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crazi\Documents\tempo 060426\"/>
    </mc:Choice>
  </mc:AlternateContent>
  <xr:revisionPtr revIDLastSave="0" documentId="13_ncr:1_{361FBACB-5508-44AE-8D34-8E61651366B5}" xr6:coauthVersionLast="47" xr6:coauthVersionMax="47" xr10:uidLastSave="{00000000-0000-0000-0000-000000000000}"/>
  <bookViews>
    <workbookView xWindow="-110" yWindow="-110" windowWidth="19420" windowHeight="11500" tabRatio="824" activeTab="10" xr2:uid="{00000000-000D-0000-FFFF-FFFF00000000}"/>
  </bookViews>
  <sheets>
    <sheet name="ss" sheetId="37" r:id="rId1"/>
    <sheet name="DATA" sheetId="61" r:id="rId2"/>
    <sheet name="NSA data" sheetId="63" r:id="rId3"/>
    <sheet name="YoY" sheetId="66" r:id="rId4"/>
    <sheet name="Assumption" sheetId="76" r:id="rId5"/>
    <sheet name="SA data" sheetId="34" r:id="rId6"/>
    <sheet name="QoQ" sheetId="1" r:id="rId7"/>
    <sheet name="Sheet1" sheetId="77" r:id="rId8"/>
    <sheet name="Sheet2" sheetId="69" r:id="rId9"/>
    <sheet name="Model" sheetId="71" r:id="rId10"/>
    <sheet name="Real GDP" sheetId="73" r:id="rId11"/>
    <sheet name="CPI inflation" sheetId="75" r:id="rId12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M1REBUILDOPTION">1</definedName>
    <definedName name="TreeMap">"TreeMap"</definedName>
    <definedName name="Type" localSheetId="1">#REF!</definedName>
    <definedName name="Type">#REF!</definedName>
    <definedName name="Waterfall">"Waterfall"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15" i="71" l="1"/>
  <c r="N116" i="71"/>
  <c r="N117" i="71"/>
  <c r="X1" i="1"/>
  <c r="F19" i="76"/>
  <c r="F20" i="76"/>
  <c r="F21" i="76"/>
  <c r="F22" i="76"/>
  <c r="F23" i="76"/>
  <c r="F24" i="76"/>
  <c r="F25" i="76"/>
  <c r="F18" i="76"/>
  <c r="D19" i="76"/>
  <c r="E19" i="76"/>
  <c r="D20" i="76"/>
  <c r="E20" i="76"/>
  <c r="D21" i="76"/>
  <c r="E21" i="76"/>
  <c r="D22" i="76"/>
  <c r="E22" i="76"/>
  <c r="D23" i="76"/>
  <c r="E23" i="76"/>
  <c r="D24" i="76"/>
  <c r="E24" i="76"/>
  <c r="D25" i="76"/>
  <c r="E25" i="76"/>
  <c r="E18" i="76"/>
  <c r="D18" i="76"/>
  <c r="C19" i="76"/>
  <c r="C20" i="76"/>
  <c r="C21" i="76"/>
  <c r="C22" i="76"/>
  <c r="C23" i="76"/>
  <c r="C24" i="76"/>
  <c r="C25" i="76"/>
  <c r="C18" i="76"/>
  <c r="C142" i="34" s="1"/>
  <c r="C143" i="34" s="1"/>
  <c r="O19" i="76"/>
  <c r="O20" i="76"/>
  <c r="O21" i="76"/>
  <c r="O22" i="76"/>
  <c r="O23" i="76"/>
  <c r="O24" i="76"/>
  <c r="O25" i="76"/>
  <c r="O18" i="76"/>
  <c r="M19" i="76"/>
  <c r="N19" i="76"/>
  <c r="M20" i="76"/>
  <c r="N20" i="76"/>
  <c r="M21" i="76"/>
  <c r="N21" i="76"/>
  <c r="M22" i="76"/>
  <c r="N22" i="76"/>
  <c r="M23" i="76"/>
  <c r="N23" i="76"/>
  <c r="M24" i="76"/>
  <c r="N24" i="76"/>
  <c r="M25" i="76"/>
  <c r="N25" i="76"/>
  <c r="N18" i="76"/>
  <c r="M18" i="76"/>
  <c r="K20" i="76"/>
  <c r="K21" i="76"/>
  <c r="K22" i="76"/>
  <c r="K23" i="76"/>
  <c r="K24" i="76"/>
  <c r="K25" i="76"/>
  <c r="K19" i="76"/>
  <c r="K18" i="76"/>
  <c r="I19" i="76"/>
  <c r="J19" i="76"/>
  <c r="I20" i="76"/>
  <c r="J20" i="76"/>
  <c r="I21" i="76"/>
  <c r="J21" i="76"/>
  <c r="I22" i="76"/>
  <c r="J22" i="76"/>
  <c r="I23" i="76"/>
  <c r="J23" i="76"/>
  <c r="I24" i="76"/>
  <c r="J24" i="76"/>
  <c r="I25" i="76"/>
  <c r="J25" i="76"/>
  <c r="J18" i="76"/>
  <c r="I18" i="76"/>
  <c r="O41" i="76"/>
  <c r="O40" i="76"/>
  <c r="O39" i="76"/>
  <c r="O38" i="76"/>
  <c r="O37" i="76"/>
  <c r="O36" i="76"/>
  <c r="O35" i="76"/>
  <c r="O34" i="76"/>
  <c r="AJ8" i="61"/>
  <c r="AK8" i="61"/>
  <c r="AJ9" i="61"/>
  <c r="AK9" i="61"/>
  <c r="AL9" i="61" s="1"/>
  <c r="AJ10" i="61"/>
  <c r="AK10" i="61"/>
  <c r="AL10" i="61" s="1"/>
  <c r="AJ11" i="61"/>
  <c r="AK11" i="61"/>
  <c r="AL11" i="61" s="1"/>
  <c r="AJ12" i="61"/>
  <c r="AK12" i="61"/>
  <c r="AJ13" i="61"/>
  <c r="AK13" i="61"/>
  <c r="AJ14" i="61"/>
  <c r="AK14" i="61"/>
  <c r="AL14" i="61" s="1"/>
  <c r="AJ15" i="61"/>
  <c r="AK15" i="61"/>
  <c r="AL15" i="61" s="1"/>
  <c r="AJ16" i="61"/>
  <c r="AK16" i="61"/>
  <c r="AJ17" i="61"/>
  <c r="AK17" i="61"/>
  <c r="AJ18" i="61"/>
  <c r="AK18" i="61"/>
  <c r="AL18" i="61" s="1"/>
  <c r="AJ19" i="61"/>
  <c r="AK19" i="61"/>
  <c r="AL19" i="61" s="1"/>
  <c r="AJ20" i="61"/>
  <c r="AK20" i="61"/>
  <c r="AL20" i="61" s="1"/>
  <c r="AJ21" i="61"/>
  <c r="AK21" i="61"/>
  <c r="AJ22" i="61"/>
  <c r="AK22" i="61"/>
  <c r="AJ23" i="61"/>
  <c r="AK23" i="61"/>
  <c r="AJ24" i="61"/>
  <c r="AK24" i="61"/>
  <c r="AJ25" i="61"/>
  <c r="AK25" i="61"/>
  <c r="AJ26" i="61"/>
  <c r="AK26" i="61"/>
  <c r="AJ27" i="61"/>
  <c r="AK27" i="61"/>
  <c r="AL27" i="61" s="1"/>
  <c r="AJ28" i="61"/>
  <c r="AK28" i="61"/>
  <c r="AL28" i="61" s="1"/>
  <c r="AJ29" i="61"/>
  <c r="AK29" i="61"/>
  <c r="AL29" i="61" s="1"/>
  <c r="AJ30" i="61"/>
  <c r="AK30" i="61"/>
  <c r="AJ31" i="61"/>
  <c r="AK31" i="61"/>
  <c r="AJ32" i="61"/>
  <c r="AK32" i="61"/>
  <c r="AL32" i="61" s="1"/>
  <c r="AJ33" i="61"/>
  <c r="AK33" i="61"/>
  <c r="AL33" i="61" s="1"/>
  <c r="AJ34" i="61"/>
  <c r="AK34" i="61"/>
  <c r="AJ35" i="61"/>
  <c r="AK35" i="61"/>
  <c r="AJ36" i="61"/>
  <c r="AK36" i="61"/>
  <c r="AL36" i="61" s="1"/>
  <c r="AJ37" i="61"/>
  <c r="AK37" i="61"/>
  <c r="AL37" i="61" s="1"/>
  <c r="AJ38" i="61"/>
  <c r="AK38" i="61"/>
  <c r="AL38" i="61" s="1"/>
  <c r="AJ39" i="61"/>
  <c r="AK39" i="61"/>
  <c r="AJ40" i="61"/>
  <c r="AK40" i="61"/>
  <c r="AJ41" i="61"/>
  <c r="AK41" i="61"/>
  <c r="AJ42" i="61"/>
  <c r="AK42" i="61"/>
  <c r="AJ43" i="61"/>
  <c r="AK43" i="61"/>
  <c r="AJ44" i="61"/>
  <c r="AK44" i="61"/>
  <c r="AJ45" i="61"/>
  <c r="AK45" i="61"/>
  <c r="AL45" i="61" s="1"/>
  <c r="AJ46" i="61"/>
  <c r="AK46" i="61"/>
  <c r="AL46" i="61" s="1"/>
  <c r="AJ47" i="61"/>
  <c r="AK47" i="61"/>
  <c r="AL47" i="61" s="1"/>
  <c r="AJ48" i="61"/>
  <c r="AK48" i="61"/>
  <c r="AJ49" i="61"/>
  <c r="AK49" i="61"/>
  <c r="AJ50" i="61"/>
  <c r="AK50" i="61"/>
  <c r="AL50" i="61" s="1"/>
  <c r="AJ51" i="61"/>
  <c r="AK51" i="61"/>
  <c r="AL51" i="61" s="1"/>
  <c r="AJ52" i="61"/>
  <c r="AK52" i="61"/>
  <c r="AJ53" i="61"/>
  <c r="AK53" i="61"/>
  <c r="AJ54" i="61"/>
  <c r="AK54" i="61"/>
  <c r="AL54" i="61" s="1"/>
  <c r="AJ55" i="61"/>
  <c r="AK55" i="61"/>
  <c r="AJ56" i="61"/>
  <c r="AK56" i="61"/>
  <c r="AL56" i="61" s="1"/>
  <c r="AJ57" i="61"/>
  <c r="AK57" i="61"/>
  <c r="AJ58" i="61"/>
  <c r="AK58" i="61"/>
  <c r="AL58" i="61" s="1"/>
  <c r="AJ59" i="61"/>
  <c r="AK59" i="61"/>
  <c r="AJ60" i="61"/>
  <c r="AK60" i="61"/>
  <c r="AJ61" i="61"/>
  <c r="AK61" i="61"/>
  <c r="AJ62" i="61"/>
  <c r="AK62" i="61"/>
  <c r="AJ63" i="61"/>
  <c r="AK63" i="61"/>
  <c r="AJ64" i="61"/>
  <c r="AK64" i="61"/>
  <c r="AJ65" i="61"/>
  <c r="AK65" i="61"/>
  <c r="AL65" i="61" s="1"/>
  <c r="AJ66" i="61"/>
  <c r="AK66" i="61"/>
  <c r="AJ67" i="61"/>
  <c r="AK67" i="61"/>
  <c r="AJ68" i="61"/>
  <c r="AK68" i="61"/>
  <c r="AL68" i="61" s="1"/>
  <c r="AJ69" i="61"/>
  <c r="AK69" i="61"/>
  <c r="AL69" i="61" s="1"/>
  <c r="AJ70" i="61"/>
  <c r="AK70" i="61"/>
  <c r="AJ71" i="61"/>
  <c r="AK71" i="61"/>
  <c r="AJ72" i="61"/>
  <c r="AK72" i="61"/>
  <c r="AJ73" i="61"/>
  <c r="AK73" i="61"/>
  <c r="AJ74" i="61"/>
  <c r="AK74" i="61"/>
  <c r="AL74" i="61" s="1"/>
  <c r="AJ75" i="61"/>
  <c r="AK75" i="61"/>
  <c r="AJ76" i="61"/>
  <c r="AK76" i="61"/>
  <c r="AJ77" i="61"/>
  <c r="AK77" i="61"/>
  <c r="AJ78" i="61"/>
  <c r="AK78" i="61"/>
  <c r="AJ79" i="61"/>
  <c r="AK79" i="61"/>
  <c r="AJ80" i="61"/>
  <c r="AK80" i="61"/>
  <c r="AJ81" i="61"/>
  <c r="AK81" i="61"/>
  <c r="AJ82" i="61"/>
  <c r="AK82" i="61"/>
  <c r="AJ83" i="61"/>
  <c r="AK83" i="61"/>
  <c r="AL83" i="61" s="1"/>
  <c r="AJ84" i="61"/>
  <c r="AK84" i="61"/>
  <c r="AJ85" i="61"/>
  <c r="AK85" i="61"/>
  <c r="AJ86" i="61"/>
  <c r="AK86" i="61"/>
  <c r="AL86" i="61" s="1"/>
  <c r="AJ87" i="61"/>
  <c r="AK87" i="61"/>
  <c r="AL87" i="61" s="1"/>
  <c r="AJ88" i="61"/>
  <c r="AK88" i="61"/>
  <c r="AJ89" i="61"/>
  <c r="AK89" i="61"/>
  <c r="AJ90" i="61"/>
  <c r="AK90" i="61"/>
  <c r="AJ91" i="61"/>
  <c r="AK91" i="61"/>
  <c r="AJ92" i="61"/>
  <c r="AK92" i="61"/>
  <c r="AL92" i="61" s="1"/>
  <c r="AJ93" i="61"/>
  <c r="AK93" i="61"/>
  <c r="AJ94" i="61"/>
  <c r="AK94" i="61"/>
  <c r="AJ95" i="61"/>
  <c r="AK95" i="61"/>
  <c r="AJ96" i="61"/>
  <c r="AK96" i="61"/>
  <c r="AJ97" i="61"/>
  <c r="AK97" i="61"/>
  <c r="AJ98" i="61"/>
  <c r="AK98" i="61"/>
  <c r="AJ99" i="61"/>
  <c r="AK99" i="61"/>
  <c r="AJ100" i="61"/>
  <c r="AK100" i="61"/>
  <c r="AJ101" i="61"/>
  <c r="AK101" i="61"/>
  <c r="AL101" i="61" s="1"/>
  <c r="AJ102" i="61"/>
  <c r="AK102" i="61"/>
  <c r="AJ103" i="61"/>
  <c r="AK103" i="61"/>
  <c r="AJ104" i="61"/>
  <c r="AK104" i="61"/>
  <c r="AL104" i="61" s="1"/>
  <c r="AJ105" i="61"/>
  <c r="AK105" i="61"/>
  <c r="AL105" i="61" s="1"/>
  <c r="AJ106" i="61"/>
  <c r="AK106" i="61"/>
  <c r="AJ107" i="61"/>
  <c r="AK107" i="61"/>
  <c r="AJ108" i="61"/>
  <c r="AK108" i="61"/>
  <c r="AL108" i="61" s="1"/>
  <c r="AJ109" i="61"/>
  <c r="AK109" i="61"/>
  <c r="AJ110" i="61"/>
  <c r="AK110" i="61"/>
  <c r="AL110" i="61" s="1"/>
  <c r="AJ111" i="61"/>
  <c r="AK111" i="61"/>
  <c r="AJ112" i="61"/>
  <c r="AK112" i="61"/>
  <c r="AJ113" i="61"/>
  <c r="AK113" i="61"/>
  <c r="AJ114" i="61"/>
  <c r="AK114" i="61"/>
  <c r="AJ115" i="61"/>
  <c r="AK115" i="61"/>
  <c r="AJ116" i="61"/>
  <c r="AK116" i="61"/>
  <c r="AJ117" i="61"/>
  <c r="AK117" i="61"/>
  <c r="AJ118" i="61"/>
  <c r="AK118" i="61"/>
  <c r="AJ119" i="61"/>
  <c r="AK119" i="61"/>
  <c r="AL119" i="61" s="1"/>
  <c r="AJ120" i="61"/>
  <c r="AK120" i="61"/>
  <c r="AJ121" i="61"/>
  <c r="AK121" i="61"/>
  <c r="AJ122" i="61"/>
  <c r="AK122" i="61"/>
  <c r="AL122" i="61" s="1"/>
  <c r="AJ123" i="61"/>
  <c r="AK123" i="61"/>
  <c r="AL123" i="61" s="1"/>
  <c r="AJ124" i="61"/>
  <c r="AK124" i="61"/>
  <c r="AJ125" i="61"/>
  <c r="AK125" i="61"/>
  <c r="AJ126" i="61"/>
  <c r="AK126" i="61"/>
  <c r="AJ127" i="61"/>
  <c r="AK127" i="61"/>
  <c r="AJ128" i="61"/>
  <c r="AK128" i="61"/>
  <c r="AL128" i="61" s="1"/>
  <c r="AJ129" i="61"/>
  <c r="AK129" i="61"/>
  <c r="AJ130" i="61"/>
  <c r="AK130" i="61"/>
  <c r="AL130" i="61" s="1"/>
  <c r="AJ131" i="61"/>
  <c r="AK131" i="61"/>
  <c r="AL131" i="61" s="1"/>
  <c r="AJ132" i="61"/>
  <c r="AK132" i="61"/>
  <c r="AJ133" i="61"/>
  <c r="AK133" i="61"/>
  <c r="AJ134" i="61"/>
  <c r="AK134" i="61"/>
  <c r="AJ135" i="61"/>
  <c r="AK135" i="61"/>
  <c r="AL135" i="61" s="1"/>
  <c r="AJ136" i="61"/>
  <c r="AK136" i="61"/>
  <c r="AJ137" i="61"/>
  <c r="AK137" i="61"/>
  <c r="AL137" i="61" s="1"/>
  <c r="AJ138" i="61"/>
  <c r="AK138" i="61"/>
  <c r="AJ139" i="61"/>
  <c r="AK139" i="61"/>
  <c r="AJ140" i="61"/>
  <c r="AK140" i="61"/>
  <c r="AL140" i="61" s="1"/>
  <c r="AJ141" i="61"/>
  <c r="AK141" i="61"/>
  <c r="AL141" i="61" s="1"/>
  <c r="AJ142" i="61"/>
  <c r="AK142" i="61"/>
  <c r="AJ7" i="61"/>
  <c r="AK7" i="61"/>
  <c r="AD6" i="61"/>
  <c r="Q1" i="1"/>
  <c r="R1" i="1"/>
  <c r="T1" i="1"/>
  <c r="S138" i="69"/>
  <c r="S139" i="69"/>
  <c r="S140" i="69"/>
  <c r="S142" i="1"/>
  <c r="AW140" i="77"/>
  <c r="AP1" i="77"/>
  <c r="AO1" i="77"/>
  <c r="AN1" i="77"/>
  <c r="AM1" i="77"/>
  <c r="AL1" i="77"/>
  <c r="AK1" i="77"/>
  <c r="AJ1" i="77"/>
  <c r="AI1" i="77"/>
  <c r="AH1" i="77"/>
  <c r="AG1" i="77"/>
  <c r="AF1" i="77"/>
  <c r="AE1" i="77"/>
  <c r="AD1" i="77"/>
  <c r="AC1" i="77"/>
  <c r="AB1" i="77"/>
  <c r="AA1" i="77"/>
  <c r="Z1" i="77"/>
  <c r="Y1" i="77"/>
  <c r="X1" i="77"/>
  <c r="W1" i="77"/>
  <c r="V1" i="77"/>
  <c r="U1" i="77"/>
  <c r="T1" i="77"/>
  <c r="S1" i="77"/>
  <c r="R1" i="77"/>
  <c r="Q1" i="77"/>
  <c r="P1" i="77"/>
  <c r="O1" i="77"/>
  <c r="N1" i="77"/>
  <c r="M1" i="77"/>
  <c r="L1" i="77"/>
  <c r="K1" i="77"/>
  <c r="J1" i="77"/>
  <c r="I1" i="77"/>
  <c r="H1" i="77"/>
  <c r="G1" i="77"/>
  <c r="F1" i="77"/>
  <c r="E1" i="77"/>
  <c r="D1" i="77"/>
  <c r="C1" i="77"/>
  <c r="B1" i="77"/>
  <c r="A1" i="77"/>
  <c r="AD4" i="61"/>
  <c r="AD5" i="61"/>
  <c r="AD7" i="61"/>
  <c r="AD8" i="61"/>
  <c r="AD9" i="61"/>
  <c r="AD10" i="61"/>
  <c r="AD11" i="61"/>
  <c r="AD12" i="61"/>
  <c r="AD13" i="61"/>
  <c r="AD14" i="61"/>
  <c r="AD15" i="61"/>
  <c r="AD16" i="61"/>
  <c r="AD17" i="61"/>
  <c r="AD18" i="61"/>
  <c r="AD19" i="61"/>
  <c r="AD20" i="61"/>
  <c r="AD21" i="61"/>
  <c r="AD22" i="61"/>
  <c r="AD23" i="61"/>
  <c r="AD24" i="61"/>
  <c r="AD25" i="61"/>
  <c r="AD26" i="61"/>
  <c r="AD27" i="61"/>
  <c r="AD28" i="61"/>
  <c r="AD29" i="61"/>
  <c r="AD30" i="61"/>
  <c r="AD31" i="61"/>
  <c r="AD32" i="61"/>
  <c r="AD33" i="61"/>
  <c r="AD34" i="61"/>
  <c r="AD35" i="61"/>
  <c r="AD36" i="61"/>
  <c r="AD37" i="61"/>
  <c r="AD38" i="61"/>
  <c r="AD39" i="61"/>
  <c r="AD40" i="61"/>
  <c r="AD41" i="61"/>
  <c r="AD42" i="61"/>
  <c r="AD43" i="61"/>
  <c r="AD44" i="61"/>
  <c r="AD45" i="61"/>
  <c r="AD46" i="61"/>
  <c r="AD47" i="61"/>
  <c r="AD48" i="61"/>
  <c r="AD49" i="61"/>
  <c r="AD50" i="61"/>
  <c r="AD51" i="61"/>
  <c r="AD52" i="61"/>
  <c r="AD53" i="61"/>
  <c r="AD54" i="61"/>
  <c r="AD55" i="61"/>
  <c r="AD56" i="61"/>
  <c r="AD57" i="61"/>
  <c r="AD58" i="61"/>
  <c r="AD59" i="61"/>
  <c r="AD60" i="61"/>
  <c r="AD61" i="61"/>
  <c r="AD62" i="61"/>
  <c r="AD63" i="61"/>
  <c r="AD64" i="61"/>
  <c r="AD65" i="61"/>
  <c r="AD66" i="61"/>
  <c r="AD67" i="61"/>
  <c r="AD68" i="61"/>
  <c r="AD69" i="61"/>
  <c r="AD70" i="61"/>
  <c r="AD71" i="61"/>
  <c r="AD72" i="61"/>
  <c r="AD73" i="61"/>
  <c r="AD74" i="61"/>
  <c r="AD75" i="61"/>
  <c r="AD76" i="61"/>
  <c r="AD77" i="61"/>
  <c r="AD78" i="61"/>
  <c r="AD79" i="61"/>
  <c r="AD80" i="61"/>
  <c r="AD81" i="61"/>
  <c r="AD82" i="61"/>
  <c r="AD83" i="61"/>
  <c r="AD84" i="61"/>
  <c r="AD85" i="61"/>
  <c r="AD86" i="61"/>
  <c r="AD87" i="61"/>
  <c r="AD88" i="61"/>
  <c r="AD89" i="61"/>
  <c r="AD90" i="61"/>
  <c r="AD91" i="61"/>
  <c r="AD92" i="61"/>
  <c r="AD93" i="61"/>
  <c r="AD94" i="61"/>
  <c r="AD95" i="61"/>
  <c r="AD96" i="61"/>
  <c r="AD97" i="61"/>
  <c r="AD98" i="61"/>
  <c r="AD99" i="61"/>
  <c r="AD100" i="61"/>
  <c r="AD101" i="61"/>
  <c r="AD102" i="61"/>
  <c r="AD103" i="61"/>
  <c r="AD104" i="61"/>
  <c r="AD105" i="61"/>
  <c r="AD106" i="61"/>
  <c r="AD107" i="61"/>
  <c r="AD108" i="61"/>
  <c r="AD109" i="61"/>
  <c r="AD110" i="61"/>
  <c r="AD111" i="61"/>
  <c r="AD112" i="61"/>
  <c r="AD113" i="61"/>
  <c r="AD114" i="61"/>
  <c r="AD115" i="61"/>
  <c r="AD116" i="61"/>
  <c r="AD117" i="61"/>
  <c r="AD118" i="61"/>
  <c r="AD119" i="61"/>
  <c r="AD120" i="61"/>
  <c r="AD121" i="61"/>
  <c r="AD122" i="61"/>
  <c r="AD123" i="61"/>
  <c r="AD124" i="61"/>
  <c r="AD125" i="61"/>
  <c r="AD126" i="61"/>
  <c r="AD127" i="61"/>
  <c r="AD128" i="61"/>
  <c r="AD129" i="61"/>
  <c r="AD130" i="61"/>
  <c r="AD131" i="61"/>
  <c r="AD132" i="61"/>
  <c r="AD133" i="61"/>
  <c r="AD134" i="61"/>
  <c r="AD135" i="61"/>
  <c r="AD136" i="61"/>
  <c r="AD137" i="61"/>
  <c r="AD138" i="61"/>
  <c r="AD139" i="61"/>
  <c r="AD140" i="61"/>
  <c r="AD141" i="61"/>
  <c r="AD142" i="61"/>
  <c r="AD3" i="61"/>
  <c r="T138" i="66"/>
  <c r="U10" i="34"/>
  <c r="U11" i="34"/>
  <c r="U12" i="34"/>
  <c r="U13" i="34"/>
  <c r="U14" i="34"/>
  <c r="U15" i="34"/>
  <c r="U16" i="34"/>
  <c r="U17" i="34"/>
  <c r="U18" i="34"/>
  <c r="U19" i="34"/>
  <c r="U20" i="34"/>
  <c r="U21" i="34"/>
  <c r="U22" i="34"/>
  <c r="U23" i="34"/>
  <c r="U24" i="34"/>
  <c r="U25" i="34"/>
  <c r="U26" i="34"/>
  <c r="U27" i="34"/>
  <c r="U28" i="34"/>
  <c r="U29" i="34"/>
  <c r="U30" i="34"/>
  <c r="U31" i="34"/>
  <c r="U32" i="34"/>
  <c r="U33" i="34"/>
  <c r="U34" i="34"/>
  <c r="U35" i="34"/>
  <c r="U36" i="34"/>
  <c r="U37" i="34"/>
  <c r="U38" i="34"/>
  <c r="U39" i="34"/>
  <c r="U40" i="34"/>
  <c r="U41" i="34"/>
  <c r="U42" i="34"/>
  <c r="U43" i="34"/>
  <c r="U44" i="34"/>
  <c r="U45" i="34"/>
  <c r="U46" i="34"/>
  <c r="U47" i="34"/>
  <c r="U48" i="34"/>
  <c r="U49" i="34"/>
  <c r="U50" i="34"/>
  <c r="U51" i="34"/>
  <c r="U52" i="34"/>
  <c r="U53" i="34"/>
  <c r="U54" i="34"/>
  <c r="U55" i="34"/>
  <c r="U56" i="34"/>
  <c r="U57" i="34"/>
  <c r="U58" i="34"/>
  <c r="U59" i="34"/>
  <c r="U60" i="34"/>
  <c r="U61" i="34"/>
  <c r="U62" i="34"/>
  <c r="U63" i="34"/>
  <c r="U64" i="34"/>
  <c r="U65" i="34"/>
  <c r="U66" i="34"/>
  <c r="U67" i="34"/>
  <c r="U68" i="34"/>
  <c r="U69" i="34"/>
  <c r="U70" i="34"/>
  <c r="U71" i="34"/>
  <c r="U72" i="34"/>
  <c r="U73" i="34"/>
  <c r="U74" i="34"/>
  <c r="U75" i="34"/>
  <c r="U76" i="34"/>
  <c r="U77" i="34"/>
  <c r="U78" i="34"/>
  <c r="U79" i="34"/>
  <c r="U80" i="34"/>
  <c r="U81" i="34"/>
  <c r="U82" i="34"/>
  <c r="U83" i="34"/>
  <c r="U84" i="34"/>
  <c r="U85" i="34"/>
  <c r="U86" i="34"/>
  <c r="U87" i="34"/>
  <c r="U88" i="34"/>
  <c r="U89" i="34"/>
  <c r="U90" i="34"/>
  <c r="U91" i="34"/>
  <c r="U92" i="34"/>
  <c r="U93" i="34"/>
  <c r="U94" i="34"/>
  <c r="U95" i="34"/>
  <c r="U96" i="34"/>
  <c r="U97" i="34"/>
  <c r="U98" i="34"/>
  <c r="U99" i="34"/>
  <c r="U100" i="34"/>
  <c r="U101" i="34"/>
  <c r="U102" i="34"/>
  <c r="U103" i="34"/>
  <c r="U104" i="34"/>
  <c r="U105" i="34"/>
  <c r="U106" i="34"/>
  <c r="U107" i="34"/>
  <c r="U108" i="34"/>
  <c r="U109" i="34"/>
  <c r="U110" i="34"/>
  <c r="U111" i="34"/>
  <c r="U112" i="34"/>
  <c r="U113" i="34"/>
  <c r="U114" i="34"/>
  <c r="U115" i="34"/>
  <c r="U116" i="34"/>
  <c r="U117" i="34"/>
  <c r="U118" i="34"/>
  <c r="U119" i="34"/>
  <c r="U120" i="34"/>
  <c r="U121" i="34"/>
  <c r="U122" i="34"/>
  <c r="U123" i="34"/>
  <c r="U124" i="34"/>
  <c r="U125" i="34"/>
  <c r="U126" i="34"/>
  <c r="U127" i="34"/>
  <c r="U128" i="34"/>
  <c r="U129" i="34"/>
  <c r="U130" i="34"/>
  <c r="U131" i="34"/>
  <c r="U132" i="34"/>
  <c r="U133" i="34"/>
  <c r="U134" i="34"/>
  <c r="U135" i="34"/>
  <c r="U136" i="34"/>
  <c r="U137" i="34"/>
  <c r="U138" i="34"/>
  <c r="U139" i="34"/>
  <c r="U140" i="34"/>
  <c r="U141" i="34"/>
  <c r="U3" i="34"/>
  <c r="U4" i="34"/>
  <c r="U5" i="34"/>
  <c r="U6" i="34"/>
  <c r="U7" i="34"/>
  <c r="U8" i="34"/>
  <c r="U9" i="34"/>
  <c r="U2" i="34"/>
  <c r="AI7" i="61"/>
  <c r="AI8" i="61"/>
  <c r="AI9" i="61"/>
  <c r="AI10" i="61"/>
  <c r="AI11" i="61"/>
  <c r="AI12" i="61"/>
  <c r="AI13" i="61"/>
  <c r="AI14" i="61"/>
  <c r="AI15" i="61"/>
  <c r="AI16" i="61"/>
  <c r="AI17" i="61"/>
  <c r="AI18" i="61"/>
  <c r="AI19" i="61"/>
  <c r="AI20" i="61"/>
  <c r="AI21" i="61"/>
  <c r="AI22" i="61"/>
  <c r="AI23" i="61"/>
  <c r="AI24" i="61"/>
  <c r="AI25" i="61"/>
  <c r="AI26" i="61"/>
  <c r="AI27" i="61"/>
  <c r="AI28" i="61"/>
  <c r="AI29" i="61"/>
  <c r="AI30" i="61"/>
  <c r="AI31" i="61"/>
  <c r="AI32" i="61"/>
  <c r="AI33" i="61"/>
  <c r="AI34" i="61"/>
  <c r="AI35" i="61"/>
  <c r="AI36" i="61"/>
  <c r="AI37" i="61"/>
  <c r="AI38" i="61"/>
  <c r="AI39" i="61"/>
  <c r="AI40" i="61"/>
  <c r="AI41" i="61"/>
  <c r="AI42" i="61"/>
  <c r="AI43" i="61"/>
  <c r="AI44" i="61"/>
  <c r="AI45" i="61"/>
  <c r="AI46" i="61"/>
  <c r="AI47" i="61"/>
  <c r="AI48" i="61"/>
  <c r="AI49" i="61"/>
  <c r="AI50" i="61"/>
  <c r="AI51" i="61"/>
  <c r="AI52" i="61"/>
  <c r="AI53" i="61"/>
  <c r="AI54" i="61"/>
  <c r="AI55" i="61"/>
  <c r="AI56" i="61"/>
  <c r="AI57" i="61"/>
  <c r="AI58" i="61"/>
  <c r="AI59" i="61"/>
  <c r="AI60" i="61"/>
  <c r="AI61" i="61"/>
  <c r="AI62" i="61"/>
  <c r="AI63" i="61"/>
  <c r="AI64" i="61"/>
  <c r="AI65" i="61"/>
  <c r="AI66" i="61"/>
  <c r="AI67" i="61"/>
  <c r="AI68" i="61"/>
  <c r="AI69" i="61"/>
  <c r="AI70" i="61"/>
  <c r="AI71" i="61"/>
  <c r="AI72" i="61"/>
  <c r="AI73" i="61"/>
  <c r="AI74" i="61"/>
  <c r="AI75" i="61"/>
  <c r="AI76" i="61"/>
  <c r="AI77" i="61"/>
  <c r="AI78" i="61"/>
  <c r="AI79" i="61"/>
  <c r="AI80" i="61"/>
  <c r="AI81" i="61"/>
  <c r="AI82" i="61"/>
  <c r="AI83" i="61"/>
  <c r="AI84" i="61"/>
  <c r="AI85" i="61"/>
  <c r="AI86" i="61"/>
  <c r="AI87" i="61"/>
  <c r="AI88" i="61"/>
  <c r="AI89" i="61"/>
  <c r="AI90" i="61"/>
  <c r="AI91" i="61"/>
  <c r="AI92" i="61"/>
  <c r="AI93" i="61"/>
  <c r="AI94" i="61"/>
  <c r="AI95" i="61"/>
  <c r="AI96" i="61"/>
  <c r="AI97" i="61"/>
  <c r="AI98" i="61"/>
  <c r="AI99" i="61"/>
  <c r="AI100" i="61"/>
  <c r="AI101" i="61"/>
  <c r="AI102" i="61"/>
  <c r="AI103" i="61"/>
  <c r="AI104" i="61"/>
  <c r="AI105" i="61"/>
  <c r="AI106" i="61"/>
  <c r="AI107" i="61"/>
  <c r="AI108" i="61"/>
  <c r="AI109" i="61"/>
  <c r="AI110" i="61"/>
  <c r="AI111" i="61"/>
  <c r="AI112" i="61"/>
  <c r="AI113" i="61"/>
  <c r="AI114" i="61"/>
  <c r="AI115" i="61"/>
  <c r="AI116" i="61"/>
  <c r="AI117" i="61"/>
  <c r="AI118" i="61"/>
  <c r="AI119" i="61"/>
  <c r="AI120" i="61"/>
  <c r="AI121" i="61"/>
  <c r="AI122" i="61"/>
  <c r="AI123" i="61"/>
  <c r="AI124" i="61"/>
  <c r="AI125" i="61"/>
  <c r="AI126" i="61"/>
  <c r="AI127" i="61"/>
  <c r="AI128" i="61"/>
  <c r="AI129" i="61"/>
  <c r="AI130" i="61"/>
  <c r="AI131" i="61"/>
  <c r="AI132" i="61"/>
  <c r="AI133" i="61"/>
  <c r="AI134" i="61"/>
  <c r="AI135" i="61"/>
  <c r="AI136" i="61"/>
  <c r="AI137" i="61"/>
  <c r="AI138" i="61"/>
  <c r="AI139" i="61"/>
  <c r="AI140" i="61"/>
  <c r="AI141" i="61"/>
  <c r="AI142" i="61"/>
  <c r="AH7" i="61"/>
  <c r="AH8" i="61"/>
  <c r="AH4" i="61"/>
  <c r="AH5" i="61"/>
  <c r="AH6" i="61"/>
  <c r="AH9" i="61"/>
  <c r="AH10" i="61"/>
  <c r="AH11" i="61"/>
  <c r="AH12" i="61"/>
  <c r="AH13" i="61"/>
  <c r="AH14" i="61"/>
  <c r="AH15" i="61"/>
  <c r="AH16" i="61"/>
  <c r="AH17" i="61"/>
  <c r="AH18" i="61"/>
  <c r="AH19" i="61"/>
  <c r="AH20" i="61"/>
  <c r="AH21" i="61"/>
  <c r="AH22" i="61"/>
  <c r="AH23" i="61"/>
  <c r="AH24" i="61"/>
  <c r="AH25" i="61"/>
  <c r="AH26" i="61"/>
  <c r="AH27" i="61"/>
  <c r="AH28" i="61"/>
  <c r="AH29" i="61"/>
  <c r="AH30" i="61"/>
  <c r="AH31" i="61"/>
  <c r="AH32" i="61"/>
  <c r="AH33" i="61"/>
  <c r="AH34" i="61"/>
  <c r="AH35" i="61"/>
  <c r="AH36" i="61"/>
  <c r="AH37" i="61"/>
  <c r="AH38" i="61"/>
  <c r="AH39" i="61"/>
  <c r="AH40" i="61"/>
  <c r="AH41" i="61"/>
  <c r="AH42" i="61"/>
  <c r="AH43" i="61"/>
  <c r="AH44" i="61"/>
  <c r="AH45" i="61"/>
  <c r="AH46" i="61"/>
  <c r="AH47" i="61"/>
  <c r="AH48" i="61"/>
  <c r="AH49" i="61"/>
  <c r="AH50" i="61"/>
  <c r="AH51" i="61"/>
  <c r="AH52" i="61"/>
  <c r="AH53" i="61"/>
  <c r="AH54" i="61"/>
  <c r="AH55" i="61"/>
  <c r="AH56" i="61"/>
  <c r="AH57" i="61"/>
  <c r="AH58" i="61"/>
  <c r="AH59" i="61"/>
  <c r="AH60" i="61"/>
  <c r="AH61" i="61"/>
  <c r="AH62" i="61"/>
  <c r="AH63" i="61"/>
  <c r="AH64" i="61"/>
  <c r="AH65" i="61"/>
  <c r="AH66" i="61"/>
  <c r="AH67" i="61"/>
  <c r="AH68" i="61"/>
  <c r="AH69" i="61"/>
  <c r="AH70" i="61"/>
  <c r="AH71" i="61"/>
  <c r="AH72" i="61"/>
  <c r="AH73" i="61"/>
  <c r="AH74" i="61"/>
  <c r="AH75" i="61"/>
  <c r="AH76" i="61"/>
  <c r="AH77" i="61"/>
  <c r="AH78" i="61"/>
  <c r="AH79" i="61"/>
  <c r="AH80" i="61"/>
  <c r="AH81" i="61"/>
  <c r="AH82" i="61"/>
  <c r="AH83" i="61"/>
  <c r="AH84" i="61"/>
  <c r="AH85" i="61"/>
  <c r="AH86" i="61"/>
  <c r="AH87" i="61"/>
  <c r="AH88" i="61"/>
  <c r="AH89" i="61"/>
  <c r="AH90" i="61"/>
  <c r="AH91" i="61"/>
  <c r="AH92" i="61"/>
  <c r="AH93" i="61"/>
  <c r="AH94" i="61"/>
  <c r="AH95" i="61"/>
  <c r="AH96" i="61"/>
  <c r="AH97" i="61"/>
  <c r="AH98" i="61"/>
  <c r="AH99" i="61"/>
  <c r="AH100" i="61"/>
  <c r="AH101" i="61"/>
  <c r="AH102" i="61"/>
  <c r="AH103" i="61"/>
  <c r="AH104" i="61"/>
  <c r="AH105" i="61"/>
  <c r="AH106" i="61"/>
  <c r="AH107" i="61"/>
  <c r="AH108" i="61"/>
  <c r="AH109" i="61"/>
  <c r="AH110" i="61"/>
  <c r="AH111" i="61"/>
  <c r="AH112" i="61"/>
  <c r="AH113" i="61"/>
  <c r="AH114" i="61"/>
  <c r="AH115" i="61"/>
  <c r="AH116" i="61"/>
  <c r="AH117" i="61"/>
  <c r="AH118" i="61"/>
  <c r="AH119" i="61"/>
  <c r="AH120" i="61"/>
  <c r="AH121" i="61"/>
  <c r="AH122" i="61"/>
  <c r="AH123" i="61"/>
  <c r="AH124" i="61"/>
  <c r="AH125" i="61"/>
  <c r="AH126" i="61"/>
  <c r="AH127" i="61"/>
  <c r="AH128" i="61"/>
  <c r="AH129" i="61"/>
  <c r="AH130" i="61"/>
  <c r="AH131" i="61"/>
  <c r="AH132" i="61"/>
  <c r="AH133" i="61"/>
  <c r="AH134" i="61"/>
  <c r="AH135" i="61"/>
  <c r="AH136" i="61"/>
  <c r="AH137" i="61"/>
  <c r="AH138" i="61"/>
  <c r="AH139" i="61"/>
  <c r="AH140" i="61"/>
  <c r="AH141" i="61"/>
  <c r="AH142" i="61"/>
  <c r="AH3" i="61"/>
  <c r="AW140" i="69"/>
  <c r="BC142" i="61"/>
  <c r="BB142" i="61"/>
  <c r="AK142" i="34"/>
  <c r="AK143" i="34"/>
  <c r="AK144" i="34" s="1"/>
  <c r="AK145" i="34" s="1"/>
  <c r="AK146" i="34" s="1"/>
  <c r="AK147" i="34" s="1"/>
  <c r="AK148" i="34" s="1"/>
  <c r="AJ142" i="34"/>
  <c r="AJ143" i="34" s="1"/>
  <c r="AJ144" i="34" s="1"/>
  <c r="AJ145" i="34" s="1"/>
  <c r="AJ146" i="34" s="1"/>
  <c r="AJ147" i="34" s="1"/>
  <c r="AJ148" i="34" s="1"/>
  <c r="AJ149" i="34" s="1"/>
  <c r="H142" i="34"/>
  <c r="H143" i="34" s="1"/>
  <c r="H144" i="34" s="1"/>
  <c r="H145" i="34" s="1"/>
  <c r="H146" i="34" s="1"/>
  <c r="H147" i="34" s="1"/>
  <c r="H148" i="34" s="1"/>
  <c r="H149" i="34" s="1"/>
  <c r="AR143" i="34"/>
  <c r="AR142" i="34"/>
  <c r="AQ142" i="61"/>
  <c r="AL77" i="61" l="1"/>
  <c r="AL129" i="61"/>
  <c r="AL93" i="61"/>
  <c r="AL75" i="61"/>
  <c r="AL57" i="61"/>
  <c r="AL39" i="61"/>
  <c r="AL21" i="61"/>
  <c r="AL95" i="61"/>
  <c r="AL59" i="61"/>
  <c r="AL113" i="61"/>
  <c r="AL23" i="61"/>
  <c r="AL76" i="61"/>
  <c r="AL22" i="61"/>
  <c r="AL40" i="61"/>
  <c r="AL133" i="61"/>
  <c r="AL115" i="61"/>
  <c r="AL97" i="61"/>
  <c r="AL79" i="61"/>
  <c r="AL61" i="61"/>
  <c r="AL25" i="61"/>
  <c r="AL41" i="61"/>
  <c r="AL112" i="61"/>
  <c r="AL94" i="61"/>
  <c r="AL132" i="61"/>
  <c r="AL114" i="61"/>
  <c r="AL96" i="61"/>
  <c r="AL78" i="61"/>
  <c r="AL60" i="61"/>
  <c r="AL42" i="61"/>
  <c r="AL24" i="61"/>
  <c r="AL107" i="61"/>
  <c r="AL44" i="61"/>
  <c r="AL138" i="61"/>
  <c r="AL120" i="61"/>
  <c r="AL111" i="61"/>
  <c r="AL102" i="61"/>
  <c r="AL84" i="61"/>
  <c r="AL66" i="61"/>
  <c r="AL48" i="61"/>
  <c r="AL30" i="61"/>
  <c r="AL12" i="61"/>
  <c r="AL139" i="61"/>
  <c r="AL121" i="61"/>
  <c r="AL103" i="61"/>
  <c r="AL85" i="61"/>
  <c r="AL67" i="61"/>
  <c r="AL49" i="61"/>
  <c r="AL31" i="61"/>
  <c r="AL13" i="61"/>
  <c r="AL43" i="61"/>
  <c r="AL136" i="61"/>
  <c r="AL127" i="61"/>
  <c r="AL118" i="61"/>
  <c r="AL109" i="61"/>
  <c r="AL100" i="61"/>
  <c r="AL91" i="61"/>
  <c r="AL82" i="61"/>
  <c r="AL73" i="61"/>
  <c r="AL64" i="61"/>
  <c r="AL55" i="61"/>
  <c r="AL126" i="61"/>
  <c r="AL117" i="61"/>
  <c r="AL99" i="61"/>
  <c r="AL90" i="61"/>
  <c r="AL81" i="61"/>
  <c r="AL72" i="61"/>
  <c r="AL63" i="61"/>
  <c r="AL7" i="61"/>
  <c r="AL134" i="61"/>
  <c r="AL125" i="61"/>
  <c r="AL116" i="61"/>
  <c r="AL98" i="61"/>
  <c r="AL89" i="61"/>
  <c r="AL80" i="61"/>
  <c r="AL71" i="61"/>
  <c r="AL62" i="61"/>
  <c r="AL53" i="61"/>
  <c r="AL35" i="61"/>
  <c r="AL26" i="61"/>
  <c r="AL17" i="61"/>
  <c r="AL8" i="61"/>
  <c r="AL142" i="61"/>
  <c r="AL124" i="61"/>
  <c r="AL106" i="61"/>
  <c r="AL88" i="61"/>
  <c r="AL70" i="61"/>
  <c r="AL52" i="61"/>
  <c r="AL34" i="61"/>
  <c r="AL16" i="61"/>
  <c r="AK149" i="34"/>
  <c r="C144" i="34"/>
  <c r="C145" i="34" s="1"/>
  <c r="C146" i="34" s="1"/>
  <c r="C147" i="34" s="1"/>
  <c r="C148" i="34" s="1"/>
  <c r="C149" i="34" s="1"/>
  <c r="V153" i="71"/>
  <c r="W153" i="71"/>
  <c r="X153" i="71"/>
  <c r="Y153" i="71"/>
  <c r="V154" i="71"/>
  <c r="W154" i="71"/>
  <c r="X154" i="71"/>
  <c r="Y154" i="71"/>
  <c r="V155" i="71"/>
  <c r="W155" i="71"/>
  <c r="X155" i="71"/>
  <c r="Y155" i="71"/>
  <c r="AR144" i="34" l="1"/>
  <c r="AR145" i="34" l="1"/>
  <c r="Z3" i="63"/>
  <c r="Z4" i="63"/>
  <c r="Z5" i="63"/>
  <c r="Z6" i="63"/>
  <c r="Z7" i="63"/>
  <c r="Z8" i="63"/>
  <c r="Z9" i="63"/>
  <c r="Z10" i="63"/>
  <c r="Z11" i="63"/>
  <c r="Z12" i="63"/>
  <c r="Z13" i="63"/>
  <c r="Z14" i="63"/>
  <c r="Z15" i="63"/>
  <c r="Z16" i="63"/>
  <c r="Z17" i="63"/>
  <c r="Z18" i="63"/>
  <c r="Z19" i="63"/>
  <c r="Z20" i="63"/>
  <c r="Z21" i="63"/>
  <c r="Z22" i="63"/>
  <c r="Z23" i="63"/>
  <c r="Z24" i="63"/>
  <c r="Z25" i="63"/>
  <c r="Z26" i="63"/>
  <c r="Z27" i="63"/>
  <c r="Z28" i="63"/>
  <c r="Z29" i="63"/>
  <c r="Z30" i="63"/>
  <c r="Z31" i="63"/>
  <c r="Z32" i="63"/>
  <c r="Z33" i="63"/>
  <c r="Z34" i="63"/>
  <c r="Z35" i="63"/>
  <c r="Z36" i="63"/>
  <c r="Z37" i="63"/>
  <c r="Z38" i="63"/>
  <c r="Z39" i="63"/>
  <c r="Z40" i="63"/>
  <c r="Z41" i="63"/>
  <c r="Z42" i="63"/>
  <c r="Z43" i="63"/>
  <c r="Z44" i="63"/>
  <c r="Z45" i="63"/>
  <c r="Z46" i="63"/>
  <c r="Z47" i="63"/>
  <c r="Z48" i="63"/>
  <c r="Z49" i="63"/>
  <c r="Z50" i="63"/>
  <c r="Z51" i="63"/>
  <c r="Z52" i="63"/>
  <c r="Z53" i="63"/>
  <c r="Z54" i="63"/>
  <c r="Z55" i="63"/>
  <c r="Z56" i="63"/>
  <c r="Z57" i="63"/>
  <c r="Z58" i="63"/>
  <c r="Z59" i="63"/>
  <c r="Z60" i="63"/>
  <c r="Z61" i="63"/>
  <c r="Z62" i="63"/>
  <c r="Z63" i="63"/>
  <c r="Z64" i="63"/>
  <c r="Z65" i="63"/>
  <c r="Z66" i="63"/>
  <c r="Z67" i="63"/>
  <c r="Z68" i="63"/>
  <c r="Z69" i="63"/>
  <c r="Z70" i="63"/>
  <c r="Z71" i="63"/>
  <c r="Z72" i="63"/>
  <c r="Z73" i="63"/>
  <c r="Z74" i="63"/>
  <c r="Z75" i="63"/>
  <c r="Z76" i="63"/>
  <c r="Z77" i="63"/>
  <c r="Z78" i="63"/>
  <c r="Z79" i="63"/>
  <c r="Z80" i="63"/>
  <c r="Z81" i="63"/>
  <c r="Z82" i="63"/>
  <c r="Z83" i="63"/>
  <c r="Z84" i="63"/>
  <c r="Z85" i="63"/>
  <c r="Z86" i="63"/>
  <c r="Z87" i="63"/>
  <c r="Z88" i="63"/>
  <c r="Z89" i="63"/>
  <c r="Z90" i="63"/>
  <c r="Z91" i="63"/>
  <c r="Z92" i="63"/>
  <c r="Z93" i="63"/>
  <c r="Z94" i="63"/>
  <c r="Z95" i="63"/>
  <c r="Z96" i="63"/>
  <c r="Z97" i="63"/>
  <c r="Z98" i="63"/>
  <c r="Z99" i="63"/>
  <c r="Z100" i="63"/>
  <c r="Z101" i="63"/>
  <c r="Z102" i="63"/>
  <c r="Z103" i="63"/>
  <c r="Z104" i="63"/>
  <c r="Z105" i="63"/>
  <c r="Z106" i="63"/>
  <c r="Z107" i="63"/>
  <c r="Z108" i="63"/>
  <c r="Z109" i="63"/>
  <c r="Z110" i="63"/>
  <c r="Z111" i="63"/>
  <c r="Z112" i="63"/>
  <c r="Z113" i="63"/>
  <c r="Z114" i="63"/>
  <c r="Z115" i="63"/>
  <c r="Z116" i="63"/>
  <c r="Z117" i="63"/>
  <c r="Z118" i="63"/>
  <c r="Z119" i="63"/>
  <c r="Z120" i="63"/>
  <c r="Z121" i="63"/>
  <c r="Z122" i="63"/>
  <c r="Z123" i="63"/>
  <c r="Z124" i="63"/>
  <c r="Z125" i="63"/>
  <c r="Z126" i="63"/>
  <c r="Z127" i="63"/>
  <c r="Z128" i="63"/>
  <c r="Z129" i="63"/>
  <c r="Z130" i="63"/>
  <c r="Z131" i="63"/>
  <c r="Z132" i="63"/>
  <c r="Z133" i="63"/>
  <c r="Z134" i="63"/>
  <c r="Z135" i="63"/>
  <c r="H11" i="76" s="1"/>
  <c r="Z136" i="63"/>
  <c r="H12" i="76" s="1"/>
  <c r="Z137" i="63"/>
  <c r="H13" i="76" s="1"/>
  <c r="Z138" i="63"/>
  <c r="H14" i="76" s="1"/>
  <c r="Z139" i="63"/>
  <c r="H15" i="76" s="1"/>
  <c r="Z140" i="63"/>
  <c r="H16" i="76" s="1"/>
  <c r="Z141" i="63"/>
  <c r="Z142" i="63"/>
  <c r="Z2" i="63"/>
  <c r="F7" i="76"/>
  <c r="AG27" i="66"/>
  <c r="AH27" i="66"/>
  <c r="AI27" i="66"/>
  <c r="AJ27" i="66"/>
  <c r="AK27" i="66"/>
  <c r="AL27" i="66"/>
  <c r="AM27" i="66"/>
  <c r="AN27" i="66"/>
  <c r="AO27" i="66"/>
  <c r="AG28" i="66"/>
  <c r="AH28" i="66"/>
  <c r="AI28" i="66"/>
  <c r="AJ28" i="66"/>
  <c r="AK28" i="66"/>
  <c r="AL28" i="66"/>
  <c r="AM28" i="66"/>
  <c r="AN28" i="66"/>
  <c r="AO28" i="66"/>
  <c r="AG29" i="66"/>
  <c r="AH29" i="66"/>
  <c r="AI29" i="66"/>
  <c r="AJ29" i="66"/>
  <c r="AK29" i="66"/>
  <c r="AL29" i="66"/>
  <c r="AM29" i="66"/>
  <c r="AN29" i="66"/>
  <c r="AO29" i="66"/>
  <c r="AG30" i="66"/>
  <c r="AH30" i="66"/>
  <c r="AI30" i="66"/>
  <c r="AJ30" i="66"/>
  <c r="AK30" i="66"/>
  <c r="AL30" i="66"/>
  <c r="AM30" i="66"/>
  <c r="AN30" i="66"/>
  <c r="AO30" i="66"/>
  <c r="AG31" i="66"/>
  <c r="AH31" i="66"/>
  <c r="AI31" i="66"/>
  <c r="AJ31" i="66"/>
  <c r="AK31" i="66"/>
  <c r="AL31" i="66"/>
  <c r="AM31" i="66"/>
  <c r="AN31" i="66"/>
  <c r="AO31" i="66"/>
  <c r="AG32" i="66"/>
  <c r="AH32" i="66"/>
  <c r="AI32" i="66"/>
  <c r="AJ32" i="66"/>
  <c r="AK32" i="66"/>
  <c r="AL32" i="66"/>
  <c r="AM32" i="66"/>
  <c r="AN32" i="66"/>
  <c r="AO32" i="66"/>
  <c r="AG33" i="66"/>
  <c r="AH33" i="66"/>
  <c r="AI33" i="66"/>
  <c r="AJ33" i="66"/>
  <c r="AK33" i="66"/>
  <c r="AL33" i="66"/>
  <c r="AM33" i="66"/>
  <c r="AN33" i="66"/>
  <c r="AO33" i="66"/>
  <c r="AG34" i="66"/>
  <c r="AH34" i="66"/>
  <c r="AI34" i="66"/>
  <c r="AJ34" i="66"/>
  <c r="AK34" i="66"/>
  <c r="AL34" i="66"/>
  <c r="AM34" i="66"/>
  <c r="AN34" i="66"/>
  <c r="AO34" i="66"/>
  <c r="AG35" i="66"/>
  <c r="AH35" i="66"/>
  <c r="AI35" i="66"/>
  <c r="AJ35" i="66"/>
  <c r="AK35" i="66"/>
  <c r="AL35" i="66"/>
  <c r="AM35" i="66"/>
  <c r="AN35" i="66"/>
  <c r="AO35" i="66"/>
  <c r="AG36" i="66"/>
  <c r="AH36" i="66"/>
  <c r="AI36" i="66"/>
  <c r="AJ36" i="66"/>
  <c r="AK36" i="66"/>
  <c r="AL36" i="66"/>
  <c r="AM36" i="66"/>
  <c r="AN36" i="66"/>
  <c r="AO36" i="66"/>
  <c r="AG37" i="66"/>
  <c r="AH37" i="66"/>
  <c r="AI37" i="66"/>
  <c r="AJ37" i="66"/>
  <c r="AK37" i="66"/>
  <c r="AL37" i="66"/>
  <c r="AM37" i="66"/>
  <c r="AN37" i="66"/>
  <c r="AO37" i="66"/>
  <c r="AG38" i="66"/>
  <c r="AH38" i="66"/>
  <c r="AI38" i="66"/>
  <c r="AJ38" i="66"/>
  <c r="AK38" i="66"/>
  <c r="AL38" i="66"/>
  <c r="AM38" i="66"/>
  <c r="AN38" i="66"/>
  <c r="AO38" i="66"/>
  <c r="AG39" i="66"/>
  <c r="AH39" i="66"/>
  <c r="AI39" i="66"/>
  <c r="AJ39" i="66"/>
  <c r="AK39" i="66"/>
  <c r="AL39" i="66"/>
  <c r="AM39" i="66"/>
  <c r="AN39" i="66"/>
  <c r="AO39" i="66"/>
  <c r="AG40" i="66"/>
  <c r="AH40" i="66"/>
  <c r="AI40" i="66"/>
  <c r="AJ40" i="66"/>
  <c r="AK40" i="66"/>
  <c r="AL40" i="66"/>
  <c r="AM40" i="66"/>
  <c r="AN40" i="66"/>
  <c r="AO40" i="66"/>
  <c r="AG41" i="66"/>
  <c r="AH41" i="66"/>
  <c r="AI41" i="66"/>
  <c r="AJ41" i="66"/>
  <c r="AK41" i="66"/>
  <c r="AL41" i="66"/>
  <c r="AM41" i="66"/>
  <c r="AN41" i="66"/>
  <c r="AO41" i="66"/>
  <c r="AG42" i="66"/>
  <c r="AH42" i="66"/>
  <c r="AI42" i="66"/>
  <c r="AJ42" i="66"/>
  <c r="AK42" i="66"/>
  <c r="AL42" i="66"/>
  <c r="AM42" i="66"/>
  <c r="AN42" i="66"/>
  <c r="AO42" i="66"/>
  <c r="AG43" i="66"/>
  <c r="AH43" i="66"/>
  <c r="AI43" i="66"/>
  <c r="AJ43" i="66"/>
  <c r="AK43" i="66"/>
  <c r="AL43" i="66"/>
  <c r="AM43" i="66"/>
  <c r="AN43" i="66"/>
  <c r="AO43" i="66"/>
  <c r="AG44" i="66"/>
  <c r="AH44" i="66"/>
  <c r="AI44" i="66"/>
  <c r="AJ44" i="66"/>
  <c r="AK44" i="66"/>
  <c r="AL44" i="66"/>
  <c r="AM44" i="66"/>
  <c r="AN44" i="66"/>
  <c r="AO44" i="66"/>
  <c r="AG45" i="66"/>
  <c r="AH45" i="66"/>
  <c r="AI45" i="66"/>
  <c r="AJ45" i="66"/>
  <c r="AK45" i="66"/>
  <c r="AL45" i="66"/>
  <c r="AM45" i="66"/>
  <c r="AN45" i="66"/>
  <c r="AO45" i="66"/>
  <c r="AG46" i="66"/>
  <c r="AH46" i="66"/>
  <c r="AI46" i="66"/>
  <c r="AJ46" i="66"/>
  <c r="AK46" i="66"/>
  <c r="AL46" i="66"/>
  <c r="AM46" i="66"/>
  <c r="AN46" i="66"/>
  <c r="AO46" i="66"/>
  <c r="AG47" i="66"/>
  <c r="AH47" i="66"/>
  <c r="AI47" i="66"/>
  <c r="AJ47" i="66"/>
  <c r="AK47" i="66"/>
  <c r="AL47" i="66"/>
  <c r="AM47" i="66"/>
  <c r="AN47" i="66"/>
  <c r="AO47" i="66"/>
  <c r="AG48" i="66"/>
  <c r="AH48" i="66"/>
  <c r="AI48" i="66"/>
  <c r="AJ48" i="66"/>
  <c r="AK48" i="66"/>
  <c r="AL48" i="66"/>
  <c r="AM48" i="66"/>
  <c r="AN48" i="66"/>
  <c r="AO48" i="66"/>
  <c r="AG49" i="66"/>
  <c r="AH49" i="66"/>
  <c r="AI49" i="66"/>
  <c r="AJ49" i="66"/>
  <c r="AK49" i="66"/>
  <c r="AL49" i="66"/>
  <c r="AM49" i="66"/>
  <c r="AN49" i="66"/>
  <c r="AO49" i="66"/>
  <c r="AG50" i="66"/>
  <c r="AH50" i="66"/>
  <c r="AI50" i="66"/>
  <c r="AJ50" i="66"/>
  <c r="AK50" i="66"/>
  <c r="AL50" i="66"/>
  <c r="AM50" i="66"/>
  <c r="AN50" i="66"/>
  <c r="AO50" i="66"/>
  <c r="AG51" i="66"/>
  <c r="AH51" i="66"/>
  <c r="AI51" i="66"/>
  <c r="AJ51" i="66"/>
  <c r="AK51" i="66"/>
  <c r="AL51" i="66"/>
  <c r="AM51" i="66"/>
  <c r="AN51" i="66"/>
  <c r="AO51" i="66"/>
  <c r="AG52" i="66"/>
  <c r="AH52" i="66"/>
  <c r="AI52" i="66"/>
  <c r="AJ52" i="66"/>
  <c r="AK52" i="66"/>
  <c r="AL52" i="66"/>
  <c r="AM52" i="66"/>
  <c r="AN52" i="66"/>
  <c r="AO52" i="66"/>
  <c r="AG53" i="66"/>
  <c r="AH53" i="66"/>
  <c r="AI53" i="66"/>
  <c r="AJ53" i="66"/>
  <c r="AK53" i="66"/>
  <c r="AL53" i="66"/>
  <c r="AM53" i="66"/>
  <c r="AN53" i="66"/>
  <c r="AO53" i="66"/>
  <c r="AG54" i="66"/>
  <c r="AH54" i="66"/>
  <c r="AI54" i="66"/>
  <c r="AJ54" i="66"/>
  <c r="AK54" i="66"/>
  <c r="AL54" i="66"/>
  <c r="AM54" i="66"/>
  <c r="AN54" i="66"/>
  <c r="AO54" i="66"/>
  <c r="AG55" i="66"/>
  <c r="AH55" i="66"/>
  <c r="AI55" i="66"/>
  <c r="AJ55" i="66"/>
  <c r="AK55" i="66"/>
  <c r="AL55" i="66"/>
  <c r="AM55" i="66"/>
  <c r="AN55" i="66"/>
  <c r="AO55" i="66"/>
  <c r="AG56" i="66"/>
  <c r="AH56" i="66"/>
  <c r="AI56" i="66"/>
  <c r="AJ56" i="66"/>
  <c r="AK56" i="66"/>
  <c r="AL56" i="66"/>
  <c r="AM56" i="66"/>
  <c r="AN56" i="66"/>
  <c r="AO56" i="66"/>
  <c r="AG57" i="66"/>
  <c r="AH57" i="66"/>
  <c r="AI57" i="66"/>
  <c r="AJ57" i="66"/>
  <c r="AK57" i="66"/>
  <c r="AL57" i="66"/>
  <c r="AM57" i="66"/>
  <c r="AN57" i="66"/>
  <c r="AO57" i="66"/>
  <c r="AG58" i="66"/>
  <c r="AH58" i="66"/>
  <c r="AI58" i="66"/>
  <c r="AJ58" i="66"/>
  <c r="AK58" i="66"/>
  <c r="AL58" i="66"/>
  <c r="AM58" i="66"/>
  <c r="AN58" i="66"/>
  <c r="AO58" i="66"/>
  <c r="AG59" i="66"/>
  <c r="AH59" i="66"/>
  <c r="AI59" i="66"/>
  <c r="AJ59" i="66"/>
  <c r="AK59" i="66"/>
  <c r="AL59" i="66"/>
  <c r="AM59" i="66"/>
  <c r="AN59" i="66"/>
  <c r="AO59" i="66"/>
  <c r="AG60" i="66"/>
  <c r="AH60" i="66"/>
  <c r="AI60" i="66"/>
  <c r="AJ60" i="66"/>
  <c r="AK60" i="66"/>
  <c r="AL60" i="66"/>
  <c r="AM60" i="66"/>
  <c r="AN60" i="66"/>
  <c r="AO60" i="66"/>
  <c r="AG61" i="66"/>
  <c r="AH61" i="66"/>
  <c r="AI61" i="66"/>
  <c r="AJ61" i="66"/>
  <c r="AK61" i="66"/>
  <c r="AL61" i="66"/>
  <c r="AM61" i="66"/>
  <c r="AN61" i="66"/>
  <c r="AO61" i="66"/>
  <c r="AG62" i="66"/>
  <c r="AH62" i="66"/>
  <c r="AI62" i="66"/>
  <c r="AJ62" i="66"/>
  <c r="AK62" i="66"/>
  <c r="AL62" i="66"/>
  <c r="AM62" i="66"/>
  <c r="AN62" i="66"/>
  <c r="AO62" i="66"/>
  <c r="AG63" i="66"/>
  <c r="AH63" i="66"/>
  <c r="AI63" i="66"/>
  <c r="AJ63" i="66"/>
  <c r="AK63" i="66"/>
  <c r="AL63" i="66"/>
  <c r="AM63" i="66"/>
  <c r="AN63" i="66"/>
  <c r="AO63" i="66"/>
  <c r="AG64" i="66"/>
  <c r="AH64" i="66"/>
  <c r="AI64" i="66"/>
  <c r="AJ64" i="66"/>
  <c r="AK64" i="66"/>
  <c r="AL64" i="66"/>
  <c r="AM64" i="66"/>
  <c r="AN64" i="66"/>
  <c r="AO64" i="66"/>
  <c r="AG65" i="66"/>
  <c r="AH65" i="66"/>
  <c r="AI65" i="66"/>
  <c r="AJ65" i="66"/>
  <c r="AK65" i="66"/>
  <c r="AL65" i="66"/>
  <c r="AM65" i="66"/>
  <c r="AN65" i="66"/>
  <c r="AO65" i="66"/>
  <c r="AG66" i="66"/>
  <c r="AH66" i="66"/>
  <c r="AI66" i="66"/>
  <c r="AJ66" i="66"/>
  <c r="AK66" i="66"/>
  <c r="AL66" i="66"/>
  <c r="AM66" i="66"/>
  <c r="AN66" i="66"/>
  <c r="AO66" i="66"/>
  <c r="AG67" i="66"/>
  <c r="AH67" i="66"/>
  <c r="AI67" i="66"/>
  <c r="AJ67" i="66"/>
  <c r="AK67" i="66"/>
  <c r="AL67" i="66"/>
  <c r="AM67" i="66"/>
  <c r="AN67" i="66"/>
  <c r="AO67" i="66"/>
  <c r="AG68" i="66"/>
  <c r="AH68" i="66"/>
  <c r="AI68" i="66"/>
  <c r="AJ68" i="66"/>
  <c r="AK68" i="66"/>
  <c r="AL68" i="66"/>
  <c r="AM68" i="66"/>
  <c r="AN68" i="66"/>
  <c r="AO68" i="66"/>
  <c r="AG69" i="66"/>
  <c r="AH69" i="66"/>
  <c r="AI69" i="66"/>
  <c r="AJ69" i="66"/>
  <c r="AK69" i="66"/>
  <c r="AL69" i="66"/>
  <c r="AM69" i="66"/>
  <c r="AN69" i="66"/>
  <c r="AO69" i="66"/>
  <c r="AG70" i="66"/>
  <c r="AH70" i="66"/>
  <c r="AI70" i="66"/>
  <c r="AJ70" i="66"/>
  <c r="AK70" i="66"/>
  <c r="AL70" i="66"/>
  <c r="AM70" i="66"/>
  <c r="AN70" i="66"/>
  <c r="AO70" i="66"/>
  <c r="AG71" i="66"/>
  <c r="AH71" i="66"/>
  <c r="AI71" i="66"/>
  <c r="AJ71" i="66"/>
  <c r="AK71" i="66"/>
  <c r="AL71" i="66"/>
  <c r="AM71" i="66"/>
  <c r="AN71" i="66"/>
  <c r="AO71" i="66"/>
  <c r="AG72" i="66"/>
  <c r="AH72" i="66"/>
  <c r="AI72" i="66"/>
  <c r="AJ72" i="66"/>
  <c r="AK72" i="66"/>
  <c r="AL72" i="66"/>
  <c r="AM72" i="66"/>
  <c r="AN72" i="66"/>
  <c r="AO72" i="66"/>
  <c r="AG73" i="66"/>
  <c r="AH73" i="66"/>
  <c r="AI73" i="66"/>
  <c r="AJ73" i="66"/>
  <c r="AK73" i="66"/>
  <c r="AL73" i="66"/>
  <c r="AM73" i="66"/>
  <c r="AN73" i="66"/>
  <c r="AO73" i="66"/>
  <c r="AG74" i="66"/>
  <c r="AH74" i="66"/>
  <c r="AI74" i="66"/>
  <c r="AJ74" i="66"/>
  <c r="AK74" i="66"/>
  <c r="AL74" i="66"/>
  <c r="AM74" i="66"/>
  <c r="AN74" i="66"/>
  <c r="AO74" i="66"/>
  <c r="AG75" i="66"/>
  <c r="AH75" i="66"/>
  <c r="AI75" i="66"/>
  <c r="AJ75" i="66"/>
  <c r="AK75" i="66"/>
  <c r="AL75" i="66"/>
  <c r="AM75" i="66"/>
  <c r="AN75" i="66"/>
  <c r="AO75" i="66"/>
  <c r="AG76" i="66"/>
  <c r="AH76" i="66"/>
  <c r="AI76" i="66"/>
  <c r="AJ76" i="66"/>
  <c r="AK76" i="66"/>
  <c r="AL76" i="66"/>
  <c r="AM76" i="66"/>
  <c r="AN76" i="66"/>
  <c r="AO76" i="66"/>
  <c r="AG77" i="66"/>
  <c r="AH77" i="66"/>
  <c r="AI77" i="66"/>
  <c r="AJ77" i="66"/>
  <c r="AK77" i="66"/>
  <c r="AL77" i="66"/>
  <c r="AM77" i="66"/>
  <c r="AN77" i="66"/>
  <c r="AO77" i="66"/>
  <c r="AG78" i="66"/>
  <c r="AH78" i="66"/>
  <c r="AI78" i="66"/>
  <c r="AJ78" i="66"/>
  <c r="AK78" i="66"/>
  <c r="AL78" i="66"/>
  <c r="AM78" i="66"/>
  <c r="AN78" i="66"/>
  <c r="AO78" i="66"/>
  <c r="AG79" i="66"/>
  <c r="AH79" i="66"/>
  <c r="AI79" i="66"/>
  <c r="AJ79" i="66"/>
  <c r="AK79" i="66"/>
  <c r="AL79" i="66"/>
  <c r="AM79" i="66"/>
  <c r="AN79" i="66"/>
  <c r="AO79" i="66"/>
  <c r="AG80" i="66"/>
  <c r="AH80" i="66"/>
  <c r="AI80" i="66"/>
  <c r="AJ80" i="66"/>
  <c r="AK80" i="66"/>
  <c r="AL80" i="66"/>
  <c r="AM80" i="66"/>
  <c r="AN80" i="66"/>
  <c r="AO80" i="66"/>
  <c r="AG81" i="66"/>
  <c r="AH81" i="66"/>
  <c r="AI81" i="66"/>
  <c r="AJ81" i="66"/>
  <c r="AK81" i="66"/>
  <c r="AL81" i="66"/>
  <c r="AM81" i="66"/>
  <c r="AN81" i="66"/>
  <c r="AO81" i="66"/>
  <c r="AG82" i="66"/>
  <c r="AH82" i="66"/>
  <c r="AI82" i="66"/>
  <c r="AJ82" i="66"/>
  <c r="AK82" i="66"/>
  <c r="AL82" i="66"/>
  <c r="AM82" i="66"/>
  <c r="AN82" i="66"/>
  <c r="AO82" i="66"/>
  <c r="AG83" i="66"/>
  <c r="AH83" i="66"/>
  <c r="AI83" i="66"/>
  <c r="AJ83" i="66"/>
  <c r="AK83" i="66"/>
  <c r="AL83" i="66"/>
  <c r="AM83" i="66"/>
  <c r="AN83" i="66"/>
  <c r="AO83" i="66"/>
  <c r="AG84" i="66"/>
  <c r="AH84" i="66"/>
  <c r="AI84" i="66"/>
  <c r="AJ84" i="66"/>
  <c r="AK84" i="66"/>
  <c r="AL84" i="66"/>
  <c r="AM84" i="66"/>
  <c r="AN84" i="66"/>
  <c r="AO84" i="66"/>
  <c r="AG85" i="66"/>
  <c r="AH85" i="66"/>
  <c r="AI85" i="66"/>
  <c r="AJ85" i="66"/>
  <c r="AK85" i="66"/>
  <c r="AL85" i="66"/>
  <c r="AM85" i="66"/>
  <c r="AN85" i="66"/>
  <c r="AO85" i="66"/>
  <c r="AG86" i="66"/>
  <c r="AH86" i="66"/>
  <c r="AI86" i="66"/>
  <c r="AJ86" i="66"/>
  <c r="AK86" i="66"/>
  <c r="AL86" i="66"/>
  <c r="AM86" i="66"/>
  <c r="AN86" i="66"/>
  <c r="AO86" i="66"/>
  <c r="AG87" i="66"/>
  <c r="AH87" i="66"/>
  <c r="AI87" i="66"/>
  <c r="AJ87" i="66"/>
  <c r="AK87" i="66"/>
  <c r="AL87" i="66"/>
  <c r="AM87" i="66"/>
  <c r="AN87" i="66"/>
  <c r="AO87" i="66"/>
  <c r="AG88" i="66"/>
  <c r="AH88" i="66"/>
  <c r="AI88" i="66"/>
  <c r="AJ88" i="66"/>
  <c r="AK88" i="66"/>
  <c r="AL88" i="66"/>
  <c r="AM88" i="66"/>
  <c r="AN88" i="66"/>
  <c r="AO88" i="66"/>
  <c r="AG89" i="66"/>
  <c r="AH89" i="66"/>
  <c r="AI89" i="66"/>
  <c r="AJ89" i="66"/>
  <c r="AK89" i="66"/>
  <c r="AL89" i="66"/>
  <c r="AM89" i="66"/>
  <c r="AN89" i="66"/>
  <c r="AO89" i="66"/>
  <c r="AG90" i="66"/>
  <c r="AH90" i="66"/>
  <c r="AI90" i="66"/>
  <c r="AJ90" i="66"/>
  <c r="AK90" i="66"/>
  <c r="AL90" i="66"/>
  <c r="AM90" i="66"/>
  <c r="AN90" i="66"/>
  <c r="AO90" i="66"/>
  <c r="AG91" i="66"/>
  <c r="AH91" i="66"/>
  <c r="AI91" i="66"/>
  <c r="AJ91" i="66"/>
  <c r="AK91" i="66"/>
  <c r="AL91" i="66"/>
  <c r="AM91" i="66"/>
  <c r="AN91" i="66"/>
  <c r="AO91" i="66"/>
  <c r="AG92" i="66"/>
  <c r="AH92" i="66"/>
  <c r="AI92" i="66"/>
  <c r="AJ92" i="66"/>
  <c r="AK92" i="66"/>
  <c r="AL92" i="66"/>
  <c r="AM92" i="66"/>
  <c r="AN92" i="66"/>
  <c r="AO92" i="66"/>
  <c r="AG93" i="66"/>
  <c r="AH93" i="66"/>
  <c r="AI93" i="66"/>
  <c r="AJ93" i="66"/>
  <c r="AK93" i="66"/>
  <c r="AL93" i="66"/>
  <c r="AM93" i="66"/>
  <c r="AN93" i="66"/>
  <c r="AO93" i="66"/>
  <c r="AG94" i="66"/>
  <c r="AH94" i="66"/>
  <c r="AI94" i="66"/>
  <c r="AJ94" i="66"/>
  <c r="AK94" i="66"/>
  <c r="AL94" i="66"/>
  <c r="AM94" i="66"/>
  <c r="AN94" i="66"/>
  <c r="AO94" i="66"/>
  <c r="AG95" i="66"/>
  <c r="AH95" i="66"/>
  <c r="AI95" i="66"/>
  <c r="AJ95" i="66"/>
  <c r="AK95" i="66"/>
  <c r="AL95" i="66"/>
  <c r="AM95" i="66"/>
  <c r="AN95" i="66"/>
  <c r="AO95" i="66"/>
  <c r="AG96" i="66"/>
  <c r="AH96" i="66"/>
  <c r="AI96" i="66"/>
  <c r="AJ96" i="66"/>
  <c r="AK96" i="66"/>
  <c r="AL96" i="66"/>
  <c r="AM96" i="66"/>
  <c r="AN96" i="66"/>
  <c r="AO96" i="66"/>
  <c r="AG97" i="66"/>
  <c r="AH97" i="66"/>
  <c r="AI97" i="66"/>
  <c r="AJ97" i="66"/>
  <c r="AK97" i="66"/>
  <c r="AL97" i="66"/>
  <c r="AM97" i="66"/>
  <c r="AN97" i="66"/>
  <c r="AO97" i="66"/>
  <c r="AG98" i="66"/>
  <c r="AH98" i="66"/>
  <c r="AI98" i="66"/>
  <c r="AJ98" i="66"/>
  <c r="AK98" i="66"/>
  <c r="AL98" i="66"/>
  <c r="AM98" i="66"/>
  <c r="AN98" i="66"/>
  <c r="AO98" i="66"/>
  <c r="AG99" i="66"/>
  <c r="AH99" i="66"/>
  <c r="AI99" i="66"/>
  <c r="AJ99" i="66"/>
  <c r="AK99" i="66"/>
  <c r="AL99" i="66"/>
  <c r="AM99" i="66"/>
  <c r="AN99" i="66"/>
  <c r="AO99" i="66"/>
  <c r="AG100" i="66"/>
  <c r="AH100" i="66"/>
  <c r="AI100" i="66"/>
  <c r="AJ100" i="66"/>
  <c r="AK100" i="66"/>
  <c r="AL100" i="66"/>
  <c r="AM100" i="66"/>
  <c r="AN100" i="66"/>
  <c r="AO100" i="66"/>
  <c r="AG101" i="66"/>
  <c r="AH101" i="66"/>
  <c r="AI101" i="66"/>
  <c r="AJ101" i="66"/>
  <c r="AK101" i="66"/>
  <c r="AL101" i="66"/>
  <c r="AM101" i="66"/>
  <c r="AN101" i="66"/>
  <c r="AO101" i="66"/>
  <c r="AG102" i="66"/>
  <c r="AH102" i="66"/>
  <c r="AI102" i="66"/>
  <c r="AJ102" i="66"/>
  <c r="AK102" i="66"/>
  <c r="AL102" i="66"/>
  <c r="AM102" i="66"/>
  <c r="AN102" i="66"/>
  <c r="AO102" i="66"/>
  <c r="AG103" i="66"/>
  <c r="AH103" i="66"/>
  <c r="AI103" i="66"/>
  <c r="AJ103" i="66"/>
  <c r="AK103" i="66"/>
  <c r="AL103" i="66"/>
  <c r="AM103" i="66"/>
  <c r="AN103" i="66"/>
  <c r="AO103" i="66"/>
  <c r="AG104" i="66"/>
  <c r="AH104" i="66"/>
  <c r="AI104" i="66"/>
  <c r="AJ104" i="66"/>
  <c r="AK104" i="66"/>
  <c r="AL104" i="66"/>
  <c r="AM104" i="66"/>
  <c r="AN104" i="66"/>
  <c r="AO104" i="66"/>
  <c r="AG105" i="66"/>
  <c r="AH105" i="66"/>
  <c r="AI105" i="66"/>
  <c r="AJ105" i="66"/>
  <c r="AK105" i="66"/>
  <c r="AL105" i="66"/>
  <c r="AM105" i="66"/>
  <c r="AN105" i="66"/>
  <c r="AO105" i="66"/>
  <c r="AG106" i="66"/>
  <c r="AH106" i="66"/>
  <c r="AI106" i="66"/>
  <c r="AJ106" i="66"/>
  <c r="AK106" i="66"/>
  <c r="AL106" i="66"/>
  <c r="AM106" i="66"/>
  <c r="AN106" i="66"/>
  <c r="AO106" i="66"/>
  <c r="AG107" i="66"/>
  <c r="AH107" i="66"/>
  <c r="AI107" i="66"/>
  <c r="AJ107" i="66"/>
  <c r="AK107" i="66"/>
  <c r="AL107" i="66"/>
  <c r="AM107" i="66"/>
  <c r="AN107" i="66"/>
  <c r="AO107" i="66"/>
  <c r="AG108" i="66"/>
  <c r="AH108" i="66"/>
  <c r="AI108" i="66"/>
  <c r="AJ108" i="66"/>
  <c r="AK108" i="66"/>
  <c r="AL108" i="66"/>
  <c r="AM108" i="66"/>
  <c r="AN108" i="66"/>
  <c r="AO108" i="66"/>
  <c r="AG109" i="66"/>
  <c r="AH109" i="66"/>
  <c r="AI109" i="66"/>
  <c r="AJ109" i="66"/>
  <c r="AK109" i="66"/>
  <c r="AL109" i="66"/>
  <c r="AM109" i="66"/>
  <c r="AN109" i="66"/>
  <c r="AO109" i="66"/>
  <c r="AG110" i="66"/>
  <c r="AH110" i="66"/>
  <c r="AI110" i="66"/>
  <c r="AJ110" i="66"/>
  <c r="AK110" i="66"/>
  <c r="AL110" i="66"/>
  <c r="AM110" i="66"/>
  <c r="AN110" i="66"/>
  <c r="AO110" i="66"/>
  <c r="AG111" i="66"/>
  <c r="AH111" i="66"/>
  <c r="AI111" i="66"/>
  <c r="AJ111" i="66"/>
  <c r="AK111" i="66"/>
  <c r="AL111" i="66"/>
  <c r="AM111" i="66"/>
  <c r="AN111" i="66"/>
  <c r="AO111" i="66"/>
  <c r="AG112" i="66"/>
  <c r="AH112" i="66"/>
  <c r="AI112" i="66"/>
  <c r="AJ112" i="66"/>
  <c r="AK112" i="66"/>
  <c r="AL112" i="66"/>
  <c r="AM112" i="66"/>
  <c r="AN112" i="66"/>
  <c r="AO112" i="66"/>
  <c r="AG113" i="66"/>
  <c r="AH113" i="66"/>
  <c r="AI113" i="66"/>
  <c r="AJ113" i="66"/>
  <c r="AK113" i="66"/>
  <c r="AL113" i="66"/>
  <c r="AM113" i="66"/>
  <c r="AN113" i="66"/>
  <c r="AO113" i="66"/>
  <c r="AG114" i="66"/>
  <c r="AH114" i="66"/>
  <c r="AI114" i="66"/>
  <c r="AJ114" i="66"/>
  <c r="AK114" i="66"/>
  <c r="AL114" i="66"/>
  <c r="AM114" i="66"/>
  <c r="AN114" i="66"/>
  <c r="AO114" i="66"/>
  <c r="AG115" i="66"/>
  <c r="AH115" i="66"/>
  <c r="AI115" i="66"/>
  <c r="AJ115" i="66"/>
  <c r="AK115" i="66"/>
  <c r="AL115" i="66"/>
  <c r="AM115" i="66"/>
  <c r="AN115" i="66"/>
  <c r="AO115" i="66"/>
  <c r="AG116" i="66"/>
  <c r="AH116" i="66"/>
  <c r="AI116" i="66"/>
  <c r="AJ116" i="66"/>
  <c r="AK116" i="66"/>
  <c r="AL116" i="66"/>
  <c r="AM116" i="66"/>
  <c r="AN116" i="66"/>
  <c r="AO116" i="66"/>
  <c r="AG117" i="66"/>
  <c r="AH117" i="66"/>
  <c r="AI117" i="66"/>
  <c r="AJ117" i="66"/>
  <c r="AK117" i="66"/>
  <c r="AL117" i="66"/>
  <c r="AM117" i="66"/>
  <c r="AN117" i="66"/>
  <c r="AO117" i="66"/>
  <c r="AG118" i="66"/>
  <c r="AH118" i="66"/>
  <c r="AI118" i="66"/>
  <c r="AJ118" i="66"/>
  <c r="AK118" i="66"/>
  <c r="AL118" i="66"/>
  <c r="AM118" i="66"/>
  <c r="AN118" i="66"/>
  <c r="AO118" i="66"/>
  <c r="AG119" i="66"/>
  <c r="AH119" i="66"/>
  <c r="AI119" i="66"/>
  <c r="AJ119" i="66"/>
  <c r="AK119" i="66"/>
  <c r="AL119" i="66"/>
  <c r="AM119" i="66"/>
  <c r="AN119" i="66"/>
  <c r="AO119" i="66"/>
  <c r="AG120" i="66"/>
  <c r="AH120" i="66"/>
  <c r="AI120" i="66"/>
  <c r="AJ120" i="66"/>
  <c r="AK120" i="66"/>
  <c r="AL120" i="66"/>
  <c r="AM120" i="66"/>
  <c r="AN120" i="66"/>
  <c r="AO120" i="66"/>
  <c r="AG121" i="66"/>
  <c r="AH121" i="66"/>
  <c r="AI121" i="66"/>
  <c r="AJ121" i="66"/>
  <c r="AK121" i="66"/>
  <c r="AL121" i="66"/>
  <c r="AM121" i="66"/>
  <c r="AN121" i="66"/>
  <c r="AO121" i="66"/>
  <c r="AG122" i="66"/>
  <c r="AH122" i="66"/>
  <c r="AI122" i="66"/>
  <c r="AJ122" i="66"/>
  <c r="AK122" i="66"/>
  <c r="AL122" i="66"/>
  <c r="AM122" i="66"/>
  <c r="AN122" i="66"/>
  <c r="AO122" i="66"/>
  <c r="AG123" i="66"/>
  <c r="AH123" i="66"/>
  <c r="AI123" i="66"/>
  <c r="AJ123" i="66"/>
  <c r="AK123" i="66"/>
  <c r="AL123" i="66"/>
  <c r="AM123" i="66"/>
  <c r="AN123" i="66"/>
  <c r="AO123" i="66"/>
  <c r="AG124" i="66"/>
  <c r="AH124" i="66"/>
  <c r="AI124" i="66"/>
  <c r="AJ124" i="66"/>
  <c r="AK124" i="66"/>
  <c r="AL124" i="66"/>
  <c r="AM124" i="66"/>
  <c r="AN124" i="66"/>
  <c r="AO124" i="66"/>
  <c r="AG125" i="66"/>
  <c r="AH125" i="66"/>
  <c r="AI125" i="66"/>
  <c r="AJ125" i="66"/>
  <c r="AK125" i="66"/>
  <c r="AL125" i="66"/>
  <c r="AM125" i="66"/>
  <c r="AN125" i="66"/>
  <c r="AO125" i="66"/>
  <c r="AG126" i="66"/>
  <c r="AH126" i="66"/>
  <c r="AI126" i="66"/>
  <c r="AJ126" i="66"/>
  <c r="AK126" i="66"/>
  <c r="AL126" i="66"/>
  <c r="AM126" i="66"/>
  <c r="AN126" i="66"/>
  <c r="AO126" i="66"/>
  <c r="AG127" i="66"/>
  <c r="AH127" i="66"/>
  <c r="AI127" i="66"/>
  <c r="AJ127" i="66"/>
  <c r="AK127" i="66"/>
  <c r="AL127" i="66"/>
  <c r="AM127" i="66"/>
  <c r="AN127" i="66"/>
  <c r="AO127" i="66"/>
  <c r="AG128" i="66"/>
  <c r="AH128" i="66"/>
  <c r="AI128" i="66"/>
  <c r="AJ128" i="66"/>
  <c r="AK128" i="66"/>
  <c r="AL128" i="66"/>
  <c r="AM128" i="66"/>
  <c r="AN128" i="66"/>
  <c r="AO128" i="66"/>
  <c r="AG129" i="66"/>
  <c r="AH129" i="66"/>
  <c r="AI129" i="66"/>
  <c r="AJ129" i="66"/>
  <c r="AK129" i="66"/>
  <c r="AL129" i="66"/>
  <c r="AM129" i="66"/>
  <c r="AN129" i="66"/>
  <c r="AO129" i="66"/>
  <c r="AG130" i="66"/>
  <c r="AH130" i="66"/>
  <c r="AI130" i="66"/>
  <c r="AJ130" i="66"/>
  <c r="AK130" i="66"/>
  <c r="AL130" i="66"/>
  <c r="AM130" i="66"/>
  <c r="AN130" i="66"/>
  <c r="AO130" i="66"/>
  <c r="AG131" i="66"/>
  <c r="L10" i="76" s="1"/>
  <c r="AH131" i="66"/>
  <c r="AI131" i="66"/>
  <c r="AJ131" i="66"/>
  <c r="AK131" i="66"/>
  <c r="AL131" i="66"/>
  <c r="AM131" i="66"/>
  <c r="AN131" i="66"/>
  <c r="AO131" i="66"/>
  <c r="AG132" i="66"/>
  <c r="L11" i="76" s="1"/>
  <c r="AH132" i="66"/>
  <c r="M11" i="76" s="1"/>
  <c r="AI132" i="66"/>
  <c r="N11" i="76" s="1"/>
  <c r="AJ132" i="66"/>
  <c r="AK132" i="66"/>
  <c r="AL132" i="66"/>
  <c r="AM132" i="66"/>
  <c r="AN132" i="66"/>
  <c r="AO132" i="66"/>
  <c r="AG133" i="66"/>
  <c r="L12" i="76" s="1"/>
  <c r="AH133" i="66"/>
  <c r="M12" i="76" s="1"/>
  <c r="AI133" i="66"/>
  <c r="N12" i="76" s="1"/>
  <c r="AJ133" i="66"/>
  <c r="AK133" i="66"/>
  <c r="AL133" i="66"/>
  <c r="AM133" i="66"/>
  <c r="AN133" i="66"/>
  <c r="AO133" i="66"/>
  <c r="AG134" i="66"/>
  <c r="L13" i="76" s="1"/>
  <c r="AH134" i="66"/>
  <c r="M13" i="76" s="1"/>
  <c r="AI134" i="66"/>
  <c r="N13" i="76" s="1"/>
  <c r="AJ134" i="66"/>
  <c r="AK134" i="66"/>
  <c r="AL134" i="66"/>
  <c r="AM134" i="66"/>
  <c r="AN134" i="66"/>
  <c r="AO134" i="66"/>
  <c r="AG135" i="66"/>
  <c r="L14" i="76" s="1"/>
  <c r="AH135" i="66"/>
  <c r="AI135" i="66"/>
  <c r="AJ135" i="66"/>
  <c r="AK135" i="66"/>
  <c r="AL135" i="66"/>
  <c r="AM135" i="66"/>
  <c r="AN135" i="66"/>
  <c r="AO135" i="66"/>
  <c r="AG136" i="66"/>
  <c r="L15" i="76" s="1"/>
  <c r="AH136" i="66"/>
  <c r="M15" i="76" s="1"/>
  <c r="AI136" i="66"/>
  <c r="N15" i="76" s="1"/>
  <c r="AJ136" i="66"/>
  <c r="AK136" i="66"/>
  <c r="AL136" i="66"/>
  <c r="AM136" i="66"/>
  <c r="AN136" i="66"/>
  <c r="AO136" i="66"/>
  <c r="AG137" i="66"/>
  <c r="L16" i="76" s="1"/>
  <c r="AH137" i="66"/>
  <c r="M16" i="76" s="1"/>
  <c r="AI137" i="66"/>
  <c r="N16" i="76" s="1"/>
  <c r="AJ137" i="66"/>
  <c r="AK137" i="66"/>
  <c r="AL137" i="66"/>
  <c r="AM137" i="66"/>
  <c r="AN137" i="66"/>
  <c r="AO137" i="66"/>
  <c r="AG138" i="66"/>
  <c r="L17" i="76" s="1"/>
  <c r="AH138" i="66"/>
  <c r="M17" i="76" s="1"/>
  <c r="AI138" i="66"/>
  <c r="N17" i="76" s="1"/>
  <c r="AJ138" i="66"/>
  <c r="AK138" i="66"/>
  <c r="AL138" i="66"/>
  <c r="AM138" i="66"/>
  <c r="AN138" i="66"/>
  <c r="AO138" i="66"/>
  <c r="AH26" i="66"/>
  <c r="AI26" i="66"/>
  <c r="AJ26" i="66"/>
  <c r="AK26" i="66"/>
  <c r="AL26" i="66"/>
  <c r="AM26" i="66"/>
  <c r="AN26" i="66"/>
  <c r="AO26" i="66"/>
  <c r="AG26" i="66"/>
  <c r="AC4" i="66"/>
  <c r="AC5" i="66"/>
  <c r="AC6" i="66"/>
  <c r="AC7" i="66"/>
  <c r="AC8" i="66"/>
  <c r="AC9" i="66"/>
  <c r="AC10" i="66"/>
  <c r="AC11" i="66"/>
  <c r="AC12" i="66"/>
  <c r="AC13" i="66"/>
  <c r="AC14" i="66"/>
  <c r="AC15" i="66"/>
  <c r="AC16" i="66"/>
  <c r="AC17" i="66"/>
  <c r="AC18" i="66"/>
  <c r="AC19" i="66"/>
  <c r="AC20" i="66"/>
  <c r="AC21" i="66"/>
  <c r="AC22" i="66"/>
  <c r="AC23" i="66"/>
  <c r="AC24" i="66"/>
  <c r="AC25" i="66"/>
  <c r="AC26" i="66"/>
  <c r="AC27" i="66"/>
  <c r="AC28" i="66"/>
  <c r="AC29" i="66"/>
  <c r="AC30" i="66"/>
  <c r="AC31" i="66"/>
  <c r="AC32" i="66"/>
  <c r="AC33" i="66"/>
  <c r="AC34" i="66"/>
  <c r="AC35" i="66"/>
  <c r="AC36" i="66"/>
  <c r="AC37" i="66"/>
  <c r="AC38" i="66"/>
  <c r="AC39" i="66"/>
  <c r="AC40" i="66"/>
  <c r="AC41" i="66"/>
  <c r="AC42" i="66"/>
  <c r="AC43" i="66"/>
  <c r="AC44" i="66"/>
  <c r="AC45" i="66"/>
  <c r="AC46" i="66"/>
  <c r="AC47" i="66"/>
  <c r="AC48" i="66"/>
  <c r="AC49" i="66"/>
  <c r="AC50" i="66"/>
  <c r="AC51" i="66"/>
  <c r="AC52" i="66"/>
  <c r="AC53" i="66"/>
  <c r="AC54" i="66"/>
  <c r="AC55" i="66"/>
  <c r="AC56" i="66"/>
  <c r="AC57" i="66"/>
  <c r="AC58" i="66"/>
  <c r="AC59" i="66"/>
  <c r="AC60" i="66"/>
  <c r="AC61" i="66"/>
  <c r="AC62" i="66"/>
  <c r="AC63" i="66"/>
  <c r="AC64" i="66"/>
  <c r="AC65" i="66"/>
  <c r="AC66" i="66"/>
  <c r="AC67" i="66"/>
  <c r="AC68" i="66"/>
  <c r="AC69" i="66"/>
  <c r="AC70" i="66"/>
  <c r="AC71" i="66"/>
  <c r="AC72" i="66"/>
  <c r="AC73" i="66"/>
  <c r="AC74" i="66"/>
  <c r="AC75" i="66"/>
  <c r="AC76" i="66"/>
  <c r="AC77" i="66"/>
  <c r="AC78" i="66"/>
  <c r="AC79" i="66"/>
  <c r="AC80" i="66"/>
  <c r="AC81" i="66"/>
  <c r="AC82" i="66"/>
  <c r="AC83" i="66"/>
  <c r="AC84" i="66"/>
  <c r="AC85" i="66"/>
  <c r="AC86" i="66"/>
  <c r="AC87" i="66"/>
  <c r="AC88" i="66"/>
  <c r="AC89" i="66"/>
  <c r="AC90" i="66"/>
  <c r="AC91" i="66"/>
  <c r="AC92" i="66"/>
  <c r="AC93" i="66"/>
  <c r="AC94" i="66"/>
  <c r="AC95" i="66"/>
  <c r="AC96" i="66"/>
  <c r="AC97" i="66"/>
  <c r="AC98" i="66"/>
  <c r="AC99" i="66"/>
  <c r="AC100" i="66"/>
  <c r="AC101" i="66"/>
  <c r="AC102" i="66"/>
  <c r="AC103" i="66"/>
  <c r="AC104" i="66"/>
  <c r="AC105" i="66"/>
  <c r="AC106" i="66"/>
  <c r="AC107" i="66"/>
  <c r="AC108" i="66"/>
  <c r="AC109" i="66"/>
  <c r="AC110" i="66"/>
  <c r="AC111" i="66"/>
  <c r="AC112" i="66"/>
  <c r="AC113" i="66"/>
  <c r="AC114" i="66"/>
  <c r="AC115" i="66"/>
  <c r="AC116" i="66"/>
  <c r="AC117" i="66"/>
  <c r="AC118" i="66"/>
  <c r="AC119" i="66"/>
  <c r="AC120" i="66"/>
  <c r="AC121" i="66"/>
  <c r="AC122" i="66"/>
  <c r="AC123" i="66"/>
  <c r="AC124" i="66"/>
  <c r="AC125" i="66"/>
  <c r="AC126" i="66"/>
  <c r="AC127" i="66"/>
  <c r="AC128" i="66"/>
  <c r="AC129" i="66"/>
  <c r="AC130" i="66"/>
  <c r="AC131" i="66"/>
  <c r="AC132" i="66"/>
  <c r="AC133" i="66"/>
  <c r="AC134" i="66"/>
  <c r="AC135" i="66"/>
  <c r="AC136" i="66"/>
  <c r="AC137" i="66"/>
  <c r="AC138" i="66"/>
  <c r="AC3" i="66"/>
  <c r="AB4" i="66"/>
  <c r="AB5" i="66"/>
  <c r="AB6" i="66"/>
  <c r="AB7" i="66"/>
  <c r="AB8" i="66"/>
  <c r="AB9" i="66"/>
  <c r="AB10" i="66"/>
  <c r="AB11" i="66"/>
  <c r="AB12" i="66"/>
  <c r="AB13" i="66"/>
  <c r="AB14" i="66"/>
  <c r="AB15" i="66"/>
  <c r="AB16" i="66"/>
  <c r="AB17" i="66"/>
  <c r="AB18" i="66"/>
  <c r="AB19" i="66"/>
  <c r="AB20" i="66"/>
  <c r="AB21" i="66"/>
  <c r="AB22" i="66"/>
  <c r="AB23" i="66"/>
  <c r="AB24" i="66"/>
  <c r="AB25" i="66"/>
  <c r="AB26" i="66"/>
  <c r="AB27" i="66"/>
  <c r="AB28" i="66"/>
  <c r="AB29" i="66"/>
  <c r="AB30" i="66"/>
  <c r="AB31" i="66"/>
  <c r="AB32" i="66"/>
  <c r="AB33" i="66"/>
  <c r="AB34" i="66"/>
  <c r="AB35" i="66"/>
  <c r="AB36" i="66"/>
  <c r="AB37" i="66"/>
  <c r="AB38" i="66"/>
  <c r="AB39" i="66"/>
  <c r="AB40" i="66"/>
  <c r="AB41" i="66"/>
  <c r="AB42" i="66"/>
  <c r="AB43" i="66"/>
  <c r="AB44" i="66"/>
  <c r="AB45" i="66"/>
  <c r="AB46" i="66"/>
  <c r="AB47" i="66"/>
  <c r="AB48" i="66"/>
  <c r="AB49" i="66"/>
  <c r="AB50" i="66"/>
  <c r="AB51" i="66"/>
  <c r="AB52" i="66"/>
  <c r="AB53" i="66"/>
  <c r="AB54" i="66"/>
  <c r="AB55" i="66"/>
  <c r="AB56" i="66"/>
  <c r="AB57" i="66"/>
  <c r="AB58" i="66"/>
  <c r="AB59" i="66"/>
  <c r="AB60" i="66"/>
  <c r="AB61" i="66"/>
  <c r="AB62" i="66"/>
  <c r="AB63" i="66"/>
  <c r="AB64" i="66"/>
  <c r="AB65" i="66"/>
  <c r="AB66" i="66"/>
  <c r="AB67" i="66"/>
  <c r="AB68" i="66"/>
  <c r="AB69" i="66"/>
  <c r="AB70" i="66"/>
  <c r="AB71" i="66"/>
  <c r="AB72" i="66"/>
  <c r="AB73" i="66"/>
  <c r="AB74" i="66"/>
  <c r="AB75" i="66"/>
  <c r="AB76" i="66"/>
  <c r="AB77" i="66"/>
  <c r="AB78" i="66"/>
  <c r="AB79" i="66"/>
  <c r="AB80" i="66"/>
  <c r="AB81" i="66"/>
  <c r="AB82" i="66"/>
  <c r="AB83" i="66"/>
  <c r="AB84" i="66"/>
  <c r="AB85" i="66"/>
  <c r="AB86" i="66"/>
  <c r="AB87" i="66"/>
  <c r="AB88" i="66"/>
  <c r="AB89" i="66"/>
  <c r="AB90" i="66"/>
  <c r="AB91" i="66"/>
  <c r="AB92" i="66"/>
  <c r="AB93" i="66"/>
  <c r="AB94" i="66"/>
  <c r="AB95" i="66"/>
  <c r="AB96" i="66"/>
  <c r="AB97" i="66"/>
  <c r="AB98" i="66"/>
  <c r="AB99" i="66"/>
  <c r="AB100" i="66"/>
  <c r="AB101" i="66"/>
  <c r="AB102" i="66"/>
  <c r="AB103" i="66"/>
  <c r="AB104" i="66"/>
  <c r="AB105" i="66"/>
  <c r="AB106" i="66"/>
  <c r="AB107" i="66"/>
  <c r="AB108" i="66"/>
  <c r="AB109" i="66"/>
  <c r="AB110" i="66"/>
  <c r="AB111" i="66"/>
  <c r="AB112" i="66"/>
  <c r="AB113" i="66"/>
  <c r="AB114" i="66"/>
  <c r="AB115" i="66"/>
  <c r="AB116" i="66"/>
  <c r="AB117" i="66"/>
  <c r="AB118" i="66"/>
  <c r="AB119" i="66"/>
  <c r="AB120" i="66"/>
  <c r="AB121" i="66"/>
  <c r="AB122" i="66"/>
  <c r="AB123" i="66"/>
  <c r="AB124" i="66"/>
  <c r="AB125" i="66"/>
  <c r="AB126" i="66"/>
  <c r="AB127" i="66"/>
  <c r="AB128" i="66"/>
  <c r="AB129" i="66"/>
  <c r="AB130" i="66"/>
  <c r="AB131" i="66"/>
  <c r="AB132" i="66"/>
  <c r="AB133" i="66"/>
  <c r="AB134" i="66"/>
  <c r="AB135" i="66"/>
  <c r="AB136" i="66"/>
  <c r="AB137" i="66"/>
  <c r="AB138" i="66"/>
  <c r="AB3" i="66"/>
  <c r="R4" i="66"/>
  <c r="S4" i="66"/>
  <c r="T4" i="66"/>
  <c r="V4" i="66"/>
  <c r="W4" i="66"/>
  <c r="R5" i="66"/>
  <c r="S5" i="66"/>
  <c r="T5" i="66"/>
  <c r="V5" i="66"/>
  <c r="W5" i="66"/>
  <c r="R6" i="66"/>
  <c r="S6" i="66"/>
  <c r="T6" i="66"/>
  <c r="V6" i="66"/>
  <c r="W6" i="66"/>
  <c r="R7" i="66"/>
  <c r="S7" i="66"/>
  <c r="T7" i="66"/>
  <c r="V7" i="66"/>
  <c r="W7" i="66"/>
  <c r="R8" i="66"/>
  <c r="S8" i="66"/>
  <c r="T8" i="66"/>
  <c r="V8" i="66"/>
  <c r="W8" i="66"/>
  <c r="R9" i="66"/>
  <c r="S9" i="66"/>
  <c r="T9" i="66"/>
  <c r="V9" i="66"/>
  <c r="W9" i="66"/>
  <c r="R10" i="66"/>
  <c r="S10" i="66"/>
  <c r="T10" i="66"/>
  <c r="V10" i="66"/>
  <c r="W10" i="66"/>
  <c r="R11" i="66"/>
  <c r="S11" i="66"/>
  <c r="T11" i="66"/>
  <c r="V11" i="66"/>
  <c r="W11" i="66"/>
  <c r="R12" i="66"/>
  <c r="S12" i="66"/>
  <c r="T12" i="66"/>
  <c r="V12" i="66"/>
  <c r="W12" i="66"/>
  <c r="R13" i="66"/>
  <c r="S13" i="66"/>
  <c r="T13" i="66"/>
  <c r="V13" i="66"/>
  <c r="W13" i="66"/>
  <c r="R14" i="66"/>
  <c r="S14" i="66"/>
  <c r="T14" i="66"/>
  <c r="V14" i="66"/>
  <c r="W14" i="66"/>
  <c r="R15" i="66"/>
  <c r="S15" i="66"/>
  <c r="T15" i="66"/>
  <c r="V15" i="66"/>
  <c r="W15" i="66"/>
  <c r="R16" i="66"/>
  <c r="S16" i="66"/>
  <c r="T16" i="66"/>
  <c r="V16" i="66"/>
  <c r="W16" i="66"/>
  <c r="R17" i="66"/>
  <c r="S17" i="66"/>
  <c r="T17" i="66"/>
  <c r="V17" i="66"/>
  <c r="W17" i="66"/>
  <c r="R18" i="66"/>
  <c r="S18" i="66"/>
  <c r="T18" i="66"/>
  <c r="V18" i="66"/>
  <c r="W18" i="66"/>
  <c r="R19" i="66"/>
  <c r="S19" i="66"/>
  <c r="T19" i="66"/>
  <c r="V19" i="66"/>
  <c r="W19" i="66"/>
  <c r="R20" i="66"/>
  <c r="S20" i="66"/>
  <c r="T20" i="66"/>
  <c r="V20" i="66"/>
  <c r="W20" i="66"/>
  <c r="R21" i="66"/>
  <c r="S21" i="66"/>
  <c r="T21" i="66"/>
  <c r="V21" i="66"/>
  <c r="W21" i="66"/>
  <c r="R22" i="66"/>
  <c r="S22" i="66"/>
  <c r="T22" i="66"/>
  <c r="V22" i="66"/>
  <c r="W22" i="66"/>
  <c r="R23" i="66"/>
  <c r="S23" i="66"/>
  <c r="T23" i="66"/>
  <c r="V23" i="66"/>
  <c r="W23" i="66"/>
  <c r="R24" i="66"/>
  <c r="S24" i="66"/>
  <c r="T24" i="66"/>
  <c r="V24" i="66"/>
  <c r="W24" i="66"/>
  <c r="R25" i="66"/>
  <c r="S25" i="66"/>
  <c r="T25" i="66"/>
  <c r="V25" i="66"/>
  <c r="W25" i="66"/>
  <c r="R26" i="66"/>
  <c r="S26" i="66"/>
  <c r="T26" i="66"/>
  <c r="V26" i="66"/>
  <c r="W26" i="66"/>
  <c r="R27" i="66"/>
  <c r="S27" i="66"/>
  <c r="T27" i="66"/>
  <c r="V27" i="66"/>
  <c r="W27" i="66"/>
  <c r="R28" i="66"/>
  <c r="S28" i="66"/>
  <c r="T28" i="66"/>
  <c r="V28" i="66"/>
  <c r="W28" i="66"/>
  <c r="R29" i="66"/>
  <c r="S29" i="66"/>
  <c r="T29" i="66"/>
  <c r="V29" i="66"/>
  <c r="W29" i="66"/>
  <c r="R30" i="66"/>
  <c r="S30" i="66"/>
  <c r="T30" i="66"/>
  <c r="V30" i="66"/>
  <c r="W30" i="66"/>
  <c r="R31" i="66"/>
  <c r="S31" i="66"/>
  <c r="T31" i="66"/>
  <c r="V31" i="66"/>
  <c r="W31" i="66"/>
  <c r="R32" i="66"/>
  <c r="S32" i="66"/>
  <c r="T32" i="66"/>
  <c r="V32" i="66"/>
  <c r="W32" i="66"/>
  <c r="R33" i="66"/>
  <c r="S33" i="66"/>
  <c r="T33" i="66"/>
  <c r="V33" i="66"/>
  <c r="W33" i="66"/>
  <c r="R34" i="66"/>
  <c r="S34" i="66"/>
  <c r="T34" i="66"/>
  <c r="V34" i="66"/>
  <c r="W34" i="66"/>
  <c r="R35" i="66"/>
  <c r="S35" i="66"/>
  <c r="T35" i="66"/>
  <c r="V35" i="66"/>
  <c r="W35" i="66"/>
  <c r="R36" i="66"/>
  <c r="S36" i="66"/>
  <c r="T36" i="66"/>
  <c r="V36" i="66"/>
  <c r="W36" i="66"/>
  <c r="R37" i="66"/>
  <c r="S37" i="66"/>
  <c r="T37" i="66"/>
  <c r="V37" i="66"/>
  <c r="W37" i="66"/>
  <c r="R38" i="66"/>
  <c r="S38" i="66"/>
  <c r="T38" i="66"/>
  <c r="V38" i="66"/>
  <c r="W38" i="66"/>
  <c r="R39" i="66"/>
  <c r="S39" i="66"/>
  <c r="T39" i="66"/>
  <c r="V39" i="66"/>
  <c r="W39" i="66"/>
  <c r="R40" i="66"/>
  <c r="S40" i="66"/>
  <c r="T40" i="66"/>
  <c r="V40" i="66"/>
  <c r="W40" i="66"/>
  <c r="R41" i="66"/>
  <c r="S41" i="66"/>
  <c r="T41" i="66"/>
  <c r="V41" i="66"/>
  <c r="W41" i="66"/>
  <c r="R42" i="66"/>
  <c r="S42" i="66"/>
  <c r="T42" i="66"/>
  <c r="V42" i="66"/>
  <c r="W42" i="66"/>
  <c r="R43" i="66"/>
  <c r="S43" i="66"/>
  <c r="T43" i="66"/>
  <c r="V43" i="66"/>
  <c r="W43" i="66"/>
  <c r="R44" i="66"/>
  <c r="S44" i="66"/>
  <c r="T44" i="66"/>
  <c r="V44" i="66"/>
  <c r="W44" i="66"/>
  <c r="R45" i="66"/>
  <c r="S45" i="66"/>
  <c r="T45" i="66"/>
  <c r="V45" i="66"/>
  <c r="W45" i="66"/>
  <c r="R46" i="66"/>
  <c r="S46" i="66"/>
  <c r="T46" i="66"/>
  <c r="V46" i="66"/>
  <c r="W46" i="66"/>
  <c r="R47" i="66"/>
  <c r="S47" i="66"/>
  <c r="T47" i="66"/>
  <c r="V47" i="66"/>
  <c r="W47" i="66"/>
  <c r="R48" i="66"/>
  <c r="S48" i="66"/>
  <c r="T48" i="66"/>
  <c r="V48" i="66"/>
  <c r="W48" i="66"/>
  <c r="R49" i="66"/>
  <c r="S49" i="66"/>
  <c r="T49" i="66"/>
  <c r="V49" i="66"/>
  <c r="W49" i="66"/>
  <c r="R50" i="66"/>
  <c r="S50" i="66"/>
  <c r="T50" i="66"/>
  <c r="V50" i="66"/>
  <c r="W50" i="66"/>
  <c r="R51" i="66"/>
  <c r="S51" i="66"/>
  <c r="T51" i="66"/>
  <c r="V51" i="66"/>
  <c r="W51" i="66"/>
  <c r="R52" i="66"/>
  <c r="S52" i="66"/>
  <c r="T52" i="66"/>
  <c r="V52" i="66"/>
  <c r="W52" i="66"/>
  <c r="R53" i="66"/>
  <c r="S53" i="66"/>
  <c r="T53" i="66"/>
  <c r="V53" i="66"/>
  <c r="W53" i="66"/>
  <c r="R54" i="66"/>
  <c r="S54" i="66"/>
  <c r="T54" i="66"/>
  <c r="V54" i="66"/>
  <c r="W54" i="66"/>
  <c r="R55" i="66"/>
  <c r="S55" i="66"/>
  <c r="T55" i="66"/>
  <c r="V55" i="66"/>
  <c r="W55" i="66"/>
  <c r="R56" i="66"/>
  <c r="S56" i="66"/>
  <c r="T56" i="66"/>
  <c r="V56" i="66"/>
  <c r="W56" i="66"/>
  <c r="R57" i="66"/>
  <c r="S57" i="66"/>
  <c r="T57" i="66"/>
  <c r="V57" i="66"/>
  <c r="W57" i="66"/>
  <c r="R58" i="66"/>
  <c r="S58" i="66"/>
  <c r="T58" i="66"/>
  <c r="V58" i="66"/>
  <c r="W58" i="66"/>
  <c r="R59" i="66"/>
  <c r="S59" i="66"/>
  <c r="T59" i="66"/>
  <c r="V59" i="66"/>
  <c r="W59" i="66"/>
  <c r="R60" i="66"/>
  <c r="S60" i="66"/>
  <c r="T60" i="66"/>
  <c r="V60" i="66"/>
  <c r="W60" i="66"/>
  <c r="R61" i="66"/>
  <c r="S61" i="66"/>
  <c r="T61" i="66"/>
  <c r="V61" i="66"/>
  <c r="W61" i="66"/>
  <c r="R62" i="66"/>
  <c r="S62" i="66"/>
  <c r="T62" i="66"/>
  <c r="V62" i="66"/>
  <c r="W62" i="66"/>
  <c r="R63" i="66"/>
  <c r="S63" i="66"/>
  <c r="T63" i="66"/>
  <c r="V63" i="66"/>
  <c r="W63" i="66"/>
  <c r="R64" i="66"/>
  <c r="S64" i="66"/>
  <c r="T64" i="66"/>
  <c r="V64" i="66"/>
  <c r="W64" i="66"/>
  <c r="R65" i="66"/>
  <c r="S65" i="66"/>
  <c r="T65" i="66"/>
  <c r="V65" i="66"/>
  <c r="W65" i="66"/>
  <c r="R66" i="66"/>
  <c r="S66" i="66"/>
  <c r="T66" i="66"/>
  <c r="V66" i="66"/>
  <c r="W66" i="66"/>
  <c r="R67" i="66"/>
  <c r="S67" i="66"/>
  <c r="T67" i="66"/>
  <c r="V67" i="66"/>
  <c r="W67" i="66"/>
  <c r="R68" i="66"/>
  <c r="S68" i="66"/>
  <c r="T68" i="66"/>
  <c r="V68" i="66"/>
  <c r="W68" i="66"/>
  <c r="R69" i="66"/>
  <c r="S69" i="66"/>
  <c r="T69" i="66"/>
  <c r="V69" i="66"/>
  <c r="W69" i="66"/>
  <c r="R70" i="66"/>
  <c r="S70" i="66"/>
  <c r="T70" i="66"/>
  <c r="V70" i="66"/>
  <c r="W70" i="66"/>
  <c r="R71" i="66"/>
  <c r="S71" i="66"/>
  <c r="T71" i="66"/>
  <c r="V71" i="66"/>
  <c r="W71" i="66"/>
  <c r="R72" i="66"/>
  <c r="S72" i="66"/>
  <c r="T72" i="66"/>
  <c r="V72" i="66"/>
  <c r="W72" i="66"/>
  <c r="R73" i="66"/>
  <c r="S73" i="66"/>
  <c r="T73" i="66"/>
  <c r="V73" i="66"/>
  <c r="W73" i="66"/>
  <c r="R74" i="66"/>
  <c r="S74" i="66"/>
  <c r="T74" i="66"/>
  <c r="V74" i="66"/>
  <c r="W74" i="66"/>
  <c r="R75" i="66"/>
  <c r="S75" i="66"/>
  <c r="T75" i="66"/>
  <c r="V75" i="66"/>
  <c r="W75" i="66"/>
  <c r="R76" i="66"/>
  <c r="S76" i="66"/>
  <c r="T76" i="66"/>
  <c r="V76" i="66"/>
  <c r="W76" i="66"/>
  <c r="R77" i="66"/>
  <c r="S77" i="66"/>
  <c r="T77" i="66"/>
  <c r="V77" i="66"/>
  <c r="W77" i="66"/>
  <c r="R78" i="66"/>
  <c r="S78" i="66"/>
  <c r="T78" i="66"/>
  <c r="V78" i="66"/>
  <c r="W78" i="66"/>
  <c r="R79" i="66"/>
  <c r="S79" i="66"/>
  <c r="T79" i="66"/>
  <c r="V79" i="66"/>
  <c r="W79" i="66"/>
  <c r="R80" i="66"/>
  <c r="S80" i="66"/>
  <c r="T80" i="66"/>
  <c r="V80" i="66"/>
  <c r="W80" i="66"/>
  <c r="R81" i="66"/>
  <c r="S81" i="66"/>
  <c r="T81" i="66"/>
  <c r="V81" i="66"/>
  <c r="W81" i="66"/>
  <c r="R82" i="66"/>
  <c r="S82" i="66"/>
  <c r="T82" i="66"/>
  <c r="V82" i="66"/>
  <c r="W82" i="66"/>
  <c r="R83" i="66"/>
  <c r="S83" i="66"/>
  <c r="T83" i="66"/>
  <c r="V83" i="66"/>
  <c r="W83" i="66"/>
  <c r="R84" i="66"/>
  <c r="S84" i="66"/>
  <c r="T84" i="66"/>
  <c r="V84" i="66"/>
  <c r="W84" i="66"/>
  <c r="R85" i="66"/>
  <c r="S85" i="66"/>
  <c r="T85" i="66"/>
  <c r="V85" i="66"/>
  <c r="W85" i="66"/>
  <c r="R86" i="66"/>
  <c r="S86" i="66"/>
  <c r="T86" i="66"/>
  <c r="V86" i="66"/>
  <c r="W86" i="66"/>
  <c r="R87" i="66"/>
  <c r="S87" i="66"/>
  <c r="T87" i="66"/>
  <c r="V87" i="66"/>
  <c r="W87" i="66"/>
  <c r="R88" i="66"/>
  <c r="S88" i="66"/>
  <c r="T88" i="66"/>
  <c r="V88" i="66"/>
  <c r="W88" i="66"/>
  <c r="R89" i="66"/>
  <c r="S89" i="66"/>
  <c r="T89" i="66"/>
  <c r="V89" i="66"/>
  <c r="W89" i="66"/>
  <c r="R90" i="66"/>
  <c r="S90" i="66"/>
  <c r="T90" i="66"/>
  <c r="V90" i="66"/>
  <c r="W90" i="66"/>
  <c r="R91" i="66"/>
  <c r="S91" i="66"/>
  <c r="T91" i="66"/>
  <c r="V91" i="66"/>
  <c r="W91" i="66"/>
  <c r="R92" i="66"/>
  <c r="S92" i="66"/>
  <c r="T92" i="66"/>
  <c r="V92" i="66"/>
  <c r="W92" i="66"/>
  <c r="R93" i="66"/>
  <c r="S93" i="66"/>
  <c r="T93" i="66"/>
  <c r="V93" i="66"/>
  <c r="W93" i="66"/>
  <c r="R94" i="66"/>
  <c r="S94" i="66"/>
  <c r="T94" i="66"/>
  <c r="V94" i="66"/>
  <c r="W94" i="66"/>
  <c r="R95" i="66"/>
  <c r="S95" i="66"/>
  <c r="T95" i="66"/>
  <c r="V95" i="66"/>
  <c r="W95" i="66"/>
  <c r="R96" i="66"/>
  <c r="S96" i="66"/>
  <c r="T96" i="66"/>
  <c r="V96" i="66"/>
  <c r="W96" i="66"/>
  <c r="R97" i="66"/>
  <c r="S97" i="66"/>
  <c r="T97" i="66"/>
  <c r="V97" i="66"/>
  <c r="W97" i="66"/>
  <c r="R98" i="66"/>
  <c r="S98" i="66"/>
  <c r="T98" i="66"/>
  <c r="V98" i="66"/>
  <c r="W98" i="66"/>
  <c r="R99" i="66"/>
  <c r="S99" i="66"/>
  <c r="T99" i="66"/>
  <c r="V99" i="66"/>
  <c r="W99" i="66"/>
  <c r="R100" i="66"/>
  <c r="S100" i="66"/>
  <c r="T100" i="66"/>
  <c r="V100" i="66"/>
  <c r="W100" i="66"/>
  <c r="R101" i="66"/>
  <c r="S101" i="66"/>
  <c r="T101" i="66"/>
  <c r="V101" i="66"/>
  <c r="W101" i="66"/>
  <c r="R102" i="66"/>
  <c r="S102" i="66"/>
  <c r="T102" i="66"/>
  <c r="V102" i="66"/>
  <c r="W102" i="66"/>
  <c r="R103" i="66"/>
  <c r="S103" i="66"/>
  <c r="T103" i="66"/>
  <c r="V103" i="66"/>
  <c r="W103" i="66"/>
  <c r="R104" i="66"/>
  <c r="S104" i="66"/>
  <c r="T104" i="66"/>
  <c r="V104" i="66"/>
  <c r="W104" i="66"/>
  <c r="R105" i="66"/>
  <c r="S105" i="66"/>
  <c r="T105" i="66"/>
  <c r="V105" i="66"/>
  <c r="W105" i="66"/>
  <c r="R106" i="66"/>
  <c r="S106" i="66"/>
  <c r="T106" i="66"/>
  <c r="V106" i="66"/>
  <c r="W106" i="66"/>
  <c r="R107" i="66"/>
  <c r="S107" i="66"/>
  <c r="T107" i="66"/>
  <c r="V107" i="66"/>
  <c r="W107" i="66"/>
  <c r="R108" i="66"/>
  <c r="S108" i="66"/>
  <c r="T108" i="66"/>
  <c r="V108" i="66"/>
  <c r="W108" i="66"/>
  <c r="R109" i="66"/>
  <c r="S109" i="66"/>
  <c r="T109" i="66"/>
  <c r="V109" i="66"/>
  <c r="W109" i="66"/>
  <c r="R110" i="66"/>
  <c r="S110" i="66"/>
  <c r="T110" i="66"/>
  <c r="V110" i="66"/>
  <c r="W110" i="66"/>
  <c r="R111" i="66"/>
  <c r="S111" i="66"/>
  <c r="T111" i="66"/>
  <c r="V111" i="66"/>
  <c r="W111" i="66"/>
  <c r="R112" i="66"/>
  <c r="S112" i="66"/>
  <c r="T112" i="66"/>
  <c r="V112" i="66"/>
  <c r="W112" i="66"/>
  <c r="R113" i="66"/>
  <c r="S113" i="66"/>
  <c r="T113" i="66"/>
  <c r="V113" i="66"/>
  <c r="W113" i="66"/>
  <c r="R114" i="66"/>
  <c r="S114" i="66"/>
  <c r="T114" i="66"/>
  <c r="V114" i="66"/>
  <c r="W114" i="66"/>
  <c r="R115" i="66"/>
  <c r="S115" i="66"/>
  <c r="T115" i="66"/>
  <c r="V115" i="66"/>
  <c r="W115" i="66"/>
  <c r="R116" i="66"/>
  <c r="S116" i="66"/>
  <c r="T116" i="66"/>
  <c r="V116" i="66"/>
  <c r="W116" i="66"/>
  <c r="R117" i="66"/>
  <c r="S117" i="66"/>
  <c r="T117" i="66"/>
  <c r="V117" i="66"/>
  <c r="W117" i="66"/>
  <c r="R118" i="66"/>
  <c r="S118" i="66"/>
  <c r="T118" i="66"/>
  <c r="V118" i="66"/>
  <c r="W118" i="66"/>
  <c r="R119" i="66"/>
  <c r="S119" i="66"/>
  <c r="T119" i="66"/>
  <c r="V119" i="66"/>
  <c r="W119" i="66"/>
  <c r="R120" i="66"/>
  <c r="S120" i="66"/>
  <c r="T120" i="66"/>
  <c r="V120" i="66"/>
  <c r="W120" i="66"/>
  <c r="R121" i="66"/>
  <c r="S121" i="66"/>
  <c r="T121" i="66"/>
  <c r="V121" i="66"/>
  <c r="W121" i="66"/>
  <c r="R122" i="66"/>
  <c r="S122" i="66"/>
  <c r="T122" i="66"/>
  <c r="V122" i="66"/>
  <c r="W122" i="66"/>
  <c r="R123" i="66"/>
  <c r="S123" i="66"/>
  <c r="T123" i="66"/>
  <c r="V123" i="66"/>
  <c r="W123" i="66"/>
  <c r="R124" i="66"/>
  <c r="S124" i="66"/>
  <c r="T124" i="66"/>
  <c r="V124" i="66"/>
  <c r="W124" i="66"/>
  <c r="R125" i="66"/>
  <c r="S125" i="66"/>
  <c r="T125" i="66"/>
  <c r="V125" i="66"/>
  <c r="W125" i="66"/>
  <c r="R126" i="66"/>
  <c r="S126" i="66"/>
  <c r="T126" i="66"/>
  <c r="V126" i="66"/>
  <c r="W126" i="66"/>
  <c r="R127" i="66"/>
  <c r="S127" i="66"/>
  <c r="T127" i="66"/>
  <c r="V127" i="66"/>
  <c r="W127" i="66"/>
  <c r="R128" i="66"/>
  <c r="S128" i="66"/>
  <c r="T128" i="66"/>
  <c r="V128" i="66"/>
  <c r="W128" i="66"/>
  <c r="R129" i="66"/>
  <c r="S129" i="66"/>
  <c r="T129" i="66"/>
  <c r="V129" i="66"/>
  <c r="W129" i="66"/>
  <c r="R130" i="66"/>
  <c r="S130" i="66"/>
  <c r="T130" i="66"/>
  <c r="V130" i="66"/>
  <c r="W130" i="66"/>
  <c r="R131" i="66"/>
  <c r="S131" i="66"/>
  <c r="T131" i="66"/>
  <c r="V131" i="66"/>
  <c r="W131" i="66"/>
  <c r="R132" i="66"/>
  <c r="S132" i="66"/>
  <c r="T132" i="66"/>
  <c r="V132" i="66"/>
  <c r="W132" i="66"/>
  <c r="R133" i="66"/>
  <c r="S133" i="66"/>
  <c r="T133" i="66"/>
  <c r="V133" i="66"/>
  <c r="W133" i="66"/>
  <c r="R134" i="66"/>
  <c r="S134" i="66"/>
  <c r="T134" i="66"/>
  <c r="V134" i="66"/>
  <c r="W134" i="66"/>
  <c r="R135" i="66"/>
  <c r="S135" i="66"/>
  <c r="T135" i="66"/>
  <c r="V135" i="66"/>
  <c r="W135" i="66"/>
  <c r="R136" i="66"/>
  <c r="S136" i="66"/>
  <c r="T136" i="66"/>
  <c r="V136" i="66"/>
  <c r="W136" i="66"/>
  <c r="R137" i="66"/>
  <c r="S137" i="66"/>
  <c r="T137" i="66"/>
  <c r="V137" i="66"/>
  <c r="W137" i="66"/>
  <c r="S3" i="66"/>
  <c r="T3" i="66"/>
  <c r="V3" i="66"/>
  <c r="W3" i="66"/>
  <c r="R138" i="66"/>
  <c r="R3" i="66"/>
  <c r="H7" i="66"/>
  <c r="H8" i="66"/>
  <c r="H9" i="66"/>
  <c r="H10" i="66"/>
  <c r="H11" i="66"/>
  <c r="H12" i="66"/>
  <c r="H13" i="66"/>
  <c r="H14" i="66"/>
  <c r="H15" i="66"/>
  <c r="H16" i="66"/>
  <c r="H17" i="66"/>
  <c r="H18" i="66"/>
  <c r="H19" i="66"/>
  <c r="H20" i="66"/>
  <c r="H21" i="66"/>
  <c r="H22" i="66"/>
  <c r="H23" i="66"/>
  <c r="H24" i="66"/>
  <c r="H25" i="66"/>
  <c r="H26" i="66"/>
  <c r="H27" i="66"/>
  <c r="H28" i="66"/>
  <c r="H29" i="66"/>
  <c r="H30" i="66"/>
  <c r="H31" i="66"/>
  <c r="H32" i="66"/>
  <c r="H33" i="66"/>
  <c r="H34" i="66"/>
  <c r="H35" i="66"/>
  <c r="H36" i="66"/>
  <c r="H37" i="66"/>
  <c r="H38" i="66"/>
  <c r="H39" i="66"/>
  <c r="H40" i="66"/>
  <c r="H41" i="66"/>
  <c r="H42" i="66"/>
  <c r="H43" i="66"/>
  <c r="H44" i="66"/>
  <c r="H45" i="66"/>
  <c r="H46" i="66"/>
  <c r="H47" i="66"/>
  <c r="H48" i="66"/>
  <c r="H49" i="66"/>
  <c r="H50" i="66"/>
  <c r="H51" i="66"/>
  <c r="H52" i="66"/>
  <c r="H53" i="66"/>
  <c r="H54" i="66"/>
  <c r="H55" i="66"/>
  <c r="H56" i="66"/>
  <c r="H57" i="66"/>
  <c r="H58" i="66"/>
  <c r="H59" i="66"/>
  <c r="H60" i="66"/>
  <c r="H61" i="66"/>
  <c r="H62" i="66"/>
  <c r="H63" i="66"/>
  <c r="H64" i="66"/>
  <c r="H65" i="66"/>
  <c r="H66" i="66"/>
  <c r="H67" i="66"/>
  <c r="H68" i="66"/>
  <c r="H69" i="66"/>
  <c r="H70" i="66"/>
  <c r="H71" i="66"/>
  <c r="H72" i="66"/>
  <c r="H73" i="66"/>
  <c r="H74" i="66"/>
  <c r="H75" i="66"/>
  <c r="H76" i="66"/>
  <c r="H77" i="66"/>
  <c r="H78" i="66"/>
  <c r="H79" i="66"/>
  <c r="H80" i="66"/>
  <c r="H81" i="66"/>
  <c r="H82" i="66"/>
  <c r="H83" i="66"/>
  <c r="H84" i="66"/>
  <c r="H85" i="66"/>
  <c r="H86" i="66"/>
  <c r="H87" i="66"/>
  <c r="H88" i="66"/>
  <c r="H89" i="66"/>
  <c r="H90" i="66"/>
  <c r="H91" i="66"/>
  <c r="H92" i="66"/>
  <c r="H93" i="66"/>
  <c r="H94" i="66"/>
  <c r="H95" i="66"/>
  <c r="H96" i="66"/>
  <c r="H97" i="66"/>
  <c r="H98" i="66"/>
  <c r="H99" i="66"/>
  <c r="H100" i="66"/>
  <c r="H101" i="66"/>
  <c r="H102" i="66"/>
  <c r="H103" i="66"/>
  <c r="H104" i="66"/>
  <c r="H105" i="66"/>
  <c r="H106" i="66"/>
  <c r="H107" i="66"/>
  <c r="H108" i="66"/>
  <c r="H109" i="66"/>
  <c r="H110" i="66"/>
  <c r="H111" i="66"/>
  <c r="H112" i="66"/>
  <c r="H113" i="66"/>
  <c r="H114" i="66"/>
  <c r="H115" i="66"/>
  <c r="H116" i="66"/>
  <c r="H117" i="66"/>
  <c r="H118" i="66"/>
  <c r="H119" i="66"/>
  <c r="H120" i="66"/>
  <c r="H121" i="66"/>
  <c r="H122" i="66"/>
  <c r="H123" i="66"/>
  <c r="H124" i="66"/>
  <c r="H125" i="66"/>
  <c r="H126" i="66"/>
  <c r="H127" i="66"/>
  <c r="H128" i="66"/>
  <c r="H129" i="66"/>
  <c r="H130" i="66"/>
  <c r="H131" i="66"/>
  <c r="E10" i="76" s="1"/>
  <c r="H132" i="66"/>
  <c r="E11" i="76" s="1"/>
  <c r="H133" i="66"/>
  <c r="E12" i="76" s="1"/>
  <c r="H134" i="66"/>
  <c r="E13" i="76" s="1"/>
  <c r="H135" i="66"/>
  <c r="H136" i="66"/>
  <c r="E15" i="76" s="1"/>
  <c r="H137" i="66"/>
  <c r="E16" i="76" s="1"/>
  <c r="H138" i="66"/>
  <c r="E17" i="76" s="1"/>
  <c r="A4" i="66"/>
  <c r="B4" i="66"/>
  <c r="C4" i="66"/>
  <c r="D4" i="66"/>
  <c r="E4" i="66"/>
  <c r="F4" i="66"/>
  <c r="H4" i="66"/>
  <c r="A5" i="66"/>
  <c r="B5" i="66"/>
  <c r="C5" i="66"/>
  <c r="D5" i="66"/>
  <c r="E5" i="66"/>
  <c r="F5" i="66"/>
  <c r="H5" i="66"/>
  <c r="A6" i="66"/>
  <c r="B6" i="66"/>
  <c r="C6" i="66"/>
  <c r="D6" i="66"/>
  <c r="E6" i="66"/>
  <c r="F6" i="66"/>
  <c r="H6" i="66"/>
  <c r="A7" i="66"/>
  <c r="B7" i="66"/>
  <c r="C7" i="66"/>
  <c r="D7" i="66"/>
  <c r="E7" i="66"/>
  <c r="F7" i="66"/>
  <c r="A8" i="66"/>
  <c r="B8" i="66"/>
  <c r="C8" i="66"/>
  <c r="D8" i="66"/>
  <c r="E8" i="66"/>
  <c r="F8" i="66"/>
  <c r="A9" i="66"/>
  <c r="B9" i="66"/>
  <c r="C9" i="66"/>
  <c r="D9" i="66"/>
  <c r="E9" i="66"/>
  <c r="F9" i="66"/>
  <c r="A10" i="66"/>
  <c r="B10" i="66"/>
  <c r="C10" i="66"/>
  <c r="D10" i="66"/>
  <c r="E10" i="66"/>
  <c r="F10" i="66"/>
  <c r="A11" i="66"/>
  <c r="B11" i="66"/>
  <c r="C11" i="66"/>
  <c r="D11" i="66"/>
  <c r="E11" i="66"/>
  <c r="F11" i="66"/>
  <c r="A12" i="66"/>
  <c r="B12" i="66"/>
  <c r="C12" i="66"/>
  <c r="D12" i="66"/>
  <c r="E12" i="66"/>
  <c r="F12" i="66"/>
  <c r="A13" i="66"/>
  <c r="B13" i="66"/>
  <c r="C13" i="66"/>
  <c r="D13" i="66"/>
  <c r="E13" i="66"/>
  <c r="F13" i="66"/>
  <c r="A14" i="66"/>
  <c r="B14" i="66"/>
  <c r="C14" i="66"/>
  <c r="D14" i="66"/>
  <c r="E14" i="66"/>
  <c r="F14" i="66"/>
  <c r="A15" i="66"/>
  <c r="B15" i="66"/>
  <c r="C15" i="66"/>
  <c r="D15" i="66"/>
  <c r="E15" i="66"/>
  <c r="F15" i="66"/>
  <c r="A16" i="66"/>
  <c r="B16" i="66"/>
  <c r="C16" i="66"/>
  <c r="D16" i="66"/>
  <c r="E16" i="66"/>
  <c r="F16" i="66"/>
  <c r="A17" i="66"/>
  <c r="B17" i="66"/>
  <c r="C17" i="66"/>
  <c r="D17" i="66"/>
  <c r="E17" i="66"/>
  <c r="F17" i="66"/>
  <c r="A18" i="66"/>
  <c r="B18" i="66"/>
  <c r="C18" i="66"/>
  <c r="D18" i="66"/>
  <c r="E18" i="66"/>
  <c r="F18" i="66"/>
  <c r="A19" i="66"/>
  <c r="B19" i="66"/>
  <c r="C19" i="66"/>
  <c r="D19" i="66"/>
  <c r="E19" i="66"/>
  <c r="F19" i="66"/>
  <c r="A20" i="66"/>
  <c r="B20" i="66"/>
  <c r="C20" i="66"/>
  <c r="D20" i="66"/>
  <c r="E20" i="66"/>
  <c r="F20" i="66"/>
  <c r="A21" i="66"/>
  <c r="B21" i="66"/>
  <c r="C21" i="66"/>
  <c r="D21" i="66"/>
  <c r="E21" i="66"/>
  <c r="F21" i="66"/>
  <c r="A22" i="66"/>
  <c r="B22" i="66"/>
  <c r="C22" i="66"/>
  <c r="D22" i="66"/>
  <c r="E22" i="66"/>
  <c r="F22" i="66"/>
  <c r="A23" i="66"/>
  <c r="B23" i="66"/>
  <c r="C23" i="66"/>
  <c r="D23" i="66"/>
  <c r="E23" i="66"/>
  <c r="F23" i="66"/>
  <c r="A24" i="66"/>
  <c r="B24" i="66"/>
  <c r="C24" i="66"/>
  <c r="D24" i="66"/>
  <c r="E24" i="66"/>
  <c r="F24" i="66"/>
  <c r="A25" i="66"/>
  <c r="B25" i="66"/>
  <c r="C25" i="66"/>
  <c r="D25" i="66"/>
  <c r="E25" i="66"/>
  <c r="F25" i="66"/>
  <c r="A26" i="66"/>
  <c r="B26" i="66"/>
  <c r="C26" i="66"/>
  <c r="D26" i="66"/>
  <c r="E26" i="66"/>
  <c r="F26" i="66"/>
  <c r="A27" i="66"/>
  <c r="B27" i="66"/>
  <c r="C27" i="66"/>
  <c r="D27" i="66"/>
  <c r="E27" i="66"/>
  <c r="F27" i="66"/>
  <c r="A28" i="66"/>
  <c r="B28" i="66"/>
  <c r="C28" i="66"/>
  <c r="D28" i="66"/>
  <c r="E28" i="66"/>
  <c r="F28" i="66"/>
  <c r="A29" i="66"/>
  <c r="B29" i="66"/>
  <c r="C29" i="66"/>
  <c r="D29" i="66"/>
  <c r="E29" i="66"/>
  <c r="F29" i="66"/>
  <c r="A30" i="66"/>
  <c r="B30" i="66"/>
  <c r="C30" i="66"/>
  <c r="D30" i="66"/>
  <c r="E30" i="66"/>
  <c r="F30" i="66"/>
  <c r="A31" i="66"/>
  <c r="B31" i="66"/>
  <c r="C31" i="66"/>
  <c r="D31" i="66"/>
  <c r="E31" i="66"/>
  <c r="F31" i="66"/>
  <c r="A32" i="66"/>
  <c r="B32" i="66"/>
  <c r="C32" i="66"/>
  <c r="D32" i="66"/>
  <c r="E32" i="66"/>
  <c r="F32" i="66"/>
  <c r="A33" i="66"/>
  <c r="B33" i="66"/>
  <c r="C33" i="66"/>
  <c r="D33" i="66"/>
  <c r="E33" i="66"/>
  <c r="F33" i="66"/>
  <c r="A34" i="66"/>
  <c r="B34" i="66"/>
  <c r="C34" i="66"/>
  <c r="D34" i="66"/>
  <c r="E34" i="66"/>
  <c r="F34" i="66"/>
  <c r="A35" i="66"/>
  <c r="B35" i="66"/>
  <c r="C35" i="66"/>
  <c r="D35" i="66"/>
  <c r="E35" i="66"/>
  <c r="F35" i="66"/>
  <c r="A36" i="66"/>
  <c r="B36" i="66"/>
  <c r="C36" i="66"/>
  <c r="D36" i="66"/>
  <c r="E36" i="66"/>
  <c r="F36" i="66"/>
  <c r="A37" i="66"/>
  <c r="B37" i="66"/>
  <c r="C37" i="66"/>
  <c r="D37" i="66"/>
  <c r="E37" i="66"/>
  <c r="F37" i="66"/>
  <c r="A38" i="66"/>
  <c r="B38" i="66"/>
  <c r="C38" i="66"/>
  <c r="D38" i="66"/>
  <c r="E38" i="66"/>
  <c r="F38" i="66"/>
  <c r="A39" i="66"/>
  <c r="B39" i="66"/>
  <c r="C39" i="66"/>
  <c r="D39" i="66"/>
  <c r="E39" i="66"/>
  <c r="F39" i="66"/>
  <c r="A40" i="66"/>
  <c r="B40" i="66"/>
  <c r="C40" i="66"/>
  <c r="D40" i="66"/>
  <c r="E40" i="66"/>
  <c r="F40" i="66"/>
  <c r="A41" i="66"/>
  <c r="B41" i="66"/>
  <c r="C41" i="66"/>
  <c r="D41" i="66"/>
  <c r="E41" i="66"/>
  <c r="F41" i="66"/>
  <c r="A42" i="66"/>
  <c r="B42" i="66"/>
  <c r="C42" i="66"/>
  <c r="D42" i="66"/>
  <c r="E42" i="66"/>
  <c r="F42" i="66"/>
  <c r="A43" i="66"/>
  <c r="B43" i="66"/>
  <c r="C43" i="66"/>
  <c r="D43" i="66"/>
  <c r="E43" i="66"/>
  <c r="F43" i="66"/>
  <c r="A44" i="66"/>
  <c r="B44" i="66"/>
  <c r="C44" i="66"/>
  <c r="D44" i="66"/>
  <c r="E44" i="66"/>
  <c r="F44" i="66"/>
  <c r="A45" i="66"/>
  <c r="B45" i="66"/>
  <c r="C45" i="66"/>
  <c r="D45" i="66"/>
  <c r="E45" i="66"/>
  <c r="F45" i="66"/>
  <c r="A46" i="66"/>
  <c r="B46" i="66"/>
  <c r="C46" i="66"/>
  <c r="D46" i="66"/>
  <c r="E46" i="66"/>
  <c r="F46" i="66"/>
  <c r="A47" i="66"/>
  <c r="B47" i="66"/>
  <c r="C47" i="66"/>
  <c r="D47" i="66"/>
  <c r="E47" i="66"/>
  <c r="F47" i="66"/>
  <c r="A48" i="66"/>
  <c r="B48" i="66"/>
  <c r="C48" i="66"/>
  <c r="D48" i="66"/>
  <c r="E48" i="66"/>
  <c r="F48" i="66"/>
  <c r="A49" i="66"/>
  <c r="B49" i="66"/>
  <c r="C49" i="66"/>
  <c r="D49" i="66"/>
  <c r="E49" i="66"/>
  <c r="F49" i="66"/>
  <c r="A50" i="66"/>
  <c r="B50" i="66"/>
  <c r="C50" i="66"/>
  <c r="D50" i="66"/>
  <c r="E50" i="66"/>
  <c r="F50" i="66"/>
  <c r="A51" i="66"/>
  <c r="B51" i="66"/>
  <c r="C51" i="66"/>
  <c r="D51" i="66"/>
  <c r="E51" i="66"/>
  <c r="F51" i="66"/>
  <c r="A52" i="66"/>
  <c r="B52" i="66"/>
  <c r="C52" i="66"/>
  <c r="D52" i="66"/>
  <c r="E52" i="66"/>
  <c r="F52" i="66"/>
  <c r="A53" i="66"/>
  <c r="B53" i="66"/>
  <c r="C53" i="66"/>
  <c r="D53" i="66"/>
  <c r="E53" i="66"/>
  <c r="F53" i="66"/>
  <c r="A54" i="66"/>
  <c r="B54" i="66"/>
  <c r="C54" i="66"/>
  <c r="D54" i="66"/>
  <c r="E54" i="66"/>
  <c r="F54" i="66"/>
  <c r="A55" i="66"/>
  <c r="B55" i="66"/>
  <c r="C55" i="66"/>
  <c r="D55" i="66"/>
  <c r="E55" i="66"/>
  <c r="F55" i="66"/>
  <c r="A56" i="66"/>
  <c r="B56" i="66"/>
  <c r="C56" i="66"/>
  <c r="D56" i="66"/>
  <c r="E56" i="66"/>
  <c r="F56" i="66"/>
  <c r="A57" i="66"/>
  <c r="B57" i="66"/>
  <c r="C57" i="66"/>
  <c r="D57" i="66"/>
  <c r="E57" i="66"/>
  <c r="F57" i="66"/>
  <c r="A58" i="66"/>
  <c r="B58" i="66"/>
  <c r="C58" i="66"/>
  <c r="D58" i="66"/>
  <c r="E58" i="66"/>
  <c r="F58" i="66"/>
  <c r="A59" i="66"/>
  <c r="B59" i="66"/>
  <c r="C59" i="66"/>
  <c r="D59" i="66"/>
  <c r="E59" i="66"/>
  <c r="F59" i="66"/>
  <c r="A60" i="66"/>
  <c r="B60" i="66"/>
  <c r="C60" i="66"/>
  <c r="D60" i="66"/>
  <c r="E60" i="66"/>
  <c r="F60" i="66"/>
  <c r="A61" i="66"/>
  <c r="B61" i="66"/>
  <c r="C61" i="66"/>
  <c r="D61" i="66"/>
  <c r="E61" i="66"/>
  <c r="F61" i="66"/>
  <c r="A62" i="66"/>
  <c r="B62" i="66"/>
  <c r="C62" i="66"/>
  <c r="D62" i="66"/>
  <c r="E62" i="66"/>
  <c r="F62" i="66"/>
  <c r="A63" i="66"/>
  <c r="B63" i="66"/>
  <c r="C63" i="66"/>
  <c r="D63" i="66"/>
  <c r="E63" i="66"/>
  <c r="F63" i="66"/>
  <c r="A64" i="66"/>
  <c r="B64" i="66"/>
  <c r="C64" i="66"/>
  <c r="D64" i="66"/>
  <c r="E64" i="66"/>
  <c r="F64" i="66"/>
  <c r="A65" i="66"/>
  <c r="B65" i="66"/>
  <c r="C65" i="66"/>
  <c r="D65" i="66"/>
  <c r="E65" i="66"/>
  <c r="F65" i="66"/>
  <c r="A66" i="66"/>
  <c r="B66" i="66"/>
  <c r="C66" i="66"/>
  <c r="D66" i="66"/>
  <c r="E66" i="66"/>
  <c r="F66" i="66"/>
  <c r="A67" i="66"/>
  <c r="B67" i="66"/>
  <c r="C67" i="66"/>
  <c r="D67" i="66"/>
  <c r="E67" i="66"/>
  <c r="F67" i="66"/>
  <c r="A68" i="66"/>
  <c r="B68" i="66"/>
  <c r="C68" i="66"/>
  <c r="D68" i="66"/>
  <c r="E68" i="66"/>
  <c r="F68" i="66"/>
  <c r="A69" i="66"/>
  <c r="B69" i="66"/>
  <c r="C69" i="66"/>
  <c r="D69" i="66"/>
  <c r="E69" i="66"/>
  <c r="F69" i="66"/>
  <c r="A70" i="66"/>
  <c r="B70" i="66"/>
  <c r="C70" i="66"/>
  <c r="D70" i="66"/>
  <c r="E70" i="66"/>
  <c r="F70" i="66"/>
  <c r="A71" i="66"/>
  <c r="B71" i="66"/>
  <c r="C71" i="66"/>
  <c r="D71" i="66"/>
  <c r="E71" i="66"/>
  <c r="F71" i="66"/>
  <c r="A72" i="66"/>
  <c r="B72" i="66"/>
  <c r="C72" i="66"/>
  <c r="D72" i="66"/>
  <c r="E72" i="66"/>
  <c r="F72" i="66"/>
  <c r="A73" i="66"/>
  <c r="B73" i="66"/>
  <c r="C73" i="66"/>
  <c r="D73" i="66"/>
  <c r="E73" i="66"/>
  <c r="F73" i="66"/>
  <c r="A74" i="66"/>
  <c r="B74" i="66"/>
  <c r="C74" i="66"/>
  <c r="D74" i="66"/>
  <c r="E74" i="66"/>
  <c r="F74" i="66"/>
  <c r="A75" i="66"/>
  <c r="B75" i="66"/>
  <c r="C75" i="66"/>
  <c r="D75" i="66"/>
  <c r="E75" i="66"/>
  <c r="F75" i="66"/>
  <c r="A76" i="66"/>
  <c r="B76" i="66"/>
  <c r="C76" i="66"/>
  <c r="D76" i="66"/>
  <c r="E76" i="66"/>
  <c r="F76" i="66"/>
  <c r="A77" i="66"/>
  <c r="B77" i="66"/>
  <c r="C77" i="66"/>
  <c r="D77" i="66"/>
  <c r="E77" i="66"/>
  <c r="F77" i="66"/>
  <c r="A78" i="66"/>
  <c r="B78" i="66"/>
  <c r="C78" i="66"/>
  <c r="D78" i="66"/>
  <c r="E78" i="66"/>
  <c r="F78" i="66"/>
  <c r="A79" i="66"/>
  <c r="B79" i="66"/>
  <c r="C79" i="66"/>
  <c r="D79" i="66"/>
  <c r="E79" i="66"/>
  <c r="F79" i="66"/>
  <c r="A80" i="66"/>
  <c r="B80" i="66"/>
  <c r="C80" i="66"/>
  <c r="D80" i="66"/>
  <c r="E80" i="66"/>
  <c r="F80" i="66"/>
  <c r="A81" i="66"/>
  <c r="B81" i="66"/>
  <c r="C81" i="66"/>
  <c r="D81" i="66"/>
  <c r="E81" i="66"/>
  <c r="F81" i="66"/>
  <c r="A82" i="66"/>
  <c r="B82" i="66"/>
  <c r="C82" i="66"/>
  <c r="D82" i="66"/>
  <c r="E82" i="66"/>
  <c r="F82" i="66"/>
  <c r="A83" i="66"/>
  <c r="B83" i="66"/>
  <c r="C83" i="66"/>
  <c r="D83" i="66"/>
  <c r="E83" i="66"/>
  <c r="F83" i="66"/>
  <c r="A84" i="66"/>
  <c r="B84" i="66"/>
  <c r="C84" i="66"/>
  <c r="D84" i="66"/>
  <c r="E84" i="66"/>
  <c r="F84" i="66"/>
  <c r="A85" i="66"/>
  <c r="B85" i="66"/>
  <c r="C85" i="66"/>
  <c r="D85" i="66"/>
  <c r="E85" i="66"/>
  <c r="F85" i="66"/>
  <c r="A86" i="66"/>
  <c r="B86" i="66"/>
  <c r="C86" i="66"/>
  <c r="D86" i="66"/>
  <c r="E86" i="66"/>
  <c r="F86" i="66"/>
  <c r="A87" i="66"/>
  <c r="B87" i="66"/>
  <c r="C87" i="66"/>
  <c r="D87" i="66"/>
  <c r="E87" i="66"/>
  <c r="F87" i="66"/>
  <c r="A88" i="66"/>
  <c r="B88" i="66"/>
  <c r="C88" i="66"/>
  <c r="D88" i="66"/>
  <c r="E88" i="66"/>
  <c r="F88" i="66"/>
  <c r="A89" i="66"/>
  <c r="B89" i="66"/>
  <c r="C89" i="66"/>
  <c r="D89" i="66"/>
  <c r="E89" i="66"/>
  <c r="F89" i="66"/>
  <c r="A90" i="66"/>
  <c r="B90" i="66"/>
  <c r="C90" i="66"/>
  <c r="D90" i="66"/>
  <c r="E90" i="66"/>
  <c r="F90" i="66"/>
  <c r="A91" i="66"/>
  <c r="B91" i="66"/>
  <c r="C91" i="66"/>
  <c r="D91" i="66"/>
  <c r="E91" i="66"/>
  <c r="F91" i="66"/>
  <c r="A92" i="66"/>
  <c r="B92" i="66"/>
  <c r="C92" i="66"/>
  <c r="D92" i="66"/>
  <c r="E92" i="66"/>
  <c r="F92" i="66"/>
  <c r="A93" i="66"/>
  <c r="B93" i="66"/>
  <c r="C93" i="66"/>
  <c r="D93" i="66"/>
  <c r="E93" i="66"/>
  <c r="F93" i="66"/>
  <c r="A94" i="66"/>
  <c r="B94" i="66"/>
  <c r="C94" i="66"/>
  <c r="D94" i="66"/>
  <c r="E94" i="66"/>
  <c r="F94" i="66"/>
  <c r="A95" i="66"/>
  <c r="B95" i="66"/>
  <c r="C95" i="66"/>
  <c r="D95" i="66"/>
  <c r="E95" i="66"/>
  <c r="F95" i="66"/>
  <c r="A96" i="66"/>
  <c r="B96" i="66"/>
  <c r="C96" i="66"/>
  <c r="D96" i="66"/>
  <c r="E96" i="66"/>
  <c r="F96" i="66"/>
  <c r="A97" i="66"/>
  <c r="B97" i="66"/>
  <c r="C97" i="66"/>
  <c r="D97" i="66"/>
  <c r="E97" i="66"/>
  <c r="F97" i="66"/>
  <c r="A98" i="66"/>
  <c r="B98" i="66"/>
  <c r="C98" i="66"/>
  <c r="D98" i="66"/>
  <c r="E98" i="66"/>
  <c r="F98" i="66"/>
  <c r="A99" i="66"/>
  <c r="B99" i="66"/>
  <c r="C99" i="66"/>
  <c r="D99" i="66"/>
  <c r="E99" i="66"/>
  <c r="F99" i="66"/>
  <c r="A100" i="66"/>
  <c r="B100" i="66"/>
  <c r="C100" i="66"/>
  <c r="D100" i="66"/>
  <c r="E100" i="66"/>
  <c r="F100" i="66"/>
  <c r="A101" i="66"/>
  <c r="B101" i="66"/>
  <c r="C101" i="66"/>
  <c r="D101" i="66"/>
  <c r="E101" i="66"/>
  <c r="F101" i="66"/>
  <c r="A102" i="66"/>
  <c r="B102" i="66"/>
  <c r="C102" i="66"/>
  <c r="D102" i="66"/>
  <c r="E102" i="66"/>
  <c r="F102" i="66"/>
  <c r="A103" i="66"/>
  <c r="B103" i="66"/>
  <c r="C103" i="66"/>
  <c r="D103" i="66"/>
  <c r="E103" i="66"/>
  <c r="F103" i="66"/>
  <c r="A104" i="66"/>
  <c r="B104" i="66"/>
  <c r="C104" i="66"/>
  <c r="D104" i="66"/>
  <c r="E104" i="66"/>
  <c r="F104" i="66"/>
  <c r="A105" i="66"/>
  <c r="B105" i="66"/>
  <c r="C105" i="66"/>
  <c r="D105" i="66"/>
  <c r="E105" i="66"/>
  <c r="F105" i="66"/>
  <c r="A106" i="66"/>
  <c r="B106" i="66"/>
  <c r="C106" i="66"/>
  <c r="D106" i="66"/>
  <c r="E106" i="66"/>
  <c r="F106" i="66"/>
  <c r="A107" i="66"/>
  <c r="B107" i="66"/>
  <c r="C107" i="66"/>
  <c r="D107" i="66"/>
  <c r="E107" i="66"/>
  <c r="F107" i="66"/>
  <c r="A108" i="66"/>
  <c r="B108" i="66"/>
  <c r="C108" i="66"/>
  <c r="D108" i="66"/>
  <c r="E108" i="66"/>
  <c r="F108" i="66"/>
  <c r="A109" i="66"/>
  <c r="B109" i="66"/>
  <c r="C109" i="66"/>
  <c r="D109" i="66"/>
  <c r="E109" i="66"/>
  <c r="F109" i="66"/>
  <c r="A110" i="66"/>
  <c r="B110" i="66"/>
  <c r="C110" i="66"/>
  <c r="D110" i="66"/>
  <c r="E110" i="66"/>
  <c r="F110" i="66"/>
  <c r="A111" i="66"/>
  <c r="B111" i="66"/>
  <c r="C111" i="66"/>
  <c r="D111" i="66"/>
  <c r="E111" i="66"/>
  <c r="F111" i="66"/>
  <c r="A112" i="66"/>
  <c r="B112" i="66"/>
  <c r="C112" i="66"/>
  <c r="D112" i="66"/>
  <c r="E112" i="66"/>
  <c r="F112" i="66"/>
  <c r="A113" i="66"/>
  <c r="B113" i="66"/>
  <c r="C113" i="66"/>
  <c r="D113" i="66"/>
  <c r="E113" i="66"/>
  <c r="F113" i="66"/>
  <c r="A114" i="66"/>
  <c r="B114" i="66"/>
  <c r="C114" i="66"/>
  <c r="D114" i="66"/>
  <c r="E114" i="66"/>
  <c r="F114" i="66"/>
  <c r="A115" i="66"/>
  <c r="B115" i="66"/>
  <c r="C115" i="66"/>
  <c r="D115" i="66"/>
  <c r="E115" i="66"/>
  <c r="F115" i="66"/>
  <c r="A116" i="66"/>
  <c r="B116" i="66"/>
  <c r="C116" i="66"/>
  <c r="D116" i="66"/>
  <c r="E116" i="66"/>
  <c r="F116" i="66"/>
  <c r="A117" i="66"/>
  <c r="B117" i="66"/>
  <c r="C117" i="66"/>
  <c r="D117" i="66"/>
  <c r="E117" i="66"/>
  <c r="F117" i="66"/>
  <c r="A118" i="66"/>
  <c r="B118" i="66"/>
  <c r="C118" i="66"/>
  <c r="D118" i="66"/>
  <c r="E118" i="66"/>
  <c r="F118" i="66"/>
  <c r="A119" i="66"/>
  <c r="B119" i="66"/>
  <c r="C119" i="66"/>
  <c r="D119" i="66"/>
  <c r="E119" i="66"/>
  <c r="F119" i="66"/>
  <c r="A120" i="66"/>
  <c r="B120" i="66"/>
  <c r="C120" i="66"/>
  <c r="D120" i="66"/>
  <c r="E120" i="66"/>
  <c r="F120" i="66"/>
  <c r="A121" i="66"/>
  <c r="B121" i="66"/>
  <c r="C121" i="66"/>
  <c r="D121" i="66"/>
  <c r="E121" i="66"/>
  <c r="F121" i="66"/>
  <c r="A122" i="66"/>
  <c r="B122" i="66"/>
  <c r="C122" i="66"/>
  <c r="D122" i="66"/>
  <c r="E122" i="66"/>
  <c r="F122" i="66"/>
  <c r="A123" i="66"/>
  <c r="B123" i="66"/>
  <c r="C123" i="66"/>
  <c r="D123" i="66"/>
  <c r="E123" i="66"/>
  <c r="F123" i="66"/>
  <c r="A124" i="66"/>
  <c r="B124" i="66"/>
  <c r="C124" i="66"/>
  <c r="D124" i="66"/>
  <c r="E124" i="66"/>
  <c r="F124" i="66"/>
  <c r="A125" i="66"/>
  <c r="B125" i="66"/>
  <c r="C125" i="66"/>
  <c r="D125" i="66"/>
  <c r="E125" i="66"/>
  <c r="F125" i="66"/>
  <c r="A126" i="66"/>
  <c r="B126" i="66"/>
  <c r="C126" i="66"/>
  <c r="D126" i="66"/>
  <c r="E126" i="66"/>
  <c r="F126" i="66"/>
  <c r="A127" i="66"/>
  <c r="B127" i="66"/>
  <c r="C127" i="66"/>
  <c r="D127" i="66"/>
  <c r="E127" i="66"/>
  <c r="F127" i="66"/>
  <c r="A128" i="66"/>
  <c r="B128" i="66"/>
  <c r="C128" i="66"/>
  <c r="D128" i="66"/>
  <c r="E128" i="66"/>
  <c r="F128" i="66"/>
  <c r="A129" i="66"/>
  <c r="B129" i="66"/>
  <c r="C129" i="66"/>
  <c r="D129" i="66"/>
  <c r="E129" i="66"/>
  <c r="F129" i="66"/>
  <c r="A130" i="66"/>
  <c r="B130" i="66"/>
  <c r="C130" i="66"/>
  <c r="D130" i="66"/>
  <c r="E130" i="66"/>
  <c r="F130" i="66"/>
  <c r="A131" i="66"/>
  <c r="B131" i="66"/>
  <c r="C131" i="66"/>
  <c r="C10" i="76" s="1"/>
  <c r="D131" i="66"/>
  <c r="E131" i="66"/>
  <c r="F131" i="66"/>
  <c r="A132" i="66"/>
  <c r="B132" i="66"/>
  <c r="C132" i="66"/>
  <c r="C11" i="76" s="1"/>
  <c r="D132" i="66"/>
  <c r="E132" i="66"/>
  <c r="F132" i="66"/>
  <c r="A133" i="66"/>
  <c r="B133" i="66"/>
  <c r="C133" i="66"/>
  <c r="C12" i="76" s="1"/>
  <c r="D133" i="66"/>
  <c r="E133" i="66"/>
  <c r="F133" i="66"/>
  <c r="A134" i="66"/>
  <c r="B134" i="66"/>
  <c r="C134" i="66"/>
  <c r="C13" i="76" s="1"/>
  <c r="D134" i="66"/>
  <c r="E134" i="66"/>
  <c r="F134" i="66"/>
  <c r="A135" i="66"/>
  <c r="B135" i="66"/>
  <c r="C135" i="66"/>
  <c r="C14" i="76" s="1"/>
  <c r="D135" i="66"/>
  <c r="E135" i="66"/>
  <c r="F135" i="66"/>
  <c r="A136" i="66"/>
  <c r="B136" i="66"/>
  <c r="C136" i="66"/>
  <c r="C15" i="76" s="1"/>
  <c r="D136" i="66"/>
  <c r="E136" i="66"/>
  <c r="F136" i="66"/>
  <c r="A137" i="66"/>
  <c r="B137" i="66"/>
  <c r="C137" i="66"/>
  <c r="C16" i="76" s="1"/>
  <c r="D137" i="66"/>
  <c r="E137" i="66"/>
  <c r="F137" i="66"/>
  <c r="A138" i="66"/>
  <c r="B138" i="66"/>
  <c r="C138" i="66"/>
  <c r="C17" i="76" s="1"/>
  <c r="D138" i="66"/>
  <c r="E138" i="66"/>
  <c r="F138" i="66"/>
  <c r="B3" i="66"/>
  <c r="C3" i="66"/>
  <c r="D3" i="66"/>
  <c r="E3" i="66"/>
  <c r="F3" i="66"/>
  <c r="H3" i="66"/>
  <c r="A3" i="66"/>
  <c r="L18" i="76"/>
  <c r="L19" i="76"/>
  <c r="L20" i="76"/>
  <c r="AG143" i="34"/>
  <c r="AG144" i="34"/>
  <c r="AG145" i="34"/>
  <c r="AG146" i="34"/>
  <c r="AG147" i="34"/>
  <c r="AG148" i="34"/>
  <c r="AG149" i="34"/>
  <c r="AG142" i="34"/>
  <c r="Y143" i="34"/>
  <c r="Y144" i="34"/>
  <c r="Y145" i="34"/>
  <c r="Y146" i="34"/>
  <c r="Y147" i="34"/>
  <c r="Y148" i="34"/>
  <c r="Y149" i="34"/>
  <c r="Y142" i="34"/>
  <c r="L21" i="76"/>
  <c r="L22" i="76"/>
  <c r="L23" i="76"/>
  <c r="L24" i="76"/>
  <c r="L25" i="76"/>
  <c r="D7" i="76"/>
  <c r="E7" i="76"/>
  <c r="G7" i="76"/>
  <c r="I7" i="76"/>
  <c r="J7" i="76"/>
  <c r="K7" i="76"/>
  <c r="M7" i="76"/>
  <c r="N7" i="76"/>
  <c r="O7" i="76"/>
  <c r="D8" i="76"/>
  <c r="E8" i="76"/>
  <c r="F8" i="76"/>
  <c r="G8" i="76"/>
  <c r="I8" i="76"/>
  <c r="J8" i="76"/>
  <c r="K8" i="76"/>
  <c r="M8" i="76"/>
  <c r="N8" i="76"/>
  <c r="C8" i="76"/>
  <c r="C7" i="76"/>
  <c r="AR146" i="34" l="1"/>
  <c r="H5" i="76"/>
  <c r="H10" i="76"/>
  <c r="H6" i="76"/>
  <c r="H17" i="76"/>
  <c r="H18" i="76"/>
  <c r="E5" i="76"/>
  <c r="C5" i="76"/>
  <c r="N6" i="76"/>
  <c r="N5" i="76"/>
  <c r="M6" i="76"/>
  <c r="M5" i="76"/>
  <c r="L6" i="76"/>
  <c r="L5" i="76"/>
  <c r="N14" i="76"/>
  <c r="M14" i="76"/>
  <c r="C6" i="76"/>
  <c r="E6" i="76"/>
  <c r="N10" i="76"/>
  <c r="E14" i="76"/>
  <c r="M10" i="76"/>
  <c r="L7" i="76"/>
  <c r="L8" i="76"/>
  <c r="AK3" i="63"/>
  <c r="AG3" i="34" s="1"/>
  <c r="AK4" i="63"/>
  <c r="AG4" i="34" s="1"/>
  <c r="AK5" i="63"/>
  <c r="AG5" i="34" s="1"/>
  <c r="AK6" i="63"/>
  <c r="AG6" i="34" s="1"/>
  <c r="AK7" i="63"/>
  <c r="AG7" i="34" s="1"/>
  <c r="AK8" i="63"/>
  <c r="AG8" i="34" s="1"/>
  <c r="AK9" i="63"/>
  <c r="AG9" i="34" s="1"/>
  <c r="AK10" i="63"/>
  <c r="AG10" i="34" s="1"/>
  <c r="AK11" i="63"/>
  <c r="AG11" i="34" s="1"/>
  <c r="AK12" i="63"/>
  <c r="AG12" i="34" s="1"/>
  <c r="AK13" i="63"/>
  <c r="AG13" i="34" s="1"/>
  <c r="AK14" i="63"/>
  <c r="AG14" i="34" s="1"/>
  <c r="AK15" i="63"/>
  <c r="AG15" i="34" s="1"/>
  <c r="AK16" i="63"/>
  <c r="AG16" i="34" s="1"/>
  <c r="AK17" i="63"/>
  <c r="AG17" i="34" s="1"/>
  <c r="AK18" i="63"/>
  <c r="AG18" i="34" s="1"/>
  <c r="AK19" i="63"/>
  <c r="AG19" i="34" s="1"/>
  <c r="AK20" i="63"/>
  <c r="AG20" i="34" s="1"/>
  <c r="AK21" i="63"/>
  <c r="AG21" i="34" s="1"/>
  <c r="AK22" i="63"/>
  <c r="AG22" i="34" s="1"/>
  <c r="AK23" i="63"/>
  <c r="AG23" i="34" s="1"/>
  <c r="AK24" i="63"/>
  <c r="AG24" i="34" s="1"/>
  <c r="AK25" i="63"/>
  <c r="AG25" i="34" s="1"/>
  <c r="AK26" i="63"/>
  <c r="AG26" i="34" s="1"/>
  <c r="AK27" i="63"/>
  <c r="AG27" i="34" s="1"/>
  <c r="AK28" i="63"/>
  <c r="AG28" i="34" s="1"/>
  <c r="AK29" i="63"/>
  <c r="AG29" i="34" s="1"/>
  <c r="AK30" i="63"/>
  <c r="AG30" i="34" s="1"/>
  <c r="AK31" i="63"/>
  <c r="AG31" i="34" s="1"/>
  <c r="AK32" i="63"/>
  <c r="AG32" i="34" s="1"/>
  <c r="AK33" i="63"/>
  <c r="AG33" i="34" s="1"/>
  <c r="AK34" i="63"/>
  <c r="AG34" i="34" s="1"/>
  <c r="AK35" i="63"/>
  <c r="AG35" i="34" s="1"/>
  <c r="AK36" i="63"/>
  <c r="AG36" i="34" s="1"/>
  <c r="AK37" i="63"/>
  <c r="AG37" i="34" s="1"/>
  <c r="AK38" i="63"/>
  <c r="AG38" i="34" s="1"/>
  <c r="AK39" i="63"/>
  <c r="AG39" i="34" s="1"/>
  <c r="AK40" i="63"/>
  <c r="AG40" i="34" s="1"/>
  <c r="AK41" i="63"/>
  <c r="AG41" i="34" s="1"/>
  <c r="AK42" i="63"/>
  <c r="AG42" i="34" s="1"/>
  <c r="AK43" i="63"/>
  <c r="AG43" i="34" s="1"/>
  <c r="AK44" i="63"/>
  <c r="AG44" i="34" s="1"/>
  <c r="AK45" i="63"/>
  <c r="AG45" i="34" s="1"/>
  <c r="AK46" i="63"/>
  <c r="AG46" i="34" s="1"/>
  <c r="AK47" i="63"/>
  <c r="AG47" i="34" s="1"/>
  <c r="AK48" i="63"/>
  <c r="AG48" i="34" s="1"/>
  <c r="AK49" i="63"/>
  <c r="AG49" i="34" s="1"/>
  <c r="AK50" i="63"/>
  <c r="AG50" i="34" s="1"/>
  <c r="AK51" i="63"/>
  <c r="AG51" i="34" s="1"/>
  <c r="AK52" i="63"/>
  <c r="AG52" i="34" s="1"/>
  <c r="AK53" i="63"/>
  <c r="AG53" i="34" s="1"/>
  <c r="AK54" i="63"/>
  <c r="AG54" i="34" s="1"/>
  <c r="AK55" i="63"/>
  <c r="AG55" i="34" s="1"/>
  <c r="AK56" i="63"/>
  <c r="AG56" i="34" s="1"/>
  <c r="AK57" i="63"/>
  <c r="AG57" i="34" s="1"/>
  <c r="AK58" i="63"/>
  <c r="AG58" i="34" s="1"/>
  <c r="AK59" i="63"/>
  <c r="AG59" i="34" s="1"/>
  <c r="AK60" i="63"/>
  <c r="AG60" i="34" s="1"/>
  <c r="AK61" i="63"/>
  <c r="AG61" i="34" s="1"/>
  <c r="AK62" i="63"/>
  <c r="AG62" i="34" s="1"/>
  <c r="AK63" i="63"/>
  <c r="AG63" i="34" s="1"/>
  <c r="AK64" i="63"/>
  <c r="AG64" i="34" s="1"/>
  <c r="AK65" i="63"/>
  <c r="AG65" i="34" s="1"/>
  <c r="AK66" i="63"/>
  <c r="AG66" i="34" s="1"/>
  <c r="AK67" i="63"/>
  <c r="AG67" i="34" s="1"/>
  <c r="AK68" i="63"/>
  <c r="AG68" i="34" s="1"/>
  <c r="AK69" i="63"/>
  <c r="AG69" i="34" s="1"/>
  <c r="AK70" i="63"/>
  <c r="AG70" i="34" s="1"/>
  <c r="AK71" i="63"/>
  <c r="AG71" i="34" s="1"/>
  <c r="AK72" i="63"/>
  <c r="AG72" i="34" s="1"/>
  <c r="AK73" i="63"/>
  <c r="AG73" i="34" s="1"/>
  <c r="AK74" i="63"/>
  <c r="AG74" i="34" s="1"/>
  <c r="AK75" i="63"/>
  <c r="AG75" i="34" s="1"/>
  <c r="AK76" i="63"/>
  <c r="AG76" i="34" s="1"/>
  <c r="AK77" i="63"/>
  <c r="AG77" i="34" s="1"/>
  <c r="AK78" i="63"/>
  <c r="AG78" i="34" s="1"/>
  <c r="AK79" i="63"/>
  <c r="AG79" i="34" s="1"/>
  <c r="AK80" i="63"/>
  <c r="AG80" i="34" s="1"/>
  <c r="AK81" i="63"/>
  <c r="AG81" i="34" s="1"/>
  <c r="AK82" i="63"/>
  <c r="AG82" i="34" s="1"/>
  <c r="AK83" i="63"/>
  <c r="AG83" i="34" s="1"/>
  <c r="AK84" i="63"/>
  <c r="AG84" i="34" s="1"/>
  <c r="AK85" i="63"/>
  <c r="AG85" i="34" s="1"/>
  <c r="AK86" i="63"/>
  <c r="AG86" i="34" s="1"/>
  <c r="AK87" i="63"/>
  <c r="AG87" i="34" s="1"/>
  <c r="AK88" i="63"/>
  <c r="AG88" i="34" s="1"/>
  <c r="AK89" i="63"/>
  <c r="AG89" i="34" s="1"/>
  <c r="AK90" i="63"/>
  <c r="AG90" i="34" s="1"/>
  <c r="AK91" i="63"/>
  <c r="AG91" i="34" s="1"/>
  <c r="AK92" i="63"/>
  <c r="AG92" i="34" s="1"/>
  <c r="AK93" i="63"/>
  <c r="AG93" i="34" s="1"/>
  <c r="AK94" i="63"/>
  <c r="AG94" i="34" s="1"/>
  <c r="AK95" i="63"/>
  <c r="AG95" i="34" s="1"/>
  <c r="AK96" i="63"/>
  <c r="AG96" i="34" s="1"/>
  <c r="AK97" i="63"/>
  <c r="AG97" i="34" s="1"/>
  <c r="AK98" i="63"/>
  <c r="AG98" i="34" s="1"/>
  <c r="AK99" i="63"/>
  <c r="AG99" i="34" s="1"/>
  <c r="AK100" i="63"/>
  <c r="AG100" i="34" s="1"/>
  <c r="AK101" i="63"/>
  <c r="AG101" i="34" s="1"/>
  <c r="AK102" i="63"/>
  <c r="AG102" i="34" s="1"/>
  <c r="AK103" i="63"/>
  <c r="AG103" i="34" s="1"/>
  <c r="AK104" i="63"/>
  <c r="AG104" i="34" s="1"/>
  <c r="AK105" i="63"/>
  <c r="AG105" i="34" s="1"/>
  <c r="AK106" i="63"/>
  <c r="AG106" i="34" s="1"/>
  <c r="AK107" i="63"/>
  <c r="AG107" i="34" s="1"/>
  <c r="AK108" i="63"/>
  <c r="AG108" i="34" s="1"/>
  <c r="AK109" i="63"/>
  <c r="AG109" i="34" s="1"/>
  <c r="AK110" i="63"/>
  <c r="AG110" i="34" s="1"/>
  <c r="AK111" i="63"/>
  <c r="AG111" i="34" s="1"/>
  <c r="AK112" i="63"/>
  <c r="AG112" i="34" s="1"/>
  <c r="AK113" i="63"/>
  <c r="AG113" i="34" s="1"/>
  <c r="AK114" i="63"/>
  <c r="AG114" i="34" s="1"/>
  <c r="AK115" i="63"/>
  <c r="AG115" i="34" s="1"/>
  <c r="AK116" i="63"/>
  <c r="AG116" i="34" s="1"/>
  <c r="AK117" i="63"/>
  <c r="AG117" i="34" s="1"/>
  <c r="AK118" i="63"/>
  <c r="AG118" i="34" s="1"/>
  <c r="AK119" i="63"/>
  <c r="AG119" i="34" s="1"/>
  <c r="AK120" i="63"/>
  <c r="AG120" i="34" s="1"/>
  <c r="AK121" i="63"/>
  <c r="AG121" i="34" s="1"/>
  <c r="AK122" i="63"/>
  <c r="AG122" i="34" s="1"/>
  <c r="AK123" i="63"/>
  <c r="AG123" i="34" s="1"/>
  <c r="AK124" i="63"/>
  <c r="AG124" i="34" s="1"/>
  <c r="AK125" i="63"/>
  <c r="AG125" i="34" s="1"/>
  <c r="AK126" i="63"/>
  <c r="AG126" i="34" s="1"/>
  <c r="AK127" i="63"/>
  <c r="AG127" i="34" s="1"/>
  <c r="AK128" i="63"/>
  <c r="AG128" i="34" s="1"/>
  <c r="AK129" i="63"/>
  <c r="AG129" i="34" s="1"/>
  <c r="AK130" i="63"/>
  <c r="AG130" i="34" s="1"/>
  <c r="AK131" i="63"/>
  <c r="AG131" i="34" s="1"/>
  <c r="AK132" i="63"/>
  <c r="AG132" i="34" s="1"/>
  <c r="AK133" i="63"/>
  <c r="AG133" i="34" s="1"/>
  <c r="AK134" i="63"/>
  <c r="AG134" i="34" s="1"/>
  <c r="AK135" i="63"/>
  <c r="AG135" i="34" s="1"/>
  <c r="AK136" i="63"/>
  <c r="AG136" i="34" s="1"/>
  <c r="AK137" i="63"/>
  <c r="AG137" i="34" s="1"/>
  <c r="AK138" i="63"/>
  <c r="AG138" i="34" s="1"/>
  <c r="AK139" i="63"/>
  <c r="AG139" i="34" s="1"/>
  <c r="AK140" i="63"/>
  <c r="AG140" i="34" s="1"/>
  <c r="AK141" i="63"/>
  <c r="AG141" i="34" s="1"/>
  <c r="AK142" i="63"/>
  <c r="AK2" i="63"/>
  <c r="AG2" i="34" s="1"/>
  <c r="AR147" i="34" l="1"/>
  <c r="H19" i="76"/>
  <c r="AF129" i="66"/>
  <c r="AF93" i="66"/>
  <c r="AF57" i="66"/>
  <c r="AF111" i="66"/>
  <c r="AF130" i="66"/>
  <c r="AF112" i="66"/>
  <c r="AF94" i="66"/>
  <c r="AF76" i="66"/>
  <c r="AF58" i="66"/>
  <c r="AF40" i="66"/>
  <c r="AF22" i="66"/>
  <c r="AF39" i="66"/>
  <c r="AF21" i="66"/>
  <c r="AF74" i="66"/>
  <c r="AF56" i="66"/>
  <c r="AF20" i="66"/>
  <c r="AF36" i="66"/>
  <c r="AF79" i="66"/>
  <c r="AF55" i="66"/>
  <c r="AF91" i="66"/>
  <c r="AF73" i="66"/>
  <c r="AF105" i="66"/>
  <c r="AF69" i="66"/>
  <c r="AF124" i="66"/>
  <c r="AF106" i="66"/>
  <c r="AF88" i="66"/>
  <c r="AF70" i="66"/>
  <c r="AF52" i="66"/>
  <c r="AF34" i="66"/>
  <c r="AF16" i="66"/>
  <c r="AF33" i="66"/>
  <c r="AF15" i="66"/>
  <c r="AF104" i="66"/>
  <c r="AF68" i="66"/>
  <c r="AF103" i="66"/>
  <c r="AF67" i="66"/>
  <c r="AF49" i="66"/>
  <c r="AF31" i="66"/>
  <c r="AF13" i="66"/>
  <c r="AF122" i="66"/>
  <c r="AF86" i="66"/>
  <c r="AF50" i="66"/>
  <c r="AF75" i="66"/>
  <c r="AF19" i="66"/>
  <c r="AF37" i="66"/>
  <c r="AF123" i="66"/>
  <c r="AF127" i="66"/>
  <c r="AF121" i="66"/>
  <c r="AF85" i="66"/>
  <c r="AF80" i="66"/>
  <c r="AF62" i="66"/>
  <c r="AF44" i="66"/>
  <c r="AF26" i="66"/>
  <c r="AF8" i="66"/>
  <c r="AF87" i="66"/>
  <c r="AF51" i="66"/>
  <c r="AF25" i="66"/>
  <c r="AF7" i="66"/>
  <c r="AF43" i="66"/>
  <c r="AF116" i="66"/>
  <c r="AF98" i="66"/>
  <c r="AF115" i="66"/>
  <c r="AF97" i="66"/>
  <c r="AF61" i="66"/>
  <c r="AF5" i="66"/>
  <c r="AF38" i="66"/>
  <c r="AF128" i="66"/>
  <c r="AF110" i="66"/>
  <c r="AF92" i="66"/>
  <c r="AF138" i="66"/>
  <c r="K17" i="76"/>
  <c r="AF66" i="66"/>
  <c r="AF109" i="66"/>
  <c r="AF102" i="66"/>
  <c r="AF84" i="66"/>
  <c r="AF48" i="66"/>
  <c r="AF12" i="66"/>
  <c r="AF120" i="66"/>
  <c r="AF30" i="66"/>
  <c r="AF133" i="66"/>
  <c r="K12" i="76"/>
  <c r="AF6" i="66"/>
  <c r="K11" i="76"/>
  <c r="AF132" i="66"/>
  <c r="AF114" i="66"/>
  <c r="AF96" i="66"/>
  <c r="AF78" i="66"/>
  <c r="AF60" i="66"/>
  <c r="AF42" i="66"/>
  <c r="AF24" i="66"/>
  <c r="K5" i="76"/>
  <c r="AF131" i="66"/>
  <c r="K10" i="76"/>
  <c r="AF113" i="66"/>
  <c r="AF95" i="66"/>
  <c r="AF77" i="66"/>
  <c r="AF59" i="66"/>
  <c r="AF41" i="66"/>
  <c r="AF23" i="66"/>
  <c r="AF32" i="66"/>
  <c r="AF14" i="66"/>
  <c r="AF119" i="66"/>
  <c r="AF29" i="66"/>
  <c r="AF11" i="66"/>
  <c r="AF28" i="66"/>
  <c r="AF10" i="66"/>
  <c r="AF137" i="66"/>
  <c r="K16" i="76"/>
  <c r="AF99" i="66"/>
  <c r="AF136" i="66"/>
  <c r="K15" i="76"/>
  <c r="AF81" i="66"/>
  <c r="AF100" i="66"/>
  <c r="AF117" i="66"/>
  <c r="AF27" i="66"/>
  <c r="AF134" i="66"/>
  <c r="K13" i="76"/>
  <c r="AF82" i="66"/>
  <c r="AF45" i="66"/>
  <c r="AF47" i="66"/>
  <c r="K14" i="76"/>
  <c r="K6" i="76"/>
  <c r="AF135" i="66"/>
  <c r="AF63" i="66"/>
  <c r="AF9" i="66"/>
  <c r="AF64" i="66"/>
  <c r="AF4" i="66"/>
  <c r="AF46" i="66"/>
  <c r="AF101" i="66"/>
  <c r="AF3" i="66"/>
  <c r="AF65" i="66"/>
  <c r="AF18" i="66"/>
  <c r="AF90" i="66"/>
  <c r="AF107" i="66"/>
  <c r="AF53" i="66"/>
  <c r="AF17" i="66"/>
  <c r="AF108" i="66"/>
  <c r="AF72" i="66"/>
  <c r="AF71" i="66"/>
  <c r="AF83" i="66"/>
  <c r="AF118" i="66"/>
  <c r="AF126" i="66"/>
  <c r="AF54" i="66"/>
  <c r="AF125" i="66"/>
  <c r="AF89" i="66"/>
  <c r="AF35" i="66"/>
  <c r="AE1" i="69"/>
  <c r="AE26" i="1"/>
  <c r="AE42" i="1"/>
  <c r="AE43" i="1"/>
  <c r="AE44" i="1"/>
  <c r="AE45" i="1"/>
  <c r="AE96" i="1"/>
  <c r="AE117" i="1"/>
  <c r="AE133" i="1"/>
  <c r="AE134" i="1"/>
  <c r="AE135" i="1"/>
  <c r="AE136" i="1"/>
  <c r="AE15" i="1"/>
  <c r="AE17" i="1"/>
  <c r="AE19" i="1"/>
  <c r="AE20" i="1"/>
  <c r="AE21" i="1"/>
  <c r="AE23" i="1"/>
  <c r="AE24" i="1"/>
  <c r="AE25" i="1"/>
  <c r="AE27" i="1"/>
  <c r="AE28" i="1"/>
  <c r="AE29" i="1"/>
  <c r="AE30" i="1"/>
  <c r="AE32" i="1"/>
  <c r="AE33" i="1"/>
  <c r="AE35" i="1"/>
  <c r="AE37" i="1"/>
  <c r="AE39" i="1"/>
  <c r="AE41" i="1"/>
  <c r="AE46" i="1"/>
  <c r="AE47" i="1"/>
  <c r="AE48" i="1"/>
  <c r="AE50" i="1"/>
  <c r="AE51" i="1"/>
  <c r="AE53" i="1"/>
  <c r="AE55" i="1"/>
  <c r="AE56" i="1"/>
  <c r="AE57" i="1"/>
  <c r="AE59" i="1"/>
  <c r="AE60" i="1"/>
  <c r="AE61" i="1"/>
  <c r="AE62" i="1"/>
  <c r="AE63" i="1"/>
  <c r="AE64" i="1"/>
  <c r="AE65" i="1"/>
  <c r="AE66" i="1"/>
  <c r="AE68" i="1"/>
  <c r="AE69" i="1"/>
  <c r="AE71" i="1"/>
  <c r="AE73" i="1"/>
  <c r="AE74" i="1"/>
  <c r="AE77" i="1"/>
  <c r="AE78" i="1"/>
  <c r="AE79" i="1"/>
  <c r="AE81" i="1"/>
  <c r="AE82" i="1"/>
  <c r="AE83" i="1"/>
  <c r="AE84" i="1"/>
  <c r="AE86" i="1"/>
  <c r="AE87" i="1"/>
  <c r="AE89" i="1"/>
  <c r="AE91" i="1"/>
  <c r="AE92" i="1"/>
  <c r="AE95" i="1"/>
  <c r="AE97" i="1"/>
  <c r="AE98" i="1"/>
  <c r="AE99" i="1"/>
  <c r="AE100" i="1"/>
  <c r="AE101" i="1"/>
  <c r="AE102" i="1"/>
  <c r="AE104" i="1"/>
  <c r="AE105" i="1"/>
  <c r="AE107" i="1"/>
  <c r="AE109" i="1"/>
  <c r="AE110" i="1"/>
  <c r="AE113" i="1"/>
  <c r="AE114" i="1"/>
  <c r="AE115" i="1"/>
  <c r="AE116" i="1"/>
  <c r="AE118" i="1"/>
  <c r="AE119" i="1"/>
  <c r="AE120" i="1"/>
  <c r="AE122" i="1"/>
  <c r="AE123" i="1"/>
  <c r="AE125" i="1"/>
  <c r="AE127" i="1"/>
  <c r="AE128" i="1"/>
  <c r="AE131" i="1"/>
  <c r="AE132" i="1"/>
  <c r="AE137" i="1"/>
  <c r="AE138" i="1"/>
  <c r="AE140" i="1"/>
  <c r="AE141" i="1"/>
  <c r="AE4" i="1"/>
  <c r="AE6" i="1"/>
  <c r="AE7" i="1"/>
  <c r="AE8" i="1"/>
  <c r="AE9" i="1"/>
  <c r="AE10" i="1"/>
  <c r="AE11" i="1"/>
  <c r="AE12" i="1"/>
  <c r="I141" i="63"/>
  <c r="G141" i="34" s="1"/>
  <c r="G142" i="34" s="1"/>
  <c r="G143" i="34" s="1"/>
  <c r="G144" i="34" s="1"/>
  <c r="G145" i="34" s="1"/>
  <c r="G146" i="34" s="1"/>
  <c r="G147" i="34" s="1"/>
  <c r="G148" i="34" s="1"/>
  <c r="G149" i="34" s="1"/>
  <c r="AE63" i="69" l="1"/>
  <c r="AE63" i="77"/>
  <c r="AE7" i="69"/>
  <c r="AE7" i="77"/>
  <c r="AE6" i="69"/>
  <c r="AE6" i="77"/>
  <c r="AE5" i="69"/>
  <c r="AE5" i="77"/>
  <c r="AE43" i="69"/>
  <c r="AE43" i="77"/>
  <c r="AE82" i="69"/>
  <c r="AE82" i="77"/>
  <c r="AE58" i="69"/>
  <c r="AE58" i="77"/>
  <c r="AE27" i="69"/>
  <c r="AE27" i="77"/>
  <c r="AE42" i="69"/>
  <c r="AE42" i="77"/>
  <c r="AE114" i="69"/>
  <c r="AE114" i="77"/>
  <c r="AE60" i="69"/>
  <c r="AE60" i="77"/>
  <c r="AE108" i="69"/>
  <c r="AE108" i="77"/>
  <c r="AE81" i="69"/>
  <c r="AE81" i="77"/>
  <c r="AE57" i="69"/>
  <c r="AE57" i="77"/>
  <c r="AE26" i="69"/>
  <c r="AE26" i="77"/>
  <c r="AE41" i="69"/>
  <c r="AE41" i="77"/>
  <c r="AE132" i="69"/>
  <c r="AE132" i="77"/>
  <c r="AE131" i="69"/>
  <c r="AE131" i="77"/>
  <c r="AE115" i="69"/>
  <c r="AE115" i="77"/>
  <c r="AE4" i="69"/>
  <c r="AE4" i="77"/>
  <c r="AE55" i="69"/>
  <c r="AE55" i="77"/>
  <c r="AE25" i="69"/>
  <c r="AE25" i="77"/>
  <c r="AE40" i="69"/>
  <c r="AE40" i="77"/>
  <c r="AE84" i="69"/>
  <c r="AE84" i="77"/>
  <c r="AE24" i="69"/>
  <c r="AE24" i="77"/>
  <c r="AE117" i="69"/>
  <c r="AE117" i="77"/>
  <c r="AE33" i="69"/>
  <c r="AE33" i="77"/>
  <c r="AE87" i="69"/>
  <c r="AE87" i="77"/>
  <c r="AE113" i="69"/>
  <c r="AE113" i="77"/>
  <c r="AE112" i="69"/>
  <c r="AE112" i="77"/>
  <c r="AE139" i="69"/>
  <c r="AE139" i="77"/>
  <c r="AE79" i="69"/>
  <c r="AE79" i="77"/>
  <c r="AE54" i="69"/>
  <c r="AE54" i="77"/>
  <c r="AE23" i="69"/>
  <c r="AE23" i="77"/>
  <c r="AE135" i="69"/>
  <c r="AE135" i="77"/>
  <c r="AE103" i="69"/>
  <c r="AE103" i="77"/>
  <c r="AE77" i="69"/>
  <c r="AE77" i="77"/>
  <c r="AE53" i="69"/>
  <c r="AE53" i="77"/>
  <c r="AE22" i="69"/>
  <c r="AE22" i="77"/>
  <c r="AE116" i="69"/>
  <c r="AE116" i="77"/>
  <c r="AE130" i="69"/>
  <c r="AE130" i="77"/>
  <c r="AE76" i="69"/>
  <c r="AE76" i="77"/>
  <c r="AE51" i="69"/>
  <c r="AE51" i="77"/>
  <c r="AE21" i="69"/>
  <c r="AE21" i="77"/>
  <c r="AE35" i="69"/>
  <c r="AE35" i="77"/>
  <c r="AE89" i="69"/>
  <c r="AE89" i="77"/>
  <c r="AE61" i="69"/>
  <c r="AE61" i="77"/>
  <c r="AE85" i="69"/>
  <c r="AE85" i="77"/>
  <c r="AE80" i="69"/>
  <c r="AE80" i="77"/>
  <c r="AE100" i="69"/>
  <c r="AE100" i="77"/>
  <c r="AE75" i="69"/>
  <c r="AE75" i="77"/>
  <c r="AE49" i="69"/>
  <c r="AE49" i="77"/>
  <c r="AE19" i="69"/>
  <c r="AE19" i="77"/>
  <c r="AE107" i="69"/>
  <c r="AE107" i="77"/>
  <c r="AE126" i="69"/>
  <c r="AE126" i="77"/>
  <c r="AE99" i="69"/>
  <c r="AE99" i="77"/>
  <c r="AE72" i="69"/>
  <c r="AE72" i="77"/>
  <c r="AE48" i="69"/>
  <c r="AE48" i="77"/>
  <c r="AE18" i="69"/>
  <c r="AE18" i="77"/>
  <c r="AE125" i="69"/>
  <c r="AE125" i="77"/>
  <c r="AE46" i="69"/>
  <c r="AE46" i="77"/>
  <c r="AE17" i="69"/>
  <c r="AE17" i="77"/>
  <c r="AE8" i="69"/>
  <c r="AE8" i="77"/>
  <c r="AE15" i="69"/>
  <c r="AE15" i="77"/>
  <c r="AE90" i="69"/>
  <c r="AE90" i="77"/>
  <c r="AE94" i="69"/>
  <c r="AE94" i="77"/>
  <c r="AE59" i="69"/>
  <c r="AE59" i="77"/>
  <c r="AE2" i="69"/>
  <c r="AE2" i="77"/>
  <c r="AE136" i="69"/>
  <c r="AE136" i="77"/>
  <c r="AE98" i="69"/>
  <c r="AE98" i="77"/>
  <c r="AE13" i="69"/>
  <c r="AE13" i="77"/>
  <c r="AE30" i="69"/>
  <c r="AE30" i="77"/>
  <c r="AE28" i="69"/>
  <c r="AE28" i="77"/>
  <c r="AE111" i="69"/>
  <c r="AE111" i="77"/>
  <c r="AE105" i="69"/>
  <c r="AE105" i="77"/>
  <c r="AE71" i="69"/>
  <c r="AE71" i="77"/>
  <c r="AE97" i="69"/>
  <c r="AE97" i="77"/>
  <c r="AE45" i="69"/>
  <c r="AE45" i="77"/>
  <c r="AE10" i="69"/>
  <c r="AE10" i="77"/>
  <c r="AE66" i="69"/>
  <c r="AE66" i="77"/>
  <c r="AE134" i="69"/>
  <c r="AE134" i="77"/>
  <c r="AE62" i="69"/>
  <c r="AE62" i="77"/>
  <c r="AE31" i="69"/>
  <c r="AE31" i="77"/>
  <c r="AE138" i="69"/>
  <c r="AE138" i="77"/>
  <c r="AE102" i="69"/>
  <c r="AE102" i="77"/>
  <c r="AE129" i="69"/>
  <c r="AE129" i="77"/>
  <c r="AE123" i="69"/>
  <c r="AE123" i="77"/>
  <c r="AE69" i="69"/>
  <c r="AE69" i="77"/>
  <c r="AE121" i="69"/>
  <c r="AE121" i="77"/>
  <c r="AE96" i="69"/>
  <c r="AE96" i="77"/>
  <c r="AE67" i="69"/>
  <c r="AE67" i="77"/>
  <c r="AE44" i="69"/>
  <c r="AE44" i="77"/>
  <c r="AE120" i="69"/>
  <c r="AE120" i="77"/>
  <c r="AE95" i="69"/>
  <c r="AE95" i="77"/>
  <c r="AE39" i="69"/>
  <c r="AE39" i="77"/>
  <c r="AE9" i="69"/>
  <c r="AE9" i="77"/>
  <c r="AE118" i="69"/>
  <c r="AE118" i="77"/>
  <c r="AE93" i="69"/>
  <c r="AE93" i="77"/>
  <c r="AE64" i="69"/>
  <c r="AE64" i="77"/>
  <c r="AE37" i="69"/>
  <c r="AE37" i="77"/>
  <c r="AE133" i="69"/>
  <c r="AE133" i="77"/>
  <c r="AR148" i="34"/>
  <c r="H20" i="76"/>
  <c r="AE13" i="1"/>
  <c r="AE80" i="1"/>
  <c r="AE129" i="1"/>
  <c r="AE111" i="1"/>
  <c r="AE93" i="1"/>
  <c r="AE75" i="1"/>
  <c r="AE38" i="1"/>
  <c r="AE5" i="1"/>
  <c r="AE126" i="1"/>
  <c r="AE108" i="1"/>
  <c r="AE90" i="1"/>
  <c r="AE72" i="1"/>
  <c r="AE54" i="1"/>
  <c r="AE36" i="1"/>
  <c r="AE18" i="1"/>
  <c r="AE142" i="1"/>
  <c r="AE124" i="1"/>
  <c r="AE106" i="1"/>
  <c r="AE88" i="1"/>
  <c r="AE70" i="1"/>
  <c r="AE52" i="1"/>
  <c r="AE34" i="1"/>
  <c r="AE16" i="1"/>
  <c r="AE14" i="1"/>
  <c r="AE139" i="1"/>
  <c r="AE121" i="1"/>
  <c r="AE103" i="1"/>
  <c r="AE85" i="1"/>
  <c r="AE67" i="1"/>
  <c r="AE49" i="1"/>
  <c r="AE31" i="1"/>
  <c r="AE130" i="1"/>
  <c r="AE112" i="1"/>
  <c r="AE94" i="1"/>
  <c r="AE76" i="1"/>
  <c r="AE58" i="1"/>
  <c r="AE40" i="1"/>
  <c r="AE22" i="1"/>
  <c r="AE145" i="1"/>
  <c r="Q1" i="69"/>
  <c r="R1" i="69"/>
  <c r="AE119" i="69" l="1"/>
  <c r="AE119" i="77"/>
  <c r="AE137" i="69"/>
  <c r="AE137" i="77"/>
  <c r="AE14" i="69"/>
  <c r="AE14" i="77"/>
  <c r="AE143" i="69"/>
  <c r="AE143" i="77"/>
  <c r="AE20" i="69"/>
  <c r="AE20" i="77"/>
  <c r="AE38" i="69"/>
  <c r="AE38" i="77"/>
  <c r="AE11" i="69"/>
  <c r="AE11" i="77"/>
  <c r="AE12" i="69"/>
  <c r="AE12" i="77"/>
  <c r="AE68" i="69"/>
  <c r="AE68" i="77"/>
  <c r="AE86" i="69"/>
  <c r="AE86" i="77"/>
  <c r="AE56" i="69"/>
  <c r="AE56" i="77"/>
  <c r="AE104" i="69"/>
  <c r="AE104" i="77"/>
  <c r="AE36" i="69"/>
  <c r="AE36" i="77"/>
  <c r="AE73" i="69"/>
  <c r="AE73" i="77"/>
  <c r="AE91" i="69"/>
  <c r="AE91" i="77"/>
  <c r="AE32" i="69"/>
  <c r="AE32" i="77"/>
  <c r="AE109" i="69"/>
  <c r="AE109" i="77"/>
  <c r="AE50" i="69"/>
  <c r="AE50" i="77"/>
  <c r="AE140" i="69"/>
  <c r="AE140" i="77"/>
  <c r="AE3" i="69"/>
  <c r="AE3" i="77"/>
  <c r="AE34" i="69"/>
  <c r="AE34" i="77"/>
  <c r="AE74" i="69"/>
  <c r="AE74" i="77"/>
  <c r="AE92" i="69"/>
  <c r="AE92" i="77"/>
  <c r="AE29" i="69"/>
  <c r="AE29" i="77"/>
  <c r="AE16" i="69"/>
  <c r="AE16" i="77"/>
  <c r="AE128" i="69"/>
  <c r="AE128" i="77"/>
  <c r="AE52" i="69"/>
  <c r="AE52" i="77"/>
  <c r="AE47" i="69"/>
  <c r="AE47" i="77"/>
  <c r="AE70" i="69"/>
  <c r="AE70" i="77"/>
  <c r="AE78" i="69"/>
  <c r="AE78" i="77"/>
  <c r="AE122" i="69"/>
  <c r="AE122" i="77"/>
  <c r="AE110" i="69"/>
  <c r="AE110" i="77"/>
  <c r="AE65" i="69"/>
  <c r="AE65" i="77"/>
  <c r="AE127" i="69"/>
  <c r="AE127" i="77"/>
  <c r="AE88" i="69"/>
  <c r="AE88" i="77"/>
  <c r="AE83" i="69"/>
  <c r="AE83" i="77"/>
  <c r="AE106" i="69"/>
  <c r="AE106" i="77"/>
  <c r="AE101" i="69"/>
  <c r="AE101" i="77"/>
  <c r="AE124" i="69"/>
  <c r="AE124" i="77"/>
  <c r="AR149" i="34"/>
  <c r="O8" i="76"/>
  <c r="H21" i="76"/>
  <c r="H7" i="76" s="1"/>
  <c r="AE143" i="1"/>
  <c r="AE144" i="1"/>
  <c r="AE146" i="1"/>
  <c r="AE141" i="69" l="1"/>
  <c r="AE141" i="77"/>
  <c r="AE144" i="69"/>
  <c r="AE144" i="77"/>
  <c r="AE142" i="69"/>
  <c r="AE142" i="77"/>
  <c r="H22" i="76"/>
  <c r="AE147" i="1"/>
  <c r="AA115" i="71"/>
  <c r="AA116" i="71"/>
  <c r="AA117" i="71"/>
  <c r="AA118" i="71"/>
  <c r="AA119" i="71"/>
  <c r="AA120" i="71"/>
  <c r="AA121" i="71"/>
  <c r="AA122" i="71"/>
  <c r="AA123" i="71"/>
  <c r="AA124" i="71"/>
  <c r="AA125" i="71"/>
  <c r="AA126" i="71"/>
  <c r="AA127" i="71"/>
  <c r="AA128" i="71"/>
  <c r="AA129" i="71"/>
  <c r="AA130" i="71"/>
  <c r="AA131" i="71"/>
  <c r="AA132" i="71"/>
  <c r="AA133" i="71"/>
  <c r="AA134" i="71"/>
  <c r="AA135" i="71"/>
  <c r="AA136" i="71"/>
  <c r="AA137" i="71"/>
  <c r="AA138" i="71"/>
  <c r="AA139" i="71"/>
  <c r="AA140" i="71"/>
  <c r="AA141" i="71"/>
  <c r="AA142" i="71"/>
  <c r="AA143" i="71"/>
  <c r="AA144" i="71"/>
  <c r="AA145" i="71"/>
  <c r="AA146" i="71"/>
  <c r="AA147" i="71"/>
  <c r="AA155" i="71" s="1"/>
  <c r="AA148" i="71"/>
  <c r="AA149" i="71"/>
  <c r="AA150" i="71"/>
  <c r="J148" i="71"/>
  <c r="AE145" i="69" l="1"/>
  <c r="AE145" i="77"/>
  <c r="H23" i="76"/>
  <c r="AE148" i="1"/>
  <c r="AA154" i="71"/>
  <c r="AA153" i="71"/>
  <c r="AE146" i="69" l="1"/>
  <c r="AE146" i="77"/>
  <c r="H24" i="76"/>
  <c r="AE149" i="1"/>
  <c r="AE147" i="69" l="1"/>
  <c r="AE147" i="77"/>
  <c r="H25" i="76"/>
  <c r="H8" i="76"/>
  <c r="AE150" i="1"/>
  <c r="AE148" i="69" l="1"/>
  <c r="AE148" i="77"/>
  <c r="AK153" i="71"/>
  <c r="AK154" i="71"/>
  <c r="AK155" i="71"/>
  <c r="AJ153" i="71"/>
  <c r="AJ154" i="71"/>
  <c r="AJ155" i="71"/>
  <c r="AI153" i="71"/>
  <c r="AI154" i="71"/>
  <c r="AI155" i="71"/>
  <c r="AI142" i="34"/>
  <c r="AG1" i="1"/>
  <c r="AH1" i="1"/>
  <c r="J37" i="75"/>
  <c r="K37" i="75"/>
  <c r="J38" i="75"/>
  <c r="K38" i="75"/>
  <c r="J39" i="75"/>
  <c r="K39" i="75"/>
  <c r="J40" i="75"/>
  <c r="K40" i="75"/>
  <c r="J41" i="75"/>
  <c r="K41" i="75"/>
  <c r="J42" i="75"/>
  <c r="K42" i="75"/>
  <c r="J43" i="75"/>
  <c r="K43" i="75"/>
  <c r="K36" i="75"/>
  <c r="J36" i="75"/>
  <c r="H5" i="75"/>
  <c r="J9" i="75" s="1"/>
  <c r="I5" i="75"/>
  <c r="H6" i="75"/>
  <c r="I6" i="75"/>
  <c r="H7" i="75"/>
  <c r="I7" i="75"/>
  <c r="H8" i="75"/>
  <c r="I8" i="75"/>
  <c r="H9" i="75"/>
  <c r="I9" i="75"/>
  <c r="H10" i="75"/>
  <c r="I10" i="75"/>
  <c r="H11" i="75"/>
  <c r="I11" i="75"/>
  <c r="H12" i="75"/>
  <c r="I12" i="75"/>
  <c r="H13" i="75"/>
  <c r="I13" i="75"/>
  <c r="H14" i="75"/>
  <c r="J18" i="75" s="1"/>
  <c r="I14" i="75"/>
  <c r="K18" i="75" s="1"/>
  <c r="H15" i="75"/>
  <c r="I15" i="75"/>
  <c r="H16" i="75"/>
  <c r="I16" i="75"/>
  <c r="H17" i="75"/>
  <c r="I17" i="75"/>
  <c r="H18" i="75"/>
  <c r="I18" i="75"/>
  <c r="H19" i="75"/>
  <c r="I19" i="75"/>
  <c r="H20" i="75"/>
  <c r="I20" i="75"/>
  <c r="H21" i="75"/>
  <c r="I21" i="75"/>
  <c r="H22" i="75"/>
  <c r="I22" i="75"/>
  <c r="H23" i="75"/>
  <c r="I23" i="75"/>
  <c r="H24" i="75"/>
  <c r="I24" i="75"/>
  <c r="H25" i="75"/>
  <c r="I25" i="75"/>
  <c r="H26" i="75"/>
  <c r="I26" i="75"/>
  <c r="H27" i="75"/>
  <c r="I27" i="75"/>
  <c r="H28" i="75"/>
  <c r="I28" i="75"/>
  <c r="H29" i="75"/>
  <c r="I29" i="75"/>
  <c r="H30" i="75"/>
  <c r="I30" i="75"/>
  <c r="H31" i="75"/>
  <c r="I31" i="75"/>
  <c r="H32" i="75"/>
  <c r="I32" i="75"/>
  <c r="H33" i="75"/>
  <c r="I33" i="75"/>
  <c r="H34" i="75"/>
  <c r="I34" i="75"/>
  <c r="H35" i="75"/>
  <c r="I35" i="75"/>
  <c r="I4" i="75"/>
  <c r="H4" i="75"/>
  <c r="C5" i="75"/>
  <c r="C6" i="75"/>
  <c r="C7" i="75"/>
  <c r="C8" i="75"/>
  <c r="C9" i="75"/>
  <c r="C10" i="75"/>
  <c r="E10" i="75" s="1"/>
  <c r="C11" i="75"/>
  <c r="C12" i="75"/>
  <c r="C13" i="75"/>
  <c r="C14" i="75"/>
  <c r="C15" i="75"/>
  <c r="C16" i="75"/>
  <c r="C17" i="75"/>
  <c r="E21" i="75" s="1"/>
  <c r="C18" i="75"/>
  <c r="E22" i="75" s="1"/>
  <c r="C19" i="75"/>
  <c r="C20" i="75"/>
  <c r="C21" i="75"/>
  <c r="C22" i="75"/>
  <c r="C23" i="75"/>
  <c r="C24" i="75"/>
  <c r="C25" i="75"/>
  <c r="C26" i="75"/>
  <c r="C27" i="75"/>
  <c r="C28" i="75"/>
  <c r="E28" i="75" s="1"/>
  <c r="C29" i="75"/>
  <c r="E29" i="75" s="1"/>
  <c r="C30" i="75"/>
  <c r="C31" i="75"/>
  <c r="E31" i="75" s="1"/>
  <c r="C32" i="75"/>
  <c r="C33" i="75"/>
  <c r="C34" i="75"/>
  <c r="C35" i="75"/>
  <c r="C4" i="75"/>
  <c r="B35" i="75"/>
  <c r="B39" i="75" s="1"/>
  <c r="B43" i="75" s="1"/>
  <c r="B34" i="75"/>
  <c r="B38" i="75" s="1"/>
  <c r="B42" i="75" s="1"/>
  <c r="B33" i="75"/>
  <c r="B37" i="75" s="1"/>
  <c r="B41" i="75" s="1"/>
  <c r="B32" i="75"/>
  <c r="B36" i="75" s="1"/>
  <c r="B40" i="75" s="1"/>
  <c r="B27" i="75"/>
  <c r="B26" i="75"/>
  <c r="B22" i="75" s="1"/>
  <c r="B18" i="75" s="1"/>
  <c r="B14" i="75" s="1"/>
  <c r="B10" i="75" s="1"/>
  <c r="B6" i="75" s="1"/>
  <c r="B25" i="75"/>
  <c r="B21" i="75" s="1"/>
  <c r="B17" i="75" s="1"/>
  <c r="B13" i="75" s="1"/>
  <c r="B9" i="75" s="1"/>
  <c r="B5" i="75" s="1"/>
  <c r="B24" i="75"/>
  <c r="B20" i="75" s="1"/>
  <c r="B16" i="75" s="1"/>
  <c r="B12" i="75" s="1"/>
  <c r="B8" i="75" s="1"/>
  <c r="B4" i="75" s="1"/>
  <c r="A24" i="75"/>
  <c r="A20" i="75" s="1"/>
  <c r="A16" i="75" s="1"/>
  <c r="A12" i="75" s="1"/>
  <c r="A8" i="75" s="1"/>
  <c r="A4" i="75" s="1"/>
  <c r="B23" i="75"/>
  <c r="B19" i="75" s="1"/>
  <c r="B15" i="75" s="1"/>
  <c r="B11" i="75" s="1"/>
  <c r="B7" i="75" s="1"/>
  <c r="BT8" i="73"/>
  <c r="BU8" i="73"/>
  <c r="BV8" i="73"/>
  <c r="BW8" i="73"/>
  <c r="BX8" i="73"/>
  <c r="BY8" i="73"/>
  <c r="BT9" i="73"/>
  <c r="BU9" i="73"/>
  <c r="BV9" i="73"/>
  <c r="BW9" i="73"/>
  <c r="BX9" i="73"/>
  <c r="BY9" i="73"/>
  <c r="BT10" i="73"/>
  <c r="BU10" i="73"/>
  <c r="BV10" i="73"/>
  <c r="BW10" i="73"/>
  <c r="BX10" i="73"/>
  <c r="BY10" i="73"/>
  <c r="BT11" i="73"/>
  <c r="BU11" i="73"/>
  <c r="BV11" i="73"/>
  <c r="BW11" i="73"/>
  <c r="BX11" i="73"/>
  <c r="BY11" i="73"/>
  <c r="AF4" i="73"/>
  <c r="AG4" i="73"/>
  <c r="AH4" i="73"/>
  <c r="AI4" i="73"/>
  <c r="AJ4" i="73"/>
  <c r="AK4" i="73"/>
  <c r="AF5" i="73"/>
  <c r="AG5" i="73"/>
  <c r="AH5" i="73"/>
  <c r="AI5" i="73"/>
  <c r="AJ5" i="73"/>
  <c r="AK5" i="73"/>
  <c r="AF6" i="73"/>
  <c r="AG6" i="73"/>
  <c r="AH6" i="73"/>
  <c r="AI6" i="73"/>
  <c r="AJ6" i="73"/>
  <c r="AK6" i="73"/>
  <c r="AF7" i="73"/>
  <c r="AG7" i="73"/>
  <c r="AH7" i="73"/>
  <c r="AI7" i="73"/>
  <c r="AJ7" i="73"/>
  <c r="AK7" i="73"/>
  <c r="Y37" i="37"/>
  <c r="X37" i="37"/>
  <c r="W37" i="37"/>
  <c r="V37" i="37"/>
  <c r="U37" i="37"/>
  <c r="T37" i="37"/>
  <c r="R37" i="37"/>
  <c r="R36" i="37"/>
  <c r="R35" i="37"/>
  <c r="R34" i="37"/>
  <c r="R33" i="37"/>
  <c r="R32" i="37"/>
  <c r="R31" i="37"/>
  <c r="F16" i="37"/>
  <c r="E44" i="37"/>
  <c r="F44" i="37"/>
  <c r="D44" i="37"/>
  <c r="F49" i="37"/>
  <c r="F21" i="37"/>
  <c r="F20" i="37"/>
  <c r="F19" i="37"/>
  <c r="F18" i="37"/>
  <c r="F17" i="37"/>
  <c r="T19" i="37"/>
  <c r="X19" i="37" s="1"/>
  <c r="T23" i="37"/>
  <c r="T24" i="37"/>
  <c r="T25" i="37"/>
  <c r="T18" i="37"/>
  <c r="T17" i="37"/>
  <c r="T16" i="37"/>
  <c r="E11" i="75" l="1"/>
  <c r="E9" i="75"/>
  <c r="E30" i="75"/>
  <c r="E12" i="75"/>
  <c r="E23" i="75"/>
  <c r="E27" i="75"/>
  <c r="E24" i="75"/>
  <c r="J8" i="75"/>
  <c r="E25" i="75"/>
  <c r="E20" i="75"/>
  <c r="E26" i="75"/>
  <c r="E8" i="75"/>
  <c r="E19" i="75"/>
  <c r="E18" i="75"/>
  <c r="E35" i="75"/>
  <c r="E17" i="75"/>
  <c r="E13" i="75"/>
  <c r="E34" i="75"/>
  <c r="E16" i="75"/>
  <c r="E33" i="75"/>
  <c r="E15" i="75"/>
  <c r="E32" i="75"/>
  <c r="E14" i="75"/>
  <c r="T22" i="37"/>
  <c r="U25" i="37" s="1"/>
  <c r="I39" i="75"/>
  <c r="I43" i="75" s="1"/>
  <c r="I37" i="75"/>
  <c r="I41" i="75" s="1"/>
  <c r="H36" i="75"/>
  <c r="I38" i="75"/>
  <c r="I42" i="75" s="1"/>
  <c r="AL6" i="73"/>
  <c r="K19" i="75"/>
  <c r="J28" i="75"/>
  <c r="J19" i="75"/>
  <c r="J10" i="75"/>
  <c r="H38" i="75"/>
  <c r="H42" i="75" s="1"/>
  <c r="K28" i="75"/>
  <c r="K27" i="75"/>
  <c r="K9" i="75"/>
  <c r="J27" i="75"/>
  <c r="K10" i="75"/>
  <c r="K35" i="75"/>
  <c r="K26" i="75"/>
  <c r="K17" i="75"/>
  <c r="K8" i="75"/>
  <c r="U19" i="37"/>
  <c r="I36" i="75"/>
  <c r="I40" i="75" s="1"/>
  <c r="H37" i="75"/>
  <c r="H41" i="75" s="1"/>
  <c r="AI143" i="34"/>
  <c r="H40" i="75"/>
  <c r="H39" i="75"/>
  <c r="H43" i="75" s="1"/>
  <c r="K31" i="75"/>
  <c r="K22" i="75"/>
  <c r="K13" i="75"/>
  <c r="J31" i="75"/>
  <c r="K34" i="75"/>
  <c r="K21" i="75"/>
  <c r="K16" i="75"/>
  <c r="J13" i="75"/>
  <c r="J30" i="75"/>
  <c r="J21" i="75"/>
  <c r="J16" i="75"/>
  <c r="K29" i="75"/>
  <c r="K24" i="75"/>
  <c r="K11" i="75"/>
  <c r="J26" i="75"/>
  <c r="J29" i="75"/>
  <c r="J20" i="75"/>
  <c r="J11" i="75"/>
  <c r="J17" i="75"/>
  <c r="J34" i="75"/>
  <c r="K15" i="75"/>
  <c r="J33" i="75"/>
  <c r="J24" i="75"/>
  <c r="J15" i="75"/>
  <c r="J35" i="75"/>
  <c r="K25" i="75"/>
  <c r="J25" i="75"/>
  <c r="K14" i="75"/>
  <c r="J32" i="75"/>
  <c r="J23" i="75"/>
  <c r="J14" i="75"/>
  <c r="K23" i="75"/>
  <c r="K32" i="75"/>
  <c r="J22" i="75"/>
  <c r="K30" i="75"/>
  <c r="K12" i="75"/>
  <c r="J12" i="75"/>
  <c r="K33" i="75"/>
  <c r="K20" i="75"/>
  <c r="AL7" i="73"/>
  <c r="AL4" i="73"/>
  <c r="AL5" i="73"/>
  <c r="AD138" i="66"/>
  <c r="AA142" i="1"/>
  <c r="AA140" i="77" s="1"/>
  <c r="AB142" i="1"/>
  <c r="AC142" i="1"/>
  <c r="AF142" i="1"/>
  <c r="AF140" i="77" s="1"/>
  <c r="AG142" i="1"/>
  <c r="AG140" i="77" s="1"/>
  <c r="AH142" i="1"/>
  <c r="AH140" i="77" s="1"/>
  <c r="AI142" i="1"/>
  <c r="AJ142" i="1"/>
  <c r="AK142" i="1"/>
  <c r="AL142" i="1"/>
  <c r="AM142" i="1"/>
  <c r="AN142" i="1"/>
  <c r="AF143" i="1"/>
  <c r="AG143" i="1"/>
  <c r="AH143" i="1"/>
  <c r="AG144" i="1"/>
  <c r="AH144" i="1"/>
  <c r="AH145" i="1"/>
  <c r="AH146" i="1"/>
  <c r="AH147" i="1"/>
  <c r="AG140" i="63"/>
  <c r="AH140" i="63"/>
  <c r="AI140" i="63"/>
  <c r="AJ140" i="63"/>
  <c r="AF140" i="34" s="1"/>
  <c r="AG141" i="63"/>
  <c r="AH141" i="63"/>
  <c r="AI141" i="63"/>
  <c r="AJ141" i="63"/>
  <c r="AF141" i="34" s="1"/>
  <c r="AF142" i="34" s="1"/>
  <c r="AF143" i="34" s="1"/>
  <c r="AF144" i="34" s="1"/>
  <c r="AF145" i="34" s="1"/>
  <c r="AF146" i="34" s="1"/>
  <c r="AF147" i="34" s="1"/>
  <c r="AF148" i="34" s="1"/>
  <c r="AF149" i="34" s="1"/>
  <c r="AH143" i="69" l="1"/>
  <c r="AH143" i="77"/>
  <c r="AG142" i="69"/>
  <c r="AG142" i="77"/>
  <c r="AH141" i="69"/>
  <c r="AH141" i="77"/>
  <c r="AG141" i="69"/>
  <c r="AG141" i="77"/>
  <c r="AF141" i="69"/>
  <c r="AF141" i="77"/>
  <c r="AH145" i="69"/>
  <c r="AH145" i="77"/>
  <c r="AH144" i="69"/>
  <c r="AH144" i="77"/>
  <c r="AH142" i="69"/>
  <c r="AH142" i="77"/>
  <c r="T21" i="37"/>
  <c r="AD142" i="1"/>
  <c r="AA140" i="69"/>
  <c r="AF144" i="1"/>
  <c r="V21" i="37"/>
  <c r="Q17" i="37"/>
  <c r="Q16" i="37"/>
  <c r="Q18" i="37"/>
  <c r="Q19" i="37"/>
  <c r="AI144" i="34"/>
  <c r="AG145" i="1"/>
  <c r="U26" i="37"/>
  <c r="H141" i="63"/>
  <c r="BU13" i="73"/>
  <c r="BV13" i="73"/>
  <c r="BW13" i="73"/>
  <c r="BX13" i="73"/>
  <c r="BY13" i="73"/>
  <c r="BU14" i="73"/>
  <c r="BV14" i="73"/>
  <c r="BW14" i="73"/>
  <c r="BX14" i="73"/>
  <c r="BY14" i="73"/>
  <c r="BU15" i="73"/>
  <c r="BV15" i="73"/>
  <c r="BW15" i="73"/>
  <c r="BX15" i="73"/>
  <c r="BY15" i="73"/>
  <c r="BU16" i="73"/>
  <c r="BV16" i="73"/>
  <c r="BW16" i="73"/>
  <c r="BX16" i="73"/>
  <c r="BY16" i="73"/>
  <c r="BU17" i="73"/>
  <c r="BV17" i="73"/>
  <c r="BW17" i="73"/>
  <c r="BX17" i="73"/>
  <c r="BY17" i="73"/>
  <c r="BU18" i="73"/>
  <c r="BV18" i="73"/>
  <c r="BW18" i="73"/>
  <c r="BX18" i="73"/>
  <c r="BY18" i="73"/>
  <c r="BU19" i="73"/>
  <c r="BV19" i="73"/>
  <c r="BW19" i="73"/>
  <c r="BX19" i="73"/>
  <c r="BY19" i="73"/>
  <c r="BU20" i="73"/>
  <c r="BV20" i="73"/>
  <c r="BW20" i="73"/>
  <c r="BX20" i="73"/>
  <c r="BY20" i="73"/>
  <c r="BU21" i="73"/>
  <c r="BV21" i="73"/>
  <c r="BW21" i="73"/>
  <c r="BX21" i="73"/>
  <c r="BY21" i="73"/>
  <c r="BU22" i="73"/>
  <c r="BV22" i="73"/>
  <c r="BW22" i="73"/>
  <c r="BX22" i="73"/>
  <c r="BY22" i="73"/>
  <c r="BU23" i="73"/>
  <c r="BV23" i="73"/>
  <c r="BW23" i="73"/>
  <c r="BX23" i="73"/>
  <c r="BY23" i="73"/>
  <c r="BU24" i="73"/>
  <c r="BV24" i="73"/>
  <c r="BW24" i="73"/>
  <c r="BX24" i="73"/>
  <c r="BY24" i="73"/>
  <c r="BU25" i="73"/>
  <c r="BV25" i="73"/>
  <c r="BW25" i="73"/>
  <c r="BX25" i="73"/>
  <c r="BY25" i="73"/>
  <c r="BU26" i="73"/>
  <c r="BV26" i="73"/>
  <c r="BW26" i="73"/>
  <c r="BX26" i="73"/>
  <c r="BY26" i="73"/>
  <c r="BU27" i="73"/>
  <c r="BV27" i="73"/>
  <c r="BW27" i="73"/>
  <c r="BX27" i="73"/>
  <c r="BY27" i="73"/>
  <c r="BU28" i="73"/>
  <c r="BV28" i="73"/>
  <c r="BW28" i="73"/>
  <c r="BX28" i="73"/>
  <c r="BY28" i="73"/>
  <c r="BU29" i="73"/>
  <c r="BV29" i="73"/>
  <c r="BW29" i="73"/>
  <c r="BX29" i="73"/>
  <c r="BY29" i="73"/>
  <c r="BU30" i="73"/>
  <c r="BV30" i="73"/>
  <c r="BW30" i="73"/>
  <c r="BX30" i="73"/>
  <c r="BY30" i="73"/>
  <c r="BU31" i="73"/>
  <c r="BV31" i="73"/>
  <c r="BW31" i="73"/>
  <c r="BX31" i="73"/>
  <c r="BY31" i="73"/>
  <c r="BU32" i="73"/>
  <c r="BV32" i="73"/>
  <c r="BW32" i="73"/>
  <c r="BX32" i="73"/>
  <c r="BY32" i="73"/>
  <c r="BU33" i="73"/>
  <c r="BV33" i="73"/>
  <c r="BW33" i="73"/>
  <c r="BX33" i="73"/>
  <c r="BY33" i="73"/>
  <c r="BU34" i="73"/>
  <c r="BV34" i="73"/>
  <c r="BW34" i="73"/>
  <c r="BX34" i="73"/>
  <c r="BY34" i="73"/>
  <c r="BU35" i="73"/>
  <c r="BV35" i="73"/>
  <c r="BW35" i="73"/>
  <c r="BX35" i="73"/>
  <c r="BY35" i="73"/>
  <c r="BU36" i="73"/>
  <c r="BV36" i="73"/>
  <c r="BW36" i="73"/>
  <c r="BX36" i="73"/>
  <c r="BY36" i="73"/>
  <c r="BU37" i="73"/>
  <c r="BV37" i="73"/>
  <c r="BW37" i="73"/>
  <c r="BX37" i="73"/>
  <c r="BY37" i="73"/>
  <c r="BU38" i="73"/>
  <c r="BV38" i="73"/>
  <c r="BW38" i="73"/>
  <c r="BX38" i="73"/>
  <c r="BY38" i="73"/>
  <c r="BU39" i="73"/>
  <c r="BV39" i="73"/>
  <c r="BW39" i="73"/>
  <c r="BX39" i="73"/>
  <c r="BY39" i="73"/>
  <c r="BU40" i="73"/>
  <c r="BV40" i="73"/>
  <c r="BW40" i="73"/>
  <c r="BX40" i="73"/>
  <c r="BY40" i="73"/>
  <c r="BU41" i="73"/>
  <c r="BV41" i="73"/>
  <c r="BW41" i="73"/>
  <c r="BX41" i="73"/>
  <c r="BY41" i="73"/>
  <c r="BU42" i="73"/>
  <c r="BV42" i="73"/>
  <c r="BW42" i="73"/>
  <c r="BX42" i="73"/>
  <c r="BY42" i="73"/>
  <c r="BU43" i="73"/>
  <c r="BV43" i="73"/>
  <c r="BW43" i="73"/>
  <c r="BX43" i="73"/>
  <c r="BY43" i="73"/>
  <c r="BU12" i="73"/>
  <c r="BW12" i="73"/>
  <c r="BV12" i="73"/>
  <c r="BX12" i="73"/>
  <c r="BY12" i="73"/>
  <c r="AG9" i="73"/>
  <c r="AH9" i="73"/>
  <c r="AI9" i="73"/>
  <c r="AJ9" i="73"/>
  <c r="AK9" i="73"/>
  <c r="AG10" i="73"/>
  <c r="AH10" i="73"/>
  <c r="AI10" i="73"/>
  <c r="AJ10" i="73"/>
  <c r="AK10" i="73"/>
  <c r="AG11" i="73"/>
  <c r="AH11" i="73"/>
  <c r="AI11" i="73"/>
  <c r="AJ11" i="73"/>
  <c r="AK11" i="73"/>
  <c r="AG12" i="73"/>
  <c r="AH12" i="73"/>
  <c r="AI12" i="73"/>
  <c r="AJ12" i="73"/>
  <c r="AK12" i="73"/>
  <c r="AG13" i="73"/>
  <c r="AH13" i="73"/>
  <c r="AI13" i="73"/>
  <c r="AJ13" i="73"/>
  <c r="AK13" i="73"/>
  <c r="AG14" i="73"/>
  <c r="AH14" i="73"/>
  <c r="AI14" i="73"/>
  <c r="AJ14" i="73"/>
  <c r="AK14" i="73"/>
  <c r="AG15" i="73"/>
  <c r="AH15" i="73"/>
  <c r="AI15" i="73"/>
  <c r="AJ15" i="73"/>
  <c r="AK15" i="73"/>
  <c r="AG16" i="73"/>
  <c r="AH16" i="73"/>
  <c r="AI16" i="73"/>
  <c r="AJ16" i="73"/>
  <c r="AK16" i="73"/>
  <c r="AG17" i="73"/>
  <c r="AH17" i="73"/>
  <c r="AI17" i="73"/>
  <c r="AJ17" i="73"/>
  <c r="AK17" i="73"/>
  <c r="AG18" i="73"/>
  <c r="AH18" i="73"/>
  <c r="AI18" i="73"/>
  <c r="AJ18" i="73"/>
  <c r="AK18" i="73"/>
  <c r="AG19" i="73"/>
  <c r="AH19" i="73"/>
  <c r="AI19" i="73"/>
  <c r="AJ19" i="73"/>
  <c r="AK19" i="73"/>
  <c r="AG20" i="73"/>
  <c r="AH20" i="73"/>
  <c r="AI20" i="73"/>
  <c r="AJ20" i="73"/>
  <c r="AK20" i="73"/>
  <c r="AG21" i="73"/>
  <c r="AH21" i="73"/>
  <c r="AI21" i="73"/>
  <c r="AJ21" i="73"/>
  <c r="AK21" i="73"/>
  <c r="AG22" i="73"/>
  <c r="AH22" i="73"/>
  <c r="AI22" i="73"/>
  <c r="AJ22" i="73"/>
  <c r="AK22" i="73"/>
  <c r="AG23" i="73"/>
  <c r="AH23" i="73"/>
  <c r="AI23" i="73"/>
  <c r="AJ23" i="73"/>
  <c r="AK23" i="73"/>
  <c r="AG24" i="73"/>
  <c r="AH24" i="73"/>
  <c r="AI24" i="73"/>
  <c r="AJ24" i="73"/>
  <c r="AK24" i="73"/>
  <c r="AG25" i="73"/>
  <c r="AH25" i="73"/>
  <c r="AI25" i="73"/>
  <c r="AJ25" i="73"/>
  <c r="AK25" i="73"/>
  <c r="AG26" i="73"/>
  <c r="AH26" i="73"/>
  <c r="AI26" i="73"/>
  <c r="AJ26" i="73"/>
  <c r="AK26" i="73"/>
  <c r="AG27" i="73"/>
  <c r="AH27" i="73"/>
  <c r="AI27" i="73"/>
  <c r="AJ27" i="73"/>
  <c r="AK27" i="73"/>
  <c r="AG28" i="73"/>
  <c r="AH28" i="73"/>
  <c r="AI28" i="73"/>
  <c r="AJ28" i="73"/>
  <c r="AK28" i="73"/>
  <c r="AG29" i="73"/>
  <c r="AH29" i="73"/>
  <c r="AI29" i="73"/>
  <c r="AJ29" i="73"/>
  <c r="AK29" i="73"/>
  <c r="AG30" i="73"/>
  <c r="AH30" i="73"/>
  <c r="AI30" i="73"/>
  <c r="AJ30" i="73"/>
  <c r="AK30" i="73"/>
  <c r="AG31" i="73"/>
  <c r="AH31" i="73"/>
  <c r="AI31" i="73"/>
  <c r="AJ31" i="73"/>
  <c r="AK31" i="73"/>
  <c r="AG32" i="73"/>
  <c r="BM32" i="73" s="1"/>
  <c r="AH32" i="73"/>
  <c r="AI32" i="73"/>
  <c r="AJ32" i="73"/>
  <c r="AK32" i="73"/>
  <c r="AG33" i="73"/>
  <c r="AH33" i="73"/>
  <c r="AI33" i="73"/>
  <c r="AJ33" i="73"/>
  <c r="AK33" i="73"/>
  <c r="AG34" i="73"/>
  <c r="AH34" i="73"/>
  <c r="AI34" i="73"/>
  <c r="AJ34" i="73"/>
  <c r="AK34" i="73"/>
  <c r="AG35" i="73"/>
  <c r="AH35" i="73"/>
  <c r="AI35" i="73"/>
  <c r="AJ35" i="73"/>
  <c r="AK35" i="73"/>
  <c r="AG8" i="73"/>
  <c r="AH8" i="73"/>
  <c r="AI8" i="73"/>
  <c r="AJ8" i="73"/>
  <c r="AK8" i="73"/>
  <c r="AF142" i="69" l="1"/>
  <c r="AF142" i="77"/>
  <c r="AD140" i="69"/>
  <c r="AD140" i="77"/>
  <c r="AG143" i="69"/>
  <c r="AG143" i="77"/>
  <c r="AD143" i="1"/>
  <c r="AD144" i="1"/>
  <c r="Q21" i="37"/>
  <c r="V25" i="37"/>
  <c r="Q25" i="37" s="1"/>
  <c r="V22" i="37"/>
  <c r="AI146" i="34"/>
  <c r="AF145" i="1"/>
  <c r="AG146" i="1"/>
  <c r="AI145" i="34"/>
  <c r="AH148" i="1"/>
  <c r="AG147" i="1"/>
  <c r="AZ8" i="73"/>
  <c r="BH8" i="73"/>
  <c r="BP8" i="73"/>
  <c r="AX8" i="73"/>
  <c r="BN8" i="73"/>
  <c r="BF8" i="73"/>
  <c r="AX11" i="73"/>
  <c r="BN11" i="73"/>
  <c r="BF11" i="73"/>
  <c r="AW11" i="73"/>
  <c r="BM11" i="73"/>
  <c r="BE11" i="73"/>
  <c r="BG10" i="73"/>
  <c r="BO10" i="73"/>
  <c r="AY10" i="73"/>
  <c r="BQ9" i="73"/>
  <c r="BI9" i="73"/>
  <c r="BA9" i="73"/>
  <c r="BO9" i="73"/>
  <c r="AY9" i="73"/>
  <c r="BG9" i="73"/>
  <c r="BM8" i="73"/>
  <c r="AW8" i="73"/>
  <c r="BE8" i="73"/>
  <c r="BA10" i="73"/>
  <c r="BI10" i="73"/>
  <c r="BQ10" i="73"/>
  <c r="BN9" i="73"/>
  <c r="AX9" i="73"/>
  <c r="BF9" i="73"/>
  <c r="BA8" i="73"/>
  <c r="BQ8" i="73"/>
  <c r="BI8" i="73"/>
  <c r="AY8" i="73"/>
  <c r="BG8" i="73"/>
  <c r="BO8" i="73"/>
  <c r="BE10" i="73"/>
  <c r="AW10" i="73"/>
  <c r="BM10" i="73"/>
  <c r="BF10" i="73"/>
  <c r="AX10" i="73"/>
  <c r="BN10" i="73"/>
  <c r="BA11" i="73"/>
  <c r="BI11" i="73"/>
  <c r="BQ11" i="73"/>
  <c r="AZ11" i="73"/>
  <c r="BH11" i="73"/>
  <c r="BP11" i="73"/>
  <c r="AY11" i="73"/>
  <c r="BG11" i="73"/>
  <c r="BO11" i="73"/>
  <c r="BH10" i="73"/>
  <c r="BP10" i="73"/>
  <c r="AZ10" i="73"/>
  <c r="BP9" i="73"/>
  <c r="AZ9" i="73"/>
  <c r="BH9" i="73"/>
  <c r="BM9" i="73"/>
  <c r="BE9" i="73"/>
  <c r="AW9" i="73"/>
  <c r="AY34" i="73"/>
  <c r="AX27" i="73"/>
  <c r="BE20" i="73"/>
  <c r="BQ12" i="73"/>
  <c r="BA30" i="73"/>
  <c r="AZ23" i="73"/>
  <c r="BP35" i="73"/>
  <c r="BO28" i="73"/>
  <c r="BQ24" i="73"/>
  <c r="BN21" i="73"/>
  <c r="BP17" i="73"/>
  <c r="BM14" i="73"/>
  <c r="BO32" i="73"/>
  <c r="BQ28" i="73"/>
  <c r="BN25" i="73"/>
  <c r="BP21" i="73"/>
  <c r="BM18" i="73"/>
  <c r="BO14" i="73"/>
  <c r="AY16" i="73"/>
  <c r="BQ32" i="73"/>
  <c r="BP32" i="73"/>
  <c r="BM30" i="73"/>
  <c r="BO25" i="73"/>
  <c r="BQ22" i="73"/>
  <c r="BN18" i="73"/>
  <c r="BP14" i="73"/>
  <c r="BI35" i="73"/>
  <c r="BF32" i="73"/>
  <c r="BP28" i="73"/>
  <c r="BE25" i="73"/>
  <c r="BG21" i="73"/>
  <c r="BI17" i="73"/>
  <c r="BF14" i="73"/>
  <c r="AY35" i="73"/>
  <c r="BA31" i="73"/>
  <c r="AX28" i="73"/>
  <c r="AZ24" i="73"/>
  <c r="BM21" i="73"/>
  <c r="BO17" i="73"/>
  <c r="BQ13" i="73"/>
  <c r="BP13" i="73"/>
  <c r="BN17" i="73"/>
  <c r="BQ34" i="73"/>
  <c r="BN31" i="73"/>
  <c r="BP27" i="73"/>
  <c r="BM24" i="73"/>
  <c r="BO20" i="73"/>
  <c r="BQ16" i="73"/>
  <c r="BN13" i="73"/>
  <c r="AZ34" i="73"/>
  <c r="AW31" i="73"/>
  <c r="AY27" i="73"/>
  <c r="BA23" i="73"/>
  <c r="AZ16" i="73"/>
  <c r="AW13" i="73"/>
  <c r="AZ31" i="73"/>
  <c r="AW28" i="73"/>
  <c r="AY24" i="73"/>
  <c r="BA20" i="73"/>
  <c r="AX35" i="73"/>
  <c r="BN34" i="73"/>
  <c r="BP30" i="73"/>
  <c r="BM27" i="73"/>
  <c r="BO23" i="73"/>
  <c r="BQ19" i="73"/>
  <c r="BN16" i="73"/>
  <c r="BP12" i="73"/>
  <c r="AZ19" i="73"/>
  <c r="BP23" i="73"/>
  <c r="BO26" i="73"/>
  <c r="BN26" i="73"/>
  <c r="BN33" i="73"/>
  <c r="BM26" i="73"/>
  <c r="BN29" i="73"/>
  <c r="BP25" i="73"/>
  <c r="BM22" i="73"/>
  <c r="BO18" i="73"/>
  <c r="BQ14" i="73"/>
  <c r="AX20" i="73"/>
  <c r="BN19" i="73"/>
  <c r="BQ18" i="73"/>
  <c r="BQ33" i="73"/>
  <c r="BP26" i="73"/>
  <c r="BO19" i="73"/>
  <c r="BQ30" i="73"/>
  <c r="BP33" i="73"/>
  <c r="BM19" i="73"/>
  <c r="AW33" i="73"/>
  <c r="AY29" i="73"/>
  <c r="BA25" i="73"/>
  <c r="AX22" i="73"/>
  <c r="AZ18" i="73"/>
  <c r="AW15" i="73"/>
  <c r="BM33" i="73"/>
  <c r="BP18" i="73"/>
  <c r="BN15" i="73"/>
  <c r="BQ25" i="73"/>
  <c r="BN30" i="73"/>
  <c r="BM23" i="73"/>
  <c r="BQ29" i="73"/>
  <c r="BP29" i="73"/>
  <c r="BO22" i="73"/>
  <c r="BN22" i="73"/>
  <c r="BM15" i="73"/>
  <c r="BM29" i="73"/>
  <c r="BP22" i="73"/>
  <c r="BM35" i="73"/>
  <c r="BF23" i="73"/>
  <c r="BO12" i="73"/>
  <c r="BI15" i="73"/>
  <c r="BN12" i="73"/>
  <c r="BQ21" i="73"/>
  <c r="BE19" i="73"/>
  <c r="BM20" i="73"/>
  <c r="BQ15" i="73"/>
  <c r="BO29" i="73"/>
  <c r="BO31" i="73"/>
  <c r="BQ27" i="73"/>
  <c r="BE16" i="73"/>
  <c r="BO34" i="73"/>
  <c r="BP15" i="73"/>
  <c r="BM12" i="73"/>
  <c r="BN27" i="73"/>
  <c r="BG33" i="73"/>
  <c r="BI29" i="73"/>
  <c r="BF26" i="73"/>
  <c r="BH22" i="73"/>
  <c r="BG15" i="73"/>
  <c r="AX33" i="73"/>
  <c r="AZ29" i="73"/>
  <c r="AW26" i="73"/>
  <c r="AY22" i="73"/>
  <c r="BA18" i="73"/>
  <c r="AX15" i="73"/>
  <c r="BO33" i="73"/>
  <c r="BO16" i="73"/>
  <c r="BM34" i="73"/>
  <c r="BO30" i="73"/>
  <c r="BQ26" i="73"/>
  <c r="BN23" i="73"/>
  <c r="BP19" i="73"/>
  <c r="BM16" i="73"/>
  <c r="BO15" i="73"/>
  <c r="BF27" i="73"/>
  <c r="BQ35" i="73"/>
  <c r="BN32" i="73"/>
  <c r="BM25" i="73"/>
  <c r="BO21" i="73"/>
  <c r="BQ17" i="73"/>
  <c r="BN14" i="73"/>
  <c r="BI12" i="73"/>
  <c r="BH28" i="73"/>
  <c r="BI26" i="73"/>
  <c r="AZ35" i="73"/>
  <c r="AW32" i="73"/>
  <c r="AY28" i="73"/>
  <c r="BA24" i="73"/>
  <c r="AX21" i="73"/>
  <c r="BO35" i="73"/>
  <c r="BQ31" i="73"/>
  <c r="BN28" i="73"/>
  <c r="BP24" i="73"/>
  <c r="BE21" i="73"/>
  <c r="BG17" i="73"/>
  <c r="BI13" i="73"/>
  <c r="BN35" i="73"/>
  <c r="BP31" i="73"/>
  <c r="BM28" i="73"/>
  <c r="BO24" i="73"/>
  <c r="BQ20" i="73"/>
  <c r="BO13" i="73"/>
  <c r="BI30" i="73"/>
  <c r="BF17" i="73"/>
  <c r="BN24" i="73"/>
  <c r="BM17" i="73"/>
  <c r="AW35" i="73"/>
  <c r="AY31" i="73"/>
  <c r="BA27" i="73"/>
  <c r="BF24" i="73"/>
  <c r="BH20" i="73"/>
  <c r="BE17" i="73"/>
  <c r="BG13" i="73"/>
  <c r="BH13" i="73"/>
  <c r="BP20" i="73"/>
  <c r="BA34" i="73"/>
  <c r="AX31" i="73"/>
  <c r="AZ27" i="73"/>
  <c r="AW24" i="73"/>
  <c r="AY20" i="73"/>
  <c r="BA16" i="73"/>
  <c r="AX13" i="73"/>
  <c r="BP34" i="73"/>
  <c r="BM31" i="73"/>
  <c r="BO27" i="73"/>
  <c r="BQ23" i="73"/>
  <c r="BN20" i="73"/>
  <c r="BP16" i="73"/>
  <c r="BM13" i="73"/>
  <c r="AZ17" i="73"/>
  <c r="AW14" i="73"/>
  <c r="BE28" i="73"/>
  <c r="BI27" i="73"/>
  <c r="BH23" i="73"/>
  <c r="BG12" i="73"/>
  <c r="BI20" i="73"/>
  <c r="BG24" i="73"/>
  <c r="BA33" i="73"/>
  <c r="AX30" i="73"/>
  <c r="AZ26" i="73"/>
  <c r="AW23" i="73"/>
  <c r="AY19" i="73"/>
  <c r="AX12" i="73"/>
  <c r="AW20" i="73"/>
  <c r="BH33" i="73"/>
  <c r="BE30" i="73"/>
  <c r="BG26" i="73"/>
  <c r="BI22" i="73"/>
  <c r="BF19" i="73"/>
  <c r="BH15" i="73"/>
  <c r="BE12" i="73"/>
  <c r="BH12" i="73"/>
  <c r="BF35" i="73"/>
  <c r="BG29" i="73"/>
  <c r="BE35" i="73"/>
  <c r="BG16" i="73"/>
  <c r="BI32" i="73"/>
  <c r="BF29" i="73"/>
  <c r="BH25" i="73"/>
  <c r="BE22" i="73"/>
  <c r="BG18" i="73"/>
  <c r="BI14" i="73"/>
  <c r="BG34" i="73"/>
  <c r="BH32" i="73"/>
  <c r="BE29" i="73"/>
  <c r="BG25" i="73"/>
  <c r="BI21" i="73"/>
  <c r="BF18" i="73"/>
  <c r="BH14" i="73"/>
  <c r="BH31" i="73"/>
  <c r="BG32" i="73"/>
  <c r="BI28" i="73"/>
  <c r="BF25" i="73"/>
  <c r="BH21" i="73"/>
  <c r="AW18" i="73"/>
  <c r="AY14" i="73"/>
  <c r="BG31" i="73"/>
  <c r="BF16" i="73"/>
  <c r="BF30" i="73"/>
  <c r="BE27" i="73"/>
  <c r="BG30" i="73"/>
  <c r="BG19" i="73"/>
  <c r="AW19" i="73"/>
  <c r="AX24" i="73"/>
  <c r="AZ20" i="73"/>
  <c r="AW17" i="73"/>
  <c r="AY13" i="73"/>
  <c r="BA15" i="73"/>
  <c r="BA19" i="73"/>
  <c r="BI33" i="73"/>
  <c r="BF33" i="73"/>
  <c r="BH29" i="73"/>
  <c r="BE26" i="73"/>
  <c r="BG22" i="73"/>
  <c r="BI18" i="73"/>
  <c r="BF15" i="73"/>
  <c r="BG23" i="73"/>
  <c r="BE33" i="73"/>
  <c r="BI25" i="73"/>
  <c r="BF22" i="73"/>
  <c r="BH18" i="73"/>
  <c r="BE15" i="73"/>
  <c r="BI19" i="73"/>
  <c r="BH19" i="73"/>
  <c r="BE23" i="73"/>
  <c r="BA12" i="73"/>
  <c r="BF34" i="73"/>
  <c r="BH26" i="73"/>
  <c r="AX34" i="73"/>
  <c r="AZ30" i="73"/>
  <c r="AW27" i="73"/>
  <c r="AY23" i="73"/>
  <c r="AX16" i="73"/>
  <c r="AZ12" i="73"/>
  <c r="BF12" i="73"/>
  <c r="BH30" i="73"/>
  <c r="BE34" i="73"/>
  <c r="AW34" i="73"/>
  <c r="AY30" i="73"/>
  <c r="BA26" i="73"/>
  <c r="AX23" i="73"/>
  <c r="AW16" i="73"/>
  <c r="AY12" i="73"/>
  <c r="BE18" i="73"/>
  <c r="BG14" i="73"/>
  <c r="BE14" i="73"/>
  <c r="AW30" i="73"/>
  <c r="AZ33" i="73"/>
  <c r="AY26" i="73"/>
  <c r="BA22" i="73"/>
  <c r="AX19" i="73"/>
  <c r="AZ15" i="73"/>
  <c r="BA29" i="73"/>
  <c r="BH35" i="73"/>
  <c r="BE32" i="73"/>
  <c r="BG28" i="73"/>
  <c r="BI24" i="73"/>
  <c r="BF21" i="73"/>
  <c r="BH17" i="73"/>
  <c r="AY33" i="73"/>
  <c r="AX26" i="73"/>
  <c r="AY15" i="73"/>
  <c r="BG35" i="73"/>
  <c r="BI31" i="73"/>
  <c r="BF28" i="73"/>
  <c r="BH24" i="73"/>
  <c r="AZ22" i="73"/>
  <c r="BI34" i="73"/>
  <c r="BF31" i="73"/>
  <c r="BH27" i="73"/>
  <c r="BE24" i="73"/>
  <c r="BG20" i="73"/>
  <c r="BI16" i="73"/>
  <c r="BF13" i="73"/>
  <c r="AZ32" i="73"/>
  <c r="AW29" i="73"/>
  <c r="AY25" i="73"/>
  <c r="BA21" i="73"/>
  <c r="AX18" i="73"/>
  <c r="AZ14" i="73"/>
  <c r="BH34" i="73"/>
  <c r="BE31" i="73"/>
  <c r="BG27" i="73"/>
  <c r="BI23" i="73"/>
  <c r="BF20" i="73"/>
  <c r="BH16" i="73"/>
  <c r="BE13" i="73"/>
  <c r="AW12" i="73"/>
  <c r="BA32" i="73"/>
  <c r="AX29" i="73"/>
  <c r="AZ25" i="73"/>
  <c r="AW22" i="73"/>
  <c r="AY18" i="73"/>
  <c r="BA14" i="73"/>
  <c r="AY32" i="73"/>
  <c r="BA28" i="73"/>
  <c r="AX25" i="73"/>
  <c r="AZ21" i="73"/>
  <c r="BA35" i="73"/>
  <c r="AX32" i="73"/>
  <c r="AZ28" i="73"/>
  <c r="AW25" i="73"/>
  <c r="AY21" i="73"/>
  <c r="BA17" i="73"/>
  <c r="AX14" i="73"/>
  <c r="AW21" i="73"/>
  <c r="AY17" i="73"/>
  <c r="BA13" i="73"/>
  <c r="AX17" i="73"/>
  <c r="AZ13" i="73"/>
  <c r="AG144" i="69" l="1"/>
  <c r="AG144" i="77"/>
  <c r="AF143" i="69"/>
  <c r="AF143" i="77"/>
  <c r="AH146" i="69"/>
  <c r="AH146" i="77"/>
  <c r="AG145" i="69"/>
  <c r="AG145" i="77"/>
  <c r="AD141" i="69"/>
  <c r="AD141" i="77"/>
  <c r="AD142" i="69"/>
  <c r="AD142" i="77"/>
  <c r="AD145" i="1"/>
  <c r="Q22" i="37"/>
  <c r="V23" i="37"/>
  <c r="Q23" i="37" s="1"/>
  <c r="V24" i="37"/>
  <c r="Q24" i="37" s="1"/>
  <c r="BN36" i="73"/>
  <c r="AH36" i="73" s="1"/>
  <c r="AI147" i="34"/>
  <c r="AF146" i="1"/>
  <c r="AF147" i="1"/>
  <c r="AH149" i="1"/>
  <c r="AG148" i="1"/>
  <c r="BO36" i="73"/>
  <c r="BO37" i="73" s="1"/>
  <c r="BO38" i="73" s="1"/>
  <c r="BO39" i="73" s="1"/>
  <c r="BO40" i="73" s="1"/>
  <c r="BO41" i="73" s="1"/>
  <c r="BO42" i="73" s="1"/>
  <c r="BO43" i="73" s="1"/>
  <c r="BM36" i="73"/>
  <c r="BQ36" i="73"/>
  <c r="BQ37" i="73" s="1"/>
  <c r="BQ38" i="73" s="1"/>
  <c r="BQ39" i="73" s="1"/>
  <c r="BQ40" i="73" s="1"/>
  <c r="BQ41" i="73" s="1"/>
  <c r="BQ42" i="73" s="1"/>
  <c r="BQ43" i="73" s="1"/>
  <c r="BP36" i="73"/>
  <c r="AJ36" i="73" s="1"/>
  <c r="BH36" i="73" s="1"/>
  <c r="BT13" i="73"/>
  <c r="BT14" i="73"/>
  <c r="BT15" i="73"/>
  <c r="BT16" i="73"/>
  <c r="BT17" i="73"/>
  <c r="BT18" i="73"/>
  <c r="BT19" i="73"/>
  <c r="BT20" i="73"/>
  <c r="BT21" i="73"/>
  <c r="BT22" i="73"/>
  <c r="BT23" i="73"/>
  <c r="BT24" i="73"/>
  <c r="BT25" i="73"/>
  <c r="BT26" i="73"/>
  <c r="BT27" i="73"/>
  <c r="BT28" i="73"/>
  <c r="BT29" i="73"/>
  <c r="BT30" i="73"/>
  <c r="BT31" i="73"/>
  <c r="BT32" i="73"/>
  <c r="BT33" i="73"/>
  <c r="BT34" i="73"/>
  <c r="BT35" i="73"/>
  <c r="BT36" i="73"/>
  <c r="BT37" i="73"/>
  <c r="BT38" i="73"/>
  <c r="BT39" i="73"/>
  <c r="BT40" i="73"/>
  <c r="BT41" i="73"/>
  <c r="BT42" i="73"/>
  <c r="BT43" i="73"/>
  <c r="BT12" i="73"/>
  <c r="AF9" i="73"/>
  <c r="AF10" i="73"/>
  <c r="AF11" i="73"/>
  <c r="AF12" i="73"/>
  <c r="AF13" i="73"/>
  <c r="AF14" i="73"/>
  <c r="AL14" i="73" s="1"/>
  <c r="AF15" i="73"/>
  <c r="AL15" i="73" s="1"/>
  <c r="AF16" i="73"/>
  <c r="AL16" i="73" s="1"/>
  <c r="AF17" i="73"/>
  <c r="AL17" i="73" s="1"/>
  <c r="AF18" i="73"/>
  <c r="AL18" i="73" s="1"/>
  <c r="AF19" i="73"/>
  <c r="AF20" i="73"/>
  <c r="AF21" i="73"/>
  <c r="AL21" i="73" s="1"/>
  <c r="AF22" i="73"/>
  <c r="AL22" i="73" s="1"/>
  <c r="AF23" i="73"/>
  <c r="AL23" i="73" s="1"/>
  <c r="AF24" i="73"/>
  <c r="AF25" i="73"/>
  <c r="AL25" i="73" s="1"/>
  <c r="AF26" i="73"/>
  <c r="AL26" i="73" s="1"/>
  <c r="AF27" i="73"/>
  <c r="AF28" i="73"/>
  <c r="AF29" i="73"/>
  <c r="AF30" i="73"/>
  <c r="AF31" i="73"/>
  <c r="AF32" i="73"/>
  <c r="AL32" i="73" s="1"/>
  <c r="AF33" i="73"/>
  <c r="AL33" i="73" s="1"/>
  <c r="AF34" i="73"/>
  <c r="AL34" i="73" s="1"/>
  <c r="AF35" i="73"/>
  <c r="AF8" i="73"/>
  <c r="B35" i="73"/>
  <c r="B39" i="73" s="1"/>
  <c r="B43" i="73" s="1"/>
  <c r="B34" i="73"/>
  <c r="B38" i="73" s="1"/>
  <c r="B42" i="73" s="1"/>
  <c r="B33" i="73"/>
  <c r="B37" i="73" s="1"/>
  <c r="B41" i="73" s="1"/>
  <c r="B32" i="73"/>
  <c r="B36" i="73" s="1"/>
  <c r="B40" i="73" s="1"/>
  <c r="B27" i="73"/>
  <c r="B23" i="73" s="1"/>
  <c r="B19" i="73" s="1"/>
  <c r="B15" i="73" s="1"/>
  <c r="B11" i="73" s="1"/>
  <c r="B7" i="73" s="1"/>
  <c r="B26" i="73"/>
  <c r="B22" i="73" s="1"/>
  <c r="B18" i="73" s="1"/>
  <c r="B14" i="73" s="1"/>
  <c r="B10" i="73" s="1"/>
  <c r="B6" i="73" s="1"/>
  <c r="B25" i="73"/>
  <c r="B21" i="73" s="1"/>
  <c r="B17" i="73" s="1"/>
  <c r="B13" i="73" s="1"/>
  <c r="B9" i="73" s="1"/>
  <c r="B5" i="73" s="1"/>
  <c r="B24" i="73"/>
  <c r="B20" i="73" s="1"/>
  <c r="B16" i="73" s="1"/>
  <c r="B12" i="73" s="1"/>
  <c r="B8" i="73" s="1"/>
  <c r="B4" i="73" s="1"/>
  <c r="A24" i="73"/>
  <c r="A20" i="73" s="1"/>
  <c r="A16" i="73" s="1"/>
  <c r="A12" i="73" s="1"/>
  <c r="A8" i="73" s="1"/>
  <c r="A4" i="73" s="1"/>
  <c r="M115" i="71"/>
  <c r="M116" i="71"/>
  <c r="M117" i="71"/>
  <c r="M118" i="71"/>
  <c r="M119" i="71"/>
  <c r="M120" i="71"/>
  <c r="M121" i="71"/>
  <c r="M122" i="71"/>
  <c r="M123" i="71"/>
  <c r="M124" i="71"/>
  <c r="M125" i="71"/>
  <c r="M126" i="71"/>
  <c r="M127" i="71"/>
  <c r="M128" i="71"/>
  <c r="M129" i="71"/>
  <c r="M130" i="71"/>
  <c r="M131" i="71"/>
  <c r="M132" i="71"/>
  <c r="M133" i="71"/>
  <c r="M134" i="71"/>
  <c r="M135" i="71"/>
  <c r="M136" i="71"/>
  <c r="M137" i="71"/>
  <c r="M138" i="71"/>
  <c r="M139" i="71"/>
  <c r="M140" i="71"/>
  <c r="M141" i="71"/>
  <c r="M142" i="71"/>
  <c r="M143" i="71"/>
  <c r="M144" i="71"/>
  <c r="M145" i="71"/>
  <c r="M146" i="71"/>
  <c r="M147" i="71"/>
  <c r="M148" i="71"/>
  <c r="M149" i="71"/>
  <c r="M150" i="71"/>
  <c r="K1" i="1"/>
  <c r="J1" i="1"/>
  <c r="O1" i="1"/>
  <c r="N1" i="1"/>
  <c r="P1" i="1"/>
  <c r="L1" i="1"/>
  <c r="M1" i="1" s="1"/>
  <c r="BM37" i="73" l="1"/>
  <c r="AG36" i="73"/>
  <c r="AD143" i="69"/>
  <c r="AD143" i="77"/>
  <c r="AF145" i="69"/>
  <c r="AF145" i="77"/>
  <c r="AG146" i="69"/>
  <c r="AG146" i="77"/>
  <c r="AH147" i="69"/>
  <c r="AH147" i="77"/>
  <c r="AF144" i="69"/>
  <c r="AF144" i="77"/>
  <c r="AD146" i="1"/>
  <c r="AI148" i="34"/>
  <c r="AF148" i="1"/>
  <c r="M153" i="71"/>
  <c r="M155" i="71"/>
  <c r="M154" i="71"/>
  <c r="AK36" i="73"/>
  <c r="BA36" i="73" s="1"/>
  <c r="AZ36" i="73"/>
  <c r="BP37" i="73"/>
  <c r="BP38" i="73" s="1"/>
  <c r="BP39" i="73" s="1"/>
  <c r="BP40" i="73" s="1"/>
  <c r="BP41" i="73" s="1"/>
  <c r="BP42" i="73" s="1"/>
  <c r="BP43" i="73" s="1"/>
  <c r="AH150" i="1"/>
  <c r="AG149" i="1"/>
  <c r="AL8" i="73"/>
  <c r="AV8" i="73"/>
  <c r="BD8" i="73"/>
  <c r="BL8" i="73"/>
  <c r="AL11" i="73"/>
  <c r="AV11" i="73"/>
  <c r="BL11" i="73"/>
  <c r="BD11" i="73"/>
  <c r="AL10" i="73"/>
  <c r="BD10" i="73"/>
  <c r="AV10" i="73"/>
  <c r="BL10" i="73"/>
  <c r="AL9" i="73"/>
  <c r="BL9" i="73"/>
  <c r="BD9" i="73"/>
  <c r="AV9" i="73"/>
  <c r="AI36" i="73"/>
  <c r="AI37" i="73" s="1"/>
  <c r="BE36" i="73"/>
  <c r="BN37" i="73"/>
  <c r="BN38" i="73" s="1"/>
  <c r="BN39" i="73" s="1"/>
  <c r="BN40" i="73" s="1"/>
  <c r="BN41" i="73" s="1"/>
  <c r="BN42" i="73" s="1"/>
  <c r="BN43" i="73" s="1"/>
  <c r="AL35" i="73"/>
  <c r="AX36" i="73"/>
  <c r="BF36" i="73"/>
  <c r="BL30" i="73"/>
  <c r="AL30" i="73"/>
  <c r="BL12" i="73"/>
  <c r="AL12" i="73"/>
  <c r="BL28" i="73"/>
  <c r="AL28" i="73"/>
  <c r="BL24" i="73"/>
  <c r="AL24" i="73"/>
  <c r="BL27" i="73"/>
  <c r="AL27" i="73"/>
  <c r="BL20" i="73"/>
  <c r="AL20" i="73"/>
  <c r="BL19" i="73"/>
  <c r="AL19" i="73"/>
  <c r="BL29" i="73"/>
  <c r="AL29" i="73"/>
  <c r="BL31" i="73"/>
  <c r="AL31" i="73"/>
  <c r="BL13" i="73"/>
  <c r="AL13" i="73"/>
  <c r="BD19" i="73"/>
  <c r="AV28" i="73"/>
  <c r="AV35" i="73"/>
  <c r="AV17" i="73"/>
  <c r="AV34" i="73"/>
  <c r="AV16" i="73"/>
  <c r="AV33" i="73"/>
  <c r="AV15" i="73"/>
  <c r="AV29" i="73"/>
  <c r="AV32" i="73"/>
  <c r="AV14" i="73"/>
  <c r="AV30" i="73"/>
  <c r="AV31" i="73"/>
  <c r="AV26" i="73"/>
  <c r="BD28" i="73"/>
  <c r="BL25" i="73"/>
  <c r="BD27" i="73"/>
  <c r="BD12" i="73"/>
  <c r="BD35" i="73"/>
  <c r="BD26" i="73"/>
  <c r="BL23" i="73"/>
  <c r="BD25" i="73"/>
  <c r="BL35" i="73"/>
  <c r="BL21" i="73"/>
  <c r="BD18" i="73"/>
  <c r="AV13" i="73"/>
  <c r="BD29" i="73"/>
  <c r="BD17" i="73"/>
  <c r="BL26" i="73"/>
  <c r="BL18" i="73"/>
  <c r="BL17" i="73"/>
  <c r="AV27" i="73"/>
  <c r="BD33" i="73"/>
  <c r="BD15" i="73"/>
  <c r="BL34" i="73"/>
  <c r="BL15" i="73"/>
  <c r="BD32" i="73"/>
  <c r="BD14" i="73"/>
  <c r="BL33" i="73"/>
  <c r="BL14" i="73"/>
  <c r="BD34" i="73"/>
  <c r="BL16" i="73"/>
  <c r="AV25" i="73"/>
  <c r="BD31" i="73"/>
  <c r="BD13" i="73"/>
  <c r="BL32" i="73"/>
  <c r="BD16" i="73"/>
  <c r="AV24" i="73"/>
  <c r="BD30" i="73"/>
  <c r="AV23" i="73"/>
  <c r="AV22" i="73"/>
  <c r="AV12" i="73"/>
  <c r="AV18" i="73"/>
  <c r="BD24" i="73"/>
  <c r="AV19" i="73"/>
  <c r="BD23" i="73"/>
  <c r="AV20" i="73"/>
  <c r="BD22" i="73"/>
  <c r="BL22" i="73"/>
  <c r="AV21" i="73"/>
  <c r="BD21" i="73"/>
  <c r="BD20" i="73"/>
  <c r="F1" i="1"/>
  <c r="A1" i="1"/>
  <c r="D6" i="37"/>
  <c r="D5" i="37"/>
  <c r="D4" i="37"/>
  <c r="D2" i="37"/>
  <c r="E2" i="37"/>
  <c r="Z1" i="1"/>
  <c r="Y1" i="1"/>
  <c r="AB1" i="1"/>
  <c r="AB140" i="77" s="1"/>
  <c r="W1" i="1"/>
  <c r="AC1" i="1" s="1"/>
  <c r="AC140" i="77" s="1"/>
  <c r="V138" i="66"/>
  <c r="W138" i="66"/>
  <c r="U142" i="1"/>
  <c r="U140" i="77" s="1"/>
  <c r="V142" i="1"/>
  <c r="V140" i="77" s="1"/>
  <c r="A142" i="1"/>
  <c r="A140" i="77" s="1"/>
  <c r="B142" i="1"/>
  <c r="B140" i="77" s="1"/>
  <c r="C142" i="1"/>
  <c r="C140" i="77" s="1"/>
  <c r="D142" i="1"/>
  <c r="D140" i="77" s="1"/>
  <c r="E142" i="1"/>
  <c r="E140" i="77" s="1"/>
  <c r="F142" i="1"/>
  <c r="AE141" i="63"/>
  <c r="AA141" i="34" s="1"/>
  <c r="AA145" i="34" s="1"/>
  <c r="AA149" i="34" s="1"/>
  <c r="AF141" i="63"/>
  <c r="AB141" i="34" s="1"/>
  <c r="AB145" i="34" s="1"/>
  <c r="AB149" i="34" s="1"/>
  <c r="AE3" i="63"/>
  <c r="AA3" i="34" s="1"/>
  <c r="AF3" i="63"/>
  <c r="AB3" i="34" s="1"/>
  <c r="AE4" i="63"/>
  <c r="AA4" i="34" s="1"/>
  <c r="AF4" i="63"/>
  <c r="AB4" i="34" s="1"/>
  <c r="AE5" i="63"/>
  <c r="AA5" i="34" s="1"/>
  <c r="AF5" i="63"/>
  <c r="AB5" i="34" s="1"/>
  <c r="AE6" i="63"/>
  <c r="AA6" i="34" s="1"/>
  <c r="AF6" i="63"/>
  <c r="AB6" i="34" s="1"/>
  <c r="AE7" i="63"/>
  <c r="AA7" i="34" s="1"/>
  <c r="AF7" i="63"/>
  <c r="AB7" i="34" s="1"/>
  <c r="AE8" i="63"/>
  <c r="AA8" i="34" s="1"/>
  <c r="AF8" i="63"/>
  <c r="AB8" i="34" s="1"/>
  <c r="AE9" i="63"/>
  <c r="AA9" i="34" s="1"/>
  <c r="AF9" i="63"/>
  <c r="AB9" i="34" s="1"/>
  <c r="AE10" i="63"/>
  <c r="AA10" i="34" s="1"/>
  <c r="AF10" i="63"/>
  <c r="AB10" i="34" s="1"/>
  <c r="AE11" i="63"/>
  <c r="AA11" i="34" s="1"/>
  <c r="AF11" i="63"/>
  <c r="AB11" i="34" s="1"/>
  <c r="AE12" i="63"/>
  <c r="AA12" i="34" s="1"/>
  <c r="AF12" i="63"/>
  <c r="AB12" i="34" s="1"/>
  <c r="AE13" i="63"/>
  <c r="AA13" i="34" s="1"/>
  <c r="AF13" i="63"/>
  <c r="AB13" i="34" s="1"/>
  <c r="AE14" i="63"/>
  <c r="AA14" i="34" s="1"/>
  <c r="AF14" i="63"/>
  <c r="AB14" i="34" s="1"/>
  <c r="AE15" i="63"/>
  <c r="AA15" i="34" s="1"/>
  <c r="AF15" i="63"/>
  <c r="AB15" i="34" s="1"/>
  <c r="AE16" i="63"/>
  <c r="AA16" i="34" s="1"/>
  <c r="AF16" i="63"/>
  <c r="AB16" i="34" s="1"/>
  <c r="AE17" i="63"/>
  <c r="AA17" i="34" s="1"/>
  <c r="AF17" i="63"/>
  <c r="AB17" i="34" s="1"/>
  <c r="AE18" i="63"/>
  <c r="AA18" i="34" s="1"/>
  <c r="AF18" i="63"/>
  <c r="AB18" i="34" s="1"/>
  <c r="AE19" i="63"/>
  <c r="AA19" i="34" s="1"/>
  <c r="AF19" i="63"/>
  <c r="AB19" i="34" s="1"/>
  <c r="AE20" i="63"/>
  <c r="AA20" i="34" s="1"/>
  <c r="AF20" i="63"/>
  <c r="AB20" i="34" s="1"/>
  <c r="AE21" i="63"/>
  <c r="AA21" i="34" s="1"/>
  <c r="AF21" i="63"/>
  <c r="AB21" i="34" s="1"/>
  <c r="AE22" i="63"/>
  <c r="AA22" i="34" s="1"/>
  <c r="AF22" i="63"/>
  <c r="AB22" i="34" s="1"/>
  <c r="AE23" i="63"/>
  <c r="AA23" i="34" s="1"/>
  <c r="AF23" i="63"/>
  <c r="AB23" i="34" s="1"/>
  <c r="AE24" i="63"/>
  <c r="AA24" i="34" s="1"/>
  <c r="AF24" i="63"/>
  <c r="AB24" i="34" s="1"/>
  <c r="AE25" i="63"/>
  <c r="AA25" i="34" s="1"/>
  <c r="AF25" i="63"/>
  <c r="AB25" i="34" s="1"/>
  <c r="AE26" i="63"/>
  <c r="AA26" i="34" s="1"/>
  <c r="AF26" i="63"/>
  <c r="AB26" i="34" s="1"/>
  <c r="AE27" i="63"/>
  <c r="AA27" i="34" s="1"/>
  <c r="AF27" i="63"/>
  <c r="AB27" i="34" s="1"/>
  <c r="AE28" i="63"/>
  <c r="AA28" i="34" s="1"/>
  <c r="AF28" i="63"/>
  <c r="AB28" i="34" s="1"/>
  <c r="AE29" i="63"/>
  <c r="AA29" i="34" s="1"/>
  <c r="AF29" i="63"/>
  <c r="AB29" i="34" s="1"/>
  <c r="AE30" i="63"/>
  <c r="AA30" i="34" s="1"/>
  <c r="AF30" i="63"/>
  <c r="AB30" i="34" s="1"/>
  <c r="AE31" i="63"/>
  <c r="AA31" i="34" s="1"/>
  <c r="AF31" i="63"/>
  <c r="AB31" i="34" s="1"/>
  <c r="AE32" i="63"/>
  <c r="AA32" i="34" s="1"/>
  <c r="AF32" i="63"/>
  <c r="AB32" i="34" s="1"/>
  <c r="AE33" i="63"/>
  <c r="AA33" i="34" s="1"/>
  <c r="AF33" i="63"/>
  <c r="AB33" i="34" s="1"/>
  <c r="AE34" i="63"/>
  <c r="AA34" i="34" s="1"/>
  <c r="AF34" i="63"/>
  <c r="AB34" i="34" s="1"/>
  <c r="AE35" i="63"/>
  <c r="AA35" i="34" s="1"/>
  <c r="AF35" i="63"/>
  <c r="AB35" i="34" s="1"/>
  <c r="AE36" i="63"/>
  <c r="AA36" i="34" s="1"/>
  <c r="AF36" i="63"/>
  <c r="AB36" i="34" s="1"/>
  <c r="AE37" i="63"/>
  <c r="AA37" i="34" s="1"/>
  <c r="AF37" i="63"/>
  <c r="AB37" i="34" s="1"/>
  <c r="AE38" i="63"/>
  <c r="AA38" i="34" s="1"/>
  <c r="AF38" i="63"/>
  <c r="AB38" i="34" s="1"/>
  <c r="AE39" i="63"/>
  <c r="AA39" i="34" s="1"/>
  <c r="AF39" i="63"/>
  <c r="AB39" i="34" s="1"/>
  <c r="AE40" i="63"/>
  <c r="AA40" i="34" s="1"/>
  <c r="AF40" i="63"/>
  <c r="AB40" i="34" s="1"/>
  <c r="AE41" i="63"/>
  <c r="AA41" i="34" s="1"/>
  <c r="AF41" i="63"/>
  <c r="AB41" i="34" s="1"/>
  <c r="AE42" i="63"/>
  <c r="AA42" i="34" s="1"/>
  <c r="AF42" i="63"/>
  <c r="AB42" i="34" s="1"/>
  <c r="AE43" i="63"/>
  <c r="AA43" i="34" s="1"/>
  <c r="AF43" i="63"/>
  <c r="AB43" i="34" s="1"/>
  <c r="AE44" i="63"/>
  <c r="AA44" i="34" s="1"/>
  <c r="AF44" i="63"/>
  <c r="AB44" i="34" s="1"/>
  <c r="AE45" i="63"/>
  <c r="AA45" i="34" s="1"/>
  <c r="AF45" i="63"/>
  <c r="AB45" i="34" s="1"/>
  <c r="AE46" i="63"/>
  <c r="AA46" i="34" s="1"/>
  <c r="AF46" i="63"/>
  <c r="AB46" i="34" s="1"/>
  <c r="AE47" i="63"/>
  <c r="AA47" i="34" s="1"/>
  <c r="AF47" i="63"/>
  <c r="AB47" i="34" s="1"/>
  <c r="AE48" i="63"/>
  <c r="AA48" i="34" s="1"/>
  <c r="AF48" i="63"/>
  <c r="AB48" i="34" s="1"/>
  <c r="AE49" i="63"/>
  <c r="AA49" i="34" s="1"/>
  <c r="AF49" i="63"/>
  <c r="AB49" i="34" s="1"/>
  <c r="AE50" i="63"/>
  <c r="AA50" i="34" s="1"/>
  <c r="AF50" i="63"/>
  <c r="AB50" i="34" s="1"/>
  <c r="AE51" i="63"/>
  <c r="AA51" i="34" s="1"/>
  <c r="AF51" i="63"/>
  <c r="AB51" i="34" s="1"/>
  <c r="AE52" i="63"/>
  <c r="AA52" i="34" s="1"/>
  <c r="AF52" i="63"/>
  <c r="AB52" i="34" s="1"/>
  <c r="AE53" i="63"/>
  <c r="AA53" i="34" s="1"/>
  <c r="AF53" i="63"/>
  <c r="AB53" i="34" s="1"/>
  <c r="AE54" i="63"/>
  <c r="AA54" i="34" s="1"/>
  <c r="AF54" i="63"/>
  <c r="AB54" i="34" s="1"/>
  <c r="AE55" i="63"/>
  <c r="AA55" i="34" s="1"/>
  <c r="AF55" i="63"/>
  <c r="AB55" i="34" s="1"/>
  <c r="AE56" i="63"/>
  <c r="AA56" i="34" s="1"/>
  <c r="AF56" i="63"/>
  <c r="AB56" i="34" s="1"/>
  <c r="AE57" i="63"/>
  <c r="AA57" i="34" s="1"/>
  <c r="AF57" i="63"/>
  <c r="AB57" i="34" s="1"/>
  <c r="AE58" i="63"/>
  <c r="AA58" i="34" s="1"/>
  <c r="AF58" i="63"/>
  <c r="AB58" i="34" s="1"/>
  <c r="AE59" i="63"/>
  <c r="AA59" i="34" s="1"/>
  <c r="AF59" i="63"/>
  <c r="AB59" i="34" s="1"/>
  <c r="AE60" i="63"/>
  <c r="AA60" i="34" s="1"/>
  <c r="AF60" i="63"/>
  <c r="AB60" i="34" s="1"/>
  <c r="AE61" i="63"/>
  <c r="AA61" i="34" s="1"/>
  <c r="AF61" i="63"/>
  <c r="AB61" i="34" s="1"/>
  <c r="AE62" i="63"/>
  <c r="AA62" i="34" s="1"/>
  <c r="AF62" i="63"/>
  <c r="AB62" i="34" s="1"/>
  <c r="AE63" i="63"/>
  <c r="AA63" i="34" s="1"/>
  <c r="AF63" i="63"/>
  <c r="AB63" i="34" s="1"/>
  <c r="AE64" i="63"/>
  <c r="AA64" i="34" s="1"/>
  <c r="AF64" i="63"/>
  <c r="AB64" i="34" s="1"/>
  <c r="AE65" i="63"/>
  <c r="AA65" i="34" s="1"/>
  <c r="AF65" i="63"/>
  <c r="AB65" i="34" s="1"/>
  <c r="AE66" i="63"/>
  <c r="AA66" i="34" s="1"/>
  <c r="AF66" i="63"/>
  <c r="AB66" i="34" s="1"/>
  <c r="AE67" i="63"/>
  <c r="AA67" i="34" s="1"/>
  <c r="AF67" i="63"/>
  <c r="AB67" i="34" s="1"/>
  <c r="AE68" i="63"/>
  <c r="AA68" i="34" s="1"/>
  <c r="AF68" i="63"/>
  <c r="AB68" i="34" s="1"/>
  <c r="AE69" i="63"/>
  <c r="AA69" i="34" s="1"/>
  <c r="AF69" i="63"/>
  <c r="AB69" i="34" s="1"/>
  <c r="AE70" i="63"/>
  <c r="AA70" i="34" s="1"/>
  <c r="AF70" i="63"/>
  <c r="AB70" i="34" s="1"/>
  <c r="AE71" i="63"/>
  <c r="AA71" i="34" s="1"/>
  <c r="AF71" i="63"/>
  <c r="AB71" i="34" s="1"/>
  <c r="AE72" i="63"/>
  <c r="AA72" i="34" s="1"/>
  <c r="AF72" i="63"/>
  <c r="AB72" i="34" s="1"/>
  <c r="AE73" i="63"/>
  <c r="AA73" i="34" s="1"/>
  <c r="AF73" i="63"/>
  <c r="AB73" i="34" s="1"/>
  <c r="AE74" i="63"/>
  <c r="AA74" i="34" s="1"/>
  <c r="AF74" i="63"/>
  <c r="AB74" i="34" s="1"/>
  <c r="AE75" i="63"/>
  <c r="AA75" i="34" s="1"/>
  <c r="AF75" i="63"/>
  <c r="AB75" i="34" s="1"/>
  <c r="AE76" i="63"/>
  <c r="AA76" i="34" s="1"/>
  <c r="AF76" i="63"/>
  <c r="AB76" i="34" s="1"/>
  <c r="AE77" i="63"/>
  <c r="AA77" i="34" s="1"/>
  <c r="AF77" i="63"/>
  <c r="AB77" i="34" s="1"/>
  <c r="AE78" i="63"/>
  <c r="AA78" i="34" s="1"/>
  <c r="AF78" i="63"/>
  <c r="AB78" i="34" s="1"/>
  <c r="AE79" i="63"/>
  <c r="AA79" i="34" s="1"/>
  <c r="AF79" i="63"/>
  <c r="AB79" i="34" s="1"/>
  <c r="AE80" i="63"/>
  <c r="AA80" i="34" s="1"/>
  <c r="AF80" i="63"/>
  <c r="AB80" i="34" s="1"/>
  <c r="AE81" i="63"/>
  <c r="AA81" i="34" s="1"/>
  <c r="AF81" i="63"/>
  <c r="AB81" i="34" s="1"/>
  <c r="AE82" i="63"/>
  <c r="AA82" i="34" s="1"/>
  <c r="AF82" i="63"/>
  <c r="AB82" i="34" s="1"/>
  <c r="AE83" i="63"/>
  <c r="AA83" i="34" s="1"/>
  <c r="AF83" i="63"/>
  <c r="AB83" i="34" s="1"/>
  <c r="AE84" i="63"/>
  <c r="AA84" i="34" s="1"/>
  <c r="AF84" i="63"/>
  <c r="AB84" i="34" s="1"/>
  <c r="AE85" i="63"/>
  <c r="AA85" i="34" s="1"/>
  <c r="AF85" i="63"/>
  <c r="AB85" i="34" s="1"/>
  <c r="AE86" i="63"/>
  <c r="AA86" i="34" s="1"/>
  <c r="AF86" i="63"/>
  <c r="AB86" i="34" s="1"/>
  <c r="AE87" i="63"/>
  <c r="AA87" i="34" s="1"/>
  <c r="AF87" i="63"/>
  <c r="AB87" i="34" s="1"/>
  <c r="AE88" i="63"/>
  <c r="AA88" i="34" s="1"/>
  <c r="AF88" i="63"/>
  <c r="AB88" i="34" s="1"/>
  <c r="AE89" i="63"/>
  <c r="AA89" i="34" s="1"/>
  <c r="AF89" i="63"/>
  <c r="AB89" i="34" s="1"/>
  <c r="AE90" i="63"/>
  <c r="AA90" i="34" s="1"/>
  <c r="AF90" i="63"/>
  <c r="AB90" i="34" s="1"/>
  <c r="AE91" i="63"/>
  <c r="AA91" i="34" s="1"/>
  <c r="AF91" i="63"/>
  <c r="AB91" i="34" s="1"/>
  <c r="AE92" i="63"/>
  <c r="AA92" i="34" s="1"/>
  <c r="AF92" i="63"/>
  <c r="AB92" i="34" s="1"/>
  <c r="AE93" i="63"/>
  <c r="AA93" i="34" s="1"/>
  <c r="AF93" i="63"/>
  <c r="AB93" i="34" s="1"/>
  <c r="AE94" i="63"/>
  <c r="AA94" i="34" s="1"/>
  <c r="AF94" i="63"/>
  <c r="AB94" i="34" s="1"/>
  <c r="AE95" i="63"/>
  <c r="AA95" i="34" s="1"/>
  <c r="AF95" i="63"/>
  <c r="AB95" i="34" s="1"/>
  <c r="AE96" i="63"/>
  <c r="AA96" i="34" s="1"/>
  <c r="AF96" i="63"/>
  <c r="AB96" i="34" s="1"/>
  <c r="AE97" i="63"/>
  <c r="AA97" i="34" s="1"/>
  <c r="AF97" i="63"/>
  <c r="AB97" i="34" s="1"/>
  <c r="AE98" i="63"/>
  <c r="AA98" i="34" s="1"/>
  <c r="AF98" i="63"/>
  <c r="AB98" i="34" s="1"/>
  <c r="AE99" i="63"/>
  <c r="AA99" i="34" s="1"/>
  <c r="AF99" i="63"/>
  <c r="AB99" i="34" s="1"/>
  <c r="AE100" i="63"/>
  <c r="AA100" i="34" s="1"/>
  <c r="AF100" i="63"/>
  <c r="AB100" i="34" s="1"/>
  <c r="AE101" i="63"/>
  <c r="AA101" i="34" s="1"/>
  <c r="AF101" i="63"/>
  <c r="AB101" i="34" s="1"/>
  <c r="AE102" i="63"/>
  <c r="AA102" i="34" s="1"/>
  <c r="AF102" i="63"/>
  <c r="AB102" i="34" s="1"/>
  <c r="AE103" i="63"/>
  <c r="AA103" i="34" s="1"/>
  <c r="AF103" i="63"/>
  <c r="AB103" i="34" s="1"/>
  <c r="AE104" i="63"/>
  <c r="AA104" i="34" s="1"/>
  <c r="AF104" i="63"/>
  <c r="AB104" i="34" s="1"/>
  <c r="AE105" i="63"/>
  <c r="AA105" i="34" s="1"/>
  <c r="AF105" i="63"/>
  <c r="AB105" i="34" s="1"/>
  <c r="AE106" i="63"/>
  <c r="AA106" i="34" s="1"/>
  <c r="AF106" i="63"/>
  <c r="AB106" i="34" s="1"/>
  <c r="AE107" i="63"/>
  <c r="AA107" i="34" s="1"/>
  <c r="AF107" i="63"/>
  <c r="AB107" i="34" s="1"/>
  <c r="AE108" i="63"/>
  <c r="AA108" i="34" s="1"/>
  <c r="AF108" i="63"/>
  <c r="AB108" i="34" s="1"/>
  <c r="AE109" i="63"/>
  <c r="AA109" i="34" s="1"/>
  <c r="AF109" i="63"/>
  <c r="AB109" i="34" s="1"/>
  <c r="AE110" i="63"/>
  <c r="AA110" i="34" s="1"/>
  <c r="AF110" i="63"/>
  <c r="AB110" i="34" s="1"/>
  <c r="AE111" i="63"/>
  <c r="AA111" i="34" s="1"/>
  <c r="AF111" i="63"/>
  <c r="AB111" i="34" s="1"/>
  <c r="AE112" i="63"/>
  <c r="AA112" i="34" s="1"/>
  <c r="AF112" i="63"/>
  <c r="AB112" i="34" s="1"/>
  <c r="AE113" i="63"/>
  <c r="AA113" i="34" s="1"/>
  <c r="AF113" i="63"/>
  <c r="AB113" i="34" s="1"/>
  <c r="AE114" i="63"/>
  <c r="AA114" i="34" s="1"/>
  <c r="AF114" i="63"/>
  <c r="AB114" i="34" s="1"/>
  <c r="AE115" i="63"/>
  <c r="AA115" i="34" s="1"/>
  <c r="AF115" i="63"/>
  <c r="AB115" i="34" s="1"/>
  <c r="AE116" i="63"/>
  <c r="AA116" i="34" s="1"/>
  <c r="AF116" i="63"/>
  <c r="AB116" i="34" s="1"/>
  <c r="AE117" i="63"/>
  <c r="AA117" i="34" s="1"/>
  <c r="AF117" i="63"/>
  <c r="AB117" i="34" s="1"/>
  <c r="AE118" i="63"/>
  <c r="AA118" i="34" s="1"/>
  <c r="AF118" i="63"/>
  <c r="AB118" i="34" s="1"/>
  <c r="AE119" i="63"/>
  <c r="AA119" i="34" s="1"/>
  <c r="AF119" i="63"/>
  <c r="AB119" i="34" s="1"/>
  <c r="AE120" i="63"/>
  <c r="AA120" i="34" s="1"/>
  <c r="AF120" i="63"/>
  <c r="AB120" i="34" s="1"/>
  <c r="AE121" i="63"/>
  <c r="AA121" i="34" s="1"/>
  <c r="AF121" i="63"/>
  <c r="AB121" i="34" s="1"/>
  <c r="AE122" i="63"/>
  <c r="AA122" i="34" s="1"/>
  <c r="AF122" i="63"/>
  <c r="AB122" i="34" s="1"/>
  <c r="AE123" i="63"/>
  <c r="AA123" i="34" s="1"/>
  <c r="AF123" i="63"/>
  <c r="AB123" i="34" s="1"/>
  <c r="AE124" i="63"/>
  <c r="AA124" i="34" s="1"/>
  <c r="AF124" i="63"/>
  <c r="AB124" i="34" s="1"/>
  <c r="AE125" i="63"/>
  <c r="AA125" i="34" s="1"/>
  <c r="AF125" i="63"/>
  <c r="AB125" i="34" s="1"/>
  <c r="AE126" i="63"/>
  <c r="AA126" i="34" s="1"/>
  <c r="AF126" i="63"/>
  <c r="AB126" i="34" s="1"/>
  <c r="AE127" i="63"/>
  <c r="AA127" i="34" s="1"/>
  <c r="AF127" i="63"/>
  <c r="AB127" i="34" s="1"/>
  <c r="AE128" i="63"/>
  <c r="AA128" i="34" s="1"/>
  <c r="AF128" i="63"/>
  <c r="AB128" i="34" s="1"/>
  <c r="AE129" i="63"/>
  <c r="AA129" i="34" s="1"/>
  <c r="AF129" i="63"/>
  <c r="AB129" i="34" s="1"/>
  <c r="AE130" i="63"/>
  <c r="AA130" i="34" s="1"/>
  <c r="AF130" i="63"/>
  <c r="AB130" i="34" s="1"/>
  <c r="AE131" i="63"/>
  <c r="AA131" i="34" s="1"/>
  <c r="AF131" i="63"/>
  <c r="AB131" i="34" s="1"/>
  <c r="AE132" i="63"/>
  <c r="AA132" i="34" s="1"/>
  <c r="AF132" i="63"/>
  <c r="AB132" i="34" s="1"/>
  <c r="AE133" i="63"/>
  <c r="AA133" i="34" s="1"/>
  <c r="AF133" i="63"/>
  <c r="AB133" i="34" s="1"/>
  <c r="AE134" i="63"/>
  <c r="AA134" i="34" s="1"/>
  <c r="AF134" i="63"/>
  <c r="AB134" i="34" s="1"/>
  <c r="AE135" i="63"/>
  <c r="AA135" i="34" s="1"/>
  <c r="AF135" i="63"/>
  <c r="AB135" i="34" s="1"/>
  <c r="AE136" i="63"/>
  <c r="AA136" i="34" s="1"/>
  <c r="AF136" i="63"/>
  <c r="AB136" i="34" s="1"/>
  <c r="AE137" i="63"/>
  <c r="AA137" i="34" s="1"/>
  <c r="AF137" i="63"/>
  <c r="AB137" i="34" s="1"/>
  <c r="AE138" i="63"/>
  <c r="AA138" i="34" s="1"/>
  <c r="AA142" i="34" s="1"/>
  <c r="AA146" i="34" s="1"/>
  <c r="AF138" i="63"/>
  <c r="AB138" i="34" s="1"/>
  <c r="AB142" i="34" s="1"/>
  <c r="AB146" i="34" s="1"/>
  <c r="AE139" i="63"/>
  <c r="AA139" i="34" s="1"/>
  <c r="AA143" i="34" s="1"/>
  <c r="AA147" i="34" s="1"/>
  <c r="AF139" i="63"/>
  <c r="AB139" i="34" s="1"/>
  <c r="AB143" i="34" s="1"/>
  <c r="AB147" i="34" s="1"/>
  <c r="AE140" i="63"/>
  <c r="AA140" i="34" s="1"/>
  <c r="AA144" i="34" s="1"/>
  <c r="AA148" i="34" s="1"/>
  <c r="AF140" i="63"/>
  <c r="AB140" i="34" s="1"/>
  <c r="AB144" i="34" s="1"/>
  <c r="AB148" i="34" s="1"/>
  <c r="BM38" i="73" l="1"/>
  <c r="BM39" i="73" s="1"/>
  <c r="BM40" i="73" s="1"/>
  <c r="BM41" i="73" s="1"/>
  <c r="BM42" i="73" s="1"/>
  <c r="BM43" i="73" s="1"/>
  <c r="AA27" i="66"/>
  <c r="AA18" i="66"/>
  <c r="AA9" i="66"/>
  <c r="AF146" i="69"/>
  <c r="AF146" i="77"/>
  <c r="AD144" i="69"/>
  <c r="AD144" i="77"/>
  <c r="F140" i="77"/>
  <c r="AG147" i="69"/>
  <c r="AG147" i="77"/>
  <c r="AH148" i="69"/>
  <c r="AH148" i="77"/>
  <c r="Z19" i="66"/>
  <c r="AA43" i="66"/>
  <c r="AA34" i="66"/>
  <c r="AA25" i="66"/>
  <c r="AA16" i="66"/>
  <c r="Z46" i="66"/>
  <c r="AA131" i="66"/>
  <c r="J10" i="76" s="1"/>
  <c r="Z58" i="66"/>
  <c r="Z49" i="66"/>
  <c r="Z40" i="66"/>
  <c r="AA54" i="66"/>
  <c r="AA91" i="66"/>
  <c r="Z63" i="66"/>
  <c r="Z54" i="66"/>
  <c r="Z45" i="66"/>
  <c r="Z22" i="66"/>
  <c r="AA129" i="66"/>
  <c r="AA120" i="66"/>
  <c r="AA111" i="66"/>
  <c r="AA102" i="66"/>
  <c r="AA93" i="66"/>
  <c r="AA66" i="66"/>
  <c r="Z102" i="66"/>
  <c r="Z38" i="66"/>
  <c r="Z29" i="66"/>
  <c r="Z73" i="66"/>
  <c r="Z64" i="66"/>
  <c r="Z55" i="66"/>
  <c r="Z37" i="66"/>
  <c r="AA113" i="66"/>
  <c r="AA104" i="66"/>
  <c r="AA23" i="66"/>
  <c r="AA14" i="66"/>
  <c r="AA5" i="66"/>
  <c r="Z113" i="66"/>
  <c r="Z104" i="66"/>
  <c r="Z86" i="66"/>
  <c r="Z77" i="66"/>
  <c r="Z68" i="66"/>
  <c r="Z59" i="66"/>
  <c r="Z50" i="66"/>
  <c r="Z41" i="66"/>
  <c r="Z32" i="66"/>
  <c r="Z23" i="66"/>
  <c r="Z14" i="66"/>
  <c r="Z5" i="66"/>
  <c r="Z131" i="66"/>
  <c r="I10" i="76" s="1"/>
  <c r="Z122" i="66"/>
  <c r="Z95" i="66"/>
  <c r="AA130" i="66"/>
  <c r="AA121" i="66"/>
  <c r="AA112" i="66"/>
  <c r="AA103" i="66"/>
  <c r="AA94" i="66"/>
  <c r="AA85" i="66"/>
  <c r="AA76" i="66"/>
  <c r="AA67" i="66"/>
  <c r="AA58" i="66"/>
  <c r="AA49" i="66"/>
  <c r="AA13" i="66"/>
  <c r="AA4" i="66"/>
  <c r="Z13" i="66"/>
  <c r="Z4" i="66"/>
  <c r="AA57" i="66"/>
  <c r="AA48" i="66"/>
  <c r="AA12" i="66"/>
  <c r="Z93" i="66"/>
  <c r="Z39" i="66"/>
  <c r="Z30" i="66"/>
  <c r="Z12" i="66"/>
  <c r="Z111" i="66"/>
  <c r="AA128" i="66"/>
  <c r="AA119" i="66"/>
  <c r="AA110" i="66"/>
  <c r="AA101" i="66"/>
  <c r="AA92" i="66"/>
  <c r="AA83" i="66"/>
  <c r="AA74" i="66"/>
  <c r="AA65" i="66"/>
  <c r="AA56" i="66"/>
  <c r="AA47" i="66"/>
  <c r="AA38" i="66"/>
  <c r="AA29" i="66"/>
  <c r="AA20" i="66"/>
  <c r="Z129" i="66"/>
  <c r="Z120" i="66"/>
  <c r="Z84" i="66"/>
  <c r="Z128" i="66"/>
  <c r="Z119" i="66"/>
  <c r="Z110" i="66"/>
  <c r="Z101" i="66"/>
  <c r="Z92" i="66"/>
  <c r="Z83" i="66"/>
  <c r="Z74" i="66"/>
  <c r="Z20" i="66"/>
  <c r="Z11" i="66"/>
  <c r="AA40" i="66"/>
  <c r="AA31" i="66"/>
  <c r="AA22" i="66"/>
  <c r="Z130" i="66"/>
  <c r="Z121" i="66"/>
  <c r="Z112" i="66"/>
  <c r="Z103" i="66"/>
  <c r="Z94" i="66"/>
  <c r="Z85" i="66"/>
  <c r="Z76" i="66"/>
  <c r="Z67" i="66"/>
  <c r="Z31" i="66"/>
  <c r="Z21" i="66"/>
  <c r="AA11" i="66"/>
  <c r="AA118" i="66"/>
  <c r="Z109" i="66"/>
  <c r="Z100" i="66"/>
  <c r="Z91" i="66"/>
  <c r="Z82" i="66"/>
  <c r="AA45" i="66"/>
  <c r="AA36" i="66"/>
  <c r="AA134" i="66"/>
  <c r="J13" i="76" s="1"/>
  <c r="Z34" i="66"/>
  <c r="Z16" i="66"/>
  <c r="AA132" i="66"/>
  <c r="J11" i="76" s="1"/>
  <c r="AA123" i="66"/>
  <c r="AA114" i="66"/>
  <c r="AA87" i="66"/>
  <c r="AA78" i="66"/>
  <c r="AA69" i="66"/>
  <c r="AA60" i="66"/>
  <c r="AA51" i="66"/>
  <c r="AA42" i="66"/>
  <c r="AA33" i="66"/>
  <c r="AA24" i="66"/>
  <c r="AA15" i="66"/>
  <c r="AA6" i="66"/>
  <c r="Z132" i="66"/>
  <c r="I11" i="76" s="1"/>
  <c r="Z123" i="66"/>
  <c r="Z114" i="66"/>
  <c r="Z105" i="66"/>
  <c r="Z96" i="66"/>
  <c r="Z87" i="66"/>
  <c r="Z78" i="66"/>
  <c r="Z69" i="66"/>
  <c r="Z60" i="66"/>
  <c r="Z51" i="66"/>
  <c r="Z42" i="66"/>
  <c r="Z33" i="66"/>
  <c r="Z24" i="66"/>
  <c r="Z15" i="66"/>
  <c r="Z6" i="66"/>
  <c r="AA96" i="66"/>
  <c r="AA105" i="66"/>
  <c r="AA95" i="66"/>
  <c r="AA86" i="66"/>
  <c r="AA77" i="66"/>
  <c r="AA68" i="66"/>
  <c r="AA59" i="66"/>
  <c r="AA50" i="66"/>
  <c r="AA41" i="66"/>
  <c r="AA32" i="66"/>
  <c r="AA84" i="66"/>
  <c r="AA75" i="66"/>
  <c r="AA39" i="66"/>
  <c r="AA30" i="66"/>
  <c r="AA21" i="66"/>
  <c r="Z75" i="66"/>
  <c r="Z66" i="66"/>
  <c r="Z57" i="66"/>
  <c r="Z48" i="66"/>
  <c r="AA122" i="66"/>
  <c r="Z65" i="66"/>
  <c r="Z56" i="66"/>
  <c r="Z47" i="66"/>
  <c r="AA82" i="66"/>
  <c r="AA73" i="66"/>
  <c r="AA64" i="66"/>
  <c r="AA55" i="66"/>
  <c r="AA46" i="66"/>
  <c r="AA37" i="66"/>
  <c r="AA28" i="66"/>
  <c r="AA19" i="66"/>
  <c r="AA10" i="66"/>
  <c r="AA100" i="66"/>
  <c r="Z127" i="66"/>
  <c r="Z118" i="66"/>
  <c r="Z28" i="66"/>
  <c r="Z10" i="66"/>
  <c r="AA136" i="66"/>
  <c r="J15" i="76" s="1"/>
  <c r="Z136" i="66"/>
  <c r="I15" i="76" s="1"/>
  <c r="AA135" i="66"/>
  <c r="AA126" i="66"/>
  <c r="AA117" i="66"/>
  <c r="AA108" i="66"/>
  <c r="AA99" i="66"/>
  <c r="AA90" i="66"/>
  <c r="AA81" i="66"/>
  <c r="AA72" i="66"/>
  <c r="AA63" i="66"/>
  <c r="AA138" i="66"/>
  <c r="J17" i="76" s="1"/>
  <c r="Z137" i="66"/>
  <c r="I16" i="76" s="1"/>
  <c r="Z126" i="66"/>
  <c r="Z117" i="66"/>
  <c r="Z108" i="66"/>
  <c r="Z99" i="66"/>
  <c r="Z90" i="66"/>
  <c r="Z81" i="66"/>
  <c r="Z72" i="66"/>
  <c r="Z36" i="66"/>
  <c r="Z27" i="66"/>
  <c r="Z18" i="66"/>
  <c r="Z9" i="66"/>
  <c r="Z138" i="66"/>
  <c r="I17" i="76" s="1"/>
  <c r="AA127" i="66"/>
  <c r="AA109" i="66"/>
  <c r="AA98" i="66"/>
  <c r="AA89" i="66"/>
  <c r="AA80" i="66"/>
  <c r="AA71" i="66"/>
  <c r="AA62" i="66"/>
  <c r="AA53" i="66"/>
  <c r="AA44" i="66"/>
  <c r="AA35" i="66"/>
  <c r="AA26" i="66"/>
  <c r="AA17" i="66"/>
  <c r="AA8" i="66"/>
  <c r="Z135" i="66"/>
  <c r="Z134" i="66"/>
  <c r="I13" i="76" s="1"/>
  <c r="Z98" i="66"/>
  <c r="Z80" i="66"/>
  <c r="Z71" i="66"/>
  <c r="Z62" i="66"/>
  <c r="Z53" i="66"/>
  <c r="Z44" i="66"/>
  <c r="Z35" i="66"/>
  <c r="Z26" i="66"/>
  <c r="Z17" i="66"/>
  <c r="Z8" i="66"/>
  <c r="AA125" i="66"/>
  <c r="AA116" i="66"/>
  <c r="Z107" i="66"/>
  <c r="Z89" i="66"/>
  <c r="AA124" i="66"/>
  <c r="AA115" i="66"/>
  <c r="AA106" i="66"/>
  <c r="AA97" i="66"/>
  <c r="AA88" i="66"/>
  <c r="AA79" i="66"/>
  <c r="AA70" i="66"/>
  <c r="AA61" i="66"/>
  <c r="AA52" i="66"/>
  <c r="AA7" i="66"/>
  <c r="AA137" i="66"/>
  <c r="J16" i="76" s="1"/>
  <c r="AA107" i="66"/>
  <c r="Z125" i="66"/>
  <c r="Z116" i="66"/>
  <c r="AA133" i="66"/>
  <c r="J12" i="76" s="1"/>
  <c r="Z133" i="66"/>
  <c r="I12" i="76" s="1"/>
  <c r="Z124" i="66"/>
  <c r="Z115" i="66"/>
  <c r="Z106" i="66"/>
  <c r="Z97" i="66"/>
  <c r="Z88" i="66"/>
  <c r="Z79" i="66"/>
  <c r="Z70" i="66"/>
  <c r="Z61" i="66"/>
  <c r="Z52" i="66"/>
  <c r="Z43" i="66"/>
  <c r="Z25" i="66"/>
  <c r="Z7" i="66"/>
  <c r="AD147" i="1"/>
  <c r="AC140" i="69"/>
  <c r="AB140" i="69"/>
  <c r="BI36" i="73"/>
  <c r="AK37" i="73"/>
  <c r="BI37" i="73" s="1"/>
  <c r="AJ37" i="73"/>
  <c r="BH37" i="73" s="1"/>
  <c r="AF149" i="1"/>
  <c r="AI149" i="34"/>
  <c r="AG150" i="1"/>
  <c r="AY36" i="73"/>
  <c r="BG36" i="73"/>
  <c r="V140" i="69"/>
  <c r="AG37" i="73"/>
  <c r="AG38" i="73" s="1"/>
  <c r="AW36" i="73"/>
  <c r="AH37" i="73"/>
  <c r="BG37" i="73"/>
  <c r="AI38" i="73"/>
  <c r="AY37" i="73"/>
  <c r="BL36" i="73"/>
  <c r="AF36" i="73" s="1"/>
  <c r="AL36" i="73" s="1"/>
  <c r="U140" i="69"/>
  <c r="A140" i="69"/>
  <c r="Y141" i="63"/>
  <c r="B141" i="63"/>
  <c r="C35" i="73" s="1"/>
  <c r="C141" i="63"/>
  <c r="E35" i="73" s="1"/>
  <c r="D141" i="63"/>
  <c r="F35" i="73" s="1"/>
  <c r="E141" i="63"/>
  <c r="G35" i="73" s="1"/>
  <c r="F141" i="63"/>
  <c r="I35" i="73" s="1"/>
  <c r="G141" i="63"/>
  <c r="J35" i="73" s="1"/>
  <c r="P142" i="61"/>
  <c r="Q142" i="61"/>
  <c r="R142" i="61"/>
  <c r="S142" i="61"/>
  <c r="W141" i="63" s="1"/>
  <c r="T142" i="61"/>
  <c r="X141" i="63" s="1"/>
  <c r="U142" i="61"/>
  <c r="L142" i="61"/>
  <c r="E142" i="61"/>
  <c r="AF147" i="69" l="1"/>
  <c r="AF147" i="77"/>
  <c r="AG148" i="69"/>
  <c r="AG148" i="77"/>
  <c r="AD145" i="69"/>
  <c r="AD145" i="77"/>
  <c r="AJ38" i="73"/>
  <c r="CF142" i="61"/>
  <c r="AR141" i="63" s="1"/>
  <c r="BE142" i="61"/>
  <c r="Q141" i="63" s="1"/>
  <c r="BF142" i="61"/>
  <c r="R141" i="63" s="1"/>
  <c r="BG142" i="61"/>
  <c r="L141" i="63" s="1"/>
  <c r="BH142" i="61"/>
  <c r="M141" i="63" s="1"/>
  <c r="BI142" i="61"/>
  <c r="J141" i="63" s="1"/>
  <c r="BJ142" i="61"/>
  <c r="K141" i="63" s="1"/>
  <c r="U143" i="61"/>
  <c r="BD142" i="61"/>
  <c r="I5" i="76"/>
  <c r="CB142" i="61"/>
  <c r="AM141" i="63" s="1"/>
  <c r="CG142" i="61"/>
  <c r="AS141" i="63" s="1"/>
  <c r="CA142" i="61"/>
  <c r="AP141" i="63" s="1"/>
  <c r="BZ142" i="61"/>
  <c r="AL141" i="63" s="1"/>
  <c r="I6" i="76"/>
  <c r="I14" i="76"/>
  <c r="J6" i="76"/>
  <c r="J14" i="76"/>
  <c r="J5" i="76"/>
  <c r="D35" i="73"/>
  <c r="AD148" i="1"/>
  <c r="AZ37" i="73"/>
  <c r="BA37" i="73"/>
  <c r="AK38" i="73"/>
  <c r="AK39" i="73" s="1"/>
  <c r="AF150" i="1"/>
  <c r="AS35" i="73"/>
  <c r="AS39" i="73" s="1"/>
  <c r="AS43" i="73" s="1"/>
  <c r="AP35" i="73"/>
  <c r="AP39" i="73" s="1"/>
  <c r="AP43" i="73" s="1"/>
  <c r="AN35" i="73"/>
  <c r="AN39" i="73" s="1"/>
  <c r="AN43" i="73" s="1"/>
  <c r="K35" i="73"/>
  <c r="H35" i="73"/>
  <c r="AR35" i="73"/>
  <c r="AR39" i="73" s="1"/>
  <c r="AR43" i="73" s="1"/>
  <c r="AO35" i="73"/>
  <c r="AO39" i="73" s="1"/>
  <c r="AO43" i="73" s="1"/>
  <c r="AQ35" i="73"/>
  <c r="AQ39" i="73" s="1"/>
  <c r="AQ43" i="73" s="1"/>
  <c r="AW37" i="73"/>
  <c r="BE37" i="73"/>
  <c r="BF37" i="73"/>
  <c r="AH38" i="73"/>
  <c r="AX37" i="73"/>
  <c r="AW38" i="73"/>
  <c r="AG39" i="73"/>
  <c r="BE38" i="73"/>
  <c r="AJ39" i="73"/>
  <c r="AZ38" i="73"/>
  <c r="BH38" i="73"/>
  <c r="AI39" i="73"/>
  <c r="AY38" i="73"/>
  <c r="BG38" i="73"/>
  <c r="BL37" i="73"/>
  <c r="BL38" i="73" s="1"/>
  <c r="BL39" i="73" s="1"/>
  <c r="BL40" i="73" s="1"/>
  <c r="BL41" i="73" s="1"/>
  <c r="BL42" i="73" s="1"/>
  <c r="BL43" i="73" s="1"/>
  <c r="BD36" i="73"/>
  <c r="AV36" i="73"/>
  <c r="CH142" i="61"/>
  <c r="AT141" i="63" s="1"/>
  <c r="AA141" i="63"/>
  <c r="AA142" i="63" s="1"/>
  <c r="S138" i="66"/>
  <c r="Q142" i="1"/>
  <c r="Q140" i="77" s="1"/>
  <c r="I140" i="63"/>
  <c r="G140" i="34" s="1"/>
  <c r="H2" i="71"/>
  <c r="G2" i="71"/>
  <c r="I2" i="71"/>
  <c r="E2" i="71"/>
  <c r="O158" i="61"/>
  <c r="O159" i="61"/>
  <c r="O160" i="61"/>
  <c r="O161" i="61"/>
  <c r="O162" i="61"/>
  <c r="O163" i="61"/>
  <c r="O164" i="61"/>
  <c r="O165" i="61"/>
  <c r="O166" i="61"/>
  <c r="O167" i="61"/>
  <c r="O168" i="61"/>
  <c r="O169" i="61"/>
  <c r="O170" i="61"/>
  <c r="O171" i="61"/>
  <c r="O157" i="61"/>
  <c r="B132" i="71"/>
  <c r="B128" i="71" s="1"/>
  <c r="B124" i="71" s="1"/>
  <c r="B120" i="71" s="1"/>
  <c r="B116" i="71" s="1"/>
  <c r="B112" i="71" s="1"/>
  <c r="B108" i="71" s="1"/>
  <c r="B104" i="71" s="1"/>
  <c r="B100" i="71" s="1"/>
  <c r="B96" i="71" s="1"/>
  <c r="B92" i="71" s="1"/>
  <c r="B88" i="71" s="1"/>
  <c r="B84" i="71" s="1"/>
  <c r="B80" i="71" s="1"/>
  <c r="B76" i="71" s="1"/>
  <c r="B72" i="71" s="1"/>
  <c r="B68" i="71" s="1"/>
  <c r="B64" i="71" s="1"/>
  <c r="B60" i="71" s="1"/>
  <c r="B56" i="71" s="1"/>
  <c r="B52" i="71" s="1"/>
  <c r="B48" i="71" s="1"/>
  <c r="B44" i="71" s="1"/>
  <c r="B40" i="71" s="1"/>
  <c r="B36" i="71" s="1"/>
  <c r="B32" i="71" s="1"/>
  <c r="B28" i="71" s="1"/>
  <c r="B24" i="71" s="1"/>
  <c r="B20" i="71" s="1"/>
  <c r="B16" i="71" s="1"/>
  <c r="B12" i="71" s="1"/>
  <c r="B8" i="71" s="1"/>
  <c r="B4" i="71" s="1"/>
  <c r="B133" i="71"/>
  <c r="B129" i="71" s="1"/>
  <c r="B125" i="71" s="1"/>
  <c r="B121" i="71" s="1"/>
  <c r="B117" i="71" s="1"/>
  <c r="B113" i="71" s="1"/>
  <c r="B109" i="71" s="1"/>
  <c r="B105" i="71" s="1"/>
  <c r="B101" i="71" s="1"/>
  <c r="B97" i="71" s="1"/>
  <c r="B93" i="71" s="1"/>
  <c r="B89" i="71" s="1"/>
  <c r="B85" i="71" s="1"/>
  <c r="B81" i="71" s="1"/>
  <c r="B77" i="71" s="1"/>
  <c r="B73" i="71" s="1"/>
  <c r="B69" i="71" s="1"/>
  <c r="B65" i="71" s="1"/>
  <c r="B61" i="71" s="1"/>
  <c r="B57" i="71" s="1"/>
  <c r="B53" i="71" s="1"/>
  <c r="B49" i="71" s="1"/>
  <c r="B45" i="71" s="1"/>
  <c r="B41" i="71" s="1"/>
  <c r="B37" i="71" s="1"/>
  <c r="B33" i="71" s="1"/>
  <c r="B29" i="71" s="1"/>
  <c r="B25" i="71" s="1"/>
  <c r="B21" i="71" s="1"/>
  <c r="B17" i="71" s="1"/>
  <c r="B13" i="71" s="1"/>
  <c r="B9" i="71" s="1"/>
  <c r="B5" i="71" s="1"/>
  <c r="B134" i="71"/>
  <c r="B130" i="71" s="1"/>
  <c r="B126" i="71" s="1"/>
  <c r="B122" i="71" s="1"/>
  <c r="B118" i="71" s="1"/>
  <c r="B114" i="71" s="1"/>
  <c r="B110" i="71" s="1"/>
  <c r="B106" i="71" s="1"/>
  <c r="B102" i="71" s="1"/>
  <c r="B98" i="71" s="1"/>
  <c r="B94" i="71" s="1"/>
  <c r="B90" i="71" s="1"/>
  <c r="B86" i="71" s="1"/>
  <c r="B82" i="71" s="1"/>
  <c r="B78" i="71" s="1"/>
  <c r="B74" i="71" s="1"/>
  <c r="B70" i="71" s="1"/>
  <c r="B66" i="71" s="1"/>
  <c r="B62" i="71" s="1"/>
  <c r="B58" i="71" s="1"/>
  <c r="B54" i="71" s="1"/>
  <c r="B50" i="71" s="1"/>
  <c r="B46" i="71" s="1"/>
  <c r="B42" i="71" s="1"/>
  <c r="B38" i="71" s="1"/>
  <c r="B34" i="71" s="1"/>
  <c r="B30" i="71" s="1"/>
  <c r="B26" i="71" s="1"/>
  <c r="B22" i="71" s="1"/>
  <c r="B18" i="71" s="1"/>
  <c r="B14" i="71" s="1"/>
  <c r="B10" i="71" s="1"/>
  <c r="B6" i="71" s="1"/>
  <c r="A131" i="71"/>
  <c r="A127" i="71" s="1"/>
  <c r="A123" i="71" s="1"/>
  <c r="A119" i="71" s="1"/>
  <c r="A115" i="71" s="1"/>
  <c r="A111" i="71" s="1"/>
  <c r="A107" i="71" s="1"/>
  <c r="A103" i="71" s="1"/>
  <c r="A99" i="71" s="1"/>
  <c r="A95" i="71" s="1"/>
  <c r="A91" i="71" s="1"/>
  <c r="A87" i="71" s="1"/>
  <c r="A83" i="71" s="1"/>
  <c r="A79" i="71" s="1"/>
  <c r="A75" i="71" s="1"/>
  <c r="A71" i="71" s="1"/>
  <c r="A67" i="71" s="1"/>
  <c r="A63" i="71" s="1"/>
  <c r="A59" i="71" s="1"/>
  <c r="A55" i="71" s="1"/>
  <c r="A51" i="71" s="1"/>
  <c r="A47" i="71" s="1"/>
  <c r="A43" i="71" s="1"/>
  <c r="A39" i="71" s="1"/>
  <c r="A35" i="71" s="1"/>
  <c r="A31" i="71" s="1"/>
  <c r="A27" i="71" s="1"/>
  <c r="A23" i="71" s="1"/>
  <c r="A19" i="71" s="1"/>
  <c r="A15" i="71" s="1"/>
  <c r="A11" i="71" s="1"/>
  <c r="A7" i="71" s="1"/>
  <c r="A3" i="71" s="1"/>
  <c r="B140" i="71"/>
  <c r="B144" i="71" s="1"/>
  <c r="B148" i="71" s="1"/>
  <c r="B142" i="71"/>
  <c r="B146" i="71" s="1"/>
  <c r="B150" i="71" s="1"/>
  <c r="B141" i="71"/>
  <c r="B145" i="71" s="1"/>
  <c r="B149" i="71" s="1"/>
  <c r="AP1" i="69"/>
  <c r="AO1" i="69"/>
  <c r="AN1" i="69"/>
  <c r="AM1" i="69"/>
  <c r="AL1" i="69"/>
  <c r="AK1" i="69"/>
  <c r="AJ1" i="69"/>
  <c r="AI1" i="69"/>
  <c r="AH1" i="69"/>
  <c r="AG1" i="69"/>
  <c r="AF1" i="69"/>
  <c r="AD1" i="69"/>
  <c r="AC1" i="69"/>
  <c r="AB1" i="69"/>
  <c r="AA1" i="69"/>
  <c r="Z1" i="69"/>
  <c r="Y1" i="69"/>
  <c r="X1" i="69"/>
  <c r="W1" i="69"/>
  <c r="V1" i="69"/>
  <c r="U1" i="69"/>
  <c r="T1" i="69"/>
  <c r="S1" i="69"/>
  <c r="P1" i="69"/>
  <c r="O1" i="69"/>
  <c r="N1" i="69"/>
  <c r="M1" i="69"/>
  <c r="L1" i="69"/>
  <c r="K1" i="69"/>
  <c r="J1" i="69"/>
  <c r="I1" i="69"/>
  <c r="H1" i="69"/>
  <c r="G1" i="69"/>
  <c r="F1" i="69"/>
  <c r="E1" i="69"/>
  <c r="D1" i="69"/>
  <c r="C1" i="69"/>
  <c r="B1" i="69"/>
  <c r="A1" i="69"/>
  <c r="AO143" i="1"/>
  <c r="AO141" i="77" s="1"/>
  <c r="AV141" i="63"/>
  <c r="AR141" i="34" s="1"/>
  <c r="AO142" i="1" s="1"/>
  <c r="AO140" i="77" s="1"/>
  <c r="BI38" i="73" l="1"/>
  <c r="AB142" i="63"/>
  <c r="AP138" i="66"/>
  <c r="O17" i="76" s="1"/>
  <c r="AD146" i="69"/>
  <c r="AD146" i="77"/>
  <c r="AF148" i="69"/>
  <c r="AF148" i="77"/>
  <c r="BD143" i="61"/>
  <c r="BF143" i="61"/>
  <c r="BG143" i="61"/>
  <c r="BH143" i="61"/>
  <c r="BI143" i="61"/>
  <c r="BJ143" i="61"/>
  <c r="BE143" i="61"/>
  <c r="U144" i="61"/>
  <c r="P141" i="63"/>
  <c r="O141" i="63" s="1"/>
  <c r="N141" i="63" s="1"/>
  <c r="BK142" i="61"/>
  <c r="AD149" i="1"/>
  <c r="BA38" i="73"/>
  <c r="AX38" i="73"/>
  <c r="J116" i="71"/>
  <c r="AO144" i="1"/>
  <c r="AO142" i="77" s="1"/>
  <c r="AH39" i="73"/>
  <c r="F39" i="73" s="1"/>
  <c r="BF38" i="73"/>
  <c r="I39" i="73"/>
  <c r="BH39" i="73"/>
  <c r="AZ39" i="73"/>
  <c r="AJ40" i="73"/>
  <c r="J39" i="73"/>
  <c r="BA39" i="73"/>
  <c r="AK40" i="73"/>
  <c r="BI39" i="73"/>
  <c r="G39" i="73"/>
  <c r="BG39" i="73"/>
  <c r="AY39" i="73"/>
  <c r="AI40" i="73"/>
  <c r="E39" i="73"/>
  <c r="BE39" i="73"/>
  <c r="AW39" i="73"/>
  <c r="AG40" i="73"/>
  <c r="AF37" i="73"/>
  <c r="J127" i="71"/>
  <c r="Z144" i="1"/>
  <c r="Z142" i="77" s="1"/>
  <c r="Y145" i="1"/>
  <c r="Z148" i="1"/>
  <c r="Z146" i="77" s="1"/>
  <c r="Y142" i="1"/>
  <c r="Y140" i="77" s="1"/>
  <c r="J126" i="71"/>
  <c r="J2" i="71"/>
  <c r="J124" i="71"/>
  <c r="J147" i="71"/>
  <c r="J146" i="71"/>
  <c r="J145" i="71"/>
  <c r="J144" i="71"/>
  <c r="J142" i="71"/>
  <c r="J130" i="71"/>
  <c r="J129" i="71"/>
  <c r="J128" i="71"/>
  <c r="W144" i="1"/>
  <c r="AO145" i="1"/>
  <c r="AO143" i="77" s="1"/>
  <c r="W143" i="1"/>
  <c r="Y144" i="1"/>
  <c r="J143" i="71"/>
  <c r="J125" i="71"/>
  <c r="J141" i="71"/>
  <c r="J123" i="71"/>
  <c r="J140" i="71"/>
  <c r="J122" i="71"/>
  <c r="J139" i="71"/>
  <c r="J121" i="71"/>
  <c r="J138" i="71"/>
  <c r="J120" i="71"/>
  <c r="J137" i="71"/>
  <c r="J119" i="71"/>
  <c r="J136" i="71"/>
  <c r="J118" i="71"/>
  <c r="J135" i="71"/>
  <c r="J117" i="71"/>
  <c r="J134" i="71"/>
  <c r="J133" i="71"/>
  <c r="J115" i="71"/>
  <c r="J150" i="71"/>
  <c r="J132" i="71"/>
  <c r="J149" i="71"/>
  <c r="J131" i="71"/>
  <c r="Z149" i="1"/>
  <c r="Z147" i="77" s="1"/>
  <c r="Z143" i="1"/>
  <c r="Z141" i="77" s="1"/>
  <c r="Y143" i="1"/>
  <c r="Y147" i="1"/>
  <c r="C144" i="1"/>
  <c r="F2" i="71"/>
  <c r="C145" i="1"/>
  <c r="C143" i="1"/>
  <c r="Z146" i="1"/>
  <c r="Z144" i="77" s="1"/>
  <c r="Z147" i="1"/>
  <c r="Z145" i="77" s="1"/>
  <c r="Z150" i="1"/>
  <c r="Z148" i="77" s="1"/>
  <c r="Y148" i="1"/>
  <c r="Z142" i="1"/>
  <c r="Z140" i="77" s="1"/>
  <c r="Y146" i="1"/>
  <c r="Z145" i="1"/>
  <c r="Z143" i="77" s="1"/>
  <c r="Y141" i="69" l="1"/>
  <c r="Y141" i="77"/>
  <c r="Y144" i="69"/>
  <c r="Y144" i="77"/>
  <c r="Y146" i="69"/>
  <c r="Y146" i="77"/>
  <c r="Y142" i="69"/>
  <c r="Y142" i="77"/>
  <c r="W142" i="69"/>
  <c r="W142" i="77"/>
  <c r="Y143" i="69"/>
  <c r="Y143" i="77"/>
  <c r="W141" i="69"/>
  <c r="W141" i="77"/>
  <c r="C141" i="69"/>
  <c r="C141" i="77"/>
  <c r="C143" i="69"/>
  <c r="C143" i="77"/>
  <c r="C142" i="69"/>
  <c r="C142" i="77"/>
  <c r="Y145" i="69"/>
  <c r="Y145" i="77"/>
  <c r="AD147" i="69"/>
  <c r="AD147" i="77"/>
  <c r="BD144" i="61"/>
  <c r="BH144" i="61"/>
  <c r="U145" i="61"/>
  <c r="BE144" i="61"/>
  <c r="BF144" i="61"/>
  <c r="BG144" i="61"/>
  <c r="BJ144" i="61"/>
  <c r="BI144" i="61"/>
  <c r="BK143" i="61"/>
  <c r="AD150" i="1"/>
  <c r="D39" i="73"/>
  <c r="N39" i="73" s="1"/>
  <c r="AH40" i="73"/>
  <c r="BF39" i="73"/>
  <c r="AX39" i="73"/>
  <c r="H39" i="73"/>
  <c r="R39" i="73" s="1"/>
  <c r="P39" i="73"/>
  <c r="S39" i="73"/>
  <c r="Q39" i="73"/>
  <c r="O39" i="73"/>
  <c r="AW40" i="73"/>
  <c r="BE40" i="73"/>
  <c r="AG41" i="73"/>
  <c r="AY40" i="73"/>
  <c r="BG40" i="73"/>
  <c r="AI41" i="73"/>
  <c r="BI40" i="73"/>
  <c r="AK41" i="73"/>
  <c r="BA40" i="73"/>
  <c r="T39" i="73"/>
  <c r="AZ40" i="73"/>
  <c r="BH40" i="73"/>
  <c r="AJ41" i="73"/>
  <c r="AF38" i="73"/>
  <c r="AL38" i="73" s="1"/>
  <c r="AL37" i="73"/>
  <c r="BD37" i="73"/>
  <c r="AV37" i="73"/>
  <c r="H142" i="1"/>
  <c r="H140" i="77" s="1"/>
  <c r="K130" i="71"/>
  <c r="K148" i="71"/>
  <c r="K127" i="71"/>
  <c r="K131" i="71"/>
  <c r="K149" i="71"/>
  <c r="K150" i="71"/>
  <c r="K147" i="71"/>
  <c r="K132" i="71"/>
  <c r="K115" i="71"/>
  <c r="K133" i="71"/>
  <c r="K116" i="71"/>
  <c r="K134" i="71"/>
  <c r="K117" i="71"/>
  <c r="K135" i="71"/>
  <c r="K118" i="71"/>
  <c r="K136" i="71"/>
  <c r="K119" i="71"/>
  <c r="K137" i="71"/>
  <c r="K144" i="71"/>
  <c r="K120" i="71"/>
  <c r="K138" i="71"/>
  <c r="K124" i="71"/>
  <c r="K121" i="71"/>
  <c r="K139" i="71"/>
  <c r="K142" i="71"/>
  <c r="K146" i="71"/>
  <c r="K122" i="71"/>
  <c r="K140" i="71"/>
  <c r="K126" i="71"/>
  <c r="K123" i="71"/>
  <c r="K141" i="71"/>
  <c r="K129" i="71"/>
  <c r="K145" i="71"/>
  <c r="K128" i="71"/>
  <c r="K125" i="71"/>
  <c r="K143" i="71"/>
  <c r="AO146" i="1"/>
  <c r="AO144" i="77" s="1"/>
  <c r="H143" i="1"/>
  <c r="W145" i="1"/>
  <c r="C146" i="1"/>
  <c r="C147" i="1"/>
  <c r="Y149" i="1"/>
  <c r="Y150" i="1"/>
  <c r="H141" i="69" l="1"/>
  <c r="H141" i="77"/>
  <c r="Y147" i="69"/>
  <c r="Y147" i="77"/>
  <c r="Y148" i="69"/>
  <c r="Y148" i="77"/>
  <c r="C145" i="69"/>
  <c r="C145" i="77"/>
  <c r="AD148" i="69"/>
  <c r="AD148" i="77"/>
  <c r="C144" i="69"/>
  <c r="C144" i="77"/>
  <c r="W143" i="69"/>
  <c r="W143" i="77"/>
  <c r="U146" i="61"/>
  <c r="BH145" i="61"/>
  <c r="BJ145" i="61"/>
  <c r="BI145" i="61"/>
  <c r="BD145" i="61"/>
  <c r="BE145" i="61"/>
  <c r="BG145" i="61"/>
  <c r="BF145" i="61"/>
  <c r="BK144" i="61"/>
  <c r="AH41" i="73"/>
  <c r="BF41" i="73" s="1"/>
  <c r="AX40" i="73"/>
  <c r="BF40" i="73"/>
  <c r="AV38" i="73"/>
  <c r="BD38" i="73"/>
  <c r="AF39" i="73"/>
  <c r="AL39" i="73" s="1"/>
  <c r="BA41" i="73"/>
  <c r="AK42" i="73"/>
  <c r="BI41" i="73"/>
  <c r="AY41" i="73"/>
  <c r="AI42" i="73"/>
  <c r="BG41" i="73"/>
  <c r="BH41" i="73"/>
  <c r="AJ42" i="73"/>
  <c r="AZ41" i="73"/>
  <c r="AW41" i="73"/>
  <c r="BE41" i="73"/>
  <c r="AG42" i="73"/>
  <c r="W146" i="1"/>
  <c r="AO147" i="1"/>
  <c r="AO145" i="77" s="1"/>
  <c r="H144" i="1"/>
  <c r="H142" i="69" l="1"/>
  <c r="H142" i="77"/>
  <c r="W144" i="69"/>
  <c r="W144" i="77"/>
  <c r="BK145" i="61"/>
  <c r="U147" i="61"/>
  <c r="BD146" i="61"/>
  <c r="BF146" i="61"/>
  <c r="BG146" i="61"/>
  <c r="BH146" i="61"/>
  <c r="BJ146" i="61"/>
  <c r="BI146" i="61"/>
  <c r="BE146" i="61"/>
  <c r="AH42" i="73"/>
  <c r="BF42" i="73" s="1"/>
  <c r="AX41" i="73"/>
  <c r="BD39" i="73"/>
  <c r="AV39" i="73"/>
  <c r="AF40" i="73"/>
  <c r="AL40" i="73" s="1"/>
  <c r="C39" i="73"/>
  <c r="M39" i="73" s="1"/>
  <c r="AI43" i="73"/>
  <c r="BG42" i="73"/>
  <c r="AY42" i="73"/>
  <c r="AK43" i="73"/>
  <c r="BI42" i="73"/>
  <c r="BA42" i="73"/>
  <c r="AG43" i="73"/>
  <c r="BE42" i="73"/>
  <c r="AW42" i="73"/>
  <c r="AZ42" i="73"/>
  <c r="AJ43" i="73"/>
  <c r="BH42" i="73"/>
  <c r="W147" i="1"/>
  <c r="H145" i="1"/>
  <c r="AO148" i="1"/>
  <c r="AO146" i="77" s="1"/>
  <c r="C148" i="1"/>
  <c r="C146" i="69" l="1"/>
  <c r="C146" i="77"/>
  <c r="H143" i="69"/>
  <c r="H143" i="77"/>
  <c r="W145" i="69"/>
  <c r="W145" i="77"/>
  <c r="BK146" i="61"/>
  <c r="U148" i="61"/>
  <c r="BJ147" i="61"/>
  <c r="BD147" i="61"/>
  <c r="BE147" i="61"/>
  <c r="BF147" i="61"/>
  <c r="BI147" i="61"/>
  <c r="BG147" i="61"/>
  <c r="BH147" i="61"/>
  <c r="AX42" i="73"/>
  <c r="AH43" i="73"/>
  <c r="F43" i="73" s="1"/>
  <c r="K39" i="73"/>
  <c r="AV40" i="73"/>
  <c r="BD40" i="73"/>
  <c r="AF41" i="73"/>
  <c r="AL41" i="73" s="1"/>
  <c r="W39" i="73"/>
  <c r="Y39" i="73" s="1"/>
  <c r="J43" i="73"/>
  <c r="BA43" i="73"/>
  <c r="BI43" i="73"/>
  <c r="E43" i="73"/>
  <c r="BE43" i="73"/>
  <c r="AW43" i="73"/>
  <c r="G43" i="73"/>
  <c r="AY43" i="73"/>
  <c r="BG43" i="73"/>
  <c r="I43" i="73"/>
  <c r="AZ43" i="73"/>
  <c r="BH43" i="73"/>
  <c r="AO150" i="1"/>
  <c r="AO148" i="77" s="1"/>
  <c r="AO149" i="1"/>
  <c r="AO147" i="77" s="1"/>
  <c r="H146" i="1"/>
  <c r="W148" i="1"/>
  <c r="C149" i="1"/>
  <c r="C147" i="69" l="1"/>
  <c r="C147" i="77"/>
  <c r="W146" i="69"/>
  <c r="W146" i="77"/>
  <c r="H144" i="69"/>
  <c r="H144" i="77"/>
  <c r="AX43" i="73"/>
  <c r="BF43" i="73"/>
  <c r="BK147" i="61"/>
  <c r="U149" i="61"/>
  <c r="BJ148" i="61"/>
  <c r="BE148" i="61"/>
  <c r="BF148" i="61"/>
  <c r="BG148" i="61"/>
  <c r="BH148" i="61"/>
  <c r="BD148" i="61"/>
  <c r="BI148" i="61"/>
  <c r="D43" i="73"/>
  <c r="N43" i="73" s="1"/>
  <c r="AV41" i="73"/>
  <c r="BD41" i="73"/>
  <c r="AF42" i="73"/>
  <c r="AL42" i="73" s="1"/>
  <c r="H43" i="73"/>
  <c r="R43" i="73" s="1"/>
  <c r="Q43" i="73"/>
  <c r="AD39" i="73"/>
  <c r="O43" i="73"/>
  <c r="P43" i="73"/>
  <c r="AC39" i="73"/>
  <c r="Z39" i="73"/>
  <c r="S43" i="73"/>
  <c r="AB39" i="73"/>
  <c r="T43" i="73"/>
  <c r="X39" i="73"/>
  <c r="W150" i="1"/>
  <c r="W149" i="1"/>
  <c r="H147" i="1"/>
  <c r="C150" i="1"/>
  <c r="C148" i="69" l="1"/>
  <c r="C148" i="77"/>
  <c r="H145" i="69"/>
  <c r="H145" i="77"/>
  <c r="W147" i="69"/>
  <c r="W147" i="77"/>
  <c r="W148" i="69"/>
  <c r="W148" i="77"/>
  <c r="BK148" i="61"/>
  <c r="U150" i="61"/>
  <c r="BD149" i="61"/>
  <c r="BH149" i="61"/>
  <c r="BJ149" i="61"/>
  <c r="BI149" i="61"/>
  <c r="BG149" i="61"/>
  <c r="BE149" i="61"/>
  <c r="BF149" i="61"/>
  <c r="AV42" i="73"/>
  <c r="BD42" i="73"/>
  <c r="AF43" i="73"/>
  <c r="AL43" i="73" s="1"/>
  <c r="AA39" i="73"/>
  <c r="H148" i="1"/>
  <c r="H146" i="69" l="1"/>
  <c r="H146" i="77"/>
  <c r="BK149" i="61"/>
  <c r="BF150" i="61"/>
  <c r="BH150" i="61"/>
  <c r="BG150" i="61"/>
  <c r="BE150" i="61"/>
  <c r="BI150" i="61"/>
  <c r="BJ150" i="61"/>
  <c r="BD150" i="61"/>
  <c r="AV43" i="73"/>
  <c r="C43" i="73"/>
  <c r="W43" i="73" s="1"/>
  <c r="AC43" i="73" s="1"/>
  <c r="BD43" i="73"/>
  <c r="H150" i="1"/>
  <c r="H149" i="1"/>
  <c r="BY138" i="61"/>
  <c r="BY139" i="61"/>
  <c r="BY140" i="61"/>
  <c r="BY141" i="61"/>
  <c r="BY142" i="61"/>
  <c r="CI142" i="61" s="1"/>
  <c r="AU141" i="63" s="1"/>
  <c r="BU142" i="61"/>
  <c r="CE142" i="61" s="1"/>
  <c r="AQ141" i="63" s="1"/>
  <c r="BM142" i="61"/>
  <c r="BS142" i="61" s="1"/>
  <c r="W142" i="1"/>
  <c r="W140" i="77" s="1"/>
  <c r="X138" i="66"/>
  <c r="G17" i="76" s="1"/>
  <c r="O7" i="37"/>
  <c r="BB3" i="61"/>
  <c r="H147" i="69" l="1"/>
  <c r="H147" i="77"/>
  <c r="H148" i="69"/>
  <c r="H148" i="77"/>
  <c r="BK150" i="61"/>
  <c r="K43" i="73"/>
  <c r="AD43" i="73" s="1"/>
  <c r="M43" i="73"/>
  <c r="AB43" i="73"/>
  <c r="AA43" i="73" s="1"/>
  <c r="Z43" i="73"/>
  <c r="Y43" i="73"/>
  <c r="X43" i="73"/>
  <c r="CC142" i="61"/>
  <c r="AN141" i="63" s="1"/>
  <c r="BT142" i="61"/>
  <c r="CD142" i="61" s="1"/>
  <c r="AO141" i="63" s="1"/>
  <c r="BS27" i="61"/>
  <c r="BT27" i="61" s="1"/>
  <c r="BS28" i="61"/>
  <c r="BT28" i="61" s="1"/>
  <c r="BS29" i="61"/>
  <c r="BT29" i="61"/>
  <c r="BS30" i="61"/>
  <c r="BT30" i="61" s="1"/>
  <c r="BS31" i="61"/>
  <c r="BT31" i="61"/>
  <c r="BS32" i="61"/>
  <c r="BT32" i="61"/>
  <c r="BS33" i="61"/>
  <c r="BT33" i="61" s="1"/>
  <c r="BS34" i="61"/>
  <c r="BT34" i="61" s="1"/>
  <c r="BS35" i="61"/>
  <c r="BT35" i="61" s="1"/>
  <c r="BS36" i="61"/>
  <c r="BT36" i="61"/>
  <c r="BS37" i="61"/>
  <c r="BT37" i="61" s="1"/>
  <c r="BS38" i="61"/>
  <c r="BT38" i="61" s="1"/>
  <c r="BS39" i="61"/>
  <c r="BT39" i="61" s="1"/>
  <c r="BS40" i="61"/>
  <c r="BT40" i="61" s="1"/>
  <c r="BS41" i="61"/>
  <c r="BT41" i="61" s="1"/>
  <c r="BS42" i="61"/>
  <c r="BT42" i="61" s="1"/>
  <c r="BS43" i="61"/>
  <c r="BT43" i="61" s="1"/>
  <c r="BS44" i="61"/>
  <c r="BT44" i="61"/>
  <c r="BS45" i="61"/>
  <c r="BT45" i="61"/>
  <c r="BS46" i="61"/>
  <c r="BT46" i="61"/>
  <c r="BS47" i="61"/>
  <c r="BT47" i="61" s="1"/>
  <c r="BS48" i="61"/>
  <c r="BT48" i="61" s="1"/>
  <c r="BS49" i="61"/>
  <c r="BT49" i="61" s="1"/>
  <c r="BS50" i="61"/>
  <c r="BT50" i="61" s="1"/>
  <c r="BS51" i="61"/>
  <c r="BT51" i="61"/>
  <c r="BS52" i="61"/>
  <c r="BT52" i="61"/>
  <c r="BS53" i="61"/>
  <c r="BT53" i="61"/>
  <c r="BS54" i="61"/>
  <c r="BT54" i="61" s="1"/>
  <c r="BS55" i="61"/>
  <c r="BT55" i="61" s="1"/>
  <c r="BS56" i="61"/>
  <c r="BT56" i="61" s="1"/>
  <c r="BS57" i="61"/>
  <c r="BT57" i="61" s="1"/>
  <c r="BS58" i="61"/>
  <c r="BT58" i="61"/>
  <c r="BS59" i="61"/>
  <c r="BT59" i="61"/>
  <c r="BS60" i="61"/>
  <c r="BT60" i="61"/>
  <c r="BS61" i="61"/>
  <c r="BT61" i="61" s="1"/>
  <c r="BS62" i="61"/>
  <c r="BT62" i="61" s="1"/>
  <c r="BS63" i="61"/>
  <c r="BT63" i="61" s="1"/>
  <c r="BS64" i="61"/>
  <c r="BT64" i="61"/>
  <c r="BS65" i="61"/>
  <c r="BT65" i="61"/>
  <c r="BS66" i="61"/>
  <c r="BT66" i="61" s="1"/>
  <c r="BS67" i="61"/>
  <c r="BT67" i="61"/>
  <c r="BS68" i="61"/>
  <c r="BT68" i="61" s="1"/>
  <c r="BS69" i="61"/>
  <c r="BT69" i="61" s="1"/>
  <c r="BS70" i="61"/>
  <c r="BT70" i="61" s="1"/>
  <c r="BS71" i="61"/>
  <c r="BT71" i="61"/>
  <c r="BS72" i="61"/>
  <c r="BT72" i="61" s="1"/>
  <c r="BS73" i="61"/>
  <c r="BT73" i="61"/>
  <c r="BS74" i="61"/>
  <c r="BT74" i="61"/>
  <c r="BS75" i="61"/>
  <c r="BT75" i="61" s="1"/>
  <c r="BS76" i="61"/>
  <c r="BT76" i="61" s="1"/>
  <c r="BS77" i="61"/>
  <c r="BT77" i="61" s="1"/>
  <c r="BS78" i="61"/>
  <c r="BT78" i="61" s="1"/>
  <c r="BS79" i="61"/>
  <c r="BT79" i="61" s="1"/>
  <c r="BS80" i="61"/>
  <c r="BT80" i="61"/>
  <c r="BS81" i="61"/>
  <c r="BT81" i="61" s="1"/>
  <c r="BS82" i="61"/>
  <c r="BT82" i="61" s="1"/>
  <c r="BS83" i="61"/>
  <c r="BT83" i="61" s="1"/>
  <c r="BS84" i="61"/>
  <c r="BT84" i="61" s="1"/>
  <c r="BS85" i="61"/>
  <c r="BT85" i="61" s="1"/>
  <c r="BS86" i="61"/>
  <c r="BT86" i="61"/>
  <c r="BS87" i="61"/>
  <c r="BT87" i="61"/>
  <c r="BS88" i="61"/>
  <c r="BT88" i="61"/>
  <c r="BS89" i="61"/>
  <c r="BT89" i="61" s="1"/>
  <c r="BS90" i="61"/>
  <c r="BT90" i="61" s="1"/>
  <c r="BS91" i="61"/>
  <c r="BT91" i="61" s="1"/>
  <c r="BS92" i="61"/>
  <c r="BT92" i="61"/>
  <c r="BS93" i="61"/>
  <c r="BT93" i="61" s="1"/>
  <c r="BS94" i="61"/>
  <c r="BT94" i="61" s="1"/>
  <c r="BS95" i="61"/>
  <c r="BT95" i="61" s="1"/>
  <c r="BS96" i="61"/>
  <c r="BT96" i="61" s="1"/>
  <c r="BS97" i="61"/>
  <c r="BT97" i="61" s="1"/>
  <c r="BS98" i="61"/>
  <c r="BT98" i="61" s="1"/>
  <c r="BS99" i="61"/>
  <c r="BT99" i="61"/>
  <c r="BS100" i="61"/>
  <c r="BT100" i="61"/>
  <c r="BS101" i="61"/>
  <c r="BT101" i="61"/>
  <c r="BS102" i="61"/>
  <c r="BT102" i="61"/>
  <c r="BS103" i="61"/>
  <c r="BT103" i="61" s="1"/>
  <c r="BS104" i="61"/>
  <c r="BT104" i="61" s="1"/>
  <c r="BS105" i="61"/>
  <c r="BT105" i="61" s="1"/>
  <c r="BS106" i="61"/>
  <c r="BT106" i="61" s="1"/>
  <c r="BS107" i="61"/>
  <c r="BT107" i="61" s="1"/>
  <c r="BS108" i="61"/>
  <c r="BT108" i="61"/>
  <c r="BS109" i="61"/>
  <c r="BT109" i="61"/>
  <c r="BS110" i="61"/>
  <c r="BT110" i="61" s="1"/>
  <c r="BS111" i="61"/>
  <c r="BT111" i="61" s="1"/>
  <c r="BS112" i="61"/>
  <c r="BT112" i="61" s="1"/>
  <c r="BS113" i="61"/>
  <c r="BT113" i="61"/>
  <c r="BS114" i="61"/>
  <c r="BT114" i="61"/>
  <c r="BS115" i="61"/>
  <c r="BT115" i="61"/>
  <c r="BS116" i="61"/>
  <c r="BT116" i="61" s="1"/>
  <c r="BS117" i="61"/>
  <c r="BT117" i="61" s="1"/>
  <c r="BS118" i="61"/>
  <c r="BT118" i="61" s="1"/>
  <c r="BS119" i="61"/>
  <c r="BT119" i="61" s="1"/>
  <c r="BS120" i="61"/>
  <c r="BT120" i="61"/>
  <c r="BS121" i="61"/>
  <c r="BT121" i="61"/>
  <c r="BS122" i="61"/>
  <c r="BT122" i="61" s="1"/>
  <c r="BS123" i="61"/>
  <c r="BT123" i="61" s="1"/>
  <c r="BS124" i="61"/>
  <c r="BT124" i="61" s="1"/>
  <c r="BS125" i="61"/>
  <c r="BT125" i="61" s="1"/>
  <c r="BS126" i="61"/>
  <c r="BT126" i="61" s="1"/>
  <c r="BS127" i="61"/>
  <c r="BT127" i="61"/>
  <c r="BS128" i="61"/>
  <c r="BT128" i="61"/>
  <c r="BS129" i="61"/>
  <c r="BT129" i="61"/>
  <c r="BS130" i="61"/>
  <c r="BT130" i="61" s="1"/>
  <c r="BS131" i="61"/>
  <c r="BT131" i="61" s="1"/>
  <c r="BS132" i="61"/>
  <c r="BT132" i="61" s="1"/>
  <c r="BS133" i="61"/>
  <c r="BT133" i="61" s="1"/>
  <c r="BS134" i="61"/>
  <c r="BT134" i="61" s="1"/>
  <c r="BS135" i="61"/>
  <c r="BT135" i="61" s="1"/>
  <c r="BS136" i="61"/>
  <c r="BT136" i="61"/>
  <c r="BS137" i="61"/>
  <c r="BT137" i="61"/>
  <c r="BS138" i="61"/>
  <c r="BT138" i="61" s="1"/>
  <c r="BS139" i="61"/>
  <c r="BT139" i="61" s="1"/>
  <c r="BS140" i="61"/>
  <c r="BT140" i="61" s="1"/>
  <c r="BS141" i="61"/>
  <c r="BT141" i="61"/>
  <c r="BS26" i="61"/>
  <c r="BT26" i="61" s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4" i="1"/>
  <c r="S80" i="77" l="1"/>
  <c r="S62" i="77"/>
  <c r="S44" i="77"/>
  <c r="S26" i="77"/>
  <c r="S8" i="77"/>
  <c r="S42" i="77"/>
  <c r="S24" i="77"/>
  <c r="S6" i="77"/>
  <c r="S23" i="77"/>
  <c r="S5" i="77"/>
  <c r="S57" i="77"/>
  <c r="S39" i="77"/>
  <c r="S21" i="77"/>
  <c r="S3" i="77"/>
  <c r="S113" i="77"/>
  <c r="S37" i="77"/>
  <c r="S19" i="77"/>
  <c r="S136" i="77"/>
  <c r="S100" i="77"/>
  <c r="S135" i="77"/>
  <c r="S109" i="77"/>
  <c r="S126" i="77"/>
  <c r="S125" i="77"/>
  <c r="S107" i="77"/>
  <c r="S89" i="77"/>
  <c r="S33" i="77"/>
  <c r="S15" i="77"/>
  <c r="S32" i="77"/>
  <c r="S14" i="77"/>
  <c r="S123" i="77"/>
  <c r="S104" i="77"/>
  <c r="S68" i="77"/>
  <c r="S50" i="77"/>
  <c r="S121" i="77"/>
  <c r="S138" i="77"/>
  <c r="AD1" i="61"/>
  <c r="AH1" i="61"/>
  <c r="T3" i="63"/>
  <c r="T4" i="63"/>
  <c r="T5" i="63"/>
  <c r="T6" i="63"/>
  <c r="T7" i="63"/>
  <c r="T8" i="63"/>
  <c r="T9" i="63"/>
  <c r="T10" i="63"/>
  <c r="T11" i="63"/>
  <c r="T12" i="63"/>
  <c r="T13" i="63"/>
  <c r="T14" i="63"/>
  <c r="T15" i="63"/>
  <c r="T16" i="63"/>
  <c r="T17" i="63"/>
  <c r="T18" i="63"/>
  <c r="T19" i="63"/>
  <c r="T20" i="63"/>
  <c r="T21" i="63"/>
  <c r="T22" i="63"/>
  <c r="T23" i="63"/>
  <c r="T24" i="63"/>
  <c r="T25" i="63"/>
  <c r="T26" i="63"/>
  <c r="T27" i="63"/>
  <c r="T28" i="63"/>
  <c r="T29" i="63"/>
  <c r="T30" i="63"/>
  <c r="T31" i="63"/>
  <c r="T32" i="63"/>
  <c r="T33" i="63"/>
  <c r="T34" i="63"/>
  <c r="T35" i="63"/>
  <c r="T36" i="63"/>
  <c r="T37" i="63"/>
  <c r="T38" i="63"/>
  <c r="T39" i="63"/>
  <c r="T40" i="63"/>
  <c r="T41" i="63"/>
  <c r="T42" i="63"/>
  <c r="T43" i="63"/>
  <c r="T44" i="63"/>
  <c r="T45" i="63"/>
  <c r="T46" i="63"/>
  <c r="T47" i="63"/>
  <c r="T48" i="63"/>
  <c r="T49" i="63"/>
  <c r="T50" i="63"/>
  <c r="T51" i="63"/>
  <c r="T52" i="63"/>
  <c r="T53" i="63"/>
  <c r="T54" i="63"/>
  <c r="T55" i="63"/>
  <c r="T56" i="63"/>
  <c r="T57" i="63"/>
  <c r="T58" i="63"/>
  <c r="T59" i="63"/>
  <c r="T60" i="63"/>
  <c r="T61" i="63"/>
  <c r="T62" i="63"/>
  <c r="T63" i="63"/>
  <c r="T64" i="63"/>
  <c r="T65" i="63"/>
  <c r="T66" i="63"/>
  <c r="T67" i="63"/>
  <c r="T68" i="63"/>
  <c r="T69" i="63"/>
  <c r="T70" i="63"/>
  <c r="T71" i="63"/>
  <c r="T72" i="63"/>
  <c r="T73" i="63"/>
  <c r="T74" i="63"/>
  <c r="T75" i="63"/>
  <c r="T76" i="63"/>
  <c r="T77" i="63"/>
  <c r="T78" i="63"/>
  <c r="T79" i="63"/>
  <c r="T80" i="63"/>
  <c r="T81" i="63"/>
  <c r="T82" i="63"/>
  <c r="T83" i="63"/>
  <c r="T84" i="63"/>
  <c r="T85" i="63"/>
  <c r="T86" i="63"/>
  <c r="T87" i="63"/>
  <c r="T88" i="63"/>
  <c r="T89" i="63"/>
  <c r="T90" i="63"/>
  <c r="T91" i="63"/>
  <c r="T92" i="63"/>
  <c r="T93" i="63"/>
  <c r="T94" i="63"/>
  <c r="T95" i="63"/>
  <c r="T96" i="63"/>
  <c r="T97" i="63"/>
  <c r="T98" i="63"/>
  <c r="T99" i="63"/>
  <c r="T100" i="63"/>
  <c r="T101" i="63"/>
  <c r="T102" i="63"/>
  <c r="T103" i="63"/>
  <c r="T104" i="63"/>
  <c r="T105" i="63"/>
  <c r="T106" i="63"/>
  <c r="T107" i="63"/>
  <c r="T108" i="63"/>
  <c r="T109" i="63"/>
  <c r="T110" i="63"/>
  <c r="D4" i="75" s="1"/>
  <c r="T111" i="63"/>
  <c r="D5" i="75" s="1"/>
  <c r="T112" i="63"/>
  <c r="D6" i="75" s="1"/>
  <c r="T113" i="63"/>
  <c r="D7" i="75" s="1"/>
  <c r="T114" i="63"/>
  <c r="D8" i="75" s="1"/>
  <c r="T115" i="63"/>
  <c r="D9" i="75" s="1"/>
  <c r="T116" i="63"/>
  <c r="D10" i="75" s="1"/>
  <c r="T117" i="63"/>
  <c r="D11" i="75" s="1"/>
  <c r="F11" i="75" s="1"/>
  <c r="T118" i="63"/>
  <c r="D12" i="75" s="1"/>
  <c r="T119" i="63"/>
  <c r="D13" i="75" s="1"/>
  <c r="T120" i="63"/>
  <c r="D14" i="75" s="1"/>
  <c r="T121" i="63"/>
  <c r="D15" i="75" s="1"/>
  <c r="T122" i="63"/>
  <c r="D16" i="75" s="1"/>
  <c r="F16" i="75" s="1"/>
  <c r="T123" i="63"/>
  <c r="D17" i="75" s="1"/>
  <c r="T124" i="63"/>
  <c r="D18" i="75" s="1"/>
  <c r="T125" i="63"/>
  <c r="D19" i="75" s="1"/>
  <c r="T126" i="63"/>
  <c r="D20" i="75" s="1"/>
  <c r="T127" i="63"/>
  <c r="D21" i="75" s="1"/>
  <c r="T128" i="63"/>
  <c r="D22" i="75" s="1"/>
  <c r="T129" i="63"/>
  <c r="D23" i="75" s="1"/>
  <c r="T130" i="63"/>
  <c r="D24" i="75" s="1"/>
  <c r="T131" i="63"/>
  <c r="D25" i="75" s="1"/>
  <c r="T132" i="63"/>
  <c r="D26" i="75" s="1"/>
  <c r="T133" i="63"/>
  <c r="D27" i="75" s="1"/>
  <c r="T134" i="63"/>
  <c r="D28" i="75" s="1"/>
  <c r="T135" i="63"/>
  <c r="D29" i="75" s="1"/>
  <c r="T136" i="63"/>
  <c r="D30" i="75" s="1"/>
  <c r="T137" i="63"/>
  <c r="D31" i="75" s="1"/>
  <c r="T138" i="63"/>
  <c r="D32" i="75" s="1"/>
  <c r="T139" i="63"/>
  <c r="D33" i="75" s="1"/>
  <c r="T140" i="63"/>
  <c r="D34" i="75" s="1"/>
  <c r="T141" i="63"/>
  <c r="D35" i="75" s="1"/>
  <c r="T2" i="63"/>
  <c r="R5" i="1"/>
  <c r="R3" i="77" s="1"/>
  <c r="R6" i="1"/>
  <c r="R4" i="77" s="1"/>
  <c r="R7" i="1"/>
  <c r="R5" i="77" s="1"/>
  <c r="R8" i="1"/>
  <c r="R6" i="77" s="1"/>
  <c r="R9" i="1"/>
  <c r="R7" i="77" s="1"/>
  <c r="R10" i="1"/>
  <c r="R8" i="77" s="1"/>
  <c r="R11" i="1"/>
  <c r="R9" i="77" s="1"/>
  <c r="R12" i="1"/>
  <c r="R10" i="77" s="1"/>
  <c r="R13" i="1"/>
  <c r="R11" i="77" s="1"/>
  <c r="R14" i="1"/>
  <c r="R12" i="77" s="1"/>
  <c r="R15" i="1"/>
  <c r="R13" i="77" s="1"/>
  <c r="R16" i="1"/>
  <c r="R14" i="77" s="1"/>
  <c r="R17" i="1"/>
  <c r="R15" i="77" s="1"/>
  <c r="R18" i="1"/>
  <c r="R16" i="77" s="1"/>
  <c r="R19" i="1"/>
  <c r="R17" i="77" s="1"/>
  <c r="R20" i="1"/>
  <c r="R18" i="77" s="1"/>
  <c r="R21" i="1"/>
  <c r="R19" i="77" s="1"/>
  <c r="R22" i="1"/>
  <c r="R20" i="77" s="1"/>
  <c r="R23" i="1"/>
  <c r="R21" i="77" s="1"/>
  <c r="R24" i="1"/>
  <c r="R22" i="77" s="1"/>
  <c r="R25" i="1"/>
  <c r="R23" i="77" s="1"/>
  <c r="R26" i="1"/>
  <c r="R24" i="77" s="1"/>
  <c r="R27" i="1"/>
  <c r="R25" i="77" s="1"/>
  <c r="R28" i="1"/>
  <c r="R26" i="77" s="1"/>
  <c r="R29" i="1"/>
  <c r="R27" i="77" s="1"/>
  <c r="R30" i="1"/>
  <c r="R28" i="77" s="1"/>
  <c r="R31" i="1"/>
  <c r="R29" i="77" s="1"/>
  <c r="R32" i="1"/>
  <c r="R30" i="77" s="1"/>
  <c r="R33" i="1"/>
  <c r="R31" i="77" s="1"/>
  <c r="R34" i="1"/>
  <c r="R32" i="77" s="1"/>
  <c r="R35" i="1"/>
  <c r="R33" i="77" s="1"/>
  <c r="R36" i="1"/>
  <c r="R34" i="77" s="1"/>
  <c r="R37" i="1"/>
  <c r="R35" i="77" s="1"/>
  <c r="R38" i="1"/>
  <c r="R36" i="77" s="1"/>
  <c r="R39" i="1"/>
  <c r="R37" i="77" s="1"/>
  <c r="R40" i="1"/>
  <c r="R38" i="77" s="1"/>
  <c r="R41" i="1"/>
  <c r="R39" i="77" s="1"/>
  <c r="R42" i="1"/>
  <c r="R40" i="77" s="1"/>
  <c r="R43" i="1"/>
  <c r="R41" i="77" s="1"/>
  <c r="R44" i="1"/>
  <c r="R42" i="77" s="1"/>
  <c r="R45" i="1"/>
  <c r="R43" i="77" s="1"/>
  <c r="R46" i="1"/>
  <c r="R44" i="77" s="1"/>
  <c r="R47" i="1"/>
  <c r="R45" i="77" s="1"/>
  <c r="R48" i="1"/>
  <c r="R46" i="77" s="1"/>
  <c r="R49" i="1"/>
  <c r="R47" i="77" s="1"/>
  <c r="R50" i="1"/>
  <c r="R48" i="77" s="1"/>
  <c r="R51" i="1"/>
  <c r="R49" i="77" s="1"/>
  <c r="R52" i="1"/>
  <c r="R50" i="77" s="1"/>
  <c r="R53" i="1"/>
  <c r="R51" i="77" s="1"/>
  <c r="R54" i="1"/>
  <c r="R52" i="77" s="1"/>
  <c r="R55" i="1"/>
  <c r="R53" i="77" s="1"/>
  <c r="R56" i="1"/>
  <c r="R54" i="77" s="1"/>
  <c r="R57" i="1"/>
  <c r="R55" i="77" s="1"/>
  <c r="R58" i="1"/>
  <c r="R56" i="77" s="1"/>
  <c r="R59" i="1"/>
  <c r="R57" i="77" s="1"/>
  <c r="R60" i="1"/>
  <c r="R58" i="77" s="1"/>
  <c r="R61" i="1"/>
  <c r="R59" i="77" s="1"/>
  <c r="R62" i="1"/>
  <c r="R60" i="77" s="1"/>
  <c r="R63" i="1"/>
  <c r="R61" i="77" s="1"/>
  <c r="R64" i="1"/>
  <c r="R62" i="77" s="1"/>
  <c r="R65" i="1"/>
  <c r="R63" i="77" s="1"/>
  <c r="R66" i="1"/>
  <c r="R64" i="77" s="1"/>
  <c r="R67" i="1"/>
  <c r="R65" i="77" s="1"/>
  <c r="R68" i="1"/>
  <c r="R66" i="77" s="1"/>
  <c r="R69" i="1"/>
  <c r="R67" i="77" s="1"/>
  <c r="R70" i="1"/>
  <c r="R68" i="77" s="1"/>
  <c r="R71" i="1"/>
  <c r="R69" i="77" s="1"/>
  <c r="R72" i="1"/>
  <c r="R70" i="77" s="1"/>
  <c r="R73" i="1"/>
  <c r="R71" i="77" s="1"/>
  <c r="R74" i="1"/>
  <c r="R72" i="77" s="1"/>
  <c r="R75" i="1"/>
  <c r="R73" i="77" s="1"/>
  <c r="R76" i="1"/>
  <c r="R74" i="77" s="1"/>
  <c r="R77" i="1"/>
  <c r="R75" i="77" s="1"/>
  <c r="R78" i="1"/>
  <c r="R76" i="77" s="1"/>
  <c r="R79" i="1"/>
  <c r="R77" i="77" s="1"/>
  <c r="R80" i="1"/>
  <c r="R78" i="77" s="1"/>
  <c r="R81" i="1"/>
  <c r="R79" i="77" s="1"/>
  <c r="R82" i="1"/>
  <c r="R80" i="77" s="1"/>
  <c r="R83" i="1"/>
  <c r="R81" i="77" s="1"/>
  <c r="R84" i="1"/>
  <c r="R82" i="77" s="1"/>
  <c r="R85" i="1"/>
  <c r="R83" i="77" s="1"/>
  <c r="R86" i="1"/>
  <c r="R84" i="77" s="1"/>
  <c r="R87" i="1"/>
  <c r="R85" i="77" s="1"/>
  <c r="R88" i="1"/>
  <c r="R86" i="77" s="1"/>
  <c r="R89" i="1"/>
  <c r="R87" i="77" s="1"/>
  <c r="R90" i="1"/>
  <c r="R88" i="77" s="1"/>
  <c r="R91" i="1"/>
  <c r="R89" i="77" s="1"/>
  <c r="R92" i="1"/>
  <c r="R90" i="77" s="1"/>
  <c r="R93" i="1"/>
  <c r="R91" i="77" s="1"/>
  <c r="R94" i="1"/>
  <c r="R92" i="77" s="1"/>
  <c r="R95" i="1"/>
  <c r="R93" i="77" s="1"/>
  <c r="R96" i="1"/>
  <c r="R94" i="77" s="1"/>
  <c r="R97" i="1"/>
  <c r="R95" i="77" s="1"/>
  <c r="R98" i="1"/>
  <c r="R96" i="77" s="1"/>
  <c r="R99" i="1"/>
  <c r="R97" i="77" s="1"/>
  <c r="R100" i="1"/>
  <c r="R98" i="77" s="1"/>
  <c r="R101" i="1"/>
  <c r="R99" i="77" s="1"/>
  <c r="R102" i="1"/>
  <c r="R100" i="77" s="1"/>
  <c r="R103" i="1"/>
  <c r="R101" i="77" s="1"/>
  <c r="R104" i="1"/>
  <c r="R102" i="77" s="1"/>
  <c r="R105" i="1"/>
  <c r="R103" i="77" s="1"/>
  <c r="R106" i="1"/>
  <c r="R104" i="77" s="1"/>
  <c r="R107" i="1"/>
  <c r="R105" i="77" s="1"/>
  <c r="R108" i="1"/>
  <c r="R106" i="77" s="1"/>
  <c r="R109" i="1"/>
  <c r="R107" i="77" s="1"/>
  <c r="R110" i="1"/>
  <c r="R108" i="77" s="1"/>
  <c r="R111" i="1"/>
  <c r="R109" i="77" s="1"/>
  <c r="R112" i="1"/>
  <c r="R110" i="77" s="1"/>
  <c r="R113" i="1"/>
  <c r="R111" i="77" s="1"/>
  <c r="R114" i="1"/>
  <c r="R112" i="77" s="1"/>
  <c r="R115" i="1"/>
  <c r="R113" i="77" s="1"/>
  <c r="R116" i="1"/>
  <c r="R114" i="77" s="1"/>
  <c r="R117" i="1"/>
  <c r="R115" i="77" s="1"/>
  <c r="R118" i="1"/>
  <c r="R116" i="77" s="1"/>
  <c r="R119" i="1"/>
  <c r="R117" i="77" s="1"/>
  <c r="R120" i="1"/>
  <c r="R118" i="77" s="1"/>
  <c r="R121" i="1"/>
  <c r="R119" i="77" s="1"/>
  <c r="R122" i="1"/>
  <c r="R120" i="77" s="1"/>
  <c r="R123" i="1"/>
  <c r="R121" i="77" s="1"/>
  <c r="R124" i="1"/>
  <c r="R122" i="77" s="1"/>
  <c r="R125" i="1"/>
  <c r="R123" i="77" s="1"/>
  <c r="R126" i="1"/>
  <c r="R124" i="77" s="1"/>
  <c r="R127" i="1"/>
  <c r="R125" i="77" s="1"/>
  <c r="R128" i="1"/>
  <c r="R126" i="77" s="1"/>
  <c r="R129" i="1"/>
  <c r="R127" i="77" s="1"/>
  <c r="R130" i="1"/>
  <c r="R128" i="77" s="1"/>
  <c r="R131" i="1"/>
  <c r="R129" i="77" s="1"/>
  <c r="R132" i="1"/>
  <c r="R130" i="77" s="1"/>
  <c r="R133" i="1"/>
  <c r="R131" i="77" s="1"/>
  <c r="R134" i="1"/>
  <c r="R132" i="77" s="1"/>
  <c r="R135" i="1"/>
  <c r="R133" i="77" s="1"/>
  <c r="R136" i="1"/>
  <c r="R134" i="77" s="1"/>
  <c r="R137" i="1"/>
  <c r="R135" i="77" s="1"/>
  <c r="R138" i="1"/>
  <c r="R136" i="77" s="1"/>
  <c r="R139" i="1"/>
  <c r="R137" i="77" s="1"/>
  <c r="R140" i="1"/>
  <c r="R138" i="77" s="1"/>
  <c r="R141" i="1"/>
  <c r="R139" i="77" s="1"/>
  <c r="R142" i="1"/>
  <c r="R140" i="77" s="1"/>
  <c r="R4" i="1"/>
  <c r="R2" i="77" s="1"/>
  <c r="AD4" i="66"/>
  <c r="AD5" i="66"/>
  <c r="AD6" i="66"/>
  <c r="AD7" i="66"/>
  <c r="AD8" i="66"/>
  <c r="AD9" i="66"/>
  <c r="AD10" i="66"/>
  <c r="AD11" i="66"/>
  <c r="AD12" i="66"/>
  <c r="AD13" i="66"/>
  <c r="AD14" i="66"/>
  <c r="AD15" i="66"/>
  <c r="AD16" i="66"/>
  <c r="AD17" i="66"/>
  <c r="AD18" i="66"/>
  <c r="AD19" i="66"/>
  <c r="AD20" i="66"/>
  <c r="AD21" i="66"/>
  <c r="AD22" i="66"/>
  <c r="AD23" i="66"/>
  <c r="AD24" i="66"/>
  <c r="AD25" i="66"/>
  <c r="AD26" i="66"/>
  <c r="AD27" i="66"/>
  <c r="AD28" i="66"/>
  <c r="AD29" i="66"/>
  <c r="AD30" i="66"/>
  <c r="AD31" i="66"/>
  <c r="AD32" i="66"/>
  <c r="AD33" i="66"/>
  <c r="AD34" i="66"/>
  <c r="AD35" i="66"/>
  <c r="AD36" i="66"/>
  <c r="AD37" i="66"/>
  <c r="AD38" i="66"/>
  <c r="AD39" i="66"/>
  <c r="AD40" i="66"/>
  <c r="AD41" i="66"/>
  <c r="AD42" i="66"/>
  <c r="AD43" i="66"/>
  <c r="AD44" i="66"/>
  <c r="AD45" i="66"/>
  <c r="AD46" i="66"/>
  <c r="AD47" i="66"/>
  <c r="AD48" i="66"/>
  <c r="AD49" i="66"/>
  <c r="AD50" i="66"/>
  <c r="AD51" i="66"/>
  <c r="AD52" i="66"/>
  <c r="AD53" i="66"/>
  <c r="AD54" i="66"/>
  <c r="AD55" i="66"/>
  <c r="AD56" i="66"/>
  <c r="AD57" i="66"/>
  <c r="AD58" i="66"/>
  <c r="AD59" i="66"/>
  <c r="AD60" i="66"/>
  <c r="AD61" i="66"/>
  <c r="AD62" i="66"/>
  <c r="AD63" i="66"/>
  <c r="AD64" i="66"/>
  <c r="AD65" i="66"/>
  <c r="AD66" i="66"/>
  <c r="AD67" i="66"/>
  <c r="AD68" i="66"/>
  <c r="AD69" i="66"/>
  <c r="AD70" i="66"/>
  <c r="AD71" i="66"/>
  <c r="AD72" i="66"/>
  <c r="AD73" i="66"/>
  <c r="AD74" i="66"/>
  <c r="AD75" i="66"/>
  <c r="AD76" i="66"/>
  <c r="AD77" i="66"/>
  <c r="AD78" i="66"/>
  <c r="AD79" i="66"/>
  <c r="AD80" i="66"/>
  <c r="AD81" i="66"/>
  <c r="AD82" i="66"/>
  <c r="AD83" i="66"/>
  <c r="AD84" i="66"/>
  <c r="AD85" i="66"/>
  <c r="AD86" i="66"/>
  <c r="AD87" i="66"/>
  <c r="AD88" i="66"/>
  <c r="AD89" i="66"/>
  <c r="AD90" i="66"/>
  <c r="AD91" i="66"/>
  <c r="AD92" i="66"/>
  <c r="AD93" i="66"/>
  <c r="AD94" i="66"/>
  <c r="AD95" i="66"/>
  <c r="AD96" i="66"/>
  <c r="AD97" i="66"/>
  <c r="AD98" i="66"/>
  <c r="AD99" i="66"/>
  <c r="AD100" i="66"/>
  <c r="AD101" i="66"/>
  <c r="AD102" i="66"/>
  <c r="AD103" i="66"/>
  <c r="AD104" i="66"/>
  <c r="AD105" i="66"/>
  <c r="AD106" i="66"/>
  <c r="AD107" i="66"/>
  <c r="AD108" i="66"/>
  <c r="AD109" i="66"/>
  <c r="AD110" i="66"/>
  <c r="AD111" i="66"/>
  <c r="AD112" i="66"/>
  <c r="AD113" i="66"/>
  <c r="AD114" i="66"/>
  <c r="AD115" i="66"/>
  <c r="AD116" i="66"/>
  <c r="AD117" i="66"/>
  <c r="AD118" i="66"/>
  <c r="AD119" i="66"/>
  <c r="AD120" i="66"/>
  <c r="AD121" i="66"/>
  <c r="AD122" i="66"/>
  <c r="AD123" i="66"/>
  <c r="AD124" i="66"/>
  <c r="AD125" i="66"/>
  <c r="AD126" i="66"/>
  <c r="AD127" i="66"/>
  <c r="AD128" i="66"/>
  <c r="AD129" i="66"/>
  <c r="AD130" i="66"/>
  <c r="AD131" i="66"/>
  <c r="AD132" i="66"/>
  <c r="AD133" i="66"/>
  <c r="AD134" i="66"/>
  <c r="AD135" i="66"/>
  <c r="AD136" i="66"/>
  <c r="AD137" i="66"/>
  <c r="AD3" i="66"/>
  <c r="X4" i="66"/>
  <c r="X5" i="66"/>
  <c r="X6" i="66"/>
  <c r="X7" i="66"/>
  <c r="X8" i="66"/>
  <c r="X9" i="66"/>
  <c r="X10" i="66"/>
  <c r="X11" i="66"/>
  <c r="X12" i="66"/>
  <c r="X13" i="66"/>
  <c r="X14" i="66"/>
  <c r="X15" i="66"/>
  <c r="X16" i="66"/>
  <c r="X17" i="66"/>
  <c r="X18" i="66"/>
  <c r="X19" i="66"/>
  <c r="X20" i="66"/>
  <c r="X21" i="66"/>
  <c r="X22" i="66"/>
  <c r="X23" i="66"/>
  <c r="X24" i="66"/>
  <c r="X25" i="66"/>
  <c r="X26" i="66"/>
  <c r="X27" i="66"/>
  <c r="X28" i="66"/>
  <c r="X29" i="66"/>
  <c r="X30" i="66"/>
  <c r="X31" i="66"/>
  <c r="X32" i="66"/>
  <c r="X33" i="66"/>
  <c r="X34" i="66"/>
  <c r="X35" i="66"/>
  <c r="X36" i="66"/>
  <c r="X37" i="66"/>
  <c r="X38" i="66"/>
  <c r="X39" i="66"/>
  <c r="X40" i="66"/>
  <c r="X41" i="66"/>
  <c r="X42" i="66"/>
  <c r="X43" i="66"/>
  <c r="X44" i="66"/>
  <c r="X45" i="66"/>
  <c r="X46" i="66"/>
  <c r="X47" i="66"/>
  <c r="X48" i="66"/>
  <c r="X49" i="66"/>
  <c r="X50" i="66"/>
  <c r="X51" i="66"/>
  <c r="X52" i="66"/>
  <c r="X53" i="66"/>
  <c r="X54" i="66"/>
  <c r="X55" i="66"/>
  <c r="X56" i="66"/>
  <c r="X57" i="66"/>
  <c r="X58" i="66"/>
  <c r="X59" i="66"/>
  <c r="X60" i="66"/>
  <c r="X61" i="66"/>
  <c r="X62" i="66"/>
  <c r="X63" i="66"/>
  <c r="X64" i="66"/>
  <c r="X65" i="66"/>
  <c r="X66" i="66"/>
  <c r="X67" i="66"/>
  <c r="X68" i="66"/>
  <c r="X69" i="66"/>
  <c r="X70" i="66"/>
  <c r="X71" i="66"/>
  <c r="X72" i="66"/>
  <c r="X73" i="66"/>
  <c r="X74" i="66"/>
  <c r="X75" i="66"/>
  <c r="X76" i="66"/>
  <c r="X77" i="66"/>
  <c r="X78" i="66"/>
  <c r="X79" i="66"/>
  <c r="X80" i="66"/>
  <c r="X81" i="66"/>
  <c r="X82" i="66"/>
  <c r="X83" i="66"/>
  <c r="X84" i="66"/>
  <c r="X85" i="66"/>
  <c r="X86" i="66"/>
  <c r="X87" i="66"/>
  <c r="X88" i="66"/>
  <c r="X89" i="66"/>
  <c r="X90" i="66"/>
  <c r="X91" i="66"/>
  <c r="X92" i="66"/>
  <c r="X93" i="66"/>
  <c r="X94" i="66"/>
  <c r="X95" i="66"/>
  <c r="X96" i="66"/>
  <c r="X97" i="66"/>
  <c r="X98" i="66"/>
  <c r="X99" i="66"/>
  <c r="X100" i="66"/>
  <c r="X101" i="66"/>
  <c r="X102" i="66"/>
  <c r="X103" i="66"/>
  <c r="X104" i="66"/>
  <c r="X105" i="66"/>
  <c r="X106" i="66"/>
  <c r="X107" i="66"/>
  <c r="X108" i="66"/>
  <c r="X109" i="66"/>
  <c r="X110" i="66"/>
  <c r="X111" i="66"/>
  <c r="X112" i="66"/>
  <c r="X113" i="66"/>
  <c r="X114" i="66"/>
  <c r="X115" i="66"/>
  <c r="X116" i="66"/>
  <c r="X117" i="66"/>
  <c r="X118" i="66"/>
  <c r="X119" i="66"/>
  <c r="X120" i="66"/>
  <c r="X121" i="66"/>
  <c r="X122" i="66"/>
  <c r="X123" i="66"/>
  <c r="X124" i="66"/>
  <c r="X125" i="66"/>
  <c r="X126" i="66"/>
  <c r="X127" i="66"/>
  <c r="X128" i="66"/>
  <c r="X129" i="66"/>
  <c r="X130" i="66"/>
  <c r="X131" i="66"/>
  <c r="X132" i="66"/>
  <c r="G11" i="76" s="1"/>
  <c r="X133" i="66"/>
  <c r="G12" i="76" s="1"/>
  <c r="X134" i="66"/>
  <c r="G13" i="76" s="1"/>
  <c r="X135" i="66"/>
  <c r="G14" i="76" s="1"/>
  <c r="X136" i="66"/>
  <c r="G15" i="76" s="1"/>
  <c r="X137" i="66"/>
  <c r="G16" i="76" s="1"/>
  <c r="X3" i="66"/>
  <c r="AO2" i="66"/>
  <c r="AN2" i="66"/>
  <c r="AM2" i="66"/>
  <c r="AL2" i="66"/>
  <c r="AK2" i="66"/>
  <c r="AJ2" i="66"/>
  <c r="AI2" i="66"/>
  <c r="AH2" i="66"/>
  <c r="S140" i="77" l="1"/>
  <c r="S101" i="77"/>
  <c r="S51" i="77"/>
  <c r="S112" i="77"/>
  <c r="S55" i="77"/>
  <c r="S75" i="77"/>
  <c r="S60" i="77"/>
  <c r="S98" i="77"/>
  <c r="S11" i="77"/>
  <c r="S13" i="77"/>
  <c r="S69" i="77"/>
  <c r="S77" i="77"/>
  <c r="S73" i="77"/>
  <c r="S93" i="77"/>
  <c r="S78" i="77"/>
  <c r="S9" i="77"/>
  <c r="S29" i="77"/>
  <c r="S31" i="77"/>
  <c r="S16" i="77"/>
  <c r="S131" i="77"/>
  <c r="S91" i="77"/>
  <c r="S111" i="77"/>
  <c r="S96" i="77"/>
  <c r="S27" i="77"/>
  <c r="S47" i="77"/>
  <c r="S49" i="77"/>
  <c r="S34" i="77"/>
  <c r="S18" i="77"/>
  <c r="S20" i="77"/>
  <c r="S129" i="77"/>
  <c r="S137" i="77"/>
  <c r="S45" i="77"/>
  <c r="S65" i="77"/>
  <c r="S67" i="77"/>
  <c r="S52" i="77"/>
  <c r="S36" i="77"/>
  <c r="S38" i="77"/>
  <c r="S22" i="77"/>
  <c r="S7" i="77"/>
  <c r="S63" i="77"/>
  <c r="S83" i="77"/>
  <c r="S85" i="77"/>
  <c r="S70" i="77"/>
  <c r="S54" i="77"/>
  <c r="S56" i="77"/>
  <c r="S40" i="77"/>
  <c r="S25" i="77"/>
  <c r="S81" i="77"/>
  <c r="S12" i="77"/>
  <c r="S103" i="77"/>
  <c r="S88" i="77"/>
  <c r="S72" i="77"/>
  <c r="S74" i="77"/>
  <c r="S76" i="77"/>
  <c r="S43" i="77"/>
  <c r="S99" i="77"/>
  <c r="S30" i="77"/>
  <c r="S139" i="77"/>
  <c r="S106" i="77"/>
  <c r="S90" i="77"/>
  <c r="S92" i="77"/>
  <c r="S41" i="77"/>
  <c r="S61" i="77"/>
  <c r="S117" i="77"/>
  <c r="S48" i="77"/>
  <c r="S86" i="77"/>
  <c r="S124" i="77"/>
  <c r="S108" i="77"/>
  <c r="S110" i="77"/>
  <c r="S95" i="77"/>
  <c r="S79" i="77"/>
  <c r="S64" i="77"/>
  <c r="S66" i="77"/>
  <c r="S122" i="77"/>
  <c r="S17" i="77"/>
  <c r="S127" i="77"/>
  <c r="S128" i="77"/>
  <c r="S132" i="77"/>
  <c r="S97" i="77"/>
  <c r="S119" i="77"/>
  <c r="S84" i="77"/>
  <c r="S2" i="77"/>
  <c r="S35" i="77"/>
  <c r="S59" i="77"/>
  <c r="S58" i="77"/>
  <c r="S82" i="77"/>
  <c r="S115" i="77"/>
  <c r="S10" i="77"/>
  <c r="S102" i="77"/>
  <c r="S87" i="77"/>
  <c r="S53" i="77"/>
  <c r="S114" i="77"/>
  <c r="S94" i="77"/>
  <c r="S118" i="77"/>
  <c r="S133" i="77"/>
  <c r="S28" i="77"/>
  <c r="S120" i="77"/>
  <c r="S105" i="77"/>
  <c r="S71" i="77"/>
  <c r="S134" i="77"/>
  <c r="S130" i="77"/>
  <c r="S4" i="77"/>
  <c r="S116" i="77"/>
  <c r="S46" i="77"/>
  <c r="F27" i="75"/>
  <c r="F29" i="75"/>
  <c r="F8" i="75"/>
  <c r="F18" i="75"/>
  <c r="F35" i="75"/>
  <c r="F17" i="75"/>
  <c r="F28" i="75"/>
  <c r="F34" i="75"/>
  <c r="F10" i="75"/>
  <c r="G5" i="76"/>
  <c r="G10" i="76"/>
  <c r="F26" i="75"/>
  <c r="F31" i="75"/>
  <c r="F13" i="75"/>
  <c r="F30" i="75"/>
  <c r="F12" i="75"/>
  <c r="F25" i="75"/>
  <c r="F9" i="75"/>
  <c r="F24" i="75"/>
  <c r="F19" i="75"/>
  <c r="G6" i="76"/>
  <c r="F33" i="75"/>
  <c r="F15" i="75"/>
  <c r="F32" i="75"/>
  <c r="F14" i="75"/>
  <c r="F23" i="75"/>
  <c r="F22" i="75"/>
  <c r="F21" i="75"/>
  <c r="F20" i="75"/>
  <c r="AB2" i="71"/>
  <c r="S95" i="69"/>
  <c r="S113" i="69"/>
  <c r="S131" i="69"/>
  <c r="S78" i="69"/>
  <c r="S97" i="69"/>
  <c r="S133" i="69"/>
  <c r="S85" i="69"/>
  <c r="S104" i="69"/>
  <c r="S122" i="69"/>
  <c r="S15" i="69"/>
  <c r="S33" i="69"/>
  <c r="S115" i="69"/>
  <c r="S52" i="69"/>
  <c r="S53" i="69"/>
  <c r="S80" i="69"/>
  <c r="S71" i="69"/>
  <c r="S62" i="69"/>
  <c r="S89" i="69"/>
  <c r="S28" i="69"/>
  <c r="S107" i="69"/>
  <c r="S46" i="69"/>
  <c r="S90" i="69"/>
  <c r="S64" i="69"/>
  <c r="S127" i="69"/>
  <c r="S82" i="69"/>
  <c r="S57" i="69"/>
  <c r="S101" i="69"/>
  <c r="S93" i="69"/>
  <c r="S120" i="69"/>
  <c r="S111" i="69"/>
  <c r="S3" i="69"/>
  <c r="S92" i="69"/>
  <c r="S40" i="69"/>
  <c r="S121" i="69"/>
  <c r="S77" i="69"/>
  <c r="S87" i="69"/>
  <c r="S103" i="69"/>
  <c r="S23" i="69"/>
  <c r="S43" i="69"/>
  <c r="S81" i="69"/>
  <c r="S66" i="69"/>
  <c r="S50" i="69"/>
  <c r="S126" i="69"/>
  <c r="S73" i="69"/>
  <c r="S41" i="69"/>
  <c r="S61" i="69"/>
  <c r="S99" i="69"/>
  <c r="S84" i="69"/>
  <c r="S68" i="69"/>
  <c r="S17" i="69"/>
  <c r="S91" i="69"/>
  <c r="S59" i="69"/>
  <c r="S79" i="69"/>
  <c r="S10" i="69"/>
  <c r="S102" i="69"/>
  <c r="S86" i="69"/>
  <c r="S35" i="69"/>
  <c r="S109" i="69"/>
  <c r="S39" i="69"/>
  <c r="S60" i="69"/>
  <c r="S136" i="69"/>
  <c r="S129" i="69"/>
  <c r="S125" i="69"/>
  <c r="S75" i="69"/>
  <c r="S96" i="69"/>
  <c r="S134" i="69"/>
  <c r="S11" i="69"/>
  <c r="S2" i="69"/>
  <c r="S69" i="69"/>
  <c r="S100" i="69"/>
  <c r="S117" i="69"/>
  <c r="S105" i="69"/>
  <c r="S112" i="69"/>
  <c r="S114" i="69"/>
  <c r="S118" i="69"/>
  <c r="S29" i="69"/>
  <c r="S13" i="69"/>
  <c r="S123" i="69"/>
  <c r="S18" i="69"/>
  <c r="S20" i="69"/>
  <c r="S51" i="69"/>
  <c r="S135" i="69"/>
  <c r="S6" i="69"/>
  <c r="S8" i="69"/>
  <c r="S47" i="69"/>
  <c r="S31" i="69"/>
  <c r="S137" i="69"/>
  <c r="S36" i="69"/>
  <c r="S38" i="69"/>
  <c r="S98" i="69"/>
  <c r="S4" i="69"/>
  <c r="S24" i="69"/>
  <c r="S26" i="69"/>
  <c r="S65" i="69"/>
  <c r="S49" i="69"/>
  <c r="S16" i="69"/>
  <c r="S54" i="69"/>
  <c r="S56" i="69"/>
  <c r="S22" i="69"/>
  <c r="S42" i="69"/>
  <c r="S44" i="69"/>
  <c r="S83" i="69"/>
  <c r="S67" i="69"/>
  <c r="S34" i="69"/>
  <c r="S72" i="69"/>
  <c r="S74" i="69"/>
  <c r="S132" i="69"/>
  <c r="S108" i="69"/>
  <c r="S76" i="69"/>
  <c r="S116" i="69"/>
  <c r="S27" i="69"/>
  <c r="S12" i="69"/>
  <c r="S88" i="69"/>
  <c r="S19" i="69"/>
  <c r="S128" i="69"/>
  <c r="S58" i="69"/>
  <c r="S70" i="69"/>
  <c r="S94" i="69"/>
  <c r="S7" i="69"/>
  <c r="S45" i="69"/>
  <c r="S30" i="69"/>
  <c r="S14" i="69"/>
  <c r="S106" i="69"/>
  <c r="S37" i="69"/>
  <c r="S21" i="69"/>
  <c r="S9" i="69"/>
  <c r="S119" i="69"/>
  <c r="S110" i="69"/>
  <c r="S5" i="69"/>
  <c r="S25" i="69"/>
  <c r="S63" i="69"/>
  <c r="S48" i="69"/>
  <c r="S32" i="69"/>
  <c r="S124" i="69"/>
  <c r="S55" i="69"/>
  <c r="S130" i="69"/>
  <c r="V2" i="63"/>
  <c r="V2" i="34" s="1"/>
  <c r="V5" i="63"/>
  <c r="V5" i="34" s="1"/>
  <c r="V3" i="63"/>
  <c r="V3" i="34" s="1"/>
  <c r="V6" i="63"/>
  <c r="V6" i="34" s="1"/>
  <c r="U3" i="66" s="1"/>
  <c r="V4" i="63"/>
  <c r="V4" i="34" s="1"/>
  <c r="U3" i="63"/>
  <c r="U17" i="63"/>
  <c r="U31" i="63"/>
  <c r="U59" i="63"/>
  <c r="U73" i="63"/>
  <c r="U87" i="63"/>
  <c r="U101" i="63"/>
  <c r="U115" i="63"/>
  <c r="U129" i="63"/>
  <c r="U18" i="63"/>
  <c r="U32" i="63"/>
  <c r="U46" i="63"/>
  <c r="U60" i="63"/>
  <c r="U74" i="63"/>
  <c r="U88" i="63"/>
  <c r="U102" i="63"/>
  <c r="U116" i="63"/>
  <c r="U130" i="63"/>
  <c r="U5" i="63"/>
  <c r="U47" i="63"/>
  <c r="U75" i="63"/>
  <c r="U103" i="63"/>
  <c r="U117" i="63"/>
  <c r="U131" i="63"/>
  <c r="U6" i="63"/>
  <c r="U20" i="63"/>
  <c r="U34" i="63"/>
  <c r="U48" i="63"/>
  <c r="U62" i="63"/>
  <c r="U76" i="63"/>
  <c r="U90" i="63"/>
  <c r="U104" i="63"/>
  <c r="U118" i="63"/>
  <c r="U35" i="63"/>
  <c r="U49" i="63"/>
  <c r="U63" i="63"/>
  <c r="U77" i="63"/>
  <c r="U91" i="63"/>
  <c r="U105" i="63"/>
  <c r="U119" i="63"/>
  <c r="U133" i="63"/>
  <c r="U11" i="63"/>
  <c r="U53" i="63"/>
  <c r="U95" i="63"/>
  <c r="U123" i="63"/>
  <c r="U43" i="63"/>
  <c r="U30" i="63"/>
  <c r="U114" i="63"/>
  <c r="U8" i="63"/>
  <c r="U22" i="63"/>
  <c r="U50" i="63"/>
  <c r="U64" i="63"/>
  <c r="U78" i="63"/>
  <c r="U92" i="63"/>
  <c r="U120" i="63"/>
  <c r="U9" i="63"/>
  <c r="U23" i="63"/>
  <c r="U37" i="63"/>
  <c r="U51" i="63"/>
  <c r="U65" i="63"/>
  <c r="U79" i="63"/>
  <c r="U107" i="63"/>
  <c r="U121" i="63"/>
  <c r="U135" i="63"/>
  <c r="U10" i="63"/>
  <c r="U24" i="63"/>
  <c r="U38" i="63"/>
  <c r="U66" i="63"/>
  <c r="U80" i="63"/>
  <c r="U94" i="63"/>
  <c r="U108" i="63"/>
  <c r="U122" i="63"/>
  <c r="U136" i="63"/>
  <c r="U25" i="63"/>
  <c r="U39" i="63"/>
  <c r="U81" i="63"/>
  <c r="U109" i="63"/>
  <c r="U137" i="63"/>
  <c r="U29" i="63"/>
  <c r="U127" i="63"/>
  <c r="U100" i="63"/>
  <c r="U67" i="63"/>
  <c r="U15" i="63"/>
  <c r="U85" i="63"/>
  <c r="U58" i="63"/>
  <c r="U72" i="63"/>
  <c r="U128" i="63"/>
  <c r="U12" i="63"/>
  <c r="U26" i="63"/>
  <c r="U40" i="63"/>
  <c r="U54" i="63"/>
  <c r="U68" i="63"/>
  <c r="U82" i="63"/>
  <c r="U110" i="63"/>
  <c r="U138" i="63"/>
  <c r="U27" i="63"/>
  <c r="U41" i="63"/>
  <c r="U83" i="63"/>
  <c r="U97" i="63"/>
  <c r="U111" i="63"/>
  <c r="U125" i="63"/>
  <c r="U139" i="63"/>
  <c r="U14" i="63"/>
  <c r="U42" i="63"/>
  <c r="U56" i="63"/>
  <c r="U84" i="63"/>
  <c r="U98" i="63"/>
  <c r="U126" i="63"/>
  <c r="U140" i="63"/>
  <c r="U57" i="63"/>
  <c r="U71" i="63"/>
  <c r="U141" i="63"/>
  <c r="U44" i="63"/>
  <c r="U2" i="63"/>
  <c r="O3" i="37"/>
  <c r="R140" i="69" l="1"/>
  <c r="R27" i="69"/>
  <c r="R88" i="69"/>
  <c r="R32" i="69"/>
  <c r="R50" i="69"/>
  <c r="R68" i="69"/>
  <c r="R103" i="69"/>
  <c r="R121" i="69"/>
  <c r="R122" i="69"/>
  <c r="R139" i="69"/>
  <c r="R71" i="69"/>
  <c r="R131" i="69"/>
  <c r="R28" i="69"/>
  <c r="R6" i="69"/>
  <c r="R63" i="69"/>
  <c r="R43" i="69"/>
  <c r="R30" i="69"/>
  <c r="R3" i="69"/>
  <c r="R97" i="69"/>
  <c r="R74" i="69"/>
  <c r="R21" i="69"/>
  <c r="R124" i="69"/>
  <c r="R92" i="69"/>
  <c r="R39" i="69"/>
  <c r="R17" i="69"/>
  <c r="R110" i="69"/>
  <c r="R53" i="69"/>
  <c r="R91" i="69"/>
  <c r="R128" i="69"/>
  <c r="R109" i="69"/>
  <c r="R127" i="69"/>
  <c r="R77" i="69"/>
  <c r="R7" i="69"/>
  <c r="R29" i="69"/>
  <c r="R49" i="69"/>
  <c r="R79" i="69"/>
  <c r="R78" i="69"/>
  <c r="R67" i="69"/>
  <c r="R51" i="69"/>
  <c r="R62" i="69"/>
  <c r="R85" i="69"/>
  <c r="R14" i="69"/>
  <c r="R69" i="69"/>
  <c r="R134" i="69"/>
  <c r="R114" i="69"/>
  <c r="R89" i="69"/>
  <c r="R86" i="69"/>
  <c r="R15" i="69"/>
  <c r="R24" i="69"/>
  <c r="R57" i="69"/>
  <c r="R26" i="69"/>
  <c r="R104" i="69"/>
  <c r="R33" i="69"/>
  <c r="R60" i="69"/>
  <c r="R75" i="69"/>
  <c r="R135" i="69"/>
  <c r="R132" i="69"/>
  <c r="R93" i="69"/>
  <c r="R10" i="69"/>
  <c r="R11" i="69"/>
  <c r="R12" i="69"/>
  <c r="R87" i="69"/>
  <c r="R115" i="69"/>
  <c r="R95" i="69"/>
  <c r="R4" i="69"/>
  <c r="R46" i="69"/>
  <c r="R47" i="69"/>
  <c r="R48" i="69"/>
  <c r="R16" i="69"/>
  <c r="R105" i="69"/>
  <c r="R42" i="69"/>
  <c r="R22" i="69"/>
  <c r="R64" i="69"/>
  <c r="R65" i="69"/>
  <c r="R66" i="69"/>
  <c r="R70" i="69"/>
  <c r="R123" i="69"/>
  <c r="R18" i="69"/>
  <c r="R96" i="69"/>
  <c r="R40" i="69"/>
  <c r="R82" i="69"/>
  <c r="R83" i="69"/>
  <c r="R84" i="69"/>
  <c r="R106" i="69"/>
  <c r="R2" i="69"/>
  <c r="R36" i="69"/>
  <c r="R61" i="69"/>
  <c r="R58" i="69"/>
  <c r="R5" i="69"/>
  <c r="R100" i="69"/>
  <c r="R101" i="69"/>
  <c r="R102" i="69"/>
  <c r="R108" i="69"/>
  <c r="R19" i="69"/>
  <c r="R133" i="69"/>
  <c r="R76" i="69"/>
  <c r="R41" i="69"/>
  <c r="R118" i="69"/>
  <c r="R119" i="69"/>
  <c r="R120" i="69"/>
  <c r="R126" i="69"/>
  <c r="R37" i="69"/>
  <c r="R20" i="69"/>
  <c r="R44" i="69"/>
  <c r="R94" i="69"/>
  <c r="R59" i="69"/>
  <c r="R136" i="69"/>
  <c r="R137" i="69"/>
  <c r="R138" i="69"/>
  <c r="R23" i="69"/>
  <c r="R55" i="69"/>
  <c r="R38" i="69"/>
  <c r="R9" i="69"/>
  <c r="R112" i="69"/>
  <c r="R113" i="69"/>
  <c r="R35" i="69"/>
  <c r="R80" i="69"/>
  <c r="R31" i="69"/>
  <c r="R34" i="69"/>
  <c r="R25" i="69"/>
  <c r="R73" i="69"/>
  <c r="R56" i="69"/>
  <c r="R117" i="69"/>
  <c r="R130" i="69"/>
  <c r="R52" i="69"/>
  <c r="R54" i="69"/>
  <c r="R8" i="69"/>
  <c r="R111" i="69"/>
  <c r="R98" i="69"/>
  <c r="R107" i="69"/>
  <c r="R72" i="69"/>
  <c r="R99" i="69"/>
  <c r="R129" i="69"/>
  <c r="R116" i="69"/>
  <c r="R125" i="69"/>
  <c r="R13" i="69"/>
  <c r="R90" i="69"/>
  <c r="R45" i="69"/>
  <c r="R81" i="69"/>
  <c r="V7" i="63"/>
  <c r="V7" i="34" s="1"/>
  <c r="U4" i="66" s="1"/>
  <c r="U96" i="63"/>
  <c r="U132" i="63"/>
  <c r="U33" i="63"/>
  <c r="U52" i="63"/>
  <c r="U134" i="63"/>
  <c r="U4" i="63"/>
  <c r="U19" i="63"/>
  <c r="U16" i="63"/>
  <c r="U61" i="63"/>
  <c r="U113" i="63"/>
  <c r="U106" i="63"/>
  <c r="U69" i="63"/>
  <c r="U55" i="63"/>
  <c r="U93" i="63"/>
  <c r="U45" i="63"/>
  <c r="U70" i="63"/>
  <c r="U99" i="63"/>
  <c r="U21" i="63"/>
  <c r="U112" i="63"/>
  <c r="U36" i="63"/>
  <c r="U13" i="63"/>
  <c r="U124" i="63"/>
  <c r="U86" i="63"/>
  <c r="U28" i="63"/>
  <c r="U7" i="63"/>
  <c r="U89" i="63"/>
  <c r="V8" i="63"/>
  <c r="V8" i="34" s="1"/>
  <c r="U5" i="66" s="1"/>
  <c r="V9" i="63"/>
  <c r="V9" i="34" s="1"/>
  <c r="U6" i="66" s="1"/>
  <c r="F3" i="37"/>
  <c r="B3" i="63"/>
  <c r="C3" i="63"/>
  <c r="D3" i="63"/>
  <c r="E3" i="63"/>
  <c r="F3" i="63"/>
  <c r="G3" i="63"/>
  <c r="H3" i="63"/>
  <c r="I3" i="63"/>
  <c r="G3" i="34" s="1"/>
  <c r="Y3" i="63"/>
  <c r="AA3" i="63"/>
  <c r="AG3" i="63"/>
  <c r="AH3" i="63"/>
  <c r="AI3" i="63"/>
  <c r="B4" i="63"/>
  <c r="C4" i="63"/>
  <c r="D4" i="63"/>
  <c r="E4" i="63"/>
  <c r="F4" i="63"/>
  <c r="G4" i="63"/>
  <c r="H4" i="63"/>
  <c r="I4" i="63"/>
  <c r="G4" i="34" s="1"/>
  <c r="Y4" i="63"/>
  <c r="AA4" i="63"/>
  <c r="AG4" i="63"/>
  <c r="AH4" i="63"/>
  <c r="AI4" i="63"/>
  <c r="B5" i="63"/>
  <c r="C5" i="63"/>
  <c r="D5" i="63"/>
  <c r="E5" i="63"/>
  <c r="F5" i="63"/>
  <c r="G5" i="63"/>
  <c r="H5" i="63"/>
  <c r="I5" i="63"/>
  <c r="G5" i="34" s="1"/>
  <c r="Y5" i="63"/>
  <c r="AA5" i="63"/>
  <c r="AG5" i="63"/>
  <c r="AH5" i="63"/>
  <c r="AI5" i="63"/>
  <c r="B6" i="63"/>
  <c r="C6" i="63"/>
  <c r="D6" i="63"/>
  <c r="E6" i="63"/>
  <c r="F6" i="63"/>
  <c r="G6" i="63"/>
  <c r="H6" i="63"/>
  <c r="I6" i="63"/>
  <c r="G6" i="34" s="1"/>
  <c r="Y6" i="63"/>
  <c r="AA6" i="63"/>
  <c r="AG6" i="63"/>
  <c r="AH6" i="63"/>
  <c r="AI6" i="63"/>
  <c r="AJ6" i="63"/>
  <c r="AF6" i="34" s="1"/>
  <c r="B7" i="63"/>
  <c r="C7" i="63"/>
  <c r="D7" i="63"/>
  <c r="E7" i="63"/>
  <c r="F7" i="63"/>
  <c r="G7" i="63"/>
  <c r="H7" i="63"/>
  <c r="I7" i="63"/>
  <c r="G7" i="34" s="1"/>
  <c r="Y7" i="63"/>
  <c r="AA7" i="63"/>
  <c r="AG7" i="63"/>
  <c r="AH7" i="63"/>
  <c r="AI7" i="63"/>
  <c r="AJ7" i="63"/>
  <c r="AF7" i="34" s="1"/>
  <c r="B8" i="63"/>
  <c r="C8" i="63"/>
  <c r="D8" i="63"/>
  <c r="E8" i="63"/>
  <c r="F8" i="63"/>
  <c r="G8" i="63"/>
  <c r="H8" i="63"/>
  <c r="I8" i="63"/>
  <c r="G8" i="34" s="1"/>
  <c r="G5" i="66" s="1"/>
  <c r="Y8" i="63"/>
  <c r="AA8" i="63"/>
  <c r="AG8" i="63"/>
  <c r="AH8" i="63"/>
  <c r="AI8" i="63"/>
  <c r="AJ8" i="63"/>
  <c r="AF8" i="34" s="1"/>
  <c r="B9" i="63"/>
  <c r="C9" i="63"/>
  <c r="D9" i="63"/>
  <c r="E9" i="63"/>
  <c r="F9" i="63"/>
  <c r="G9" i="63"/>
  <c r="H9" i="63"/>
  <c r="I9" i="63"/>
  <c r="G9" i="34" s="1"/>
  <c r="Y9" i="63"/>
  <c r="AA9" i="63"/>
  <c r="AG9" i="63"/>
  <c r="AH9" i="63"/>
  <c r="AI9" i="63"/>
  <c r="AJ9" i="63"/>
  <c r="AF9" i="34" s="1"/>
  <c r="B10" i="63"/>
  <c r="C10" i="63"/>
  <c r="D10" i="63"/>
  <c r="E10" i="63"/>
  <c r="F10" i="63"/>
  <c r="G10" i="63"/>
  <c r="H10" i="63"/>
  <c r="I10" i="63"/>
  <c r="G10" i="34" s="1"/>
  <c r="Y10" i="63"/>
  <c r="AA10" i="63"/>
  <c r="AG10" i="63"/>
  <c r="AH10" i="63"/>
  <c r="AI10" i="63"/>
  <c r="AJ10" i="63"/>
  <c r="AF10" i="34" s="1"/>
  <c r="B11" i="63"/>
  <c r="C11" i="63"/>
  <c r="D11" i="63"/>
  <c r="E11" i="63"/>
  <c r="F11" i="63"/>
  <c r="G11" i="63"/>
  <c r="H11" i="63"/>
  <c r="I11" i="63"/>
  <c r="G11" i="34" s="1"/>
  <c r="Y11" i="63"/>
  <c r="AA11" i="63"/>
  <c r="AG11" i="63"/>
  <c r="AH11" i="63"/>
  <c r="AI11" i="63"/>
  <c r="AJ11" i="63"/>
  <c r="AF11" i="34" s="1"/>
  <c r="AE8" i="66" s="1"/>
  <c r="B12" i="63"/>
  <c r="C12" i="63"/>
  <c r="D12" i="63"/>
  <c r="E12" i="63"/>
  <c r="F12" i="63"/>
  <c r="G12" i="63"/>
  <c r="H12" i="63"/>
  <c r="I12" i="63"/>
  <c r="G12" i="34" s="1"/>
  <c r="Y12" i="63"/>
  <c r="AA12" i="63"/>
  <c r="AG12" i="63"/>
  <c r="AH12" i="63"/>
  <c r="AI12" i="63"/>
  <c r="AJ12" i="63"/>
  <c r="AF12" i="34" s="1"/>
  <c r="B13" i="63"/>
  <c r="C13" i="63"/>
  <c r="D13" i="63"/>
  <c r="E13" i="63"/>
  <c r="F13" i="63"/>
  <c r="G13" i="63"/>
  <c r="H13" i="63"/>
  <c r="I13" i="63"/>
  <c r="G13" i="34" s="1"/>
  <c r="Y13" i="63"/>
  <c r="AA13" i="63"/>
  <c r="AG13" i="63"/>
  <c r="AH13" i="63"/>
  <c r="AI13" i="63"/>
  <c r="AJ13" i="63"/>
  <c r="AF13" i="34" s="1"/>
  <c r="AE10" i="66" s="1"/>
  <c r="B14" i="63"/>
  <c r="C14" i="63"/>
  <c r="D14" i="63"/>
  <c r="E14" i="63"/>
  <c r="F14" i="63"/>
  <c r="G14" i="63"/>
  <c r="H14" i="63"/>
  <c r="I14" i="63"/>
  <c r="G14" i="34" s="1"/>
  <c r="Y14" i="63"/>
  <c r="AA14" i="63"/>
  <c r="AG14" i="63"/>
  <c r="AH14" i="63"/>
  <c r="AI14" i="63"/>
  <c r="AJ14" i="63"/>
  <c r="AF14" i="34" s="1"/>
  <c r="B15" i="63"/>
  <c r="C15" i="63"/>
  <c r="D15" i="63"/>
  <c r="E15" i="63"/>
  <c r="F15" i="63"/>
  <c r="G15" i="63"/>
  <c r="H15" i="63"/>
  <c r="I15" i="63"/>
  <c r="G15" i="34" s="1"/>
  <c r="Y15" i="63"/>
  <c r="AA15" i="63"/>
  <c r="AG15" i="63"/>
  <c r="AH15" i="63"/>
  <c r="AI15" i="63"/>
  <c r="AJ15" i="63"/>
  <c r="AF15" i="34" s="1"/>
  <c r="AE12" i="66" s="1"/>
  <c r="B16" i="63"/>
  <c r="C16" i="63"/>
  <c r="D16" i="63"/>
  <c r="E16" i="63"/>
  <c r="F16" i="63"/>
  <c r="G16" i="63"/>
  <c r="H16" i="63"/>
  <c r="I16" i="63"/>
  <c r="G16" i="34" s="1"/>
  <c r="Y16" i="63"/>
  <c r="AA16" i="63"/>
  <c r="AG16" i="63"/>
  <c r="AH16" i="63"/>
  <c r="AI16" i="63"/>
  <c r="AJ16" i="63"/>
  <c r="AF16" i="34" s="1"/>
  <c r="B17" i="63"/>
  <c r="C17" i="63"/>
  <c r="D17" i="63"/>
  <c r="E17" i="63"/>
  <c r="F17" i="63"/>
  <c r="G17" i="63"/>
  <c r="H17" i="63"/>
  <c r="I17" i="63"/>
  <c r="G17" i="34" s="1"/>
  <c r="Y17" i="63"/>
  <c r="AA17" i="63"/>
  <c r="AG17" i="63"/>
  <c r="AH17" i="63"/>
  <c r="AI17" i="63"/>
  <c r="AJ17" i="63"/>
  <c r="AF17" i="34" s="1"/>
  <c r="B18" i="63"/>
  <c r="C18" i="63"/>
  <c r="D18" i="63"/>
  <c r="E18" i="63"/>
  <c r="F18" i="63"/>
  <c r="G18" i="63"/>
  <c r="H18" i="63"/>
  <c r="I18" i="63"/>
  <c r="G18" i="34" s="1"/>
  <c r="G15" i="66" s="1"/>
  <c r="Y18" i="63"/>
  <c r="AA18" i="63"/>
  <c r="AG18" i="63"/>
  <c r="AH18" i="63"/>
  <c r="AI18" i="63"/>
  <c r="AJ18" i="63"/>
  <c r="AF18" i="34" s="1"/>
  <c r="B19" i="63"/>
  <c r="C19" i="63"/>
  <c r="D19" i="63"/>
  <c r="E19" i="63"/>
  <c r="F19" i="63"/>
  <c r="G19" i="63"/>
  <c r="H19" i="63"/>
  <c r="I19" i="63"/>
  <c r="G19" i="34" s="1"/>
  <c r="Y19" i="63"/>
  <c r="AA19" i="63"/>
  <c r="AG19" i="63"/>
  <c r="AH19" i="63"/>
  <c r="AI19" i="63"/>
  <c r="AJ19" i="63"/>
  <c r="AF19" i="34" s="1"/>
  <c r="B20" i="63"/>
  <c r="C20" i="63"/>
  <c r="D20" i="63"/>
  <c r="E20" i="63"/>
  <c r="F20" i="63"/>
  <c r="G20" i="63"/>
  <c r="H20" i="63"/>
  <c r="I20" i="63"/>
  <c r="G20" i="34" s="1"/>
  <c r="Y20" i="63"/>
  <c r="AA20" i="63"/>
  <c r="AG20" i="63"/>
  <c r="AH20" i="63"/>
  <c r="AI20" i="63"/>
  <c r="AJ20" i="63"/>
  <c r="AF20" i="34" s="1"/>
  <c r="B21" i="63"/>
  <c r="C21" i="63"/>
  <c r="D21" i="63"/>
  <c r="E21" i="63"/>
  <c r="F21" i="63"/>
  <c r="G21" i="63"/>
  <c r="H21" i="63"/>
  <c r="I21" i="63"/>
  <c r="G21" i="34" s="1"/>
  <c r="Y21" i="63"/>
  <c r="AA21" i="63"/>
  <c r="AG21" i="63"/>
  <c r="AH21" i="63"/>
  <c r="AI21" i="63"/>
  <c r="AJ21" i="63"/>
  <c r="AF21" i="34" s="1"/>
  <c r="B22" i="63"/>
  <c r="C22" i="63"/>
  <c r="D22" i="63"/>
  <c r="E22" i="63"/>
  <c r="F22" i="63"/>
  <c r="G22" i="63"/>
  <c r="H22" i="63"/>
  <c r="I22" i="63"/>
  <c r="G22" i="34" s="1"/>
  <c r="Y22" i="63"/>
  <c r="AA22" i="63"/>
  <c r="AG22" i="63"/>
  <c r="AH22" i="63"/>
  <c r="AI22" i="63"/>
  <c r="AJ22" i="63"/>
  <c r="AF22" i="34" s="1"/>
  <c r="B23" i="63"/>
  <c r="C23" i="63"/>
  <c r="D23" i="63"/>
  <c r="E23" i="63"/>
  <c r="F23" i="63"/>
  <c r="G23" i="63"/>
  <c r="H23" i="63"/>
  <c r="I23" i="63"/>
  <c r="G23" i="34" s="1"/>
  <c r="Y23" i="63"/>
  <c r="AA23" i="63"/>
  <c r="AG23" i="63"/>
  <c r="AH23" i="63"/>
  <c r="AI23" i="63"/>
  <c r="AJ23" i="63"/>
  <c r="AF23" i="34" s="1"/>
  <c r="B24" i="63"/>
  <c r="C24" i="63"/>
  <c r="D24" i="63"/>
  <c r="E24" i="63"/>
  <c r="F24" i="63"/>
  <c r="G24" i="63"/>
  <c r="H24" i="63"/>
  <c r="I24" i="63"/>
  <c r="G24" i="34" s="1"/>
  <c r="Y24" i="63"/>
  <c r="AA24" i="63"/>
  <c r="AG24" i="63"/>
  <c r="AH24" i="63"/>
  <c r="AI24" i="63"/>
  <c r="AJ24" i="63"/>
  <c r="AF24" i="34" s="1"/>
  <c r="AE21" i="66" s="1"/>
  <c r="B25" i="63"/>
  <c r="C25" i="63"/>
  <c r="D25" i="63"/>
  <c r="E25" i="63"/>
  <c r="F25" i="63"/>
  <c r="G25" i="63"/>
  <c r="H25" i="63"/>
  <c r="I25" i="63"/>
  <c r="G25" i="34" s="1"/>
  <c r="Y25" i="63"/>
  <c r="AA25" i="63"/>
  <c r="AG25" i="63"/>
  <c r="AH25" i="63"/>
  <c r="AI25" i="63"/>
  <c r="AJ25" i="63"/>
  <c r="AF25" i="34" s="1"/>
  <c r="B26" i="63"/>
  <c r="C26" i="63"/>
  <c r="D26" i="63"/>
  <c r="E26" i="63"/>
  <c r="F26" i="63"/>
  <c r="G26" i="63"/>
  <c r="H26" i="63"/>
  <c r="I26" i="63"/>
  <c r="G26" i="34" s="1"/>
  <c r="Y26" i="63"/>
  <c r="AA26" i="63"/>
  <c r="AG26" i="63"/>
  <c r="AH26" i="63"/>
  <c r="AI26" i="63"/>
  <c r="AJ26" i="63"/>
  <c r="AF26" i="34" s="1"/>
  <c r="B27" i="63"/>
  <c r="C27" i="63"/>
  <c r="D27" i="63"/>
  <c r="E27" i="63"/>
  <c r="F27" i="63"/>
  <c r="G27" i="63"/>
  <c r="H27" i="63"/>
  <c r="I27" i="63"/>
  <c r="G27" i="34" s="1"/>
  <c r="G24" i="66" s="1"/>
  <c r="Y27" i="63"/>
  <c r="AA27" i="63"/>
  <c r="AG27" i="63"/>
  <c r="AH27" i="63"/>
  <c r="AI27" i="63"/>
  <c r="AJ27" i="63"/>
  <c r="AF27" i="34" s="1"/>
  <c r="B28" i="63"/>
  <c r="C28" i="63"/>
  <c r="D28" i="63"/>
  <c r="E28" i="63"/>
  <c r="F28" i="63"/>
  <c r="G28" i="63"/>
  <c r="H28" i="63"/>
  <c r="I28" i="63"/>
  <c r="G28" i="34" s="1"/>
  <c r="Y28" i="63"/>
  <c r="AA28" i="63"/>
  <c r="AG28" i="63"/>
  <c r="AH28" i="63"/>
  <c r="AI28" i="63"/>
  <c r="AJ28" i="63"/>
  <c r="AF28" i="34" s="1"/>
  <c r="B29" i="63"/>
  <c r="C29" i="63"/>
  <c r="D29" i="63"/>
  <c r="E29" i="63"/>
  <c r="F29" i="63"/>
  <c r="G29" i="63"/>
  <c r="H29" i="63"/>
  <c r="I29" i="63"/>
  <c r="G29" i="34" s="1"/>
  <c r="Y29" i="63"/>
  <c r="AA29" i="63"/>
  <c r="AG29" i="63"/>
  <c r="AH29" i="63"/>
  <c r="AI29" i="63"/>
  <c r="AJ29" i="63"/>
  <c r="AF29" i="34" s="1"/>
  <c r="B30" i="63"/>
  <c r="C30" i="63"/>
  <c r="D30" i="63"/>
  <c r="E30" i="63"/>
  <c r="F30" i="63"/>
  <c r="G30" i="63"/>
  <c r="H30" i="63"/>
  <c r="I30" i="63"/>
  <c r="G30" i="34" s="1"/>
  <c r="Y30" i="63"/>
  <c r="AA30" i="63"/>
  <c r="AG30" i="63"/>
  <c r="AH30" i="63"/>
  <c r="AI30" i="63"/>
  <c r="AJ30" i="63"/>
  <c r="AF30" i="34" s="1"/>
  <c r="B31" i="63"/>
  <c r="C31" i="63"/>
  <c r="D31" i="63"/>
  <c r="E31" i="63"/>
  <c r="F31" i="63"/>
  <c r="G31" i="63"/>
  <c r="H31" i="63"/>
  <c r="I31" i="63"/>
  <c r="G31" i="34" s="1"/>
  <c r="Y31" i="63"/>
  <c r="AA31" i="63"/>
  <c r="AG31" i="63"/>
  <c r="AH31" i="63"/>
  <c r="AI31" i="63"/>
  <c r="AJ31" i="63"/>
  <c r="AF31" i="34" s="1"/>
  <c r="B32" i="63"/>
  <c r="C32" i="63"/>
  <c r="D32" i="63"/>
  <c r="E32" i="63"/>
  <c r="F32" i="63"/>
  <c r="G32" i="63"/>
  <c r="H32" i="63"/>
  <c r="I32" i="63"/>
  <c r="G32" i="34" s="1"/>
  <c r="Y32" i="63"/>
  <c r="AA32" i="63"/>
  <c r="AG32" i="63"/>
  <c r="AH32" i="63"/>
  <c r="AI32" i="63"/>
  <c r="AJ32" i="63"/>
  <c r="AF32" i="34" s="1"/>
  <c r="B33" i="63"/>
  <c r="C33" i="63"/>
  <c r="D33" i="63"/>
  <c r="E33" i="63"/>
  <c r="F33" i="63"/>
  <c r="G33" i="63"/>
  <c r="H33" i="63"/>
  <c r="I33" i="63"/>
  <c r="G33" i="34" s="1"/>
  <c r="Y33" i="63"/>
  <c r="AA33" i="63"/>
  <c r="AG33" i="63"/>
  <c r="AH33" i="63"/>
  <c r="AI33" i="63"/>
  <c r="AJ33" i="63"/>
  <c r="AF33" i="34" s="1"/>
  <c r="B34" i="63"/>
  <c r="C34" i="63"/>
  <c r="D34" i="63"/>
  <c r="E34" i="63"/>
  <c r="F34" i="63"/>
  <c r="G34" i="63"/>
  <c r="H34" i="63"/>
  <c r="I34" i="63"/>
  <c r="G34" i="34" s="1"/>
  <c r="Y34" i="63"/>
  <c r="AA34" i="63"/>
  <c r="AG34" i="63"/>
  <c r="AH34" i="63"/>
  <c r="AI34" i="63"/>
  <c r="AJ34" i="63"/>
  <c r="AF34" i="34" s="1"/>
  <c r="B35" i="63"/>
  <c r="C35" i="63"/>
  <c r="D35" i="63"/>
  <c r="E35" i="63"/>
  <c r="F35" i="63"/>
  <c r="G35" i="63"/>
  <c r="H35" i="63"/>
  <c r="I35" i="63"/>
  <c r="G35" i="34" s="1"/>
  <c r="Y35" i="63"/>
  <c r="AA35" i="63"/>
  <c r="AG35" i="63"/>
  <c r="AH35" i="63"/>
  <c r="AI35" i="63"/>
  <c r="AJ35" i="63"/>
  <c r="AF35" i="34" s="1"/>
  <c r="B36" i="63"/>
  <c r="C36" i="63"/>
  <c r="D36" i="63"/>
  <c r="E36" i="63"/>
  <c r="F36" i="63"/>
  <c r="G36" i="63"/>
  <c r="H36" i="63"/>
  <c r="I36" i="63"/>
  <c r="G36" i="34" s="1"/>
  <c r="Y36" i="63"/>
  <c r="AA36" i="63"/>
  <c r="AG36" i="63"/>
  <c r="AH36" i="63"/>
  <c r="AI36" i="63"/>
  <c r="AJ36" i="63"/>
  <c r="AF36" i="34" s="1"/>
  <c r="B37" i="63"/>
  <c r="C37" i="63"/>
  <c r="D37" i="63"/>
  <c r="E37" i="63"/>
  <c r="F37" i="63"/>
  <c r="G37" i="63"/>
  <c r="H37" i="63"/>
  <c r="I37" i="63"/>
  <c r="G37" i="34" s="1"/>
  <c r="Y37" i="63"/>
  <c r="AA37" i="63"/>
  <c r="AG37" i="63"/>
  <c r="AH37" i="63"/>
  <c r="AI37" i="63"/>
  <c r="AJ37" i="63"/>
  <c r="AF37" i="34" s="1"/>
  <c r="B38" i="63"/>
  <c r="C38" i="63"/>
  <c r="D38" i="63"/>
  <c r="E38" i="63"/>
  <c r="F38" i="63"/>
  <c r="G38" i="63"/>
  <c r="H38" i="63"/>
  <c r="I38" i="63"/>
  <c r="G38" i="34" s="1"/>
  <c r="Y38" i="63"/>
  <c r="AA38" i="63"/>
  <c r="AG38" i="63"/>
  <c r="AH38" i="63"/>
  <c r="AI38" i="63"/>
  <c r="AJ38" i="63"/>
  <c r="AF38" i="34" s="1"/>
  <c r="B39" i="63"/>
  <c r="C39" i="63"/>
  <c r="D39" i="63"/>
  <c r="E39" i="63"/>
  <c r="F39" i="63"/>
  <c r="G39" i="63"/>
  <c r="H39" i="63"/>
  <c r="I39" i="63"/>
  <c r="G39" i="34" s="1"/>
  <c r="Y39" i="63"/>
  <c r="AA39" i="63"/>
  <c r="AG39" i="63"/>
  <c r="AH39" i="63"/>
  <c r="AI39" i="63"/>
  <c r="AJ39" i="63"/>
  <c r="AF39" i="34" s="1"/>
  <c r="B40" i="63"/>
  <c r="C40" i="63"/>
  <c r="D40" i="63"/>
  <c r="E40" i="63"/>
  <c r="F40" i="63"/>
  <c r="G40" i="63"/>
  <c r="H40" i="63"/>
  <c r="I40" i="63"/>
  <c r="G40" i="34" s="1"/>
  <c r="Y40" i="63"/>
  <c r="AA40" i="63"/>
  <c r="AG40" i="63"/>
  <c r="AH40" i="63"/>
  <c r="AI40" i="63"/>
  <c r="AJ40" i="63"/>
  <c r="AF40" i="34" s="1"/>
  <c r="AE37" i="66" s="1"/>
  <c r="B41" i="63"/>
  <c r="C41" i="63"/>
  <c r="D41" i="63"/>
  <c r="E41" i="63"/>
  <c r="F41" i="63"/>
  <c r="G41" i="63"/>
  <c r="H41" i="63"/>
  <c r="I41" i="63"/>
  <c r="G41" i="34" s="1"/>
  <c r="Y41" i="63"/>
  <c r="AA41" i="63"/>
  <c r="AG41" i="63"/>
  <c r="AH41" i="63"/>
  <c r="AI41" i="63"/>
  <c r="AJ41" i="63"/>
  <c r="AF41" i="34" s="1"/>
  <c r="B42" i="63"/>
  <c r="C42" i="63"/>
  <c r="D42" i="63"/>
  <c r="E42" i="63"/>
  <c r="F42" i="63"/>
  <c r="G42" i="63"/>
  <c r="H42" i="63"/>
  <c r="I42" i="63"/>
  <c r="G42" i="34" s="1"/>
  <c r="Y42" i="63"/>
  <c r="AA42" i="63"/>
  <c r="AG42" i="63"/>
  <c r="AH42" i="63"/>
  <c r="AI42" i="63"/>
  <c r="AJ42" i="63"/>
  <c r="AF42" i="34" s="1"/>
  <c r="B43" i="63"/>
  <c r="C43" i="63"/>
  <c r="D43" i="63"/>
  <c r="E43" i="63"/>
  <c r="F43" i="63"/>
  <c r="G43" i="63"/>
  <c r="H43" i="63"/>
  <c r="I43" i="63"/>
  <c r="G43" i="34" s="1"/>
  <c r="G40" i="66" s="1"/>
  <c r="Y43" i="63"/>
  <c r="AA43" i="63"/>
  <c r="AG43" i="63"/>
  <c r="AH43" i="63"/>
  <c r="AI43" i="63"/>
  <c r="AJ43" i="63"/>
  <c r="AF43" i="34" s="1"/>
  <c r="B44" i="63"/>
  <c r="C44" i="63"/>
  <c r="D44" i="63"/>
  <c r="E44" i="63"/>
  <c r="F44" i="63"/>
  <c r="G44" i="63"/>
  <c r="H44" i="63"/>
  <c r="I44" i="63"/>
  <c r="G44" i="34" s="1"/>
  <c r="Y44" i="63"/>
  <c r="AA44" i="63"/>
  <c r="AG44" i="63"/>
  <c r="AH44" i="63"/>
  <c r="AI44" i="63"/>
  <c r="AJ44" i="63"/>
  <c r="AF44" i="34" s="1"/>
  <c r="B45" i="63"/>
  <c r="C45" i="63"/>
  <c r="D45" i="63"/>
  <c r="E45" i="63"/>
  <c r="F45" i="63"/>
  <c r="G45" i="63"/>
  <c r="H45" i="63"/>
  <c r="I45" i="63"/>
  <c r="G45" i="34" s="1"/>
  <c r="Y45" i="63"/>
  <c r="AA45" i="63"/>
  <c r="AG45" i="63"/>
  <c r="AH45" i="63"/>
  <c r="AI45" i="63"/>
  <c r="AJ45" i="63"/>
  <c r="AF45" i="34" s="1"/>
  <c r="B46" i="63"/>
  <c r="C46" i="63"/>
  <c r="D46" i="63"/>
  <c r="E46" i="63"/>
  <c r="F46" i="63"/>
  <c r="G46" i="63"/>
  <c r="H46" i="63"/>
  <c r="I46" i="63"/>
  <c r="G46" i="34" s="1"/>
  <c r="Y46" i="63"/>
  <c r="AA46" i="63"/>
  <c r="AG46" i="63"/>
  <c r="AH46" i="63"/>
  <c r="AI46" i="63"/>
  <c r="AJ46" i="63"/>
  <c r="AF46" i="34" s="1"/>
  <c r="B47" i="63"/>
  <c r="C47" i="63"/>
  <c r="D47" i="63"/>
  <c r="E47" i="63"/>
  <c r="F47" i="63"/>
  <c r="G47" i="63"/>
  <c r="H47" i="63"/>
  <c r="I47" i="63"/>
  <c r="G47" i="34" s="1"/>
  <c r="Y47" i="63"/>
  <c r="AA47" i="63"/>
  <c r="AG47" i="63"/>
  <c r="AH47" i="63"/>
  <c r="AI47" i="63"/>
  <c r="AJ47" i="63"/>
  <c r="AF47" i="34" s="1"/>
  <c r="B48" i="63"/>
  <c r="C48" i="63"/>
  <c r="D48" i="63"/>
  <c r="E48" i="63"/>
  <c r="F48" i="63"/>
  <c r="G48" i="63"/>
  <c r="H48" i="63"/>
  <c r="I48" i="63"/>
  <c r="G48" i="34" s="1"/>
  <c r="Y48" i="63"/>
  <c r="AA48" i="63"/>
  <c r="AG48" i="63"/>
  <c r="AH48" i="63"/>
  <c r="AI48" i="63"/>
  <c r="AJ48" i="63"/>
  <c r="AF48" i="34" s="1"/>
  <c r="B49" i="63"/>
  <c r="C49" i="63"/>
  <c r="D49" i="63"/>
  <c r="E49" i="63"/>
  <c r="F49" i="63"/>
  <c r="G49" i="63"/>
  <c r="H49" i="63"/>
  <c r="I49" i="63"/>
  <c r="G49" i="34" s="1"/>
  <c r="Y49" i="63"/>
  <c r="AA49" i="63"/>
  <c r="AG49" i="63"/>
  <c r="AH49" i="63"/>
  <c r="AI49" i="63"/>
  <c r="AJ49" i="63"/>
  <c r="AF49" i="34" s="1"/>
  <c r="AE46" i="66" s="1"/>
  <c r="B50" i="63"/>
  <c r="C50" i="63"/>
  <c r="D50" i="63"/>
  <c r="E50" i="63"/>
  <c r="F50" i="63"/>
  <c r="G50" i="63"/>
  <c r="H50" i="63"/>
  <c r="I50" i="63"/>
  <c r="G50" i="34" s="1"/>
  <c r="Y50" i="63"/>
  <c r="AA50" i="63"/>
  <c r="AG50" i="63"/>
  <c r="AH50" i="63"/>
  <c r="AI50" i="63"/>
  <c r="AJ50" i="63"/>
  <c r="AF50" i="34" s="1"/>
  <c r="B51" i="63"/>
  <c r="C51" i="63"/>
  <c r="D51" i="63"/>
  <c r="E51" i="63"/>
  <c r="F51" i="63"/>
  <c r="G51" i="63"/>
  <c r="H51" i="63"/>
  <c r="I51" i="63"/>
  <c r="G51" i="34" s="1"/>
  <c r="Y51" i="63"/>
  <c r="AA51" i="63"/>
  <c r="AG51" i="63"/>
  <c r="AH51" i="63"/>
  <c r="AI51" i="63"/>
  <c r="AJ51" i="63"/>
  <c r="AF51" i="34" s="1"/>
  <c r="B52" i="63"/>
  <c r="C52" i="63"/>
  <c r="D52" i="63"/>
  <c r="E52" i="63"/>
  <c r="F52" i="63"/>
  <c r="G52" i="63"/>
  <c r="H52" i="63"/>
  <c r="I52" i="63"/>
  <c r="G52" i="34" s="1"/>
  <c r="G49" i="66" s="1"/>
  <c r="Y52" i="63"/>
  <c r="AA52" i="63"/>
  <c r="AG52" i="63"/>
  <c r="AH52" i="63"/>
  <c r="AI52" i="63"/>
  <c r="AJ52" i="63"/>
  <c r="AF52" i="34" s="1"/>
  <c r="B53" i="63"/>
  <c r="C53" i="63"/>
  <c r="D53" i="63"/>
  <c r="E53" i="63"/>
  <c r="F53" i="63"/>
  <c r="G53" i="63"/>
  <c r="H53" i="63"/>
  <c r="I53" i="63"/>
  <c r="G53" i="34" s="1"/>
  <c r="Y53" i="63"/>
  <c r="AA53" i="63"/>
  <c r="AG53" i="63"/>
  <c r="AH53" i="63"/>
  <c r="AI53" i="63"/>
  <c r="AJ53" i="63"/>
  <c r="AF53" i="34" s="1"/>
  <c r="B54" i="63"/>
  <c r="C54" i="63"/>
  <c r="D54" i="63"/>
  <c r="E54" i="63"/>
  <c r="F54" i="63"/>
  <c r="G54" i="63"/>
  <c r="H54" i="63"/>
  <c r="I54" i="63"/>
  <c r="G54" i="34" s="1"/>
  <c r="Y54" i="63"/>
  <c r="AA54" i="63"/>
  <c r="AG54" i="63"/>
  <c r="AH54" i="63"/>
  <c r="AI54" i="63"/>
  <c r="AJ54" i="63"/>
  <c r="AF54" i="34" s="1"/>
  <c r="B55" i="63"/>
  <c r="C55" i="63"/>
  <c r="D55" i="63"/>
  <c r="E55" i="63"/>
  <c r="F55" i="63"/>
  <c r="G55" i="63"/>
  <c r="H55" i="63"/>
  <c r="I55" i="63"/>
  <c r="G55" i="34" s="1"/>
  <c r="Y55" i="63"/>
  <c r="AA55" i="63"/>
  <c r="AG55" i="63"/>
  <c r="AH55" i="63"/>
  <c r="AI55" i="63"/>
  <c r="AJ55" i="63"/>
  <c r="AF55" i="34" s="1"/>
  <c r="B56" i="63"/>
  <c r="C56" i="63"/>
  <c r="D56" i="63"/>
  <c r="E56" i="63"/>
  <c r="F56" i="63"/>
  <c r="G56" i="63"/>
  <c r="H56" i="63"/>
  <c r="I56" i="63"/>
  <c r="G56" i="34" s="1"/>
  <c r="Y56" i="63"/>
  <c r="AA56" i="63"/>
  <c r="AG56" i="63"/>
  <c r="AH56" i="63"/>
  <c r="AI56" i="63"/>
  <c r="AJ56" i="63"/>
  <c r="AF56" i="34" s="1"/>
  <c r="B57" i="63"/>
  <c r="C57" i="63"/>
  <c r="D57" i="63"/>
  <c r="E57" i="63"/>
  <c r="F57" i="63"/>
  <c r="G57" i="63"/>
  <c r="H57" i="63"/>
  <c r="I57" i="63"/>
  <c r="G57" i="34" s="1"/>
  <c r="Y57" i="63"/>
  <c r="AA57" i="63"/>
  <c r="AG57" i="63"/>
  <c r="AH57" i="63"/>
  <c r="AI57" i="63"/>
  <c r="AJ57" i="63"/>
  <c r="AF57" i="34" s="1"/>
  <c r="B58" i="63"/>
  <c r="C58" i="63"/>
  <c r="D58" i="63"/>
  <c r="E58" i="63"/>
  <c r="F58" i="63"/>
  <c r="G58" i="63"/>
  <c r="H58" i="63"/>
  <c r="I58" i="63"/>
  <c r="G58" i="34" s="1"/>
  <c r="Y58" i="63"/>
  <c r="AA58" i="63"/>
  <c r="AG58" i="63"/>
  <c r="AH58" i="63"/>
  <c r="AI58" i="63"/>
  <c r="AJ58" i="63"/>
  <c r="AF58" i="34" s="1"/>
  <c r="B59" i="63"/>
  <c r="C59" i="63"/>
  <c r="D59" i="63"/>
  <c r="E59" i="63"/>
  <c r="F59" i="63"/>
  <c r="G59" i="63"/>
  <c r="H59" i="63"/>
  <c r="I59" i="63"/>
  <c r="G59" i="34" s="1"/>
  <c r="Y59" i="63"/>
  <c r="AA59" i="63"/>
  <c r="AG59" i="63"/>
  <c r="AH59" i="63"/>
  <c r="AI59" i="63"/>
  <c r="AJ59" i="63"/>
  <c r="AF59" i="34" s="1"/>
  <c r="B60" i="63"/>
  <c r="C60" i="63"/>
  <c r="D60" i="63"/>
  <c r="E60" i="63"/>
  <c r="F60" i="63"/>
  <c r="G60" i="63"/>
  <c r="H60" i="63"/>
  <c r="I60" i="63"/>
  <c r="G60" i="34" s="1"/>
  <c r="Y60" i="63"/>
  <c r="AA60" i="63"/>
  <c r="AG60" i="63"/>
  <c r="AH60" i="63"/>
  <c r="AI60" i="63"/>
  <c r="AJ60" i="63"/>
  <c r="AF60" i="34" s="1"/>
  <c r="B61" i="63"/>
  <c r="C61" i="63"/>
  <c r="D61" i="63"/>
  <c r="E61" i="63"/>
  <c r="F61" i="63"/>
  <c r="G61" i="63"/>
  <c r="H61" i="63"/>
  <c r="I61" i="63"/>
  <c r="G61" i="34" s="1"/>
  <c r="Y61" i="63"/>
  <c r="AA61" i="63"/>
  <c r="AG61" i="63"/>
  <c r="AH61" i="63"/>
  <c r="AI61" i="63"/>
  <c r="AJ61" i="63"/>
  <c r="AF61" i="34" s="1"/>
  <c r="B62" i="63"/>
  <c r="C62" i="63"/>
  <c r="D62" i="63"/>
  <c r="E62" i="63"/>
  <c r="F62" i="63"/>
  <c r="G62" i="63"/>
  <c r="H62" i="63"/>
  <c r="I62" i="63"/>
  <c r="G62" i="34" s="1"/>
  <c r="Y62" i="63"/>
  <c r="AA62" i="63"/>
  <c r="AG62" i="63"/>
  <c r="AH62" i="63"/>
  <c r="AI62" i="63"/>
  <c r="AJ62" i="63"/>
  <c r="AF62" i="34" s="1"/>
  <c r="B63" i="63"/>
  <c r="C63" i="63"/>
  <c r="D63" i="63"/>
  <c r="E63" i="63"/>
  <c r="F63" i="63"/>
  <c r="G63" i="63"/>
  <c r="H63" i="63"/>
  <c r="I63" i="63"/>
  <c r="G63" i="34" s="1"/>
  <c r="Y63" i="63"/>
  <c r="AA63" i="63"/>
  <c r="AG63" i="63"/>
  <c r="AH63" i="63"/>
  <c r="AI63" i="63"/>
  <c r="AJ63" i="63"/>
  <c r="AF63" i="34" s="1"/>
  <c r="B64" i="63"/>
  <c r="C64" i="63"/>
  <c r="D64" i="63"/>
  <c r="E64" i="63"/>
  <c r="F64" i="63"/>
  <c r="G64" i="63"/>
  <c r="H64" i="63"/>
  <c r="I64" i="63"/>
  <c r="G64" i="34" s="1"/>
  <c r="Y64" i="63"/>
  <c r="AA64" i="63"/>
  <c r="AG64" i="63"/>
  <c r="AH64" i="63"/>
  <c r="AI64" i="63"/>
  <c r="AJ64" i="63"/>
  <c r="AF64" i="34" s="1"/>
  <c r="B65" i="63"/>
  <c r="C65" i="63"/>
  <c r="D65" i="63"/>
  <c r="E65" i="63"/>
  <c r="F65" i="63"/>
  <c r="G65" i="63"/>
  <c r="H65" i="63"/>
  <c r="I65" i="63"/>
  <c r="G65" i="34" s="1"/>
  <c r="Y65" i="63"/>
  <c r="AA65" i="63"/>
  <c r="AG65" i="63"/>
  <c r="AH65" i="63"/>
  <c r="AI65" i="63"/>
  <c r="AJ65" i="63"/>
  <c r="AF65" i="34" s="1"/>
  <c r="B66" i="63"/>
  <c r="C66" i="63"/>
  <c r="D66" i="63"/>
  <c r="E66" i="63"/>
  <c r="F66" i="63"/>
  <c r="G66" i="63"/>
  <c r="H66" i="63"/>
  <c r="I66" i="63"/>
  <c r="G66" i="34" s="1"/>
  <c r="Y66" i="63"/>
  <c r="AA66" i="63"/>
  <c r="AG66" i="63"/>
  <c r="AH66" i="63"/>
  <c r="AI66" i="63"/>
  <c r="AJ66" i="63"/>
  <c r="AF66" i="34" s="1"/>
  <c r="B67" i="63"/>
  <c r="C67" i="63"/>
  <c r="D67" i="63"/>
  <c r="E67" i="63"/>
  <c r="F67" i="63"/>
  <c r="G67" i="63"/>
  <c r="H67" i="63"/>
  <c r="I67" i="63"/>
  <c r="G67" i="34" s="1"/>
  <c r="Y67" i="63"/>
  <c r="AA67" i="63"/>
  <c r="AG67" i="63"/>
  <c r="AH67" i="63"/>
  <c r="AI67" i="63"/>
  <c r="AJ67" i="63"/>
  <c r="AF67" i="34" s="1"/>
  <c r="B68" i="63"/>
  <c r="C68" i="63"/>
  <c r="D68" i="63"/>
  <c r="E68" i="63"/>
  <c r="F68" i="63"/>
  <c r="G68" i="63"/>
  <c r="H68" i="63"/>
  <c r="I68" i="63"/>
  <c r="G68" i="34" s="1"/>
  <c r="Y68" i="63"/>
  <c r="AA68" i="63"/>
  <c r="AG68" i="63"/>
  <c r="AH68" i="63"/>
  <c r="AI68" i="63"/>
  <c r="AJ68" i="63"/>
  <c r="AF68" i="34" s="1"/>
  <c r="B69" i="63"/>
  <c r="C69" i="63"/>
  <c r="D69" i="63"/>
  <c r="E69" i="63"/>
  <c r="F69" i="63"/>
  <c r="G69" i="63"/>
  <c r="H69" i="63"/>
  <c r="I69" i="63"/>
  <c r="G69" i="34" s="1"/>
  <c r="Y69" i="63"/>
  <c r="AA69" i="63"/>
  <c r="AG69" i="63"/>
  <c r="AH69" i="63"/>
  <c r="AI69" i="63"/>
  <c r="AJ69" i="63"/>
  <c r="AF69" i="34" s="1"/>
  <c r="B70" i="63"/>
  <c r="C70" i="63"/>
  <c r="D70" i="63"/>
  <c r="E70" i="63"/>
  <c r="F70" i="63"/>
  <c r="G70" i="63"/>
  <c r="H70" i="63"/>
  <c r="I70" i="63"/>
  <c r="G70" i="34" s="1"/>
  <c r="G67" i="66" s="1"/>
  <c r="Y70" i="63"/>
  <c r="AA70" i="63"/>
  <c r="AG70" i="63"/>
  <c r="AH70" i="63"/>
  <c r="AI70" i="63"/>
  <c r="AJ70" i="63"/>
  <c r="AF70" i="34" s="1"/>
  <c r="B71" i="63"/>
  <c r="C71" i="63"/>
  <c r="D71" i="63"/>
  <c r="E71" i="63"/>
  <c r="F71" i="63"/>
  <c r="G71" i="63"/>
  <c r="H71" i="63"/>
  <c r="I71" i="63"/>
  <c r="G71" i="34" s="1"/>
  <c r="Y71" i="63"/>
  <c r="AA71" i="63"/>
  <c r="AG71" i="63"/>
  <c r="AH71" i="63"/>
  <c r="AI71" i="63"/>
  <c r="AJ71" i="63"/>
  <c r="AF71" i="34" s="1"/>
  <c r="B72" i="63"/>
  <c r="C72" i="63"/>
  <c r="D72" i="63"/>
  <c r="E72" i="63"/>
  <c r="F72" i="63"/>
  <c r="G72" i="63"/>
  <c r="H72" i="63"/>
  <c r="I72" i="63"/>
  <c r="G72" i="34" s="1"/>
  <c r="Y72" i="63"/>
  <c r="AA72" i="63"/>
  <c r="AG72" i="63"/>
  <c r="AH72" i="63"/>
  <c r="AI72" i="63"/>
  <c r="AJ72" i="63"/>
  <c r="AF72" i="34" s="1"/>
  <c r="B73" i="63"/>
  <c r="C73" i="63"/>
  <c r="D73" i="63"/>
  <c r="E73" i="63"/>
  <c r="F73" i="63"/>
  <c r="G73" i="63"/>
  <c r="H73" i="63"/>
  <c r="I73" i="63"/>
  <c r="G73" i="34" s="1"/>
  <c r="Y73" i="63"/>
  <c r="AA73" i="63"/>
  <c r="AG73" i="63"/>
  <c r="AH73" i="63"/>
  <c r="AI73" i="63"/>
  <c r="AJ73" i="63"/>
  <c r="AF73" i="34" s="1"/>
  <c r="B74" i="63"/>
  <c r="C74" i="63"/>
  <c r="D74" i="63"/>
  <c r="E74" i="63"/>
  <c r="F74" i="63"/>
  <c r="G74" i="63"/>
  <c r="H74" i="63"/>
  <c r="I74" i="63"/>
  <c r="G74" i="34" s="1"/>
  <c r="Y74" i="63"/>
  <c r="AA74" i="63"/>
  <c r="AG74" i="63"/>
  <c r="AH74" i="63"/>
  <c r="AI74" i="63"/>
  <c r="AJ74" i="63"/>
  <c r="AF74" i="34" s="1"/>
  <c r="B75" i="63"/>
  <c r="C75" i="63"/>
  <c r="D75" i="63"/>
  <c r="E75" i="63"/>
  <c r="F75" i="63"/>
  <c r="G75" i="63"/>
  <c r="H75" i="63"/>
  <c r="I75" i="63"/>
  <c r="G75" i="34" s="1"/>
  <c r="Y75" i="63"/>
  <c r="AA75" i="63"/>
  <c r="AG75" i="63"/>
  <c r="AH75" i="63"/>
  <c r="AI75" i="63"/>
  <c r="AJ75" i="63"/>
  <c r="AF75" i="34" s="1"/>
  <c r="B76" i="63"/>
  <c r="C76" i="63"/>
  <c r="D76" i="63"/>
  <c r="E76" i="63"/>
  <c r="F76" i="63"/>
  <c r="G76" i="63"/>
  <c r="H76" i="63"/>
  <c r="I76" i="63"/>
  <c r="G76" i="34" s="1"/>
  <c r="Y76" i="63"/>
  <c r="AA76" i="63"/>
  <c r="AG76" i="63"/>
  <c r="AH76" i="63"/>
  <c r="AI76" i="63"/>
  <c r="AJ76" i="63"/>
  <c r="AF76" i="34" s="1"/>
  <c r="AE73" i="66" s="1"/>
  <c r="B77" i="63"/>
  <c r="C77" i="63"/>
  <c r="D77" i="63"/>
  <c r="E77" i="63"/>
  <c r="F77" i="63"/>
  <c r="G77" i="63"/>
  <c r="H77" i="63"/>
  <c r="I77" i="63"/>
  <c r="G77" i="34" s="1"/>
  <c r="Y77" i="63"/>
  <c r="AA77" i="63"/>
  <c r="AG77" i="63"/>
  <c r="AH77" i="63"/>
  <c r="AI77" i="63"/>
  <c r="AJ77" i="63"/>
  <c r="AF77" i="34" s="1"/>
  <c r="B78" i="63"/>
  <c r="C78" i="63"/>
  <c r="D78" i="63"/>
  <c r="E78" i="63"/>
  <c r="F78" i="63"/>
  <c r="G78" i="63"/>
  <c r="H78" i="63"/>
  <c r="I78" i="63"/>
  <c r="G78" i="34" s="1"/>
  <c r="Y78" i="63"/>
  <c r="AA78" i="63"/>
  <c r="AG78" i="63"/>
  <c r="AH78" i="63"/>
  <c r="AI78" i="63"/>
  <c r="AJ78" i="63"/>
  <c r="AF78" i="34" s="1"/>
  <c r="B79" i="63"/>
  <c r="C79" i="63"/>
  <c r="D79" i="63"/>
  <c r="E79" i="63"/>
  <c r="F79" i="63"/>
  <c r="G79" i="63"/>
  <c r="H79" i="63"/>
  <c r="I79" i="63"/>
  <c r="G79" i="34" s="1"/>
  <c r="G76" i="66" s="1"/>
  <c r="Y79" i="63"/>
  <c r="AA79" i="63"/>
  <c r="AG79" i="63"/>
  <c r="AH79" i="63"/>
  <c r="AI79" i="63"/>
  <c r="AJ79" i="63"/>
  <c r="AF79" i="34" s="1"/>
  <c r="B80" i="63"/>
  <c r="C80" i="63"/>
  <c r="D80" i="63"/>
  <c r="E80" i="63"/>
  <c r="F80" i="63"/>
  <c r="G80" i="63"/>
  <c r="H80" i="63"/>
  <c r="I80" i="63"/>
  <c r="G80" i="34" s="1"/>
  <c r="Y80" i="63"/>
  <c r="AA80" i="63"/>
  <c r="AG80" i="63"/>
  <c r="AH80" i="63"/>
  <c r="AI80" i="63"/>
  <c r="AJ80" i="63"/>
  <c r="AF80" i="34" s="1"/>
  <c r="B81" i="63"/>
  <c r="C81" i="63"/>
  <c r="D81" i="63"/>
  <c r="E81" i="63"/>
  <c r="F81" i="63"/>
  <c r="G81" i="63"/>
  <c r="H81" i="63"/>
  <c r="I81" i="63"/>
  <c r="G81" i="34" s="1"/>
  <c r="Y81" i="63"/>
  <c r="AA81" i="63"/>
  <c r="AG81" i="63"/>
  <c r="AH81" i="63"/>
  <c r="AI81" i="63"/>
  <c r="AJ81" i="63"/>
  <c r="AF81" i="34" s="1"/>
  <c r="B82" i="63"/>
  <c r="C82" i="63"/>
  <c r="D82" i="63"/>
  <c r="E82" i="63"/>
  <c r="F82" i="63"/>
  <c r="G82" i="63"/>
  <c r="H82" i="63"/>
  <c r="I82" i="63"/>
  <c r="G82" i="34" s="1"/>
  <c r="Y82" i="63"/>
  <c r="AA82" i="63"/>
  <c r="AG82" i="63"/>
  <c r="AH82" i="63"/>
  <c r="AI82" i="63"/>
  <c r="AJ82" i="63"/>
  <c r="AF82" i="34" s="1"/>
  <c r="B83" i="63"/>
  <c r="C83" i="63"/>
  <c r="D83" i="63"/>
  <c r="E83" i="63"/>
  <c r="F83" i="63"/>
  <c r="G83" i="63"/>
  <c r="H83" i="63"/>
  <c r="I83" i="63"/>
  <c r="G83" i="34" s="1"/>
  <c r="Y83" i="63"/>
  <c r="AA83" i="63"/>
  <c r="AG83" i="63"/>
  <c r="AH83" i="63"/>
  <c r="AI83" i="63"/>
  <c r="AJ83" i="63"/>
  <c r="AF83" i="34" s="1"/>
  <c r="B84" i="63"/>
  <c r="C84" i="63"/>
  <c r="D84" i="63"/>
  <c r="E84" i="63"/>
  <c r="F84" i="63"/>
  <c r="G84" i="63"/>
  <c r="H84" i="63"/>
  <c r="I84" i="63"/>
  <c r="G84" i="34" s="1"/>
  <c r="Y84" i="63"/>
  <c r="AA84" i="63"/>
  <c r="AG84" i="63"/>
  <c r="AH84" i="63"/>
  <c r="AI84" i="63"/>
  <c r="AJ84" i="63"/>
  <c r="AF84" i="34" s="1"/>
  <c r="B85" i="63"/>
  <c r="C85" i="63"/>
  <c r="D85" i="63"/>
  <c r="E85" i="63"/>
  <c r="F85" i="63"/>
  <c r="G85" i="63"/>
  <c r="H85" i="63"/>
  <c r="I85" i="63"/>
  <c r="G85" i="34" s="1"/>
  <c r="Y85" i="63"/>
  <c r="AA85" i="63"/>
  <c r="AG85" i="63"/>
  <c r="AH85" i="63"/>
  <c r="AI85" i="63"/>
  <c r="AJ85" i="63"/>
  <c r="AF85" i="34" s="1"/>
  <c r="B86" i="63"/>
  <c r="C86" i="63"/>
  <c r="D86" i="63"/>
  <c r="E86" i="63"/>
  <c r="F86" i="63"/>
  <c r="G86" i="63"/>
  <c r="H86" i="63"/>
  <c r="I86" i="63"/>
  <c r="G86" i="34" s="1"/>
  <c r="Y86" i="63"/>
  <c r="AA86" i="63"/>
  <c r="AG86" i="63"/>
  <c r="AH86" i="63"/>
  <c r="AI86" i="63"/>
  <c r="AJ86" i="63"/>
  <c r="AF86" i="34" s="1"/>
  <c r="B87" i="63"/>
  <c r="C87" i="63"/>
  <c r="D87" i="63"/>
  <c r="E87" i="63"/>
  <c r="F87" i="63"/>
  <c r="G87" i="63"/>
  <c r="H87" i="63"/>
  <c r="I87" i="63"/>
  <c r="G87" i="34" s="1"/>
  <c r="Y87" i="63"/>
  <c r="AA87" i="63"/>
  <c r="AG87" i="63"/>
  <c r="AH87" i="63"/>
  <c r="AI87" i="63"/>
  <c r="AJ87" i="63"/>
  <c r="AF87" i="34" s="1"/>
  <c r="B88" i="63"/>
  <c r="C88" i="63"/>
  <c r="D88" i="63"/>
  <c r="E88" i="63"/>
  <c r="F88" i="63"/>
  <c r="G88" i="63"/>
  <c r="H88" i="63"/>
  <c r="I88" i="63"/>
  <c r="G88" i="34" s="1"/>
  <c r="Y88" i="63"/>
  <c r="AA88" i="63"/>
  <c r="AG88" i="63"/>
  <c r="AH88" i="63"/>
  <c r="AI88" i="63"/>
  <c r="AJ88" i="63"/>
  <c r="AF88" i="34" s="1"/>
  <c r="B89" i="63"/>
  <c r="C89" i="63"/>
  <c r="D89" i="63"/>
  <c r="E89" i="63"/>
  <c r="F89" i="63"/>
  <c r="G89" i="63"/>
  <c r="H89" i="63"/>
  <c r="I89" i="63"/>
  <c r="G89" i="34" s="1"/>
  <c r="Y89" i="63"/>
  <c r="AA89" i="63"/>
  <c r="AG89" i="63"/>
  <c r="AH89" i="63"/>
  <c r="AI89" i="63"/>
  <c r="AJ89" i="63"/>
  <c r="AF89" i="34" s="1"/>
  <c r="B90" i="63"/>
  <c r="C90" i="63"/>
  <c r="D90" i="63"/>
  <c r="E90" i="63"/>
  <c r="F90" i="63"/>
  <c r="G90" i="63"/>
  <c r="H90" i="63"/>
  <c r="I90" i="63"/>
  <c r="G90" i="34" s="1"/>
  <c r="Y90" i="63"/>
  <c r="AA90" i="63"/>
  <c r="AG90" i="63"/>
  <c r="AH90" i="63"/>
  <c r="AI90" i="63"/>
  <c r="AJ90" i="63"/>
  <c r="AF90" i="34" s="1"/>
  <c r="B91" i="63"/>
  <c r="C91" i="63"/>
  <c r="D91" i="63"/>
  <c r="E91" i="63"/>
  <c r="F91" i="63"/>
  <c r="G91" i="63"/>
  <c r="H91" i="63"/>
  <c r="I91" i="63"/>
  <c r="G91" i="34" s="1"/>
  <c r="Y91" i="63"/>
  <c r="AA91" i="63"/>
  <c r="AG91" i="63"/>
  <c r="AH91" i="63"/>
  <c r="AI91" i="63"/>
  <c r="AJ91" i="63"/>
  <c r="AF91" i="34" s="1"/>
  <c r="B92" i="63"/>
  <c r="C92" i="63"/>
  <c r="D92" i="63"/>
  <c r="E92" i="63"/>
  <c r="F92" i="63"/>
  <c r="G92" i="63"/>
  <c r="H92" i="63"/>
  <c r="I92" i="63"/>
  <c r="G92" i="34" s="1"/>
  <c r="Y92" i="63"/>
  <c r="AA92" i="63"/>
  <c r="AG92" i="63"/>
  <c r="AH92" i="63"/>
  <c r="AI92" i="63"/>
  <c r="AJ92" i="63"/>
  <c r="AF92" i="34" s="1"/>
  <c r="B93" i="63"/>
  <c r="C93" i="63"/>
  <c r="D93" i="63"/>
  <c r="E93" i="63"/>
  <c r="F93" i="63"/>
  <c r="G93" i="63"/>
  <c r="H93" i="63"/>
  <c r="I93" i="63"/>
  <c r="G93" i="34" s="1"/>
  <c r="Y93" i="63"/>
  <c r="AA93" i="63"/>
  <c r="AG93" i="63"/>
  <c r="AH93" i="63"/>
  <c r="AI93" i="63"/>
  <c r="AJ93" i="63"/>
  <c r="AF93" i="34" s="1"/>
  <c r="B94" i="63"/>
  <c r="C94" i="63"/>
  <c r="D94" i="63"/>
  <c r="E94" i="63"/>
  <c r="F94" i="63"/>
  <c r="G94" i="63"/>
  <c r="H94" i="63"/>
  <c r="I94" i="63"/>
  <c r="G94" i="34" s="1"/>
  <c r="Y94" i="63"/>
  <c r="AA94" i="63"/>
  <c r="AG94" i="63"/>
  <c r="AH94" i="63"/>
  <c r="AI94" i="63"/>
  <c r="AJ94" i="63"/>
  <c r="AF94" i="34" s="1"/>
  <c r="B95" i="63"/>
  <c r="C95" i="63"/>
  <c r="D95" i="63"/>
  <c r="E95" i="63"/>
  <c r="F95" i="63"/>
  <c r="G95" i="63"/>
  <c r="H95" i="63"/>
  <c r="I95" i="63"/>
  <c r="G95" i="34" s="1"/>
  <c r="Y95" i="63"/>
  <c r="AA95" i="63"/>
  <c r="AG95" i="63"/>
  <c r="AH95" i="63"/>
  <c r="AI95" i="63"/>
  <c r="AJ95" i="63"/>
  <c r="AF95" i="34" s="1"/>
  <c r="B96" i="63"/>
  <c r="C96" i="63"/>
  <c r="D96" i="63"/>
  <c r="E96" i="63"/>
  <c r="F96" i="63"/>
  <c r="G96" i="63"/>
  <c r="H96" i="63"/>
  <c r="I96" i="63"/>
  <c r="G96" i="34" s="1"/>
  <c r="Y96" i="63"/>
  <c r="AA96" i="63"/>
  <c r="AG96" i="63"/>
  <c r="AH96" i="63"/>
  <c r="AI96" i="63"/>
  <c r="AJ96" i="63"/>
  <c r="AF96" i="34" s="1"/>
  <c r="B97" i="63"/>
  <c r="C97" i="63"/>
  <c r="D97" i="63"/>
  <c r="E97" i="63"/>
  <c r="F97" i="63"/>
  <c r="G97" i="63"/>
  <c r="H97" i="63"/>
  <c r="I97" i="63"/>
  <c r="G97" i="34" s="1"/>
  <c r="Y97" i="63"/>
  <c r="AA97" i="63"/>
  <c r="AG97" i="63"/>
  <c r="AH97" i="63"/>
  <c r="AI97" i="63"/>
  <c r="AJ97" i="63"/>
  <c r="AF97" i="34" s="1"/>
  <c r="B98" i="63"/>
  <c r="C98" i="63"/>
  <c r="D98" i="63"/>
  <c r="E98" i="63"/>
  <c r="F98" i="63"/>
  <c r="G98" i="63"/>
  <c r="H98" i="63"/>
  <c r="I98" i="63"/>
  <c r="G98" i="34" s="1"/>
  <c r="Y98" i="63"/>
  <c r="AA98" i="63"/>
  <c r="AG98" i="63"/>
  <c r="AH98" i="63"/>
  <c r="AI98" i="63"/>
  <c r="AJ98" i="63"/>
  <c r="AF98" i="34" s="1"/>
  <c r="B99" i="63"/>
  <c r="C99" i="63"/>
  <c r="D99" i="63"/>
  <c r="E99" i="63"/>
  <c r="F99" i="63"/>
  <c r="G99" i="63"/>
  <c r="H99" i="63"/>
  <c r="I99" i="63"/>
  <c r="G99" i="34" s="1"/>
  <c r="Y99" i="63"/>
  <c r="AA99" i="63"/>
  <c r="AG99" i="63"/>
  <c r="AH99" i="63"/>
  <c r="AI99" i="63"/>
  <c r="AJ99" i="63"/>
  <c r="AF99" i="34" s="1"/>
  <c r="B100" i="63"/>
  <c r="C100" i="63"/>
  <c r="D100" i="63"/>
  <c r="E100" i="63"/>
  <c r="F100" i="63"/>
  <c r="G100" i="63"/>
  <c r="H100" i="63"/>
  <c r="I100" i="63"/>
  <c r="G100" i="34" s="1"/>
  <c r="Y100" i="63"/>
  <c r="AA100" i="63"/>
  <c r="AG100" i="63"/>
  <c r="AH100" i="63"/>
  <c r="AI100" i="63"/>
  <c r="AJ100" i="63"/>
  <c r="AF100" i="34" s="1"/>
  <c r="B101" i="63"/>
  <c r="C101" i="63"/>
  <c r="D101" i="63"/>
  <c r="E101" i="63"/>
  <c r="F101" i="63"/>
  <c r="G101" i="63"/>
  <c r="H101" i="63"/>
  <c r="I101" i="63"/>
  <c r="G101" i="34" s="1"/>
  <c r="Y101" i="63"/>
  <c r="AA101" i="63"/>
  <c r="AG101" i="63"/>
  <c r="AH101" i="63"/>
  <c r="AI101" i="63"/>
  <c r="AJ101" i="63"/>
  <c r="AF101" i="34" s="1"/>
  <c r="B102" i="63"/>
  <c r="C102" i="63"/>
  <c r="D102" i="63"/>
  <c r="E102" i="63"/>
  <c r="F102" i="63"/>
  <c r="G102" i="63"/>
  <c r="H102" i="63"/>
  <c r="I102" i="63"/>
  <c r="G102" i="34" s="1"/>
  <c r="Y102" i="63"/>
  <c r="AA102" i="63"/>
  <c r="AG102" i="63"/>
  <c r="AH102" i="63"/>
  <c r="AI102" i="63"/>
  <c r="AJ102" i="63"/>
  <c r="AF102" i="34" s="1"/>
  <c r="B103" i="63"/>
  <c r="C103" i="63"/>
  <c r="D103" i="63"/>
  <c r="E103" i="63"/>
  <c r="F103" i="63"/>
  <c r="G103" i="63"/>
  <c r="H103" i="63"/>
  <c r="I103" i="63"/>
  <c r="G103" i="34" s="1"/>
  <c r="Y103" i="63"/>
  <c r="AA103" i="63"/>
  <c r="AG103" i="63"/>
  <c r="AH103" i="63"/>
  <c r="AI103" i="63"/>
  <c r="AJ103" i="63"/>
  <c r="AF103" i="34" s="1"/>
  <c r="B104" i="63"/>
  <c r="C104" i="63"/>
  <c r="D104" i="63"/>
  <c r="E104" i="63"/>
  <c r="F104" i="63"/>
  <c r="G104" i="63"/>
  <c r="H104" i="63"/>
  <c r="I104" i="63"/>
  <c r="G104" i="34" s="1"/>
  <c r="Y104" i="63"/>
  <c r="AA104" i="63"/>
  <c r="AG104" i="63"/>
  <c r="AH104" i="63"/>
  <c r="AI104" i="63"/>
  <c r="AJ104" i="63"/>
  <c r="AF104" i="34" s="1"/>
  <c r="B105" i="63"/>
  <c r="C105" i="63"/>
  <c r="D105" i="63"/>
  <c r="E105" i="63"/>
  <c r="F105" i="63"/>
  <c r="G105" i="63"/>
  <c r="H105" i="63"/>
  <c r="I105" i="63"/>
  <c r="G105" i="34" s="1"/>
  <c r="Y105" i="63"/>
  <c r="AA105" i="63"/>
  <c r="AG105" i="63"/>
  <c r="AH105" i="63"/>
  <c r="AI105" i="63"/>
  <c r="AJ105" i="63"/>
  <c r="AF105" i="34" s="1"/>
  <c r="B106" i="63"/>
  <c r="C106" i="63"/>
  <c r="D106" i="63"/>
  <c r="E106" i="63"/>
  <c r="F106" i="63"/>
  <c r="G106" i="63"/>
  <c r="H106" i="63"/>
  <c r="I106" i="63"/>
  <c r="G106" i="34" s="1"/>
  <c r="Y106" i="63"/>
  <c r="AA106" i="63"/>
  <c r="AG106" i="63"/>
  <c r="AH106" i="63"/>
  <c r="AI106" i="63"/>
  <c r="AJ106" i="63"/>
  <c r="AF106" i="34" s="1"/>
  <c r="B107" i="63"/>
  <c r="C107" i="63"/>
  <c r="D107" i="63"/>
  <c r="E107" i="63"/>
  <c r="F107" i="63"/>
  <c r="G107" i="63"/>
  <c r="H107" i="63"/>
  <c r="I107" i="63"/>
  <c r="G107" i="34" s="1"/>
  <c r="Y107" i="63"/>
  <c r="AA107" i="63"/>
  <c r="AG107" i="63"/>
  <c r="AH107" i="63"/>
  <c r="AI107" i="63"/>
  <c r="AJ107" i="63"/>
  <c r="AF107" i="34" s="1"/>
  <c r="B108" i="63"/>
  <c r="C108" i="63"/>
  <c r="D108" i="63"/>
  <c r="E108" i="63"/>
  <c r="F108" i="63"/>
  <c r="G108" i="63"/>
  <c r="H108" i="63"/>
  <c r="I108" i="63"/>
  <c r="G108" i="34" s="1"/>
  <c r="Y108" i="63"/>
  <c r="AA108" i="63"/>
  <c r="AG108" i="63"/>
  <c r="AH108" i="63"/>
  <c r="AI108" i="63"/>
  <c r="AJ108" i="63"/>
  <c r="AF108" i="34" s="1"/>
  <c r="B109" i="63"/>
  <c r="C109" i="63"/>
  <c r="D109" i="63"/>
  <c r="E109" i="63"/>
  <c r="F109" i="63"/>
  <c r="G109" i="63"/>
  <c r="H109" i="63"/>
  <c r="I109" i="63"/>
  <c r="G109" i="34" s="1"/>
  <c r="Y109" i="63"/>
  <c r="AA109" i="63"/>
  <c r="AG109" i="63"/>
  <c r="AH109" i="63"/>
  <c r="AI109" i="63"/>
  <c r="AJ109" i="63"/>
  <c r="AF109" i="34" s="1"/>
  <c r="B110" i="63"/>
  <c r="C4" i="73" s="1"/>
  <c r="C110" i="63"/>
  <c r="E4" i="73" s="1"/>
  <c r="D110" i="63"/>
  <c r="F4" i="73" s="1"/>
  <c r="AP4" i="73" s="1"/>
  <c r="E110" i="63"/>
  <c r="G4" i="73" s="1"/>
  <c r="AQ4" i="73" s="1"/>
  <c r="F110" i="63"/>
  <c r="I4" i="73" s="1"/>
  <c r="G110" i="63"/>
  <c r="J4" i="73" s="1"/>
  <c r="AS4" i="73" s="1"/>
  <c r="H110" i="63"/>
  <c r="I110" i="63"/>
  <c r="G110" i="34" s="1"/>
  <c r="Y110" i="63"/>
  <c r="AA110" i="63"/>
  <c r="AG110" i="63"/>
  <c r="AH110" i="63"/>
  <c r="AI110" i="63"/>
  <c r="AJ110" i="63"/>
  <c r="AF110" i="34" s="1"/>
  <c r="B111" i="63"/>
  <c r="C5" i="73" s="1"/>
  <c r="C111" i="63"/>
  <c r="E5" i="73" s="1"/>
  <c r="D111" i="63"/>
  <c r="F5" i="73" s="1"/>
  <c r="AP5" i="73" s="1"/>
  <c r="E111" i="63"/>
  <c r="G5" i="73" s="1"/>
  <c r="AQ5" i="73" s="1"/>
  <c r="F111" i="63"/>
  <c r="I5" i="73" s="1"/>
  <c r="G111" i="63"/>
  <c r="J5" i="73" s="1"/>
  <c r="AS5" i="73" s="1"/>
  <c r="H111" i="63"/>
  <c r="I111" i="63"/>
  <c r="G111" i="34" s="1"/>
  <c r="Y111" i="63"/>
  <c r="AA111" i="63"/>
  <c r="AG111" i="63"/>
  <c r="AH111" i="63"/>
  <c r="AI111" i="63"/>
  <c r="AJ111" i="63"/>
  <c r="AF111" i="34" s="1"/>
  <c r="B112" i="63"/>
  <c r="C6" i="73" s="1"/>
  <c r="C112" i="63"/>
  <c r="E6" i="73" s="1"/>
  <c r="D112" i="63"/>
  <c r="F6" i="73" s="1"/>
  <c r="AP6" i="73" s="1"/>
  <c r="E112" i="63"/>
  <c r="G6" i="73" s="1"/>
  <c r="AQ6" i="73" s="1"/>
  <c r="F112" i="63"/>
  <c r="I6" i="73" s="1"/>
  <c r="G112" i="63"/>
  <c r="J6" i="73" s="1"/>
  <c r="AS6" i="73" s="1"/>
  <c r="H112" i="63"/>
  <c r="I112" i="63"/>
  <c r="G112" i="34" s="1"/>
  <c r="Y112" i="63"/>
  <c r="AA112" i="63"/>
  <c r="AG112" i="63"/>
  <c r="AH112" i="63"/>
  <c r="AI112" i="63"/>
  <c r="AJ112" i="63"/>
  <c r="AF112" i="34" s="1"/>
  <c r="B113" i="63"/>
  <c r="C7" i="73" s="1"/>
  <c r="C113" i="63"/>
  <c r="E7" i="73" s="1"/>
  <c r="D113" i="63"/>
  <c r="F7" i="73" s="1"/>
  <c r="AP7" i="73" s="1"/>
  <c r="E113" i="63"/>
  <c r="G7" i="73" s="1"/>
  <c r="AQ7" i="73" s="1"/>
  <c r="F113" i="63"/>
  <c r="I7" i="73" s="1"/>
  <c r="G113" i="63"/>
  <c r="J7" i="73" s="1"/>
  <c r="AS7" i="73" s="1"/>
  <c r="H113" i="63"/>
  <c r="I113" i="63"/>
  <c r="G113" i="34" s="1"/>
  <c r="Y113" i="63"/>
  <c r="AA113" i="63"/>
  <c r="AG113" i="63"/>
  <c r="AH113" i="63"/>
  <c r="AI113" i="63"/>
  <c r="AJ113" i="63"/>
  <c r="AF113" i="34" s="1"/>
  <c r="B114" i="63"/>
  <c r="C8" i="73" s="1"/>
  <c r="C114" i="63"/>
  <c r="E8" i="73" s="1"/>
  <c r="D114" i="63"/>
  <c r="F8" i="73" s="1"/>
  <c r="E114" i="63"/>
  <c r="G8" i="73" s="1"/>
  <c r="F114" i="63"/>
  <c r="I8" i="73" s="1"/>
  <c r="G114" i="63"/>
  <c r="J8" i="73" s="1"/>
  <c r="H114" i="63"/>
  <c r="I114" i="63"/>
  <c r="G114" i="34" s="1"/>
  <c r="Y114" i="63"/>
  <c r="AA114" i="63"/>
  <c r="AG114" i="63"/>
  <c r="AH114" i="63"/>
  <c r="AI114" i="63"/>
  <c r="AJ114" i="63"/>
  <c r="AF114" i="34" s="1"/>
  <c r="B115" i="63"/>
  <c r="C9" i="73" s="1"/>
  <c r="C115" i="63"/>
  <c r="E9" i="73" s="1"/>
  <c r="D115" i="63"/>
  <c r="F9" i="73" s="1"/>
  <c r="E115" i="63"/>
  <c r="G9" i="73" s="1"/>
  <c r="F115" i="63"/>
  <c r="I9" i="73" s="1"/>
  <c r="G115" i="63"/>
  <c r="J9" i="73" s="1"/>
  <c r="H115" i="63"/>
  <c r="I115" i="63"/>
  <c r="G115" i="34" s="1"/>
  <c r="Y115" i="63"/>
  <c r="AA115" i="63"/>
  <c r="AG115" i="63"/>
  <c r="AH115" i="63"/>
  <c r="AI115" i="63"/>
  <c r="AJ115" i="63"/>
  <c r="AF115" i="34" s="1"/>
  <c r="B116" i="63"/>
  <c r="C10" i="73" s="1"/>
  <c r="C116" i="63"/>
  <c r="E10" i="73" s="1"/>
  <c r="D116" i="63"/>
  <c r="F10" i="73" s="1"/>
  <c r="E116" i="63"/>
  <c r="G10" i="73" s="1"/>
  <c r="F116" i="63"/>
  <c r="I10" i="73" s="1"/>
  <c r="G116" i="63"/>
  <c r="J10" i="73" s="1"/>
  <c r="H116" i="63"/>
  <c r="I116" i="63"/>
  <c r="G116" i="34" s="1"/>
  <c r="Y116" i="63"/>
  <c r="AA116" i="63"/>
  <c r="AG116" i="63"/>
  <c r="AH116" i="63"/>
  <c r="AI116" i="63"/>
  <c r="AJ116" i="63"/>
  <c r="AF116" i="34" s="1"/>
  <c r="B117" i="63"/>
  <c r="C11" i="73" s="1"/>
  <c r="C117" i="63"/>
  <c r="E11" i="73" s="1"/>
  <c r="D117" i="63"/>
  <c r="F11" i="73" s="1"/>
  <c r="E117" i="63"/>
  <c r="G11" i="73" s="1"/>
  <c r="F117" i="63"/>
  <c r="I11" i="73" s="1"/>
  <c r="G117" i="63"/>
  <c r="J11" i="73" s="1"/>
  <c r="H117" i="63"/>
  <c r="I117" i="63"/>
  <c r="G117" i="34" s="1"/>
  <c r="Y117" i="63"/>
  <c r="AA117" i="63"/>
  <c r="AG117" i="63"/>
  <c r="AH117" i="63"/>
  <c r="AI117" i="63"/>
  <c r="AJ117" i="63"/>
  <c r="AF117" i="34" s="1"/>
  <c r="B118" i="63"/>
  <c r="C12" i="73" s="1"/>
  <c r="C118" i="63"/>
  <c r="E12" i="73" s="1"/>
  <c r="D118" i="63"/>
  <c r="F12" i="73" s="1"/>
  <c r="E118" i="63"/>
  <c r="G12" i="73" s="1"/>
  <c r="F118" i="63"/>
  <c r="I12" i="73" s="1"/>
  <c r="G118" i="63"/>
  <c r="J12" i="73" s="1"/>
  <c r="H118" i="63"/>
  <c r="I118" i="63"/>
  <c r="G118" i="34" s="1"/>
  <c r="Y118" i="63"/>
  <c r="AA118" i="63"/>
  <c r="AG118" i="63"/>
  <c r="AH118" i="63"/>
  <c r="AI118" i="63"/>
  <c r="AJ118" i="63"/>
  <c r="AF118" i="34" s="1"/>
  <c r="B119" i="63"/>
  <c r="C13" i="73" s="1"/>
  <c r="C119" i="63"/>
  <c r="E13" i="73" s="1"/>
  <c r="D119" i="63"/>
  <c r="F13" i="73" s="1"/>
  <c r="E119" i="63"/>
  <c r="G13" i="73" s="1"/>
  <c r="F119" i="63"/>
  <c r="I13" i="73" s="1"/>
  <c r="G119" i="63"/>
  <c r="J13" i="73" s="1"/>
  <c r="H119" i="63"/>
  <c r="I119" i="63"/>
  <c r="G119" i="34" s="1"/>
  <c r="Y119" i="63"/>
  <c r="AA119" i="63"/>
  <c r="AG119" i="63"/>
  <c r="AH119" i="63"/>
  <c r="AI119" i="63"/>
  <c r="AJ119" i="63"/>
  <c r="AF119" i="34" s="1"/>
  <c r="B120" i="63"/>
  <c r="C14" i="73" s="1"/>
  <c r="C120" i="63"/>
  <c r="E14" i="73" s="1"/>
  <c r="D120" i="63"/>
  <c r="F14" i="73" s="1"/>
  <c r="E120" i="63"/>
  <c r="G14" i="73" s="1"/>
  <c r="F120" i="63"/>
  <c r="I14" i="73" s="1"/>
  <c r="G120" i="63"/>
  <c r="J14" i="73" s="1"/>
  <c r="H120" i="63"/>
  <c r="I120" i="63"/>
  <c r="G120" i="34" s="1"/>
  <c r="Y120" i="63"/>
  <c r="AA120" i="63"/>
  <c r="AG120" i="63"/>
  <c r="AH120" i="63"/>
  <c r="AI120" i="63"/>
  <c r="AJ120" i="63"/>
  <c r="AF120" i="34" s="1"/>
  <c r="B121" i="63"/>
  <c r="C15" i="73" s="1"/>
  <c r="C121" i="63"/>
  <c r="E15" i="73" s="1"/>
  <c r="D121" i="63"/>
  <c r="F15" i="73" s="1"/>
  <c r="E121" i="63"/>
  <c r="G15" i="73" s="1"/>
  <c r="F121" i="63"/>
  <c r="I15" i="73" s="1"/>
  <c r="G121" i="63"/>
  <c r="J15" i="73" s="1"/>
  <c r="H121" i="63"/>
  <c r="I121" i="63"/>
  <c r="G121" i="34" s="1"/>
  <c r="Y121" i="63"/>
  <c r="AA121" i="63"/>
  <c r="AG121" i="63"/>
  <c r="AH121" i="63"/>
  <c r="AI121" i="63"/>
  <c r="AJ121" i="63"/>
  <c r="AF121" i="34" s="1"/>
  <c r="B122" i="63"/>
  <c r="C16" i="73" s="1"/>
  <c r="C122" i="63"/>
  <c r="E16" i="73" s="1"/>
  <c r="D122" i="63"/>
  <c r="F16" i="73" s="1"/>
  <c r="E122" i="63"/>
  <c r="G16" i="73" s="1"/>
  <c r="F122" i="63"/>
  <c r="I16" i="73" s="1"/>
  <c r="G122" i="63"/>
  <c r="J16" i="73" s="1"/>
  <c r="H122" i="63"/>
  <c r="I122" i="63"/>
  <c r="G122" i="34" s="1"/>
  <c r="Y122" i="63"/>
  <c r="AA122" i="63"/>
  <c r="AG122" i="63"/>
  <c r="AH122" i="63"/>
  <c r="AI122" i="63"/>
  <c r="AJ122" i="63"/>
  <c r="AF122" i="34" s="1"/>
  <c r="B123" i="63"/>
  <c r="C17" i="73" s="1"/>
  <c r="C123" i="63"/>
  <c r="E17" i="73" s="1"/>
  <c r="D123" i="63"/>
  <c r="F17" i="73" s="1"/>
  <c r="E123" i="63"/>
  <c r="G17" i="73" s="1"/>
  <c r="F123" i="63"/>
  <c r="I17" i="73" s="1"/>
  <c r="G123" i="63"/>
  <c r="J17" i="73" s="1"/>
  <c r="H123" i="63"/>
  <c r="I123" i="63"/>
  <c r="G123" i="34" s="1"/>
  <c r="Y123" i="63"/>
  <c r="AA123" i="63"/>
  <c r="AG123" i="63"/>
  <c r="AH123" i="63"/>
  <c r="AI123" i="63"/>
  <c r="AJ123" i="63"/>
  <c r="AF123" i="34" s="1"/>
  <c r="B124" i="63"/>
  <c r="C18" i="73" s="1"/>
  <c r="C124" i="63"/>
  <c r="E18" i="73" s="1"/>
  <c r="D124" i="63"/>
  <c r="F18" i="73" s="1"/>
  <c r="E124" i="63"/>
  <c r="G18" i="73" s="1"/>
  <c r="F124" i="63"/>
  <c r="I18" i="73" s="1"/>
  <c r="G124" i="63"/>
  <c r="J18" i="73" s="1"/>
  <c r="H124" i="63"/>
  <c r="I124" i="63"/>
  <c r="G124" i="34" s="1"/>
  <c r="Y124" i="63"/>
  <c r="AA124" i="63"/>
  <c r="AG124" i="63"/>
  <c r="AH124" i="63"/>
  <c r="AI124" i="63"/>
  <c r="AJ124" i="63"/>
  <c r="AF124" i="34" s="1"/>
  <c r="B125" i="63"/>
  <c r="C19" i="73" s="1"/>
  <c r="C125" i="63"/>
  <c r="E19" i="73" s="1"/>
  <c r="D125" i="63"/>
  <c r="F19" i="73" s="1"/>
  <c r="E125" i="63"/>
  <c r="G19" i="73" s="1"/>
  <c r="F125" i="63"/>
  <c r="I19" i="73" s="1"/>
  <c r="G125" i="63"/>
  <c r="J19" i="73" s="1"/>
  <c r="H125" i="63"/>
  <c r="I125" i="63"/>
  <c r="G125" i="34" s="1"/>
  <c r="Y125" i="63"/>
  <c r="AA125" i="63"/>
  <c r="AG125" i="63"/>
  <c r="AH125" i="63"/>
  <c r="AI125" i="63"/>
  <c r="AJ125" i="63"/>
  <c r="AF125" i="34" s="1"/>
  <c r="B126" i="63"/>
  <c r="C20" i="73" s="1"/>
  <c r="C126" i="63"/>
  <c r="E20" i="73" s="1"/>
  <c r="D126" i="63"/>
  <c r="F20" i="73" s="1"/>
  <c r="E126" i="63"/>
  <c r="G20" i="73" s="1"/>
  <c r="F126" i="63"/>
  <c r="I20" i="73" s="1"/>
  <c r="G126" i="63"/>
  <c r="J20" i="73" s="1"/>
  <c r="H126" i="63"/>
  <c r="I126" i="63"/>
  <c r="G126" i="34" s="1"/>
  <c r="Y126" i="63"/>
  <c r="AA126" i="63"/>
  <c r="AG126" i="63"/>
  <c r="AH126" i="63"/>
  <c r="AI126" i="63"/>
  <c r="AJ126" i="63"/>
  <c r="AF126" i="34" s="1"/>
  <c r="B127" i="63"/>
  <c r="C21" i="73" s="1"/>
  <c r="C127" i="63"/>
  <c r="E21" i="73" s="1"/>
  <c r="D127" i="63"/>
  <c r="F21" i="73" s="1"/>
  <c r="E127" i="63"/>
  <c r="G21" i="73" s="1"/>
  <c r="F127" i="63"/>
  <c r="I21" i="73" s="1"/>
  <c r="G127" i="63"/>
  <c r="J21" i="73" s="1"/>
  <c r="H127" i="63"/>
  <c r="I127" i="63"/>
  <c r="G127" i="34" s="1"/>
  <c r="Y127" i="63"/>
  <c r="AA127" i="63"/>
  <c r="AG127" i="63"/>
  <c r="AH127" i="63"/>
  <c r="AI127" i="63"/>
  <c r="AJ127" i="63"/>
  <c r="AF127" i="34" s="1"/>
  <c r="B128" i="63"/>
  <c r="C22" i="73" s="1"/>
  <c r="C128" i="63"/>
  <c r="E22" i="73" s="1"/>
  <c r="D128" i="63"/>
  <c r="F22" i="73" s="1"/>
  <c r="E128" i="63"/>
  <c r="G22" i="73" s="1"/>
  <c r="F128" i="63"/>
  <c r="I22" i="73" s="1"/>
  <c r="G128" i="63"/>
  <c r="J22" i="73" s="1"/>
  <c r="H128" i="63"/>
  <c r="I128" i="63"/>
  <c r="G128" i="34" s="1"/>
  <c r="Y128" i="63"/>
  <c r="AA128" i="63"/>
  <c r="AG128" i="63"/>
  <c r="AH128" i="63"/>
  <c r="AI128" i="63"/>
  <c r="AJ128" i="63"/>
  <c r="AF128" i="34" s="1"/>
  <c r="B129" i="63"/>
  <c r="C23" i="73" s="1"/>
  <c r="C129" i="63"/>
  <c r="E23" i="73" s="1"/>
  <c r="D129" i="63"/>
  <c r="F23" i="73" s="1"/>
  <c r="E129" i="63"/>
  <c r="G23" i="73" s="1"/>
  <c r="F129" i="63"/>
  <c r="I23" i="73" s="1"/>
  <c r="G129" i="63"/>
  <c r="J23" i="73" s="1"/>
  <c r="H129" i="63"/>
  <c r="I129" i="63"/>
  <c r="G129" i="34" s="1"/>
  <c r="Y129" i="63"/>
  <c r="AA129" i="63"/>
  <c r="AG129" i="63"/>
  <c r="AH129" i="63"/>
  <c r="AI129" i="63"/>
  <c r="AJ129" i="63"/>
  <c r="AF129" i="34" s="1"/>
  <c r="B130" i="63"/>
  <c r="C24" i="73" s="1"/>
  <c r="C130" i="63"/>
  <c r="E24" i="73" s="1"/>
  <c r="D130" i="63"/>
  <c r="F24" i="73" s="1"/>
  <c r="E130" i="63"/>
  <c r="G24" i="73" s="1"/>
  <c r="F130" i="63"/>
  <c r="I24" i="73" s="1"/>
  <c r="G130" i="63"/>
  <c r="J24" i="73" s="1"/>
  <c r="H130" i="63"/>
  <c r="I130" i="63"/>
  <c r="G130" i="34" s="1"/>
  <c r="Y130" i="63"/>
  <c r="AA130" i="63"/>
  <c r="AG130" i="63"/>
  <c r="AH130" i="63"/>
  <c r="AI130" i="63"/>
  <c r="AJ130" i="63"/>
  <c r="AF130" i="34" s="1"/>
  <c r="AE127" i="66" s="1"/>
  <c r="B131" i="63"/>
  <c r="C25" i="73" s="1"/>
  <c r="C131" i="63"/>
  <c r="E25" i="73" s="1"/>
  <c r="D131" i="63"/>
  <c r="F25" i="73" s="1"/>
  <c r="E131" i="63"/>
  <c r="G25" i="73" s="1"/>
  <c r="F131" i="63"/>
  <c r="I25" i="73" s="1"/>
  <c r="G131" i="63"/>
  <c r="J25" i="73" s="1"/>
  <c r="H131" i="63"/>
  <c r="I131" i="63"/>
  <c r="G131" i="34" s="1"/>
  <c r="Y131" i="63"/>
  <c r="AA131" i="63"/>
  <c r="AG131" i="63"/>
  <c r="AH131" i="63"/>
  <c r="AI131" i="63"/>
  <c r="AJ131" i="63"/>
  <c r="AF131" i="34" s="1"/>
  <c r="B132" i="63"/>
  <c r="C26" i="73" s="1"/>
  <c r="C132" i="63"/>
  <c r="E26" i="73" s="1"/>
  <c r="D132" i="63"/>
  <c r="F26" i="73" s="1"/>
  <c r="E132" i="63"/>
  <c r="G26" i="73" s="1"/>
  <c r="F132" i="63"/>
  <c r="I26" i="73" s="1"/>
  <c r="G132" i="63"/>
  <c r="J26" i="73" s="1"/>
  <c r="H132" i="63"/>
  <c r="I132" i="63"/>
  <c r="G132" i="34" s="1"/>
  <c r="Y132" i="63"/>
  <c r="AA132" i="63"/>
  <c r="AG132" i="63"/>
  <c r="AH132" i="63"/>
  <c r="AI132" i="63"/>
  <c r="AJ132" i="63"/>
  <c r="AF132" i="34" s="1"/>
  <c r="B133" i="63"/>
  <c r="C27" i="73" s="1"/>
  <c r="C133" i="63"/>
  <c r="E27" i="73" s="1"/>
  <c r="D133" i="63"/>
  <c r="F27" i="73" s="1"/>
  <c r="E133" i="63"/>
  <c r="G27" i="73" s="1"/>
  <c r="F133" i="63"/>
  <c r="I27" i="73" s="1"/>
  <c r="G133" i="63"/>
  <c r="J27" i="73" s="1"/>
  <c r="H133" i="63"/>
  <c r="I133" i="63"/>
  <c r="G133" i="34" s="1"/>
  <c r="Y133" i="63"/>
  <c r="AA133" i="63"/>
  <c r="AG133" i="63"/>
  <c r="AH133" i="63"/>
  <c r="AI133" i="63"/>
  <c r="AJ133" i="63"/>
  <c r="AF133" i="34" s="1"/>
  <c r="B134" i="63"/>
  <c r="C28" i="73" s="1"/>
  <c r="C134" i="63"/>
  <c r="E28" i="73" s="1"/>
  <c r="D134" i="63"/>
  <c r="F28" i="73" s="1"/>
  <c r="E134" i="63"/>
  <c r="G28" i="73" s="1"/>
  <c r="F134" i="63"/>
  <c r="I28" i="73" s="1"/>
  <c r="G134" i="63"/>
  <c r="J28" i="73" s="1"/>
  <c r="H134" i="63"/>
  <c r="I134" i="63"/>
  <c r="G134" i="34" s="1"/>
  <c r="Y134" i="63"/>
  <c r="AA134" i="63"/>
  <c r="AG134" i="63"/>
  <c r="AH134" i="63"/>
  <c r="AI134" i="63"/>
  <c r="AJ134" i="63"/>
  <c r="AF134" i="34" s="1"/>
  <c r="B135" i="63"/>
  <c r="C29" i="73" s="1"/>
  <c r="C135" i="63"/>
  <c r="E29" i="73" s="1"/>
  <c r="D135" i="63"/>
  <c r="F29" i="73" s="1"/>
  <c r="E135" i="63"/>
  <c r="G29" i="73" s="1"/>
  <c r="F135" i="63"/>
  <c r="I29" i="73" s="1"/>
  <c r="G135" i="63"/>
  <c r="J29" i="73" s="1"/>
  <c r="H135" i="63"/>
  <c r="I135" i="63"/>
  <c r="G135" i="34" s="1"/>
  <c r="Y135" i="63"/>
  <c r="AA135" i="63"/>
  <c r="AG135" i="63"/>
  <c r="AH135" i="63"/>
  <c r="AI135" i="63"/>
  <c r="AJ135" i="63"/>
  <c r="AF135" i="34" s="1"/>
  <c r="B136" i="63"/>
  <c r="C30" i="73" s="1"/>
  <c r="C136" i="63"/>
  <c r="E30" i="73" s="1"/>
  <c r="D136" i="63"/>
  <c r="F30" i="73" s="1"/>
  <c r="E136" i="63"/>
  <c r="G30" i="73" s="1"/>
  <c r="F136" i="63"/>
  <c r="I30" i="73" s="1"/>
  <c r="G136" i="63"/>
  <c r="J30" i="73" s="1"/>
  <c r="H136" i="63"/>
  <c r="I136" i="63"/>
  <c r="G136" i="34" s="1"/>
  <c r="Y136" i="63"/>
  <c r="AA136" i="63"/>
  <c r="AG136" i="63"/>
  <c r="AH136" i="63"/>
  <c r="AI136" i="63"/>
  <c r="AJ136" i="63"/>
  <c r="AF136" i="34" s="1"/>
  <c r="B137" i="63"/>
  <c r="C31" i="73" s="1"/>
  <c r="C137" i="63"/>
  <c r="E31" i="73" s="1"/>
  <c r="D137" i="63"/>
  <c r="F31" i="73" s="1"/>
  <c r="E137" i="63"/>
  <c r="G31" i="73" s="1"/>
  <c r="F137" i="63"/>
  <c r="I31" i="73" s="1"/>
  <c r="G137" i="63"/>
  <c r="J31" i="73" s="1"/>
  <c r="H137" i="63"/>
  <c r="I137" i="63"/>
  <c r="G137" i="34" s="1"/>
  <c r="Y137" i="63"/>
  <c r="AA137" i="63"/>
  <c r="AG137" i="63"/>
  <c r="AH137" i="63"/>
  <c r="AI137" i="63"/>
  <c r="AJ137" i="63"/>
  <c r="AF137" i="34" s="1"/>
  <c r="B138" i="63"/>
  <c r="C32" i="73" s="1"/>
  <c r="C138" i="63"/>
  <c r="E32" i="73" s="1"/>
  <c r="D138" i="63"/>
  <c r="F32" i="73" s="1"/>
  <c r="E138" i="63"/>
  <c r="G32" i="73" s="1"/>
  <c r="F138" i="63"/>
  <c r="I32" i="73" s="1"/>
  <c r="G138" i="63"/>
  <c r="J32" i="73" s="1"/>
  <c r="H138" i="63"/>
  <c r="I138" i="63"/>
  <c r="G138" i="34" s="1"/>
  <c r="Y138" i="63"/>
  <c r="AA138" i="63"/>
  <c r="AG138" i="63"/>
  <c r="AH138" i="63"/>
  <c r="AI138" i="63"/>
  <c r="AJ138" i="63"/>
  <c r="AF138" i="34" s="1"/>
  <c r="B139" i="63"/>
  <c r="C33" i="73" s="1"/>
  <c r="C139" i="63"/>
  <c r="E33" i="73" s="1"/>
  <c r="D139" i="63"/>
  <c r="F33" i="73" s="1"/>
  <c r="E139" i="63"/>
  <c r="G33" i="73" s="1"/>
  <c r="F139" i="63"/>
  <c r="I33" i="73" s="1"/>
  <c r="G139" i="63"/>
  <c r="J33" i="73" s="1"/>
  <c r="H139" i="63"/>
  <c r="I139" i="63"/>
  <c r="G139" i="34" s="1"/>
  <c r="Y139" i="63"/>
  <c r="AA139" i="63"/>
  <c r="AG139" i="63"/>
  <c r="AH139" i="63"/>
  <c r="AI139" i="63"/>
  <c r="AJ139" i="63"/>
  <c r="AF139" i="34" s="1"/>
  <c r="AE136" i="66" s="1"/>
  <c r="B140" i="63"/>
  <c r="C34" i="73" s="1"/>
  <c r="C140" i="63"/>
  <c r="E34" i="73" s="1"/>
  <c r="D140" i="63"/>
  <c r="F34" i="73" s="1"/>
  <c r="E140" i="63"/>
  <c r="G34" i="73" s="1"/>
  <c r="F140" i="63"/>
  <c r="I34" i="73" s="1"/>
  <c r="G140" i="63"/>
  <c r="J34" i="73" s="1"/>
  <c r="H140" i="63"/>
  <c r="Y140" i="63"/>
  <c r="AA140" i="63"/>
  <c r="AI2" i="63"/>
  <c r="AH2" i="63"/>
  <c r="AG2" i="63"/>
  <c r="AE2" i="63"/>
  <c r="AA2" i="34" s="1"/>
  <c r="Z3" i="66" s="1"/>
  <c r="AF2" i="63"/>
  <c r="AB2" i="34" s="1"/>
  <c r="AA3" i="66" s="1"/>
  <c r="Y2" i="63"/>
  <c r="AA2" i="63"/>
  <c r="H2" i="63"/>
  <c r="I2" i="63"/>
  <c r="G2" i="34" s="1"/>
  <c r="G2" i="63"/>
  <c r="F2" i="63"/>
  <c r="E2" i="63"/>
  <c r="D2" i="63"/>
  <c r="B2" i="63"/>
  <c r="C2" i="63"/>
  <c r="AE82" i="66" l="1"/>
  <c r="AB18" i="63"/>
  <c r="AB9" i="63"/>
  <c r="AB5" i="63"/>
  <c r="G31" i="66"/>
  <c r="AE31" i="66"/>
  <c r="AE108" i="66"/>
  <c r="AE99" i="66"/>
  <c r="G84" i="66"/>
  <c r="AE81" i="66"/>
  <c r="G75" i="66"/>
  <c r="AE72" i="66"/>
  <c r="AE63" i="66"/>
  <c r="G57" i="66"/>
  <c r="AE54" i="66"/>
  <c r="G48" i="66"/>
  <c r="AE45" i="66"/>
  <c r="G39" i="66"/>
  <c r="AE36" i="66"/>
  <c r="AE9" i="66"/>
  <c r="G93" i="66"/>
  <c r="AE90" i="66"/>
  <c r="AE28" i="66"/>
  <c r="AE19" i="66"/>
  <c r="G13" i="66"/>
  <c r="G11" i="66"/>
  <c r="AE135" i="66"/>
  <c r="G34" i="66"/>
  <c r="G102" i="66"/>
  <c r="G66" i="66"/>
  <c r="AE118" i="66"/>
  <c r="G112" i="66"/>
  <c r="AE100" i="66"/>
  <c r="G85" i="66"/>
  <c r="G58" i="66"/>
  <c r="G110" i="66"/>
  <c r="AE80" i="66"/>
  <c r="G74" i="66"/>
  <c r="AE71" i="66"/>
  <c r="G65" i="66"/>
  <c r="AE53" i="66"/>
  <c r="G47" i="66"/>
  <c r="G20" i="66"/>
  <c r="AE17" i="66"/>
  <c r="G128" i="66"/>
  <c r="AE125" i="66"/>
  <c r="G119" i="66"/>
  <c r="G101" i="66"/>
  <c r="AE98" i="66"/>
  <c r="G92" i="66"/>
  <c r="AE89" i="66"/>
  <c r="G83" i="66"/>
  <c r="AC2" i="63"/>
  <c r="Z2" i="34" s="1"/>
  <c r="G63" i="66"/>
  <c r="G54" i="66"/>
  <c r="AE51" i="66"/>
  <c r="G45" i="66"/>
  <c r="AE42" i="66"/>
  <c r="G36" i="66"/>
  <c r="AE60" i="66"/>
  <c r="G6" i="66"/>
  <c r="AE62" i="66"/>
  <c r="AE44" i="66"/>
  <c r="G38" i="66"/>
  <c r="AE35" i="66"/>
  <c r="G29" i="66"/>
  <c r="AE26" i="66"/>
  <c r="AE130" i="66"/>
  <c r="G7" i="66"/>
  <c r="G8" i="66"/>
  <c r="AE55" i="66"/>
  <c r="G121" i="66"/>
  <c r="AE64" i="66"/>
  <c r="AE33" i="66"/>
  <c r="G27" i="66"/>
  <c r="AE24" i="66"/>
  <c r="G18" i="66"/>
  <c r="AE15" i="66"/>
  <c r="G9" i="66"/>
  <c r="G132" i="66"/>
  <c r="D11" i="76" s="1"/>
  <c r="AE120" i="66"/>
  <c r="G114" i="66"/>
  <c r="AE111" i="66"/>
  <c r="G78" i="66"/>
  <c r="G69" i="66"/>
  <c r="AE66" i="66"/>
  <c r="G60" i="66"/>
  <c r="AE48" i="66"/>
  <c r="AE39" i="66"/>
  <c r="G33" i="66"/>
  <c r="AE30" i="66"/>
  <c r="AE129" i="66"/>
  <c r="G123" i="66"/>
  <c r="G105" i="66"/>
  <c r="AE102" i="66"/>
  <c r="G96" i="66"/>
  <c r="AE93" i="66"/>
  <c r="G87" i="66"/>
  <c r="AE84" i="66"/>
  <c r="AE75" i="66"/>
  <c r="AE57" i="66"/>
  <c r="G51" i="66"/>
  <c r="G42" i="66"/>
  <c r="D15" i="73"/>
  <c r="G4" i="66"/>
  <c r="G117" i="66"/>
  <c r="G108" i="66"/>
  <c r="G99" i="66"/>
  <c r="G90" i="66"/>
  <c r="AE87" i="66"/>
  <c r="G81" i="66"/>
  <c r="AE78" i="66"/>
  <c r="G72" i="66"/>
  <c r="AE69" i="66"/>
  <c r="AE114" i="66"/>
  <c r="AE105" i="66"/>
  <c r="AE96" i="66"/>
  <c r="D8" i="73"/>
  <c r="G127" i="66"/>
  <c r="AE124" i="66"/>
  <c r="AE115" i="66"/>
  <c r="AE106" i="66"/>
  <c r="AE97" i="66"/>
  <c r="G91" i="66"/>
  <c r="AE88" i="66"/>
  <c r="G82" i="66"/>
  <c r="AE79" i="66"/>
  <c r="G73" i="66"/>
  <c r="AE70" i="66"/>
  <c r="G64" i="66"/>
  <c r="AE61" i="66"/>
  <c r="G55" i="66"/>
  <c r="AE52" i="66"/>
  <c r="G46" i="66"/>
  <c r="AE43" i="66"/>
  <c r="G37" i="66"/>
  <c r="AB27" i="63"/>
  <c r="G118" i="66"/>
  <c r="G109" i="66"/>
  <c r="G100" i="66"/>
  <c r="AE116" i="66"/>
  <c r="AE107" i="66"/>
  <c r="G56" i="66"/>
  <c r="G25" i="66"/>
  <c r="AE22" i="66"/>
  <c r="G16" i="66"/>
  <c r="AE13" i="66"/>
  <c r="G129" i="66"/>
  <c r="AE126" i="66"/>
  <c r="G120" i="66"/>
  <c r="AE117" i="66"/>
  <c r="G111" i="66"/>
  <c r="AE113" i="66"/>
  <c r="AE95" i="66"/>
  <c r="AE86" i="66"/>
  <c r="AE41" i="66"/>
  <c r="G35" i="66"/>
  <c r="AE32" i="66"/>
  <c r="G26" i="66"/>
  <c r="AE23" i="66"/>
  <c r="G17" i="66"/>
  <c r="AE14" i="66"/>
  <c r="G107" i="66"/>
  <c r="AE104" i="66"/>
  <c r="G98" i="66"/>
  <c r="G89" i="66"/>
  <c r="G80" i="66"/>
  <c r="G22" i="66"/>
  <c r="D31" i="73"/>
  <c r="N35" i="73" s="1"/>
  <c r="AE34" i="66"/>
  <c r="G28" i="66"/>
  <c r="AE25" i="66"/>
  <c r="G19" i="66"/>
  <c r="AE16" i="66"/>
  <c r="G10" i="66"/>
  <c r="AE7" i="66"/>
  <c r="D32" i="73"/>
  <c r="AE112" i="66"/>
  <c r="G106" i="66"/>
  <c r="G88" i="66"/>
  <c r="AE85" i="66"/>
  <c r="G79" i="66"/>
  <c r="AE76" i="66"/>
  <c r="G70" i="66"/>
  <c r="G61" i="66"/>
  <c r="AE58" i="66"/>
  <c r="G52" i="66"/>
  <c r="AE49" i="66"/>
  <c r="G43" i="66"/>
  <c r="AE40" i="66"/>
  <c r="D24" i="73"/>
  <c r="G124" i="66"/>
  <c r="AE121" i="66"/>
  <c r="G115" i="66"/>
  <c r="AE103" i="66"/>
  <c r="G97" i="66"/>
  <c r="AE94" i="66"/>
  <c r="AE67" i="66"/>
  <c r="D33" i="73"/>
  <c r="G30" i="66"/>
  <c r="AE27" i="66"/>
  <c r="G21" i="66"/>
  <c r="AE18" i="66"/>
  <c r="G12" i="66"/>
  <c r="G3" i="66"/>
  <c r="G133" i="66"/>
  <c r="D12" i="76" s="1"/>
  <c r="G137" i="66"/>
  <c r="D16" i="76" s="1"/>
  <c r="D34" i="73"/>
  <c r="G125" i="66"/>
  <c r="AE122" i="66"/>
  <c r="D16" i="73"/>
  <c r="G116" i="66"/>
  <c r="G134" i="66"/>
  <c r="D13" i="76" s="1"/>
  <c r="G138" i="66"/>
  <c r="D17" i="76" s="1"/>
  <c r="AE131" i="66"/>
  <c r="D25" i="73"/>
  <c r="AE77" i="66"/>
  <c r="G71" i="66"/>
  <c r="AE68" i="66"/>
  <c r="G62" i="66"/>
  <c r="AE59" i="66"/>
  <c r="G53" i="66"/>
  <c r="AE50" i="66"/>
  <c r="G44" i="66"/>
  <c r="AB138" i="63"/>
  <c r="G130" i="66"/>
  <c r="AE134" i="66"/>
  <c r="AE138" i="66"/>
  <c r="AE109" i="66"/>
  <c r="G103" i="66"/>
  <c r="G94" i="66"/>
  <c r="AE91" i="66"/>
  <c r="G136" i="66"/>
  <c r="D15" i="76" s="1"/>
  <c r="D23" i="73"/>
  <c r="D14" i="73"/>
  <c r="G126" i="66"/>
  <c r="D17" i="73"/>
  <c r="G135" i="66"/>
  <c r="AE132" i="66"/>
  <c r="D26" i="73"/>
  <c r="AE123" i="66"/>
  <c r="AE133" i="66"/>
  <c r="AE137" i="66"/>
  <c r="G131" i="66"/>
  <c r="AE128" i="66"/>
  <c r="G122" i="66"/>
  <c r="AE119" i="66"/>
  <c r="G113" i="66"/>
  <c r="AE110" i="66"/>
  <c r="G104" i="66"/>
  <c r="AE101" i="66"/>
  <c r="G95" i="66"/>
  <c r="AE92" i="66"/>
  <c r="G86" i="66"/>
  <c r="AE83" i="66"/>
  <c r="G77" i="66"/>
  <c r="AE74" i="66"/>
  <c r="G68" i="66"/>
  <c r="AE65" i="66"/>
  <c r="G59" i="66"/>
  <c r="AE56" i="66"/>
  <c r="G50" i="66"/>
  <c r="AE47" i="66"/>
  <c r="G41" i="66"/>
  <c r="AE38" i="66"/>
  <c r="G32" i="66"/>
  <c r="AE29" i="66"/>
  <c r="G23" i="66"/>
  <c r="AE20" i="66"/>
  <c r="G14" i="66"/>
  <c r="AE11" i="66"/>
  <c r="D4" i="73"/>
  <c r="AO4" i="73"/>
  <c r="D13" i="73"/>
  <c r="AR5" i="73"/>
  <c r="H5" i="73"/>
  <c r="AN4" i="73"/>
  <c r="K4" i="73"/>
  <c r="D9" i="73"/>
  <c r="AB90" i="63"/>
  <c r="AB72" i="63"/>
  <c r="AB63" i="63"/>
  <c r="AB54" i="63"/>
  <c r="AB36" i="63"/>
  <c r="D22" i="73"/>
  <c r="D27" i="73"/>
  <c r="D18" i="73"/>
  <c r="AB108" i="63"/>
  <c r="AB99" i="63"/>
  <c r="AB81" i="63"/>
  <c r="AB45" i="63"/>
  <c r="AB131" i="63"/>
  <c r="AB113" i="63"/>
  <c r="D5" i="73"/>
  <c r="AO5" i="73"/>
  <c r="AB86" i="63"/>
  <c r="AB77" i="63"/>
  <c r="AB23" i="63"/>
  <c r="AB14" i="63"/>
  <c r="AB104" i="63"/>
  <c r="AB95" i="63"/>
  <c r="AB68" i="63"/>
  <c r="AB41" i="63"/>
  <c r="AB32" i="63"/>
  <c r="H6" i="73"/>
  <c r="AR6" i="73"/>
  <c r="K5" i="73"/>
  <c r="AN5" i="73"/>
  <c r="AB59" i="63"/>
  <c r="D10" i="73"/>
  <c r="AB50" i="63"/>
  <c r="D28" i="73"/>
  <c r="D19" i="73"/>
  <c r="H7" i="73"/>
  <c r="AR7" i="73"/>
  <c r="K6" i="73"/>
  <c r="AN6" i="73"/>
  <c r="D29" i="73"/>
  <c r="D6" i="73"/>
  <c r="AO6" i="73"/>
  <c r="D20" i="73"/>
  <c r="D11" i="73"/>
  <c r="AN7" i="73"/>
  <c r="K7" i="73"/>
  <c r="D7" i="73"/>
  <c r="AO7" i="73"/>
  <c r="AD141" i="1"/>
  <c r="AD139" i="77" s="1"/>
  <c r="D30" i="73"/>
  <c r="D21" i="73"/>
  <c r="D12" i="73"/>
  <c r="H4" i="73"/>
  <c r="AR4" i="73"/>
  <c r="M12" i="73"/>
  <c r="AS10" i="73"/>
  <c r="T10" i="73"/>
  <c r="S10" i="73"/>
  <c r="AO9" i="73"/>
  <c r="O9" i="73"/>
  <c r="W9" i="73"/>
  <c r="AC9" i="73" s="1"/>
  <c r="M9" i="73"/>
  <c r="AQ10" i="73"/>
  <c r="Q10" i="73"/>
  <c r="AQ11" i="73"/>
  <c r="Q11" i="73"/>
  <c r="AP11" i="73"/>
  <c r="P11" i="73"/>
  <c r="AO11" i="73"/>
  <c r="O11" i="73"/>
  <c r="W11" i="73"/>
  <c r="AC11" i="73" s="1"/>
  <c r="M11" i="73"/>
  <c r="AS8" i="73"/>
  <c r="T8" i="73"/>
  <c r="S11" i="73"/>
  <c r="S8" i="73"/>
  <c r="AQ8" i="73"/>
  <c r="Q8" i="73"/>
  <c r="AP8" i="73"/>
  <c r="P8" i="73"/>
  <c r="AS9" i="73"/>
  <c r="T9" i="73"/>
  <c r="AO8" i="73"/>
  <c r="O8" i="73"/>
  <c r="AP10" i="73"/>
  <c r="P10" i="73"/>
  <c r="AO10" i="73"/>
  <c r="O10" i="73"/>
  <c r="S9" i="73"/>
  <c r="W8" i="73"/>
  <c r="X8" i="73" s="1"/>
  <c r="M8" i="73"/>
  <c r="AQ9" i="73"/>
  <c r="Q9" i="73"/>
  <c r="AS11" i="73"/>
  <c r="T11" i="73"/>
  <c r="M10" i="73"/>
  <c r="W10" i="73"/>
  <c r="Y10" i="73" s="1"/>
  <c r="AP9" i="73"/>
  <c r="P9" i="73"/>
  <c r="H31" i="73"/>
  <c r="AR31" i="73"/>
  <c r="S31" i="73"/>
  <c r="S35" i="73"/>
  <c r="AP17" i="73"/>
  <c r="P17" i="73"/>
  <c r="AO17" i="73"/>
  <c r="O17" i="73"/>
  <c r="S18" i="73"/>
  <c r="H18" i="73"/>
  <c r="AR18" i="73"/>
  <c r="P27" i="73"/>
  <c r="AP27" i="73"/>
  <c r="AS28" i="73"/>
  <c r="T28" i="73"/>
  <c r="AO27" i="73"/>
  <c r="O27" i="73"/>
  <c r="AQ23" i="73"/>
  <c r="Q23" i="73"/>
  <c r="AB126" i="63"/>
  <c r="AS19" i="73"/>
  <c r="T19" i="73"/>
  <c r="AO18" i="73"/>
  <c r="O18" i="73"/>
  <c r="AQ14" i="73"/>
  <c r="Q14" i="73"/>
  <c r="AB117" i="63"/>
  <c r="P31" i="73"/>
  <c r="AP31" i="73"/>
  <c r="P35" i="73"/>
  <c r="W31" i="73"/>
  <c r="X31" i="73" s="1"/>
  <c r="K31" i="73"/>
  <c r="AN31" i="73"/>
  <c r="M31" i="73"/>
  <c r="W35" i="73"/>
  <c r="X35" i="73" s="1"/>
  <c r="M35" i="73"/>
  <c r="AQ32" i="73"/>
  <c r="AQ36" i="73" s="1"/>
  <c r="Q32" i="73"/>
  <c r="AB135" i="63"/>
  <c r="P32" i="73"/>
  <c r="AP32" i="73"/>
  <c r="AP36" i="73" s="1"/>
  <c r="H28" i="73"/>
  <c r="AR28" i="73"/>
  <c r="S28" i="73"/>
  <c r="W27" i="73"/>
  <c r="Z27" i="73" s="1"/>
  <c r="AN27" i="73"/>
  <c r="M27" i="73"/>
  <c r="K27" i="73"/>
  <c r="AP23" i="73"/>
  <c r="P23" i="73"/>
  <c r="H19" i="73"/>
  <c r="S19" i="73"/>
  <c r="AR19" i="73"/>
  <c r="W18" i="73"/>
  <c r="Z18" i="73" s="1"/>
  <c r="K18" i="73"/>
  <c r="M18" i="73"/>
  <c r="AN18" i="73"/>
  <c r="P14" i="73"/>
  <c r="AP14" i="73"/>
  <c r="AR10" i="73"/>
  <c r="H10" i="73"/>
  <c r="AN9" i="73"/>
  <c r="K9" i="73"/>
  <c r="AQ28" i="73"/>
  <c r="Q28" i="73"/>
  <c r="AS24" i="73"/>
  <c r="T24" i="73"/>
  <c r="AO23" i="73"/>
  <c r="O23" i="73"/>
  <c r="AQ19" i="73"/>
  <c r="Q19" i="73"/>
  <c r="AB122" i="63"/>
  <c r="AS15" i="73"/>
  <c r="T15" i="73"/>
  <c r="AO14" i="73"/>
  <c r="O14" i="73"/>
  <c r="AP26" i="73"/>
  <c r="P26" i="73"/>
  <c r="AS27" i="73"/>
  <c r="T27" i="73"/>
  <c r="AO26" i="73"/>
  <c r="O26" i="73"/>
  <c r="AS18" i="73"/>
  <c r="T18" i="73"/>
  <c r="H27" i="73"/>
  <c r="AR27" i="73"/>
  <c r="S27" i="73"/>
  <c r="AP22" i="73"/>
  <c r="P22" i="73"/>
  <c r="AS33" i="73"/>
  <c r="AS37" i="73" s="1"/>
  <c r="T33" i="73"/>
  <c r="O32" i="73"/>
  <c r="AO32" i="73"/>
  <c r="AO36" i="73" s="1"/>
  <c r="AB140" i="63"/>
  <c r="AB141" i="63"/>
  <c r="AN32" i="73"/>
  <c r="AN36" i="73" s="1"/>
  <c r="W32" i="73"/>
  <c r="AB32" i="73" s="1"/>
  <c r="M32" i="73"/>
  <c r="K32" i="73"/>
  <c r="W23" i="73"/>
  <c r="AC23" i="73" s="1"/>
  <c r="K23" i="73"/>
  <c r="M23" i="73"/>
  <c r="AN23" i="73"/>
  <c r="P19" i="73"/>
  <c r="AP19" i="73"/>
  <c r="AR15" i="73"/>
  <c r="S15" i="73"/>
  <c r="H15" i="73"/>
  <c r="M14" i="73"/>
  <c r="W14" i="73"/>
  <c r="Z14" i="73" s="1"/>
  <c r="AN14" i="73"/>
  <c r="K14" i="73"/>
  <c r="AR32" i="73"/>
  <c r="AR36" i="73" s="1"/>
  <c r="H32" i="73"/>
  <c r="S32" i="73"/>
  <c r="H33" i="73"/>
  <c r="AR33" i="73"/>
  <c r="AR37" i="73" s="1"/>
  <c r="S33" i="73"/>
  <c r="P28" i="73"/>
  <c r="AP28" i="73"/>
  <c r="AR24" i="73"/>
  <c r="S24" i="73"/>
  <c r="H24" i="73"/>
  <c r="AQ33" i="73"/>
  <c r="AQ37" i="73" s="1"/>
  <c r="Q33" i="73"/>
  <c r="AS29" i="73"/>
  <c r="T29" i="73"/>
  <c r="O28" i="73"/>
  <c r="AO28" i="73"/>
  <c r="AQ24" i="73"/>
  <c r="Q24" i="73"/>
  <c r="AS20" i="73"/>
  <c r="T20" i="73"/>
  <c r="AO19" i="73"/>
  <c r="O19" i="73"/>
  <c r="Q15" i="73"/>
  <c r="AQ15" i="73"/>
  <c r="AP33" i="73"/>
  <c r="AP37" i="73" s="1"/>
  <c r="P33" i="73"/>
  <c r="M28" i="73"/>
  <c r="K28" i="73"/>
  <c r="AN28" i="73"/>
  <c r="W28" i="73"/>
  <c r="Y28" i="73" s="1"/>
  <c r="H20" i="73"/>
  <c r="AR20" i="73"/>
  <c r="S20" i="73"/>
  <c r="K19" i="73"/>
  <c r="AN19" i="73"/>
  <c r="W19" i="73"/>
  <c r="AC19" i="73" s="1"/>
  <c r="M19" i="73"/>
  <c r="AP15" i="73"/>
  <c r="P15" i="73"/>
  <c r="AR11" i="73"/>
  <c r="H11" i="73"/>
  <c r="K10" i="73"/>
  <c r="AN10" i="73"/>
  <c r="H29" i="73"/>
  <c r="AR29" i="73"/>
  <c r="S29" i="73"/>
  <c r="P24" i="73"/>
  <c r="AP24" i="73"/>
  <c r="AS34" i="73"/>
  <c r="AS38" i="73" s="1"/>
  <c r="T34" i="73"/>
  <c r="AO33" i="73"/>
  <c r="AO37" i="73" s="1"/>
  <c r="O33" i="73"/>
  <c r="AQ29" i="73"/>
  <c r="Q29" i="73"/>
  <c r="T25" i="73"/>
  <c r="AS25" i="73"/>
  <c r="O24" i="73"/>
  <c r="AO24" i="73"/>
  <c r="AQ20" i="73"/>
  <c r="Q20" i="73"/>
  <c r="AS16" i="73"/>
  <c r="T16" i="73"/>
  <c r="AO15" i="73"/>
  <c r="O15" i="73"/>
  <c r="H34" i="73"/>
  <c r="AR34" i="73"/>
  <c r="AR38" i="73" s="1"/>
  <c r="S34" i="73"/>
  <c r="AS12" i="73"/>
  <c r="T12" i="73"/>
  <c r="H12" i="73"/>
  <c r="AR12" i="73"/>
  <c r="S12" i="73"/>
  <c r="K11" i="73"/>
  <c r="AN11" i="73"/>
  <c r="P20" i="73"/>
  <c r="AP20" i="73"/>
  <c r="K15" i="73"/>
  <c r="W15" i="73"/>
  <c r="Y15" i="73" s="1"/>
  <c r="AN15" i="73"/>
  <c r="M15" i="73"/>
  <c r="AP34" i="73"/>
  <c r="AP38" i="73" s="1"/>
  <c r="F38" i="73" s="1"/>
  <c r="P34" i="73"/>
  <c r="AR30" i="73"/>
  <c r="S30" i="73"/>
  <c r="H30" i="73"/>
  <c r="AP25" i="73"/>
  <c r="P25" i="73"/>
  <c r="AR21" i="73"/>
  <c r="S21" i="73"/>
  <c r="H21" i="73"/>
  <c r="W20" i="73"/>
  <c r="X20" i="73" s="1"/>
  <c r="AN20" i="73"/>
  <c r="M20" i="73"/>
  <c r="K20" i="73"/>
  <c r="P16" i="73"/>
  <c r="AP16" i="73"/>
  <c r="AO34" i="73"/>
  <c r="AO38" i="73" s="1"/>
  <c r="E38" i="73" s="1"/>
  <c r="O34" i="73"/>
  <c r="AQ30" i="73"/>
  <c r="Q30" i="73"/>
  <c r="AS26" i="73"/>
  <c r="T26" i="73"/>
  <c r="AO25" i="73"/>
  <c r="O25" i="73"/>
  <c r="AQ21" i="73"/>
  <c r="Q21" i="73"/>
  <c r="AS17" i="73"/>
  <c r="T17" i="73"/>
  <c r="AO16" i="73"/>
  <c r="O16" i="73"/>
  <c r="AQ12" i="73"/>
  <c r="Q12" i="73"/>
  <c r="W24" i="73"/>
  <c r="X24" i="73" s="1"/>
  <c r="M24" i="73"/>
  <c r="K24" i="73"/>
  <c r="AN24" i="73"/>
  <c r="AR16" i="73"/>
  <c r="S16" i="73"/>
  <c r="H16" i="73"/>
  <c r="AQ34" i="73"/>
  <c r="AQ38" i="73" s="1"/>
  <c r="Q34" i="73"/>
  <c r="AS30" i="73"/>
  <c r="T30" i="73"/>
  <c r="AO29" i="73"/>
  <c r="O29" i="73"/>
  <c r="AQ25" i="73"/>
  <c r="Q25" i="73"/>
  <c r="T21" i="73"/>
  <c r="AS21" i="73"/>
  <c r="AO20" i="73"/>
  <c r="O20" i="73"/>
  <c r="AQ16" i="73"/>
  <c r="Q16" i="73"/>
  <c r="AN29" i="73"/>
  <c r="M29" i="73"/>
  <c r="K29" i="73"/>
  <c r="W29" i="73"/>
  <c r="X29" i="73" s="1"/>
  <c r="W34" i="73"/>
  <c r="X34" i="73" s="1"/>
  <c r="AN34" i="73"/>
  <c r="AN38" i="73" s="1"/>
  <c r="M34" i="73"/>
  <c r="K34" i="73"/>
  <c r="AP30" i="73"/>
  <c r="P30" i="73"/>
  <c r="H26" i="73"/>
  <c r="AR26" i="73"/>
  <c r="S26" i="73"/>
  <c r="W25" i="73"/>
  <c r="AC25" i="73" s="1"/>
  <c r="AN25" i="73"/>
  <c r="K25" i="73"/>
  <c r="M25" i="73"/>
  <c r="AP21" i="73"/>
  <c r="P21" i="73"/>
  <c r="AR17" i="73"/>
  <c r="S17" i="73"/>
  <c r="H17" i="73"/>
  <c r="K16" i="73"/>
  <c r="W16" i="73"/>
  <c r="Z16" i="73" s="1"/>
  <c r="AN16" i="73"/>
  <c r="M16" i="73"/>
  <c r="P12" i="73"/>
  <c r="AP12" i="73"/>
  <c r="AR8" i="73"/>
  <c r="H8" i="73"/>
  <c r="W33" i="73"/>
  <c r="Y33" i="73" s="1"/>
  <c r="K33" i="73"/>
  <c r="M33" i="73"/>
  <c r="AN33" i="73"/>
  <c r="AN37" i="73" s="1"/>
  <c r="AP29" i="73"/>
  <c r="P29" i="73"/>
  <c r="S25" i="73"/>
  <c r="H25" i="73"/>
  <c r="AR25" i="73"/>
  <c r="AS31" i="73"/>
  <c r="T31" i="73"/>
  <c r="T35" i="73"/>
  <c r="AO30" i="73"/>
  <c r="O30" i="73"/>
  <c r="AQ26" i="73"/>
  <c r="Q26" i="73"/>
  <c r="AS22" i="73"/>
  <c r="T22" i="73"/>
  <c r="AO21" i="73"/>
  <c r="O21" i="73"/>
  <c r="AQ17" i="73"/>
  <c r="Q17" i="73"/>
  <c r="AS13" i="73"/>
  <c r="T13" i="73"/>
  <c r="AO12" i="73"/>
  <c r="O12" i="73"/>
  <c r="AR13" i="73"/>
  <c r="S13" i="73"/>
  <c r="H13" i="73"/>
  <c r="K12" i="73"/>
  <c r="AN12" i="73"/>
  <c r="W12" i="73"/>
  <c r="Z12" i="73" s="1"/>
  <c r="H9" i="73"/>
  <c r="AR9" i="73"/>
  <c r="K8" i="73"/>
  <c r="AN8" i="73"/>
  <c r="M30" i="73"/>
  <c r="AN30" i="73"/>
  <c r="K30" i="73"/>
  <c r="W30" i="73"/>
  <c r="Z30" i="73" s="1"/>
  <c r="AR22" i="73"/>
  <c r="S22" i="73"/>
  <c r="H22" i="73"/>
  <c r="K21" i="73"/>
  <c r="W21" i="73"/>
  <c r="Y21" i="73" s="1"/>
  <c r="AN21" i="73"/>
  <c r="M21" i="73"/>
  <c r="Q31" i="73"/>
  <c r="AQ31" i="73"/>
  <c r="Q35" i="73"/>
  <c r="AQ13" i="73"/>
  <c r="Q13" i="73"/>
  <c r="AP13" i="73"/>
  <c r="P13" i="73"/>
  <c r="AB139" i="63"/>
  <c r="AS32" i="73"/>
  <c r="AS36" i="73" s="1"/>
  <c r="T32" i="73"/>
  <c r="AO31" i="73"/>
  <c r="O31" i="73"/>
  <c r="O35" i="73"/>
  <c r="Q27" i="73"/>
  <c r="AQ27" i="73"/>
  <c r="AS23" i="73"/>
  <c r="T23" i="73"/>
  <c r="AO22" i="73"/>
  <c r="O22" i="73"/>
  <c r="Q18" i="73"/>
  <c r="AQ18" i="73"/>
  <c r="AS14" i="73"/>
  <c r="T14" i="73"/>
  <c r="AO13" i="73"/>
  <c r="O13" i="73"/>
  <c r="AQ22" i="73"/>
  <c r="Q22" i="73"/>
  <c r="W26" i="73"/>
  <c r="X26" i="73" s="1"/>
  <c r="AN26" i="73"/>
  <c r="M26" i="73"/>
  <c r="K26" i="73"/>
  <c r="AN17" i="73"/>
  <c r="W17" i="73"/>
  <c r="AB17" i="73" s="1"/>
  <c r="K17" i="73"/>
  <c r="M17" i="73"/>
  <c r="H23" i="73"/>
  <c r="AR23" i="73"/>
  <c r="S23" i="73"/>
  <c r="W22" i="73"/>
  <c r="X22" i="73" s="1"/>
  <c r="M22" i="73"/>
  <c r="AN22" i="73"/>
  <c r="K22" i="73"/>
  <c r="AP18" i="73"/>
  <c r="P18" i="73"/>
  <c r="S14" i="73"/>
  <c r="H14" i="73"/>
  <c r="AR14" i="73"/>
  <c r="M13" i="73"/>
  <c r="AN13" i="73"/>
  <c r="W13" i="73"/>
  <c r="Y13" i="73" s="1"/>
  <c r="K13" i="73"/>
  <c r="AB66" i="63"/>
  <c r="AB57" i="63"/>
  <c r="AB48" i="63"/>
  <c r="AB39" i="63"/>
  <c r="AB30" i="63"/>
  <c r="AB21" i="63"/>
  <c r="AB12" i="63"/>
  <c r="AB120" i="63"/>
  <c r="AB93" i="63"/>
  <c r="AB129" i="63"/>
  <c r="AB111" i="63"/>
  <c r="AB75" i="63"/>
  <c r="AB102" i="63"/>
  <c r="AB84" i="63"/>
  <c r="AB136" i="63"/>
  <c r="AB127" i="63"/>
  <c r="AB118" i="63"/>
  <c r="AB109" i="63"/>
  <c r="AB100" i="63"/>
  <c r="AB91" i="63"/>
  <c r="AB82" i="63"/>
  <c r="AB73" i="63"/>
  <c r="AB64" i="63"/>
  <c r="AB55" i="63"/>
  <c r="AB46" i="63"/>
  <c r="AB37" i="63"/>
  <c r="AB28" i="63"/>
  <c r="AB19" i="63"/>
  <c r="AB10" i="63"/>
  <c r="AB87" i="63"/>
  <c r="AB78" i="63"/>
  <c r="AB60" i="63"/>
  <c r="AB51" i="63"/>
  <c r="AB42" i="63"/>
  <c r="AB33" i="63"/>
  <c r="AB24" i="63"/>
  <c r="AB15" i="63"/>
  <c r="AB6" i="63"/>
  <c r="AB69" i="63"/>
  <c r="AB137" i="63"/>
  <c r="AB128" i="63"/>
  <c r="AB119" i="63"/>
  <c r="AB110" i="63"/>
  <c r="AB101" i="63"/>
  <c r="AB92" i="63"/>
  <c r="AB83" i="63"/>
  <c r="AB74" i="63"/>
  <c r="AB65" i="63"/>
  <c r="AB56" i="63"/>
  <c r="AB47" i="63"/>
  <c r="AB38" i="63"/>
  <c r="AB29" i="63"/>
  <c r="AB20" i="63"/>
  <c r="AB11" i="63"/>
  <c r="AB123" i="63"/>
  <c r="AB114" i="63"/>
  <c r="AB133" i="63"/>
  <c r="AB61" i="63"/>
  <c r="AB25" i="63"/>
  <c r="AB16" i="63"/>
  <c r="AB7" i="63"/>
  <c r="AB132" i="63"/>
  <c r="AB115" i="63"/>
  <c r="AB79" i="63"/>
  <c r="AB3" i="63"/>
  <c r="AB124" i="63"/>
  <c r="AB106" i="63"/>
  <c r="AB70" i="63"/>
  <c r="AB134" i="63"/>
  <c r="AB125" i="63"/>
  <c r="AB116" i="63"/>
  <c r="AB107" i="63"/>
  <c r="AB98" i="63"/>
  <c r="AB89" i="63"/>
  <c r="AB80" i="63"/>
  <c r="AB71" i="63"/>
  <c r="AB62" i="63"/>
  <c r="AB53" i="63"/>
  <c r="AB44" i="63"/>
  <c r="AB35" i="63"/>
  <c r="AB26" i="63"/>
  <c r="AB17" i="63"/>
  <c r="AB8" i="63"/>
  <c r="AB105" i="63"/>
  <c r="AB88" i="63"/>
  <c r="AB112" i="63"/>
  <c r="AB76" i="63"/>
  <c r="AB67" i="63"/>
  <c r="AB58" i="63"/>
  <c r="AB49" i="63"/>
  <c r="AB40" i="63"/>
  <c r="AB31" i="63"/>
  <c r="AB22" i="63"/>
  <c r="AB13" i="63"/>
  <c r="AB4" i="63"/>
  <c r="AB96" i="63"/>
  <c r="AB97" i="63"/>
  <c r="AB52" i="63"/>
  <c r="AB43" i="63"/>
  <c r="AB34" i="63"/>
  <c r="AB130" i="63"/>
  <c r="AB121" i="63"/>
  <c r="AB103" i="63"/>
  <c r="AB94" i="63"/>
  <c r="AB85" i="63"/>
  <c r="V10" i="63"/>
  <c r="V10" i="34" s="1"/>
  <c r="U7" i="66" s="1"/>
  <c r="V11" i="63"/>
  <c r="V11" i="34" s="1"/>
  <c r="U8" i="66" s="1"/>
  <c r="N19" i="73" l="1"/>
  <c r="P46" i="73"/>
  <c r="Q46" i="73"/>
  <c r="AC8" i="73"/>
  <c r="O46" i="73"/>
  <c r="T46" i="73"/>
  <c r="M46" i="73"/>
  <c r="S46" i="73"/>
  <c r="R32" i="73"/>
  <c r="N8" i="73"/>
  <c r="R8" i="73"/>
  <c r="R23" i="73"/>
  <c r="N12" i="73"/>
  <c r="N15" i="73"/>
  <c r="N20" i="73"/>
  <c r="N23" i="73"/>
  <c r="N25" i="73"/>
  <c r="N13" i="73"/>
  <c r="N21" i="73"/>
  <c r="N28" i="73"/>
  <c r="R10" i="73"/>
  <c r="R9" i="73"/>
  <c r="N27" i="73"/>
  <c r="N24" i="73"/>
  <c r="N30" i="73"/>
  <c r="N26" i="73"/>
  <c r="X19" i="73"/>
  <c r="R17" i="73"/>
  <c r="R34" i="73"/>
  <c r="N18" i="73"/>
  <c r="D6" i="76"/>
  <c r="D14" i="76"/>
  <c r="R24" i="73"/>
  <c r="AB8" i="73"/>
  <c r="R33" i="73"/>
  <c r="N34" i="73"/>
  <c r="R11" i="73"/>
  <c r="R26" i="73"/>
  <c r="R21" i="73"/>
  <c r="R28" i="73"/>
  <c r="N31" i="73"/>
  <c r="D10" i="76"/>
  <c r="D5" i="76"/>
  <c r="N32" i="73"/>
  <c r="N29" i="73"/>
  <c r="R14" i="73"/>
  <c r="R18" i="73"/>
  <c r="AD139" i="69"/>
  <c r="N33" i="73"/>
  <c r="R12" i="73"/>
  <c r="R30" i="73"/>
  <c r="R20" i="73"/>
  <c r="R31" i="73"/>
  <c r="R35" i="73"/>
  <c r="N11" i="73"/>
  <c r="R13" i="73"/>
  <c r="R15" i="73"/>
  <c r="R16" i="73"/>
  <c r="N9" i="73"/>
  <c r="N22" i="73"/>
  <c r="R19" i="73"/>
  <c r="N10" i="73"/>
  <c r="R22" i="73"/>
  <c r="R29" i="73"/>
  <c r="R25" i="73"/>
  <c r="R27" i="73"/>
  <c r="N14" i="73"/>
  <c r="N16" i="73"/>
  <c r="N17" i="73"/>
  <c r="AD9" i="73"/>
  <c r="Y8" i="73"/>
  <c r="Z9" i="73"/>
  <c r="AC32" i="73"/>
  <c r="AA32" i="73" s="1"/>
  <c r="Y11" i="73"/>
  <c r="Z11" i="73"/>
  <c r="AD10" i="73"/>
  <c r="Z8" i="73"/>
  <c r="AB11" i="73"/>
  <c r="AA11" i="73" s="1"/>
  <c r="AB9" i="73"/>
  <c r="AA9" i="73" s="1"/>
  <c r="AD11" i="73"/>
  <c r="AD22" i="73"/>
  <c r="X32" i="73"/>
  <c r="Y26" i="73"/>
  <c r="Y32" i="73"/>
  <c r="X10" i="73"/>
  <c r="AB23" i="73"/>
  <c r="AA23" i="73" s="1"/>
  <c r="AC35" i="73"/>
  <c r="Z32" i="73"/>
  <c r="Z10" i="73"/>
  <c r="Z13" i="73"/>
  <c r="X9" i="73"/>
  <c r="AC27" i="73"/>
  <c r="AD8" i="73"/>
  <c r="AB26" i="73"/>
  <c r="Y9" i="73"/>
  <c r="AB10" i="73"/>
  <c r="Z26" i="73"/>
  <c r="X11" i="73"/>
  <c r="X30" i="73"/>
  <c r="Z28" i="73"/>
  <c r="AC10" i="73"/>
  <c r="Z29" i="73"/>
  <c r="Z21" i="73"/>
  <c r="AB12" i="73"/>
  <c r="AC28" i="73"/>
  <c r="AB24" i="73"/>
  <c r="AD17" i="73"/>
  <c r="AB15" i="73"/>
  <c r="Z15" i="73"/>
  <c r="AC12" i="73"/>
  <c r="Z33" i="73"/>
  <c r="AC26" i="73"/>
  <c r="X33" i="73"/>
  <c r="AB27" i="73"/>
  <c r="AC33" i="73"/>
  <c r="AB19" i="73"/>
  <c r="AA19" i="73" s="1"/>
  <c r="Y29" i="73"/>
  <c r="Z24" i="73"/>
  <c r="Y27" i="73"/>
  <c r="AC24" i="73"/>
  <c r="Y24" i="73"/>
  <c r="AD29" i="73"/>
  <c r="X27" i="73"/>
  <c r="X13" i="73"/>
  <c r="AD18" i="73"/>
  <c r="X23" i="73"/>
  <c r="X17" i="73"/>
  <c r="AB16" i="73"/>
  <c r="Z23" i="73"/>
  <c r="AB13" i="73"/>
  <c r="AC22" i="73"/>
  <c r="AD12" i="73"/>
  <c r="AC16" i="73"/>
  <c r="Y23" i="73"/>
  <c r="Y12" i="73"/>
  <c r="Z22" i="73"/>
  <c r="X12" i="73"/>
  <c r="AC17" i="73"/>
  <c r="AA17" i="73" s="1"/>
  <c r="AP40" i="73"/>
  <c r="F40" i="73" s="1"/>
  <c r="F36" i="73"/>
  <c r="P36" i="73" s="1"/>
  <c r="AD20" i="73"/>
  <c r="AR42" i="73"/>
  <c r="I42" i="73" s="1"/>
  <c r="I38" i="73"/>
  <c r="AQ41" i="73"/>
  <c r="G41" i="73" s="1"/>
  <c r="G37" i="73"/>
  <c r="X18" i="73"/>
  <c r="AB18" i="73"/>
  <c r="X15" i="73"/>
  <c r="AD25" i="73"/>
  <c r="AB21" i="73"/>
  <c r="Y20" i="73"/>
  <c r="AO41" i="73"/>
  <c r="E41" i="73" s="1"/>
  <c r="E37" i="73"/>
  <c r="AC14" i="73"/>
  <c r="AD33" i="73"/>
  <c r="AC34" i="73"/>
  <c r="AC20" i="73"/>
  <c r="Y19" i="73"/>
  <c r="AS41" i="73"/>
  <c r="J41" i="73" s="1"/>
  <c r="J37" i="73"/>
  <c r="AQ42" i="73"/>
  <c r="G42" i="73" s="1"/>
  <c r="G38" i="73"/>
  <c r="AS40" i="73"/>
  <c r="J40" i="73" s="1"/>
  <c r="J36" i="73"/>
  <c r="AD19" i="73"/>
  <c r="AB22" i="73"/>
  <c r="X25" i="73"/>
  <c r="AS42" i="73"/>
  <c r="J42" i="73" s="1"/>
  <c r="J38" i="73"/>
  <c r="AB20" i="73"/>
  <c r="X14" i="73"/>
  <c r="AD13" i="73"/>
  <c r="AC21" i="73"/>
  <c r="Z20" i="73"/>
  <c r="AB33" i="73"/>
  <c r="Y22" i="73"/>
  <c r="AD27" i="73"/>
  <c r="Y17" i="73"/>
  <c r="AB1" i="63"/>
  <c r="AD30" i="73"/>
  <c r="AC13" i="73"/>
  <c r="AD24" i="73"/>
  <c r="AD31" i="73"/>
  <c r="AD35" i="73"/>
  <c r="AD21" i="73"/>
  <c r="AD15" i="73"/>
  <c r="AR41" i="73"/>
  <c r="I41" i="73" s="1"/>
  <c r="I37" i="73"/>
  <c r="AD23" i="73"/>
  <c r="AC15" i="73"/>
  <c r="AC31" i="73"/>
  <c r="Y30" i="73"/>
  <c r="Z25" i="73"/>
  <c r="AB30" i="73"/>
  <c r="AB29" i="73"/>
  <c r="X28" i="73"/>
  <c r="AP42" i="73"/>
  <c r="F42" i="73" s="1"/>
  <c r="AQ40" i="73"/>
  <c r="G40" i="73" s="1"/>
  <c r="G36" i="73"/>
  <c r="AB14" i="73"/>
  <c r="Z17" i="73"/>
  <c r="AD32" i="73"/>
  <c r="Y14" i="73"/>
  <c r="AB28" i="73"/>
  <c r="Y35" i="73"/>
  <c r="AB35" i="73"/>
  <c r="Z34" i="73"/>
  <c r="AD26" i="73"/>
  <c r="Y25" i="73"/>
  <c r="AD28" i="73"/>
  <c r="AC18" i="73"/>
  <c r="Y31" i="73"/>
  <c r="AB31" i="73"/>
  <c r="Z35" i="73"/>
  <c r="AB25" i="73"/>
  <c r="AA25" i="73" s="1"/>
  <c r="AD34" i="73"/>
  <c r="X16" i="73"/>
  <c r="AO42" i="73"/>
  <c r="E42" i="73" s="1"/>
  <c r="AC29" i="73"/>
  <c r="I36" i="73"/>
  <c r="AR40" i="73"/>
  <c r="I40" i="73" s="1"/>
  <c r="Z19" i="73"/>
  <c r="AN41" i="73"/>
  <c r="C41" i="73" s="1"/>
  <c r="C37" i="73"/>
  <c r="Z31" i="73"/>
  <c r="X21" i="73"/>
  <c r="AD16" i="73"/>
  <c r="Y16" i="73"/>
  <c r="Y34" i="73"/>
  <c r="AD14" i="73"/>
  <c r="AN40" i="73"/>
  <c r="C40" i="73" s="1"/>
  <c r="C36" i="73"/>
  <c r="AO40" i="73"/>
  <c r="E40" i="73" s="1"/>
  <c r="E36" i="73"/>
  <c r="Y18" i="73"/>
  <c r="AN42" i="73"/>
  <c r="C42" i="73" s="1"/>
  <c r="C38" i="73"/>
  <c r="AC30" i="73"/>
  <c r="AB34" i="73"/>
  <c r="AP41" i="73"/>
  <c r="F41" i="73" s="1"/>
  <c r="F37" i="73"/>
  <c r="V12" i="63"/>
  <c r="V12" i="34" s="1"/>
  <c r="U9" i="66" s="1"/>
  <c r="V13" i="63"/>
  <c r="V13" i="34" s="1"/>
  <c r="U10" i="66" s="1"/>
  <c r="AQ4" i="61"/>
  <c r="AV3" i="63" s="1"/>
  <c r="AR3" i="34" s="1"/>
  <c r="AQ5" i="61"/>
  <c r="AV4" i="63" s="1"/>
  <c r="AR4" i="34" s="1"/>
  <c r="AQ6" i="61"/>
  <c r="AV5" i="63" s="1"/>
  <c r="AR5" i="34" s="1"/>
  <c r="AQ7" i="61"/>
  <c r="AV6" i="63" s="1"/>
  <c r="AR6" i="34" s="1"/>
  <c r="AQ8" i="61"/>
  <c r="AV7" i="63" s="1"/>
  <c r="AR7" i="34" s="1"/>
  <c r="AP4" i="66" s="1"/>
  <c r="AQ9" i="61"/>
  <c r="AV8" i="63" s="1"/>
  <c r="AR8" i="34" s="1"/>
  <c r="AP5" i="66" s="1"/>
  <c r="AQ10" i="61"/>
  <c r="AV9" i="63" s="1"/>
  <c r="AR9" i="34" s="1"/>
  <c r="AP6" i="66" s="1"/>
  <c r="AQ11" i="61"/>
  <c r="AV10" i="63" s="1"/>
  <c r="AR10" i="34" s="1"/>
  <c r="AP7" i="66" s="1"/>
  <c r="AQ12" i="61"/>
  <c r="AV11" i="63" s="1"/>
  <c r="AR11" i="34" s="1"/>
  <c r="AP8" i="66" s="1"/>
  <c r="AQ13" i="61"/>
  <c r="AV12" i="63" s="1"/>
  <c r="AR12" i="34" s="1"/>
  <c r="AP9" i="66" s="1"/>
  <c r="AQ14" i="61"/>
  <c r="AV13" i="63" s="1"/>
  <c r="AR13" i="34" s="1"/>
  <c r="AP10" i="66" s="1"/>
  <c r="AQ15" i="61"/>
  <c r="AV14" i="63" s="1"/>
  <c r="AR14" i="34" s="1"/>
  <c r="AP11" i="66" s="1"/>
  <c r="AQ16" i="61"/>
  <c r="AV15" i="63" s="1"/>
  <c r="AR15" i="34" s="1"/>
  <c r="AP12" i="66" s="1"/>
  <c r="AQ17" i="61"/>
  <c r="AV16" i="63" s="1"/>
  <c r="AR16" i="34" s="1"/>
  <c r="AP13" i="66" s="1"/>
  <c r="AQ18" i="61"/>
  <c r="AV17" i="63" s="1"/>
  <c r="AR17" i="34" s="1"/>
  <c r="AP14" i="66" s="1"/>
  <c r="AQ19" i="61"/>
  <c r="AV18" i="63" s="1"/>
  <c r="AR18" i="34" s="1"/>
  <c r="AP15" i="66" s="1"/>
  <c r="AQ20" i="61"/>
  <c r="AV19" i="63" s="1"/>
  <c r="AR19" i="34" s="1"/>
  <c r="AP16" i="66" s="1"/>
  <c r="AQ21" i="61"/>
  <c r="AV20" i="63" s="1"/>
  <c r="AR20" i="34" s="1"/>
  <c r="AP17" i="66" s="1"/>
  <c r="AQ22" i="61"/>
  <c r="AV21" i="63" s="1"/>
  <c r="AR21" i="34" s="1"/>
  <c r="AP18" i="66" s="1"/>
  <c r="AQ23" i="61"/>
  <c r="AV22" i="63" s="1"/>
  <c r="AR22" i="34" s="1"/>
  <c r="AP19" i="66" s="1"/>
  <c r="AQ24" i="61"/>
  <c r="AV23" i="63" s="1"/>
  <c r="AR23" i="34" s="1"/>
  <c r="AP20" i="66" s="1"/>
  <c r="AQ25" i="61"/>
  <c r="AV24" i="63" s="1"/>
  <c r="AR24" i="34" s="1"/>
  <c r="AP21" i="66" s="1"/>
  <c r="AQ26" i="61"/>
  <c r="AV25" i="63" s="1"/>
  <c r="AR25" i="34" s="1"/>
  <c r="AP22" i="66" s="1"/>
  <c r="AQ27" i="61"/>
  <c r="AV26" i="63" s="1"/>
  <c r="AR26" i="34" s="1"/>
  <c r="AP23" i="66" s="1"/>
  <c r="AQ28" i="61"/>
  <c r="AV27" i="63" s="1"/>
  <c r="AR27" i="34" s="1"/>
  <c r="AP24" i="66" s="1"/>
  <c r="AQ29" i="61"/>
  <c r="AV28" i="63" s="1"/>
  <c r="AR28" i="34" s="1"/>
  <c r="AP25" i="66" s="1"/>
  <c r="AQ30" i="61"/>
  <c r="AV29" i="63" s="1"/>
  <c r="AR29" i="34" s="1"/>
  <c r="AP26" i="66" s="1"/>
  <c r="AQ31" i="61"/>
  <c r="AV30" i="63" s="1"/>
  <c r="AR30" i="34" s="1"/>
  <c r="AP27" i="66" s="1"/>
  <c r="AQ32" i="61"/>
  <c r="AV31" i="63" s="1"/>
  <c r="AR31" i="34" s="1"/>
  <c r="AP28" i="66" s="1"/>
  <c r="AQ33" i="61"/>
  <c r="AV32" i="63" s="1"/>
  <c r="AR32" i="34" s="1"/>
  <c r="AP29" i="66" s="1"/>
  <c r="AQ34" i="61"/>
  <c r="AV33" i="63" s="1"/>
  <c r="AR33" i="34" s="1"/>
  <c r="AP30" i="66" s="1"/>
  <c r="AQ35" i="61"/>
  <c r="AV34" i="63" s="1"/>
  <c r="AR34" i="34" s="1"/>
  <c r="AP31" i="66" s="1"/>
  <c r="AQ36" i="61"/>
  <c r="AV35" i="63" s="1"/>
  <c r="AR35" i="34" s="1"/>
  <c r="AP32" i="66" s="1"/>
  <c r="AQ37" i="61"/>
  <c r="AV36" i="63" s="1"/>
  <c r="AR36" i="34" s="1"/>
  <c r="AP33" i="66" s="1"/>
  <c r="AQ38" i="61"/>
  <c r="AV37" i="63" s="1"/>
  <c r="AR37" i="34" s="1"/>
  <c r="AP34" i="66" s="1"/>
  <c r="AQ39" i="61"/>
  <c r="AV38" i="63" s="1"/>
  <c r="AR38" i="34" s="1"/>
  <c r="AP35" i="66" s="1"/>
  <c r="AQ40" i="61"/>
  <c r="AV39" i="63" s="1"/>
  <c r="AR39" i="34" s="1"/>
  <c r="AP36" i="66" s="1"/>
  <c r="AQ41" i="61"/>
  <c r="AV40" i="63" s="1"/>
  <c r="AR40" i="34" s="1"/>
  <c r="AP37" i="66" s="1"/>
  <c r="AQ42" i="61"/>
  <c r="AV41" i="63" s="1"/>
  <c r="AR41" i="34" s="1"/>
  <c r="AP38" i="66" s="1"/>
  <c r="AQ43" i="61"/>
  <c r="AV42" i="63" s="1"/>
  <c r="AR42" i="34" s="1"/>
  <c r="AQ44" i="61"/>
  <c r="AV43" i="63" s="1"/>
  <c r="AR43" i="34" s="1"/>
  <c r="AP40" i="66" s="1"/>
  <c r="AQ45" i="61"/>
  <c r="AV44" i="63" s="1"/>
  <c r="AR44" i="34" s="1"/>
  <c r="AP41" i="66" s="1"/>
  <c r="AQ46" i="61"/>
  <c r="AV45" i="63" s="1"/>
  <c r="AR45" i="34" s="1"/>
  <c r="AP42" i="66" s="1"/>
  <c r="AQ47" i="61"/>
  <c r="AV46" i="63" s="1"/>
  <c r="AR46" i="34" s="1"/>
  <c r="AP43" i="66" s="1"/>
  <c r="AQ48" i="61"/>
  <c r="AV47" i="63" s="1"/>
  <c r="AR47" i="34" s="1"/>
  <c r="AP44" i="66" s="1"/>
  <c r="AQ49" i="61"/>
  <c r="AV48" i="63" s="1"/>
  <c r="AR48" i="34" s="1"/>
  <c r="AP45" i="66" s="1"/>
  <c r="AQ50" i="61"/>
  <c r="AV49" i="63" s="1"/>
  <c r="AR49" i="34" s="1"/>
  <c r="AP46" i="66" s="1"/>
  <c r="AQ51" i="61"/>
  <c r="AV50" i="63" s="1"/>
  <c r="AR50" i="34" s="1"/>
  <c r="AP47" i="66" s="1"/>
  <c r="AQ52" i="61"/>
  <c r="AV51" i="63" s="1"/>
  <c r="AR51" i="34" s="1"/>
  <c r="AP48" i="66" s="1"/>
  <c r="AQ53" i="61"/>
  <c r="AV52" i="63" s="1"/>
  <c r="AR52" i="34" s="1"/>
  <c r="AP49" i="66" s="1"/>
  <c r="AQ54" i="61"/>
  <c r="AV53" i="63" s="1"/>
  <c r="AR53" i="34" s="1"/>
  <c r="AP50" i="66" s="1"/>
  <c r="AQ55" i="61"/>
  <c r="AV54" i="63" s="1"/>
  <c r="AR54" i="34" s="1"/>
  <c r="AP51" i="66" s="1"/>
  <c r="AQ56" i="61"/>
  <c r="AV55" i="63" s="1"/>
  <c r="AR55" i="34" s="1"/>
  <c r="AP52" i="66" s="1"/>
  <c r="AQ57" i="61"/>
  <c r="AV56" i="63" s="1"/>
  <c r="AR56" i="34" s="1"/>
  <c r="AP53" i="66" s="1"/>
  <c r="AQ58" i="61"/>
  <c r="AV57" i="63" s="1"/>
  <c r="AR57" i="34" s="1"/>
  <c r="AP54" i="66" s="1"/>
  <c r="AQ59" i="61"/>
  <c r="AV58" i="63" s="1"/>
  <c r="AR58" i="34" s="1"/>
  <c r="AP55" i="66" s="1"/>
  <c r="AQ60" i="61"/>
  <c r="AV59" i="63" s="1"/>
  <c r="AR59" i="34" s="1"/>
  <c r="AP56" i="66" s="1"/>
  <c r="AQ61" i="61"/>
  <c r="AV60" i="63" s="1"/>
  <c r="AR60" i="34" s="1"/>
  <c r="AP57" i="66" s="1"/>
  <c r="AQ62" i="61"/>
  <c r="AV61" i="63" s="1"/>
  <c r="AR61" i="34" s="1"/>
  <c r="AP58" i="66" s="1"/>
  <c r="AQ63" i="61"/>
  <c r="AV62" i="63" s="1"/>
  <c r="AR62" i="34" s="1"/>
  <c r="AP59" i="66" s="1"/>
  <c r="AQ64" i="61"/>
  <c r="AV63" i="63" s="1"/>
  <c r="AR63" i="34" s="1"/>
  <c r="AP60" i="66" s="1"/>
  <c r="AQ65" i="61"/>
  <c r="AV64" i="63" s="1"/>
  <c r="AR64" i="34" s="1"/>
  <c r="AP61" i="66" s="1"/>
  <c r="AQ66" i="61"/>
  <c r="AV65" i="63" s="1"/>
  <c r="AR65" i="34" s="1"/>
  <c r="AP62" i="66" s="1"/>
  <c r="AQ67" i="61"/>
  <c r="AV66" i="63" s="1"/>
  <c r="AR66" i="34" s="1"/>
  <c r="AP63" i="66" s="1"/>
  <c r="AQ68" i="61"/>
  <c r="AV67" i="63" s="1"/>
  <c r="AR67" i="34" s="1"/>
  <c r="AP64" i="66" s="1"/>
  <c r="AQ69" i="61"/>
  <c r="AV68" i="63" s="1"/>
  <c r="AR68" i="34" s="1"/>
  <c r="AP65" i="66" s="1"/>
  <c r="AQ70" i="61"/>
  <c r="AV69" i="63" s="1"/>
  <c r="AR69" i="34" s="1"/>
  <c r="AP66" i="66" s="1"/>
  <c r="AQ71" i="61"/>
  <c r="AV70" i="63" s="1"/>
  <c r="AR70" i="34" s="1"/>
  <c r="AP67" i="66" s="1"/>
  <c r="AQ72" i="61"/>
  <c r="AV71" i="63" s="1"/>
  <c r="AR71" i="34" s="1"/>
  <c r="AP68" i="66" s="1"/>
  <c r="AQ73" i="61"/>
  <c r="AV72" i="63" s="1"/>
  <c r="AR72" i="34" s="1"/>
  <c r="AP69" i="66" s="1"/>
  <c r="AQ74" i="61"/>
  <c r="AV73" i="63" s="1"/>
  <c r="AR73" i="34" s="1"/>
  <c r="AP70" i="66" s="1"/>
  <c r="AQ75" i="61"/>
  <c r="AV74" i="63" s="1"/>
  <c r="AR74" i="34" s="1"/>
  <c r="AP71" i="66" s="1"/>
  <c r="AQ76" i="61"/>
  <c r="AV75" i="63" s="1"/>
  <c r="AR75" i="34" s="1"/>
  <c r="AP72" i="66" s="1"/>
  <c r="AQ77" i="61"/>
  <c r="AV76" i="63" s="1"/>
  <c r="AR76" i="34" s="1"/>
  <c r="AP73" i="66" s="1"/>
  <c r="AQ78" i="61"/>
  <c r="AV77" i="63" s="1"/>
  <c r="AR77" i="34" s="1"/>
  <c r="AP74" i="66" s="1"/>
  <c r="AQ79" i="61"/>
  <c r="AV78" i="63" s="1"/>
  <c r="AR78" i="34" s="1"/>
  <c r="AP75" i="66" s="1"/>
  <c r="AQ80" i="61"/>
  <c r="AV79" i="63" s="1"/>
  <c r="AR79" i="34" s="1"/>
  <c r="AP76" i="66" s="1"/>
  <c r="AQ81" i="61"/>
  <c r="AV80" i="63" s="1"/>
  <c r="AR80" i="34" s="1"/>
  <c r="AP77" i="66" s="1"/>
  <c r="AQ82" i="61"/>
  <c r="AV81" i="63" s="1"/>
  <c r="AR81" i="34" s="1"/>
  <c r="AP78" i="66" s="1"/>
  <c r="AQ83" i="61"/>
  <c r="AV82" i="63" s="1"/>
  <c r="AR82" i="34" s="1"/>
  <c r="AP79" i="66" s="1"/>
  <c r="AQ84" i="61"/>
  <c r="AV83" i="63" s="1"/>
  <c r="AR83" i="34" s="1"/>
  <c r="AP80" i="66" s="1"/>
  <c r="AQ85" i="61"/>
  <c r="AV84" i="63" s="1"/>
  <c r="AR84" i="34" s="1"/>
  <c r="AP81" i="66" s="1"/>
  <c r="AQ86" i="61"/>
  <c r="AV85" i="63" s="1"/>
  <c r="AR85" i="34" s="1"/>
  <c r="AP82" i="66" s="1"/>
  <c r="AQ87" i="61"/>
  <c r="AV86" i="63" s="1"/>
  <c r="AR86" i="34" s="1"/>
  <c r="AP83" i="66" s="1"/>
  <c r="AQ88" i="61"/>
  <c r="AV87" i="63" s="1"/>
  <c r="AR87" i="34" s="1"/>
  <c r="AP84" i="66" s="1"/>
  <c r="AQ89" i="61"/>
  <c r="AV88" i="63" s="1"/>
  <c r="AR88" i="34" s="1"/>
  <c r="AP85" i="66" s="1"/>
  <c r="AQ90" i="61"/>
  <c r="AV89" i="63" s="1"/>
  <c r="AR89" i="34" s="1"/>
  <c r="AP86" i="66" s="1"/>
  <c r="AQ91" i="61"/>
  <c r="AV90" i="63" s="1"/>
  <c r="AR90" i="34" s="1"/>
  <c r="AP87" i="66" s="1"/>
  <c r="AQ92" i="61"/>
  <c r="AV91" i="63" s="1"/>
  <c r="AR91" i="34" s="1"/>
  <c r="AP88" i="66" s="1"/>
  <c r="AQ93" i="61"/>
  <c r="AV92" i="63" s="1"/>
  <c r="AR92" i="34" s="1"/>
  <c r="AP89" i="66" s="1"/>
  <c r="AQ94" i="61"/>
  <c r="AV93" i="63" s="1"/>
  <c r="AR93" i="34" s="1"/>
  <c r="AP90" i="66" s="1"/>
  <c r="AQ95" i="61"/>
  <c r="AV94" i="63" s="1"/>
  <c r="AR94" i="34" s="1"/>
  <c r="AP91" i="66" s="1"/>
  <c r="AQ96" i="61"/>
  <c r="AV95" i="63" s="1"/>
  <c r="AR95" i="34" s="1"/>
  <c r="AP92" i="66" s="1"/>
  <c r="AQ97" i="61"/>
  <c r="AV96" i="63" s="1"/>
  <c r="AR96" i="34" s="1"/>
  <c r="AP93" i="66" s="1"/>
  <c r="AQ98" i="61"/>
  <c r="AV97" i="63" s="1"/>
  <c r="AR97" i="34" s="1"/>
  <c r="AP94" i="66" s="1"/>
  <c r="AQ99" i="61"/>
  <c r="AV98" i="63" s="1"/>
  <c r="AR98" i="34" s="1"/>
  <c r="AP95" i="66" s="1"/>
  <c r="AQ100" i="61"/>
  <c r="AV99" i="63" s="1"/>
  <c r="AR99" i="34" s="1"/>
  <c r="AP96" i="66" s="1"/>
  <c r="AQ101" i="61"/>
  <c r="AV100" i="63" s="1"/>
  <c r="AR100" i="34" s="1"/>
  <c r="AP97" i="66" s="1"/>
  <c r="AQ102" i="61"/>
  <c r="AV101" i="63" s="1"/>
  <c r="AR101" i="34" s="1"/>
  <c r="AP98" i="66" s="1"/>
  <c r="AQ103" i="61"/>
  <c r="AV102" i="63" s="1"/>
  <c r="AR102" i="34" s="1"/>
  <c r="AP99" i="66" s="1"/>
  <c r="AQ104" i="61"/>
  <c r="AV103" i="63" s="1"/>
  <c r="AR103" i="34" s="1"/>
  <c r="AP100" i="66" s="1"/>
  <c r="AQ105" i="61"/>
  <c r="AV104" i="63" s="1"/>
  <c r="AR104" i="34" s="1"/>
  <c r="AP101" i="66" s="1"/>
  <c r="AQ106" i="61"/>
  <c r="AV105" i="63" s="1"/>
  <c r="AR105" i="34" s="1"/>
  <c r="AP102" i="66" s="1"/>
  <c r="AQ107" i="61"/>
  <c r="AV106" i="63" s="1"/>
  <c r="AR106" i="34" s="1"/>
  <c r="AP103" i="66" s="1"/>
  <c r="AQ108" i="61"/>
  <c r="AV107" i="63" s="1"/>
  <c r="AR107" i="34" s="1"/>
  <c r="AP104" i="66" s="1"/>
  <c r="AQ109" i="61"/>
  <c r="AV108" i="63" s="1"/>
  <c r="AR108" i="34" s="1"/>
  <c r="AP105" i="66" s="1"/>
  <c r="AQ110" i="61"/>
  <c r="AV109" i="63" s="1"/>
  <c r="AR109" i="34" s="1"/>
  <c r="AP106" i="66" s="1"/>
  <c r="AQ111" i="61"/>
  <c r="AV110" i="63" s="1"/>
  <c r="AR110" i="34" s="1"/>
  <c r="AP107" i="66" s="1"/>
  <c r="AQ112" i="61"/>
  <c r="AV111" i="63" s="1"/>
  <c r="AR111" i="34" s="1"/>
  <c r="AP108" i="66" s="1"/>
  <c r="AQ113" i="61"/>
  <c r="AV112" i="63" s="1"/>
  <c r="AR112" i="34" s="1"/>
  <c r="AP109" i="66" s="1"/>
  <c r="AQ114" i="61"/>
  <c r="AV113" i="63" s="1"/>
  <c r="AR113" i="34" s="1"/>
  <c r="AP110" i="66" s="1"/>
  <c r="AQ115" i="61"/>
  <c r="AV114" i="63" s="1"/>
  <c r="AR114" i="34" s="1"/>
  <c r="AP111" i="66" s="1"/>
  <c r="AQ116" i="61"/>
  <c r="AV115" i="63" s="1"/>
  <c r="AR115" i="34" s="1"/>
  <c r="AP112" i="66" s="1"/>
  <c r="AQ117" i="61"/>
  <c r="AV116" i="63" s="1"/>
  <c r="AR116" i="34" s="1"/>
  <c r="AP113" i="66" s="1"/>
  <c r="AQ118" i="61"/>
  <c r="AV117" i="63" s="1"/>
  <c r="AR117" i="34" s="1"/>
  <c r="AP114" i="66" s="1"/>
  <c r="AQ119" i="61"/>
  <c r="AV118" i="63" s="1"/>
  <c r="AR118" i="34" s="1"/>
  <c r="AP115" i="66" s="1"/>
  <c r="AQ120" i="61"/>
  <c r="AV119" i="63" s="1"/>
  <c r="AR119" i="34" s="1"/>
  <c r="AP116" i="66" s="1"/>
  <c r="AQ121" i="61"/>
  <c r="AV120" i="63" s="1"/>
  <c r="AR120" i="34" s="1"/>
  <c r="AP117" i="66" s="1"/>
  <c r="AQ122" i="61"/>
  <c r="AV121" i="63" s="1"/>
  <c r="AR121" i="34" s="1"/>
  <c r="AP118" i="66" s="1"/>
  <c r="AQ123" i="61"/>
  <c r="AV122" i="63" s="1"/>
  <c r="AR122" i="34" s="1"/>
  <c r="AP119" i="66" s="1"/>
  <c r="AQ124" i="61"/>
  <c r="AV123" i="63" s="1"/>
  <c r="AR123" i="34" s="1"/>
  <c r="AP120" i="66" s="1"/>
  <c r="AQ125" i="61"/>
  <c r="AV124" i="63" s="1"/>
  <c r="AR124" i="34" s="1"/>
  <c r="AP121" i="66" s="1"/>
  <c r="AQ126" i="61"/>
  <c r="AV125" i="63" s="1"/>
  <c r="AR125" i="34" s="1"/>
  <c r="AP122" i="66" s="1"/>
  <c r="AQ127" i="61"/>
  <c r="AV126" i="63" s="1"/>
  <c r="AR126" i="34" s="1"/>
  <c r="AP123" i="66" s="1"/>
  <c r="AQ128" i="61"/>
  <c r="AV127" i="63" s="1"/>
  <c r="AR127" i="34" s="1"/>
  <c r="AP124" i="66" s="1"/>
  <c r="AQ129" i="61"/>
  <c r="AV128" i="63" s="1"/>
  <c r="AR128" i="34" s="1"/>
  <c r="AP125" i="66" s="1"/>
  <c r="AQ130" i="61"/>
  <c r="AV129" i="63" s="1"/>
  <c r="AR129" i="34" s="1"/>
  <c r="AP126" i="66" s="1"/>
  <c r="AQ131" i="61"/>
  <c r="AV130" i="63" s="1"/>
  <c r="AR130" i="34" s="1"/>
  <c r="AP127" i="66" s="1"/>
  <c r="AQ132" i="61"/>
  <c r="AV131" i="63" s="1"/>
  <c r="AR131" i="34" s="1"/>
  <c r="AP128" i="66" s="1"/>
  <c r="AQ133" i="61"/>
  <c r="AV132" i="63" s="1"/>
  <c r="AR132" i="34" s="1"/>
  <c r="AP129" i="66" s="1"/>
  <c r="AQ134" i="61"/>
  <c r="AV133" i="63" s="1"/>
  <c r="AR133" i="34" s="1"/>
  <c r="AP130" i="66" s="1"/>
  <c r="AQ135" i="61"/>
  <c r="AV134" i="63" s="1"/>
  <c r="AR134" i="34" s="1"/>
  <c r="AP131" i="66" s="1"/>
  <c r="AQ136" i="61"/>
  <c r="AV135" i="63" s="1"/>
  <c r="AR135" i="34" s="1"/>
  <c r="AP132" i="66" s="1"/>
  <c r="O11" i="76" s="1"/>
  <c r="AQ137" i="61"/>
  <c r="AV136" i="63" s="1"/>
  <c r="AR136" i="34" s="1"/>
  <c r="AP133" i="66" s="1"/>
  <c r="O12" i="76" s="1"/>
  <c r="AQ138" i="61"/>
  <c r="AV137" i="63" s="1"/>
  <c r="AR137" i="34" s="1"/>
  <c r="AP134" i="66" s="1"/>
  <c r="O13" i="76" s="1"/>
  <c r="AQ139" i="61"/>
  <c r="AV138" i="63" s="1"/>
  <c r="AR138" i="34" s="1"/>
  <c r="AP135" i="66" s="1"/>
  <c r="AQ140" i="61"/>
  <c r="AV139" i="63" s="1"/>
  <c r="AR139" i="34" s="1"/>
  <c r="AP136" i="66" s="1"/>
  <c r="O15" i="76" s="1"/>
  <c r="AQ141" i="61"/>
  <c r="AV140" i="63" s="1"/>
  <c r="AR140" i="34" s="1"/>
  <c r="AP137" i="66" s="1"/>
  <c r="O16" i="76" s="1"/>
  <c r="AQ3" i="61"/>
  <c r="AV2" i="63" s="1"/>
  <c r="AR2" i="34" s="1"/>
  <c r="L4" i="61"/>
  <c r="L5" i="61"/>
  <c r="L6" i="61"/>
  <c r="L7" i="61"/>
  <c r="L8" i="61"/>
  <c r="L9" i="61"/>
  <c r="L10" i="61"/>
  <c r="L11" i="61"/>
  <c r="L12" i="61"/>
  <c r="L13" i="61"/>
  <c r="L14" i="61"/>
  <c r="L15" i="61"/>
  <c r="L16" i="61"/>
  <c r="L17" i="61"/>
  <c r="L18" i="61"/>
  <c r="L19" i="61"/>
  <c r="L20" i="61"/>
  <c r="L21" i="61"/>
  <c r="L22" i="61"/>
  <c r="L23" i="61"/>
  <c r="L24" i="61"/>
  <c r="L25" i="61"/>
  <c r="L26" i="61"/>
  <c r="L27" i="61"/>
  <c r="L28" i="61"/>
  <c r="L29" i="61"/>
  <c r="L30" i="61"/>
  <c r="L31" i="61"/>
  <c r="L32" i="61"/>
  <c r="L33" i="61"/>
  <c r="L34" i="61"/>
  <c r="L35" i="61"/>
  <c r="L36" i="61"/>
  <c r="L37" i="61"/>
  <c r="L38" i="61"/>
  <c r="L39" i="61"/>
  <c r="L40" i="61"/>
  <c r="L41" i="61"/>
  <c r="L42" i="61"/>
  <c r="L43" i="61"/>
  <c r="L44" i="61"/>
  <c r="L45" i="61"/>
  <c r="L46" i="61"/>
  <c r="L47" i="61"/>
  <c r="L48" i="61"/>
  <c r="L49" i="61"/>
  <c r="L50" i="61"/>
  <c r="L51" i="61"/>
  <c r="L52" i="61"/>
  <c r="L53" i="61"/>
  <c r="L54" i="61"/>
  <c r="L55" i="61"/>
  <c r="L56" i="61"/>
  <c r="L57" i="61"/>
  <c r="L58" i="61"/>
  <c r="L59" i="61"/>
  <c r="L60" i="61"/>
  <c r="L61" i="61"/>
  <c r="L62" i="61"/>
  <c r="L63" i="61"/>
  <c r="L64" i="61"/>
  <c r="L65" i="61"/>
  <c r="L66" i="61"/>
  <c r="L67" i="61"/>
  <c r="L68" i="61"/>
  <c r="L69" i="61"/>
  <c r="L70" i="61"/>
  <c r="L71" i="61"/>
  <c r="L72" i="61"/>
  <c r="L73" i="61"/>
  <c r="L74" i="61"/>
  <c r="L75" i="61"/>
  <c r="L76" i="61"/>
  <c r="L77" i="61"/>
  <c r="L78" i="61"/>
  <c r="L79" i="61"/>
  <c r="L80" i="61"/>
  <c r="L81" i="61"/>
  <c r="L82" i="61"/>
  <c r="L83" i="61"/>
  <c r="L84" i="61"/>
  <c r="L85" i="61"/>
  <c r="L86" i="61"/>
  <c r="L87" i="61"/>
  <c r="L88" i="61"/>
  <c r="L89" i="61"/>
  <c r="L90" i="61"/>
  <c r="L91" i="61"/>
  <c r="L92" i="61"/>
  <c r="L93" i="61"/>
  <c r="L94" i="61"/>
  <c r="L95" i="61"/>
  <c r="L96" i="61"/>
  <c r="L97" i="61"/>
  <c r="L98" i="61"/>
  <c r="L99" i="61"/>
  <c r="L100" i="61"/>
  <c r="L101" i="61"/>
  <c r="L102" i="61"/>
  <c r="L103" i="61"/>
  <c r="L104" i="61"/>
  <c r="L105" i="61"/>
  <c r="L106" i="61"/>
  <c r="L107" i="61"/>
  <c r="L108" i="61"/>
  <c r="L109" i="61"/>
  <c r="L110" i="61"/>
  <c r="L111" i="61"/>
  <c r="L112" i="61"/>
  <c r="L113" i="61"/>
  <c r="L114" i="61"/>
  <c r="L115" i="61"/>
  <c r="L116" i="61"/>
  <c r="L117" i="61"/>
  <c r="L118" i="61"/>
  <c r="L119" i="61"/>
  <c r="L120" i="61"/>
  <c r="L121" i="61"/>
  <c r="L122" i="61"/>
  <c r="L123" i="61"/>
  <c r="L124" i="61"/>
  <c r="L125" i="61"/>
  <c r="L126" i="61"/>
  <c r="L127" i="61"/>
  <c r="L128" i="61"/>
  <c r="L129" i="61"/>
  <c r="L130" i="61"/>
  <c r="L131" i="61"/>
  <c r="L132" i="61"/>
  <c r="L133" i="61"/>
  <c r="L134" i="61"/>
  <c r="L135" i="61"/>
  <c r="L136" i="61"/>
  <c r="L137" i="61"/>
  <c r="L138" i="61"/>
  <c r="L139" i="61"/>
  <c r="L140" i="61"/>
  <c r="L141" i="61"/>
  <c r="E4" i="61"/>
  <c r="E5" i="61"/>
  <c r="E6" i="61"/>
  <c r="E7" i="61"/>
  <c r="E8" i="61"/>
  <c r="E9" i="61"/>
  <c r="E10" i="61"/>
  <c r="E11" i="61"/>
  <c r="E12" i="61"/>
  <c r="E13" i="61"/>
  <c r="E14" i="61"/>
  <c r="E15" i="61"/>
  <c r="E16" i="61"/>
  <c r="E17" i="61"/>
  <c r="E18" i="61"/>
  <c r="E19" i="61"/>
  <c r="E20" i="61"/>
  <c r="E21" i="61"/>
  <c r="E22" i="61"/>
  <c r="E23" i="61"/>
  <c r="E24" i="61"/>
  <c r="E25" i="61"/>
  <c r="E26" i="61"/>
  <c r="E27" i="61"/>
  <c r="E28" i="61"/>
  <c r="E29" i="61"/>
  <c r="E30" i="61"/>
  <c r="E31" i="61"/>
  <c r="E32" i="61"/>
  <c r="E33" i="61"/>
  <c r="E34" i="61"/>
  <c r="E35" i="61"/>
  <c r="E36" i="61"/>
  <c r="E37" i="61"/>
  <c r="E38" i="61"/>
  <c r="E39" i="61"/>
  <c r="E40" i="61"/>
  <c r="E41" i="61"/>
  <c r="E42" i="61"/>
  <c r="E43" i="61"/>
  <c r="E44" i="61"/>
  <c r="E45" i="61"/>
  <c r="E46" i="61"/>
  <c r="E47" i="61"/>
  <c r="E48" i="61"/>
  <c r="E49" i="61"/>
  <c r="E50" i="61"/>
  <c r="E51" i="61"/>
  <c r="E52" i="61"/>
  <c r="E53" i="61"/>
  <c r="E54" i="61"/>
  <c r="E55" i="61"/>
  <c r="E56" i="61"/>
  <c r="E57" i="61"/>
  <c r="E58" i="61"/>
  <c r="E59" i="61"/>
  <c r="E60" i="61"/>
  <c r="E61" i="61"/>
  <c r="E62" i="61"/>
  <c r="E63" i="61"/>
  <c r="E64" i="61"/>
  <c r="E65" i="61"/>
  <c r="E66" i="61"/>
  <c r="E67" i="61"/>
  <c r="E68" i="61"/>
  <c r="E69" i="61"/>
  <c r="E70" i="61"/>
  <c r="E71" i="61"/>
  <c r="E72" i="61"/>
  <c r="E73" i="61"/>
  <c r="E74" i="61"/>
  <c r="E75" i="61"/>
  <c r="E76" i="61"/>
  <c r="E77" i="61"/>
  <c r="E78" i="61"/>
  <c r="E79" i="61"/>
  <c r="E80" i="61"/>
  <c r="E81" i="61"/>
  <c r="E82" i="61"/>
  <c r="E83" i="61"/>
  <c r="E84" i="61"/>
  <c r="E85" i="61"/>
  <c r="E86" i="61"/>
  <c r="E87" i="61"/>
  <c r="E88" i="61"/>
  <c r="E89" i="61"/>
  <c r="E90" i="61"/>
  <c r="E91" i="61"/>
  <c r="E92" i="61"/>
  <c r="E93" i="61"/>
  <c r="E94" i="61"/>
  <c r="E95" i="61"/>
  <c r="E96" i="61"/>
  <c r="E97" i="61"/>
  <c r="E98" i="61"/>
  <c r="E99" i="61"/>
  <c r="E100" i="61"/>
  <c r="E101" i="61"/>
  <c r="E102" i="61"/>
  <c r="E103" i="61"/>
  <c r="E104" i="61"/>
  <c r="E105" i="61"/>
  <c r="E106" i="61"/>
  <c r="E107" i="61"/>
  <c r="E108" i="61"/>
  <c r="E109" i="61"/>
  <c r="E110" i="61"/>
  <c r="E111" i="61"/>
  <c r="E112" i="61"/>
  <c r="E113" i="61"/>
  <c r="E114" i="61"/>
  <c r="E115" i="61"/>
  <c r="E116" i="61"/>
  <c r="E117" i="61"/>
  <c r="E118" i="61"/>
  <c r="E119" i="61"/>
  <c r="E120" i="61"/>
  <c r="E121" i="61"/>
  <c r="E122" i="61"/>
  <c r="E123" i="61"/>
  <c r="E124" i="61"/>
  <c r="E125" i="61"/>
  <c r="E126" i="61"/>
  <c r="E127" i="61"/>
  <c r="E128" i="61"/>
  <c r="E129" i="61"/>
  <c r="E130" i="61"/>
  <c r="E131" i="61"/>
  <c r="E132" i="61"/>
  <c r="E133" i="61"/>
  <c r="E134" i="61"/>
  <c r="E135" i="61"/>
  <c r="E136" i="61"/>
  <c r="E137" i="61"/>
  <c r="E138" i="61"/>
  <c r="E139" i="61"/>
  <c r="E140" i="61"/>
  <c r="E141" i="61"/>
  <c r="P4" i="61"/>
  <c r="Q4" i="61"/>
  <c r="R4" i="61"/>
  <c r="S4" i="61"/>
  <c r="W3" i="63" s="1"/>
  <c r="T4" i="61"/>
  <c r="X3" i="63" s="1"/>
  <c r="U4" i="61"/>
  <c r="BD4" i="61" s="1"/>
  <c r="P3" i="63" s="1"/>
  <c r="P5" i="61"/>
  <c r="Q5" i="61"/>
  <c r="R5" i="61"/>
  <c r="S5" i="61"/>
  <c r="W4" i="63" s="1"/>
  <c r="T5" i="61"/>
  <c r="X4" i="63" s="1"/>
  <c r="U5" i="61"/>
  <c r="BJ5" i="61" s="1"/>
  <c r="K4" i="63" s="1"/>
  <c r="P6" i="61"/>
  <c r="Q6" i="61"/>
  <c r="R6" i="61"/>
  <c r="S6" i="61"/>
  <c r="W5" i="63" s="1"/>
  <c r="T6" i="61"/>
  <c r="X5" i="63" s="1"/>
  <c r="U6" i="61"/>
  <c r="BD6" i="61" s="1"/>
  <c r="P5" i="63" s="1"/>
  <c r="P7" i="61"/>
  <c r="Q7" i="61"/>
  <c r="R7" i="61"/>
  <c r="S7" i="61"/>
  <c r="W6" i="63" s="1"/>
  <c r="T7" i="61"/>
  <c r="X6" i="63" s="1"/>
  <c r="U7" i="61"/>
  <c r="BH7" i="61" s="1"/>
  <c r="M6" i="63" s="1"/>
  <c r="P8" i="61"/>
  <c r="Q8" i="61"/>
  <c r="R8" i="61"/>
  <c r="S8" i="61"/>
  <c r="W7" i="63" s="1"/>
  <c r="T8" i="61"/>
  <c r="X7" i="63" s="1"/>
  <c r="U8" i="61"/>
  <c r="BD8" i="61" s="1"/>
  <c r="P7" i="63" s="1"/>
  <c r="P9" i="61"/>
  <c r="Q9" i="61"/>
  <c r="R9" i="61"/>
  <c r="S9" i="61"/>
  <c r="W8" i="63" s="1"/>
  <c r="T9" i="61"/>
  <c r="X8" i="63" s="1"/>
  <c r="U9" i="61"/>
  <c r="BF9" i="61" s="1"/>
  <c r="R8" i="63" s="1"/>
  <c r="P10" i="61"/>
  <c r="Q10" i="61"/>
  <c r="R10" i="61"/>
  <c r="S10" i="61"/>
  <c r="W9" i="63" s="1"/>
  <c r="T10" i="61"/>
  <c r="X9" i="63" s="1"/>
  <c r="U10" i="61"/>
  <c r="BD10" i="61" s="1"/>
  <c r="P9" i="63" s="1"/>
  <c r="P11" i="61"/>
  <c r="Q11" i="61"/>
  <c r="R11" i="61"/>
  <c r="S11" i="61"/>
  <c r="W10" i="63" s="1"/>
  <c r="T11" i="61"/>
  <c r="X10" i="63" s="1"/>
  <c r="U11" i="61"/>
  <c r="BH11" i="61" s="1"/>
  <c r="M10" i="63" s="1"/>
  <c r="P12" i="61"/>
  <c r="Q12" i="61"/>
  <c r="R12" i="61"/>
  <c r="S12" i="61"/>
  <c r="W11" i="63" s="1"/>
  <c r="T12" i="61"/>
  <c r="X11" i="63" s="1"/>
  <c r="U12" i="61"/>
  <c r="BD12" i="61" s="1"/>
  <c r="P11" i="63" s="1"/>
  <c r="P13" i="61"/>
  <c r="Q13" i="61"/>
  <c r="R13" i="61"/>
  <c r="S13" i="61"/>
  <c r="W12" i="63" s="1"/>
  <c r="T13" i="61"/>
  <c r="X12" i="63" s="1"/>
  <c r="U13" i="61"/>
  <c r="BH13" i="61" s="1"/>
  <c r="M12" i="63" s="1"/>
  <c r="P14" i="61"/>
  <c r="Q14" i="61"/>
  <c r="R14" i="61"/>
  <c r="S14" i="61"/>
  <c r="W13" i="63" s="1"/>
  <c r="T14" i="61"/>
  <c r="X13" i="63" s="1"/>
  <c r="U14" i="61"/>
  <c r="BF14" i="61" s="1"/>
  <c r="R13" i="63" s="1"/>
  <c r="P15" i="61"/>
  <c r="Q15" i="61"/>
  <c r="R15" i="61"/>
  <c r="S15" i="61"/>
  <c r="W14" i="63" s="1"/>
  <c r="T15" i="61"/>
  <c r="X14" i="63" s="1"/>
  <c r="U15" i="61"/>
  <c r="BE15" i="61" s="1"/>
  <c r="Q14" i="63" s="1"/>
  <c r="P16" i="61"/>
  <c r="Q16" i="61"/>
  <c r="R16" i="61"/>
  <c r="S16" i="61"/>
  <c r="W15" i="63" s="1"/>
  <c r="T16" i="61"/>
  <c r="X15" i="63" s="1"/>
  <c r="U16" i="61"/>
  <c r="BG16" i="61" s="1"/>
  <c r="L15" i="63" s="1"/>
  <c r="P17" i="61"/>
  <c r="Q17" i="61"/>
  <c r="R17" i="61"/>
  <c r="S17" i="61"/>
  <c r="W16" i="63" s="1"/>
  <c r="T17" i="61"/>
  <c r="X16" i="63" s="1"/>
  <c r="U17" i="61"/>
  <c r="BD17" i="61" s="1"/>
  <c r="P16" i="63" s="1"/>
  <c r="P18" i="61"/>
  <c r="Q18" i="61"/>
  <c r="R18" i="61"/>
  <c r="S18" i="61"/>
  <c r="W17" i="63" s="1"/>
  <c r="T18" i="61"/>
  <c r="X17" i="63" s="1"/>
  <c r="U18" i="61"/>
  <c r="BE18" i="61" s="1"/>
  <c r="Q17" i="63" s="1"/>
  <c r="P19" i="61"/>
  <c r="Q19" i="61"/>
  <c r="R19" i="61"/>
  <c r="S19" i="61"/>
  <c r="W18" i="63" s="1"/>
  <c r="T19" i="61"/>
  <c r="X18" i="63" s="1"/>
  <c r="U19" i="61"/>
  <c r="BG19" i="61" s="1"/>
  <c r="L18" i="63" s="1"/>
  <c r="P20" i="61"/>
  <c r="Q20" i="61"/>
  <c r="R20" i="61"/>
  <c r="S20" i="61"/>
  <c r="W19" i="63" s="1"/>
  <c r="T20" i="61"/>
  <c r="X19" i="63" s="1"/>
  <c r="U20" i="61"/>
  <c r="BD20" i="61" s="1"/>
  <c r="P19" i="63" s="1"/>
  <c r="P21" i="61"/>
  <c r="Q21" i="61"/>
  <c r="R21" i="61"/>
  <c r="S21" i="61"/>
  <c r="W20" i="63" s="1"/>
  <c r="T21" i="61"/>
  <c r="X20" i="63" s="1"/>
  <c r="U21" i="61"/>
  <c r="BD21" i="61" s="1"/>
  <c r="P20" i="63" s="1"/>
  <c r="P22" i="61"/>
  <c r="Q22" i="61"/>
  <c r="R22" i="61"/>
  <c r="S22" i="61"/>
  <c r="W21" i="63" s="1"/>
  <c r="T22" i="61"/>
  <c r="X21" i="63" s="1"/>
  <c r="U22" i="61"/>
  <c r="BI22" i="61" s="1"/>
  <c r="J21" i="63" s="1"/>
  <c r="P23" i="61"/>
  <c r="Q23" i="61"/>
  <c r="R23" i="61"/>
  <c r="S23" i="61"/>
  <c r="W22" i="63" s="1"/>
  <c r="T23" i="61"/>
  <c r="X22" i="63" s="1"/>
  <c r="U23" i="61"/>
  <c r="P24" i="61"/>
  <c r="Q24" i="61"/>
  <c r="R24" i="61"/>
  <c r="S24" i="61"/>
  <c r="W23" i="63" s="1"/>
  <c r="T24" i="61"/>
  <c r="X23" i="63" s="1"/>
  <c r="U24" i="61"/>
  <c r="BH24" i="61" s="1"/>
  <c r="M23" i="63" s="1"/>
  <c r="P25" i="61"/>
  <c r="Q25" i="61"/>
  <c r="R25" i="61"/>
  <c r="S25" i="61"/>
  <c r="W24" i="63" s="1"/>
  <c r="T25" i="61"/>
  <c r="X24" i="63" s="1"/>
  <c r="U25" i="61"/>
  <c r="BE25" i="61" s="1"/>
  <c r="Q24" i="63" s="1"/>
  <c r="P26" i="61"/>
  <c r="Q26" i="61"/>
  <c r="R26" i="61"/>
  <c r="S26" i="61"/>
  <c r="W25" i="63" s="1"/>
  <c r="T26" i="61"/>
  <c r="X25" i="63" s="1"/>
  <c r="U26" i="61"/>
  <c r="CC26" i="61" s="1"/>
  <c r="AN25" i="63" s="1"/>
  <c r="P27" i="61"/>
  <c r="Q27" i="61"/>
  <c r="R27" i="61"/>
  <c r="S27" i="61"/>
  <c r="W26" i="63" s="1"/>
  <c r="T27" i="61"/>
  <c r="X26" i="63" s="1"/>
  <c r="U27" i="61"/>
  <c r="P28" i="61"/>
  <c r="Q28" i="61"/>
  <c r="R28" i="61"/>
  <c r="S28" i="61"/>
  <c r="W27" i="63" s="1"/>
  <c r="T28" i="61"/>
  <c r="X27" i="63" s="1"/>
  <c r="U28" i="61"/>
  <c r="P29" i="61"/>
  <c r="Q29" i="61"/>
  <c r="R29" i="61"/>
  <c r="S29" i="61"/>
  <c r="W28" i="63" s="1"/>
  <c r="T29" i="61"/>
  <c r="X28" i="63" s="1"/>
  <c r="U29" i="61"/>
  <c r="P30" i="61"/>
  <c r="Q30" i="61"/>
  <c r="R30" i="61"/>
  <c r="S30" i="61"/>
  <c r="W29" i="63" s="1"/>
  <c r="T30" i="61"/>
  <c r="X29" i="63" s="1"/>
  <c r="U30" i="61"/>
  <c r="P31" i="61"/>
  <c r="Q31" i="61"/>
  <c r="R31" i="61"/>
  <c r="S31" i="61"/>
  <c r="W30" i="63" s="1"/>
  <c r="T31" i="61"/>
  <c r="X30" i="63" s="1"/>
  <c r="U31" i="61"/>
  <c r="CC31" i="61" s="1"/>
  <c r="AN30" i="63" s="1"/>
  <c r="P32" i="61"/>
  <c r="Q32" i="61"/>
  <c r="R32" i="61"/>
  <c r="S32" i="61"/>
  <c r="W31" i="63" s="1"/>
  <c r="T32" i="61"/>
  <c r="X31" i="63" s="1"/>
  <c r="U32" i="61"/>
  <c r="CC32" i="61" s="1"/>
  <c r="AN31" i="63" s="1"/>
  <c r="P33" i="61"/>
  <c r="Q33" i="61"/>
  <c r="R33" i="61"/>
  <c r="S33" i="61"/>
  <c r="W32" i="63" s="1"/>
  <c r="T33" i="61"/>
  <c r="X32" i="63" s="1"/>
  <c r="U33" i="61"/>
  <c r="CC33" i="61" s="1"/>
  <c r="AN32" i="63" s="1"/>
  <c r="P34" i="61"/>
  <c r="Q34" i="61"/>
  <c r="R34" i="61"/>
  <c r="S34" i="61"/>
  <c r="W33" i="63" s="1"/>
  <c r="T34" i="61"/>
  <c r="X33" i="63" s="1"/>
  <c r="U34" i="61"/>
  <c r="CC34" i="61" s="1"/>
  <c r="AN33" i="63" s="1"/>
  <c r="P35" i="61"/>
  <c r="Q35" i="61"/>
  <c r="R35" i="61"/>
  <c r="S35" i="61"/>
  <c r="W34" i="63" s="1"/>
  <c r="T35" i="61"/>
  <c r="X34" i="63" s="1"/>
  <c r="U35" i="61"/>
  <c r="P36" i="61"/>
  <c r="Q36" i="61"/>
  <c r="R36" i="61"/>
  <c r="S36" i="61"/>
  <c r="W35" i="63" s="1"/>
  <c r="T36" i="61"/>
  <c r="X35" i="63" s="1"/>
  <c r="U36" i="61"/>
  <c r="P37" i="61"/>
  <c r="Q37" i="61"/>
  <c r="R37" i="61"/>
  <c r="S37" i="61"/>
  <c r="W36" i="63" s="1"/>
  <c r="T37" i="61"/>
  <c r="X36" i="63" s="1"/>
  <c r="U37" i="61"/>
  <c r="CC37" i="61" s="1"/>
  <c r="AN36" i="63" s="1"/>
  <c r="P38" i="61"/>
  <c r="Q38" i="61"/>
  <c r="R38" i="61"/>
  <c r="S38" i="61"/>
  <c r="W37" i="63" s="1"/>
  <c r="T38" i="61"/>
  <c r="X37" i="63" s="1"/>
  <c r="U38" i="61"/>
  <c r="CC38" i="61" s="1"/>
  <c r="AN37" i="63" s="1"/>
  <c r="P39" i="61"/>
  <c r="Q39" i="61"/>
  <c r="R39" i="61"/>
  <c r="S39" i="61"/>
  <c r="W38" i="63" s="1"/>
  <c r="T39" i="61"/>
  <c r="X38" i="63" s="1"/>
  <c r="U39" i="61"/>
  <c r="P40" i="61"/>
  <c r="Q40" i="61"/>
  <c r="R40" i="61"/>
  <c r="S40" i="61"/>
  <c r="W39" i="63" s="1"/>
  <c r="T40" i="61"/>
  <c r="X39" i="63" s="1"/>
  <c r="U40" i="61"/>
  <c r="CC40" i="61" s="1"/>
  <c r="AN39" i="63" s="1"/>
  <c r="P41" i="61"/>
  <c r="Q41" i="61"/>
  <c r="R41" i="61"/>
  <c r="S41" i="61"/>
  <c r="W40" i="63" s="1"/>
  <c r="T41" i="61"/>
  <c r="X40" i="63" s="1"/>
  <c r="U41" i="61"/>
  <c r="P42" i="61"/>
  <c r="Q42" i="61"/>
  <c r="R42" i="61"/>
  <c r="S42" i="61"/>
  <c r="W41" i="63" s="1"/>
  <c r="T42" i="61"/>
  <c r="X41" i="63" s="1"/>
  <c r="U42" i="61"/>
  <c r="CC42" i="61" s="1"/>
  <c r="AN41" i="63" s="1"/>
  <c r="P43" i="61"/>
  <c r="Q43" i="61"/>
  <c r="R43" i="61"/>
  <c r="S43" i="61"/>
  <c r="W42" i="63" s="1"/>
  <c r="T43" i="61"/>
  <c r="X42" i="63" s="1"/>
  <c r="U43" i="61"/>
  <c r="P44" i="61"/>
  <c r="Q44" i="61"/>
  <c r="R44" i="61"/>
  <c r="S44" i="61"/>
  <c r="W43" i="63" s="1"/>
  <c r="T44" i="61"/>
  <c r="X43" i="63" s="1"/>
  <c r="U44" i="61"/>
  <c r="P45" i="61"/>
  <c r="Q45" i="61"/>
  <c r="R45" i="61"/>
  <c r="S45" i="61"/>
  <c r="W44" i="63" s="1"/>
  <c r="T45" i="61"/>
  <c r="X44" i="63" s="1"/>
  <c r="U45" i="61"/>
  <c r="BH45" i="61" s="1"/>
  <c r="M44" i="63" s="1"/>
  <c r="P46" i="61"/>
  <c r="Q46" i="61"/>
  <c r="R46" i="61"/>
  <c r="S46" i="61"/>
  <c r="W45" i="63" s="1"/>
  <c r="T46" i="61"/>
  <c r="X45" i="63" s="1"/>
  <c r="U46" i="61"/>
  <c r="CC46" i="61" s="1"/>
  <c r="AN45" i="63" s="1"/>
  <c r="P47" i="61"/>
  <c r="Q47" i="61"/>
  <c r="R47" i="61"/>
  <c r="S47" i="61"/>
  <c r="W46" i="63" s="1"/>
  <c r="T47" i="61"/>
  <c r="X46" i="63" s="1"/>
  <c r="U47" i="61"/>
  <c r="CC47" i="61" s="1"/>
  <c r="AN46" i="63" s="1"/>
  <c r="P48" i="61"/>
  <c r="Q48" i="61"/>
  <c r="R48" i="61"/>
  <c r="S48" i="61"/>
  <c r="W47" i="63" s="1"/>
  <c r="T48" i="61"/>
  <c r="X47" i="63" s="1"/>
  <c r="U48" i="61"/>
  <c r="P49" i="61"/>
  <c r="Q49" i="61"/>
  <c r="R49" i="61"/>
  <c r="S49" i="61"/>
  <c r="W48" i="63" s="1"/>
  <c r="T49" i="61"/>
  <c r="X48" i="63" s="1"/>
  <c r="U49" i="61"/>
  <c r="CC49" i="61" s="1"/>
  <c r="AN48" i="63" s="1"/>
  <c r="P50" i="61"/>
  <c r="Q50" i="61"/>
  <c r="R50" i="61"/>
  <c r="S50" i="61"/>
  <c r="W49" i="63" s="1"/>
  <c r="T50" i="61"/>
  <c r="X49" i="63" s="1"/>
  <c r="U50" i="61"/>
  <c r="P51" i="61"/>
  <c r="Q51" i="61"/>
  <c r="R51" i="61"/>
  <c r="S51" i="61"/>
  <c r="W50" i="63" s="1"/>
  <c r="T51" i="61"/>
  <c r="X50" i="63" s="1"/>
  <c r="U51" i="61"/>
  <c r="P52" i="61"/>
  <c r="Q52" i="61"/>
  <c r="R52" i="61"/>
  <c r="S52" i="61"/>
  <c r="W51" i="63" s="1"/>
  <c r="T52" i="61"/>
  <c r="X51" i="63" s="1"/>
  <c r="U52" i="61"/>
  <c r="P53" i="61"/>
  <c r="Q53" i="61"/>
  <c r="R53" i="61"/>
  <c r="S53" i="61"/>
  <c r="W52" i="63" s="1"/>
  <c r="T53" i="61"/>
  <c r="X52" i="63" s="1"/>
  <c r="U53" i="61"/>
  <c r="P54" i="61"/>
  <c r="Q54" i="61"/>
  <c r="R54" i="61"/>
  <c r="S54" i="61"/>
  <c r="W53" i="63" s="1"/>
  <c r="T54" i="61"/>
  <c r="X53" i="63" s="1"/>
  <c r="U54" i="61"/>
  <c r="CC54" i="61" s="1"/>
  <c r="AN53" i="63" s="1"/>
  <c r="P55" i="61"/>
  <c r="Q55" i="61"/>
  <c r="R55" i="61"/>
  <c r="S55" i="61"/>
  <c r="W54" i="63" s="1"/>
  <c r="T55" i="61"/>
  <c r="X54" i="63" s="1"/>
  <c r="U55" i="61"/>
  <c r="P56" i="61"/>
  <c r="Q56" i="61"/>
  <c r="R56" i="61"/>
  <c r="S56" i="61"/>
  <c r="W55" i="63" s="1"/>
  <c r="T56" i="61"/>
  <c r="X55" i="63" s="1"/>
  <c r="U56" i="61"/>
  <c r="P57" i="61"/>
  <c r="Q57" i="61"/>
  <c r="R57" i="61"/>
  <c r="S57" i="61"/>
  <c r="W56" i="63" s="1"/>
  <c r="T57" i="61"/>
  <c r="X56" i="63" s="1"/>
  <c r="U57" i="61"/>
  <c r="CC57" i="61" s="1"/>
  <c r="AN56" i="63" s="1"/>
  <c r="P58" i="61"/>
  <c r="Q58" i="61"/>
  <c r="R58" i="61"/>
  <c r="S58" i="61"/>
  <c r="W57" i="63" s="1"/>
  <c r="T58" i="61"/>
  <c r="X57" i="63" s="1"/>
  <c r="U58" i="61"/>
  <c r="P59" i="61"/>
  <c r="Q59" i="61"/>
  <c r="R59" i="61"/>
  <c r="S59" i="61"/>
  <c r="W58" i="63" s="1"/>
  <c r="T59" i="61"/>
  <c r="X58" i="63" s="1"/>
  <c r="U59" i="61"/>
  <c r="P60" i="61"/>
  <c r="Q60" i="61"/>
  <c r="R60" i="61"/>
  <c r="S60" i="61"/>
  <c r="W59" i="63" s="1"/>
  <c r="T60" i="61"/>
  <c r="X59" i="63" s="1"/>
  <c r="U60" i="61"/>
  <c r="CC60" i="61" s="1"/>
  <c r="AN59" i="63" s="1"/>
  <c r="P61" i="61"/>
  <c r="Q61" i="61"/>
  <c r="R61" i="61"/>
  <c r="S61" i="61"/>
  <c r="W60" i="63" s="1"/>
  <c r="T61" i="61"/>
  <c r="X60" i="63" s="1"/>
  <c r="U61" i="61"/>
  <c r="CC61" i="61" s="1"/>
  <c r="AN60" i="63" s="1"/>
  <c r="P62" i="61"/>
  <c r="Q62" i="61"/>
  <c r="R62" i="61"/>
  <c r="S62" i="61"/>
  <c r="W61" i="63" s="1"/>
  <c r="T62" i="61"/>
  <c r="X61" i="63" s="1"/>
  <c r="U62" i="61"/>
  <c r="P63" i="61"/>
  <c r="Q63" i="61"/>
  <c r="R63" i="61"/>
  <c r="S63" i="61"/>
  <c r="W62" i="63" s="1"/>
  <c r="T63" i="61"/>
  <c r="X62" i="63" s="1"/>
  <c r="U63" i="61"/>
  <c r="P64" i="61"/>
  <c r="Q64" i="61"/>
  <c r="R64" i="61"/>
  <c r="S64" i="61"/>
  <c r="W63" i="63" s="1"/>
  <c r="T64" i="61"/>
  <c r="X63" i="63" s="1"/>
  <c r="U64" i="61"/>
  <c r="P65" i="61"/>
  <c r="Q65" i="61"/>
  <c r="R65" i="61"/>
  <c r="S65" i="61"/>
  <c r="W64" i="63" s="1"/>
  <c r="T65" i="61"/>
  <c r="X64" i="63" s="1"/>
  <c r="U65" i="61"/>
  <c r="P66" i="61"/>
  <c r="Q66" i="61"/>
  <c r="R66" i="61"/>
  <c r="S66" i="61"/>
  <c r="W65" i="63" s="1"/>
  <c r="T66" i="61"/>
  <c r="X65" i="63" s="1"/>
  <c r="U66" i="61"/>
  <c r="BE66" i="61" s="1"/>
  <c r="Q65" i="63" s="1"/>
  <c r="P67" i="61"/>
  <c r="Q67" i="61"/>
  <c r="R67" i="61"/>
  <c r="S67" i="61"/>
  <c r="W66" i="63" s="1"/>
  <c r="T67" i="61"/>
  <c r="X66" i="63" s="1"/>
  <c r="U67" i="61"/>
  <c r="CC67" i="61" s="1"/>
  <c r="AN66" i="63" s="1"/>
  <c r="P68" i="61"/>
  <c r="Q68" i="61"/>
  <c r="R68" i="61"/>
  <c r="S68" i="61"/>
  <c r="W67" i="63" s="1"/>
  <c r="T68" i="61"/>
  <c r="X67" i="63" s="1"/>
  <c r="U68" i="61"/>
  <c r="CC68" i="61" s="1"/>
  <c r="AN67" i="63" s="1"/>
  <c r="P69" i="61"/>
  <c r="Q69" i="61"/>
  <c r="R69" i="61"/>
  <c r="S69" i="61"/>
  <c r="W68" i="63" s="1"/>
  <c r="T69" i="61"/>
  <c r="X68" i="63" s="1"/>
  <c r="U69" i="61"/>
  <c r="CC69" i="61" s="1"/>
  <c r="AN68" i="63" s="1"/>
  <c r="P70" i="61"/>
  <c r="Q70" i="61"/>
  <c r="R70" i="61"/>
  <c r="S70" i="61"/>
  <c r="W69" i="63" s="1"/>
  <c r="T70" i="61"/>
  <c r="X69" i="63" s="1"/>
  <c r="U70" i="61"/>
  <c r="CC70" i="61" s="1"/>
  <c r="AN69" i="63" s="1"/>
  <c r="P71" i="61"/>
  <c r="Q71" i="61"/>
  <c r="R71" i="61"/>
  <c r="S71" i="61"/>
  <c r="W70" i="63" s="1"/>
  <c r="T71" i="61"/>
  <c r="X70" i="63" s="1"/>
  <c r="U71" i="61"/>
  <c r="P72" i="61"/>
  <c r="Q72" i="61"/>
  <c r="R72" i="61"/>
  <c r="S72" i="61"/>
  <c r="W71" i="63" s="1"/>
  <c r="T72" i="61"/>
  <c r="X71" i="63" s="1"/>
  <c r="U72" i="61"/>
  <c r="CC72" i="61" s="1"/>
  <c r="AN71" i="63" s="1"/>
  <c r="P73" i="61"/>
  <c r="Q73" i="61"/>
  <c r="R73" i="61"/>
  <c r="S73" i="61"/>
  <c r="W72" i="63" s="1"/>
  <c r="T73" i="61"/>
  <c r="X72" i="63" s="1"/>
  <c r="U73" i="61"/>
  <c r="BE73" i="61" s="1"/>
  <c r="Q72" i="63" s="1"/>
  <c r="P74" i="61"/>
  <c r="Q74" i="61"/>
  <c r="R74" i="61"/>
  <c r="S74" i="61"/>
  <c r="W73" i="63" s="1"/>
  <c r="T74" i="61"/>
  <c r="X73" i="63" s="1"/>
  <c r="U74" i="61"/>
  <c r="P75" i="61"/>
  <c r="Q75" i="61"/>
  <c r="R75" i="61"/>
  <c r="S75" i="61"/>
  <c r="W74" i="63" s="1"/>
  <c r="T75" i="61"/>
  <c r="X74" i="63" s="1"/>
  <c r="U75" i="61"/>
  <c r="P76" i="61"/>
  <c r="Q76" i="61"/>
  <c r="R76" i="61"/>
  <c r="S76" i="61"/>
  <c r="W75" i="63" s="1"/>
  <c r="T76" i="61"/>
  <c r="X75" i="63" s="1"/>
  <c r="U76" i="61"/>
  <c r="CC76" i="61" s="1"/>
  <c r="AN75" i="63" s="1"/>
  <c r="P77" i="61"/>
  <c r="Q77" i="61"/>
  <c r="R77" i="61"/>
  <c r="S77" i="61"/>
  <c r="W76" i="63" s="1"/>
  <c r="T77" i="61"/>
  <c r="X76" i="63" s="1"/>
  <c r="U77" i="61"/>
  <c r="CC77" i="61" s="1"/>
  <c r="AN76" i="63" s="1"/>
  <c r="P78" i="61"/>
  <c r="Q78" i="61"/>
  <c r="R78" i="61"/>
  <c r="S78" i="61"/>
  <c r="W77" i="63" s="1"/>
  <c r="T78" i="61"/>
  <c r="X77" i="63" s="1"/>
  <c r="U78" i="61"/>
  <c r="P79" i="61"/>
  <c r="Q79" i="61"/>
  <c r="R79" i="61"/>
  <c r="S79" i="61"/>
  <c r="W78" i="63" s="1"/>
  <c r="T79" i="61"/>
  <c r="X78" i="63" s="1"/>
  <c r="U79" i="61"/>
  <c r="CC79" i="61" s="1"/>
  <c r="AN78" i="63" s="1"/>
  <c r="P80" i="61"/>
  <c r="Q80" i="61"/>
  <c r="R80" i="61"/>
  <c r="S80" i="61"/>
  <c r="W79" i="63" s="1"/>
  <c r="T80" i="61"/>
  <c r="X79" i="63" s="1"/>
  <c r="U80" i="61"/>
  <c r="CC80" i="61" s="1"/>
  <c r="AN79" i="63" s="1"/>
  <c r="P81" i="61"/>
  <c r="Q81" i="61"/>
  <c r="R81" i="61"/>
  <c r="S81" i="61"/>
  <c r="W80" i="63" s="1"/>
  <c r="T81" i="61"/>
  <c r="X80" i="63" s="1"/>
  <c r="U81" i="61"/>
  <c r="CC81" i="61" s="1"/>
  <c r="AN80" i="63" s="1"/>
  <c r="P82" i="61"/>
  <c r="Q82" i="61"/>
  <c r="R82" i="61"/>
  <c r="S82" i="61"/>
  <c r="W81" i="63" s="1"/>
  <c r="T82" i="61"/>
  <c r="X81" i="63" s="1"/>
  <c r="U82" i="61"/>
  <c r="CC82" i="61" s="1"/>
  <c r="AN81" i="63" s="1"/>
  <c r="P83" i="61"/>
  <c r="Q83" i="61"/>
  <c r="R83" i="61"/>
  <c r="S83" i="61"/>
  <c r="W82" i="63" s="1"/>
  <c r="T83" i="61"/>
  <c r="X82" i="63" s="1"/>
  <c r="U83" i="61"/>
  <c r="CC83" i="61" s="1"/>
  <c r="AN82" i="63" s="1"/>
  <c r="P84" i="61"/>
  <c r="Q84" i="61"/>
  <c r="R84" i="61"/>
  <c r="S84" i="61"/>
  <c r="W83" i="63" s="1"/>
  <c r="T84" i="61"/>
  <c r="X83" i="63" s="1"/>
  <c r="U84" i="61"/>
  <c r="CC84" i="61" s="1"/>
  <c r="AN83" i="63" s="1"/>
  <c r="P85" i="61"/>
  <c r="Q85" i="61"/>
  <c r="R85" i="61"/>
  <c r="S85" i="61"/>
  <c r="W84" i="63" s="1"/>
  <c r="T85" i="61"/>
  <c r="X84" i="63" s="1"/>
  <c r="U85" i="61"/>
  <c r="CC85" i="61" s="1"/>
  <c r="AN84" i="63" s="1"/>
  <c r="P86" i="61"/>
  <c r="Q86" i="61"/>
  <c r="R86" i="61"/>
  <c r="S86" i="61"/>
  <c r="W85" i="63" s="1"/>
  <c r="T86" i="61"/>
  <c r="X85" i="63" s="1"/>
  <c r="U86" i="61"/>
  <c r="P87" i="61"/>
  <c r="Q87" i="61"/>
  <c r="R87" i="61"/>
  <c r="S87" i="61"/>
  <c r="W86" i="63" s="1"/>
  <c r="T87" i="61"/>
  <c r="X86" i="63" s="1"/>
  <c r="U87" i="61"/>
  <c r="CC87" i="61" s="1"/>
  <c r="AN86" i="63" s="1"/>
  <c r="P88" i="61"/>
  <c r="Q88" i="61"/>
  <c r="R88" i="61"/>
  <c r="S88" i="61"/>
  <c r="W87" i="63" s="1"/>
  <c r="T88" i="61"/>
  <c r="X87" i="63" s="1"/>
  <c r="U88" i="61"/>
  <c r="P89" i="61"/>
  <c r="Q89" i="61"/>
  <c r="R89" i="61"/>
  <c r="S89" i="61"/>
  <c r="W88" i="63" s="1"/>
  <c r="T89" i="61"/>
  <c r="X88" i="63" s="1"/>
  <c r="U89" i="61"/>
  <c r="CC89" i="61" s="1"/>
  <c r="AN88" i="63" s="1"/>
  <c r="P90" i="61"/>
  <c r="Q90" i="61"/>
  <c r="R90" i="61"/>
  <c r="S90" i="61"/>
  <c r="W89" i="63" s="1"/>
  <c r="T90" i="61"/>
  <c r="X89" i="63" s="1"/>
  <c r="U90" i="61"/>
  <c r="CC90" i="61" s="1"/>
  <c r="AN89" i="63" s="1"/>
  <c r="P91" i="61"/>
  <c r="Q91" i="61"/>
  <c r="R91" i="61"/>
  <c r="S91" i="61"/>
  <c r="W90" i="63" s="1"/>
  <c r="T91" i="61"/>
  <c r="X90" i="63" s="1"/>
  <c r="U91" i="61"/>
  <c r="P92" i="61"/>
  <c r="Q92" i="61"/>
  <c r="R92" i="61"/>
  <c r="S92" i="61"/>
  <c r="W91" i="63" s="1"/>
  <c r="T92" i="61"/>
  <c r="X91" i="63" s="1"/>
  <c r="U92" i="61"/>
  <c r="CC92" i="61" s="1"/>
  <c r="AN91" i="63" s="1"/>
  <c r="P93" i="61"/>
  <c r="Q93" i="61"/>
  <c r="R93" i="61"/>
  <c r="S93" i="61"/>
  <c r="W92" i="63" s="1"/>
  <c r="T93" i="61"/>
  <c r="X92" i="63" s="1"/>
  <c r="U93" i="61"/>
  <c r="CC93" i="61" s="1"/>
  <c r="AN92" i="63" s="1"/>
  <c r="P94" i="61"/>
  <c r="Q94" i="61"/>
  <c r="R94" i="61"/>
  <c r="S94" i="61"/>
  <c r="W93" i="63" s="1"/>
  <c r="T94" i="61"/>
  <c r="X93" i="63" s="1"/>
  <c r="U94" i="61"/>
  <c r="CC94" i="61" s="1"/>
  <c r="AN93" i="63" s="1"/>
  <c r="P95" i="61"/>
  <c r="Q95" i="61"/>
  <c r="R95" i="61"/>
  <c r="S95" i="61"/>
  <c r="W94" i="63" s="1"/>
  <c r="T95" i="61"/>
  <c r="X94" i="63" s="1"/>
  <c r="U95" i="61"/>
  <c r="P96" i="61"/>
  <c r="Q96" i="61"/>
  <c r="R96" i="61"/>
  <c r="S96" i="61"/>
  <c r="W95" i="63" s="1"/>
  <c r="T96" i="61"/>
  <c r="X95" i="63" s="1"/>
  <c r="U96" i="61"/>
  <c r="CC96" i="61" s="1"/>
  <c r="AN95" i="63" s="1"/>
  <c r="P97" i="61"/>
  <c r="Q97" i="61"/>
  <c r="R97" i="61"/>
  <c r="S97" i="61"/>
  <c r="W96" i="63" s="1"/>
  <c r="T97" i="61"/>
  <c r="X96" i="63" s="1"/>
  <c r="U97" i="61"/>
  <c r="CC97" i="61" s="1"/>
  <c r="AN96" i="63" s="1"/>
  <c r="P98" i="61"/>
  <c r="Q98" i="61"/>
  <c r="R98" i="61"/>
  <c r="S98" i="61"/>
  <c r="W97" i="63" s="1"/>
  <c r="T98" i="61"/>
  <c r="X97" i="63" s="1"/>
  <c r="U98" i="61"/>
  <c r="P99" i="61"/>
  <c r="Q99" i="61"/>
  <c r="R99" i="61"/>
  <c r="S99" i="61"/>
  <c r="W98" i="63" s="1"/>
  <c r="T99" i="61"/>
  <c r="X98" i="63" s="1"/>
  <c r="U99" i="61"/>
  <c r="CC99" i="61" s="1"/>
  <c r="AN98" i="63" s="1"/>
  <c r="P100" i="61"/>
  <c r="Q100" i="61"/>
  <c r="R100" i="61"/>
  <c r="S100" i="61"/>
  <c r="W99" i="63" s="1"/>
  <c r="T100" i="61"/>
  <c r="X99" i="63" s="1"/>
  <c r="U100" i="61"/>
  <c r="P101" i="61"/>
  <c r="Q101" i="61"/>
  <c r="R101" i="61"/>
  <c r="S101" i="61"/>
  <c r="W100" i="63" s="1"/>
  <c r="T101" i="61"/>
  <c r="X100" i="63" s="1"/>
  <c r="U101" i="61"/>
  <c r="P102" i="61"/>
  <c r="Q102" i="61"/>
  <c r="R102" i="61"/>
  <c r="S102" i="61"/>
  <c r="W101" i="63" s="1"/>
  <c r="T102" i="61"/>
  <c r="X101" i="63" s="1"/>
  <c r="U102" i="61"/>
  <c r="CC102" i="61" s="1"/>
  <c r="AN101" i="63" s="1"/>
  <c r="P103" i="61"/>
  <c r="Q103" i="61"/>
  <c r="R103" i="61"/>
  <c r="S103" i="61"/>
  <c r="W102" i="63" s="1"/>
  <c r="T103" i="61"/>
  <c r="X102" i="63" s="1"/>
  <c r="U103" i="61"/>
  <c r="CC103" i="61" s="1"/>
  <c r="AN102" i="63" s="1"/>
  <c r="P104" i="61"/>
  <c r="Q104" i="61"/>
  <c r="R104" i="61"/>
  <c r="S104" i="61"/>
  <c r="W103" i="63" s="1"/>
  <c r="T104" i="61"/>
  <c r="X103" i="63" s="1"/>
  <c r="U104" i="61"/>
  <c r="CC104" i="61" s="1"/>
  <c r="AN103" i="63" s="1"/>
  <c r="P105" i="61"/>
  <c r="Q105" i="61"/>
  <c r="R105" i="61"/>
  <c r="S105" i="61"/>
  <c r="W104" i="63" s="1"/>
  <c r="T105" i="61"/>
  <c r="X104" i="63" s="1"/>
  <c r="U105" i="61"/>
  <c r="P106" i="61"/>
  <c r="Q106" i="61"/>
  <c r="R106" i="61"/>
  <c r="S106" i="61"/>
  <c r="W105" i="63" s="1"/>
  <c r="T106" i="61"/>
  <c r="X105" i="63" s="1"/>
  <c r="U106" i="61"/>
  <c r="P107" i="61"/>
  <c r="Q107" i="61"/>
  <c r="R107" i="61"/>
  <c r="S107" i="61"/>
  <c r="W106" i="63" s="1"/>
  <c r="T107" i="61"/>
  <c r="X106" i="63" s="1"/>
  <c r="U107" i="61"/>
  <c r="P108" i="61"/>
  <c r="Q108" i="61"/>
  <c r="R108" i="61"/>
  <c r="S108" i="61"/>
  <c r="W107" i="63" s="1"/>
  <c r="T108" i="61"/>
  <c r="X107" i="63" s="1"/>
  <c r="U108" i="61"/>
  <c r="CC108" i="61" s="1"/>
  <c r="AN107" i="63" s="1"/>
  <c r="P109" i="61"/>
  <c r="Q109" i="61"/>
  <c r="R109" i="61"/>
  <c r="S109" i="61"/>
  <c r="W108" i="63" s="1"/>
  <c r="T109" i="61"/>
  <c r="X108" i="63" s="1"/>
  <c r="U109" i="61"/>
  <c r="CC109" i="61" s="1"/>
  <c r="AN108" i="63" s="1"/>
  <c r="P110" i="61"/>
  <c r="Q110" i="61"/>
  <c r="R110" i="61"/>
  <c r="S110" i="61"/>
  <c r="W109" i="63" s="1"/>
  <c r="T110" i="61"/>
  <c r="X109" i="63" s="1"/>
  <c r="U110" i="61"/>
  <c r="CC110" i="61" s="1"/>
  <c r="AN109" i="63" s="1"/>
  <c r="P111" i="61"/>
  <c r="Q111" i="61"/>
  <c r="R111" i="61"/>
  <c r="S111" i="61"/>
  <c r="W110" i="63" s="1"/>
  <c r="T111" i="61"/>
  <c r="X110" i="63" s="1"/>
  <c r="U111" i="61"/>
  <c r="CC111" i="61" s="1"/>
  <c r="AN110" i="63" s="1"/>
  <c r="P112" i="61"/>
  <c r="Q112" i="61"/>
  <c r="R112" i="61"/>
  <c r="S112" i="61"/>
  <c r="W111" i="63" s="1"/>
  <c r="T112" i="61"/>
  <c r="X111" i="63" s="1"/>
  <c r="U112" i="61"/>
  <c r="CC112" i="61" s="1"/>
  <c r="AN111" i="63" s="1"/>
  <c r="P113" i="61"/>
  <c r="Q113" i="61"/>
  <c r="R113" i="61"/>
  <c r="S113" i="61"/>
  <c r="W112" i="63" s="1"/>
  <c r="T113" i="61"/>
  <c r="X112" i="63" s="1"/>
  <c r="U113" i="61"/>
  <c r="CC113" i="61" s="1"/>
  <c r="AN112" i="63" s="1"/>
  <c r="P114" i="61"/>
  <c r="Q114" i="61"/>
  <c r="R114" i="61"/>
  <c r="S114" i="61"/>
  <c r="W113" i="63" s="1"/>
  <c r="T114" i="61"/>
  <c r="X113" i="63" s="1"/>
  <c r="U114" i="61"/>
  <c r="CC114" i="61" s="1"/>
  <c r="AN113" i="63" s="1"/>
  <c r="P115" i="61"/>
  <c r="Q115" i="61"/>
  <c r="R115" i="61"/>
  <c r="S115" i="61"/>
  <c r="W114" i="63" s="1"/>
  <c r="T115" i="61"/>
  <c r="X114" i="63" s="1"/>
  <c r="U115" i="61"/>
  <c r="CC115" i="61" s="1"/>
  <c r="AN114" i="63" s="1"/>
  <c r="P116" i="61"/>
  <c r="Q116" i="61"/>
  <c r="R116" i="61"/>
  <c r="S116" i="61"/>
  <c r="W115" i="63" s="1"/>
  <c r="T116" i="61"/>
  <c r="X115" i="63" s="1"/>
  <c r="U116" i="61"/>
  <c r="CD116" i="61" s="1"/>
  <c r="AO115" i="63" s="1"/>
  <c r="P117" i="61"/>
  <c r="Q117" i="61"/>
  <c r="R117" i="61"/>
  <c r="S117" i="61"/>
  <c r="W116" i="63" s="1"/>
  <c r="T117" i="61"/>
  <c r="X116" i="63" s="1"/>
  <c r="U117" i="61"/>
  <c r="CC117" i="61" s="1"/>
  <c r="AN116" i="63" s="1"/>
  <c r="P118" i="61"/>
  <c r="Q118" i="61"/>
  <c r="R118" i="61"/>
  <c r="S118" i="61"/>
  <c r="W117" i="63" s="1"/>
  <c r="T118" i="61"/>
  <c r="X117" i="63" s="1"/>
  <c r="U118" i="61"/>
  <c r="CC118" i="61" s="1"/>
  <c r="AN117" i="63" s="1"/>
  <c r="P119" i="61"/>
  <c r="Q119" i="61"/>
  <c r="R119" i="61"/>
  <c r="S119" i="61"/>
  <c r="W118" i="63" s="1"/>
  <c r="T119" i="61"/>
  <c r="X118" i="63" s="1"/>
  <c r="U119" i="61"/>
  <c r="P120" i="61"/>
  <c r="Q120" i="61"/>
  <c r="R120" i="61"/>
  <c r="S120" i="61"/>
  <c r="W119" i="63" s="1"/>
  <c r="T120" i="61"/>
  <c r="X119" i="63" s="1"/>
  <c r="U120" i="61"/>
  <c r="P121" i="61"/>
  <c r="Q121" i="61"/>
  <c r="R121" i="61"/>
  <c r="S121" i="61"/>
  <c r="W120" i="63" s="1"/>
  <c r="T121" i="61"/>
  <c r="X120" i="63" s="1"/>
  <c r="U121" i="61"/>
  <c r="CC121" i="61" s="1"/>
  <c r="AN120" i="63" s="1"/>
  <c r="P122" i="61"/>
  <c r="Q122" i="61"/>
  <c r="R122" i="61"/>
  <c r="S122" i="61"/>
  <c r="W121" i="63" s="1"/>
  <c r="T122" i="61"/>
  <c r="X121" i="63" s="1"/>
  <c r="U122" i="61"/>
  <c r="CC122" i="61" s="1"/>
  <c r="AN121" i="63" s="1"/>
  <c r="P123" i="61"/>
  <c r="Q123" i="61"/>
  <c r="R123" i="61"/>
  <c r="S123" i="61"/>
  <c r="W122" i="63" s="1"/>
  <c r="T123" i="61"/>
  <c r="X122" i="63" s="1"/>
  <c r="U123" i="61"/>
  <c r="P124" i="61"/>
  <c r="Q124" i="61"/>
  <c r="R124" i="61"/>
  <c r="S124" i="61"/>
  <c r="W123" i="63" s="1"/>
  <c r="T124" i="61"/>
  <c r="X123" i="63" s="1"/>
  <c r="U124" i="61"/>
  <c r="CC124" i="61" s="1"/>
  <c r="AN123" i="63" s="1"/>
  <c r="P125" i="61"/>
  <c r="Q125" i="61"/>
  <c r="R125" i="61"/>
  <c r="S125" i="61"/>
  <c r="W124" i="63" s="1"/>
  <c r="T125" i="61"/>
  <c r="X124" i="63" s="1"/>
  <c r="U125" i="61"/>
  <c r="CC125" i="61" s="1"/>
  <c r="AN124" i="63" s="1"/>
  <c r="P126" i="61"/>
  <c r="Q126" i="61"/>
  <c r="R126" i="61"/>
  <c r="S126" i="61"/>
  <c r="W125" i="63" s="1"/>
  <c r="T126" i="61"/>
  <c r="X125" i="63" s="1"/>
  <c r="U126" i="61"/>
  <c r="CC126" i="61" s="1"/>
  <c r="AN125" i="63" s="1"/>
  <c r="P127" i="61"/>
  <c r="Q127" i="61"/>
  <c r="R127" i="61"/>
  <c r="S127" i="61"/>
  <c r="W126" i="63" s="1"/>
  <c r="T127" i="61"/>
  <c r="X126" i="63" s="1"/>
  <c r="U127" i="61"/>
  <c r="P128" i="61"/>
  <c r="Q128" i="61"/>
  <c r="R128" i="61"/>
  <c r="S128" i="61"/>
  <c r="W127" i="63" s="1"/>
  <c r="T128" i="61"/>
  <c r="X127" i="63" s="1"/>
  <c r="U128" i="61"/>
  <c r="P129" i="61"/>
  <c r="Q129" i="61"/>
  <c r="R129" i="61"/>
  <c r="S129" i="61"/>
  <c r="W128" i="63" s="1"/>
  <c r="T129" i="61"/>
  <c r="X128" i="63" s="1"/>
  <c r="U129" i="61"/>
  <c r="CD129" i="61" s="1"/>
  <c r="AO128" i="63" s="1"/>
  <c r="P130" i="61"/>
  <c r="Q130" i="61"/>
  <c r="R130" i="61"/>
  <c r="S130" i="61"/>
  <c r="W129" i="63" s="1"/>
  <c r="T130" i="61"/>
  <c r="X129" i="63" s="1"/>
  <c r="U130" i="61"/>
  <c r="CC130" i="61" s="1"/>
  <c r="AN129" i="63" s="1"/>
  <c r="P131" i="61"/>
  <c r="Q131" i="61"/>
  <c r="R131" i="61"/>
  <c r="S131" i="61"/>
  <c r="W130" i="63" s="1"/>
  <c r="T131" i="61"/>
  <c r="X130" i="63" s="1"/>
  <c r="U131" i="61"/>
  <c r="CC131" i="61" s="1"/>
  <c r="AN130" i="63" s="1"/>
  <c r="P132" i="61"/>
  <c r="Q132" i="61"/>
  <c r="R132" i="61"/>
  <c r="S132" i="61"/>
  <c r="W131" i="63" s="1"/>
  <c r="T132" i="61"/>
  <c r="X131" i="63" s="1"/>
  <c r="U132" i="61"/>
  <c r="CC132" i="61" s="1"/>
  <c r="AN131" i="63" s="1"/>
  <c r="P133" i="61"/>
  <c r="Q133" i="61"/>
  <c r="R133" i="61"/>
  <c r="S133" i="61"/>
  <c r="W132" i="63" s="1"/>
  <c r="T133" i="61"/>
  <c r="X132" i="63" s="1"/>
  <c r="U133" i="61"/>
  <c r="CC133" i="61" s="1"/>
  <c r="AN132" i="63" s="1"/>
  <c r="P134" i="61"/>
  <c r="Q134" i="61"/>
  <c r="R134" i="61"/>
  <c r="S134" i="61"/>
  <c r="W133" i="63" s="1"/>
  <c r="T134" i="61"/>
  <c r="X133" i="63" s="1"/>
  <c r="U134" i="61"/>
  <c r="CC134" i="61" s="1"/>
  <c r="AN133" i="63" s="1"/>
  <c r="P135" i="61"/>
  <c r="Q135" i="61"/>
  <c r="R135" i="61"/>
  <c r="S135" i="61"/>
  <c r="W134" i="63" s="1"/>
  <c r="T135" i="61"/>
  <c r="X134" i="63" s="1"/>
  <c r="U135" i="61"/>
  <c r="P136" i="61"/>
  <c r="Q136" i="61"/>
  <c r="R136" i="61"/>
  <c r="S136" i="61"/>
  <c r="W135" i="63" s="1"/>
  <c r="T136" i="61"/>
  <c r="X135" i="63" s="1"/>
  <c r="U136" i="61"/>
  <c r="CC136" i="61" s="1"/>
  <c r="AN135" i="63" s="1"/>
  <c r="P137" i="61"/>
  <c r="Q137" i="61"/>
  <c r="R137" i="61"/>
  <c r="S137" i="61"/>
  <c r="W136" i="63" s="1"/>
  <c r="T137" i="61"/>
  <c r="X136" i="63" s="1"/>
  <c r="U137" i="61"/>
  <c r="P138" i="61"/>
  <c r="Q138" i="61"/>
  <c r="R138" i="61"/>
  <c r="S138" i="61"/>
  <c r="W137" i="63" s="1"/>
  <c r="T138" i="61"/>
  <c r="X137" i="63" s="1"/>
  <c r="U138" i="61"/>
  <c r="CC138" i="61" s="1"/>
  <c r="AN137" i="63" s="1"/>
  <c r="P139" i="61"/>
  <c r="Q139" i="61"/>
  <c r="R139" i="61"/>
  <c r="S139" i="61"/>
  <c r="W138" i="63" s="1"/>
  <c r="T139" i="61"/>
  <c r="X138" i="63" s="1"/>
  <c r="U139" i="61"/>
  <c r="CC139" i="61" s="1"/>
  <c r="AN138" i="63" s="1"/>
  <c r="P140" i="61"/>
  <c r="Q140" i="61"/>
  <c r="R140" i="61"/>
  <c r="S140" i="61"/>
  <c r="W139" i="63" s="1"/>
  <c r="T140" i="61"/>
  <c r="X139" i="63" s="1"/>
  <c r="U140" i="61"/>
  <c r="CA140" i="61" s="1"/>
  <c r="AP139" i="63" s="1"/>
  <c r="P141" i="61"/>
  <c r="Q141" i="61"/>
  <c r="R141" i="61"/>
  <c r="S141" i="61"/>
  <c r="W140" i="63" s="1"/>
  <c r="T141" i="61"/>
  <c r="X140" i="63" s="1"/>
  <c r="U141" i="61"/>
  <c r="BZ141" i="61" s="1"/>
  <c r="AL140" i="63" s="1"/>
  <c r="BB4" i="61"/>
  <c r="BC4" i="61" s="1"/>
  <c r="BB5" i="61"/>
  <c r="BC5" i="61" s="1"/>
  <c r="BB6" i="61"/>
  <c r="BC6" i="61" s="1"/>
  <c r="BB7" i="61"/>
  <c r="BC7" i="61" s="1"/>
  <c r="BB8" i="61"/>
  <c r="BC8" i="61" s="1"/>
  <c r="BB9" i="61"/>
  <c r="BC9" i="61" s="1"/>
  <c r="BB10" i="61"/>
  <c r="BC10" i="61" s="1"/>
  <c r="BB11" i="61"/>
  <c r="BC11" i="61" s="1"/>
  <c r="BB12" i="61"/>
  <c r="BC12" i="61" s="1"/>
  <c r="BB13" i="61"/>
  <c r="BC13" i="61" s="1"/>
  <c r="BB14" i="61"/>
  <c r="BC14" i="61" s="1"/>
  <c r="BB15" i="61"/>
  <c r="BC15" i="61" s="1"/>
  <c r="BB16" i="61"/>
  <c r="BC16" i="61" s="1"/>
  <c r="BB17" i="61"/>
  <c r="BC17" i="61" s="1"/>
  <c r="BB18" i="61"/>
  <c r="BC18" i="61" s="1"/>
  <c r="BB19" i="61"/>
  <c r="BC19" i="61" s="1"/>
  <c r="BB20" i="61"/>
  <c r="BC20" i="61" s="1"/>
  <c r="BB21" i="61"/>
  <c r="BC21" i="61" s="1"/>
  <c r="BB22" i="61"/>
  <c r="BC22" i="61" s="1"/>
  <c r="BB23" i="61"/>
  <c r="BC23" i="61" s="1"/>
  <c r="BB24" i="61"/>
  <c r="BC24" i="61" s="1"/>
  <c r="BB25" i="61"/>
  <c r="BC25" i="61" s="1"/>
  <c r="BB26" i="61"/>
  <c r="BC26" i="61" s="1"/>
  <c r="BB27" i="61"/>
  <c r="BC27" i="61" s="1"/>
  <c r="BB28" i="61"/>
  <c r="BC28" i="61" s="1"/>
  <c r="BB29" i="61"/>
  <c r="BC29" i="61" s="1"/>
  <c r="BB30" i="61"/>
  <c r="BC30" i="61" s="1"/>
  <c r="BB31" i="61"/>
  <c r="BC31" i="61" s="1"/>
  <c r="BB32" i="61"/>
  <c r="BC32" i="61" s="1"/>
  <c r="BB33" i="61"/>
  <c r="BC33" i="61" s="1"/>
  <c r="BB34" i="61"/>
  <c r="BC34" i="61" s="1"/>
  <c r="BB35" i="61"/>
  <c r="BC35" i="61" s="1"/>
  <c r="BB36" i="61"/>
  <c r="BC36" i="61" s="1"/>
  <c r="BB37" i="61"/>
  <c r="BC37" i="61" s="1"/>
  <c r="BB38" i="61"/>
  <c r="BC38" i="61" s="1"/>
  <c r="BB39" i="61"/>
  <c r="BC39" i="61" s="1"/>
  <c r="BB40" i="61"/>
  <c r="BC40" i="61" s="1"/>
  <c r="BB41" i="61"/>
  <c r="BC41" i="61" s="1"/>
  <c r="BB42" i="61"/>
  <c r="BC42" i="61" s="1"/>
  <c r="BB43" i="61"/>
  <c r="BC43" i="61" s="1"/>
  <c r="BB44" i="61"/>
  <c r="BC44" i="61" s="1"/>
  <c r="BB45" i="61"/>
  <c r="BC45" i="61" s="1"/>
  <c r="BB46" i="61"/>
  <c r="BC46" i="61" s="1"/>
  <c r="BB47" i="61"/>
  <c r="BC47" i="61" s="1"/>
  <c r="BB48" i="61"/>
  <c r="BC48" i="61" s="1"/>
  <c r="BB49" i="61"/>
  <c r="BC49" i="61" s="1"/>
  <c r="BB50" i="61"/>
  <c r="BC50" i="61" s="1"/>
  <c r="BB51" i="61"/>
  <c r="BC51" i="61" s="1"/>
  <c r="BB52" i="61"/>
  <c r="BC52" i="61" s="1"/>
  <c r="BB53" i="61"/>
  <c r="BC53" i="61" s="1"/>
  <c r="BB54" i="61"/>
  <c r="BC54" i="61" s="1"/>
  <c r="BB55" i="61"/>
  <c r="BC55" i="61" s="1"/>
  <c r="BB56" i="61"/>
  <c r="BC56" i="61" s="1"/>
  <c r="BB57" i="61"/>
  <c r="BC57" i="61" s="1"/>
  <c r="BB58" i="61"/>
  <c r="BC58" i="61" s="1"/>
  <c r="BB59" i="61"/>
  <c r="BC59" i="61" s="1"/>
  <c r="BB60" i="61"/>
  <c r="BC60" i="61" s="1"/>
  <c r="BB61" i="61"/>
  <c r="BC61" i="61" s="1"/>
  <c r="BB62" i="61"/>
  <c r="BC62" i="61" s="1"/>
  <c r="BB63" i="61"/>
  <c r="BC63" i="61" s="1"/>
  <c r="BB64" i="61"/>
  <c r="BC64" i="61" s="1"/>
  <c r="BB65" i="61"/>
  <c r="BC65" i="61" s="1"/>
  <c r="BB66" i="61"/>
  <c r="BC66" i="61" s="1"/>
  <c r="BB67" i="61"/>
  <c r="BC67" i="61" s="1"/>
  <c r="BB68" i="61"/>
  <c r="BC68" i="61" s="1"/>
  <c r="BB69" i="61"/>
  <c r="BC69" i="61" s="1"/>
  <c r="BB70" i="61"/>
  <c r="BC70" i="61" s="1"/>
  <c r="BB71" i="61"/>
  <c r="BC71" i="61" s="1"/>
  <c r="BB72" i="61"/>
  <c r="BC72" i="61" s="1"/>
  <c r="BB73" i="61"/>
  <c r="BC73" i="61" s="1"/>
  <c r="BB74" i="61"/>
  <c r="BC74" i="61" s="1"/>
  <c r="BB75" i="61"/>
  <c r="BC75" i="61" s="1"/>
  <c r="BB76" i="61"/>
  <c r="BC76" i="61" s="1"/>
  <c r="BB77" i="61"/>
  <c r="BC77" i="61" s="1"/>
  <c r="BB78" i="61"/>
  <c r="BC78" i="61" s="1"/>
  <c r="BB79" i="61"/>
  <c r="BC79" i="61" s="1"/>
  <c r="BB80" i="61"/>
  <c r="BC80" i="61" s="1"/>
  <c r="BB81" i="61"/>
  <c r="BC81" i="61" s="1"/>
  <c r="BB82" i="61"/>
  <c r="BC82" i="61" s="1"/>
  <c r="BB83" i="61"/>
  <c r="BC83" i="61" s="1"/>
  <c r="BB84" i="61"/>
  <c r="BC84" i="61" s="1"/>
  <c r="BB85" i="61"/>
  <c r="BC85" i="61" s="1"/>
  <c r="BB86" i="61"/>
  <c r="BC86" i="61" s="1"/>
  <c r="BB87" i="61"/>
  <c r="BC87" i="61" s="1"/>
  <c r="BB88" i="61"/>
  <c r="BC88" i="61" s="1"/>
  <c r="BB89" i="61"/>
  <c r="BC89" i="61" s="1"/>
  <c r="BB90" i="61"/>
  <c r="BC90" i="61" s="1"/>
  <c r="BB91" i="61"/>
  <c r="BC91" i="61" s="1"/>
  <c r="BB92" i="61"/>
  <c r="BC92" i="61" s="1"/>
  <c r="BB93" i="61"/>
  <c r="BC93" i="61" s="1"/>
  <c r="BB94" i="61"/>
  <c r="BC94" i="61" s="1"/>
  <c r="BB95" i="61"/>
  <c r="BC95" i="61" s="1"/>
  <c r="BB96" i="61"/>
  <c r="BC96" i="61" s="1"/>
  <c r="BB97" i="61"/>
  <c r="BC97" i="61" s="1"/>
  <c r="BB98" i="61"/>
  <c r="BC98" i="61" s="1"/>
  <c r="BB99" i="61"/>
  <c r="BC99" i="61" s="1"/>
  <c r="BB100" i="61"/>
  <c r="BC100" i="61" s="1"/>
  <c r="BB101" i="61"/>
  <c r="BC101" i="61" s="1"/>
  <c r="BB102" i="61"/>
  <c r="BC102" i="61" s="1"/>
  <c r="BB103" i="61"/>
  <c r="BC103" i="61" s="1"/>
  <c r="BB104" i="61"/>
  <c r="BC104" i="61" s="1"/>
  <c r="BB105" i="61"/>
  <c r="BC105" i="61" s="1"/>
  <c r="BB106" i="61"/>
  <c r="BC106" i="61" s="1"/>
  <c r="BB107" i="61"/>
  <c r="BC107" i="61" s="1"/>
  <c r="BB108" i="61"/>
  <c r="BC108" i="61" s="1"/>
  <c r="BB109" i="61"/>
  <c r="BC109" i="61" s="1"/>
  <c r="BB110" i="61"/>
  <c r="BC110" i="61" s="1"/>
  <c r="BB111" i="61"/>
  <c r="BC111" i="61" s="1"/>
  <c r="BB112" i="61"/>
  <c r="BC112" i="61" s="1"/>
  <c r="BB113" i="61"/>
  <c r="BC113" i="61" s="1"/>
  <c r="BB114" i="61"/>
  <c r="BC114" i="61" s="1"/>
  <c r="BB115" i="61"/>
  <c r="BC115" i="61" s="1"/>
  <c r="BB116" i="61"/>
  <c r="BC116" i="61" s="1"/>
  <c r="BB117" i="61"/>
  <c r="BC117" i="61" s="1"/>
  <c r="BB118" i="61"/>
  <c r="BC118" i="61" s="1"/>
  <c r="BB119" i="61"/>
  <c r="BC119" i="61" s="1"/>
  <c r="BB120" i="61"/>
  <c r="BC120" i="61" s="1"/>
  <c r="BB121" i="61"/>
  <c r="BC121" i="61" s="1"/>
  <c r="BB122" i="61"/>
  <c r="BC122" i="61" s="1"/>
  <c r="BB123" i="61"/>
  <c r="BC123" i="61" s="1"/>
  <c r="BB124" i="61"/>
  <c r="BC124" i="61" s="1"/>
  <c r="BB125" i="61"/>
  <c r="BC125" i="61" s="1"/>
  <c r="BB126" i="61"/>
  <c r="BC126" i="61" s="1"/>
  <c r="BB127" i="61"/>
  <c r="BC127" i="61" s="1"/>
  <c r="BB128" i="61"/>
  <c r="BC128" i="61" s="1"/>
  <c r="BB129" i="61"/>
  <c r="BC129" i="61" s="1"/>
  <c r="BB130" i="61"/>
  <c r="BC130" i="61" s="1"/>
  <c r="BB131" i="61"/>
  <c r="BC131" i="61" s="1"/>
  <c r="BB132" i="61"/>
  <c r="BC132" i="61" s="1"/>
  <c r="BB133" i="61"/>
  <c r="BC133" i="61" s="1"/>
  <c r="BB134" i="61"/>
  <c r="BC134" i="61" s="1"/>
  <c r="BB135" i="61"/>
  <c r="BC135" i="61" s="1"/>
  <c r="BB136" i="61"/>
  <c r="BC136" i="61" s="1"/>
  <c r="BB137" i="61"/>
  <c r="BC137" i="61" s="1"/>
  <c r="BB138" i="61"/>
  <c r="BC138" i="61" s="1"/>
  <c r="BB139" i="61"/>
  <c r="BC139" i="61" s="1"/>
  <c r="BB140" i="61"/>
  <c r="BC140" i="61" s="1"/>
  <c r="BB141" i="61"/>
  <c r="BC141" i="61" s="1"/>
  <c r="BC3" i="61"/>
  <c r="U3" i="61"/>
  <c r="BE3" i="61" s="1"/>
  <c r="Q2" i="63" s="1"/>
  <c r="T3" i="61"/>
  <c r="X2" i="63" s="1"/>
  <c r="S3" i="61"/>
  <c r="W2" i="63" s="1"/>
  <c r="R3" i="61"/>
  <c r="P3" i="61"/>
  <c r="Q3" i="61"/>
  <c r="L3" i="61"/>
  <c r="E3" i="61"/>
  <c r="K38" i="73" l="1"/>
  <c r="O5" i="76"/>
  <c r="O10" i="76"/>
  <c r="R46" i="73"/>
  <c r="N46" i="73"/>
  <c r="O6" i="76"/>
  <c r="O14" i="76"/>
  <c r="AC3" i="63"/>
  <c r="AC4" i="63" s="1"/>
  <c r="AC5" i="63" s="1"/>
  <c r="AC6" i="63" s="1"/>
  <c r="AC7" i="63" s="1"/>
  <c r="AC8" i="63" s="1"/>
  <c r="AC9" i="63" s="1"/>
  <c r="AC10" i="63" s="1"/>
  <c r="AC11" i="63" s="1"/>
  <c r="AC12" i="63" s="1"/>
  <c r="AC13" i="63" s="1"/>
  <c r="AC14" i="63" s="1"/>
  <c r="AC15" i="63" s="1"/>
  <c r="AC16" i="63" s="1"/>
  <c r="AC17" i="63" s="1"/>
  <c r="AC18" i="63" s="1"/>
  <c r="AC19" i="63" s="1"/>
  <c r="AC20" i="63" s="1"/>
  <c r="AC21" i="63" s="1"/>
  <c r="AC22" i="63" s="1"/>
  <c r="AC23" i="63" s="1"/>
  <c r="AC24" i="63" s="1"/>
  <c r="AC25" i="63" s="1"/>
  <c r="AC26" i="63" s="1"/>
  <c r="AC27" i="63" s="1"/>
  <c r="AC28" i="63" s="1"/>
  <c r="AC29" i="63" s="1"/>
  <c r="AC30" i="63" s="1"/>
  <c r="AC31" i="63" s="1"/>
  <c r="AC32" i="63" s="1"/>
  <c r="AC33" i="63" s="1"/>
  <c r="AC34" i="63" s="1"/>
  <c r="AC35" i="63" s="1"/>
  <c r="AC36" i="63" s="1"/>
  <c r="AC37" i="63" s="1"/>
  <c r="AC38" i="63" s="1"/>
  <c r="AC39" i="63" s="1"/>
  <c r="AC40" i="63" s="1"/>
  <c r="AC41" i="63" s="1"/>
  <c r="AC42" i="63" s="1"/>
  <c r="AC43" i="63" s="1"/>
  <c r="AC44" i="63" s="1"/>
  <c r="AC45" i="63" s="1"/>
  <c r="AC46" i="63" s="1"/>
  <c r="AC47" i="63" s="1"/>
  <c r="AC48" i="63" s="1"/>
  <c r="AC49" i="63" s="1"/>
  <c r="AC50" i="63" s="1"/>
  <c r="AC51" i="63" s="1"/>
  <c r="AC52" i="63" s="1"/>
  <c r="AC53" i="63" s="1"/>
  <c r="AC54" i="63" s="1"/>
  <c r="AC55" i="63" s="1"/>
  <c r="AC56" i="63" s="1"/>
  <c r="AC57" i="63" s="1"/>
  <c r="AC58" i="63" s="1"/>
  <c r="AC59" i="63" s="1"/>
  <c r="AC60" i="63" s="1"/>
  <c r="AC61" i="63" s="1"/>
  <c r="AC62" i="63" s="1"/>
  <c r="AC63" i="63" s="1"/>
  <c r="AC64" i="63" s="1"/>
  <c r="AC65" i="63" s="1"/>
  <c r="AC66" i="63" s="1"/>
  <c r="AC67" i="63" s="1"/>
  <c r="AC68" i="63" s="1"/>
  <c r="AC69" i="63" s="1"/>
  <c r="AC70" i="63" s="1"/>
  <c r="AC71" i="63" s="1"/>
  <c r="AC72" i="63" s="1"/>
  <c r="AC73" i="63" s="1"/>
  <c r="AC74" i="63" s="1"/>
  <c r="AC75" i="63" s="1"/>
  <c r="AC76" i="63" s="1"/>
  <c r="AC77" i="63" s="1"/>
  <c r="AC78" i="63" s="1"/>
  <c r="AC79" i="63" s="1"/>
  <c r="AC80" i="63" s="1"/>
  <c r="AC81" i="63" s="1"/>
  <c r="AC82" i="63" s="1"/>
  <c r="AC83" i="63" s="1"/>
  <c r="AC84" i="63" s="1"/>
  <c r="AC85" i="63" s="1"/>
  <c r="AC86" i="63" s="1"/>
  <c r="AC87" i="63" s="1"/>
  <c r="AC88" i="63" s="1"/>
  <c r="AC89" i="63" s="1"/>
  <c r="AC90" i="63" s="1"/>
  <c r="AC91" i="63" s="1"/>
  <c r="AC92" i="63" s="1"/>
  <c r="AC93" i="63" s="1"/>
  <c r="AC94" i="63" s="1"/>
  <c r="AC95" i="63" s="1"/>
  <c r="AC96" i="63" s="1"/>
  <c r="AC97" i="63" s="1"/>
  <c r="AC98" i="63" s="1"/>
  <c r="AC99" i="63" s="1"/>
  <c r="AC100" i="63" s="1"/>
  <c r="AC101" i="63" s="1"/>
  <c r="AC102" i="63" s="1"/>
  <c r="AC103" i="63" s="1"/>
  <c r="AC104" i="63" s="1"/>
  <c r="AC105" i="63" s="1"/>
  <c r="AC106" i="63" s="1"/>
  <c r="AC107" i="63" s="1"/>
  <c r="AC108" i="63" s="1"/>
  <c r="AC109" i="63" s="1"/>
  <c r="AC110" i="63" s="1"/>
  <c r="AC111" i="63" s="1"/>
  <c r="AC112" i="63" s="1"/>
  <c r="AC113" i="63" s="1"/>
  <c r="AC114" i="63" s="1"/>
  <c r="AC115" i="63" s="1"/>
  <c r="AC116" i="63" s="1"/>
  <c r="AC117" i="63" s="1"/>
  <c r="AC118" i="63" s="1"/>
  <c r="AC119" i="63" s="1"/>
  <c r="AC120" i="63" s="1"/>
  <c r="AC121" i="63" s="1"/>
  <c r="AC122" i="63" s="1"/>
  <c r="AC123" i="63" s="1"/>
  <c r="AC124" i="63" s="1"/>
  <c r="AC125" i="63" s="1"/>
  <c r="AC126" i="63" s="1"/>
  <c r="AC127" i="63" s="1"/>
  <c r="AC128" i="63" s="1"/>
  <c r="AC129" i="63" s="1"/>
  <c r="AC130" i="63" s="1"/>
  <c r="AC131" i="63" s="1"/>
  <c r="AC132" i="63" s="1"/>
  <c r="AC133" i="63" s="1"/>
  <c r="AC134" i="63" s="1"/>
  <c r="AC135" i="63" s="1"/>
  <c r="AC136" i="63" s="1"/>
  <c r="AC137" i="63" s="1"/>
  <c r="AC138" i="63" s="1"/>
  <c r="AC139" i="63" s="1"/>
  <c r="AC140" i="63" s="1"/>
  <c r="AA15" i="73"/>
  <c r="D37" i="73"/>
  <c r="N37" i="73" s="1"/>
  <c r="D41" i="73"/>
  <c r="D36" i="73"/>
  <c r="N36" i="73" s="1"/>
  <c r="D40" i="73"/>
  <c r="D38" i="73"/>
  <c r="N38" i="73" s="1"/>
  <c r="D42" i="73"/>
  <c r="AA27" i="73"/>
  <c r="AA26" i="73"/>
  <c r="AA35" i="73"/>
  <c r="AA13" i="73"/>
  <c r="AA24" i="73"/>
  <c r="AA28" i="73"/>
  <c r="AA10" i="73"/>
  <c r="AA31" i="73"/>
  <c r="AA8" i="73"/>
  <c r="AA18" i="73"/>
  <c r="AA33" i="73"/>
  <c r="AA12" i="73"/>
  <c r="AA20" i="73"/>
  <c r="AA22" i="73"/>
  <c r="AA16" i="73"/>
  <c r="T42" i="73"/>
  <c r="H36" i="73"/>
  <c r="R36" i="73" s="1"/>
  <c r="S36" i="73"/>
  <c r="H37" i="73"/>
  <c r="R37" i="73" s="1"/>
  <c r="S37" i="73"/>
  <c r="M38" i="73"/>
  <c r="W38" i="73"/>
  <c r="AB38" i="73" s="1"/>
  <c r="S41" i="73"/>
  <c r="H41" i="73"/>
  <c r="W42" i="73"/>
  <c r="AC42" i="73" s="1"/>
  <c r="K42" i="73"/>
  <c r="M42" i="73"/>
  <c r="O38" i="73"/>
  <c r="O37" i="73"/>
  <c r="O42" i="73"/>
  <c r="AA14" i="73"/>
  <c r="T38" i="73"/>
  <c r="O41" i="73"/>
  <c r="O40" i="73"/>
  <c r="Q40" i="73"/>
  <c r="AA21" i="73"/>
  <c r="M36" i="73"/>
  <c r="K36" i="73"/>
  <c r="W36" i="73"/>
  <c r="Y36" i="73" s="1"/>
  <c r="M40" i="73"/>
  <c r="K40" i="73"/>
  <c r="W40" i="73"/>
  <c r="Z40" i="73" s="1"/>
  <c r="P38" i="73"/>
  <c r="P42" i="73"/>
  <c r="T36" i="73"/>
  <c r="T40" i="73"/>
  <c r="Q37" i="73"/>
  <c r="AA29" i="73"/>
  <c r="Q38" i="73"/>
  <c r="Q41" i="73"/>
  <c r="AA30" i="73"/>
  <c r="Q42" i="73"/>
  <c r="H38" i="73"/>
  <c r="R38" i="73" s="1"/>
  <c r="S38" i="73"/>
  <c r="T37" i="73"/>
  <c r="H42" i="73"/>
  <c r="S42" i="73"/>
  <c r="H40" i="73"/>
  <c r="S40" i="73"/>
  <c r="Q36" i="73"/>
  <c r="W37" i="73"/>
  <c r="AB37" i="73" s="1"/>
  <c r="M37" i="73"/>
  <c r="K37" i="73"/>
  <c r="T41" i="73"/>
  <c r="AA34" i="73"/>
  <c r="P37" i="73"/>
  <c r="P47" i="73" s="1"/>
  <c r="W41" i="73"/>
  <c r="Z41" i="73" s="1"/>
  <c r="K41" i="73"/>
  <c r="M41" i="73"/>
  <c r="O36" i="73"/>
  <c r="P41" i="73"/>
  <c r="P40" i="73"/>
  <c r="V14" i="63"/>
  <c r="V14" i="34" s="1"/>
  <c r="U11" i="66" s="1"/>
  <c r="V15" i="63"/>
  <c r="V15" i="34" s="1"/>
  <c r="U12" i="66" s="1"/>
  <c r="BJ15" i="61"/>
  <c r="K14" i="63" s="1"/>
  <c r="BJ97" i="61"/>
  <c r="K96" i="63" s="1"/>
  <c r="BJ10" i="61"/>
  <c r="K9" i="63" s="1"/>
  <c r="CD97" i="61"/>
  <c r="AO96" i="63" s="1"/>
  <c r="BJ129" i="61"/>
  <c r="K128" i="63" s="1"/>
  <c r="CD79" i="61"/>
  <c r="AO78" i="63" s="1"/>
  <c r="BE94" i="61"/>
  <c r="Q93" i="63" s="1"/>
  <c r="BE45" i="61"/>
  <c r="Q44" i="63" s="1"/>
  <c r="CD42" i="61"/>
  <c r="AO41" i="63" s="1"/>
  <c r="CD34" i="61"/>
  <c r="AO33" i="63" s="1"/>
  <c r="CD93" i="61"/>
  <c r="AO92" i="63" s="1"/>
  <c r="CD114" i="61"/>
  <c r="AO113" i="63" s="1"/>
  <c r="CD32" i="61"/>
  <c r="AO31" i="63" s="1"/>
  <c r="CD109" i="61"/>
  <c r="AO108" i="63" s="1"/>
  <c r="BI129" i="61"/>
  <c r="J128" i="63" s="1"/>
  <c r="CD108" i="61"/>
  <c r="AO107" i="63" s="1"/>
  <c r="CD46" i="61"/>
  <c r="AO45" i="63" s="1"/>
  <c r="CD132" i="61"/>
  <c r="AO131" i="63" s="1"/>
  <c r="CD60" i="61"/>
  <c r="AO59" i="63" s="1"/>
  <c r="BJ94" i="61"/>
  <c r="K93" i="63" s="1"/>
  <c r="CD121" i="61"/>
  <c r="AO120" i="63" s="1"/>
  <c r="CD110" i="61"/>
  <c r="AO109" i="63" s="1"/>
  <c r="CD105" i="61"/>
  <c r="AO104" i="63" s="1"/>
  <c r="CD88" i="61"/>
  <c r="AO87" i="63" s="1"/>
  <c r="BI45" i="61"/>
  <c r="J44" i="63" s="1"/>
  <c r="CD125" i="61"/>
  <c r="AO124" i="63" s="1"/>
  <c r="CD118" i="61"/>
  <c r="AO117" i="63" s="1"/>
  <c r="CD102" i="61"/>
  <c r="AO101" i="63" s="1"/>
  <c r="CD61" i="61"/>
  <c r="AO60" i="63" s="1"/>
  <c r="CD37" i="61"/>
  <c r="AO36" i="63" s="1"/>
  <c r="CD83" i="61"/>
  <c r="AO82" i="63" s="1"/>
  <c r="CD89" i="61"/>
  <c r="AO88" i="63" s="1"/>
  <c r="CC66" i="61"/>
  <c r="AN65" i="63" s="1"/>
  <c r="CD128" i="61"/>
  <c r="AO127" i="63" s="1"/>
  <c r="CD63" i="61"/>
  <c r="AO62" i="63" s="1"/>
  <c r="BH106" i="61"/>
  <c r="M105" i="63" s="1"/>
  <c r="CH106" i="61"/>
  <c r="AT105" i="63" s="1"/>
  <c r="CI106" i="61"/>
  <c r="AU105" i="63" s="1"/>
  <c r="CB106" i="61"/>
  <c r="AM105" i="63" s="1"/>
  <c r="CA106" i="61"/>
  <c r="AP105" i="63" s="1"/>
  <c r="CE106" i="61"/>
  <c r="AQ105" i="63" s="1"/>
  <c r="CG106" i="61"/>
  <c r="AS105" i="63" s="1"/>
  <c r="CF106" i="61"/>
  <c r="AR105" i="63" s="1"/>
  <c r="BZ106" i="61"/>
  <c r="AL105" i="63" s="1"/>
  <c r="BD71" i="61"/>
  <c r="P70" i="63" s="1"/>
  <c r="CH71" i="61"/>
  <c r="AT70" i="63" s="1"/>
  <c r="CI71" i="61"/>
  <c r="AU70" i="63" s="1"/>
  <c r="CB71" i="61"/>
  <c r="AM70" i="63" s="1"/>
  <c r="CG71" i="61"/>
  <c r="AS70" i="63" s="1"/>
  <c r="CF71" i="61"/>
  <c r="AR70" i="63" s="1"/>
  <c r="BZ71" i="61"/>
  <c r="AL70" i="63" s="1"/>
  <c r="CA71" i="61"/>
  <c r="AP70" i="63" s="1"/>
  <c r="CE71" i="61"/>
  <c r="AQ70" i="63" s="1"/>
  <c r="BG36" i="61"/>
  <c r="L35" i="63" s="1"/>
  <c r="CH36" i="61"/>
  <c r="AT35" i="63" s="1"/>
  <c r="CI36" i="61"/>
  <c r="AU35" i="63" s="1"/>
  <c r="CB36" i="61"/>
  <c r="AM35" i="63" s="1"/>
  <c r="CG36" i="61"/>
  <c r="AS35" i="63" s="1"/>
  <c r="BZ36" i="61"/>
  <c r="AL35" i="63" s="1"/>
  <c r="CA36" i="61"/>
  <c r="AP35" i="63" s="1"/>
  <c r="CE36" i="61"/>
  <c r="AQ35" i="63" s="1"/>
  <c r="CF36" i="61"/>
  <c r="AR35" i="63" s="1"/>
  <c r="CE135" i="61"/>
  <c r="AQ134" i="63" s="1"/>
  <c r="CF135" i="61"/>
  <c r="AR134" i="63" s="1"/>
  <c r="CG135" i="61"/>
  <c r="AS134" i="63" s="1"/>
  <c r="CI135" i="61"/>
  <c r="AU134" i="63" s="1"/>
  <c r="CH135" i="61"/>
  <c r="AT134" i="63" s="1"/>
  <c r="BZ135" i="61"/>
  <c r="AL134" i="63" s="1"/>
  <c r="CA135" i="61"/>
  <c r="AP134" i="63" s="1"/>
  <c r="CB135" i="61"/>
  <c r="AM134" i="63" s="1"/>
  <c r="BH128" i="61"/>
  <c r="M127" i="63" s="1"/>
  <c r="BZ128" i="61"/>
  <c r="AL127" i="63" s="1"/>
  <c r="CA128" i="61"/>
  <c r="AP127" i="63" s="1"/>
  <c r="CB128" i="61"/>
  <c r="AM127" i="63" s="1"/>
  <c r="CF128" i="61"/>
  <c r="AR127" i="63" s="1"/>
  <c r="CG128" i="61"/>
  <c r="AS127" i="63" s="1"/>
  <c r="CE128" i="61"/>
  <c r="AQ127" i="63" s="1"/>
  <c r="CH128" i="61"/>
  <c r="AT127" i="63" s="1"/>
  <c r="CI128" i="61"/>
  <c r="AU127" i="63" s="1"/>
  <c r="BH121" i="61"/>
  <c r="M120" i="63" s="1"/>
  <c r="BZ121" i="61"/>
  <c r="AL120" i="63" s="1"/>
  <c r="CA121" i="61"/>
  <c r="AP120" i="63" s="1"/>
  <c r="CB121" i="61"/>
  <c r="AM120" i="63" s="1"/>
  <c r="CF121" i="61"/>
  <c r="AR120" i="63" s="1"/>
  <c r="CG121" i="61"/>
  <c r="AS120" i="63" s="1"/>
  <c r="CH121" i="61"/>
  <c r="AT120" i="63" s="1"/>
  <c r="CI121" i="61"/>
  <c r="AU120" i="63" s="1"/>
  <c r="CE121" i="61"/>
  <c r="AQ120" i="63" s="1"/>
  <c r="BE114" i="61"/>
  <c r="Q113" i="63" s="1"/>
  <c r="BZ114" i="61"/>
  <c r="AL113" i="63" s="1"/>
  <c r="CA114" i="61"/>
  <c r="AP113" i="63" s="1"/>
  <c r="CB114" i="61"/>
  <c r="AM113" i="63" s="1"/>
  <c r="CF114" i="61"/>
  <c r="AR113" i="63" s="1"/>
  <c r="CG114" i="61"/>
  <c r="AS113" i="63" s="1"/>
  <c r="CE114" i="61"/>
  <c r="AQ113" i="63" s="1"/>
  <c r="CH114" i="61"/>
  <c r="AT113" i="63" s="1"/>
  <c r="CI114" i="61"/>
  <c r="AU113" i="63" s="1"/>
  <c r="BD100" i="61"/>
  <c r="P99" i="63" s="1"/>
  <c r="BZ100" i="61"/>
  <c r="AL99" i="63" s="1"/>
  <c r="CA100" i="61"/>
  <c r="AP99" i="63" s="1"/>
  <c r="CB100" i="61"/>
  <c r="AM99" i="63" s="1"/>
  <c r="CF100" i="61"/>
  <c r="AR99" i="63" s="1"/>
  <c r="CG100" i="61"/>
  <c r="AS99" i="63" s="1"/>
  <c r="CE100" i="61"/>
  <c r="AQ99" i="63" s="1"/>
  <c r="CH100" i="61"/>
  <c r="AT99" i="63" s="1"/>
  <c r="CI100" i="61"/>
  <c r="AU99" i="63" s="1"/>
  <c r="BI93" i="61"/>
  <c r="J92" i="63" s="1"/>
  <c r="BZ93" i="61"/>
  <c r="AL92" i="63" s="1"/>
  <c r="CA93" i="61"/>
  <c r="AP92" i="63" s="1"/>
  <c r="CB93" i="61"/>
  <c r="AM92" i="63" s="1"/>
  <c r="CF93" i="61"/>
  <c r="AR92" i="63" s="1"/>
  <c r="CG93" i="61"/>
  <c r="AS92" i="63" s="1"/>
  <c r="CE93" i="61"/>
  <c r="AQ92" i="63" s="1"/>
  <c r="CH93" i="61"/>
  <c r="AT92" i="63" s="1"/>
  <c r="CI93" i="61"/>
  <c r="AU92" i="63" s="1"/>
  <c r="BH86" i="61"/>
  <c r="M85" i="63" s="1"/>
  <c r="BZ86" i="61"/>
  <c r="AL85" i="63" s="1"/>
  <c r="CA86" i="61"/>
  <c r="AP85" i="63" s="1"/>
  <c r="CB86" i="61"/>
  <c r="AM85" i="63" s="1"/>
  <c r="CF86" i="61"/>
  <c r="AR85" i="63" s="1"/>
  <c r="CG86" i="61"/>
  <c r="AS85" i="63" s="1"/>
  <c r="CE86" i="61"/>
  <c r="AQ85" i="63" s="1"/>
  <c r="CH86" i="61"/>
  <c r="AT85" i="63" s="1"/>
  <c r="CI86" i="61"/>
  <c r="AU85" i="63" s="1"/>
  <c r="BD79" i="61"/>
  <c r="P78" i="63" s="1"/>
  <c r="BZ79" i="61"/>
  <c r="AL78" i="63" s="1"/>
  <c r="CA79" i="61"/>
  <c r="AP78" i="63" s="1"/>
  <c r="CB79" i="61"/>
  <c r="AM78" i="63" s="1"/>
  <c r="CF79" i="61"/>
  <c r="AR78" i="63" s="1"/>
  <c r="CG79" i="61"/>
  <c r="AS78" i="63" s="1"/>
  <c r="CE79" i="61"/>
  <c r="AQ78" i="63" s="1"/>
  <c r="CH79" i="61"/>
  <c r="AT78" i="63" s="1"/>
  <c r="CI79" i="61"/>
  <c r="AU78" i="63" s="1"/>
  <c r="BH72" i="61"/>
  <c r="M71" i="63" s="1"/>
  <c r="BZ72" i="61"/>
  <c r="AL71" i="63" s="1"/>
  <c r="CA72" i="61"/>
  <c r="AP71" i="63" s="1"/>
  <c r="CB72" i="61"/>
  <c r="AM71" i="63" s="1"/>
  <c r="CF72" i="61"/>
  <c r="AR71" i="63" s="1"/>
  <c r="CG72" i="61"/>
  <c r="AS71" i="63" s="1"/>
  <c r="CI72" i="61"/>
  <c r="AU71" i="63" s="1"/>
  <c r="CH72" i="61"/>
  <c r="AT71" i="63" s="1"/>
  <c r="CE72" i="61"/>
  <c r="AQ71" i="63" s="1"/>
  <c r="BD65" i="61"/>
  <c r="P64" i="63" s="1"/>
  <c r="BZ65" i="61"/>
  <c r="AL64" i="63" s="1"/>
  <c r="CA65" i="61"/>
  <c r="AP64" i="63" s="1"/>
  <c r="CB65" i="61"/>
  <c r="AM64" i="63" s="1"/>
  <c r="CF65" i="61"/>
  <c r="AR64" i="63" s="1"/>
  <c r="CG65" i="61"/>
  <c r="AS64" i="63" s="1"/>
  <c r="CE65" i="61"/>
  <c r="AQ64" i="63" s="1"/>
  <c r="CH65" i="61"/>
  <c r="AT64" i="63" s="1"/>
  <c r="CI65" i="61"/>
  <c r="AU64" i="63" s="1"/>
  <c r="BZ58" i="61"/>
  <c r="AL57" i="63" s="1"/>
  <c r="CA58" i="61"/>
  <c r="AP57" i="63" s="1"/>
  <c r="CB58" i="61"/>
  <c r="AM57" i="63" s="1"/>
  <c r="CF58" i="61"/>
  <c r="AR57" i="63" s="1"/>
  <c r="CG58" i="61"/>
  <c r="AS57" i="63" s="1"/>
  <c r="CH58" i="61"/>
  <c r="AT57" i="63" s="1"/>
  <c r="CI58" i="61"/>
  <c r="AU57" i="63" s="1"/>
  <c r="CE58" i="61"/>
  <c r="AQ57" i="63" s="1"/>
  <c r="BI51" i="61"/>
  <c r="J50" i="63" s="1"/>
  <c r="BZ51" i="61"/>
  <c r="AL50" i="63" s="1"/>
  <c r="CA51" i="61"/>
  <c r="AP50" i="63" s="1"/>
  <c r="CB51" i="61"/>
  <c r="AM50" i="63" s="1"/>
  <c r="CF51" i="61"/>
  <c r="AR50" i="63" s="1"/>
  <c r="CG51" i="61"/>
  <c r="AS50" i="63" s="1"/>
  <c r="CE51" i="61"/>
  <c r="AQ50" i="63" s="1"/>
  <c r="CH51" i="61"/>
  <c r="AT50" i="63" s="1"/>
  <c r="CI51" i="61"/>
  <c r="AU50" i="63" s="1"/>
  <c r="BD44" i="61"/>
  <c r="P43" i="63" s="1"/>
  <c r="BZ44" i="61"/>
  <c r="AL43" i="63" s="1"/>
  <c r="CA44" i="61"/>
  <c r="AP43" i="63" s="1"/>
  <c r="CB44" i="61"/>
  <c r="AM43" i="63" s="1"/>
  <c r="CF44" i="61"/>
  <c r="AR43" i="63" s="1"/>
  <c r="CG44" i="61"/>
  <c r="AS43" i="63" s="1"/>
  <c r="CE44" i="61"/>
  <c r="AQ43" i="63" s="1"/>
  <c r="CH44" i="61"/>
  <c r="AT43" i="63" s="1"/>
  <c r="CI44" i="61"/>
  <c r="AU43" i="63" s="1"/>
  <c r="BG37" i="61"/>
  <c r="L36" i="63" s="1"/>
  <c r="BZ37" i="61"/>
  <c r="AL36" i="63" s="1"/>
  <c r="CA37" i="61"/>
  <c r="AP36" i="63" s="1"/>
  <c r="CB37" i="61"/>
  <c r="AM36" i="63" s="1"/>
  <c r="CF37" i="61"/>
  <c r="AR36" i="63" s="1"/>
  <c r="CG37" i="61"/>
  <c r="AS36" i="63" s="1"/>
  <c r="CH37" i="61"/>
  <c r="AT36" i="63" s="1"/>
  <c r="CI37" i="61"/>
  <c r="AU36" i="63" s="1"/>
  <c r="CE37" i="61"/>
  <c r="AQ36" i="63" s="1"/>
  <c r="BH30" i="61"/>
  <c r="M29" i="63" s="1"/>
  <c r="BZ30" i="61"/>
  <c r="AL29" i="63" s="1"/>
  <c r="CA30" i="61"/>
  <c r="AP29" i="63" s="1"/>
  <c r="CB30" i="61"/>
  <c r="AM29" i="63" s="1"/>
  <c r="CF30" i="61"/>
  <c r="AR29" i="63" s="1"/>
  <c r="CG30" i="61"/>
  <c r="AS29" i="63" s="1"/>
  <c r="CE30" i="61"/>
  <c r="AQ29" i="63" s="1"/>
  <c r="CI30" i="61"/>
  <c r="AU29" i="63" s="1"/>
  <c r="CH30" i="61"/>
  <c r="AT29" i="63" s="1"/>
  <c r="CD92" i="61"/>
  <c r="AO91" i="63" s="1"/>
  <c r="CD38" i="61"/>
  <c r="AO37" i="63" s="1"/>
  <c r="CD133" i="61"/>
  <c r="AO132" i="63" s="1"/>
  <c r="CD66" i="61"/>
  <c r="AO65" i="63" s="1"/>
  <c r="CD68" i="61"/>
  <c r="AO67" i="63" s="1"/>
  <c r="CD70" i="61"/>
  <c r="AO69" i="63" s="1"/>
  <c r="CD67" i="61"/>
  <c r="AO66" i="63" s="1"/>
  <c r="CD54" i="61"/>
  <c r="AO53" i="63" s="1"/>
  <c r="CD84" i="61"/>
  <c r="AO83" i="63" s="1"/>
  <c r="CD72" i="61"/>
  <c r="AO71" i="63" s="1"/>
  <c r="CD87" i="61"/>
  <c r="AO86" i="63" s="1"/>
  <c r="CD90" i="61"/>
  <c r="AO89" i="63" s="1"/>
  <c r="CD76" i="61"/>
  <c r="AO75" i="63" s="1"/>
  <c r="BH141" i="61"/>
  <c r="M140" i="63" s="1"/>
  <c r="CA141" i="61"/>
  <c r="AP140" i="63" s="1"/>
  <c r="CG141" i="61"/>
  <c r="AS140" i="63" s="1"/>
  <c r="CB141" i="61"/>
  <c r="AM140" i="63" s="1"/>
  <c r="CF141" i="61"/>
  <c r="AR140" i="63" s="1"/>
  <c r="CH141" i="61"/>
  <c r="AT140" i="63" s="1"/>
  <c r="CE141" i="61"/>
  <c r="AQ140" i="63" s="1"/>
  <c r="CI141" i="61"/>
  <c r="AU140" i="63" s="1"/>
  <c r="BG120" i="61"/>
  <c r="L119" i="63" s="1"/>
  <c r="CH120" i="61"/>
  <c r="AT119" i="63" s="1"/>
  <c r="CI120" i="61"/>
  <c r="AU119" i="63" s="1"/>
  <c r="CB120" i="61"/>
  <c r="AM119" i="63" s="1"/>
  <c r="CA120" i="61"/>
  <c r="AP119" i="63" s="1"/>
  <c r="CG120" i="61"/>
  <c r="AS119" i="63" s="1"/>
  <c r="CE120" i="61"/>
  <c r="AQ119" i="63" s="1"/>
  <c r="CF120" i="61"/>
  <c r="AR119" i="63" s="1"/>
  <c r="BZ120" i="61"/>
  <c r="AL119" i="63" s="1"/>
  <c r="BH99" i="61"/>
  <c r="M98" i="63" s="1"/>
  <c r="CH99" i="61"/>
  <c r="AT98" i="63" s="1"/>
  <c r="CI99" i="61"/>
  <c r="AU98" i="63" s="1"/>
  <c r="CB99" i="61"/>
  <c r="AM98" i="63" s="1"/>
  <c r="CA99" i="61"/>
  <c r="AP98" i="63" s="1"/>
  <c r="BZ99" i="61"/>
  <c r="AL98" i="63" s="1"/>
  <c r="CE99" i="61"/>
  <c r="AQ98" i="63" s="1"/>
  <c r="CF99" i="61"/>
  <c r="AR98" i="63" s="1"/>
  <c r="CG99" i="61"/>
  <c r="AS98" i="63" s="1"/>
  <c r="BD78" i="61"/>
  <c r="P77" i="63" s="1"/>
  <c r="CH78" i="61"/>
  <c r="AT77" i="63" s="1"/>
  <c r="CI78" i="61"/>
  <c r="AU77" i="63" s="1"/>
  <c r="CB78" i="61"/>
  <c r="AM77" i="63" s="1"/>
  <c r="CG78" i="61"/>
  <c r="AS77" i="63" s="1"/>
  <c r="CE78" i="61"/>
  <c r="AQ77" i="63" s="1"/>
  <c r="CF78" i="61"/>
  <c r="AR77" i="63" s="1"/>
  <c r="BZ78" i="61"/>
  <c r="AL77" i="63" s="1"/>
  <c r="CA78" i="61"/>
  <c r="AP77" i="63" s="1"/>
  <c r="BJ35" i="61"/>
  <c r="K34" i="63" s="1"/>
  <c r="CE35" i="61"/>
  <c r="AQ34" i="63" s="1"/>
  <c r="CF35" i="61"/>
  <c r="AR34" i="63" s="1"/>
  <c r="CG35" i="61"/>
  <c r="AS34" i="63" s="1"/>
  <c r="CH35" i="61"/>
  <c r="AT34" i="63" s="1"/>
  <c r="CA35" i="61"/>
  <c r="AP34" i="63" s="1"/>
  <c r="BZ35" i="61"/>
  <c r="AL34" i="63" s="1"/>
  <c r="CB35" i="61"/>
  <c r="AM34" i="63" s="1"/>
  <c r="CI35" i="61"/>
  <c r="AU34" i="63" s="1"/>
  <c r="BH28" i="61"/>
  <c r="M27" i="63" s="1"/>
  <c r="CE28" i="61"/>
  <c r="AQ27" i="63" s="1"/>
  <c r="CF28" i="61"/>
  <c r="AR27" i="63" s="1"/>
  <c r="CG28" i="61"/>
  <c r="AS27" i="63" s="1"/>
  <c r="CH28" i="61"/>
  <c r="AT27" i="63" s="1"/>
  <c r="BZ28" i="61"/>
  <c r="AL27" i="63" s="1"/>
  <c r="CA28" i="61"/>
  <c r="AP27" i="63" s="1"/>
  <c r="CB28" i="61"/>
  <c r="AM27" i="63" s="1"/>
  <c r="CI28" i="61"/>
  <c r="AU27" i="63" s="1"/>
  <c r="BF66" i="61"/>
  <c r="R65" i="63" s="1"/>
  <c r="BF107" i="61"/>
  <c r="R106" i="63" s="1"/>
  <c r="BZ107" i="61"/>
  <c r="AL106" i="63" s="1"/>
  <c r="CA107" i="61"/>
  <c r="AP106" i="63" s="1"/>
  <c r="CB107" i="61"/>
  <c r="AM106" i="63" s="1"/>
  <c r="CF107" i="61"/>
  <c r="AR106" i="63" s="1"/>
  <c r="CG107" i="61"/>
  <c r="AS106" i="63" s="1"/>
  <c r="CH107" i="61"/>
  <c r="AT106" i="63" s="1"/>
  <c r="CI107" i="61"/>
  <c r="AU106" i="63" s="1"/>
  <c r="CE107" i="61"/>
  <c r="AQ106" i="63" s="1"/>
  <c r="CC106" i="61"/>
  <c r="AN105" i="63" s="1"/>
  <c r="CC51" i="61"/>
  <c r="AN50" i="63" s="1"/>
  <c r="CC86" i="61"/>
  <c r="AN85" i="63" s="1"/>
  <c r="CD47" i="61"/>
  <c r="AO46" i="63" s="1"/>
  <c r="CD77" i="61"/>
  <c r="AO76" i="63" s="1"/>
  <c r="BD85" i="61"/>
  <c r="P84" i="63" s="1"/>
  <c r="CH85" i="61"/>
  <c r="AT84" i="63" s="1"/>
  <c r="CI85" i="61"/>
  <c r="AU84" i="63" s="1"/>
  <c r="CB85" i="61"/>
  <c r="AM84" i="63" s="1"/>
  <c r="CG85" i="61"/>
  <c r="AS84" i="63" s="1"/>
  <c r="BZ85" i="61"/>
  <c r="AL84" i="63" s="1"/>
  <c r="CA85" i="61"/>
  <c r="AP84" i="63" s="1"/>
  <c r="CE85" i="61"/>
  <c r="AQ84" i="63" s="1"/>
  <c r="CF85" i="61"/>
  <c r="AR84" i="63" s="1"/>
  <c r="BE140" i="61"/>
  <c r="Q139" i="63" s="1"/>
  <c r="CB140" i="61"/>
  <c r="AM139" i="63" s="1"/>
  <c r="BZ140" i="61"/>
  <c r="AL139" i="63" s="1"/>
  <c r="CE140" i="61"/>
  <c r="AQ139" i="63" s="1"/>
  <c r="CI140" i="61"/>
  <c r="AU139" i="63" s="1"/>
  <c r="CF140" i="61"/>
  <c r="AR139" i="63" s="1"/>
  <c r="CG140" i="61"/>
  <c r="AS139" i="63" s="1"/>
  <c r="CH140" i="61"/>
  <c r="AT139" i="63" s="1"/>
  <c r="BH133" i="61"/>
  <c r="M132" i="63" s="1"/>
  <c r="CB133" i="61"/>
  <c r="AM132" i="63" s="1"/>
  <c r="BZ133" i="61"/>
  <c r="AL132" i="63" s="1"/>
  <c r="CA133" i="61"/>
  <c r="AP132" i="63" s="1"/>
  <c r="CE133" i="61"/>
  <c r="AQ132" i="63" s="1"/>
  <c r="CI133" i="61"/>
  <c r="AU132" i="63" s="1"/>
  <c r="CF133" i="61"/>
  <c r="AR132" i="63" s="1"/>
  <c r="CH133" i="61"/>
  <c r="AT132" i="63" s="1"/>
  <c r="CG133" i="61"/>
  <c r="AS132" i="63" s="1"/>
  <c r="BJ126" i="61"/>
  <c r="K125" i="63" s="1"/>
  <c r="CE126" i="61"/>
  <c r="AQ125" i="63" s="1"/>
  <c r="CF126" i="61"/>
  <c r="AR125" i="63" s="1"/>
  <c r="CG126" i="61"/>
  <c r="AS125" i="63" s="1"/>
  <c r="CH126" i="61"/>
  <c r="AT125" i="63" s="1"/>
  <c r="BZ126" i="61"/>
  <c r="AL125" i="63" s="1"/>
  <c r="CA126" i="61"/>
  <c r="AP125" i="63" s="1"/>
  <c r="CI126" i="61"/>
  <c r="AU125" i="63" s="1"/>
  <c r="CB126" i="61"/>
  <c r="AM125" i="63" s="1"/>
  <c r="BG119" i="61"/>
  <c r="L118" i="63" s="1"/>
  <c r="CE119" i="61"/>
  <c r="AQ118" i="63" s="1"/>
  <c r="CF119" i="61"/>
  <c r="AR118" i="63" s="1"/>
  <c r="CG119" i="61"/>
  <c r="AS118" i="63" s="1"/>
  <c r="CH119" i="61"/>
  <c r="AT118" i="63" s="1"/>
  <c r="BZ119" i="61"/>
  <c r="AL118" i="63" s="1"/>
  <c r="CA119" i="61"/>
  <c r="AP118" i="63" s="1"/>
  <c r="CB119" i="61"/>
  <c r="AM118" i="63" s="1"/>
  <c r="CI119" i="61"/>
  <c r="AU118" i="63" s="1"/>
  <c r="BF112" i="61"/>
  <c r="R111" i="63" s="1"/>
  <c r="CE112" i="61"/>
  <c r="AQ111" i="63" s="1"/>
  <c r="CF112" i="61"/>
  <c r="AR111" i="63" s="1"/>
  <c r="CG112" i="61"/>
  <c r="AS111" i="63" s="1"/>
  <c r="CH112" i="61"/>
  <c r="AT111" i="63" s="1"/>
  <c r="BZ112" i="61"/>
  <c r="AL111" i="63" s="1"/>
  <c r="CI112" i="61"/>
  <c r="AU111" i="63" s="1"/>
  <c r="CA112" i="61"/>
  <c r="AP111" i="63" s="1"/>
  <c r="CB112" i="61"/>
  <c r="AM111" i="63" s="1"/>
  <c r="BH105" i="61"/>
  <c r="M104" i="63" s="1"/>
  <c r="CE105" i="61"/>
  <c r="AQ104" i="63" s="1"/>
  <c r="CF105" i="61"/>
  <c r="AR104" i="63" s="1"/>
  <c r="CG105" i="61"/>
  <c r="AS104" i="63" s="1"/>
  <c r="CH105" i="61"/>
  <c r="AT104" i="63" s="1"/>
  <c r="BZ105" i="61"/>
  <c r="AL104" i="63" s="1"/>
  <c r="CA105" i="61"/>
  <c r="AP104" i="63" s="1"/>
  <c r="CB105" i="61"/>
  <c r="AM104" i="63" s="1"/>
  <c r="CI105" i="61"/>
  <c r="AU104" i="63" s="1"/>
  <c r="BI98" i="61"/>
  <c r="J97" i="63" s="1"/>
  <c r="CE98" i="61"/>
  <c r="AQ97" i="63" s="1"/>
  <c r="CF98" i="61"/>
  <c r="AR97" i="63" s="1"/>
  <c r="CG98" i="61"/>
  <c r="AS97" i="63" s="1"/>
  <c r="CH98" i="61"/>
  <c r="AT97" i="63" s="1"/>
  <c r="CI98" i="61"/>
  <c r="AU97" i="63" s="1"/>
  <c r="BZ98" i="61"/>
  <c r="AL97" i="63" s="1"/>
  <c r="CA98" i="61"/>
  <c r="AP97" i="63" s="1"/>
  <c r="CB98" i="61"/>
  <c r="AM97" i="63" s="1"/>
  <c r="BD91" i="61"/>
  <c r="P90" i="63" s="1"/>
  <c r="CE91" i="61"/>
  <c r="AQ90" i="63" s="1"/>
  <c r="CF91" i="61"/>
  <c r="AR90" i="63" s="1"/>
  <c r="CG91" i="61"/>
  <c r="AS90" i="63" s="1"/>
  <c r="CH91" i="61"/>
  <c r="AT90" i="63" s="1"/>
  <c r="CB91" i="61"/>
  <c r="AM90" i="63" s="1"/>
  <c r="CI91" i="61"/>
  <c r="AU90" i="63" s="1"/>
  <c r="BZ91" i="61"/>
  <c r="AL90" i="63" s="1"/>
  <c r="CA91" i="61"/>
  <c r="AP90" i="63" s="1"/>
  <c r="BI84" i="61"/>
  <c r="J83" i="63" s="1"/>
  <c r="CE84" i="61"/>
  <c r="AQ83" i="63" s="1"/>
  <c r="CF84" i="61"/>
  <c r="AR83" i="63" s="1"/>
  <c r="CG84" i="61"/>
  <c r="AS83" i="63" s="1"/>
  <c r="CH84" i="61"/>
  <c r="AT83" i="63" s="1"/>
  <c r="BZ84" i="61"/>
  <c r="AL83" i="63" s="1"/>
  <c r="CA84" i="61"/>
  <c r="AP83" i="63" s="1"/>
  <c r="CB84" i="61"/>
  <c r="AM83" i="63" s="1"/>
  <c r="CI84" i="61"/>
  <c r="AU83" i="63" s="1"/>
  <c r="BF77" i="61"/>
  <c r="R76" i="63" s="1"/>
  <c r="CE77" i="61"/>
  <c r="AQ76" i="63" s="1"/>
  <c r="CF77" i="61"/>
  <c r="AR76" i="63" s="1"/>
  <c r="CG77" i="61"/>
  <c r="AS76" i="63" s="1"/>
  <c r="CH77" i="61"/>
  <c r="AT76" i="63" s="1"/>
  <c r="BZ77" i="61"/>
  <c r="AL76" i="63" s="1"/>
  <c r="CA77" i="61"/>
  <c r="AP76" i="63" s="1"/>
  <c r="CB77" i="61"/>
  <c r="AM76" i="63" s="1"/>
  <c r="CI77" i="61"/>
  <c r="AU76" i="63" s="1"/>
  <c r="BH70" i="61"/>
  <c r="M69" i="63" s="1"/>
  <c r="CE70" i="61"/>
  <c r="AQ69" i="63" s="1"/>
  <c r="CF70" i="61"/>
  <c r="AR69" i="63" s="1"/>
  <c r="CG70" i="61"/>
  <c r="AS69" i="63" s="1"/>
  <c r="CH70" i="61"/>
  <c r="AT69" i="63" s="1"/>
  <c r="BZ70" i="61"/>
  <c r="AL69" i="63" s="1"/>
  <c r="CB70" i="61"/>
  <c r="AM69" i="63" s="1"/>
  <c r="CA70" i="61"/>
  <c r="AP69" i="63" s="1"/>
  <c r="CI70" i="61"/>
  <c r="AU69" i="63" s="1"/>
  <c r="BH63" i="61"/>
  <c r="M62" i="63" s="1"/>
  <c r="CE63" i="61"/>
  <c r="AQ62" i="63" s="1"/>
  <c r="CF63" i="61"/>
  <c r="AR62" i="63" s="1"/>
  <c r="CG63" i="61"/>
  <c r="AS62" i="63" s="1"/>
  <c r="CH63" i="61"/>
  <c r="AT62" i="63" s="1"/>
  <c r="BZ63" i="61"/>
  <c r="AL62" i="63" s="1"/>
  <c r="CB63" i="61"/>
  <c r="AM62" i="63" s="1"/>
  <c r="CI63" i="61"/>
  <c r="AU62" i="63" s="1"/>
  <c r="CA63" i="61"/>
  <c r="AP62" i="63" s="1"/>
  <c r="BD56" i="61"/>
  <c r="P55" i="63" s="1"/>
  <c r="CE56" i="61"/>
  <c r="AQ55" i="63" s="1"/>
  <c r="CF56" i="61"/>
  <c r="AR55" i="63" s="1"/>
  <c r="CG56" i="61"/>
  <c r="AS55" i="63" s="1"/>
  <c r="CH56" i="61"/>
  <c r="AT55" i="63" s="1"/>
  <c r="BZ56" i="61"/>
  <c r="AL55" i="63" s="1"/>
  <c r="CB56" i="61"/>
  <c r="AM55" i="63" s="1"/>
  <c r="CI56" i="61"/>
  <c r="AU55" i="63" s="1"/>
  <c r="CA56" i="61"/>
  <c r="AP55" i="63" s="1"/>
  <c r="BG49" i="61"/>
  <c r="L48" i="63" s="1"/>
  <c r="CE49" i="61"/>
  <c r="AQ48" i="63" s="1"/>
  <c r="CF49" i="61"/>
  <c r="AR48" i="63" s="1"/>
  <c r="CG49" i="61"/>
  <c r="AS48" i="63" s="1"/>
  <c r="CH49" i="61"/>
  <c r="AT48" i="63" s="1"/>
  <c r="BZ49" i="61"/>
  <c r="AL48" i="63" s="1"/>
  <c r="CA49" i="61"/>
  <c r="AP48" i="63" s="1"/>
  <c r="CB49" i="61"/>
  <c r="AM48" i="63" s="1"/>
  <c r="CI49" i="61"/>
  <c r="AU48" i="63" s="1"/>
  <c r="BF42" i="61"/>
  <c r="R41" i="63" s="1"/>
  <c r="CE42" i="61"/>
  <c r="AQ41" i="63" s="1"/>
  <c r="CF42" i="61"/>
  <c r="AR41" i="63" s="1"/>
  <c r="CG42" i="61"/>
  <c r="AS41" i="63" s="1"/>
  <c r="CH42" i="61"/>
  <c r="AT41" i="63" s="1"/>
  <c r="CB42" i="61"/>
  <c r="AM41" i="63" s="1"/>
  <c r="CI42" i="61"/>
  <c r="AU41" i="63" s="1"/>
  <c r="BZ42" i="61"/>
  <c r="AL41" i="63" s="1"/>
  <c r="CA42" i="61"/>
  <c r="AP41" i="63" s="1"/>
  <c r="BI71" i="61"/>
  <c r="J70" i="63" s="1"/>
  <c r="BJ45" i="61"/>
  <c r="K44" i="63" s="1"/>
  <c r="BG137" i="61"/>
  <c r="L136" i="63" s="1"/>
  <c r="BZ137" i="61"/>
  <c r="AL136" i="63" s="1"/>
  <c r="CA137" i="61"/>
  <c r="AP136" i="63" s="1"/>
  <c r="CB137" i="61"/>
  <c r="AM136" i="63" s="1"/>
  <c r="CF137" i="61"/>
  <c r="AR136" i="63" s="1"/>
  <c r="CG137" i="61"/>
  <c r="AS136" i="63" s="1"/>
  <c r="CH137" i="61"/>
  <c r="AT136" i="63" s="1"/>
  <c r="CI137" i="61"/>
  <c r="AU136" i="63" s="1"/>
  <c r="CE137" i="61"/>
  <c r="AQ136" i="63" s="1"/>
  <c r="BH130" i="61"/>
  <c r="M129" i="63" s="1"/>
  <c r="CF130" i="61"/>
  <c r="AR129" i="63" s="1"/>
  <c r="CG130" i="61"/>
  <c r="AS129" i="63" s="1"/>
  <c r="CH130" i="61"/>
  <c r="AT129" i="63" s="1"/>
  <c r="CI130" i="61"/>
  <c r="AU129" i="63" s="1"/>
  <c r="CA130" i="61"/>
  <c r="AP129" i="63" s="1"/>
  <c r="BZ130" i="61"/>
  <c r="AL129" i="63" s="1"/>
  <c r="CB130" i="61"/>
  <c r="AM129" i="63" s="1"/>
  <c r="CE130" i="61"/>
  <c r="AQ129" i="63" s="1"/>
  <c r="BH123" i="61"/>
  <c r="M122" i="63" s="1"/>
  <c r="CF123" i="61"/>
  <c r="AR122" i="63" s="1"/>
  <c r="CG123" i="61"/>
  <c r="AS122" i="63" s="1"/>
  <c r="CH123" i="61"/>
  <c r="AT122" i="63" s="1"/>
  <c r="CI123" i="61"/>
  <c r="AU122" i="63" s="1"/>
  <c r="BZ123" i="61"/>
  <c r="AL122" i="63" s="1"/>
  <c r="CA123" i="61"/>
  <c r="AP122" i="63" s="1"/>
  <c r="CB123" i="61"/>
  <c r="AM122" i="63" s="1"/>
  <c r="CE123" i="61"/>
  <c r="AQ122" i="63" s="1"/>
  <c r="BF116" i="61"/>
  <c r="R115" i="63" s="1"/>
  <c r="CF116" i="61"/>
  <c r="AR115" i="63" s="1"/>
  <c r="CG116" i="61"/>
  <c r="AS115" i="63" s="1"/>
  <c r="CH116" i="61"/>
  <c r="AT115" i="63" s="1"/>
  <c r="CI116" i="61"/>
  <c r="AU115" i="63" s="1"/>
  <c r="BZ116" i="61"/>
  <c r="AL115" i="63" s="1"/>
  <c r="CA116" i="61"/>
  <c r="AP115" i="63" s="1"/>
  <c r="CB116" i="61"/>
  <c r="AM115" i="63" s="1"/>
  <c r="CE116" i="61"/>
  <c r="AQ115" i="63" s="1"/>
  <c r="BJ109" i="61"/>
  <c r="K108" i="63" s="1"/>
  <c r="CF109" i="61"/>
  <c r="AR108" i="63" s="1"/>
  <c r="CG109" i="61"/>
  <c r="AS108" i="63" s="1"/>
  <c r="CH109" i="61"/>
  <c r="AT108" i="63" s="1"/>
  <c r="CI109" i="61"/>
  <c r="AU108" i="63" s="1"/>
  <c r="BZ109" i="61"/>
  <c r="AL108" i="63" s="1"/>
  <c r="CA109" i="61"/>
  <c r="AP108" i="63" s="1"/>
  <c r="CB109" i="61"/>
  <c r="AM108" i="63" s="1"/>
  <c r="CE109" i="61"/>
  <c r="AQ108" i="63" s="1"/>
  <c r="BF102" i="61"/>
  <c r="R101" i="63" s="1"/>
  <c r="CF102" i="61"/>
  <c r="AR101" i="63" s="1"/>
  <c r="CG102" i="61"/>
  <c r="AS101" i="63" s="1"/>
  <c r="CH102" i="61"/>
  <c r="AT101" i="63" s="1"/>
  <c r="CI102" i="61"/>
  <c r="AU101" i="63" s="1"/>
  <c r="BZ102" i="61"/>
  <c r="AL101" i="63" s="1"/>
  <c r="CA102" i="61"/>
  <c r="AP101" i="63" s="1"/>
  <c r="CB102" i="61"/>
  <c r="AM101" i="63" s="1"/>
  <c r="CE102" i="61"/>
  <c r="AQ101" i="63" s="1"/>
  <c r="BI95" i="61"/>
  <c r="J94" i="63" s="1"/>
  <c r="CF95" i="61"/>
  <c r="AR94" i="63" s="1"/>
  <c r="CG95" i="61"/>
  <c r="AS94" i="63" s="1"/>
  <c r="CH95" i="61"/>
  <c r="AT94" i="63" s="1"/>
  <c r="CI95" i="61"/>
  <c r="AU94" i="63" s="1"/>
  <c r="BZ95" i="61"/>
  <c r="AL94" i="63" s="1"/>
  <c r="CA95" i="61"/>
  <c r="AP94" i="63" s="1"/>
  <c r="CE95" i="61"/>
  <c r="AQ94" i="63" s="1"/>
  <c r="CB95" i="61"/>
  <c r="AM94" i="63" s="1"/>
  <c r="BE88" i="61"/>
  <c r="Q87" i="63" s="1"/>
  <c r="CF88" i="61"/>
  <c r="AR87" i="63" s="1"/>
  <c r="CG88" i="61"/>
  <c r="AS87" i="63" s="1"/>
  <c r="CH88" i="61"/>
  <c r="AT87" i="63" s="1"/>
  <c r="CI88" i="61"/>
  <c r="AU87" i="63" s="1"/>
  <c r="BZ88" i="61"/>
  <c r="AL87" i="63" s="1"/>
  <c r="CA88" i="61"/>
  <c r="AP87" i="63" s="1"/>
  <c r="CE88" i="61"/>
  <c r="AQ87" i="63" s="1"/>
  <c r="CB88" i="61"/>
  <c r="AM87" i="63" s="1"/>
  <c r="BD81" i="61"/>
  <c r="P80" i="63" s="1"/>
  <c r="CF81" i="61"/>
  <c r="AR80" i="63" s="1"/>
  <c r="CG81" i="61"/>
  <c r="AS80" i="63" s="1"/>
  <c r="CH81" i="61"/>
  <c r="AT80" i="63" s="1"/>
  <c r="CI81" i="61"/>
  <c r="AU80" i="63" s="1"/>
  <c r="BZ81" i="61"/>
  <c r="AL80" i="63" s="1"/>
  <c r="CA81" i="61"/>
  <c r="AP80" i="63" s="1"/>
  <c r="CE81" i="61"/>
  <c r="AQ80" i="63" s="1"/>
  <c r="CB81" i="61"/>
  <c r="AM80" i="63" s="1"/>
  <c r="BD74" i="61"/>
  <c r="P73" i="63" s="1"/>
  <c r="CF74" i="61"/>
  <c r="AR73" i="63" s="1"/>
  <c r="CG74" i="61"/>
  <c r="AS73" i="63" s="1"/>
  <c r="CH74" i="61"/>
  <c r="AT73" i="63" s="1"/>
  <c r="CI74" i="61"/>
  <c r="AU73" i="63" s="1"/>
  <c r="BZ74" i="61"/>
  <c r="AL73" i="63" s="1"/>
  <c r="CA74" i="61"/>
  <c r="AP73" i="63" s="1"/>
  <c r="CE74" i="61"/>
  <c r="AQ73" i="63" s="1"/>
  <c r="CB74" i="61"/>
  <c r="AM73" i="63" s="1"/>
  <c r="BJ67" i="61"/>
  <c r="K66" i="63" s="1"/>
  <c r="CF67" i="61"/>
  <c r="AR66" i="63" s="1"/>
  <c r="CG67" i="61"/>
  <c r="AS66" i="63" s="1"/>
  <c r="CH67" i="61"/>
  <c r="AT66" i="63" s="1"/>
  <c r="CI67" i="61"/>
  <c r="AU66" i="63" s="1"/>
  <c r="BZ67" i="61"/>
  <c r="AL66" i="63" s="1"/>
  <c r="CA67" i="61"/>
  <c r="AP66" i="63" s="1"/>
  <c r="CE67" i="61"/>
  <c r="AQ66" i="63" s="1"/>
  <c r="CB67" i="61"/>
  <c r="AM66" i="63" s="1"/>
  <c r="BF60" i="61"/>
  <c r="R59" i="63" s="1"/>
  <c r="CF60" i="61"/>
  <c r="AR59" i="63" s="1"/>
  <c r="CG60" i="61"/>
  <c r="AS59" i="63" s="1"/>
  <c r="CH60" i="61"/>
  <c r="AT59" i="63" s="1"/>
  <c r="CI60" i="61"/>
  <c r="AU59" i="63" s="1"/>
  <c r="BZ60" i="61"/>
  <c r="AL59" i="63" s="1"/>
  <c r="CA60" i="61"/>
  <c r="AP59" i="63" s="1"/>
  <c r="CE60" i="61"/>
  <c r="AQ59" i="63" s="1"/>
  <c r="CB60" i="61"/>
  <c r="AM59" i="63" s="1"/>
  <c r="BI53" i="61"/>
  <c r="J52" i="63" s="1"/>
  <c r="CF53" i="61"/>
  <c r="AR52" i="63" s="1"/>
  <c r="CG53" i="61"/>
  <c r="AS52" i="63" s="1"/>
  <c r="CH53" i="61"/>
  <c r="AT52" i="63" s="1"/>
  <c r="CI53" i="61"/>
  <c r="AU52" i="63" s="1"/>
  <c r="BZ53" i="61"/>
  <c r="AL52" i="63" s="1"/>
  <c r="CA53" i="61"/>
  <c r="AP52" i="63" s="1"/>
  <c r="CE53" i="61"/>
  <c r="AQ52" i="63" s="1"/>
  <c r="CB53" i="61"/>
  <c r="AM52" i="63" s="1"/>
  <c r="BI46" i="61"/>
  <c r="J45" i="63" s="1"/>
  <c r="CF46" i="61"/>
  <c r="AR45" i="63" s="1"/>
  <c r="CG46" i="61"/>
  <c r="AS45" i="63" s="1"/>
  <c r="CH46" i="61"/>
  <c r="AT45" i="63" s="1"/>
  <c r="CI46" i="61"/>
  <c r="AU45" i="63" s="1"/>
  <c r="BZ46" i="61"/>
  <c r="AL45" i="63" s="1"/>
  <c r="CA46" i="61"/>
  <c r="AP45" i="63" s="1"/>
  <c r="CE46" i="61"/>
  <c r="AQ45" i="63" s="1"/>
  <c r="CB46" i="61"/>
  <c r="AM45" i="63" s="1"/>
  <c r="BD39" i="61"/>
  <c r="P38" i="63" s="1"/>
  <c r="CF39" i="61"/>
  <c r="AR38" i="63" s="1"/>
  <c r="CG39" i="61"/>
  <c r="AS38" i="63" s="1"/>
  <c r="CH39" i="61"/>
  <c r="AT38" i="63" s="1"/>
  <c r="CI39" i="61"/>
  <c r="AU38" i="63" s="1"/>
  <c r="BZ39" i="61"/>
  <c r="AL38" i="63" s="1"/>
  <c r="CA39" i="61"/>
  <c r="AP38" i="63" s="1"/>
  <c r="CE39" i="61"/>
  <c r="AQ38" i="63" s="1"/>
  <c r="CB39" i="61"/>
  <c r="AM38" i="63" s="1"/>
  <c r="BH32" i="61"/>
  <c r="M31" i="63" s="1"/>
  <c r="CF32" i="61"/>
  <c r="AR31" i="63" s="1"/>
  <c r="CG32" i="61"/>
  <c r="AS31" i="63" s="1"/>
  <c r="CH32" i="61"/>
  <c r="AT31" i="63" s="1"/>
  <c r="CI32" i="61"/>
  <c r="AU31" i="63" s="1"/>
  <c r="BZ32" i="61"/>
  <c r="AL31" i="63" s="1"/>
  <c r="CA32" i="61"/>
  <c r="AP31" i="63" s="1"/>
  <c r="CE32" i="61"/>
  <c r="AQ31" i="63" s="1"/>
  <c r="CB32" i="61"/>
  <c r="AM31" i="63" s="1"/>
  <c r="CD106" i="61"/>
  <c r="AO105" i="63" s="1"/>
  <c r="CD51" i="61"/>
  <c r="AO50" i="63" s="1"/>
  <c r="CD136" i="61"/>
  <c r="AO135" i="63" s="1"/>
  <c r="CD80" i="61"/>
  <c r="AO79" i="63" s="1"/>
  <c r="CD82" i="61"/>
  <c r="AO81" i="63" s="1"/>
  <c r="CD112" i="61"/>
  <c r="AO111" i="63" s="1"/>
  <c r="CD81" i="61"/>
  <c r="AO80" i="63" s="1"/>
  <c r="CD96" i="61"/>
  <c r="AO95" i="63" s="1"/>
  <c r="CD138" i="61"/>
  <c r="AO137" i="63" s="1"/>
  <c r="CD86" i="61"/>
  <c r="AO85" i="63" s="1"/>
  <c r="CC74" i="61"/>
  <c r="AN73" i="63" s="1"/>
  <c r="CD104" i="61"/>
  <c r="AO103" i="63" s="1"/>
  <c r="CD115" i="61"/>
  <c r="AO114" i="63" s="1"/>
  <c r="CD85" i="61"/>
  <c r="AO84" i="63" s="1"/>
  <c r="CD117" i="61"/>
  <c r="AO116" i="63" s="1"/>
  <c r="CC91" i="61"/>
  <c r="AN90" i="63" s="1"/>
  <c r="CC119" i="61"/>
  <c r="AN118" i="63" s="1"/>
  <c r="CC65" i="61"/>
  <c r="AN64" i="63" s="1"/>
  <c r="CC123" i="61"/>
  <c r="AN122" i="63" s="1"/>
  <c r="CC30" i="61"/>
  <c r="AN29" i="63" s="1"/>
  <c r="CC95" i="61"/>
  <c r="AN94" i="63" s="1"/>
  <c r="CC28" i="61"/>
  <c r="AN27" i="63" s="1"/>
  <c r="CC44" i="61"/>
  <c r="AN43" i="63" s="1"/>
  <c r="CC100" i="61"/>
  <c r="AN99" i="63" s="1"/>
  <c r="CD74" i="61"/>
  <c r="AO73" i="63" s="1"/>
  <c r="CD140" i="61"/>
  <c r="AO139" i="63" s="1"/>
  <c r="CC71" i="61"/>
  <c r="AN70" i="63" s="1"/>
  <c r="CD91" i="61"/>
  <c r="AO90" i="63" s="1"/>
  <c r="BI139" i="61"/>
  <c r="J138" i="63" s="1"/>
  <c r="CG139" i="61"/>
  <c r="AS138" i="63" s="1"/>
  <c r="CH139" i="61"/>
  <c r="AT138" i="63" s="1"/>
  <c r="CI139" i="61"/>
  <c r="AU138" i="63" s="1"/>
  <c r="CA139" i="61"/>
  <c r="AP138" i="63" s="1"/>
  <c r="CB139" i="61"/>
  <c r="AM138" i="63" s="1"/>
  <c r="BZ139" i="61"/>
  <c r="AL138" i="63" s="1"/>
  <c r="CE139" i="61"/>
  <c r="AQ138" i="63" s="1"/>
  <c r="CF139" i="61"/>
  <c r="AR138" i="63" s="1"/>
  <c r="BD132" i="61"/>
  <c r="P131" i="63" s="1"/>
  <c r="CG132" i="61"/>
  <c r="AS131" i="63" s="1"/>
  <c r="CH132" i="61"/>
  <c r="AT131" i="63" s="1"/>
  <c r="CI132" i="61"/>
  <c r="AU131" i="63" s="1"/>
  <c r="BZ132" i="61"/>
  <c r="AL131" i="63" s="1"/>
  <c r="CA132" i="61"/>
  <c r="AP131" i="63" s="1"/>
  <c r="CB132" i="61"/>
  <c r="AM131" i="63" s="1"/>
  <c r="CE132" i="61"/>
  <c r="AQ131" i="63" s="1"/>
  <c r="CF132" i="61"/>
  <c r="AR131" i="63" s="1"/>
  <c r="BH125" i="61"/>
  <c r="M124" i="63" s="1"/>
  <c r="BZ125" i="61"/>
  <c r="AL124" i="63" s="1"/>
  <c r="CA125" i="61"/>
  <c r="AP124" i="63" s="1"/>
  <c r="CB125" i="61"/>
  <c r="AM124" i="63" s="1"/>
  <c r="CH125" i="61"/>
  <c r="AT124" i="63" s="1"/>
  <c r="CI125" i="61"/>
  <c r="AU124" i="63" s="1"/>
  <c r="CG125" i="61"/>
  <c r="AS124" i="63" s="1"/>
  <c r="CE125" i="61"/>
  <c r="AQ124" i="63" s="1"/>
  <c r="CF125" i="61"/>
  <c r="AR124" i="63" s="1"/>
  <c r="BG118" i="61"/>
  <c r="L117" i="63" s="1"/>
  <c r="BZ118" i="61"/>
  <c r="AL117" i="63" s="1"/>
  <c r="CA118" i="61"/>
  <c r="AP117" i="63" s="1"/>
  <c r="CB118" i="61"/>
  <c r="AM117" i="63" s="1"/>
  <c r="CH118" i="61"/>
  <c r="AT117" i="63" s="1"/>
  <c r="CI118" i="61"/>
  <c r="AU117" i="63" s="1"/>
  <c r="CF118" i="61"/>
  <c r="AR117" i="63" s="1"/>
  <c r="CE118" i="61"/>
  <c r="AQ117" i="63" s="1"/>
  <c r="CG118" i="61"/>
  <c r="AS117" i="63" s="1"/>
  <c r="BE111" i="61"/>
  <c r="Q110" i="63" s="1"/>
  <c r="BZ111" i="61"/>
  <c r="AL110" i="63" s="1"/>
  <c r="CA111" i="61"/>
  <c r="AP110" i="63" s="1"/>
  <c r="CB111" i="61"/>
  <c r="AM110" i="63" s="1"/>
  <c r="CH111" i="61"/>
  <c r="AT110" i="63" s="1"/>
  <c r="CI111" i="61"/>
  <c r="AU110" i="63" s="1"/>
  <c r="CG111" i="61"/>
  <c r="AS110" i="63" s="1"/>
  <c r="CE111" i="61"/>
  <c r="AQ110" i="63" s="1"/>
  <c r="CF111" i="61"/>
  <c r="AR110" i="63" s="1"/>
  <c r="BJ104" i="61"/>
  <c r="K103" i="63" s="1"/>
  <c r="BZ104" i="61"/>
  <c r="AL103" i="63" s="1"/>
  <c r="CA104" i="61"/>
  <c r="AP103" i="63" s="1"/>
  <c r="CB104" i="61"/>
  <c r="AM103" i="63" s="1"/>
  <c r="CH104" i="61"/>
  <c r="AT103" i="63" s="1"/>
  <c r="CI104" i="61"/>
  <c r="AU103" i="63" s="1"/>
  <c r="CF104" i="61"/>
  <c r="AR103" i="63" s="1"/>
  <c r="CE104" i="61"/>
  <c r="AQ103" i="63" s="1"/>
  <c r="CG104" i="61"/>
  <c r="AS103" i="63" s="1"/>
  <c r="BD97" i="61"/>
  <c r="P96" i="63" s="1"/>
  <c r="BZ97" i="61"/>
  <c r="AL96" i="63" s="1"/>
  <c r="CA97" i="61"/>
  <c r="AP96" i="63" s="1"/>
  <c r="CB97" i="61"/>
  <c r="AM96" i="63" s="1"/>
  <c r="CH97" i="61"/>
  <c r="AT96" i="63" s="1"/>
  <c r="CI97" i="61"/>
  <c r="AU96" i="63" s="1"/>
  <c r="CG97" i="61"/>
  <c r="AS96" i="63" s="1"/>
  <c r="CE97" i="61"/>
  <c r="AQ96" i="63" s="1"/>
  <c r="CF97" i="61"/>
  <c r="AR96" i="63" s="1"/>
  <c r="BI90" i="61"/>
  <c r="J89" i="63" s="1"/>
  <c r="BZ90" i="61"/>
  <c r="AL89" i="63" s="1"/>
  <c r="CA90" i="61"/>
  <c r="AP89" i="63" s="1"/>
  <c r="CB90" i="61"/>
  <c r="AM89" i="63" s="1"/>
  <c r="CH90" i="61"/>
  <c r="AT89" i="63" s="1"/>
  <c r="CI90" i="61"/>
  <c r="AU89" i="63" s="1"/>
  <c r="CE90" i="61"/>
  <c r="AQ89" i="63" s="1"/>
  <c r="CF90" i="61"/>
  <c r="AR89" i="63" s="1"/>
  <c r="CG90" i="61"/>
  <c r="AS89" i="63" s="1"/>
  <c r="BG83" i="61"/>
  <c r="L82" i="63" s="1"/>
  <c r="BZ83" i="61"/>
  <c r="AL82" i="63" s="1"/>
  <c r="CA83" i="61"/>
  <c r="AP82" i="63" s="1"/>
  <c r="CB83" i="61"/>
  <c r="AM82" i="63" s="1"/>
  <c r="CH83" i="61"/>
  <c r="AT82" i="63" s="1"/>
  <c r="CI83" i="61"/>
  <c r="AU82" i="63" s="1"/>
  <c r="CF83" i="61"/>
  <c r="AR82" i="63" s="1"/>
  <c r="CG83" i="61"/>
  <c r="AS82" i="63" s="1"/>
  <c r="CE83" i="61"/>
  <c r="AQ82" i="63" s="1"/>
  <c r="BD76" i="61"/>
  <c r="P75" i="63" s="1"/>
  <c r="BZ76" i="61"/>
  <c r="AL75" i="63" s="1"/>
  <c r="CA76" i="61"/>
  <c r="AP75" i="63" s="1"/>
  <c r="CB76" i="61"/>
  <c r="AM75" i="63" s="1"/>
  <c r="CH76" i="61"/>
  <c r="AT75" i="63" s="1"/>
  <c r="CI76" i="61"/>
  <c r="AU75" i="63" s="1"/>
  <c r="CE76" i="61"/>
  <c r="AQ75" i="63" s="1"/>
  <c r="CG76" i="61"/>
  <c r="AS75" i="63" s="1"/>
  <c r="CF76" i="61"/>
  <c r="AR75" i="63" s="1"/>
  <c r="BJ69" i="61"/>
  <c r="K68" i="63" s="1"/>
  <c r="BZ69" i="61"/>
  <c r="AL68" i="63" s="1"/>
  <c r="CA69" i="61"/>
  <c r="AP68" i="63" s="1"/>
  <c r="CB69" i="61"/>
  <c r="AM68" i="63" s="1"/>
  <c r="CH69" i="61"/>
  <c r="AT68" i="63" s="1"/>
  <c r="CI69" i="61"/>
  <c r="AU68" i="63" s="1"/>
  <c r="CG69" i="61"/>
  <c r="AS68" i="63" s="1"/>
  <c r="CE69" i="61"/>
  <c r="AQ68" i="63" s="1"/>
  <c r="CF69" i="61"/>
  <c r="AR68" i="63" s="1"/>
  <c r="BE62" i="61"/>
  <c r="Q61" i="63" s="1"/>
  <c r="BZ62" i="61"/>
  <c r="AL61" i="63" s="1"/>
  <c r="CA62" i="61"/>
  <c r="AP61" i="63" s="1"/>
  <c r="CB62" i="61"/>
  <c r="AM61" i="63" s="1"/>
  <c r="CH62" i="61"/>
  <c r="AT61" i="63" s="1"/>
  <c r="CI62" i="61"/>
  <c r="AU61" i="63" s="1"/>
  <c r="CE62" i="61"/>
  <c r="AQ61" i="63" s="1"/>
  <c r="CF62" i="61"/>
  <c r="AR61" i="63" s="1"/>
  <c r="CG62" i="61"/>
  <c r="AS61" i="63" s="1"/>
  <c r="BI55" i="61"/>
  <c r="J54" i="63" s="1"/>
  <c r="BZ55" i="61"/>
  <c r="AL54" i="63" s="1"/>
  <c r="CA55" i="61"/>
  <c r="AP54" i="63" s="1"/>
  <c r="CB55" i="61"/>
  <c r="AM54" i="63" s="1"/>
  <c r="CH55" i="61"/>
  <c r="AT54" i="63" s="1"/>
  <c r="CI55" i="61"/>
  <c r="AU54" i="63" s="1"/>
  <c r="CF55" i="61"/>
  <c r="AR54" i="63" s="1"/>
  <c r="CG55" i="61"/>
  <c r="AS54" i="63" s="1"/>
  <c r="CE55" i="61"/>
  <c r="AQ54" i="63" s="1"/>
  <c r="BH48" i="61"/>
  <c r="M47" i="63" s="1"/>
  <c r="BZ48" i="61"/>
  <c r="AL47" i="63" s="1"/>
  <c r="CA48" i="61"/>
  <c r="AP47" i="63" s="1"/>
  <c r="CB48" i="61"/>
  <c r="AM47" i="63" s="1"/>
  <c r="CH48" i="61"/>
  <c r="AT47" i="63" s="1"/>
  <c r="CI48" i="61"/>
  <c r="AU47" i="63" s="1"/>
  <c r="CF48" i="61"/>
  <c r="AR47" i="63" s="1"/>
  <c r="CE48" i="61"/>
  <c r="AQ47" i="63" s="1"/>
  <c r="CG48" i="61"/>
  <c r="AS47" i="63" s="1"/>
  <c r="BD41" i="61"/>
  <c r="P40" i="63" s="1"/>
  <c r="BZ41" i="61"/>
  <c r="AL40" i="63" s="1"/>
  <c r="CA41" i="61"/>
  <c r="AP40" i="63" s="1"/>
  <c r="CB41" i="61"/>
  <c r="AM40" i="63" s="1"/>
  <c r="CH41" i="61"/>
  <c r="AT40" i="63" s="1"/>
  <c r="CI41" i="61"/>
  <c r="AU40" i="63" s="1"/>
  <c r="CE41" i="61"/>
  <c r="AQ40" i="63" s="1"/>
  <c r="CF41" i="61"/>
  <c r="AR40" i="63" s="1"/>
  <c r="CG41" i="61"/>
  <c r="AS40" i="63" s="1"/>
  <c r="BG34" i="61"/>
  <c r="L33" i="63" s="1"/>
  <c r="BZ34" i="61"/>
  <c r="AL33" i="63" s="1"/>
  <c r="CA34" i="61"/>
  <c r="AP33" i="63" s="1"/>
  <c r="CB34" i="61"/>
  <c r="AM33" i="63" s="1"/>
  <c r="CH34" i="61"/>
  <c r="AT33" i="63" s="1"/>
  <c r="CI34" i="61"/>
  <c r="AU33" i="63" s="1"/>
  <c r="CF34" i="61"/>
  <c r="AR33" i="63" s="1"/>
  <c r="CG34" i="61"/>
  <c r="AS33" i="63" s="1"/>
  <c r="CE34" i="61"/>
  <c r="AQ33" i="63" s="1"/>
  <c r="BE27" i="61"/>
  <c r="Q26" i="63" s="1"/>
  <c r="BZ27" i="61"/>
  <c r="AL26" i="63" s="1"/>
  <c r="CA27" i="61"/>
  <c r="AP26" i="63" s="1"/>
  <c r="CB27" i="61"/>
  <c r="AM26" i="63" s="1"/>
  <c r="CH27" i="61"/>
  <c r="AT26" i="63" s="1"/>
  <c r="CI27" i="61"/>
  <c r="AU26" i="63" s="1"/>
  <c r="CF27" i="61"/>
  <c r="AR26" i="63" s="1"/>
  <c r="CE27" i="61"/>
  <c r="AQ26" i="63" s="1"/>
  <c r="CG27" i="61"/>
  <c r="AS26" i="63" s="1"/>
  <c r="CD119" i="61"/>
  <c r="AO118" i="63" s="1"/>
  <c r="CD65" i="61"/>
  <c r="AO64" i="63" s="1"/>
  <c r="CD69" i="61"/>
  <c r="AO68" i="63" s="1"/>
  <c r="CD94" i="61"/>
  <c r="AO93" i="63" s="1"/>
  <c r="CD123" i="61"/>
  <c r="AO122" i="63" s="1"/>
  <c r="CD30" i="61"/>
  <c r="AO29" i="63" s="1"/>
  <c r="CD95" i="61"/>
  <c r="AO94" i="63" s="1"/>
  <c r="CD28" i="61"/>
  <c r="AO27" i="63" s="1"/>
  <c r="CD44" i="61"/>
  <c r="AO43" i="63" s="1"/>
  <c r="CD100" i="61"/>
  <c r="AO99" i="63" s="1"/>
  <c r="CC88" i="61"/>
  <c r="AN87" i="63" s="1"/>
  <c r="CD113" i="61"/>
  <c r="AO112" i="63" s="1"/>
  <c r="CC116" i="61"/>
  <c r="AN115" i="63" s="1"/>
  <c r="CD33" i="61"/>
  <c r="AO32" i="63" s="1"/>
  <c r="CD71" i="61"/>
  <c r="AO70" i="63" s="1"/>
  <c r="CC105" i="61"/>
  <c r="AN104" i="63" s="1"/>
  <c r="BE92" i="61"/>
  <c r="Q91" i="63" s="1"/>
  <c r="CH92" i="61"/>
  <c r="AT91" i="63" s="1"/>
  <c r="CI92" i="61"/>
  <c r="AU91" i="63" s="1"/>
  <c r="CB92" i="61"/>
  <c r="AM91" i="63" s="1"/>
  <c r="CG92" i="61"/>
  <c r="AS91" i="63" s="1"/>
  <c r="CE92" i="61"/>
  <c r="AQ91" i="63" s="1"/>
  <c r="BZ92" i="61"/>
  <c r="AL91" i="63" s="1"/>
  <c r="CA92" i="61"/>
  <c r="AP91" i="63" s="1"/>
  <c r="CF92" i="61"/>
  <c r="AR91" i="63" s="1"/>
  <c r="BG64" i="61"/>
  <c r="L63" i="63" s="1"/>
  <c r="CH64" i="61"/>
  <c r="AT63" i="63" s="1"/>
  <c r="CI64" i="61"/>
  <c r="AU63" i="63" s="1"/>
  <c r="CB64" i="61"/>
  <c r="AM63" i="63" s="1"/>
  <c r="CG64" i="61"/>
  <c r="AS63" i="63" s="1"/>
  <c r="BZ64" i="61"/>
  <c r="AL63" i="63" s="1"/>
  <c r="CF64" i="61"/>
  <c r="AR63" i="63" s="1"/>
  <c r="CA64" i="61"/>
  <c r="AP63" i="63" s="1"/>
  <c r="CE64" i="61"/>
  <c r="AQ63" i="63" s="1"/>
  <c r="BD57" i="61"/>
  <c r="P56" i="63" s="1"/>
  <c r="CH57" i="61"/>
  <c r="AT56" i="63" s="1"/>
  <c r="CI57" i="61"/>
  <c r="AU56" i="63" s="1"/>
  <c r="CB57" i="61"/>
  <c r="AM56" i="63" s="1"/>
  <c r="CG57" i="61"/>
  <c r="AS56" i="63" s="1"/>
  <c r="BZ57" i="61"/>
  <c r="AL56" i="63" s="1"/>
  <c r="CE57" i="61"/>
  <c r="AQ56" i="63" s="1"/>
  <c r="CF57" i="61"/>
  <c r="AR56" i="63" s="1"/>
  <c r="CA57" i="61"/>
  <c r="AP56" i="63" s="1"/>
  <c r="BE50" i="61"/>
  <c r="Q49" i="63" s="1"/>
  <c r="CH50" i="61"/>
  <c r="AT49" i="63" s="1"/>
  <c r="CI50" i="61"/>
  <c r="AU49" i="63" s="1"/>
  <c r="CB50" i="61"/>
  <c r="AM49" i="63" s="1"/>
  <c r="CG50" i="61"/>
  <c r="AS49" i="63" s="1"/>
  <c r="CA50" i="61"/>
  <c r="AP49" i="63" s="1"/>
  <c r="BZ50" i="61"/>
  <c r="AL49" i="63" s="1"/>
  <c r="CF50" i="61"/>
  <c r="AR49" i="63" s="1"/>
  <c r="CE50" i="61"/>
  <c r="AQ49" i="63" s="1"/>
  <c r="BH29" i="61"/>
  <c r="M28" i="63" s="1"/>
  <c r="CH29" i="61"/>
  <c r="AT28" i="63" s="1"/>
  <c r="CI29" i="61"/>
  <c r="AU28" i="63" s="1"/>
  <c r="CB29" i="61"/>
  <c r="AM28" i="63" s="1"/>
  <c r="CG29" i="61"/>
  <c r="AS28" i="63" s="1"/>
  <c r="CE29" i="61"/>
  <c r="AQ28" i="63" s="1"/>
  <c r="CF29" i="61"/>
  <c r="AR28" i="63" s="1"/>
  <c r="BZ29" i="61"/>
  <c r="AL28" i="63" s="1"/>
  <c r="CA29" i="61"/>
  <c r="AP28" i="63" s="1"/>
  <c r="CC50" i="61"/>
  <c r="AN49" i="63" s="1"/>
  <c r="CC141" i="61"/>
  <c r="AN140" i="63" s="1"/>
  <c r="BD129" i="61"/>
  <c r="P128" i="63" s="1"/>
  <c r="CB129" i="61"/>
  <c r="AM128" i="63" s="1"/>
  <c r="CE129" i="61"/>
  <c r="AQ128" i="63" s="1"/>
  <c r="CF129" i="61"/>
  <c r="AR128" i="63" s="1"/>
  <c r="CH129" i="61"/>
  <c r="AT128" i="63" s="1"/>
  <c r="CG129" i="61"/>
  <c r="AS128" i="63" s="1"/>
  <c r="CA129" i="61"/>
  <c r="AP128" i="63" s="1"/>
  <c r="BZ129" i="61"/>
  <c r="AL128" i="63" s="1"/>
  <c r="CI129" i="61"/>
  <c r="AU128" i="63" s="1"/>
  <c r="BE115" i="61"/>
  <c r="Q114" i="63" s="1"/>
  <c r="CB115" i="61"/>
  <c r="AM114" i="63" s="1"/>
  <c r="CE115" i="61"/>
  <c r="AQ114" i="63" s="1"/>
  <c r="CF115" i="61"/>
  <c r="AR114" i="63" s="1"/>
  <c r="CA115" i="61"/>
  <c r="AP114" i="63" s="1"/>
  <c r="CG115" i="61"/>
  <c r="AS114" i="63" s="1"/>
  <c r="BZ115" i="61"/>
  <c r="AL114" i="63" s="1"/>
  <c r="CI115" i="61"/>
  <c r="AU114" i="63" s="1"/>
  <c r="CH115" i="61"/>
  <c r="AT114" i="63" s="1"/>
  <c r="BD108" i="61"/>
  <c r="P107" i="63" s="1"/>
  <c r="CB108" i="61"/>
  <c r="AM107" i="63" s="1"/>
  <c r="CE108" i="61"/>
  <c r="AQ107" i="63" s="1"/>
  <c r="CF108" i="61"/>
  <c r="AR107" i="63" s="1"/>
  <c r="CI108" i="61"/>
  <c r="AU107" i="63" s="1"/>
  <c r="BZ108" i="61"/>
  <c r="AL107" i="63" s="1"/>
  <c r="CA108" i="61"/>
  <c r="AP107" i="63" s="1"/>
  <c r="CG108" i="61"/>
  <c r="AS107" i="63" s="1"/>
  <c r="CH108" i="61"/>
  <c r="AT107" i="63" s="1"/>
  <c r="BD94" i="61"/>
  <c r="P93" i="63" s="1"/>
  <c r="CB94" i="61"/>
  <c r="AM93" i="63" s="1"/>
  <c r="CE94" i="61"/>
  <c r="AQ93" i="63" s="1"/>
  <c r="CF94" i="61"/>
  <c r="AR93" i="63" s="1"/>
  <c r="CA94" i="61"/>
  <c r="AP93" i="63" s="1"/>
  <c r="CH94" i="61"/>
  <c r="AT93" i="63" s="1"/>
  <c r="CI94" i="61"/>
  <c r="AU93" i="63" s="1"/>
  <c r="BZ94" i="61"/>
  <c r="AL93" i="63" s="1"/>
  <c r="CG94" i="61"/>
  <c r="AS93" i="63" s="1"/>
  <c r="BI73" i="61"/>
  <c r="J72" i="63" s="1"/>
  <c r="CB73" i="61"/>
  <c r="AM72" i="63" s="1"/>
  <c r="CE73" i="61"/>
  <c r="AQ72" i="63" s="1"/>
  <c r="CF73" i="61"/>
  <c r="AR72" i="63" s="1"/>
  <c r="CA73" i="61"/>
  <c r="AP72" i="63" s="1"/>
  <c r="CH73" i="61"/>
  <c r="AT72" i="63" s="1"/>
  <c r="BZ73" i="61"/>
  <c r="AL72" i="63" s="1"/>
  <c r="CI73" i="61"/>
  <c r="AU72" i="63" s="1"/>
  <c r="CG73" i="61"/>
  <c r="AS72" i="63" s="1"/>
  <c r="BJ59" i="61"/>
  <c r="K58" i="63" s="1"/>
  <c r="CB59" i="61"/>
  <c r="AM58" i="63" s="1"/>
  <c r="CE59" i="61"/>
  <c r="AQ58" i="63" s="1"/>
  <c r="CF59" i="61"/>
  <c r="AR58" i="63" s="1"/>
  <c r="CA59" i="61"/>
  <c r="AP58" i="63" s="1"/>
  <c r="CI59" i="61"/>
  <c r="AU58" i="63" s="1"/>
  <c r="BZ59" i="61"/>
  <c r="AL58" i="63" s="1"/>
  <c r="CG59" i="61"/>
  <c r="AS58" i="63" s="1"/>
  <c r="CH59" i="61"/>
  <c r="AT58" i="63" s="1"/>
  <c r="BD45" i="61"/>
  <c r="P44" i="63" s="1"/>
  <c r="CB45" i="61"/>
  <c r="AM44" i="63" s="1"/>
  <c r="CE45" i="61"/>
  <c r="AQ44" i="63" s="1"/>
  <c r="CF45" i="61"/>
  <c r="AR44" i="63" s="1"/>
  <c r="CA45" i="61"/>
  <c r="AP44" i="63" s="1"/>
  <c r="CH45" i="61"/>
  <c r="AT44" i="63" s="1"/>
  <c r="CI45" i="61"/>
  <c r="AU44" i="63" s="1"/>
  <c r="BZ45" i="61"/>
  <c r="AL44" i="63" s="1"/>
  <c r="CG45" i="61"/>
  <c r="AS44" i="63" s="1"/>
  <c r="BD31" i="61"/>
  <c r="P30" i="63" s="1"/>
  <c r="CB31" i="61"/>
  <c r="AM30" i="63" s="1"/>
  <c r="CE31" i="61"/>
  <c r="AQ30" i="63" s="1"/>
  <c r="CF31" i="61"/>
  <c r="AR30" i="63" s="1"/>
  <c r="CA31" i="61"/>
  <c r="AP30" i="63" s="1"/>
  <c r="BZ31" i="61"/>
  <c r="AL30" i="63" s="1"/>
  <c r="CI31" i="61"/>
  <c r="AU30" i="63" s="1"/>
  <c r="CG31" i="61"/>
  <c r="AS30" i="63" s="1"/>
  <c r="CH31" i="61"/>
  <c r="AT30" i="63" s="1"/>
  <c r="CD50" i="61"/>
  <c r="AO49" i="63" s="1"/>
  <c r="CD126" i="61"/>
  <c r="AO125" i="63" s="1"/>
  <c r="CD111" i="61"/>
  <c r="AO110" i="63" s="1"/>
  <c r="CD127" i="61"/>
  <c r="AO126" i="63" s="1"/>
  <c r="CD141" i="61"/>
  <c r="AO140" i="63" s="1"/>
  <c r="CC64" i="61"/>
  <c r="AN63" i="63" s="1"/>
  <c r="CC55" i="61"/>
  <c r="AN54" i="63" s="1"/>
  <c r="CC107" i="61"/>
  <c r="AN106" i="63" s="1"/>
  <c r="CC39" i="61"/>
  <c r="AN38" i="63" s="1"/>
  <c r="CC135" i="61"/>
  <c r="AN134" i="63" s="1"/>
  <c r="CC137" i="61"/>
  <c r="AN136" i="63" s="1"/>
  <c r="CC45" i="61"/>
  <c r="AN44" i="63" s="1"/>
  <c r="CC140" i="61"/>
  <c r="AN139" i="63" s="1"/>
  <c r="CC48" i="61"/>
  <c r="AN47" i="63" s="1"/>
  <c r="CC59" i="61"/>
  <c r="AN58" i="63" s="1"/>
  <c r="CD130" i="61"/>
  <c r="AO129" i="63" s="1"/>
  <c r="CD131" i="61"/>
  <c r="AO130" i="63" s="1"/>
  <c r="BG127" i="61"/>
  <c r="L126" i="63" s="1"/>
  <c r="CH127" i="61"/>
  <c r="AT126" i="63" s="1"/>
  <c r="CI127" i="61"/>
  <c r="AU126" i="63" s="1"/>
  <c r="CB127" i="61"/>
  <c r="AM126" i="63" s="1"/>
  <c r="BZ127" i="61"/>
  <c r="AL126" i="63" s="1"/>
  <c r="CG127" i="61"/>
  <c r="AS126" i="63" s="1"/>
  <c r="CE127" i="61"/>
  <c r="AQ126" i="63" s="1"/>
  <c r="CF127" i="61"/>
  <c r="AR126" i="63" s="1"/>
  <c r="CA127" i="61"/>
  <c r="AP126" i="63" s="1"/>
  <c r="BE43" i="61"/>
  <c r="Q42" i="63" s="1"/>
  <c r="CH43" i="61"/>
  <c r="AT42" i="63" s="1"/>
  <c r="CI43" i="61"/>
  <c r="AU42" i="63" s="1"/>
  <c r="CB43" i="61"/>
  <c r="AM42" i="63" s="1"/>
  <c r="CG43" i="61"/>
  <c r="AS42" i="63" s="1"/>
  <c r="CF43" i="61"/>
  <c r="AR42" i="63" s="1"/>
  <c r="CE43" i="61"/>
  <c r="AQ42" i="63" s="1"/>
  <c r="BZ43" i="61"/>
  <c r="AL42" i="63" s="1"/>
  <c r="CA43" i="61"/>
  <c r="AP42" i="63" s="1"/>
  <c r="CC127" i="61"/>
  <c r="AN126" i="63" s="1"/>
  <c r="BD136" i="61"/>
  <c r="P135" i="63" s="1"/>
  <c r="CI136" i="61"/>
  <c r="AU135" i="63" s="1"/>
  <c r="CA136" i="61"/>
  <c r="AP135" i="63" s="1"/>
  <c r="CB136" i="61"/>
  <c r="AM135" i="63" s="1"/>
  <c r="BZ136" i="61"/>
  <c r="AL135" i="63" s="1"/>
  <c r="CE136" i="61"/>
  <c r="AQ135" i="63" s="1"/>
  <c r="CF136" i="61"/>
  <c r="AR135" i="63" s="1"/>
  <c r="CG136" i="61"/>
  <c r="AS135" i="63" s="1"/>
  <c r="CH136" i="61"/>
  <c r="AT135" i="63" s="1"/>
  <c r="BE122" i="61"/>
  <c r="Q121" i="63" s="1"/>
  <c r="CB122" i="61"/>
  <c r="AM121" i="63" s="1"/>
  <c r="CE122" i="61"/>
  <c r="AQ121" i="63" s="1"/>
  <c r="CF122" i="61"/>
  <c r="AR121" i="63" s="1"/>
  <c r="CI122" i="61"/>
  <c r="AU121" i="63" s="1"/>
  <c r="CG122" i="61"/>
  <c r="AS121" i="63" s="1"/>
  <c r="CA122" i="61"/>
  <c r="AP121" i="63" s="1"/>
  <c r="BZ122" i="61"/>
  <c r="AL121" i="63" s="1"/>
  <c r="CH122" i="61"/>
  <c r="AT121" i="63" s="1"/>
  <c r="BD101" i="61"/>
  <c r="P100" i="63" s="1"/>
  <c r="CB101" i="61"/>
  <c r="AM100" i="63" s="1"/>
  <c r="CE101" i="61"/>
  <c r="AQ100" i="63" s="1"/>
  <c r="CF101" i="61"/>
  <c r="AR100" i="63" s="1"/>
  <c r="CH101" i="61"/>
  <c r="AT100" i="63" s="1"/>
  <c r="CI101" i="61"/>
  <c r="AU100" i="63" s="1"/>
  <c r="CG101" i="61"/>
  <c r="AS100" i="63" s="1"/>
  <c r="BZ101" i="61"/>
  <c r="AL100" i="63" s="1"/>
  <c r="CA101" i="61"/>
  <c r="AP100" i="63" s="1"/>
  <c r="BI87" i="61"/>
  <c r="J86" i="63" s="1"/>
  <c r="CB87" i="61"/>
  <c r="AM86" i="63" s="1"/>
  <c r="CE87" i="61"/>
  <c r="AQ86" i="63" s="1"/>
  <c r="CF87" i="61"/>
  <c r="AR86" i="63" s="1"/>
  <c r="CA87" i="61"/>
  <c r="AP86" i="63" s="1"/>
  <c r="CH87" i="61"/>
  <c r="AT86" i="63" s="1"/>
  <c r="BZ87" i="61"/>
  <c r="AL86" i="63" s="1"/>
  <c r="CG87" i="61"/>
  <c r="AS86" i="63" s="1"/>
  <c r="CI87" i="61"/>
  <c r="AU86" i="63" s="1"/>
  <c r="BI80" i="61"/>
  <c r="J79" i="63" s="1"/>
  <c r="CB80" i="61"/>
  <c r="AM79" i="63" s="1"/>
  <c r="CE80" i="61"/>
  <c r="AQ79" i="63" s="1"/>
  <c r="CF80" i="61"/>
  <c r="AR79" i="63" s="1"/>
  <c r="CA80" i="61"/>
  <c r="AP79" i="63" s="1"/>
  <c r="BZ80" i="61"/>
  <c r="AL79" i="63" s="1"/>
  <c r="CG80" i="61"/>
  <c r="AS79" i="63" s="1"/>
  <c r="CH80" i="61"/>
  <c r="AT79" i="63" s="1"/>
  <c r="CI80" i="61"/>
  <c r="AU79" i="63" s="1"/>
  <c r="BH66" i="61"/>
  <c r="M65" i="63" s="1"/>
  <c r="CB66" i="61"/>
  <c r="AM65" i="63" s="1"/>
  <c r="CE66" i="61"/>
  <c r="AQ65" i="63" s="1"/>
  <c r="CF66" i="61"/>
  <c r="AR65" i="63" s="1"/>
  <c r="CA66" i="61"/>
  <c r="AP65" i="63" s="1"/>
  <c r="CG66" i="61"/>
  <c r="AS65" i="63" s="1"/>
  <c r="BZ66" i="61"/>
  <c r="AL65" i="63" s="1"/>
  <c r="CI66" i="61"/>
  <c r="AU65" i="63" s="1"/>
  <c r="CH66" i="61"/>
  <c r="AT65" i="63" s="1"/>
  <c r="BJ52" i="61"/>
  <c r="K51" i="63" s="1"/>
  <c r="CB52" i="61"/>
  <c r="AM51" i="63" s="1"/>
  <c r="CE52" i="61"/>
  <c r="AQ51" i="63" s="1"/>
  <c r="CF52" i="61"/>
  <c r="AR51" i="63" s="1"/>
  <c r="CA52" i="61"/>
  <c r="AP51" i="63" s="1"/>
  <c r="BZ52" i="61"/>
  <c r="AL51" i="63" s="1"/>
  <c r="CG52" i="61"/>
  <c r="AS51" i="63" s="1"/>
  <c r="CH52" i="61"/>
  <c r="AT51" i="63" s="1"/>
  <c r="CI52" i="61"/>
  <c r="AU51" i="63" s="1"/>
  <c r="BD38" i="61"/>
  <c r="P37" i="63" s="1"/>
  <c r="CB38" i="61"/>
  <c r="AM37" i="63" s="1"/>
  <c r="CE38" i="61"/>
  <c r="AQ37" i="63" s="1"/>
  <c r="CF38" i="61"/>
  <c r="AR37" i="63" s="1"/>
  <c r="CA38" i="61"/>
  <c r="AP37" i="63" s="1"/>
  <c r="BZ38" i="61"/>
  <c r="AL37" i="63" s="1"/>
  <c r="CH38" i="61"/>
  <c r="AT37" i="63" s="1"/>
  <c r="CG38" i="61"/>
  <c r="AS37" i="63" s="1"/>
  <c r="CI38" i="61"/>
  <c r="AU37" i="63" s="1"/>
  <c r="CD139" i="61"/>
  <c r="AO138" i="63" s="1"/>
  <c r="CD122" i="61"/>
  <c r="AO121" i="63" s="1"/>
  <c r="CD31" i="61"/>
  <c r="AO30" i="63" s="1"/>
  <c r="CC129" i="61"/>
  <c r="AN128" i="63" s="1"/>
  <c r="BI94" i="61"/>
  <c r="J93" i="63" s="1"/>
  <c r="BH94" i="61"/>
  <c r="M93" i="63" s="1"/>
  <c r="BI138" i="61"/>
  <c r="J137" i="63" s="1"/>
  <c r="CE138" i="61"/>
  <c r="AQ137" i="63" s="1"/>
  <c r="CG138" i="61"/>
  <c r="AS137" i="63" s="1"/>
  <c r="CI138" i="61"/>
  <c r="AU137" i="63" s="1"/>
  <c r="CF138" i="61"/>
  <c r="AR137" i="63" s="1"/>
  <c r="CH138" i="61"/>
  <c r="AT137" i="63" s="1"/>
  <c r="BZ138" i="61"/>
  <c r="AL137" i="63" s="1"/>
  <c r="CA138" i="61"/>
  <c r="AP137" i="63" s="1"/>
  <c r="CB138" i="61"/>
  <c r="AM137" i="63" s="1"/>
  <c r="BD131" i="61"/>
  <c r="P130" i="63" s="1"/>
  <c r="BZ131" i="61"/>
  <c r="AL130" i="63" s="1"/>
  <c r="CE131" i="61"/>
  <c r="AQ130" i="63" s="1"/>
  <c r="CB131" i="61"/>
  <c r="AM130" i="63" s="1"/>
  <c r="CG131" i="61"/>
  <c r="AS130" i="63" s="1"/>
  <c r="CI131" i="61"/>
  <c r="AU130" i="63" s="1"/>
  <c r="CF131" i="61"/>
  <c r="AR130" i="63" s="1"/>
  <c r="CH131" i="61"/>
  <c r="AT130" i="63" s="1"/>
  <c r="CA131" i="61"/>
  <c r="AP130" i="63" s="1"/>
  <c r="BH124" i="61"/>
  <c r="M123" i="63" s="1"/>
  <c r="BZ124" i="61"/>
  <c r="AL123" i="63" s="1"/>
  <c r="CE124" i="61"/>
  <c r="AQ123" i="63" s="1"/>
  <c r="CA124" i="61"/>
  <c r="AP123" i="63" s="1"/>
  <c r="CF124" i="61"/>
  <c r="AR123" i="63" s="1"/>
  <c r="CG124" i="61"/>
  <c r="AS123" i="63" s="1"/>
  <c r="CH124" i="61"/>
  <c r="AT123" i="63" s="1"/>
  <c r="CI124" i="61"/>
  <c r="AU123" i="63" s="1"/>
  <c r="CB124" i="61"/>
  <c r="AM123" i="63" s="1"/>
  <c r="BF117" i="61"/>
  <c r="R116" i="63" s="1"/>
  <c r="BZ117" i="61"/>
  <c r="AL116" i="63" s="1"/>
  <c r="CE117" i="61"/>
  <c r="AQ116" i="63" s="1"/>
  <c r="CF117" i="61"/>
  <c r="AR116" i="63" s="1"/>
  <c r="CG117" i="61"/>
  <c r="AS116" i="63" s="1"/>
  <c r="CH117" i="61"/>
  <c r="AT116" i="63" s="1"/>
  <c r="CI117" i="61"/>
  <c r="AU116" i="63" s="1"/>
  <c r="CA117" i="61"/>
  <c r="AP116" i="63" s="1"/>
  <c r="CB117" i="61"/>
  <c r="AM116" i="63" s="1"/>
  <c r="BE110" i="61"/>
  <c r="Q109" i="63" s="1"/>
  <c r="BZ110" i="61"/>
  <c r="AL109" i="63" s="1"/>
  <c r="CE110" i="61"/>
  <c r="AQ109" i="63" s="1"/>
  <c r="CB110" i="61"/>
  <c r="AM109" i="63" s="1"/>
  <c r="CF110" i="61"/>
  <c r="AR109" i="63" s="1"/>
  <c r="CG110" i="61"/>
  <c r="AS109" i="63" s="1"/>
  <c r="CH110" i="61"/>
  <c r="AT109" i="63" s="1"/>
  <c r="CI110" i="61"/>
  <c r="AU109" i="63" s="1"/>
  <c r="CA110" i="61"/>
  <c r="AP109" i="63" s="1"/>
  <c r="BZ103" i="61"/>
  <c r="AL102" i="63" s="1"/>
  <c r="CE103" i="61"/>
  <c r="AQ102" i="63" s="1"/>
  <c r="CF103" i="61"/>
  <c r="AR102" i="63" s="1"/>
  <c r="CI103" i="61"/>
  <c r="AU102" i="63" s="1"/>
  <c r="CG103" i="61"/>
  <c r="AS102" i="63" s="1"/>
  <c r="CH103" i="61"/>
  <c r="AT102" i="63" s="1"/>
  <c r="CA103" i="61"/>
  <c r="AP102" i="63" s="1"/>
  <c r="CB103" i="61"/>
  <c r="AM102" i="63" s="1"/>
  <c r="BD96" i="61"/>
  <c r="P95" i="63" s="1"/>
  <c r="BZ96" i="61"/>
  <c r="AL95" i="63" s="1"/>
  <c r="CE96" i="61"/>
  <c r="AQ95" i="63" s="1"/>
  <c r="CB96" i="61"/>
  <c r="AM95" i="63" s="1"/>
  <c r="CA96" i="61"/>
  <c r="AP95" i="63" s="1"/>
  <c r="CF96" i="61"/>
  <c r="AR95" i="63" s="1"/>
  <c r="CG96" i="61"/>
  <c r="AS95" i="63" s="1"/>
  <c r="CH96" i="61"/>
  <c r="AT95" i="63" s="1"/>
  <c r="CI96" i="61"/>
  <c r="AU95" i="63" s="1"/>
  <c r="BD89" i="61"/>
  <c r="P88" i="63" s="1"/>
  <c r="BZ89" i="61"/>
  <c r="AL88" i="63" s="1"/>
  <c r="CE89" i="61"/>
  <c r="AQ88" i="63" s="1"/>
  <c r="CI89" i="61"/>
  <c r="AU88" i="63" s="1"/>
  <c r="CF89" i="61"/>
  <c r="AR88" i="63" s="1"/>
  <c r="CB89" i="61"/>
  <c r="AM88" i="63" s="1"/>
  <c r="CA89" i="61"/>
  <c r="AP88" i="63" s="1"/>
  <c r="CH89" i="61"/>
  <c r="AT88" i="63" s="1"/>
  <c r="CG89" i="61"/>
  <c r="AS88" i="63" s="1"/>
  <c r="BE82" i="61"/>
  <c r="Q81" i="63" s="1"/>
  <c r="BZ82" i="61"/>
  <c r="AL81" i="63" s="1"/>
  <c r="CE82" i="61"/>
  <c r="AQ81" i="63" s="1"/>
  <c r="CI82" i="61"/>
  <c r="AU81" i="63" s="1"/>
  <c r="CA82" i="61"/>
  <c r="AP81" i="63" s="1"/>
  <c r="CB82" i="61"/>
  <c r="AM81" i="63" s="1"/>
  <c r="CF82" i="61"/>
  <c r="AR81" i="63" s="1"/>
  <c r="CG82" i="61"/>
  <c r="AS81" i="63" s="1"/>
  <c r="CH82" i="61"/>
  <c r="AT81" i="63" s="1"/>
  <c r="BD75" i="61"/>
  <c r="P74" i="63" s="1"/>
  <c r="BZ75" i="61"/>
  <c r="AL74" i="63" s="1"/>
  <c r="CE75" i="61"/>
  <c r="AQ74" i="63" s="1"/>
  <c r="CI75" i="61"/>
  <c r="AU74" i="63" s="1"/>
  <c r="CB75" i="61"/>
  <c r="AM74" i="63" s="1"/>
  <c r="CH75" i="61"/>
  <c r="AT74" i="63" s="1"/>
  <c r="CF75" i="61"/>
  <c r="AR74" i="63" s="1"/>
  <c r="CG75" i="61"/>
  <c r="AS74" i="63" s="1"/>
  <c r="CA75" i="61"/>
  <c r="AP74" i="63" s="1"/>
  <c r="BD68" i="61"/>
  <c r="P67" i="63" s="1"/>
  <c r="BZ68" i="61"/>
  <c r="AL67" i="63" s="1"/>
  <c r="CE68" i="61"/>
  <c r="AQ67" i="63" s="1"/>
  <c r="CI68" i="61"/>
  <c r="AU67" i="63" s="1"/>
  <c r="CF68" i="61"/>
  <c r="AR67" i="63" s="1"/>
  <c r="CG68" i="61"/>
  <c r="AS67" i="63" s="1"/>
  <c r="CH68" i="61"/>
  <c r="AT67" i="63" s="1"/>
  <c r="CB68" i="61"/>
  <c r="AM67" i="63" s="1"/>
  <c r="CA68" i="61"/>
  <c r="AP67" i="63" s="1"/>
  <c r="BH61" i="61"/>
  <c r="M60" i="63" s="1"/>
  <c r="BZ61" i="61"/>
  <c r="AL60" i="63" s="1"/>
  <c r="CE61" i="61"/>
  <c r="AQ60" i="63" s="1"/>
  <c r="CI61" i="61"/>
  <c r="AU60" i="63" s="1"/>
  <c r="CH61" i="61"/>
  <c r="AT60" i="63" s="1"/>
  <c r="CA61" i="61"/>
  <c r="AP60" i="63" s="1"/>
  <c r="CB61" i="61"/>
  <c r="AM60" i="63" s="1"/>
  <c r="CF61" i="61"/>
  <c r="AR60" i="63" s="1"/>
  <c r="CG61" i="61"/>
  <c r="AS60" i="63" s="1"/>
  <c r="BF54" i="61"/>
  <c r="R53" i="63" s="1"/>
  <c r="BZ54" i="61"/>
  <c r="AL53" i="63" s="1"/>
  <c r="CE54" i="61"/>
  <c r="AQ53" i="63" s="1"/>
  <c r="CI54" i="61"/>
  <c r="AU53" i="63" s="1"/>
  <c r="CB54" i="61"/>
  <c r="AM53" i="63" s="1"/>
  <c r="CA54" i="61"/>
  <c r="AP53" i="63" s="1"/>
  <c r="CF54" i="61"/>
  <c r="AR53" i="63" s="1"/>
  <c r="CH54" i="61"/>
  <c r="AT53" i="63" s="1"/>
  <c r="CG54" i="61"/>
  <c r="AS53" i="63" s="1"/>
  <c r="BD47" i="61"/>
  <c r="P46" i="63" s="1"/>
  <c r="BZ47" i="61"/>
  <c r="AL46" i="63" s="1"/>
  <c r="CE47" i="61"/>
  <c r="AQ46" i="63" s="1"/>
  <c r="CI47" i="61"/>
  <c r="AU46" i="63" s="1"/>
  <c r="CA47" i="61"/>
  <c r="AP46" i="63" s="1"/>
  <c r="CB47" i="61"/>
  <c r="AM46" i="63" s="1"/>
  <c r="CF47" i="61"/>
  <c r="AR46" i="63" s="1"/>
  <c r="CG47" i="61"/>
  <c r="AS46" i="63" s="1"/>
  <c r="CH47" i="61"/>
  <c r="AT46" i="63" s="1"/>
  <c r="BI40" i="61"/>
  <c r="J39" i="63" s="1"/>
  <c r="BZ40" i="61"/>
  <c r="AL39" i="63" s="1"/>
  <c r="CE40" i="61"/>
  <c r="AQ39" i="63" s="1"/>
  <c r="CI40" i="61"/>
  <c r="AU39" i="63" s="1"/>
  <c r="CF40" i="61"/>
  <c r="AR39" i="63" s="1"/>
  <c r="CA40" i="61"/>
  <c r="AP39" i="63" s="1"/>
  <c r="CB40" i="61"/>
  <c r="AM39" i="63" s="1"/>
  <c r="CG40" i="61"/>
  <c r="AS39" i="63" s="1"/>
  <c r="CH40" i="61"/>
  <c r="AT39" i="63" s="1"/>
  <c r="BD33" i="61"/>
  <c r="P32" i="63" s="1"/>
  <c r="BZ33" i="61"/>
  <c r="AL32" i="63" s="1"/>
  <c r="CE33" i="61"/>
  <c r="AQ32" i="63" s="1"/>
  <c r="CI33" i="61"/>
  <c r="AU32" i="63" s="1"/>
  <c r="CH33" i="61"/>
  <c r="AT32" i="63" s="1"/>
  <c r="CA33" i="61"/>
  <c r="AP32" i="63" s="1"/>
  <c r="CB33" i="61"/>
  <c r="AM32" i="63" s="1"/>
  <c r="CF33" i="61"/>
  <c r="AR32" i="63" s="1"/>
  <c r="CG33" i="61"/>
  <c r="AS32" i="63" s="1"/>
  <c r="BH26" i="61"/>
  <c r="M25" i="63" s="1"/>
  <c r="BZ26" i="61"/>
  <c r="AL25" i="63" s="1"/>
  <c r="CE26" i="61"/>
  <c r="AQ25" i="63" s="1"/>
  <c r="CF26" i="61"/>
  <c r="AR25" i="63" s="1"/>
  <c r="CI26" i="61"/>
  <c r="AU25" i="63" s="1"/>
  <c r="CG26" i="61"/>
  <c r="AS25" i="63" s="1"/>
  <c r="CA26" i="61"/>
  <c r="AP25" i="63" s="1"/>
  <c r="CH26" i="61"/>
  <c r="AT25" i="63" s="1"/>
  <c r="CB26" i="61"/>
  <c r="AM25" i="63" s="1"/>
  <c r="CD64" i="61"/>
  <c r="AO63" i="63" s="1"/>
  <c r="CD55" i="61"/>
  <c r="AO54" i="63" s="1"/>
  <c r="CD107" i="61"/>
  <c r="AO106" i="63" s="1"/>
  <c r="CD39" i="61"/>
  <c r="AO38" i="63" s="1"/>
  <c r="CD134" i="61"/>
  <c r="AO133" i="63" s="1"/>
  <c r="CD124" i="61"/>
  <c r="AO123" i="63" s="1"/>
  <c r="CD40" i="61"/>
  <c r="AO39" i="63" s="1"/>
  <c r="CD135" i="61"/>
  <c r="AO134" i="63" s="1"/>
  <c r="CD137" i="61"/>
  <c r="AO136" i="63" s="1"/>
  <c r="CD45" i="61"/>
  <c r="AO44" i="63" s="1"/>
  <c r="CC101" i="61"/>
  <c r="AN100" i="63" s="1"/>
  <c r="CD48" i="61"/>
  <c r="AO47" i="63" s="1"/>
  <c r="CD59" i="61"/>
  <c r="AO58" i="63" s="1"/>
  <c r="CD26" i="61"/>
  <c r="AO25" i="63" s="1"/>
  <c r="CD103" i="61"/>
  <c r="AO102" i="63" s="1"/>
  <c r="CC36" i="61"/>
  <c r="AN35" i="63" s="1"/>
  <c r="CC43" i="61"/>
  <c r="AN42" i="63" s="1"/>
  <c r="CC78" i="61"/>
  <c r="AN77" i="63" s="1"/>
  <c r="CC98" i="61"/>
  <c r="AN97" i="63" s="1"/>
  <c r="CC120" i="61"/>
  <c r="AN119" i="63" s="1"/>
  <c r="CC52" i="61"/>
  <c r="AN51" i="63" s="1"/>
  <c r="CC41" i="61"/>
  <c r="AN40" i="63" s="1"/>
  <c r="CC29" i="61"/>
  <c r="AN28" i="63" s="1"/>
  <c r="CC53" i="61"/>
  <c r="AN52" i="63" s="1"/>
  <c r="CC27" i="61"/>
  <c r="AN26" i="63" s="1"/>
  <c r="CC56" i="61"/>
  <c r="AN55" i="63" s="1"/>
  <c r="CC58" i="61"/>
  <c r="AN57" i="63" s="1"/>
  <c r="CD101" i="61"/>
  <c r="AO100" i="63" s="1"/>
  <c r="CC75" i="61"/>
  <c r="AN74" i="63" s="1"/>
  <c r="CC73" i="61"/>
  <c r="AN72" i="63" s="1"/>
  <c r="CC62" i="61"/>
  <c r="AN61" i="63" s="1"/>
  <c r="CC35" i="61"/>
  <c r="AN34" i="63" s="1"/>
  <c r="CD36" i="61"/>
  <c r="AO35" i="63" s="1"/>
  <c r="CD43" i="61"/>
  <c r="AO42" i="63" s="1"/>
  <c r="BF134" i="61"/>
  <c r="R133" i="63" s="1"/>
  <c r="CA134" i="61"/>
  <c r="AP133" i="63" s="1"/>
  <c r="CB134" i="61"/>
  <c r="AM133" i="63" s="1"/>
  <c r="CE134" i="61"/>
  <c r="AQ133" i="63" s="1"/>
  <c r="CI134" i="61"/>
  <c r="AU133" i="63" s="1"/>
  <c r="CG134" i="61"/>
  <c r="AS133" i="63" s="1"/>
  <c r="CH134" i="61"/>
  <c r="AT133" i="63" s="1"/>
  <c r="BZ134" i="61"/>
  <c r="AL133" i="63" s="1"/>
  <c r="CF134" i="61"/>
  <c r="AR133" i="63" s="1"/>
  <c r="BH113" i="61"/>
  <c r="M112" i="63" s="1"/>
  <c r="CH113" i="61"/>
  <c r="AT112" i="63" s="1"/>
  <c r="CI113" i="61"/>
  <c r="AU112" i="63" s="1"/>
  <c r="CB113" i="61"/>
  <c r="AM112" i="63" s="1"/>
  <c r="CA113" i="61"/>
  <c r="AP112" i="63" s="1"/>
  <c r="CE113" i="61"/>
  <c r="AQ112" i="63" s="1"/>
  <c r="BZ113" i="61"/>
  <c r="AL112" i="63" s="1"/>
  <c r="CF113" i="61"/>
  <c r="AR112" i="63" s="1"/>
  <c r="CG113" i="61"/>
  <c r="AS112" i="63" s="1"/>
  <c r="CD57" i="61"/>
  <c r="AO56" i="63" s="1"/>
  <c r="CD99" i="61"/>
  <c r="AO98" i="63" s="1"/>
  <c r="CD78" i="61"/>
  <c r="AO77" i="63" s="1"/>
  <c r="CD98" i="61"/>
  <c r="AO97" i="63" s="1"/>
  <c r="CD120" i="61"/>
  <c r="AO119" i="63" s="1"/>
  <c r="CD52" i="61"/>
  <c r="AO51" i="63" s="1"/>
  <c r="CD41" i="61"/>
  <c r="AO40" i="63" s="1"/>
  <c r="CD29" i="61"/>
  <c r="AO28" i="63" s="1"/>
  <c r="CD53" i="61"/>
  <c r="AO52" i="63" s="1"/>
  <c r="CD27" i="61"/>
  <c r="AO26" i="63" s="1"/>
  <c r="CD56" i="61"/>
  <c r="AO55" i="63" s="1"/>
  <c r="CD58" i="61"/>
  <c r="AO57" i="63" s="1"/>
  <c r="CC128" i="61"/>
  <c r="AN127" i="63" s="1"/>
  <c r="CD75" i="61"/>
  <c r="AO74" i="63" s="1"/>
  <c r="CD73" i="61"/>
  <c r="AO72" i="63" s="1"/>
  <c r="CD62" i="61"/>
  <c r="AO61" i="63" s="1"/>
  <c r="CD35" i="61"/>
  <c r="AO34" i="63" s="1"/>
  <c r="CC63" i="61"/>
  <c r="AN62" i="63" s="1"/>
  <c r="CD49" i="61"/>
  <c r="AO48" i="63" s="1"/>
  <c r="BD92" i="61"/>
  <c r="P91" i="63" s="1"/>
  <c r="BJ38" i="61"/>
  <c r="K37" i="63" s="1"/>
  <c r="BH87" i="61"/>
  <c r="M86" i="63" s="1"/>
  <c r="BF38" i="61"/>
  <c r="R37" i="63" s="1"/>
  <c r="BF129" i="61"/>
  <c r="R128" i="63" s="1"/>
  <c r="BF87" i="61"/>
  <c r="R86" i="63" s="1"/>
  <c r="BJ122" i="61"/>
  <c r="K121" i="63" s="1"/>
  <c r="BF113" i="61"/>
  <c r="R112" i="63" s="1"/>
  <c r="BH80" i="61"/>
  <c r="M79" i="63" s="1"/>
  <c r="BF59" i="61"/>
  <c r="R58" i="63" s="1"/>
  <c r="BJ31" i="61"/>
  <c r="K30" i="63" s="1"/>
  <c r="BG8" i="61"/>
  <c r="L7" i="63" s="1"/>
  <c r="BI38" i="61"/>
  <c r="J37" i="63" s="1"/>
  <c r="BG115" i="61"/>
  <c r="L114" i="63" s="1"/>
  <c r="BG59" i="61"/>
  <c r="L58" i="63" s="1"/>
  <c r="BG108" i="61"/>
  <c r="L107" i="63" s="1"/>
  <c r="BF80" i="61"/>
  <c r="R79" i="63" s="1"/>
  <c r="BI57" i="61"/>
  <c r="J56" i="63" s="1"/>
  <c r="BG31" i="61"/>
  <c r="L30" i="63" s="1"/>
  <c r="BD66" i="61"/>
  <c r="P65" i="63" s="1"/>
  <c r="BG87" i="61"/>
  <c r="L86" i="63" s="1"/>
  <c r="BJ101" i="61"/>
  <c r="K100" i="63" s="1"/>
  <c r="BE80" i="61"/>
  <c r="Q79" i="63" s="1"/>
  <c r="BI52" i="61"/>
  <c r="J51" i="63" s="1"/>
  <c r="BI24" i="61"/>
  <c r="J23" i="63" s="1"/>
  <c r="BF101" i="61"/>
  <c r="R100" i="63" s="1"/>
  <c r="BH73" i="61"/>
  <c r="M72" i="63" s="1"/>
  <c r="BH52" i="61"/>
  <c r="M51" i="63" s="1"/>
  <c r="BE22" i="61"/>
  <c r="Q21" i="63" s="1"/>
  <c r="BI59" i="61"/>
  <c r="J58" i="63" s="1"/>
  <c r="BI122" i="61"/>
  <c r="J121" i="63" s="1"/>
  <c r="BE36" i="61"/>
  <c r="Q35" i="63" s="1"/>
  <c r="BE99" i="61"/>
  <c r="Q98" i="63" s="1"/>
  <c r="BG73" i="61"/>
  <c r="L72" i="63" s="1"/>
  <c r="BG52" i="61"/>
  <c r="L51" i="63" s="1"/>
  <c r="BD22" i="61"/>
  <c r="P21" i="63" s="1"/>
  <c r="BH59" i="61"/>
  <c r="M58" i="63" s="1"/>
  <c r="BF73" i="61"/>
  <c r="R72" i="63" s="1"/>
  <c r="BF52" i="61"/>
  <c r="R51" i="63" s="1"/>
  <c r="BJ17" i="61"/>
  <c r="K16" i="63" s="1"/>
  <c r="BF122" i="61"/>
  <c r="R121" i="63" s="1"/>
  <c r="BJ62" i="61"/>
  <c r="K61" i="63" s="1"/>
  <c r="BJ108" i="61"/>
  <c r="K107" i="63" s="1"/>
  <c r="BE87" i="61"/>
  <c r="Q86" i="63" s="1"/>
  <c r="BJ115" i="61"/>
  <c r="K114" i="63" s="1"/>
  <c r="BG66" i="61"/>
  <c r="L65" i="63" s="1"/>
  <c r="BI101" i="61"/>
  <c r="J100" i="63" s="1"/>
  <c r="BG80" i="61"/>
  <c r="L79" i="63" s="1"/>
  <c r="BJ18" i="61"/>
  <c r="K17" i="63" s="1"/>
  <c r="BG113" i="61"/>
  <c r="L112" i="63" s="1"/>
  <c r="BF36" i="61"/>
  <c r="R35" i="63" s="1"/>
  <c r="BD15" i="61"/>
  <c r="P14" i="63" s="1"/>
  <c r="BD113" i="61"/>
  <c r="P112" i="63" s="1"/>
  <c r="BJ71" i="61"/>
  <c r="K70" i="63" s="1"/>
  <c r="BD36" i="61"/>
  <c r="P35" i="63" s="1"/>
  <c r="BJ8" i="61"/>
  <c r="K7" i="63" s="1"/>
  <c r="BJ132" i="61"/>
  <c r="K131" i="63" s="1"/>
  <c r="BH71" i="61"/>
  <c r="M70" i="63" s="1"/>
  <c r="BE8" i="61"/>
  <c r="Q7" i="63" s="1"/>
  <c r="BE69" i="61"/>
  <c r="Q68" i="63" s="1"/>
  <c r="BI85" i="61"/>
  <c r="J84" i="63" s="1"/>
  <c r="BD50" i="61"/>
  <c r="P49" i="63" s="1"/>
  <c r="BF106" i="61"/>
  <c r="R105" i="63" s="1"/>
  <c r="BG29" i="61"/>
  <c r="L28" i="63" s="1"/>
  <c r="BJ83" i="61"/>
  <c r="K82" i="63" s="1"/>
  <c r="BG22" i="61"/>
  <c r="L21" i="63" s="1"/>
  <c r="BF127" i="61"/>
  <c r="R126" i="63" s="1"/>
  <c r="BF22" i="61"/>
  <c r="R21" i="63" s="1"/>
  <c r="BJ136" i="61"/>
  <c r="K135" i="63" s="1"/>
  <c r="BI136" i="61"/>
  <c r="J135" i="63" s="1"/>
  <c r="BF136" i="61"/>
  <c r="R135" i="63" s="1"/>
  <c r="BE9" i="61"/>
  <c r="Q8" i="63" s="1"/>
  <c r="BI133" i="61"/>
  <c r="J132" i="63" s="1"/>
  <c r="BI111" i="61"/>
  <c r="J110" i="63" s="1"/>
  <c r="BH69" i="61"/>
  <c r="M68" i="63" s="1"/>
  <c r="BE48" i="61"/>
  <c r="Q47" i="63" s="1"/>
  <c r="BI34" i="61"/>
  <c r="J33" i="63" s="1"/>
  <c r="BI8" i="61"/>
  <c r="J7" i="63" s="1"/>
  <c r="BF49" i="61"/>
  <c r="R48" i="63" s="1"/>
  <c r="BG69" i="61"/>
  <c r="L68" i="63" s="1"/>
  <c r="BJ57" i="61"/>
  <c r="K56" i="63" s="1"/>
  <c r="BF34" i="61"/>
  <c r="R33" i="63" s="1"/>
  <c r="BH8" i="61"/>
  <c r="M7" i="63" s="1"/>
  <c r="BG125" i="61"/>
  <c r="L124" i="63" s="1"/>
  <c r="BH107" i="61"/>
  <c r="M106" i="63" s="1"/>
  <c r="BJ90" i="61"/>
  <c r="K89" i="63" s="1"/>
  <c r="BJ78" i="61"/>
  <c r="K77" i="63" s="1"/>
  <c r="BD69" i="61"/>
  <c r="P68" i="63" s="1"/>
  <c r="BJ55" i="61"/>
  <c r="K54" i="63" s="1"/>
  <c r="BI16" i="61"/>
  <c r="J15" i="63" s="1"/>
  <c r="BF8" i="61"/>
  <c r="R7" i="63" s="1"/>
  <c r="BJ76" i="61"/>
  <c r="K75" i="63" s="1"/>
  <c r="BG3" i="61"/>
  <c r="L2" i="63" s="1"/>
  <c r="BD106" i="61"/>
  <c r="P105" i="63" s="1"/>
  <c r="BE90" i="61"/>
  <c r="Q89" i="63" s="1"/>
  <c r="BI76" i="61"/>
  <c r="J75" i="63" s="1"/>
  <c r="BG55" i="61"/>
  <c r="L54" i="63" s="1"/>
  <c r="BJ41" i="61"/>
  <c r="K40" i="63" s="1"/>
  <c r="BF29" i="61"/>
  <c r="R28" i="63" s="1"/>
  <c r="BI15" i="61"/>
  <c r="J14" i="63" s="1"/>
  <c r="BH84" i="61"/>
  <c r="M83" i="63" s="1"/>
  <c r="BJ16" i="61"/>
  <c r="K15" i="63" s="1"/>
  <c r="BH90" i="61"/>
  <c r="M89" i="63" s="1"/>
  <c r="BF141" i="61"/>
  <c r="R140" i="63" s="1"/>
  <c r="BH76" i="61"/>
  <c r="M75" i="63" s="1"/>
  <c r="BF55" i="61"/>
  <c r="R54" i="63" s="1"/>
  <c r="BH41" i="61"/>
  <c r="M40" i="63" s="1"/>
  <c r="BE29" i="61"/>
  <c r="Q28" i="63" s="1"/>
  <c r="BH15" i="61"/>
  <c r="M14" i="63" s="1"/>
  <c r="BD3" i="61"/>
  <c r="P2" i="63" s="1"/>
  <c r="BH55" i="61"/>
  <c r="M54" i="63" s="1"/>
  <c r="BE141" i="61"/>
  <c r="Q140" i="63" s="1"/>
  <c r="BI121" i="61"/>
  <c r="J120" i="63" s="1"/>
  <c r="BE55" i="61"/>
  <c r="Q54" i="63" s="1"/>
  <c r="BD29" i="61"/>
  <c r="P28" i="63" s="1"/>
  <c r="BG15" i="61"/>
  <c r="L14" i="63" s="1"/>
  <c r="BE120" i="61"/>
  <c r="Q119" i="63" s="1"/>
  <c r="BH65" i="61"/>
  <c r="M64" i="63" s="1"/>
  <c r="BF15" i="61"/>
  <c r="R14" i="63" s="1"/>
  <c r="BG99" i="61"/>
  <c r="L98" i="63" s="1"/>
  <c r="BI64" i="61"/>
  <c r="J63" i="63" s="1"/>
  <c r="BH22" i="61"/>
  <c r="M21" i="63" s="1"/>
  <c r="BF32" i="61"/>
  <c r="R31" i="63" s="1"/>
  <c r="BJ130" i="61"/>
  <c r="K129" i="63" s="1"/>
  <c r="BE83" i="61"/>
  <c r="Q82" i="63" s="1"/>
  <c r="BI68" i="61"/>
  <c r="J67" i="63" s="1"/>
  <c r="BG51" i="61"/>
  <c r="L50" i="63" s="1"/>
  <c r="BD40" i="61"/>
  <c r="P39" i="63" s="1"/>
  <c r="BG75" i="61"/>
  <c r="L74" i="63" s="1"/>
  <c r="BI47" i="61"/>
  <c r="J46" i="63" s="1"/>
  <c r="BI117" i="61"/>
  <c r="J116" i="63" s="1"/>
  <c r="BG26" i="61"/>
  <c r="L25" i="63" s="1"/>
  <c r="BF28" i="61"/>
  <c r="R27" i="63" s="1"/>
  <c r="BG47" i="61"/>
  <c r="L46" i="63" s="1"/>
  <c r="BI63" i="61"/>
  <c r="J62" i="63" s="1"/>
  <c r="BJ105" i="61"/>
  <c r="K104" i="63" s="1"/>
  <c r="BI3" i="61"/>
  <c r="J2" i="63" s="1"/>
  <c r="BD54" i="61"/>
  <c r="P53" i="63" s="1"/>
  <c r="BH131" i="61"/>
  <c r="M130" i="63" s="1"/>
  <c r="BE119" i="61"/>
  <c r="Q118" i="63" s="1"/>
  <c r="BJ128" i="61"/>
  <c r="K127" i="63" s="1"/>
  <c r="BF114" i="61"/>
  <c r="R113" i="63" s="1"/>
  <c r="BF100" i="61"/>
  <c r="R99" i="63" s="1"/>
  <c r="BG61" i="61"/>
  <c r="L60" i="63" s="1"/>
  <c r="BG7" i="61"/>
  <c r="L6" i="63" s="1"/>
  <c r="BJ26" i="61"/>
  <c r="K25" i="63" s="1"/>
  <c r="BE100" i="61"/>
  <c r="Q99" i="63" s="1"/>
  <c r="BE79" i="61"/>
  <c r="Q78" i="63" s="1"/>
  <c r="BE61" i="61"/>
  <c r="Q60" i="63" s="1"/>
  <c r="BD42" i="61"/>
  <c r="P41" i="63" s="1"/>
  <c r="BE7" i="61"/>
  <c r="Q6" i="63" s="1"/>
  <c r="BI119" i="61"/>
  <c r="J118" i="63" s="1"/>
  <c r="BH82" i="61"/>
  <c r="M81" i="63" s="1"/>
  <c r="BH14" i="61"/>
  <c r="M13" i="63" s="1"/>
  <c r="BE5" i="61"/>
  <c r="Q4" i="63" s="1"/>
  <c r="BI82" i="61"/>
  <c r="J81" i="63" s="1"/>
  <c r="BG140" i="61"/>
  <c r="L139" i="63" s="1"/>
  <c r="BI12" i="61"/>
  <c r="J11" i="63" s="1"/>
  <c r="BD5" i="61"/>
  <c r="P4" i="63" s="1"/>
  <c r="BD98" i="61"/>
  <c r="P97" i="63" s="1"/>
  <c r="BH51" i="61"/>
  <c r="M50" i="63" s="1"/>
  <c r="BF40" i="61"/>
  <c r="R39" i="63" s="1"/>
  <c r="BG30" i="61"/>
  <c r="L29" i="63" s="1"/>
  <c r="BE21" i="61"/>
  <c r="Q20" i="63" s="1"/>
  <c r="BH12" i="61"/>
  <c r="M11" i="63" s="1"/>
  <c r="BD141" i="61"/>
  <c r="P140" i="63" s="1"/>
  <c r="BF133" i="61"/>
  <c r="R132" i="63" s="1"/>
  <c r="BJ124" i="61"/>
  <c r="K123" i="63" s="1"/>
  <c r="BE117" i="61"/>
  <c r="Q116" i="63" s="1"/>
  <c r="BG106" i="61"/>
  <c r="L105" i="63" s="1"/>
  <c r="BF99" i="61"/>
  <c r="R98" i="63" s="1"/>
  <c r="BE84" i="61"/>
  <c r="Q83" i="63" s="1"/>
  <c r="BI70" i="61"/>
  <c r="J69" i="63" s="1"/>
  <c r="BJ64" i="61"/>
  <c r="K63" i="63" s="1"/>
  <c r="BF47" i="61"/>
  <c r="R46" i="63" s="1"/>
  <c r="BH39" i="61"/>
  <c r="M38" i="63" s="1"/>
  <c r="BF26" i="61"/>
  <c r="R25" i="63" s="1"/>
  <c r="BG12" i="61"/>
  <c r="L11" i="63" s="1"/>
  <c r="BD7" i="61"/>
  <c r="P6" i="63" s="1"/>
  <c r="BG84" i="61"/>
  <c r="L83" i="63" s="1"/>
  <c r="BJ140" i="61"/>
  <c r="K139" i="63" s="1"/>
  <c r="BD133" i="61"/>
  <c r="P132" i="63" s="1"/>
  <c r="BG123" i="61"/>
  <c r="L122" i="63" s="1"/>
  <c r="BD46" i="61"/>
  <c r="P45" i="63" s="1"/>
  <c r="BE26" i="61"/>
  <c r="Q25" i="63" s="1"/>
  <c r="BF12" i="61"/>
  <c r="R11" i="63" s="1"/>
  <c r="BH5" i="61"/>
  <c r="M4" i="63" s="1"/>
  <c r="BI140" i="61"/>
  <c r="J139" i="63" s="1"/>
  <c r="BE106" i="61"/>
  <c r="Q105" i="63" s="1"/>
  <c r="BD99" i="61"/>
  <c r="P98" i="63" s="1"/>
  <c r="BH64" i="61"/>
  <c r="M63" i="63" s="1"/>
  <c r="BD26" i="61"/>
  <c r="P25" i="63" s="1"/>
  <c r="BG5" i="61"/>
  <c r="L4" i="63" s="1"/>
  <c r="BH140" i="61"/>
  <c r="M139" i="63" s="1"/>
  <c r="BJ63" i="61"/>
  <c r="K62" i="63" s="1"/>
  <c r="BG82" i="61"/>
  <c r="L81" i="63" s="1"/>
  <c r="BF75" i="61"/>
  <c r="R74" i="63" s="1"/>
  <c r="BG63" i="61"/>
  <c r="L62" i="63" s="1"/>
  <c r="BI105" i="61"/>
  <c r="J104" i="63" s="1"/>
  <c r="BJ3" i="61"/>
  <c r="K2" i="63" s="1"/>
  <c r="BF137" i="61"/>
  <c r="R136" i="63" s="1"/>
  <c r="BF120" i="61"/>
  <c r="R119" i="63" s="1"/>
  <c r="BE113" i="61"/>
  <c r="Q112" i="63" s="1"/>
  <c r="BH96" i="61"/>
  <c r="M95" i="63" s="1"/>
  <c r="BF82" i="61"/>
  <c r="R81" i="63" s="1"/>
  <c r="BJ68" i="61"/>
  <c r="K67" i="63" s="1"/>
  <c r="BF63" i="61"/>
  <c r="R62" i="63" s="1"/>
  <c r="BI49" i="61"/>
  <c r="J48" i="63" s="1"/>
  <c r="BD43" i="61"/>
  <c r="P42" i="63" s="1"/>
  <c r="BJ28" i="61"/>
  <c r="K27" i="63" s="1"/>
  <c r="BE102" i="61"/>
  <c r="Q101" i="63" s="1"/>
  <c r="BG42" i="61"/>
  <c r="L41" i="63" s="1"/>
  <c r="BI28" i="61"/>
  <c r="J27" i="63" s="1"/>
  <c r="BE63" i="61"/>
  <c r="Q62" i="63" s="1"/>
  <c r="BH49" i="61"/>
  <c r="M48" i="63" s="1"/>
  <c r="BH3" i="61"/>
  <c r="M2" i="63" s="1"/>
  <c r="BD120" i="61"/>
  <c r="P119" i="63" s="1"/>
  <c r="BJ85" i="61"/>
  <c r="K84" i="63" s="1"/>
  <c r="BH68" i="61"/>
  <c r="M67" i="63" s="1"/>
  <c r="BD63" i="61"/>
  <c r="P62" i="63" s="1"/>
  <c r="BG28" i="61"/>
  <c r="L27" i="63" s="1"/>
  <c r="BF3" i="61"/>
  <c r="R2" i="63" s="1"/>
  <c r="BE134" i="61"/>
  <c r="Q133" i="63" s="1"/>
  <c r="BE127" i="61"/>
  <c r="Q126" i="63" s="1"/>
  <c r="BH119" i="61"/>
  <c r="M118" i="63" s="1"/>
  <c r="BI109" i="61"/>
  <c r="J108" i="63" s="1"/>
  <c r="BH85" i="61"/>
  <c r="M84" i="63" s="1"/>
  <c r="BJ61" i="61"/>
  <c r="K60" i="63" s="1"/>
  <c r="BE28" i="61"/>
  <c r="Q27" i="63" s="1"/>
  <c r="BG14" i="61"/>
  <c r="L13" i="63" s="1"/>
  <c r="BG141" i="61"/>
  <c r="L140" i="63" s="1"/>
  <c r="BD134" i="61"/>
  <c r="P133" i="63" s="1"/>
  <c r="BD127" i="61"/>
  <c r="P126" i="63" s="1"/>
  <c r="BI61" i="61"/>
  <c r="J60" i="63" s="1"/>
  <c r="BJ47" i="61"/>
  <c r="K46" i="63" s="1"/>
  <c r="BI33" i="61"/>
  <c r="J32" i="63" s="1"/>
  <c r="BD28" i="61"/>
  <c r="P27" i="63" s="1"/>
  <c r="BE19" i="61"/>
  <c r="Q18" i="63" s="1"/>
  <c r="BE123" i="61"/>
  <c r="Q122" i="63" s="1"/>
  <c r="BI18" i="61"/>
  <c r="J17" i="63" s="1"/>
  <c r="BE116" i="61"/>
  <c r="Q115" i="63" s="1"/>
  <c r="BF109" i="61"/>
  <c r="R108" i="63" s="1"/>
  <c r="BD32" i="61"/>
  <c r="P31" i="63" s="1"/>
  <c r="BH18" i="61"/>
  <c r="M17" i="63" s="1"/>
  <c r="BJ125" i="61"/>
  <c r="K124" i="63" s="1"/>
  <c r="BG90" i="61"/>
  <c r="L89" i="63" s="1"/>
  <c r="BD83" i="61"/>
  <c r="P82" i="63" s="1"/>
  <c r="BG76" i="61"/>
  <c r="L75" i="63" s="1"/>
  <c r="BF18" i="61"/>
  <c r="R17" i="63" s="1"/>
  <c r="BF11" i="61"/>
  <c r="R10" i="63" s="1"/>
  <c r="BJ4" i="61"/>
  <c r="K3" i="63" s="1"/>
  <c r="BH136" i="61"/>
  <c r="M135" i="63" s="1"/>
  <c r="BH129" i="61"/>
  <c r="M128" i="63" s="1"/>
  <c r="BH122" i="61"/>
  <c r="M121" i="63" s="1"/>
  <c r="BI115" i="61"/>
  <c r="J114" i="63" s="1"/>
  <c r="BI108" i="61"/>
  <c r="J107" i="63" s="1"/>
  <c r="BH101" i="61"/>
  <c r="M100" i="63" s="1"/>
  <c r="BG94" i="61"/>
  <c r="L93" i="63" s="1"/>
  <c r="BD87" i="61"/>
  <c r="P86" i="63" s="1"/>
  <c r="BD80" i="61"/>
  <c r="P79" i="63" s="1"/>
  <c r="BD73" i="61"/>
  <c r="P72" i="63" s="1"/>
  <c r="BE59" i="61"/>
  <c r="Q58" i="63" s="1"/>
  <c r="BE52" i="61"/>
  <c r="Q51" i="63" s="1"/>
  <c r="BG45" i="61"/>
  <c r="L44" i="63" s="1"/>
  <c r="BH38" i="61"/>
  <c r="M37" i="63" s="1"/>
  <c r="BI31" i="61"/>
  <c r="J30" i="63" s="1"/>
  <c r="BJ25" i="61"/>
  <c r="K24" i="63" s="1"/>
  <c r="BG136" i="61"/>
  <c r="L135" i="63" s="1"/>
  <c r="BG129" i="61"/>
  <c r="L128" i="63" s="1"/>
  <c r="BI125" i="61"/>
  <c r="J124" i="63" s="1"/>
  <c r="BG122" i="61"/>
  <c r="L121" i="63" s="1"/>
  <c r="BH115" i="61"/>
  <c r="M114" i="63" s="1"/>
  <c r="BJ111" i="61"/>
  <c r="K110" i="63" s="1"/>
  <c r="BH108" i="61"/>
  <c r="M107" i="63" s="1"/>
  <c r="BG101" i="61"/>
  <c r="L100" i="63" s="1"/>
  <c r="BF94" i="61"/>
  <c r="R93" i="63" s="1"/>
  <c r="BF90" i="61"/>
  <c r="R89" i="63" s="1"/>
  <c r="BE76" i="61"/>
  <c r="Q75" i="63" s="1"/>
  <c r="BH62" i="61"/>
  <c r="M61" i="63" s="1"/>
  <c r="BD59" i="61"/>
  <c r="P58" i="63" s="1"/>
  <c r="BD55" i="61"/>
  <c r="P54" i="63" s="1"/>
  <c r="BD52" i="61"/>
  <c r="P51" i="63" s="1"/>
  <c r="BF48" i="61"/>
  <c r="R47" i="63" s="1"/>
  <c r="BF45" i="61"/>
  <c r="R44" i="63" s="1"/>
  <c r="BI41" i="61"/>
  <c r="J40" i="63" s="1"/>
  <c r="BG38" i="61"/>
  <c r="L37" i="63" s="1"/>
  <c r="BH34" i="61"/>
  <c r="M33" i="63" s="1"/>
  <c r="BH31" i="61"/>
  <c r="M30" i="63" s="1"/>
  <c r="BJ24" i="61"/>
  <c r="K23" i="63" s="1"/>
  <c r="BD18" i="61"/>
  <c r="P17" i="63" s="1"/>
  <c r="BE11" i="61"/>
  <c r="Q10" i="63" s="1"/>
  <c r="BI4" i="61"/>
  <c r="J3" i="63" s="1"/>
  <c r="BD137" i="61"/>
  <c r="P136" i="63" s="1"/>
  <c r="BH109" i="61"/>
  <c r="M108" i="63" s="1"/>
  <c r="BG39" i="61"/>
  <c r="L38" i="63" s="1"/>
  <c r="BE129" i="61"/>
  <c r="Q128" i="63" s="1"/>
  <c r="BF115" i="61"/>
  <c r="R114" i="63" s="1"/>
  <c r="BD90" i="61"/>
  <c r="P89" i="63" s="1"/>
  <c r="BI10" i="61"/>
  <c r="J9" i="63" s="1"/>
  <c r="BE136" i="61"/>
  <c r="Q135" i="63" s="1"/>
  <c r="BH104" i="61"/>
  <c r="M103" i="63" s="1"/>
  <c r="BF31" i="61"/>
  <c r="R30" i="63" s="1"/>
  <c r="BE108" i="61"/>
  <c r="Q107" i="63" s="1"/>
  <c r="BE41" i="61"/>
  <c r="Q40" i="63" s="1"/>
  <c r="BE31" i="61"/>
  <c r="Q30" i="63" s="1"/>
  <c r="BG24" i="61"/>
  <c r="L23" i="63" s="1"/>
  <c r="BH17" i="61"/>
  <c r="M16" i="63" s="1"/>
  <c r="BH10" i="61"/>
  <c r="M9" i="63" s="1"/>
  <c r="BD102" i="61"/>
  <c r="P101" i="63" s="1"/>
  <c r="BF125" i="61"/>
  <c r="R124" i="63" s="1"/>
  <c r="BF108" i="61"/>
  <c r="R107" i="63" s="1"/>
  <c r="BG41" i="61"/>
  <c r="L40" i="63" s="1"/>
  <c r="BI20" i="61"/>
  <c r="J19" i="63" s="1"/>
  <c r="BD122" i="61"/>
  <c r="P121" i="63" s="1"/>
  <c r="BG111" i="61"/>
  <c r="L110" i="63" s="1"/>
  <c r="BG97" i="61"/>
  <c r="L96" i="63" s="1"/>
  <c r="BG85" i="61"/>
  <c r="L84" i="63" s="1"/>
  <c r="BG67" i="61"/>
  <c r="L66" i="63" s="1"/>
  <c r="BH57" i="61"/>
  <c r="M56" i="63" s="1"/>
  <c r="BD34" i="61"/>
  <c r="P33" i="63" s="1"/>
  <c r="BH20" i="61"/>
  <c r="M19" i="63" s="1"/>
  <c r="BG139" i="61"/>
  <c r="L138" i="63" s="1"/>
  <c r="BJ134" i="61"/>
  <c r="K133" i="63" s="1"/>
  <c r="BI131" i="61"/>
  <c r="J130" i="63" s="1"/>
  <c r="BD125" i="61"/>
  <c r="P124" i="63" s="1"/>
  <c r="BD118" i="61"/>
  <c r="P117" i="63" s="1"/>
  <c r="BD115" i="61"/>
  <c r="P114" i="63" s="1"/>
  <c r="BF111" i="61"/>
  <c r="R110" i="63" s="1"/>
  <c r="BE104" i="61"/>
  <c r="Q103" i="63" s="1"/>
  <c r="BI96" i="61"/>
  <c r="J95" i="63" s="1"/>
  <c r="BI92" i="61"/>
  <c r="J91" i="63" s="1"/>
  <c r="BI88" i="61"/>
  <c r="J87" i="63" s="1"/>
  <c r="BF85" i="61"/>
  <c r="R84" i="63" s="1"/>
  <c r="BH78" i="61"/>
  <c r="M77" i="63" s="1"/>
  <c r="BJ74" i="61"/>
  <c r="K73" i="63" s="1"/>
  <c r="BF71" i="61"/>
  <c r="R70" i="63" s="1"/>
  <c r="BE67" i="61"/>
  <c r="Q66" i="63" s="1"/>
  <c r="BF64" i="61"/>
  <c r="R63" i="63" s="1"/>
  <c r="BF61" i="61"/>
  <c r="R60" i="63" s="1"/>
  <c r="BG57" i="61"/>
  <c r="L56" i="63" s="1"/>
  <c r="BG53" i="61"/>
  <c r="L52" i="63" s="1"/>
  <c r="BI50" i="61"/>
  <c r="J49" i="63" s="1"/>
  <c r="BH47" i="61"/>
  <c r="M46" i="63" s="1"/>
  <c r="BI43" i="61"/>
  <c r="J42" i="63" s="1"/>
  <c r="BG40" i="61"/>
  <c r="L39" i="63" s="1"/>
  <c r="BJ33" i="61"/>
  <c r="K32" i="63" s="1"/>
  <c r="BF24" i="61"/>
  <c r="R23" i="63" s="1"/>
  <c r="BG20" i="61"/>
  <c r="L19" i="63" s="1"/>
  <c r="BG17" i="61"/>
  <c r="L16" i="63" s="1"/>
  <c r="BG10" i="61"/>
  <c r="L9" i="63" s="1"/>
  <c r="BI132" i="61"/>
  <c r="J131" i="63" s="1"/>
  <c r="BE101" i="61"/>
  <c r="Q100" i="63" s="1"/>
  <c r="BI17" i="61"/>
  <c r="J16" i="63" s="1"/>
  <c r="BG71" i="61"/>
  <c r="L70" i="63" s="1"/>
  <c r="BJ43" i="61"/>
  <c r="K42" i="63" s="1"/>
  <c r="BI134" i="61"/>
  <c r="J133" i="63" s="1"/>
  <c r="BJ127" i="61"/>
  <c r="K126" i="63" s="1"/>
  <c r="BJ120" i="61"/>
  <c r="K119" i="63" s="1"/>
  <c r="BD111" i="61"/>
  <c r="P110" i="63" s="1"/>
  <c r="BD104" i="61"/>
  <c r="P103" i="63" s="1"/>
  <c r="BH92" i="61"/>
  <c r="M91" i="63" s="1"/>
  <c r="BG88" i="61"/>
  <c r="L87" i="63" s="1"/>
  <c r="BE85" i="61"/>
  <c r="Q84" i="63" s="1"/>
  <c r="BE81" i="61"/>
  <c r="Q80" i="63" s="1"/>
  <c r="BG78" i="61"/>
  <c r="L77" i="63" s="1"/>
  <c r="BI74" i="61"/>
  <c r="J73" i="63" s="1"/>
  <c r="BE71" i="61"/>
  <c r="Q70" i="63" s="1"/>
  <c r="BD67" i="61"/>
  <c r="P66" i="63" s="1"/>
  <c r="BE64" i="61"/>
  <c r="Q63" i="63" s="1"/>
  <c r="BF57" i="61"/>
  <c r="R56" i="63" s="1"/>
  <c r="BF53" i="61"/>
  <c r="R52" i="63" s="1"/>
  <c r="BH50" i="61"/>
  <c r="M49" i="63" s="1"/>
  <c r="BH43" i="61"/>
  <c r="M42" i="63" s="1"/>
  <c r="BJ36" i="61"/>
  <c r="K35" i="63" s="1"/>
  <c r="BJ27" i="61"/>
  <c r="K26" i="63" s="1"/>
  <c r="BE24" i="61"/>
  <c r="Q23" i="63" s="1"/>
  <c r="BF20" i="61"/>
  <c r="R19" i="63" s="1"/>
  <c r="BF17" i="61"/>
  <c r="R16" i="63" s="1"/>
  <c r="BF10" i="61"/>
  <c r="R9" i="63" s="1"/>
  <c r="BH67" i="61"/>
  <c r="M66" i="63" s="1"/>
  <c r="BE38" i="61"/>
  <c r="Q37" i="63" s="1"/>
  <c r="BI78" i="61"/>
  <c r="J77" i="63" s="1"/>
  <c r="BJ141" i="61"/>
  <c r="K140" i="63" s="1"/>
  <c r="BF131" i="61"/>
  <c r="R130" i="63" s="1"/>
  <c r="BI120" i="61"/>
  <c r="J119" i="63" s="1"/>
  <c r="BH117" i="61"/>
  <c r="M116" i="63" s="1"/>
  <c r="BJ113" i="61"/>
  <c r="K112" i="63" s="1"/>
  <c r="BF110" i="61"/>
  <c r="R109" i="63" s="1"/>
  <c r="BJ106" i="61"/>
  <c r="K105" i="63" s="1"/>
  <c r="BI102" i="61"/>
  <c r="J101" i="63" s="1"/>
  <c r="BJ99" i="61"/>
  <c r="K98" i="63" s="1"/>
  <c r="BF96" i="61"/>
  <c r="R95" i="63" s="1"/>
  <c r="BG92" i="61"/>
  <c r="L91" i="63" s="1"/>
  <c r="BF78" i="61"/>
  <c r="R77" i="63" s="1"/>
  <c r="BH74" i="61"/>
  <c r="M73" i="63" s="1"/>
  <c r="BJ66" i="61"/>
  <c r="K65" i="63" s="1"/>
  <c r="BD64" i="61"/>
  <c r="P63" i="63" s="1"/>
  <c r="BD61" i="61"/>
  <c r="P60" i="63" s="1"/>
  <c r="BE57" i="61"/>
  <c r="Q56" i="63" s="1"/>
  <c r="BE53" i="61"/>
  <c r="Q52" i="63" s="1"/>
  <c r="BG50" i="61"/>
  <c r="L49" i="63" s="1"/>
  <c r="BG43" i="61"/>
  <c r="L42" i="63" s="1"/>
  <c r="BI36" i="61"/>
  <c r="J35" i="63" s="1"/>
  <c r="BJ32" i="61"/>
  <c r="K31" i="63" s="1"/>
  <c r="BJ29" i="61"/>
  <c r="K28" i="63" s="1"/>
  <c r="BH27" i="61"/>
  <c r="M26" i="63" s="1"/>
  <c r="BD24" i="61"/>
  <c r="P23" i="63" s="1"/>
  <c r="BE20" i="61"/>
  <c r="Q19" i="63" s="1"/>
  <c r="BE17" i="61"/>
  <c r="Q16" i="63" s="1"/>
  <c r="BF13" i="61"/>
  <c r="R12" i="63" s="1"/>
  <c r="BE10" i="61"/>
  <c r="Q9" i="63" s="1"/>
  <c r="BJ6" i="61"/>
  <c r="K5" i="63" s="1"/>
  <c r="BE32" i="61"/>
  <c r="Q31" i="63" s="1"/>
  <c r="BH111" i="61"/>
  <c r="M110" i="63" s="1"/>
  <c r="BJ53" i="61"/>
  <c r="K52" i="63" s="1"/>
  <c r="BE125" i="61"/>
  <c r="Q124" i="63" s="1"/>
  <c r="BH53" i="61"/>
  <c r="M52" i="63" s="1"/>
  <c r="BF139" i="61"/>
  <c r="R138" i="63" s="1"/>
  <c r="BH134" i="61"/>
  <c r="M133" i="63" s="1"/>
  <c r="BH127" i="61"/>
  <c r="M126" i="63" s="1"/>
  <c r="BG117" i="61"/>
  <c r="L116" i="63" s="1"/>
  <c r="BI106" i="61"/>
  <c r="J105" i="63" s="1"/>
  <c r="BF92" i="61"/>
  <c r="R91" i="63" s="1"/>
  <c r="BE78" i="61"/>
  <c r="Q77" i="63" s="1"/>
  <c r="BF50" i="61"/>
  <c r="R49" i="63" s="1"/>
  <c r="BJ39" i="61"/>
  <c r="K38" i="63" s="1"/>
  <c r="BI29" i="61"/>
  <c r="J28" i="63" s="1"/>
  <c r="BJ22" i="61"/>
  <c r="K21" i="63" s="1"/>
  <c r="BE13" i="61"/>
  <c r="Q12" i="63" s="1"/>
  <c r="BG18" i="61"/>
  <c r="L17" i="63" s="1"/>
  <c r="BJ118" i="61"/>
  <c r="K117" i="63" s="1"/>
  <c r="BI97" i="61"/>
  <c r="J96" i="63" s="1"/>
  <c r="BE34" i="61"/>
  <c r="Q33" i="63" s="1"/>
  <c r="BG132" i="61"/>
  <c r="L131" i="63" s="1"/>
  <c r="BE118" i="61"/>
  <c r="Q117" i="63" s="1"/>
  <c r="BG104" i="61"/>
  <c r="L103" i="63" s="1"/>
  <c r="BJ92" i="61"/>
  <c r="K91" i="63" s="1"/>
  <c r="BJ50" i="61"/>
  <c r="K49" i="63" s="1"/>
  <c r="BD139" i="61"/>
  <c r="P138" i="63" s="1"/>
  <c r="BI127" i="61"/>
  <c r="J126" i="63" s="1"/>
  <c r="BI141" i="61"/>
  <c r="J140" i="63" s="1"/>
  <c r="BG134" i="61"/>
  <c r="L133" i="63" s="1"/>
  <c r="BE131" i="61"/>
  <c r="Q130" i="63" s="1"/>
  <c r="BJ123" i="61"/>
  <c r="K122" i="63" s="1"/>
  <c r="BH120" i="61"/>
  <c r="M119" i="63" s="1"/>
  <c r="BI113" i="61"/>
  <c r="J112" i="63" s="1"/>
  <c r="BH102" i="61"/>
  <c r="M101" i="63" s="1"/>
  <c r="BI99" i="61"/>
  <c r="J98" i="63" s="1"/>
  <c r="BE96" i="61"/>
  <c r="Q95" i="63" s="1"/>
  <c r="BJ87" i="61"/>
  <c r="K86" i="63" s="1"/>
  <c r="BJ80" i="61"/>
  <c r="K79" i="63" s="1"/>
  <c r="BJ73" i="61"/>
  <c r="K72" i="63" s="1"/>
  <c r="BI66" i="61"/>
  <c r="J65" i="63" s="1"/>
  <c r="BD60" i="61"/>
  <c r="P59" i="63" s="1"/>
  <c r="BD53" i="61"/>
  <c r="P52" i="63" s="1"/>
  <c r="BG46" i="61"/>
  <c r="L45" i="63" s="1"/>
  <c r="BF43" i="61"/>
  <c r="R42" i="63" s="1"/>
  <c r="BH36" i="61"/>
  <c r="M35" i="63" s="1"/>
  <c r="BI32" i="61"/>
  <c r="J31" i="63" s="1"/>
  <c r="BI6" i="61"/>
  <c r="J5" i="63" s="1"/>
  <c r="BI123" i="61"/>
  <c r="J122" i="63" s="1"/>
  <c r="BF46" i="61"/>
  <c r="R45" i="63" s="1"/>
  <c r="BI39" i="61"/>
  <c r="J38" i="63" s="1"/>
  <c r="BG32" i="61"/>
  <c r="L31" i="63" s="1"/>
  <c r="BI26" i="61"/>
  <c r="J25" i="63" s="1"/>
  <c r="BD19" i="61"/>
  <c r="P18" i="63" s="1"/>
  <c r="BJ12" i="61"/>
  <c r="K11" i="63" s="1"/>
  <c r="BH6" i="61"/>
  <c r="M5" i="63" s="1"/>
  <c r="BF51" i="61"/>
  <c r="R50" i="63" s="1"/>
  <c r="BH16" i="61"/>
  <c r="M15" i="63" s="1"/>
  <c r="BD138" i="61"/>
  <c r="P137" i="63" s="1"/>
  <c r="BF138" i="61"/>
  <c r="R137" i="63" s="1"/>
  <c r="BG131" i="61"/>
  <c r="L130" i="63" s="1"/>
  <c r="BJ131" i="61"/>
  <c r="K130" i="63" s="1"/>
  <c r="BE124" i="61"/>
  <c r="Q123" i="63" s="1"/>
  <c r="BF124" i="61"/>
  <c r="R123" i="63" s="1"/>
  <c r="BG124" i="61"/>
  <c r="L123" i="63" s="1"/>
  <c r="BI124" i="61"/>
  <c r="J123" i="63" s="1"/>
  <c r="BD124" i="61"/>
  <c r="P123" i="63" s="1"/>
  <c r="BD117" i="61"/>
  <c r="P116" i="63" s="1"/>
  <c r="BJ117" i="61"/>
  <c r="K116" i="63" s="1"/>
  <c r="BH110" i="61"/>
  <c r="M109" i="63" s="1"/>
  <c r="BI110" i="61"/>
  <c r="J109" i="63" s="1"/>
  <c r="BJ110" i="61"/>
  <c r="K109" i="63" s="1"/>
  <c r="BD110" i="61"/>
  <c r="P109" i="63" s="1"/>
  <c r="BG110" i="61"/>
  <c r="L109" i="63" s="1"/>
  <c r="BD103" i="61"/>
  <c r="P102" i="63" s="1"/>
  <c r="BE103" i="61"/>
  <c r="Q102" i="63" s="1"/>
  <c r="BF103" i="61"/>
  <c r="R102" i="63" s="1"/>
  <c r="BG103" i="61"/>
  <c r="L102" i="63" s="1"/>
  <c r="BG96" i="61"/>
  <c r="L95" i="63" s="1"/>
  <c r="BJ96" i="61"/>
  <c r="K95" i="63" s="1"/>
  <c r="BF89" i="61"/>
  <c r="R88" i="63" s="1"/>
  <c r="BI89" i="61"/>
  <c r="J88" i="63" s="1"/>
  <c r="BG89" i="61"/>
  <c r="L88" i="63" s="1"/>
  <c r="BH89" i="61"/>
  <c r="M88" i="63" s="1"/>
  <c r="BJ89" i="61"/>
  <c r="K88" i="63" s="1"/>
  <c r="BE89" i="61"/>
  <c r="Q88" i="63" s="1"/>
  <c r="BD82" i="61"/>
  <c r="P81" i="63" s="1"/>
  <c r="BJ82" i="61"/>
  <c r="K81" i="63" s="1"/>
  <c r="BI75" i="61"/>
  <c r="J74" i="63" s="1"/>
  <c r="BJ75" i="61"/>
  <c r="K74" i="63" s="1"/>
  <c r="BE75" i="61"/>
  <c r="Q74" i="63" s="1"/>
  <c r="BH75" i="61"/>
  <c r="M74" i="63" s="1"/>
  <c r="BJ107" i="61"/>
  <c r="K106" i="63" s="1"/>
  <c r="BJ93" i="61"/>
  <c r="K92" i="63" s="1"/>
  <c r="BI72" i="61"/>
  <c r="J71" i="63" s="1"/>
  <c r="BD51" i="61"/>
  <c r="P50" i="63" s="1"/>
  <c r="BJ30" i="61"/>
  <c r="K29" i="63" s="1"/>
  <c r="BF16" i="61"/>
  <c r="R15" i="63" s="1"/>
  <c r="BD140" i="61"/>
  <c r="P139" i="63" s="1"/>
  <c r="BF140" i="61"/>
  <c r="R139" i="63" s="1"/>
  <c r="BG133" i="61"/>
  <c r="L132" i="63" s="1"/>
  <c r="BJ133" i="61"/>
  <c r="K132" i="63" s="1"/>
  <c r="BE126" i="61"/>
  <c r="Q125" i="63" s="1"/>
  <c r="BF126" i="61"/>
  <c r="R125" i="63" s="1"/>
  <c r="BG126" i="61"/>
  <c r="L125" i="63" s="1"/>
  <c r="BI126" i="61"/>
  <c r="J125" i="63" s="1"/>
  <c r="BD126" i="61"/>
  <c r="P125" i="63" s="1"/>
  <c r="BD119" i="61"/>
  <c r="P118" i="63" s="1"/>
  <c r="BJ119" i="61"/>
  <c r="K118" i="63" s="1"/>
  <c r="BH112" i="61"/>
  <c r="M111" i="63" s="1"/>
  <c r="BI112" i="61"/>
  <c r="J111" i="63" s="1"/>
  <c r="BJ112" i="61"/>
  <c r="K111" i="63" s="1"/>
  <c r="BD112" i="61"/>
  <c r="P111" i="63" s="1"/>
  <c r="BG112" i="61"/>
  <c r="L111" i="63" s="1"/>
  <c r="BD105" i="61"/>
  <c r="P104" i="63" s="1"/>
  <c r="BE105" i="61"/>
  <c r="Q104" i="63" s="1"/>
  <c r="BF105" i="61"/>
  <c r="R104" i="63" s="1"/>
  <c r="BG105" i="61"/>
  <c r="L104" i="63" s="1"/>
  <c r="BG98" i="61"/>
  <c r="L97" i="63" s="1"/>
  <c r="BJ98" i="61"/>
  <c r="K97" i="63" s="1"/>
  <c r="BF91" i="61"/>
  <c r="R90" i="63" s="1"/>
  <c r="BG91" i="61"/>
  <c r="L90" i="63" s="1"/>
  <c r="BI91" i="61"/>
  <c r="J90" i="63" s="1"/>
  <c r="BH91" i="61"/>
  <c r="M90" i="63" s="1"/>
  <c r="BJ91" i="61"/>
  <c r="K90" i="63" s="1"/>
  <c r="BE91" i="61"/>
  <c r="Q90" i="63" s="1"/>
  <c r="BD84" i="61"/>
  <c r="P83" i="63" s="1"/>
  <c r="BJ84" i="61"/>
  <c r="K83" i="63" s="1"/>
  <c r="BI77" i="61"/>
  <c r="J76" i="63" s="1"/>
  <c r="BJ77" i="61"/>
  <c r="K76" i="63" s="1"/>
  <c r="BE77" i="61"/>
  <c r="Q76" i="63" s="1"/>
  <c r="BH77" i="61"/>
  <c r="M76" i="63" s="1"/>
  <c r="BD70" i="61"/>
  <c r="P69" i="63" s="1"/>
  <c r="BE70" i="61"/>
  <c r="Q69" i="63" s="1"/>
  <c r="BF70" i="61"/>
  <c r="R69" i="63" s="1"/>
  <c r="BG70" i="61"/>
  <c r="L69" i="63" s="1"/>
  <c r="BF56" i="61"/>
  <c r="R55" i="63" s="1"/>
  <c r="BI56" i="61"/>
  <c r="J55" i="63" s="1"/>
  <c r="BG56" i="61"/>
  <c r="L55" i="63" s="1"/>
  <c r="BH56" i="61"/>
  <c r="M55" i="63" s="1"/>
  <c r="BJ56" i="61"/>
  <c r="K55" i="63" s="1"/>
  <c r="BE56" i="61"/>
  <c r="Q55" i="63" s="1"/>
  <c r="BD49" i="61"/>
  <c r="P48" i="63" s="1"/>
  <c r="BE49" i="61"/>
  <c r="Q48" i="63" s="1"/>
  <c r="BI42" i="61"/>
  <c r="J41" i="63" s="1"/>
  <c r="BJ42" i="61"/>
  <c r="K41" i="63" s="1"/>
  <c r="BE42" i="61"/>
  <c r="Q41" i="63" s="1"/>
  <c r="BH42" i="61"/>
  <c r="M41" i="63" s="1"/>
  <c r="BD35" i="61"/>
  <c r="P34" i="63" s="1"/>
  <c r="BE35" i="61"/>
  <c r="Q34" i="63" s="1"/>
  <c r="BF35" i="61"/>
  <c r="R34" i="63" s="1"/>
  <c r="BG35" i="61"/>
  <c r="L34" i="63" s="1"/>
  <c r="BH35" i="61"/>
  <c r="M34" i="63" s="1"/>
  <c r="BG21" i="61"/>
  <c r="L20" i="63" s="1"/>
  <c r="BH21" i="61"/>
  <c r="M20" i="63" s="1"/>
  <c r="BI21" i="61"/>
  <c r="J20" i="63" s="1"/>
  <c r="BJ21" i="61"/>
  <c r="K20" i="63" s="1"/>
  <c r="BF21" i="61"/>
  <c r="R20" i="63" s="1"/>
  <c r="BE14" i="61"/>
  <c r="Q13" i="63" s="1"/>
  <c r="BD14" i="61"/>
  <c r="P13" i="63" s="1"/>
  <c r="BJ7" i="61"/>
  <c r="K6" i="63" s="1"/>
  <c r="BF7" i="61"/>
  <c r="R6" i="63" s="1"/>
  <c r="BI7" i="61"/>
  <c r="J6" i="63" s="1"/>
  <c r="BJ72" i="61"/>
  <c r="K71" i="63" s="1"/>
  <c r="BE51" i="61"/>
  <c r="Q50" i="63" s="1"/>
  <c r="BJ121" i="61"/>
  <c r="K120" i="63" s="1"/>
  <c r="BI107" i="61"/>
  <c r="J106" i="63" s="1"/>
  <c r="BI30" i="61"/>
  <c r="J29" i="63" s="1"/>
  <c r="BH9" i="61"/>
  <c r="M8" i="63" s="1"/>
  <c r="BI9" i="61"/>
  <c r="J8" i="63" s="1"/>
  <c r="BJ9" i="61"/>
  <c r="K8" i="63" s="1"/>
  <c r="BD9" i="61"/>
  <c r="P8" i="63" s="1"/>
  <c r="BG9" i="61"/>
  <c r="L8" i="63" s="1"/>
  <c r="BI86" i="61"/>
  <c r="J85" i="63" s="1"/>
  <c r="BE65" i="61"/>
  <c r="Q64" i="63" s="1"/>
  <c r="BF44" i="61"/>
  <c r="R43" i="63" s="1"/>
  <c r="BE30" i="61"/>
  <c r="Q29" i="63" s="1"/>
  <c r="BI137" i="61"/>
  <c r="J136" i="63" s="1"/>
  <c r="BJ137" i="61"/>
  <c r="K136" i="63" s="1"/>
  <c r="BE137" i="61"/>
  <c r="Q136" i="63" s="1"/>
  <c r="BH137" i="61"/>
  <c r="M136" i="63" s="1"/>
  <c r="BE130" i="61"/>
  <c r="Q129" i="63" s="1"/>
  <c r="BF130" i="61"/>
  <c r="R129" i="63" s="1"/>
  <c r="BG130" i="61"/>
  <c r="L129" i="63" s="1"/>
  <c r="BI130" i="61"/>
  <c r="J129" i="63" s="1"/>
  <c r="BD130" i="61"/>
  <c r="P129" i="63" s="1"/>
  <c r="BH116" i="61"/>
  <c r="M115" i="63" s="1"/>
  <c r="BI116" i="61"/>
  <c r="J115" i="63" s="1"/>
  <c r="BJ116" i="61"/>
  <c r="K115" i="63" s="1"/>
  <c r="BD116" i="61"/>
  <c r="P115" i="63" s="1"/>
  <c r="BG116" i="61"/>
  <c r="L115" i="63" s="1"/>
  <c r="BD109" i="61"/>
  <c r="P108" i="63" s="1"/>
  <c r="BE109" i="61"/>
  <c r="Q108" i="63" s="1"/>
  <c r="BG102" i="61"/>
  <c r="L101" i="63" s="1"/>
  <c r="BJ102" i="61"/>
  <c r="K101" i="63" s="1"/>
  <c r="BD95" i="61"/>
  <c r="P94" i="63" s="1"/>
  <c r="BE95" i="61"/>
  <c r="Q94" i="63" s="1"/>
  <c r="BF95" i="61"/>
  <c r="R94" i="63" s="1"/>
  <c r="BG95" i="61"/>
  <c r="L94" i="63" s="1"/>
  <c r="BH95" i="61"/>
  <c r="M94" i="63" s="1"/>
  <c r="BD88" i="61"/>
  <c r="P87" i="63" s="1"/>
  <c r="BJ88" i="61"/>
  <c r="K87" i="63" s="1"/>
  <c r="BG81" i="61"/>
  <c r="L80" i="63" s="1"/>
  <c r="BH81" i="61"/>
  <c r="M80" i="63" s="1"/>
  <c r="BI81" i="61"/>
  <c r="J80" i="63" s="1"/>
  <c r="BJ81" i="61"/>
  <c r="K80" i="63" s="1"/>
  <c r="BF81" i="61"/>
  <c r="R80" i="63" s="1"/>
  <c r="BE128" i="61"/>
  <c r="Q127" i="63" s="1"/>
  <c r="BF128" i="61"/>
  <c r="R127" i="63" s="1"/>
  <c r="BG128" i="61"/>
  <c r="L127" i="63" s="1"/>
  <c r="BI128" i="61"/>
  <c r="J127" i="63" s="1"/>
  <c r="BD128" i="61"/>
  <c r="P127" i="63" s="1"/>
  <c r="BG44" i="61"/>
  <c r="L43" i="63" s="1"/>
  <c r="BF121" i="61"/>
  <c r="R120" i="63" s="1"/>
  <c r="BJ138" i="61"/>
  <c r="K137" i="63" s="1"/>
  <c r="BE133" i="61"/>
  <c r="Q132" i="63" s="1"/>
  <c r="BF123" i="61"/>
  <c r="R122" i="63" s="1"/>
  <c r="BE121" i="61"/>
  <c r="Q120" i="63" s="1"/>
  <c r="BF119" i="61"/>
  <c r="R118" i="63" s="1"/>
  <c r="BG109" i="61"/>
  <c r="L108" i="63" s="1"/>
  <c r="BJ95" i="61"/>
  <c r="K94" i="63" s="1"/>
  <c r="BF84" i="61"/>
  <c r="R83" i="63" s="1"/>
  <c r="BG77" i="61"/>
  <c r="L76" i="63" s="1"/>
  <c r="BD30" i="61"/>
  <c r="P29" i="63" s="1"/>
  <c r="BI135" i="61"/>
  <c r="J134" i="63" s="1"/>
  <c r="BJ135" i="61"/>
  <c r="K134" i="63" s="1"/>
  <c r="BE135" i="61"/>
  <c r="Q134" i="63" s="1"/>
  <c r="BH135" i="61"/>
  <c r="M134" i="63" s="1"/>
  <c r="BH114" i="61"/>
  <c r="M113" i="63" s="1"/>
  <c r="BI114" i="61"/>
  <c r="J113" i="63" s="1"/>
  <c r="BJ114" i="61"/>
  <c r="K113" i="63" s="1"/>
  <c r="BD114" i="61"/>
  <c r="P113" i="63" s="1"/>
  <c r="BG114" i="61"/>
  <c r="L113" i="63" s="1"/>
  <c r="BD107" i="61"/>
  <c r="P106" i="63" s="1"/>
  <c r="BE107" i="61"/>
  <c r="Q106" i="63" s="1"/>
  <c r="BG100" i="61"/>
  <c r="L99" i="63" s="1"/>
  <c r="BJ100" i="61"/>
  <c r="K99" i="63" s="1"/>
  <c r="BD93" i="61"/>
  <c r="P92" i="63" s="1"/>
  <c r="BE93" i="61"/>
  <c r="Q92" i="63" s="1"/>
  <c r="BF93" i="61"/>
  <c r="R92" i="63" s="1"/>
  <c r="BG93" i="61"/>
  <c r="L92" i="63" s="1"/>
  <c r="BH93" i="61"/>
  <c r="M92" i="63" s="1"/>
  <c r="BD86" i="61"/>
  <c r="P85" i="63" s="1"/>
  <c r="BJ86" i="61"/>
  <c r="K85" i="63" s="1"/>
  <c r="BG79" i="61"/>
  <c r="L78" i="63" s="1"/>
  <c r="BH79" i="61"/>
  <c r="M78" i="63" s="1"/>
  <c r="BI79" i="61"/>
  <c r="J78" i="63" s="1"/>
  <c r="BJ79" i="61"/>
  <c r="K78" i="63" s="1"/>
  <c r="BF79" i="61"/>
  <c r="R78" i="63" s="1"/>
  <c r="BD72" i="61"/>
  <c r="P71" i="63" s="1"/>
  <c r="BE72" i="61"/>
  <c r="Q71" i="63" s="1"/>
  <c r="BF72" i="61"/>
  <c r="R71" i="63" s="1"/>
  <c r="BG72" i="61"/>
  <c r="L71" i="63" s="1"/>
  <c r="BJ65" i="61"/>
  <c r="K64" i="63" s="1"/>
  <c r="BF65" i="61"/>
  <c r="R64" i="63" s="1"/>
  <c r="BI65" i="61"/>
  <c r="J64" i="63" s="1"/>
  <c r="BF58" i="61"/>
  <c r="R57" i="63" s="1"/>
  <c r="BG58" i="61"/>
  <c r="L57" i="63" s="1"/>
  <c r="BI58" i="61"/>
  <c r="J57" i="63" s="1"/>
  <c r="BH58" i="61"/>
  <c r="M57" i="63" s="1"/>
  <c r="BJ58" i="61"/>
  <c r="K57" i="63" s="1"/>
  <c r="BE58" i="61"/>
  <c r="Q57" i="63" s="1"/>
  <c r="BI44" i="61"/>
  <c r="J43" i="63" s="1"/>
  <c r="BJ44" i="61"/>
  <c r="K43" i="63" s="1"/>
  <c r="BE44" i="61"/>
  <c r="Q43" i="63" s="1"/>
  <c r="BH44" i="61"/>
  <c r="M43" i="63" s="1"/>
  <c r="BD37" i="61"/>
  <c r="P36" i="63" s="1"/>
  <c r="BE37" i="61"/>
  <c r="Q36" i="63" s="1"/>
  <c r="BF37" i="61"/>
  <c r="R36" i="63" s="1"/>
  <c r="BE23" i="61"/>
  <c r="Q22" i="63" s="1"/>
  <c r="BF23" i="61"/>
  <c r="R22" i="63" s="1"/>
  <c r="BG23" i="61"/>
  <c r="L22" i="63" s="1"/>
  <c r="BH23" i="61"/>
  <c r="M22" i="63" s="1"/>
  <c r="BI23" i="61"/>
  <c r="J22" i="63" s="1"/>
  <c r="BD23" i="61"/>
  <c r="P22" i="63" s="1"/>
  <c r="BD16" i="61"/>
  <c r="P15" i="63" s="1"/>
  <c r="BE16" i="61"/>
  <c r="Q15" i="63" s="1"/>
  <c r="BG121" i="61"/>
  <c r="L120" i="63" s="1"/>
  <c r="BG107" i="61"/>
  <c r="L106" i="63" s="1"/>
  <c r="BG65" i="61"/>
  <c r="L64" i="63" s="1"/>
  <c r="BG135" i="61"/>
  <c r="L134" i="63" s="1"/>
  <c r="BD121" i="61"/>
  <c r="P120" i="63" s="1"/>
  <c r="BG86" i="61"/>
  <c r="L85" i="63" s="1"/>
  <c r="BH138" i="61"/>
  <c r="M137" i="63" s="1"/>
  <c r="BF135" i="61"/>
  <c r="R134" i="63" s="1"/>
  <c r="BH126" i="61"/>
  <c r="M125" i="63" s="1"/>
  <c r="BD123" i="61"/>
  <c r="P122" i="63" s="1"/>
  <c r="BE112" i="61"/>
  <c r="Q111" i="63" s="1"/>
  <c r="BJ103" i="61"/>
  <c r="K102" i="63" s="1"/>
  <c r="BH98" i="61"/>
  <c r="M97" i="63" s="1"/>
  <c r="BH88" i="61"/>
  <c r="M87" i="63" s="1"/>
  <c r="BF86" i="61"/>
  <c r="R85" i="63" s="1"/>
  <c r="BD77" i="61"/>
  <c r="P76" i="63" s="1"/>
  <c r="BJ37" i="61"/>
  <c r="K36" i="63" s="1"/>
  <c r="BI35" i="61"/>
  <c r="J34" i="63" s="1"/>
  <c r="BJ23" i="61"/>
  <c r="K22" i="63" s="1"/>
  <c r="BG138" i="61"/>
  <c r="L137" i="63" s="1"/>
  <c r="BI103" i="61"/>
  <c r="J102" i="63" s="1"/>
  <c r="BF98" i="61"/>
  <c r="R97" i="63" s="1"/>
  <c r="BE86" i="61"/>
  <c r="Q85" i="63" s="1"/>
  <c r="BD58" i="61"/>
  <c r="P57" i="63" s="1"/>
  <c r="BI37" i="61"/>
  <c r="J36" i="63" s="1"/>
  <c r="BJ14" i="61"/>
  <c r="K13" i="63" s="1"/>
  <c r="BF30" i="61"/>
  <c r="R29" i="63" s="1"/>
  <c r="BD135" i="61"/>
  <c r="P134" i="63" s="1"/>
  <c r="BI100" i="61"/>
  <c r="J99" i="63" s="1"/>
  <c r="BE138" i="61"/>
  <c r="Q137" i="63" s="1"/>
  <c r="BH103" i="61"/>
  <c r="M102" i="63" s="1"/>
  <c r="BH100" i="61"/>
  <c r="M99" i="63" s="1"/>
  <c r="BE98" i="61"/>
  <c r="Q97" i="63" s="1"/>
  <c r="BF88" i="61"/>
  <c r="R87" i="63" s="1"/>
  <c r="BJ70" i="61"/>
  <c r="K69" i="63" s="1"/>
  <c r="BJ51" i="61"/>
  <c r="K50" i="63" s="1"/>
  <c r="BJ49" i="61"/>
  <c r="K48" i="63" s="1"/>
  <c r="BH37" i="61"/>
  <c r="M36" i="63" s="1"/>
  <c r="BI14" i="61"/>
  <c r="J13" i="63" s="1"/>
  <c r="BI54" i="61"/>
  <c r="J53" i="63" s="1"/>
  <c r="BH139" i="61"/>
  <c r="M138" i="63" s="1"/>
  <c r="BF118" i="61"/>
  <c r="R117" i="63" s="1"/>
  <c r="BI104" i="61"/>
  <c r="J103" i="63" s="1"/>
  <c r="BF83" i="61"/>
  <c r="R82" i="63" s="1"/>
  <c r="BI69" i="61"/>
  <c r="J68" i="63" s="1"/>
  <c r="BI67" i="61"/>
  <c r="J66" i="63" s="1"/>
  <c r="BD62" i="61"/>
  <c r="P61" i="63" s="1"/>
  <c r="BE60" i="61"/>
  <c r="Q59" i="63" s="1"/>
  <c r="BE54" i="61"/>
  <c r="Q53" i="63" s="1"/>
  <c r="BG48" i="61"/>
  <c r="L47" i="63" s="1"/>
  <c r="BH46" i="61"/>
  <c r="M45" i="63" s="1"/>
  <c r="BH40" i="61"/>
  <c r="M39" i="63" s="1"/>
  <c r="BJ34" i="61"/>
  <c r="K33" i="63" s="1"/>
  <c r="BD27" i="61"/>
  <c r="P26" i="63" s="1"/>
  <c r="BD25" i="61"/>
  <c r="P24" i="63" s="1"/>
  <c r="BF19" i="61"/>
  <c r="R18" i="63" s="1"/>
  <c r="BG13" i="61"/>
  <c r="L12" i="63" s="1"/>
  <c r="BG11" i="61"/>
  <c r="L10" i="63" s="1"/>
  <c r="BI5" i="61"/>
  <c r="J4" i="63" s="1"/>
  <c r="BE139" i="61"/>
  <c r="Q138" i="63" s="1"/>
  <c r="BF104" i="61"/>
  <c r="R103" i="63" s="1"/>
  <c r="BF69" i="61"/>
  <c r="R68" i="63" s="1"/>
  <c r="BF67" i="61"/>
  <c r="R66" i="63" s="1"/>
  <c r="BD48" i="61"/>
  <c r="P47" i="63" s="1"/>
  <c r="BE46" i="61"/>
  <c r="Q45" i="63" s="1"/>
  <c r="BE40" i="61"/>
  <c r="Q39" i="63" s="1"/>
  <c r="BJ20" i="61"/>
  <c r="K19" i="63" s="1"/>
  <c r="BD13" i="61"/>
  <c r="P12" i="63" s="1"/>
  <c r="BD11" i="61"/>
  <c r="P10" i="63" s="1"/>
  <c r="BF5" i="61"/>
  <c r="R4" i="63" s="1"/>
  <c r="BH132" i="61"/>
  <c r="M131" i="63" s="1"/>
  <c r="BH97" i="61"/>
  <c r="M96" i="63" s="1"/>
  <c r="BF76" i="61"/>
  <c r="R75" i="63" s="1"/>
  <c r="BG74" i="61"/>
  <c r="L73" i="63" s="1"/>
  <c r="BG68" i="61"/>
  <c r="L67" i="63" s="1"/>
  <c r="BI62" i="61"/>
  <c r="J61" i="63" s="1"/>
  <c r="BJ60" i="61"/>
  <c r="K59" i="63" s="1"/>
  <c r="BJ54" i="61"/>
  <c r="K53" i="63" s="1"/>
  <c r="BE47" i="61"/>
  <c r="Q46" i="63" s="1"/>
  <c r="BF41" i="61"/>
  <c r="R40" i="63" s="1"/>
  <c r="BF39" i="61"/>
  <c r="R38" i="63" s="1"/>
  <c r="BH33" i="61"/>
  <c r="M32" i="63" s="1"/>
  <c r="BI27" i="61"/>
  <c r="J26" i="63" s="1"/>
  <c r="BI25" i="61"/>
  <c r="J24" i="63" s="1"/>
  <c r="BE12" i="61"/>
  <c r="Q11" i="63" s="1"/>
  <c r="BG6" i="61"/>
  <c r="L5" i="63" s="1"/>
  <c r="BH4" i="61"/>
  <c r="M3" i="63" s="1"/>
  <c r="BF74" i="61"/>
  <c r="R73" i="63" s="1"/>
  <c r="BF68" i="61"/>
  <c r="R67" i="63" s="1"/>
  <c r="BI60" i="61"/>
  <c r="J59" i="63" s="1"/>
  <c r="BE39" i="61"/>
  <c r="Q38" i="63" s="1"/>
  <c r="BG33" i="61"/>
  <c r="L32" i="63" s="1"/>
  <c r="BH25" i="61"/>
  <c r="M24" i="63" s="1"/>
  <c r="BJ19" i="61"/>
  <c r="K18" i="63" s="1"/>
  <c r="BF6" i="61"/>
  <c r="R5" i="63" s="1"/>
  <c r="BG4" i="61"/>
  <c r="L3" i="63" s="1"/>
  <c r="BF132" i="61"/>
  <c r="R131" i="63" s="1"/>
  <c r="BI118" i="61"/>
  <c r="J117" i="63" s="1"/>
  <c r="BF97" i="61"/>
  <c r="R96" i="63" s="1"/>
  <c r="BI83" i="61"/>
  <c r="J82" i="63" s="1"/>
  <c r="BE74" i="61"/>
  <c r="Q73" i="63" s="1"/>
  <c r="BE68" i="61"/>
  <c r="Q67" i="63" s="1"/>
  <c r="BG62" i="61"/>
  <c r="L61" i="63" s="1"/>
  <c r="BH60" i="61"/>
  <c r="M59" i="63" s="1"/>
  <c r="BH54" i="61"/>
  <c r="M53" i="63" s="1"/>
  <c r="BJ48" i="61"/>
  <c r="K47" i="63" s="1"/>
  <c r="BF33" i="61"/>
  <c r="R32" i="63" s="1"/>
  <c r="BG27" i="61"/>
  <c r="L26" i="63" s="1"/>
  <c r="BG25" i="61"/>
  <c r="L24" i="63" s="1"/>
  <c r="BI19" i="61"/>
  <c r="J18" i="63" s="1"/>
  <c r="BJ13" i="61"/>
  <c r="K12" i="63" s="1"/>
  <c r="BJ11" i="61"/>
  <c r="K10" i="63" s="1"/>
  <c r="BE6" i="61"/>
  <c r="Q5" i="63" s="1"/>
  <c r="BF4" i="61"/>
  <c r="R3" i="63" s="1"/>
  <c r="BJ139" i="61"/>
  <c r="K138" i="63" s="1"/>
  <c r="BE132" i="61"/>
  <c r="Q131" i="63" s="1"/>
  <c r="BH118" i="61"/>
  <c r="M117" i="63" s="1"/>
  <c r="BE97" i="61"/>
  <c r="Q96" i="63" s="1"/>
  <c r="BH83" i="61"/>
  <c r="M82" i="63" s="1"/>
  <c r="BF62" i="61"/>
  <c r="R61" i="63" s="1"/>
  <c r="BG60" i="61"/>
  <c r="L59" i="63" s="1"/>
  <c r="BG54" i="61"/>
  <c r="L53" i="63" s="1"/>
  <c r="BI48" i="61"/>
  <c r="J47" i="63" s="1"/>
  <c r="BJ46" i="61"/>
  <c r="K45" i="63" s="1"/>
  <c r="BJ40" i="61"/>
  <c r="K39" i="63" s="1"/>
  <c r="BE33" i="61"/>
  <c r="Q32" i="63" s="1"/>
  <c r="BF27" i="61"/>
  <c r="R26" i="63" s="1"/>
  <c r="BF25" i="61"/>
  <c r="R24" i="63" s="1"/>
  <c r="BH19" i="61"/>
  <c r="M18" i="63" s="1"/>
  <c r="BI13" i="61"/>
  <c r="J12" i="63" s="1"/>
  <c r="BI11" i="61"/>
  <c r="J10" i="63" s="1"/>
  <c r="BE4" i="61"/>
  <c r="Q3" i="63" s="1"/>
  <c r="AC141" i="63" l="1"/>
  <c r="Z140" i="34"/>
  <c r="O47" i="73"/>
  <c r="P48" i="73"/>
  <c r="Q48" i="73"/>
  <c r="S47" i="73"/>
  <c r="O48" i="73"/>
  <c r="R47" i="73"/>
  <c r="T48" i="73"/>
  <c r="T47" i="73"/>
  <c r="N47" i="73"/>
  <c r="Q47" i="73"/>
  <c r="S48" i="73"/>
  <c r="M47" i="73"/>
  <c r="M48" i="73"/>
  <c r="N40" i="73"/>
  <c r="Z4" i="34"/>
  <c r="AD3" i="63"/>
  <c r="Z3" i="34"/>
  <c r="R42" i="73"/>
  <c r="Q90" i="34"/>
  <c r="Q7" i="34"/>
  <c r="K83" i="34"/>
  <c r="O14" i="34"/>
  <c r="L102" i="34"/>
  <c r="J109" i="34"/>
  <c r="Q12" i="34"/>
  <c r="L42" i="34"/>
  <c r="Q60" i="34"/>
  <c r="K56" i="34"/>
  <c r="L90" i="34"/>
  <c r="P44" i="34"/>
  <c r="L105" i="34"/>
  <c r="O7" i="34"/>
  <c r="L120" i="34"/>
  <c r="Q70" i="34"/>
  <c r="L134" i="34"/>
  <c r="J72" i="34"/>
  <c r="K60" i="34"/>
  <c r="Q95" i="34"/>
  <c r="L83" i="34"/>
  <c r="L79" i="34"/>
  <c r="P55" i="34"/>
  <c r="P83" i="34"/>
  <c r="L73" i="34"/>
  <c r="O18" i="34"/>
  <c r="O15" i="66" s="1"/>
  <c r="Q86" i="34"/>
  <c r="Q87" i="66" s="1"/>
  <c r="O132" i="34"/>
  <c r="I32" i="34"/>
  <c r="O62" i="34"/>
  <c r="Q113" i="34"/>
  <c r="I6" i="34"/>
  <c r="L110" i="34"/>
  <c r="L49" i="34"/>
  <c r="O90" i="34"/>
  <c r="O74" i="34"/>
  <c r="L62" i="34"/>
  <c r="L6" i="34"/>
  <c r="L104" i="34"/>
  <c r="I69" i="34"/>
  <c r="Q63" i="34"/>
  <c r="L114" i="34"/>
  <c r="J129" i="34"/>
  <c r="O40" i="34"/>
  <c r="L27" i="34"/>
  <c r="I16" i="34"/>
  <c r="K70" i="34"/>
  <c r="J15" i="34"/>
  <c r="I21" i="34"/>
  <c r="O97" i="34"/>
  <c r="K95" i="34"/>
  <c r="K79" i="34"/>
  <c r="K98" i="34"/>
  <c r="I50" i="34"/>
  <c r="L56" i="34"/>
  <c r="L48" i="34"/>
  <c r="L69" i="34"/>
  <c r="L12" i="34"/>
  <c r="L124" i="34"/>
  <c r="I52" i="34"/>
  <c r="L85" i="34"/>
  <c r="L68" i="34"/>
  <c r="L50" i="34"/>
  <c r="Q46" i="34"/>
  <c r="O125" i="34"/>
  <c r="Q41" i="34"/>
  <c r="L122" i="34"/>
  <c r="I39" i="34"/>
  <c r="L141" i="34"/>
  <c r="L137" i="34"/>
  <c r="L29" i="34"/>
  <c r="I85" i="34"/>
  <c r="L106" i="34"/>
  <c r="J56" i="34"/>
  <c r="I64" i="34"/>
  <c r="I56" i="34"/>
  <c r="L121" i="34"/>
  <c r="P99" i="34"/>
  <c r="K23" i="34"/>
  <c r="L38" i="34"/>
  <c r="L39" i="66" s="1"/>
  <c r="L119" i="34"/>
  <c r="P131" i="34"/>
  <c r="O82" i="34"/>
  <c r="O137" i="34"/>
  <c r="L21" i="34"/>
  <c r="K15" i="34"/>
  <c r="I105" i="34"/>
  <c r="J137" i="34"/>
  <c r="O11" i="34"/>
  <c r="I91" i="34"/>
  <c r="Q53" i="34"/>
  <c r="P60" i="34"/>
  <c r="J88" i="34"/>
  <c r="O118" i="34"/>
  <c r="K72" i="34"/>
  <c r="K107" i="34"/>
  <c r="L39" i="34"/>
  <c r="Q29" i="34"/>
  <c r="P41" i="34"/>
  <c r="Q78" i="34"/>
  <c r="J51" i="34"/>
  <c r="J25" i="34"/>
  <c r="K123" i="34"/>
  <c r="L60" i="34"/>
  <c r="L95" i="34"/>
  <c r="O32" i="34"/>
  <c r="J83" i="34"/>
  <c r="I11" i="34"/>
  <c r="K37" i="34"/>
  <c r="P72" i="34"/>
  <c r="P107" i="34"/>
  <c r="L129" i="34"/>
  <c r="L111" i="34"/>
  <c r="P35" i="34"/>
  <c r="K29" i="34"/>
  <c r="L99" i="34"/>
  <c r="J53" i="34"/>
  <c r="P18" i="34"/>
  <c r="L11" i="34"/>
  <c r="O72" i="34"/>
  <c r="O107" i="34"/>
  <c r="K133" i="34"/>
  <c r="O55" i="34"/>
  <c r="L136" i="34"/>
  <c r="K52" i="34"/>
  <c r="P115" i="34"/>
  <c r="L94" i="34"/>
  <c r="L131" i="34"/>
  <c r="J67" i="34"/>
  <c r="J44" i="34"/>
  <c r="L77" i="34"/>
  <c r="L113" i="34"/>
  <c r="J68" i="34"/>
  <c r="L138" i="34"/>
  <c r="L5" i="34"/>
  <c r="L139" i="34"/>
  <c r="L76" i="34"/>
  <c r="L36" i="34"/>
  <c r="L51" i="34"/>
  <c r="L53" i="34"/>
  <c r="L43" i="34"/>
  <c r="O109" i="34"/>
  <c r="P135" i="34"/>
  <c r="O21" i="34"/>
  <c r="L101" i="34"/>
  <c r="J9" i="34"/>
  <c r="I112" i="34"/>
  <c r="J65" i="34"/>
  <c r="L78" i="34"/>
  <c r="J61" i="34"/>
  <c r="L22" i="34"/>
  <c r="I43" i="34"/>
  <c r="L93" i="34"/>
  <c r="L112" i="34"/>
  <c r="I33" i="34"/>
  <c r="K16" i="34"/>
  <c r="L41" i="34"/>
  <c r="L24" i="34"/>
  <c r="L125" i="34"/>
  <c r="L74" i="34"/>
  <c r="L88" i="34"/>
  <c r="L123" i="34"/>
  <c r="J42" i="34"/>
  <c r="Q121" i="34"/>
  <c r="L35" i="34"/>
  <c r="K116" i="34"/>
  <c r="I28" i="34"/>
  <c r="L128" i="34"/>
  <c r="I139" i="34"/>
  <c r="I120" i="34"/>
  <c r="I93" i="34"/>
  <c r="L45" i="34"/>
  <c r="L59" i="34"/>
  <c r="L40" i="34"/>
  <c r="L133" i="34"/>
  <c r="L92" i="34"/>
  <c r="L109" i="34"/>
  <c r="L31" i="34"/>
  <c r="L32" i="34"/>
  <c r="L25" i="34"/>
  <c r="J141" i="34"/>
  <c r="Q134" i="34"/>
  <c r="P49" i="34"/>
  <c r="Q106" i="34"/>
  <c r="L140" i="34"/>
  <c r="L46" i="34"/>
  <c r="L58" i="34"/>
  <c r="Q128" i="34"/>
  <c r="Q48" i="34"/>
  <c r="L52" i="34"/>
  <c r="K73" i="34"/>
  <c r="L126" i="34"/>
  <c r="L65" i="34"/>
  <c r="L107" i="34"/>
  <c r="L135" i="34"/>
  <c r="I118" i="34"/>
  <c r="J32" i="34"/>
  <c r="J36" i="34"/>
  <c r="J102" i="34"/>
  <c r="P75" i="34"/>
  <c r="Q39" i="34"/>
  <c r="P74" i="34"/>
  <c r="I77" i="34"/>
  <c r="P5" i="34"/>
  <c r="L116" i="34"/>
  <c r="L87" i="34"/>
  <c r="L66" i="34"/>
  <c r="L86" i="34"/>
  <c r="L10" i="34"/>
  <c r="L28" i="34"/>
  <c r="L96" i="34"/>
  <c r="P130" i="34"/>
  <c r="L81" i="34"/>
  <c r="L91" i="34"/>
  <c r="L80" i="34"/>
  <c r="L20" i="34"/>
  <c r="L16" i="34"/>
  <c r="L67" i="34"/>
  <c r="L54" i="34"/>
  <c r="Q100" i="34"/>
  <c r="I46" i="34"/>
  <c r="L23" i="34"/>
  <c r="L64" i="34"/>
  <c r="L84" i="34"/>
  <c r="L75" i="34"/>
  <c r="L82" i="34"/>
  <c r="L115" i="34"/>
  <c r="L37" i="34"/>
  <c r="L7" i="34"/>
  <c r="L30" i="34"/>
  <c r="N41" i="73"/>
  <c r="L98" i="34"/>
  <c r="L127" i="34"/>
  <c r="L108" i="34"/>
  <c r="L103" i="34"/>
  <c r="P125" i="34"/>
  <c r="K30" i="34"/>
  <c r="L34" i="34"/>
  <c r="L132" i="34"/>
  <c r="L130" i="34"/>
  <c r="L26" i="34"/>
  <c r="J97" i="34"/>
  <c r="I132" i="34"/>
  <c r="I109" i="34"/>
  <c r="O37" i="34"/>
  <c r="P79" i="34"/>
  <c r="O114" i="34"/>
  <c r="O140" i="34"/>
  <c r="P120" i="34"/>
  <c r="L55" i="34"/>
  <c r="P87" i="34"/>
  <c r="J113" i="34"/>
  <c r="L70" i="34"/>
  <c r="K125" i="34"/>
  <c r="L14" i="34"/>
  <c r="P102" i="34"/>
  <c r="L57" i="34"/>
  <c r="L71" i="34"/>
  <c r="L89" i="34"/>
  <c r="L72" i="34"/>
  <c r="Q114" i="34"/>
  <c r="L47" i="34"/>
  <c r="L118" i="34"/>
  <c r="O79" i="34"/>
  <c r="L44" i="34"/>
  <c r="J114" i="34"/>
  <c r="L18" i="34"/>
  <c r="L117" i="34"/>
  <c r="J5" i="34"/>
  <c r="L63" i="34"/>
  <c r="L9" i="34"/>
  <c r="L17" i="34"/>
  <c r="L61" i="34"/>
  <c r="L15" i="34"/>
  <c r="K8" i="34"/>
  <c r="L19" i="34"/>
  <c r="K62" i="34"/>
  <c r="L100" i="34"/>
  <c r="L97" i="34"/>
  <c r="L8" i="34"/>
  <c r="L33" i="34"/>
  <c r="L13" i="34"/>
  <c r="O12" i="34"/>
  <c r="P100" i="34"/>
  <c r="O23" i="34"/>
  <c r="P53" i="34"/>
  <c r="P56" i="34"/>
  <c r="O64" i="34"/>
  <c r="P101" i="34"/>
  <c r="I92" i="34"/>
  <c r="Q99" i="34"/>
  <c r="Q96" i="66" s="1"/>
  <c r="I71" i="34"/>
  <c r="Q123" i="34"/>
  <c r="J84" i="34"/>
  <c r="J16" i="34"/>
  <c r="O51" i="34"/>
  <c r="I106" i="34"/>
  <c r="Q73" i="34"/>
  <c r="I62" i="34"/>
  <c r="I116" i="34"/>
  <c r="O130" i="34"/>
  <c r="O119" i="34"/>
  <c r="J125" i="34"/>
  <c r="Q120" i="34"/>
  <c r="K88" i="34"/>
  <c r="P133" i="34"/>
  <c r="I12" i="34"/>
  <c r="O45" i="34"/>
  <c r="P7" i="34"/>
  <c r="Q56" i="34"/>
  <c r="P84" i="34"/>
  <c r="P91" i="34"/>
  <c r="K6" i="34"/>
  <c r="P141" i="34"/>
  <c r="O60" i="34"/>
  <c r="P111" i="34"/>
  <c r="P67" i="34"/>
  <c r="I125" i="34"/>
  <c r="Q55" i="34"/>
  <c r="J76" i="34"/>
  <c r="Q8" i="34"/>
  <c r="Q111" i="34"/>
  <c r="Q126" i="34"/>
  <c r="I129" i="34"/>
  <c r="I108" i="34"/>
  <c r="P78" i="34"/>
  <c r="K109" i="34"/>
  <c r="J60" i="34"/>
  <c r="J118" i="34"/>
  <c r="K119" i="34"/>
  <c r="K18" i="34"/>
  <c r="I94" i="34"/>
  <c r="Q18" i="34"/>
  <c r="J98" i="34"/>
  <c r="J133" i="34"/>
  <c r="I98" i="34"/>
  <c r="O99" i="34"/>
  <c r="J94" i="34"/>
  <c r="K80" i="34"/>
  <c r="Q110" i="34"/>
  <c r="O139" i="34"/>
  <c r="P28" i="34"/>
  <c r="Q135" i="34"/>
  <c r="P63" i="34"/>
  <c r="I119" i="34"/>
  <c r="N42" i="73"/>
  <c r="R41" i="73"/>
  <c r="R40" i="73"/>
  <c r="AD37" i="73"/>
  <c r="AB41" i="73"/>
  <c r="Y42" i="73"/>
  <c r="X38" i="73"/>
  <c r="Y38" i="73"/>
  <c r="X36" i="73"/>
  <c r="AC37" i="73"/>
  <c r="AA37" i="73" s="1"/>
  <c r="Y37" i="73"/>
  <c r="AC41" i="73"/>
  <c r="AD40" i="73"/>
  <c r="AD42" i="73"/>
  <c r="Z42" i="73"/>
  <c r="AD38" i="73"/>
  <c r="Z38" i="73"/>
  <c r="AC40" i="73"/>
  <c r="X41" i="73"/>
  <c r="Y40" i="73"/>
  <c r="AC38" i="73"/>
  <c r="AA38" i="73" s="1"/>
  <c r="AC36" i="73"/>
  <c r="Y41" i="73"/>
  <c r="AB42" i="73"/>
  <c r="AA42" i="73" s="1"/>
  <c r="K48" i="34"/>
  <c r="J52" i="34"/>
  <c r="K45" i="34"/>
  <c r="Q133" i="34"/>
  <c r="I76" i="34"/>
  <c r="K22" i="34"/>
  <c r="K43" i="34"/>
  <c r="Q96" i="34"/>
  <c r="K96" i="34"/>
  <c r="I20" i="34"/>
  <c r="Q5" i="34"/>
  <c r="Q14" i="34"/>
  <c r="J126" i="34"/>
  <c r="O44" i="34"/>
  <c r="K28" i="34"/>
  <c r="P57" i="34"/>
  <c r="I78" i="34"/>
  <c r="I10" i="34"/>
  <c r="P71" i="34"/>
  <c r="P68" i="66" s="1"/>
  <c r="J64" i="34"/>
  <c r="I54" i="34"/>
  <c r="Q89" i="34"/>
  <c r="J54" i="34"/>
  <c r="I82" i="34"/>
  <c r="O103" i="34"/>
  <c r="O138" i="34"/>
  <c r="O47" i="34"/>
  <c r="I75" i="34"/>
  <c r="O110" i="34"/>
  <c r="O131" i="34"/>
  <c r="P29" i="34"/>
  <c r="O43" i="34"/>
  <c r="I57" i="34"/>
  <c r="J71" i="34"/>
  <c r="J68" i="66" s="1"/>
  <c r="K85" i="34"/>
  <c r="P113" i="34"/>
  <c r="I141" i="34"/>
  <c r="O80" i="34"/>
  <c r="K122" i="34"/>
  <c r="J17" i="34"/>
  <c r="O22" i="34"/>
  <c r="Q26" i="34"/>
  <c r="P106" i="34"/>
  <c r="K103" i="34"/>
  <c r="I123" i="34"/>
  <c r="P92" i="34"/>
  <c r="I36" i="34"/>
  <c r="O7" i="63"/>
  <c r="P10" i="34"/>
  <c r="Q124" i="34"/>
  <c r="P82" i="34"/>
  <c r="Q131" i="34"/>
  <c r="K129" i="34"/>
  <c r="I48" i="34"/>
  <c r="Q62" i="34"/>
  <c r="O76" i="34"/>
  <c r="P90" i="34"/>
  <c r="Q104" i="34"/>
  <c r="Q118" i="34"/>
  <c r="K38" i="34"/>
  <c r="O6" i="34"/>
  <c r="P37" i="34"/>
  <c r="K114" i="34"/>
  <c r="O53" i="34"/>
  <c r="K105" i="34"/>
  <c r="Q140" i="34"/>
  <c r="K106" i="34"/>
  <c r="Q141" i="34"/>
  <c r="I80" i="34"/>
  <c r="J35" i="34"/>
  <c r="Q127" i="34"/>
  <c r="I110" i="34"/>
  <c r="P21" i="34"/>
  <c r="O65" i="34"/>
  <c r="Q122" i="34"/>
  <c r="O48" i="34"/>
  <c r="P81" i="34"/>
  <c r="I49" i="34"/>
  <c r="O108" i="34"/>
  <c r="P50" i="34"/>
  <c r="J19" i="34"/>
  <c r="J103" i="34"/>
  <c r="Q40" i="34"/>
  <c r="P52" i="34"/>
  <c r="K66" i="34"/>
  <c r="O67" i="34"/>
  <c r="O81" i="34"/>
  <c r="I95" i="34"/>
  <c r="I92" i="66" s="1"/>
  <c r="P116" i="34"/>
  <c r="I37" i="34"/>
  <c r="I34" i="66" s="1"/>
  <c r="I60" i="34"/>
  <c r="I83" i="34"/>
  <c r="Q37" i="34"/>
  <c r="Q35" i="34"/>
  <c r="P95" i="34"/>
  <c r="I74" i="34"/>
  <c r="Q105" i="34"/>
  <c r="I68" i="34"/>
  <c r="P40" i="34"/>
  <c r="K42" i="34"/>
  <c r="O117" i="34"/>
  <c r="O104" i="34"/>
  <c r="P13" i="34"/>
  <c r="I117" i="34"/>
  <c r="O30" i="34"/>
  <c r="Q139" i="34"/>
  <c r="K77" i="34"/>
  <c r="K74" i="66" s="1"/>
  <c r="K5" i="34"/>
  <c r="J134" i="34"/>
  <c r="Q54" i="34"/>
  <c r="K89" i="34"/>
  <c r="Q119" i="34"/>
  <c r="O133" i="34"/>
  <c r="Q44" i="34"/>
  <c r="O58" i="34"/>
  <c r="I86" i="34"/>
  <c r="I100" i="34"/>
  <c r="J128" i="34"/>
  <c r="K39" i="34"/>
  <c r="I53" i="34"/>
  <c r="Q11" i="34"/>
  <c r="Q8" i="66" s="1"/>
  <c r="O29" i="34"/>
  <c r="O25" i="34"/>
  <c r="P59" i="34"/>
  <c r="P56" i="66" s="1"/>
  <c r="O13" i="34"/>
  <c r="Q88" i="34"/>
  <c r="I25" i="34"/>
  <c r="I67" i="34"/>
  <c r="O95" i="34"/>
  <c r="K111" i="34"/>
  <c r="J90" i="34"/>
  <c r="K132" i="34"/>
  <c r="J123" i="34"/>
  <c r="J79" i="34"/>
  <c r="J80" i="66" s="1"/>
  <c r="J95" i="34"/>
  <c r="P105" i="34"/>
  <c r="J75" i="34"/>
  <c r="K134" i="34"/>
  <c r="P127" i="34"/>
  <c r="O63" i="34"/>
  <c r="K90" i="34"/>
  <c r="I45" i="34"/>
  <c r="O120" i="34"/>
  <c r="O17" i="63"/>
  <c r="N17" i="63" s="1"/>
  <c r="O20" i="34"/>
  <c r="I35" i="34"/>
  <c r="J87" i="34"/>
  <c r="O135" i="34"/>
  <c r="O20" i="63"/>
  <c r="N20" i="63" s="1"/>
  <c r="P23" i="34"/>
  <c r="J28" i="34"/>
  <c r="O42" i="34"/>
  <c r="O2" i="63"/>
  <c r="N2" i="63" s="1"/>
  <c r="O5" i="34"/>
  <c r="J78" i="34"/>
  <c r="I113" i="34"/>
  <c r="J10" i="34"/>
  <c r="Q75" i="34"/>
  <c r="O65" i="63"/>
  <c r="N65" i="63" s="1"/>
  <c r="O68" i="34"/>
  <c r="O65" i="66" s="1"/>
  <c r="J40" i="34"/>
  <c r="J37" i="66" s="1"/>
  <c r="O35" i="34"/>
  <c r="O49" i="34"/>
  <c r="O77" i="34"/>
  <c r="O91" i="34"/>
  <c r="I131" i="34"/>
  <c r="K21" i="34"/>
  <c r="O24" i="63"/>
  <c r="N24" i="63" s="1"/>
  <c r="O27" i="34"/>
  <c r="O105" i="34"/>
  <c r="J82" i="34"/>
  <c r="P36" i="34"/>
  <c r="J55" i="34"/>
  <c r="O66" i="34"/>
  <c r="O127" i="34"/>
  <c r="J26" i="34"/>
  <c r="K124" i="34"/>
  <c r="J49" i="34"/>
  <c r="O122" i="34"/>
  <c r="O119" i="66" s="1"/>
  <c r="I107" i="34"/>
  <c r="K32" i="34"/>
  <c r="K9" i="34"/>
  <c r="K53" i="34"/>
  <c r="Q10" i="34"/>
  <c r="I135" i="34"/>
  <c r="O38" i="34"/>
  <c r="K33" i="34"/>
  <c r="O94" i="34"/>
  <c r="I24" i="34"/>
  <c r="O10" i="34"/>
  <c r="Q76" i="34"/>
  <c r="O11" i="63"/>
  <c r="P14" i="34"/>
  <c r="P11" i="66" s="1"/>
  <c r="J22" i="34"/>
  <c r="K25" i="34"/>
  <c r="K26" i="66" s="1"/>
  <c r="K102" i="34"/>
  <c r="K99" i="66" s="1"/>
  <c r="P123" i="34"/>
  <c r="P132" i="34"/>
  <c r="J74" i="34"/>
  <c r="J86" i="34"/>
  <c r="K112" i="34"/>
  <c r="J89" i="34"/>
  <c r="I99" i="34"/>
  <c r="Q19" i="34"/>
  <c r="O106" i="34"/>
  <c r="I133" i="34"/>
  <c r="I130" i="66" s="1"/>
  <c r="K26" i="34"/>
  <c r="I127" i="34"/>
  <c r="I63" i="34"/>
  <c r="K65" i="34"/>
  <c r="K86" i="34"/>
  <c r="Q42" i="34"/>
  <c r="K63" i="34"/>
  <c r="I70" i="34"/>
  <c r="P31" i="34"/>
  <c r="I18" i="34"/>
  <c r="P11" i="34"/>
  <c r="J73" i="34"/>
  <c r="O24" i="34"/>
  <c r="I59" i="34"/>
  <c r="Q136" i="34"/>
  <c r="P27" i="34"/>
  <c r="P24" i="66" s="1"/>
  <c r="O15" i="34"/>
  <c r="K50" i="34"/>
  <c r="Q67" i="34"/>
  <c r="Q132" i="34"/>
  <c r="I79" i="34"/>
  <c r="I114" i="34"/>
  <c r="K64" i="34"/>
  <c r="K61" i="66" s="1"/>
  <c r="Q64" i="34"/>
  <c r="P70" i="34"/>
  <c r="I27" i="34"/>
  <c r="P42" i="34"/>
  <c r="P62" i="34"/>
  <c r="P140" i="34"/>
  <c r="J105" i="34"/>
  <c r="Q25" i="34"/>
  <c r="K74" i="34"/>
  <c r="P109" i="34"/>
  <c r="Q125" i="34"/>
  <c r="Q122" i="66" s="1"/>
  <c r="K97" i="34"/>
  <c r="I9" i="34"/>
  <c r="I44" i="34"/>
  <c r="O86" i="34"/>
  <c r="J121" i="34"/>
  <c r="P77" i="34"/>
  <c r="O112" i="34"/>
  <c r="J14" i="34"/>
  <c r="P98" i="34"/>
  <c r="J120" i="34"/>
  <c r="P34" i="34"/>
  <c r="Q22" i="34"/>
  <c r="O113" i="34"/>
  <c r="K55" i="34"/>
  <c r="J136" i="34"/>
  <c r="P33" i="34"/>
  <c r="K131" i="34"/>
  <c r="J6" i="34"/>
  <c r="O129" i="34"/>
  <c r="Q77" i="34"/>
  <c r="O9" i="34"/>
  <c r="Q102" i="34"/>
  <c r="P85" i="34"/>
  <c r="J57" i="34"/>
  <c r="Q138" i="34"/>
  <c r="Q135" i="66" s="1"/>
  <c r="O115" i="34"/>
  <c r="K54" i="34"/>
  <c r="Q82" i="34"/>
  <c r="Q79" i="66" s="1"/>
  <c r="J39" i="34"/>
  <c r="J48" i="34"/>
  <c r="J45" i="66" s="1"/>
  <c r="J50" i="34"/>
  <c r="P76" i="34"/>
  <c r="P73" i="66" s="1"/>
  <c r="I29" i="34"/>
  <c r="P48" i="34"/>
  <c r="I102" i="34"/>
  <c r="P114" i="34"/>
  <c r="P25" i="34"/>
  <c r="Q74" i="34"/>
  <c r="Q71" i="66" s="1"/>
  <c r="Q97" i="34"/>
  <c r="P139" i="34"/>
  <c r="P136" i="66" s="1"/>
  <c r="Q9" i="34"/>
  <c r="Q6" i="66" s="1"/>
  <c r="P51" i="34"/>
  <c r="P93" i="34"/>
  <c r="O121" i="34"/>
  <c r="O122" i="66" s="1"/>
  <c r="J77" i="34"/>
  <c r="J112" i="34"/>
  <c r="I101" i="34"/>
  <c r="K20" i="34"/>
  <c r="J8" i="34"/>
  <c r="Q80" i="34"/>
  <c r="P26" i="34"/>
  <c r="J122" i="34"/>
  <c r="K59" i="34"/>
  <c r="K141" i="34"/>
  <c r="P43" i="34"/>
  <c r="K40" i="34"/>
  <c r="K138" i="34"/>
  <c r="Q13" i="34"/>
  <c r="O136" i="34"/>
  <c r="P65" i="34"/>
  <c r="K84" i="34"/>
  <c r="K14" i="34"/>
  <c r="O100" i="34"/>
  <c r="Q116" i="34"/>
  <c r="J132" i="34"/>
  <c r="Q57" i="34"/>
  <c r="Q54" i="66" s="1"/>
  <c r="O71" i="34"/>
  <c r="I138" i="34"/>
  <c r="O14" i="63"/>
  <c r="N14" i="63" s="1"/>
  <c r="O17" i="34"/>
  <c r="K75" i="34"/>
  <c r="K76" i="66" s="1"/>
  <c r="K110" i="34"/>
  <c r="Q109" i="34"/>
  <c r="Q106" i="66" s="1"/>
  <c r="J7" i="34"/>
  <c r="J93" i="34"/>
  <c r="O128" i="34"/>
  <c r="P15" i="34"/>
  <c r="O9" i="63"/>
  <c r="N9" i="63" s="1"/>
  <c r="P12" i="34"/>
  <c r="K94" i="34"/>
  <c r="J29" i="34"/>
  <c r="P110" i="34"/>
  <c r="J27" i="34"/>
  <c r="Q20" i="34"/>
  <c r="I30" i="34"/>
  <c r="Q28" i="34"/>
  <c r="J130" i="34"/>
  <c r="Q34" i="34"/>
  <c r="J80" i="34"/>
  <c r="J138" i="34"/>
  <c r="Q38" i="34"/>
  <c r="K61" i="34"/>
  <c r="I89" i="34"/>
  <c r="I86" i="66" s="1"/>
  <c r="P124" i="34"/>
  <c r="P121" i="66" s="1"/>
  <c r="O33" i="34"/>
  <c r="O96" i="34"/>
  <c r="P117" i="34"/>
  <c r="K36" i="34"/>
  <c r="P64" i="34"/>
  <c r="O78" i="34"/>
  <c r="O75" i="66" s="1"/>
  <c r="J106" i="34"/>
  <c r="K120" i="34"/>
  <c r="K117" i="66" s="1"/>
  <c r="O134" i="34"/>
  <c r="Q68" i="34"/>
  <c r="J37" i="34"/>
  <c r="O50" i="34"/>
  <c r="P97" i="34"/>
  <c r="J139" i="34"/>
  <c r="Q69" i="34"/>
  <c r="Q32" i="34"/>
  <c r="P39" i="34"/>
  <c r="P36" i="66" s="1"/>
  <c r="O116" i="34"/>
  <c r="O16" i="34"/>
  <c r="P58" i="34"/>
  <c r="K34" i="34"/>
  <c r="K31" i="66" s="1"/>
  <c r="I115" i="34"/>
  <c r="J24" i="34"/>
  <c r="Q15" i="34"/>
  <c r="Q12" i="66" s="1"/>
  <c r="Q98" i="34"/>
  <c r="J38" i="34"/>
  <c r="I136" i="34"/>
  <c r="I133" i="66" s="1"/>
  <c r="Q66" i="34"/>
  <c r="O36" i="34"/>
  <c r="Q33" i="34"/>
  <c r="Q47" i="34"/>
  <c r="K78" i="34"/>
  <c r="K44" i="34"/>
  <c r="I14" i="34"/>
  <c r="P121" i="34"/>
  <c r="J92" i="34"/>
  <c r="J89" i="66" s="1"/>
  <c r="Q24" i="34"/>
  <c r="K115" i="34"/>
  <c r="P38" i="34"/>
  <c r="K117" i="34"/>
  <c r="P45" i="34"/>
  <c r="O41" i="34"/>
  <c r="O38" i="66" s="1"/>
  <c r="I55" i="34"/>
  <c r="J69" i="34"/>
  <c r="J66" i="66" s="1"/>
  <c r="O83" i="34"/>
  <c r="I97" i="34"/>
  <c r="J111" i="34"/>
  <c r="K139" i="34"/>
  <c r="O73" i="34"/>
  <c r="K67" i="34"/>
  <c r="K27" i="34"/>
  <c r="J140" i="34"/>
  <c r="I128" i="34"/>
  <c r="P134" i="34"/>
  <c r="Q43" i="34"/>
  <c r="Q40" i="66" s="1"/>
  <c r="Q71" i="34"/>
  <c r="Q85" i="34"/>
  <c r="Q137" i="34"/>
  <c r="O39" i="34"/>
  <c r="Q81" i="34"/>
  <c r="J116" i="34"/>
  <c r="K46" i="34"/>
  <c r="J104" i="34"/>
  <c r="P32" i="34"/>
  <c r="P29" i="66" s="1"/>
  <c r="P16" i="34"/>
  <c r="J58" i="34"/>
  <c r="K128" i="34"/>
  <c r="O84" i="34"/>
  <c r="J119" i="34"/>
  <c r="I41" i="34"/>
  <c r="I31" i="34"/>
  <c r="O16" i="63"/>
  <c r="N16" i="63" s="1"/>
  <c r="P19" i="34"/>
  <c r="J101" i="34"/>
  <c r="J45" i="34"/>
  <c r="P69" i="34"/>
  <c r="Q50" i="34"/>
  <c r="Q47" i="66" s="1"/>
  <c r="O85" i="34"/>
  <c r="P30" i="34"/>
  <c r="P104" i="34"/>
  <c r="K7" i="34"/>
  <c r="Q49" i="34"/>
  <c r="Q50" i="66" s="1"/>
  <c r="I66" i="34"/>
  <c r="Q129" i="34"/>
  <c r="J20" i="34"/>
  <c r="I124" i="34"/>
  <c r="I40" i="34"/>
  <c r="O59" i="34"/>
  <c r="O56" i="66" s="1"/>
  <c r="P94" i="34"/>
  <c r="J47" i="34"/>
  <c r="O102" i="34"/>
  <c r="P47" i="34"/>
  <c r="O8" i="34"/>
  <c r="P17" i="34"/>
  <c r="K69" i="34"/>
  <c r="P138" i="34"/>
  <c r="O54" i="34"/>
  <c r="K47" i="34"/>
  <c r="K44" i="66" s="1"/>
  <c r="K92" i="34"/>
  <c r="J63" i="34"/>
  <c r="J30" i="34"/>
  <c r="O28" i="34"/>
  <c r="J66" i="34"/>
  <c r="I84" i="34"/>
  <c r="O56" i="34"/>
  <c r="K101" i="34"/>
  <c r="K98" i="66" s="1"/>
  <c r="J18" i="34"/>
  <c r="K127" i="34"/>
  <c r="K24" i="34"/>
  <c r="K82" i="34"/>
  <c r="I61" i="34"/>
  <c r="K10" i="34"/>
  <c r="P112" i="34"/>
  <c r="I140" i="34"/>
  <c r="I73" i="34"/>
  <c r="I70" i="66" s="1"/>
  <c r="K51" i="34"/>
  <c r="Q79" i="34"/>
  <c r="O93" i="34"/>
  <c r="K121" i="34"/>
  <c r="O87" i="34"/>
  <c r="O46" i="34"/>
  <c r="I47" i="34"/>
  <c r="P96" i="34"/>
  <c r="P68" i="34"/>
  <c r="Q6" i="34"/>
  <c r="P46" i="34"/>
  <c r="I81" i="34"/>
  <c r="I130" i="34"/>
  <c r="J91" i="34"/>
  <c r="O126" i="34"/>
  <c r="Q52" i="34"/>
  <c r="I19" i="34"/>
  <c r="O98" i="34"/>
  <c r="Z36" i="73"/>
  <c r="AD36" i="73"/>
  <c r="K93" i="34"/>
  <c r="O19" i="63"/>
  <c r="P22" i="34"/>
  <c r="O3" i="63"/>
  <c r="N3" i="63" s="1"/>
  <c r="P6" i="34"/>
  <c r="J23" i="34"/>
  <c r="K58" i="34"/>
  <c r="Q93" i="34"/>
  <c r="P128" i="34"/>
  <c r="P54" i="34"/>
  <c r="I72" i="34"/>
  <c r="I5" i="34"/>
  <c r="Q17" i="34"/>
  <c r="J85" i="34"/>
  <c r="I103" i="34"/>
  <c r="P24" i="34"/>
  <c r="J33" i="34"/>
  <c r="I42" i="34"/>
  <c r="O70" i="34"/>
  <c r="I13" i="34"/>
  <c r="O5" i="63"/>
  <c r="N5" i="63" s="1"/>
  <c r="P8" i="34"/>
  <c r="J62" i="34"/>
  <c r="I7" i="34"/>
  <c r="I8" i="66" s="1"/>
  <c r="P88" i="34"/>
  <c r="O123" i="34"/>
  <c r="J46" i="34"/>
  <c r="J43" i="66" s="1"/>
  <c r="K130" i="34"/>
  <c r="O111" i="34"/>
  <c r="I88" i="34"/>
  <c r="I23" i="34"/>
  <c r="I58" i="34"/>
  <c r="J100" i="34"/>
  <c r="J135" i="34"/>
  <c r="I126" i="34"/>
  <c r="I8" i="34"/>
  <c r="K136" i="34"/>
  <c r="P80" i="34"/>
  <c r="Q112" i="34"/>
  <c r="Q59" i="34"/>
  <c r="P103" i="34"/>
  <c r="P100" i="66" s="1"/>
  <c r="K99" i="34"/>
  <c r="K96" i="66" s="1"/>
  <c r="O92" i="34"/>
  <c r="O61" i="34"/>
  <c r="P61" i="34"/>
  <c r="I111" i="34"/>
  <c r="I51" i="34"/>
  <c r="O101" i="34"/>
  <c r="P86" i="34"/>
  <c r="J107" i="34"/>
  <c r="I17" i="34"/>
  <c r="Q36" i="34"/>
  <c r="K31" i="34"/>
  <c r="K68" i="34"/>
  <c r="Q61" i="34"/>
  <c r="I96" i="34"/>
  <c r="J131" i="34"/>
  <c r="Q16" i="34"/>
  <c r="Q13" i="66" s="1"/>
  <c r="X42" i="73"/>
  <c r="AB36" i="73"/>
  <c r="J81" i="34"/>
  <c r="K104" i="34"/>
  <c r="Q23" i="34"/>
  <c r="J41" i="34"/>
  <c r="I104" i="34"/>
  <c r="O26" i="34"/>
  <c r="J108" i="34"/>
  <c r="K87" i="34"/>
  <c r="K84" i="66" s="1"/>
  <c r="O57" i="34"/>
  <c r="J127" i="34"/>
  <c r="I15" i="34"/>
  <c r="I12" i="66" s="1"/>
  <c r="J13" i="34"/>
  <c r="J21" i="34"/>
  <c r="K13" i="34"/>
  <c r="K137" i="34"/>
  <c r="K81" i="34"/>
  <c r="P137" i="34"/>
  <c r="P134" i="66" s="1"/>
  <c r="Q130" i="34"/>
  <c r="Q127" i="66" s="1"/>
  <c r="K118" i="34"/>
  <c r="K115" i="66" s="1"/>
  <c r="K11" i="34"/>
  <c r="Q58" i="34"/>
  <c r="K100" i="34"/>
  <c r="K135" i="34"/>
  <c r="K91" i="34"/>
  <c r="K126" i="34"/>
  <c r="I34" i="34"/>
  <c r="Q94" i="34"/>
  <c r="Q91" i="66" s="1"/>
  <c r="J31" i="34"/>
  <c r="J115" i="34"/>
  <c r="P66" i="34"/>
  <c r="P63" i="66" s="1"/>
  <c r="I134" i="34"/>
  <c r="Q87" i="34"/>
  <c r="K113" i="34"/>
  <c r="K110" i="66" s="1"/>
  <c r="Q117" i="34"/>
  <c r="O72" i="63"/>
  <c r="N72" i="63" s="1"/>
  <c r="O75" i="34"/>
  <c r="O34" i="34"/>
  <c r="Q65" i="34"/>
  <c r="P108" i="34"/>
  <c r="Q101" i="34"/>
  <c r="I65" i="34"/>
  <c r="P122" i="34"/>
  <c r="Q31" i="34"/>
  <c r="J59" i="34"/>
  <c r="J56" i="66" s="1"/>
  <c r="Q108" i="34"/>
  <c r="J117" i="34"/>
  <c r="AB40" i="73"/>
  <c r="P20" i="34"/>
  <c r="P129" i="34"/>
  <c r="P126" i="66" s="1"/>
  <c r="J70" i="34"/>
  <c r="K108" i="34"/>
  <c r="I121" i="34"/>
  <c r="K49" i="34"/>
  <c r="K17" i="34"/>
  <c r="J43" i="34"/>
  <c r="K71" i="34"/>
  <c r="O49" i="63"/>
  <c r="O52" i="34"/>
  <c r="P89" i="34"/>
  <c r="Q103" i="34"/>
  <c r="Q115" i="34"/>
  <c r="J12" i="34"/>
  <c r="AD41" i="73"/>
  <c r="Z37" i="73"/>
  <c r="X37" i="73"/>
  <c r="J34" i="34"/>
  <c r="O69" i="34"/>
  <c r="K12" i="34"/>
  <c r="I90" i="34"/>
  <c r="O124" i="34"/>
  <c r="Q27" i="34"/>
  <c r="K35" i="34"/>
  <c r="K76" i="34"/>
  <c r="K73" i="66" s="1"/>
  <c r="Q21" i="34"/>
  <c r="K140" i="34"/>
  <c r="O88" i="34"/>
  <c r="I137" i="34"/>
  <c r="Q83" i="34"/>
  <c r="J11" i="34"/>
  <c r="Q72" i="34"/>
  <c r="Q107" i="34"/>
  <c r="Q91" i="34"/>
  <c r="P126" i="34"/>
  <c r="Q45" i="34"/>
  <c r="Q42" i="66" s="1"/>
  <c r="O141" i="34"/>
  <c r="I38" i="34"/>
  <c r="I122" i="34"/>
  <c r="P73" i="34"/>
  <c r="K19" i="34"/>
  <c r="I22" i="34"/>
  <c r="K41" i="34"/>
  <c r="K38" i="66" s="1"/>
  <c r="Q92" i="34"/>
  <c r="O89" i="34"/>
  <c r="P118" i="34"/>
  <c r="P136" i="34"/>
  <c r="Q84" i="34"/>
  <c r="P119" i="34"/>
  <c r="P116" i="66" s="1"/>
  <c r="P9" i="34"/>
  <c r="Q30" i="34"/>
  <c r="Q27" i="66" s="1"/>
  <c r="O31" i="34"/>
  <c r="K57" i="34"/>
  <c r="Q51" i="34"/>
  <c r="I87" i="34"/>
  <c r="J110" i="34"/>
  <c r="I26" i="34"/>
  <c r="J124" i="34"/>
  <c r="J96" i="34"/>
  <c r="J99" i="34"/>
  <c r="X40" i="73"/>
  <c r="O19" i="34"/>
  <c r="O16" i="66" s="1"/>
  <c r="Z5" i="34"/>
  <c r="AD4" i="63"/>
  <c r="N11" i="63"/>
  <c r="O67" i="63"/>
  <c r="BN30" i="61"/>
  <c r="BN26" i="61"/>
  <c r="BN47" i="61"/>
  <c r="BN38" i="61"/>
  <c r="BN50" i="61"/>
  <c r="BN56" i="61"/>
  <c r="BN28" i="61"/>
  <c r="BN55" i="61"/>
  <c r="BN60" i="61"/>
  <c r="BN44" i="61"/>
  <c r="BN59" i="61"/>
  <c r="BN34" i="61"/>
  <c r="BN39" i="61"/>
  <c r="BN40" i="61"/>
  <c r="BN57" i="61"/>
  <c r="BN61" i="61"/>
  <c r="BN29" i="61"/>
  <c r="BN45" i="61"/>
  <c r="BN53" i="61"/>
  <c r="BN58" i="61"/>
  <c r="BN48" i="61"/>
  <c r="BN27" i="61"/>
  <c r="BN32" i="61"/>
  <c r="BN37" i="61"/>
  <c r="BN54" i="61"/>
  <c r="BN52" i="61"/>
  <c r="BN43" i="61"/>
  <c r="BN49" i="61"/>
  <c r="BN35" i="61"/>
  <c r="BN33" i="61"/>
  <c r="BN62" i="61"/>
  <c r="BN51" i="61"/>
  <c r="BN36" i="61"/>
  <c r="BN31" i="61"/>
  <c r="BN41" i="61"/>
  <c r="BN46" i="61"/>
  <c r="BN42" i="61"/>
  <c r="O87" i="63"/>
  <c r="V16" i="63"/>
  <c r="V16" i="34" s="1"/>
  <c r="U13" i="66" s="1"/>
  <c r="V17" i="63"/>
  <c r="V17" i="34" s="1"/>
  <c r="U14" i="66" s="1"/>
  <c r="O101" i="63"/>
  <c r="O92" i="63"/>
  <c r="O29" i="63"/>
  <c r="O94" i="63"/>
  <c r="O121" i="63"/>
  <c r="O114" i="63"/>
  <c r="O116" i="63"/>
  <c r="O118" i="63"/>
  <c r="O39" i="63"/>
  <c r="O4" i="63"/>
  <c r="O18" i="63"/>
  <c r="O66" i="63"/>
  <c r="O117" i="63"/>
  <c r="O33" i="63"/>
  <c r="O123" i="63"/>
  <c r="O61" i="63"/>
  <c r="O139" i="63"/>
  <c r="O68" i="63"/>
  <c r="O93" i="63"/>
  <c r="O74" i="63"/>
  <c r="O81" i="63"/>
  <c r="O112" i="63"/>
  <c r="O130" i="63"/>
  <c r="O56" i="63"/>
  <c r="O78" i="63"/>
  <c r="O44" i="63"/>
  <c r="O126" i="63"/>
  <c r="O140" i="63"/>
  <c r="O47" i="63"/>
  <c r="O8" i="63"/>
  <c r="O103" i="63"/>
  <c r="O62" i="63"/>
  <c r="O41" i="63"/>
  <c r="O105" i="63"/>
  <c r="O137" i="63"/>
  <c r="O110" i="63"/>
  <c r="O120" i="63"/>
  <c r="O127" i="63"/>
  <c r="O21" i="63"/>
  <c r="O63" i="63"/>
  <c r="O13" i="63"/>
  <c r="O53" i="63"/>
  <c r="O109" i="63"/>
  <c r="O138" i="63"/>
  <c r="O31" i="63"/>
  <c r="O48" i="63"/>
  <c r="O28" i="63"/>
  <c r="N7" i="63"/>
  <c r="O104" i="63"/>
  <c r="O26" i="63"/>
  <c r="O129" i="63"/>
  <c r="O6" i="63"/>
  <c r="O91" i="63"/>
  <c r="O122" i="63"/>
  <c r="O69" i="63"/>
  <c r="O97" i="63"/>
  <c r="O76" i="63"/>
  <c r="O71" i="63"/>
  <c r="O50" i="63"/>
  <c r="O89" i="63"/>
  <c r="O96" i="63"/>
  <c r="O80" i="63"/>
  <c r="O60" i="63"/>
  <c r="O124" i="63"/>
  <c r="O75" i="63"/>
  <c r="O10" i="63"/>
  <c r="O15" i="63"/>
  <c r="O45" i="63"/>
  <c r="O107" i="63"/>
  <c r="O38" i="63"/>
  <c r="O34" i="63"/>
  <c r="O125" i="63"/>
  <c r="O23" i="63"/>
  <c r="O54" i="63"/>
  <c r="O37" i="63"/>
  <c r="O131" i="63"/>
  <c r="O55" i="63"/>
  <c r="O64" i="63"/>
  <c r="O70" i="63"/>
  <c r="O59" i="63"/>
  <c r="O134" i="63"/>
  <c r="O106" i="63"/>
  <c r="O108" i="63"/>
  <c r="O51" i="63"/>
  <c r="O12" i="63"/>
  <c r="O22" i="63"/>
  <c r="O113" i="63"/>
  <c r="O115" i="63"/>
  <c r="O58" i="63"/>
  <c r="O132" i="63"/>
  <c r="O57" i="63"/>
  <c r="O136" i="63"/>
  <c r="O27" i="63"/>
  <c r="O42" i="63"/>
  <c r="O82" i="63"/>
  <c r="O35" i="63"/>
  <c r="O95" i="63"/>
  <c r="O73" i="63"/>
  <c r="O43" i="63"/>
  <c r="O100" i="63"/>
  <c r="O128" i="63"/>
  <c r="O90" i="63"/>
  <c r="O99" i="63"/>
  <c r="O102" i="63"/>
  <c r="O85" i="63"/>
  <c r="O25" i="63"/>
  <c r="O32" i="63"/>
  <c r="O84" i="63"/>
  <c r="O77" i="63"/>
  <c r="O79" i="63"/>
  <c r="O133" i="63"/>
  <c r="O98" i="63"/>
  <c r="O88" i="63"/>
  <c r="O135" i="63"/>
  <c r="O36" i="63"/>
  <c r="O83" i="63"/>
  <c r="O111" i="63"/>
  <c r="O52" i="63"/>
  <c r="O86" i="63"/>
  <c r="O119" i="63"/>
  <c r="O46" i="63"/>
  <c r="O40" i="63"/>
  <c r="O30" i="63"/>
  <c r="BK115" i="61"/>
  <c r="BK15" i="61"/>
  <c r="BK55" i="61"/>
  <c r="BK94" i="61"/>
  <c r="BK111" i="61"/>
  <c r="BK87" i="61"/>
  <c r="BK8" i="61"/>
  <c r="BK59" i="61"/>
  <c r="BK89" i="61"/>
  <c r="BK22" i="61"/>
  <c r="BK99" i="61"/>
  <c r="BK122" i="61"/>
  <c r="BK10" i="61"/>
  <c r="BK28" i="61"/>
  <c r="BK9" i="61"/>
  <c r="BK113" i="61"/>
  <c r="BK134" i="61"/>
  <c r="BK141" i="61"/>
  <c r="BK29" i="61"/>
  <c r="BK3" i="61"/>
  <c r="BK36" i="61"/>
  <c r="BK78" i="61"/>
  <c r="BK67" i="61"/>
  <c r="BK63" i="61"/>
  <c r="BK26" i="61"/>
  <c r="BK38" i="61"/>
  <c r="BK61" i="61"/>
  <c r="BK43" i="61"/>
  <c r="BK42" i="61"/>
  <c r="BK129" i="61"/>
  <c r="BK133" i="61"/>
  <c r="BK125" i="61"/>
  <c r="BK41" i="61"/>
  <c r="BK108" i="61"/>
  <c r="BK101" i="61"/>
  <c r="BK73" i="61"/>
  <c r="BK80" i="61"/>
  <c r="BK7" i="61"/>
  <c r="BK81" i="61"/>
  <c r="BK53" i="61"/>
  <c r="BK32" i="61"/>
  <c r="BK6" i="61"/>
  <c r="BK127" i="61"/>
  <c r="BK136" i="61"/>
  <c r="BK83" i="61"/>
  <c r="BK66" i="61"/>
  <c r="BK50" i="61"/>
  <c r="BK64" i="61"/>
  <c r="BK71" i="61"/>
  <c r="BK47" i="61"/>
  <c r="BK107" i="61"/>
  <c r="BK24" i="61"/>
  <c r="BK20" i="61"/>
  <c r="BK45" i="61"/>
  <c r="BK96" i="61"/>
  <c r="BK120" i="61"/>
  <c r="BK106" i="61"/>
  <c r="BK92" i="61"/>
  <c r="BK85" i="61"/>
  <c r="BK57" i="61"/>
  <c r="BK31" i="61"/>
  <c r="BK90" i="61"/>
  <c r="BK33" i="61"/>
  <c r="BK39" i="61"/>
  <c r="BK40" i="61"/>
  <c r="BK25" i="61"/>
  <c r="BK118" i="61"/>
  <c r="BK123" i="61"/>
  <c r="BK100" i="61"/>
  <c r="BK44" i="61"/>
  <c r="BK46" i="61"/>
  <c r="BK48" i="61"/>
  <c r="BK34" i="61"/>
  <c r="BK117" i="61"/>
  <c r="BK5" i="61"/>
  <c r="BK27" i="61"/>
  <c r="BK69" i="61"/>
  <c r="BK114" i="61"/>
  <c r="BK102" i="61"/>
  <c r="BK137" i="61"/>
  <c r="BK98" i="61"/>
  <c r="BK139" i="61"/>
  <c r="BK132" i="61"/>
  <c r="BK88" i="61"/>
  <c r="BK18" i="61"/>
  <c r="BK19" i="61"/>
  <c r="BK12" i="61"/>
  <c r="BK52" i="61"/>
  <c r="BK82" i="61"/>
  <c r="BK56" i="61"/>
  <c r="BK97" i="61"/>
  <c r="BK76" i="61"/>
  <c r="BK104" i="61"/>
  <c r="BK75" i="61"/>
  <c r="BK124" i="61"/>
  <c r="BK17" i="61"/>
  <c r="BK37" i="61"/>
  <c r="BK21" i="61"/>
  <c r="BK91" i="61"/>
  <c r="BK131" i="61"/>
  <c r="BK119" i="61"/>
  <c r="BK93" i="61"/>
  <c r="BK35" i="61"/>
  <c r="BK126" i="61"/>
  <c r="BK135" i="61"/>
  <c r="BK54" i="61"/>
  <c r="BK4" i="61"/>
  <c r="BK138" i="61"/>
  <c r="BK121" i="61"/>
  <c r="BK72" i="61"/>
  <c r="BK109" i="61"/>
  <c r="BK60" i="61"/>
  <c r="BK79" i="61"/>
  <c r="BK116" i="61"/>
  <c r="BK70" i="61"/>
  <c r="BK51" i="61"/>
  <c r="BK95" i="61"/>
  <c r="BK68" i="61"/>
  <c r="BK16" i="61"/>
  <c r="BK14" i="61"/>
  <c r="BK110" i="61"/>
  <c r="BK30" i="61"/>
  <c r="BK62" i="61"/>
  <c r="BK11" i="61"/>
  <c r="BK130" i="61"/>
  <c r="BK49" i="61"/>
  <c r="BK105" i="61"/>
  <c r="BK103" i="61"/>
  <c r="BK77" i="61"/>
  <c r="BK74" i="61"/>
  <c r="BK13" i="61"/>
  <c r="BK128" i="61"/>
  <c r="BK65" i="61"/>
  <c r="BK58" i="61"/>
  <c r="BK23" i="61"/>
  <c r="BK86" i="61"/>
  <c r="BK84" i="61"/>
  <c r="BK112" i="61"/>
  <c r="BK140" i="61"/>
  <c r="I7" i="66" l="1"/>
  <c r="P101" i="66"/>
  <c r="O94" i="66"/>
  <c r="O98" i="66"/>
  <c r="O83" i="66"/>
  <c r="L93" i="66"/>
  <c r="Q114" i="66"/>
  <c r="K16" i="66"/>
  <c r="K134" i="66"/>
  <c r="Z141" i="34"/>
  <c r="AC142" i="63"/>
  <c r="N48" i="73"/>
  <c r="R48" i="73"/>
  <c r="L69" i="66"/>
  <c r="I78" i="66"/>
  <c r="O108" i="66"/>
  <c r="K124" i="66"/>
  <c r="P85" i="66"/>
  <c r="K104" i="66"/>
  <c r="J119" i="66"/>
  <c r="P45" i="66"/>
  <c r="I22" i="66"/>
  <c r="J130" i="66"/>
  <c r="Q61" i="66"/>
  <c r="L43" i="66"/>
  <c r="I58" i="66"/>
  <c r="O133" i="66"/>
  <c r="I17" i="66"/>
  <c r="K24" i="66"/>
  <c r="J110" i="66"/>
  <c r="P84" i="66"/>
  <c r="O19" i="66"/>
  <c r="O31" i="66"/>
  <c r="J78" i="66"/>
  <c r="P19" i="66"/>
  <c r="Q30" i="66"/>
  <c r="K71" i="66"/>
  <c r="K108" i="66"/>
  <c r="Q9" i="66"/>
  <c r="I101" i="66"/>
  <c r="I69" i="66"/>
  <c r="J98" i="66"/>
  <c r="K97" i="66"/>
  <c r="Q129" i="66"/>
  <c r="I124" i="66"/>
  <c r="J20" i="66"/>
  <c r="I44" i="66"/>
  <c r="I121" i="66"/>
  <c r="K80" i="66"/>
  <c r="J126" i="66"/>
  <c r="I63" i="66"/>
  <c r="K17" i="66"/>
  <c r="Q49" i="66"/>
  <c r="P42" i="66"/>
  <c r="J26" i="66"/>
  <c r="O41" i="66"/>
  <c r="L24" i="66"/>
  <c r="J54" i="66"/>
  <c r="O63" i="66"/>
  <c r="J52" i="66"/>
  <c r="K55" i="66"/>
  <c r="P65" i="66"/>
  <c r="O72" i="66"/>
  <c r="I99" i="66"/>
  <c r="O134" i="66"/>
  <c r="L106" i="66"/>
  <c r="L107" i="66"/>
  <c r="Q26" i="66"/>
  <c r="Q38" i="66"/>
  <c r="L37" i="66"/>
  <c r="O138" i="66"/>
  <c r="K133" i="66"/>
  <c r="I94" i="66"/>
  <c r="Q63" i="66"/>
  <c r="L8" i="66"/>
  <c r="Q112" i="66"/>
  <c r="P83" i="66"/>
  <c r="J55" i="66"/>
  <c r="L74" i="66"/>
  <c r="O85" i="66"/>
  <c r="I33" i="66"/>
  <c r="L70" i="66"/>
  <c r="L80" i="66"/>
  <c r="J16" i="66"/>
  <c r="O8" i="66"/>
  <c r="J73" i="66"/>
  <c r="J18" i="66"/>
  <c r="I106" i="66"/>
  <c r="Q105" i="66"/>
  <c r="L135" i="66"/>
  <c r="Q134" i="66"/>
  <c r="L117" i="66"/>
  <c r="J69" i="66"/>
  <c r="K132" i="66"/>
  <c r="L54" i="66"/>
  <c r="L111" i="66"/>
  <c r="K48" i="66"/>
  <c r="O49" i="66"/>
  <c r="L12" i="66"/>
  <c r="L121" i="66"/>
  <c r="I38" i="66"/>
  <c r="I11" i="66"/>
  <c r="O91" i="66"/>
  <c r="I13" i="66"/>
  <c r="L102" i="66"/>
  <c r="L91" i="66"/>
  <c r="I19" i="66"/>
  <c r="L103" i="66"/>
  <c r="J135" i="66"/>
  <c r="K53" i="66"/>
  <c r="K57" i="66"/>
  <c r="L84" i="66"/>
  <c r="I29" i="66"/>
  <c r="I65" i="66"/>
  <c r="P22" i="66"/>
  <c r="O126" i="66"/>
  <c r="K30" i="66"/>
  <c r="P103" i="66"/>
  <c r="L105" i="66"/>
  <c r="Q101" i="66"/>
  <c r="K9" i="66"/>
  <c r="I93" i="66"/>
  <c r="J53" i="66"/>
  <c r="L28" i="66"/>
  <c r="J10" i="66"/>
  <c r="L132" i="66"/>
  <c r="L46" i="66"/>
  <c r="J114" i="66"/>
  <c r="J103" i="66"/>
  <c r="P76" i="66"/>
  <c r="Q136" i="66"/>
  <c r="P61" i="66"/>
  <c r="L44" i="66"/>
  <c r="P93" i="66"/>
  <c r="K46" i="66"/>
  <c r="J77" i="66"/>
  <c r="Q107" i="66"/>
  <c r="I87" i="66"/>
  <c r="O25" i="66"/>
  <c r="K90" i="66"/>
  <c r="K54" i="66"/>
  <c r="J112" i="66"/>
  <c r="L50" i="66"/>
  <c r="O54" i="66"/>
  <c r="I55" i="66"/>
  <c r="O36" i="66"/>
  <c r="L34" i="66"/>
  <c r="P114" i="66"/>
  <c r="K81" i="66"/>
  <c r="P133" i="66"/>
  <c r="I134" i="66"/>
  <c r="I62" i="66"/>
  <c r="J104" i="66"/>
  <c r="K123" i="66"/>
  <c r="J38" i="66"/>
  <c r="I108" i="66"/>
  <c r="P82" i="66"/>
  <c r="J57" i="66"/>
  <c r="Q89" i="66"/>
  <c r="Q18" i="66"/>
  <c r="K68" i="66"/>
  <c r="Q62" i="66"/>
  <c r="O120" i="66"/>
  <c r="Q90" i="66"/>
  <c r="J15" i="66"/>
  <c r="P91" i="66"/>
  <c r="I28" i="66"/>
  <c r="Q64" i="66"/>
  <c r="O24" i="66"/>
  <c r="J96" i="66"/>
  <c r="O43" i="66"/>
  <c r="I10" i="66"/>
  <c r="K89" i="66"/>
  <c r="O28" i="66"/>
  <c r="L78" i="66"/>
  <c r="L26" i="66"/>
  <c r="P6" i="66"/>
  <c r="L108" i="66"/>
  <c r="L115" i="66"/>
  <c r="L66" i="66"/>
  <c r="L130" i="66"/>
  <c r="L112" i="66"/>
  <c r="L7" i="66"/>
  <c r="P51" i="66"/>
  <c r="L63" i="66"/>
  <c r="Q98" i="66"/>
  <c r="P102" i="66"/>
  <c r="P75" i="66"/>
  <c r="L68" i="66"/>
  <c r="L23" i="66"/>
  <c r="O12" i="66"/>
  <c r="P35" i="66"/>
  <c r="O121" i="66"/>
  <c r="K78" i="66"/>
  <c r="J17" i="66"/>
  <c r="K125" i="66"/>
  <c r="K107" i="66"/>
  <c r="I79" i="66"/>
  <c r="Q123" i="66"/>
  <c r="I118" i="66"/>
  <c r="I119" i="66"/>
  <c r="I96" i="66"/>
  <c r="O14" i="66"/>
  <c r="I56" i="66"/>
  <c r="I128" i="66"/>
  <c r="O132" i="66"/>
  <c r="O33" i="66"/>
  <c r="J107" i="66"/>
  <c r="K43" i="66"/>
  <c r="O80" i="66"/>
  <c r="O110" i="66"/>
  <c r="O46" i="66"/>
  <c r="J28" i="66"/>
  <c r="Q19" i="66"/>
  <c r="I47" i="66"/>
  <c r="Q128" i="66"/>
  <c r="L126" i="66"/>
  <c r="O123" i="66"/>
  <c r="K7" i="66"/>
  <c r="P14" i="66"/>
  <c r="P88" i="66"/>
  <c r="L79" i="66"/>
  <c r="L56" i="66"/>
  <c r="O86" i="66"/>
  <c r="K137" i="66"/>
  <c r="P58" i="66"/>
  <c r="P43" i="66"/>
  <c r="O58" i="66"/>
  <c r="L86" i="66"/>
  <c r="J40" i="66"/>
  <c r="K135" i="66"/>
  <c r="Q74" i="66"/>
  <c r="I100" i="66"/>
  <c r="O82" i="66"/>
  <c r="L40" i="66"/>
  <c r="K130" i="66"/>
  <c r="P115" i="66"/>
  <c r="K127" i="66"/>
  <c r="K21" i="66"/>
  <c r="P131" i="66"/>
  <c r="O30" i="66"/>
  <c r="J72" i="66"/>
  <c r="O113" i="66"/>
  <c r="O6" i="66"/>
  <c r="I21" i="66"/>
  <c r="O44" i="66"/>
  <c r="Q132" i="66"/>
  <c r="L127" i="66"/>
  <c r="K37" i="66"/>
  <c r="J93" i="66"/>
  <c r="J59" i="66"/>
  <c r="I81" i="66"/>
  <c r="K64" i="66"/>
  <c r="J25" i="66"/>
  <c r="O61" i="66"/>
  <c r="K19" i="66"/>
  <c r="P53" i="66"/>
  <c r="L31" i="66"/>
  <c r="L47" i="66"/>
  <c r="P92" i="66"/>
  <c r="L6" i="66"/>
  <c r="L51" i="66"/>
  <c r="I35" i="66"/>
  <c r="J27" i="66"/>
  <c r="O45" i="66"/>
  <c r="L60" i="66"/>
  <c r="L67" i="66"/>
  <c r="K118" i="66"/>
  <c r="P30" i="66"/>
  <c r="O67" i="66"/>
  <c r="J127" i="66"/>
  <c r="J84" i="66"/>
  <c r="K86" i="66"/>
  <c r="I51" i="66"/>
  <c r="L100" i="66"/>
  <c r="J67" i="66"/>
  <c r="O47" i="66"/>
  <c r="Q48" i="66"/>
  <c r="J31" i="66"/>
  <c r="P17" i="66"/>
  <c r="K65" i="66"/>
  <c r="Q76" i="66"/>
  <c r="J101" i="66"/>
  <c r="Q65" i="66"/>
  <c r="I36" i="66"/>
  <c r="O73" i="66"/>
  <c r="O68" i="66"/>
  <c r="P8" i="66"/>
  <c r="K29" i="66"/>
  <c r="I95" i="66"/>
  <c r="I107" i="66"/>
  <c r="K112" i="66"/>
  <c r="P105" i="66"/>
  <c r="Q20" i="66"/>
  <c r="Q21" i="66"/>
  <c r="I76" i="66"/>
  <c r="L92" i="66"/>
  <c r="Q99" i="66"/>
  <c r="K41" i="66"/>
  <c r="O105" i="66"/>
  <c r="Q126" i="66"/>
  <c r="Q115" i="66"/>
  <c r="L57" i="66"/>
  <c r="L138" i="66"/>
  <c r="L11" i="66"/>
  <c r="L49" i="66"/>
  <c r="L42" i="66"/>
  <c r="J131" i="66"/>
  <c r="K49" i="66"/>
  <c r="I113" i="66"/>
  <c r="L30" i="66"/>
  <c r="L55" i="66"/>
  <c r="K28" i="66"/>
  <c r="J36" i="66"/>
  <c r="Q124" i="66"/>
  <c r="K126" i="66"/>
  <c r="P108" i="66"/>
  <c r="L9" i="66"/>
  <c r="L96" i="66"/>
  <c r="L137" i="66"/>
  <c r="L125" i="66"/>
  <c r="O22" i="66"/>
  <c r="I54" i="66"/>
  <c r="L94" i="66"/>
  <c r="L95" i="66"/>
  <c r="L13" i="66"/>
  <c r="L110" i="66"/>
  <c r="I20" i="66"/>
  <c r="Q81" i="66"/>
  <c r="Q80" i="66"/>
  <c r="Q100" i="66"/>
  <c r="K88" i="66"/>
  <c r="O23" i="66"/>
  <c r="K91" i="66"/>
  <c r="Q121" i="66"/>
  <c r="I127" i="66"/>
  <c r="K79" i="66"/>
  <c r="P44" i="66"/>
  <c r="Q68" i="66"/>
  <c r="P9" i="66"/>
  <c r="K63" i="66"/>
  <c r="K8" i="66"/>
  <c r="O125" i="66"/>
  <c r="O7" i="66"/>
  <c r="P33" i="66"/>
  <c r="J125" i="66"/>
  <c r="K39" i="66"/>
  <c r="O50" i="66"/>
  <c r="I116" i="66"/>
  <c r="I41" i="66"/>
  <c r="K23" i="66"/>
  <c r="Q29" i="66"/>
  <c r="O39" i="66"/>
  <c r="I83" i="66"/>
  <c r="O81" i="66"/>
  <c r="Q66" i="66"/>
  <c r="K94" i="66"/>
  <c r="O100" i="66"/>
  <c r="I126" i="66"/>
  <c r="L64" i="66"/>
  <c r="Q56" i="66"/>
  <c r="L58" i="66"/>
  <c r="L109" i="66"/>
  <c r="I23" i="66"/>
  <c r="K105" i="66"/>
  <c r="O84" i="66"/>
  <c r="O70" i="66"/>
  <c r="K56" i="66"/>
  <c r="J87" i="66"/>
  <c r="P78" i="66"/>
  <c r="P50" i="66"/>
  <c r="P13" i="66"/>
  <c r="Q86" i="66"/>
  <c r="L77" i="66"/>
  <c r="I40" i="66"/>
  <c r="K10" i="66"/>
  <c r="P77" i="66"/>
  <c r="I84" i="66"/>
  <c r="O66" i="66"/>
  <c r="L27" i="66"/>
  <c r="P80" i="66"/>
  <c r="O131" i="66"/>
  <c r="Q88" i="66"/>
  <c r="J124" i="66"/>
  <c r="Q33" i="66"/>
  <c r="J132" i="66"/>
  <c r="O95" i="66"/>
  <c r="O51" i="66"/>
  <c r="P27" i="66"/>
  <c r="J113" i="66"/>
  <c r="Q17" i="66"/>
  <c r="P59" i="66"/>
  <c r="I15" i="66"/>
  <c r="P64" i="66"/>
  <c r="L114" i="66"/>
  <c r="L129" i="66"/>
  <c r="L131" i="66"/>
  <c r="J138" i="66"/>
  <c r="I137" i="66"/>
  <c r="Q78" i="66"/>
  <c r="J95" i="66"/>
  <c r="L22" i="66"/>
  <c r="J82" i="66"/>
  <c r="K66" i="66"/>
  <c r="P107" i="66"/>
  <c r="J109" i="66"/>
  <c r="I24" i="66"/>
  <c r="J46" i="66"/>
  <c r="P54" i="66"/>
  <c r="Q15" i="66"/>
  <c r="I53" i="66"/>
  <c r="Q69" i="66"/>
  <c r="J9" i="66"/>
  <c r="I31" i="66"/>
  <c r="J8" i="66"/>
  <c r="P66" i="66"/>
  <c r="J21" i="66"/>
  <c r="J74" i="66"/>
  <c r="P79" i="66"/>
  <c r="L15" i="66"/>
  <c r="L81" i="66"/>
  <c r="J88" i="66"/>
  <c r="L118" i="66"/>
  <c r="L25" i="66"/>
  <c r="L120" i="66"/>
  <c r="O109" i="66"/>
  <c r="J7" i="66"/>
  <c r="P124" i="66"/>
  <c r="L41" i="66"/>
  <c r="L61" i="66"/>
  <c r="L85" i="66"/>
  <c r="L45" i="66"/>
  <c r="L52" i="66"/>
  <c r="L133" i="66"/>
  <c r="L62" i="66"/>
  <c r="L71" i="66"/>
  <c r="P132" i="66"/>
  <c r="Q55" i="66"/>
  <c r="P125" i="66"/>
  <c r="J44" i="66"/>
  <c r="O13" i="66"/>
  <c r="P12" i="66"/>
  <c r="J118" i="66"/>
  <c r="I60" i="66"/>
  <c r="Q73" i="66"/>
  <c r="J75" i="66"/>
  <c r="O114" i="66"/>
  <c r="I68" i="66"/>
  <c r="L16" i="66"/>
  <c r="L53" i="66"/>
  <c r="L123" i="66"/>
  <c r="L89" i="66"/>
  <c r="L122" i="66"/>
  <c r="I39" i="66"/>
  <c r="P123" i="66"/>
  <c r="I123" i="66"/>
  <c r="R33" i="34"/>
  <c r="J30" i="66"/>
  <c r="I27" i="66"/>
  <c r="J47" i="66"/>
  <c r="O142" i="1"/>
  <c r="P137" i="66"/>
  <c r="J71" i="66"/>
  <c r="O17" i="66"/>
  <c r="R60" i="34"/>
  <c r="I57" i="66"/>
  <c r="P18" i="66"/>
  <c r="Q59" i="66"/>
  <c r="I138" i="66"/>
  <c r="K45" i="66"/>
  <c r="I122" i="66"/>
  <c r="L10" i="66"/>
  <c r="L14" i="66"/>
  <c r="O69" i="66"/>
  <c r="I43" i="66"/>
  <c r="P71" i="66"/>
  <c r="L99" i="66"/>
  <c r="I90" i="66"/>
  <c r="P128" i="66"/>
  <c r="O106" i="66"/>
  <c r="P21" i="66"/>
  <c r="J35" i="66"/>
  <c r="P129" i="66"/>
  <c r="I104" i="66"/>
  <c r="O32" i="66"/>
  <c r="Q85" i="66"/>
  <c r="I45" i="66"/>
  <c r="P110" i="66"/>
  <c r="I59" i="66"/>
  <c r="Q97" i="66"/>
  <c r="O129" i="66"/>
  <c r="Q36" i="66"/>
  <c r="L104" i="66"/>
  <c r="I117" i="66"/>
  <c r="Q104" i="66"/>
  <c r="I14" i="66"/>
  <c r="J97" i="66"/>
  <c r="I16" i="66"/>
  <c r="P135" i="66"/>
  <c r="I52" i="66"/>
  <c r="Q95" i="66"/>
  <c r="J24" i="66"/>
  <c r="J129" i="66"/>
  <c r="I98" i="66"/>
  <c r="P31" i="66"/>
  <c r="P39" i="66"/>
  <c r="P28" i="66"/>
  <c r="P120" i="66"/>
  <c r="O117" i="66"/>
  <c r="O10" i="66"/>
  <c r="P113" i="66"/>
  <c r="K82" i="66"/>
  <c r="I75" i="66"/>
  <c r="Q70" i="66"/>
  <c r="P15" i="66"/>
  <c r="I61" i="66"/>
  <c r="Q110" i="66"/>
  <c r="I136" i="66"/>
  <c r="J58" i="66"/>
  <c r="P109" i="66"/>
  <c r="Q113" i="66"/>
  <c r="J117" i="66"/>
  <c r="I67" i="66"/>
  <c r="I42" i="66"/>
  <c r="J32" i="66"/>
  <c r="O57" i="66"/>
  <c r="I103" i="66"/>
  <c r="P117" i="66"/>
  <c r="K20" i="66"/>
  <c r="K92" i="66"/>
  <c r="I82" i="66"/>
  <c r="L65" i="66"/>
  <c r="L48" i="66"/>
  <c r="Q28" i="66"/>
  <c r="J105" i="66"/>
  <c r="Q14" i="66"/>
  <c r="O97" i="66"/>
  <c r="K51" i="66"/>
  <c r="P95" i="66"/>
  <c r="P67" i="66"/>
  <c r="K60" i="66"/>
  <c r="K22" i="66"/>
  <c r="K121" i="66"/>
  <c r="K87" i="66"/>
  <c r="O27" i="66"/>
  <c r="O78" i="66"/>
  <c r="I77" i="66"/>
  <c r="K25" i="66"/>
  <c r="I91" i="66"/>
  <c r="P138" i="66"/>
  <c r="O48" i="66"/>
  <c r="O137" i="66"/>
  <c r="P112" i="66"/>
  <c r="I102" i="66"/>
  <c r="J50" i="66"/>
  <c r="P96" i="66"/>
  <c r="K70" i="66"/>
  <c r="I88" i="66"/>
  <c r="L21" i="66"/>
  <c r="O37" i="66"/>
  <c r="L33" i="66"/>
  <c r="P119" i="66"/>
  <c r="I85" i="66"/>
  <c r="J42" i="66"/>
  <c r="Q82" i="66"/>
  <c r="K114" i="66"/>
  <c r="I112" i="66"/>
  <c r="K33" i="66"/>
  <c r="K11" i="66"/>
  <c r="O118" i="66"/>
  <c r="O112" i="66"/>
  <c r="J11" i="66"/>
  <c r="Q39" i="66"/>
  <c r="J19" i="66"/>
  <c r="J23" i="66"/>
  <c r="Q72" i="66"/>
  <c r="O60" i="66"/>
  <c r="O26" i="66"/>
  <c r="I114" i="66"/>
  <c r="O64" i="66"/>
  <c r="Q138" i="66"/>
  <c r="O40" i="66"/>
  <c r="K15" i="66"/>
  <c r="J13" i="66"/>
  <c r="L97" i="66"/>
  <c r="J48" i="66"/>
  <c r="O111" i="66"/>
  <c r="K27" i="66"/>
  <c r="L18" i="66"/>
  <c r="P104" i="66"/>
  <c r="L35" i="66"/>
  <c r="P72" i="66"/>
  <c r="O115" i="66"/>
  <c r="L38" i="66"/>
  <c r="L75" i="66"/>
  <c r="E15" i="37"/>
  <c r="E16" i="37" s="1"/>
  <c r="L73" i="66"/>
  <c r="P86" i="66"/>
  <c r="I48" i="66"/>
  <c r="P90" i="66"/>
  <c r="K83" i="66"/>
  <c r="O124" i="66"/>
  <c r="P10" i="66"/>
  <c r="K103" i="66"/>
  <c r="P7" i="66"/>
  <c r="P26" i="66"/>
  <c r="J123" i="66"/>
  <c r="K116" i="66"/>
  <c r="J81" i="66"/>
  <c r="P122" i="66"/>
  <c r="K120" i="66"/>
  <c r="P127" i="66"/>
  <c r="J99" i="66"/>
  <c r="Q45" i="66"/>
  <c r="P57" i="66"/>
  <c r="I25" i="66"/>
  <c r="K13" i="66"/>
  <c r="J62" i="66"/>
  <c r="L136" i="66"/>
  <c r="O99" i="66"/>
  <c r="P16" i="66"/>
  <c r="P55" i="66"/>
  <c r="O93" i="66"/>
  <c r="P62" i="66"/>
  <c r="P48" i="66"/>
  <c r="P74" i="66"/>
  <c r="I111" i="66"/>
  <c r="K62" i="66"/>
  <c r="I110" i="66"/>
  <c r="K131" i="66"/>
  <c r="I50" i="66"/>
  <c r="O101" i="66"/>
  <c r="P49" i="66"/>
  <c r="Q137" i="66"/>
  <c r="O128" i="66"/>
  <c r="Q11" i="66"/>
  <c r="J115" i="66"/>
  <c r="P81" i="66"/>
  <c r="Q120" i="66"/>
  <c r="K59" i="66"/>
  <c r="J85" i="66"/>
  <c r="O34" i="66"/>
  <c r="Q75" i="66"/>
  <c r="K67" i="66"/>
  <c r="Q125" i="66"/>
  <c r="J12" i="66"/>
  <c r="K113" i="66"/>
  <c r="I30" i="66"/>
  <c r="Q60" i="66"/>
  <c r="D15" i="37"/>
  <c r="D16" i="37" s="1"/>
  <c r="K36" i="66"/>
  <c r="Q37" i="66"/>
  <c r="K102" i="66"/>
  <c r="O107" i="66"/>
  <c r="Q53" i="66"/>
  <c r="L29" i="66"/>
  <c r="L101" i="66"/>
  <c r="K101" i="66"/>
  <c r="I125" i="66"/>
  <c r="Q10" i="66"/>
  <c r="J100" i="66"/>
  <c r="P89" i="66"/>
  <c r="I72" i="66"/>
  <c r="K106" i="66"/>
  <c r="J111" i="66"/>
  <c r="Q111" i="66"/>
  <c r="I129" i="66"/>
  <c r="Q43" i="66"/>
  <c r="L32" i="66"/>
  <c r="L90" i="66"/>
  <c r="I109" i="66"/>
  <c r="I49" i="66"/>
  <c r="O89" i="66"/>
  <c r="P118" i="66"/>
  <c r="J90" i="66"/>
  <c r="Q94" i="66"/>
  <c r="J79" i="66"/>
  <c r="J92" i="66"/>
  <c r="I97" i="66"/>
  <c r="P37" i="66"/>
  <c r="K111" i="66"/>
  <c r="I120" i="66"/>
  <c r="K93" i="66"/>
  <c r="P60" i="66"/>
  <c r="O42" i="66"/>
  <c r="I89" i="66"/>
  <c r="O52" i="66"/>
  <c r="L36" i="66"/>
  <c r="J33" i="66"/>
  <c r="L82" i="66"/>
  <c r="J6" i="66"/>
  <c r="J65" i="66"/>
  <c r="J142" i="1"/>
  <c r="J137" i="66"/>
  <c r="K32" i="66"/>
  <c r="K14" i="66"/>
  <c r="O53" i="66"/>
  <c r="R40" i="34"/>
  <c r="I37" i="66"/>
  <c r="J116" i="66"/>
  <c r="K58" i="66"/>
  <c r="I6" i="66"/>
  <c r="K47" i="66"/>
  <c r="O102" i="66"/>
  <c r="J76" i="66"/>
  <c r="P47" i="66"/>
  <c r="P34" i="66"/>
  <c r="K100" i="66"/>
  <c r="O135" i="66"/>
  <c r="Q93" i="66"/>
  <c r="I105" i="66"/>
  <c r="I9" i="66"/>
  <c r="P98" i="66"/>
  <c r="J94" i="66"/>
  <c r="L83" i="66"/>
  <c r="J29" i="66"/>
  <c r="Q118" i="66"/>
  <c r="O71" i="66"/>
  <c r="L87" i="66"/>
  <c r="J120" i="66"/>
  <c r="O55" i="66"/>
  <c r="Q102" i="66"/>
  <c r="K40" i="66"/>
  <c r="P25" i="66"/>
  <c r="P130" i="66"/>
  <c r="P41" i="66"/>
  <c r="Q67" i="66"/>
  <c r="K95" i="66"/>
  <c r="Q92" i="66"/>
  <c r="O11" i="66"/>
  <c r="Q24" i="66"/>
  <c r="Q35" i="66"/>
  <c r="P40" i="66"/>
  <c r="O103" i="66"/>
  <c r="J121" i="66"/>
  <c r="P70" i="66"/>
  <c r="J63" i="66"/>
  <c r="K75" i="66"/>
  <c r="J136" i="66"/>
  <c r="K138" i="66"/>
  <c r="P111" i="66"/>
  <c r="Q16" i="66"/>
  <c r="O35" i="66"/>
  <c r="P20" i="66"/>
  <c r="K129" i="66"/>
  <c r="Q41" i="66"/>
  <c r="I71" i="66"/>
  <c r="I46" i="66"/>
  <c r="K35" i="66"/>
  <c r="Q23" i="66"/>
  <c r="O136" i="66"/>
  <c r="K85" i="66"/>
  <c r="K12" i="66"/>
  <c r="O104" i="66"/>
  <c r="L72" i="66"/>
  <c r="L17" i="66"/>
  <c r="P69" i="66"/>
  <c r="Q103" i="66"/>
  <c r="J39" i="66"/>
  <c r="L59" i="66"/>
  <c r="J41" i="66"/>
  <c r="J128" i="66"/>
  <c r="Q109" i="66"/>
  <c r="Q44" i="66"/>
  <c r="P94" i="66"/>
  <c r="K72" i="66"/>
  <c r="K128" i="66"/>
  <c r="P106" i="66"/>
  <c r="Q133" i="66"/>
  <c r="I132" i="66"/>
  <c r="K18" i="66"/>
  <c r="O130" i="66"/>
  <c r="J51" i="66"/>
  <c r="I73" i="66"/>
  <c r="Q108" i="66"/>
  <c r="Q117" i="66"/>
  <c r="P52" i="66"/>
  <c r="Q57" i="66"/>
  <c r="P99" i="66"/>
  <c r="K34" i="66"/>
  <c r="L113" i="66"/>
  <c r="I115" i="66"/>
  <c r="P46" i="66"/>
  <c r="P32" i="66"/>
  <c r="L19" i="66"/>
  <c r="L76" i="66"/>
  <c r="J64" i="66"/>
  <c r="Q84" i="66"/>
  <c r="Q31" i="66"/>
  <c r="Q7" i="66"/>
  <c r="Q116" i="66"/>
  <c r="Q32" i="66"/>
  <c r="J14" i="66"/>
  <c r="Q130" i="66"/>
  <c r="K77" i="66"/>
  <c r="J122" i="66"/>
  <c r="O20" i="66"/>
  <c r="O76" i="66"/>
  <c r="O29" i="66"/>
  <c r="Q131" i="66"/>
  <c r="O79" i="66"/>
  <c r="I66" i="66"/>
  <c r="L98" i="66"/>
  <c r="L128" i="66"/>
  <c r="K136" i="66"/>
  <c r="J86" i="66"/>
  <c r="I131" i="66"/>
  <c r="Q58" i="66"/>
  <c r="O90" i="66"/>
  <c r="J60" i="66"/>
  <c r="Q46" i="66"/>
  <c r="J108" i="66"/>
  <c r="J34" i="66"/>
  <c r="P23" i="66"/>
  <c r="I26" i="66"/>
  <c r="J133" i="66"/>
  <c r="Q22" i="66"/>
  <c r="O21" i="66"/>
  <c r="K109" i="66"/>
  <c r="K50" i="66"/>
  <c r="O88" i="66"/>
  <c r="O92" i="66"/>
  <c r="Q34" i="66"/>
  <c r="Q119" i="66"/>
  <c r="P87" i="66"/>
  <c r="K119" i="66"/>
  <c r="K42" i="66"/>
  <c r="J91" i="66"/>
  <c r="O116" i="66"/>
  <c r="P97" i="66"/>
  <c r="K122" i="66"/>
  <c r="P38" i="66"/>
  <c r="L88" i="66"/>
  <c r="J22" i="66"/>
  <c r="K69" i="66"/>
  <c r="O87" i="66"/>
  <c r="O18" i="66"/>
  <c r="Q25" i="66"/>
  <c r="I135" i="66"/>
  <c r="Q77" i="66"/>
  <c r="K52" i="66"/>
  <c r="J102" i="66"/>
  <c r="J70" i="66"/>
  <c r="J83" i="66"/>
  <c r="K6" i="66"/>
  <c r="O74" i="66"/>
  <c r="I32" i="66"/>
  <c r="I64" i="66"/>
  <c r="Q51" i="66"/>
  <c r="I80" i="66"/>
  <c r="O62" i="66"/>
  <c r="O77" i="66"/>
  <c r="J61" i="66"/>
  <c r="J49" i="66"/>
  <c r="O96" i="66"/>
  <c r="Q52" i="66"/>
  <c r="O127" i="66"/>
  <c r="O9" i="66"/>
  <c r="Q83" i="66"/>
  <c r="L116" i="66"/>
  <c r="L124" i="66"/>
  <c r="L20" i="66"/>
  <c r="L134" i="66"/>
  <c r="I74" i="66"/>
  <c r="I18" i="66"/>
  <c r="L119" i="66"/>
  <c r="J134" i="66"/>
  <c r="O59" i="66"/>
  <c r="J106" i="66"/>
  <c r="R98" i="34"/>
  <c r="R23" i="34"/>
  <c r="R66" i="34"/>
  <c r="R88" i="34"/>
  <c r="R133" i="34"/>
  <c r="R109" i="34"/>
  <c r="R39" i="34"/>
  <c r="R111" i="34"/>
  <c r="R73" i="34"/>
  <c r="R82" i="34"/>
  <c r="R6" i="34"/>
  <c r="R116" i="34"/>
  <c r="R74" i="34"/>
  <c r="R7" i="34"/>
  <c r="R11" i="34"/>
  <c r="R132" i="34"/>
  <c r="R141" i="34"/>
  <c r="R52" i="34"/>
  <c r="R94" i="34"/>
  <c r="R112" i="34"/>
  <c r="R50" i="34"/>
  <c r="R55" i="34"/>
  <c r="R77" i="34"/>
  <c r="R120" i="34"/>
  <c r="R16" i="34"/>
  <c r="R104" i="34"/>
  <c r="R126" i="34"/>
  <c r="R93" i="34"/>
  <c r="R17" i="34"/>
  <c r="R103" i="34"/>
  <c r="R85" i="34"/>
  <c r="R95" i="34"/>
  <c r="AA41" i="73"/>
  <c r="R89" i="34"/>
  <c r="R59" i="34"/>
  <c r="R99" i="34"/>
  <c r="R68" i="34"/>
  <c r="R105" i="34"/>
  <c r="R69" i="34"/>
  <c r="R58" i="34"/>
  <c r="R119" i="34"/>
  <c r="R90" i="34"/>
  <c r="R47" i="34"/>
  <c r="R84" i="34"/>
  <c r="R124" i="34"/>
  <c r="R128" i="34"/>
  <c r="R18" i="34"/>
  <c r="R110" i="34"/>
  <c r="R76" i="34"/>
  <c r="R31" i="34"/>
  <c r="R136" i="34"/>
  <c r="R27" i="34"/>
  <c r="R54" i="34"/>
  <c r="R43" i="34"/>
  <c r="R24" i="34"/>
  <c r="R113" i="34"/>
  <c r="R65" i="34"/>
  <c r="R51" i="34"/>
  <c r="R72" i="34"/>
  <c r="R19" i="34"/>
  <c r="R70" i="34"/>
  <c r="R48" i="34"/>
  <c r="R32" i="34"/>
  <c r="R30" i="34"/>
  <c r="R80" i="34"/>
  <c r="R10" i="34"/>
  <c r="R46" i="34"/>
  <c r="R139" i="34"/>
  <c r="R34" i="34"/>
  <c r="R15" i="34"/>
  <c r="R114" i="34"/>
  <c r="R53" i="34"/>
  <c r="R78" i="34"/>
  <c r="R118" i="34"/>
  <c r="R56" i="34"/>
  <c r="R71" i="34"/>
  <c r="R135" i="34"/>
  <c r="R137" i="34"/>
  <c r="R115" i="34"/>
  <c r="R79" i="34"/>
  <c r="R83" i="34"/>
  <c r="R49" i="34"/>
  <c r="R64" i="34"/>
  <c r="R41" i="34"/>
  <c r="R63" i="34"/>
  <c r="R131" i="34"/>
  <c r="R117" i="34"/>
  <c r="R57" i="34"/>
  <c r="R125" i="34"/>
  <c r="R92" i="34"/>
  <c r="R22" i="34"/>
  <c r="R121" i="34"/>
  <c r="R130" i="34"/>
  <c r="R26" i="34"/>
  <c r="R81" i="34"/>
  <c r="R140" i="34"/>
  <c r="R102" i="34"/>
  <c r="R44" i="34"/>
  <c r="R127" i="34"/>
  <c r="R37" i="34"/>
  <c r="R28" i="34"/>
  <c r="R122" i="34"/>
  <c r="R38" i="34"/>
  <c r="R9" i="34"/>
  <c r="R107" i="34"/>
  <c r="R35" i="34"/>
  <c r="R67" i="34"/>
  <c r="R36" i="34"/>
  <c r="R62" i="34"/>
  <c r="R106" i="34"/>
  <c r="R21" i="34"/>
  <c r="R12" i="34"/>
  <c r="R138" i="34"/>
  <c r="R123" i="34"/>
  <c r="R108" i="34"/>
  <c r="R87" i="34"/>
  <c r="R25" i="34"/>
  <c r="R61" i="34"/>
  <c r="R14" i="34"/>
  <c r="R134" i="34"/>
  <c r="R100" i="34"/>
  <c r="R75" i="34"/>
  <c r="R20" i="34"/>
  <c r="R129" i="34"/>
  <c r="R96" i="34"/>
  <c r="R13" i="34"/>
  <c r="R97" i="34"/>
  <c r="R29" i="34"/>
  <c r="R8" i="34"/>
  <c r="R42" i="34"/>
  <c r="R101" i="34"/>
  <c r="R45" i="34"/>
  <c r="R86" i="34"/>
  <c r="R91" i="34"/>
  <c r="AA36" i="73"/>
  <c r="AA40" i="73"/>
  <c r="R5" i="34"/>
  <c r="N8" i="63"/>
  <c r="N11" i="34"/>
  <c r="N33" i="63"/>
  <c r="N36" i="34"/>
  <c r="N52" i="34"/>
  <c r="N22" i="34"/>
  <c r="N14" i="34"/>
  <c r="N88" i="63"/>
  <c r="N91" i="34"/>
  <c r="N35" i="63"/>
  <c r="N38" i="34"/>
  <c r="N64" i="63"/>
  <c r="N67" i="34"/>
  <c r="N89" i="63"/>
  <c r="N92" i="34"/>
  <c r="N98" i="63"/>
  <c r="N101" i="34"/>
  <c r="N82" i="63"/>
  <c r="N85" i="34"/>
  <c r="N55" i="63"/>
  <c r="N58" i="34"/>
  <c r="N50" i="63"/>
  <c r="N53" i="34"/>
  <c r="N31" i="63"/>
  <c r="N34" i="34"/>
  <c r="N47" i="63"/>
  <c r="N50" i="34"/>
  <c r="N142" i="1"/>
  <c r="N140" i="77" s="1"/>
  <c r="N133" i="63"/>
  <c r="N136" i="34"/>
  <c r="N42" i="63"/>
  <c r="N45" i="34"/>
  <c r="N131" i="63"/>
  <c r="N134" i="34"/>
  <c r="N71" i="63"/>
  <c r="N74" i="34"/>
  <c r="N138" i="63"/>
  <c r="N141" i="34"/>
  <c r="N140" i="63"/>
  <c r="N117" i="63"/>
  <c r="N120" i="34"/>
  <c r="N90" i="34"/>
  <c r="K142" i="1"/>
  <c r="K140" i="77" s="1"/>
  <c r="N102" i="63"/>
  <c r="N105" i="34"/>
  <c r="N116" i="63"/>
  <c r="N119" i="34"/>
  <c r="N99" i="63"/>
  <c r="N102" i="34"/>
  <c r="N15" i="63"/>
  <c r="M17" i="34" s="1"/>
  <c r="N18" i="34"/>
  <c r="N110" i="63"/>
  <c r="N113" i="34"/>
  <c r="N103" i="63"/>
  <c r="N106" i="34"/>
  <c r="N79" i="63"/>
  <c r="N82" i="34"/>
  <c r="N76" i="63"/>
  <c r="N79" i="34"/>
  <c r="N126" i="63"/>
  <c r="N129" i="34"/>
  <c r="N66" i="63"/>
  <c r="N69" i="34"/>
  <c r="N12" i="63"/>
  <c r="N15" i="34"/>
  <c r="N37" i="63"/>
  <c r="N40" i="34"/>
  <c r="N77" i="63"/>
  <c r="N80" i="34"/>
  <c r="N136" i="63"/>
  <c r="N139" i="34"/>
  <c r="N54" i="63"/>
  <c r="N57" i="34"/>
  <c r="N97" i="63"/>
  <c r="N100" i="34"/>
  <c r="N44" i="63"/>
  <c r="N47" i="34"/>
  <c r="N18" i="63"/>
  <c r="N21" i="34"/>
  <c r="N20" i="34"/>
  <c r="I142" i="1"/>
  <c r="I140" i="77" s="1"/>
  <c r="N119" i="63"/>
  <c r="N122" i="34"/>
  <c r="N22" i="63"/>
  <c r="N25" i="34"/>
  <c r="N45" i="63"/>
  <c r="N48" i="34"/>
  <c r="N129" i="63"/>
  <c r="N132" i="34"/>
  <c r="N81" i="63"/>
  <c r="N84" i="34"/>
  <c r="N74" i="63"/>
  <c r="N77" i="34"/>
  <c r="N101" i="63"/>
  <c r="N104" i="34"/>
  <c r="N27" i="63"/>
  <c r="N30" i="34"/>
  <c r="N109" i="63"/>
  <c r="N112" i="34"/>
  <c r="N53" i="63"/>
  <c r="N56" i="34"/>
  <c r="N78" i="63"/>
  <c r="N81" i="34"/>
  <c r="N32" i="63"/>
  <c r="N35" i="34"/>
  <c r="N125" i="63"/>
  <c r="N128" i="34"/>
  <c r="N122" i="63"/>
  <c r="N125" i="34"/>
  <c r="N63" i="63"/>
  <c r="N66" i="34"/>
  <c r="N4" i="63"/>
  <c r="M5" i="34" s="1"/>
  <c r="N7" i="34"/>
  <c r="N30" i="63"/>
  <c r="N33" i="34"/>
  <c r="N25" i="63"/>
  <c r="N28" i="34"/>
  <c r="N58" i="63"/>
  <c r="N61" i="34"/>
  <c r="N34" i="63"/>
  <c r="N37" i="34"/>
  <c r="N91" i="63"/>
  <c r="N94" i="34"/>
  <c r="N49" i="63"/>
  <c r="N56" i="63"/>
  <c r="N59" i="34"/>
  <c r="N39" i="63"/>
  <c r="N42" i="34"/>
  <c r="N12" i="34"/>
  <c r="N68" i="34"/>
  <c r="N40" i="63"/>
  <c r="N43" i="34"/>
  <c r="N115" i="63"/>
  <c r="N118" i="34"/>
  <c r="N38" i="63"/>
  <c r="N41" i="34"/>
  <c r="N21" i="63"/>
  <c r="N24" i="34"/>
  <c r="N130" i="63"/>
  <c r="N133" i="34"/>
  <c r="N19" i="63"/>
  <c r="D13" i="37"/>
  <c r="P142" i="1"/>
  <c r="P140" i="77" s="1"/>
  <c r="N135" i="63"/>
  <c r="N138" i="34"/>
  <c r="N95" i="63"/>
  <c r="N98" i="34"/>
  <c r="N70" i="63"/>
  <c r="N73" i="34"/>
  <c r="N96" i="63"/>
  <c r="N99" i="34"/>
  <c r="N123" i="63"/>
  <c r="N126" i="34"/>
  <c r="N84" i="63"/>
  <c r="N87" i="34"/>
  <c r="N57" i="63"/>
  <c r="N60" i="34"/>
  <c r="N23" i="63"/>
  <c r="N26" i="34"/>
  <c r="N69" i="63"/>
  <c r="N72" i="34"/>
  <c r="N13" i="63"/>
  <c r="N16" i="34"/>
  <c r="N70" i="34"/>
  <c r="N17" i="34"/>
  <c r="N132" i="63"/>
  <c r="N135" i="34"/>
  <c r="N46" i="63"/>
  <c r="N49" i="34"/>
  <c r="N85" i="63"/>
  <c r="N88" i="34"/>
  <c r="N113" i="63"/>
  <c r="N116" i="34"/>
  <c r="N107" i="63"/>
  <c r="N110" i="34"/>
  <c r="N6" i="63"/>
  <c r="N9" i="34"/>
  <c r="N127" i="63"/>
  <c r="N130" i="34"/>
  <c r="N112" i="63"/>
  <c r="N115" i="34"/>
  <c r="N118" i="63"/>
  <c r="N121" i="34"/>
  <c r="N75" i="34"/>
  <c r="N8" i="34"/>
  <c r="N19" i="34"/>
  <c r="N26" i="63"/>
  <c r="N29" i="34"/>
  <c r="N52" i="63"/>
  <c r="N55" i="34"/>
  <c r="N90" i="63"/>
  <c r="N93" i="34"/>
  <c r="N51" i="63"/>
  <c r="N54" i="34"/>
  <c r="N10" i="63"/>
  <c r="N13" i="34"/>
  <c r="N104" i="63"/>
  <c r="N107" i="34"/>
  <c r="N137" i="63"/>
  <c r="N140" i="34"/>
  <c r="N93" i="63"/>
  <c r="N96" i="34"/>
  <c r="N114" i="63"/>
  <c r="N117" i="34"/>
  <c r="D12" i="37"/>
  <c r="N5" i="34"/>
  <c r="N120" i="63"/>
  <c r="N123" i="34"/>
  <c r="N86" i="63"/>
  <c r="N89" i="34"/>
  <c r="N128" i="63"/>
  <c r="N131" i="34"/>
  <c r="N68" i="63"/>
  <c r="N71" i="34"/>
  <c r="N121" i="63"/>
  <c r="N124" i="34"/>
  <c r="N100" i="63"/>
  <c r="N103" i="34"/>
  <c r="N124" i="63"/>
  <c r="N127" i="34"/>
  <c r="N87" i="63"/>
  <c r="N6" i="34"/>
  <c r="N27" i="34"/>
  <c r="N111" i="63"/>
  <c r="N114" i="34"/>
  <c r="N108" i="63"/>
  <c r="N111" i="34"/>
  <c r="N75" i="63"/>
  <c r="N78" i="34"/>
  <c r="N83" i="63"/>
  <c r="N86" i="34"/>
  <c r="N106" i="63"/>
  <c r="N109" i="34"/>
  <c r="N28" i="63"/>
  <c r="N31" i="34"/>
  <c r="N105" i="63"/>
  <c r="N108" i="34"/>
  <c r="N94" i="63"/>
  <c r="N97" i="34"/>
  <c r="N36" i="63"/>
  <c r="N39" i="34"/>
  <c r="N43" i="63"/>
  <c r="N46" i="34"/>
  <c r="N134" i="63"/>
  <c r="N137" i="34"/>
  <c r="N60" i="63"/>
  <c r="N63" i="34"/>
  <c r="N41" i="63"/>
  <c r="N44" i="34"/>
  <c r="N139" i="63"/>
  <c r="N29" i="63"/>
  <c r="N32" i="34"/>
  <c r="N67" i="63"/>
  <c r="N73" i="63"/>
  <c r="N76" i="34"/>
  <c r="N59" i="63"/>
  <c r="N62" i="34"/>
  <c r="N80" i="63"/>
  <c r="N83" i="34"/>
  <c r="N48" i="63"/>
  <c r="N51" i="34"/>
  <c r="N62" i="63"/>
  <c r="N65" i="34"/>
  <c r="N61" i="63"/>
  <c r="N64" i="34"/>
  <c r="N92" i="63"/>
  <c r="N95" i="34"/>
  <c r="N10" i="34"/>
  <c r="N23" i="34"/>
  <c r="Z6" i="34"/>
  <c r="Y3" i="66" s="1"/>
  <c r="AD5" i="63"/>
  <c r="V18" i="63"/>
  <c r="V18" i="34" s="1"/>
  <c r="U15" i="66" s="1"/>
  <c r="V19" i="63"/>
  <c r="V19" i="34" s="1"/>
  <c r="U16" i="66" s="1"/>
  <c r="AG140" i="1"/>
  <c r="AG138" i="77" s="1"/>
  <c r="X142" i="1" l="1"/>
  <c r="Z142" i="34"/>
  <c r="J140" i="69"/>
  <c r="J140" i="77"/>
  <c r="O140" i="69"/>
  <c r="O140" i="77"/>
  <c r="M10" i="34"/>
  <c r="M9" i="34"/>
  <c r="M6" i="66" s="1"/>
  <c r="N120" i="66"/>
  <c r="M27" i="34"/>
  <c r="N68" i="66"/>
  <c r="N75" i="66"/>
  <c r="N48" i="66"/>
  <c r="N29" i="66"/>
  <c r="N121" i="66"/>
  <c r="N105" i="66"/>
  <c r="N7" i="66"/>
  <c r="N41" i="66"/>
  <c r="N91" i="66"/>
  <c r="N15" i="66"/>
  <c r="N51" i="66"/>
  <c r="N130" i="66"/>
  <c r="N67" i="66"/>
  <c r="N53" i="66"/>
  <c r="N52" i="66"/>
  <c r="N73" i="66"/>
  <c r="N136" i="66"/>
  <c r="N92" i="66"/>
  <c r="N6" i="66"/>
  <c r="N23" i="66"/>
  <c r="M20" i="34"/>
  <c r="N86" i="66"/>
  <c r="N21" i="66"/>
  <c r="N22" i="66"/>
  <c r="N37" i="66"/>
  <c r="N107" i="66"/>
  <c r="N113" i="66"/>
  <c r="N119" i="66"/>
  <c r="N35" i="66"/>
  <c r="N100" i="66"/>
  <c r="N137" i="66"/>
  <c r="N39" i="66"/>
  <c r="N54" i="66"/>
  <c r="N20" i="66"/>
  <c r="N106" i="66"/>
  <c r="N127" i="66"/>
  <c r="N69" i="66"/>
  <c r="N110" i="66"/>
  <c r="N57" i="66"/>
  <c r="N42" i="66"/>
  <c r="N83" i="66"/>
  <c r="N60" i="66"/>
  <c r="N125" i="66"/>
  <c r="N129" i="66"/>
  <c r="N58" i="66"/>
  <c r="N85" i="66"/>
  <c r="N24" i="66"/>
  <c r="N43" i="66"/>
  <c r="N80" i="66"/>
  <c r="N36" i="66"/>
  <c r="N59" i="66"/>
  <c r="N70" i="66"/>
  <c r="M26" i="34"/>
  <c r="N123" i="66"/>
  <c r="N111" i="66"/>
  <c r="M51" i="34"/>
  <c r="N26" i="66"/>
  <c r="N25" i="66"/>
  <c r="N88" i="66"/>
  <c r="N16" i="66"/>
  <c r="N46" i="66"/>
  <c r="N94" i="66"/>
  <c r="N61" i="66"/>
  <c r="N132" i="66"/>
  <c r="N124" i="66"/>
  <c r="N93" i="66"/>
  <c r="N72" i="66"/>
  <c r="N44" i="66"/>
  <c r="N117" i="66"/>
  <c r="N63" i="66"/>
  <c r="N97" i="66"/>
  <c r="N28" i="66"/>
  <c r="N112" i="66"/>
  <c r="N138" i="66"/>
  <c r="N104" i="66"/>
  <c r="M16" i="34"/>
  <c r="N103" i="66"/>
  <c r="N135" i="66"/>
  <c r="N9" i="66"/>
  <c r="N74" i="66"/>
  <c r="N79" i="66"/>
  <c r="N55" i="66"/>
  <c r="N13" i="66"/>
  <c r="M100" i="34"/>
  <c r="N8" i="66"/>
  <c r="N122" i="66"/>
  <c r="N81" i="66"/>
  <c r="N82" i="66"/>
  <c r="M124" i="34"/>
  <c r="N56" i="66"/>
  <c r="N71" i="66"/>
  <c r="N98" i="66"/>
  <c r="N131" i="66"/>
  <c r="N128" i="66"/>
  <c r="N45" i="66"/>
  <c r="N89" i="66"/>
  <c r="N32" i="66"/>
  <c r="M64" i="34"/>
  <c r="M35" i="34"/>
  <c r="N77" i="66"/>
  <c r="N62" i="66"/>
  <c r="N134" i="66"/>
  <c r="N108" i="66"/>
  <c r="N90" i="66"/>
  <c r="N34" i="66"/>
  <c r="N78" i="66"/>
  <c r="N99" i="66"/>
  <c r="N64" i="66"/>
  <c r="M65" i="34"/>
  <c r="N84" i="66"/>
  <c r="N133" i="66"/>
  <c r="N12" i="66"/>
  <c r="N116" i="66"/>
  <c r="N38" i="66"/>
  <c r="M14" i="34"/>
  <c r="M11" i="66" s="1"/>
  <c r="N109" i="66"/>
  <c r="N66" i="66"/>
  <c r="N102" i="66"/>
  <c r="N47" i="66"/>
  <c r="M39" i="34"/>
  <c r="N96" i="66"/>
  <c r="N115" i="66"/>
  <c r="N17" i="66"/>
  <c r="N10" i="66"/>
  <c r="N114" i="66"/>
  <c r="N30" i="66"/>
  <c r="N27" i="66"/>
  <c r="N18" i="66"/>
  <c r="N126" i="66"/>
  <c r="N31" i="66"/>
  <c r="N11" i="66"/>
  <c r="N40" i="66"/>
  <c r="N87" i="66"/>
  <c r="N19" i="66"/>
  <c r="N101" i="66"/>
  <c r="N50" i="66"/>
  <c r="N49" i="66"/>
  <c r="N76" i="66"/>
  <c r="N118" i="66"/>
  <c r="N14" i="66"/>
  <c r="N95" i="66"/>
  <c r="N65" i="66"/>
  <c r="N33" i="66"/>
  <c r="M140" i="34"/>
  <c r="M66" i="34"/>
  <c r="M109" i="34"/>
  <c r="M131" i="34"/>
  <c r="M86" i="34"/>
  <c r="M13" i="34"/>
  <c r="M10" i="66" s="1"/>
  <c r="M116" i="34"/>
  <c r="M60" i="34"/>
  <c r="M78" i="34"/>
  <c r="M70" i="34"/>
  <c r="M136" i="34"/>
  <c r="M123" i="34"/>
  <c r="M46" i="34"/>
  <c r="M114" i="34"/>
  <c r="M55" i="34"/>
  <c r="M99" i="34"/>
  <c r="M103" i="34"/>
  <c r="M95" i="34"/>
  <c r="M135" i="34"/>
  <c r="M97" i="34"/>
  <c r="M73" i="34"/>
  <c r="I140" i="69"/>
  <c r="P140" i="69"/>
  <c r="N140" i="69"/>
  <c r="K140" i="69"/>
  <c r="M76" i="34"/>
  <c r="M44" i="34"/>
  <c r="M133" i="34"/>
  <c r="M28" i="34"/>
  <c r="M112" i="34"/>
  <c r="M15" i="34"/>
  <c r="M102" i="34"/>
  <c r="M38" i="34"/>
  <c r="M96" i="34"/>
  <c r="M120" i="34"/>
  <c r="M50" i="34"/>
  <c r="M93" i="34"/>
  <c r="M121" i="34"/>
  <c r="M24" i="34"/>
  <c r="M33" i="34"/>
  <c r="M30" i="34"/>
  <c r="M119" i="34"/>
  <c r="M91" i="34"/>
  <c r="M34" i="34"/>
  <c r="M63" i="34"/>
  <c r="M71" i="34"/>
  <c r="M115" i="34"/>
  <c r="M104" i="34"/>
  <c r="M21" i="34"/>
  <c r="M18" i="66" s="1"/>
  <c r="M69" i="34"/>
  <c r="M105" i="34"/>
  <c r="M142" i="1"/>
  <c r="M140" i="77" s="1"/>
  <c r="M68" i="34"/>
  <c r="M137" i="34"/>
  <c r="M6" i="34"/>
  <c r="M7" i="66" s="1"/>
  <c r="M107" i="34"/>
  <c r="M98" i="34"/>
  <c r="M41" i="34"/>
  <c r="M7" i="34"/>
  <c r="M23" i="34"/>
  <c r="M141" i="34"/>
  <c r="M53" i="34"/>
  <c r="M130" i="34"/>
  <c r="M47" i="34"/>
  <c r="M129" i="34"/>
  <c r="M138" i="34"/>
  <c r="M118" i="34"/>
  <c r="M42" i="34"/>
  <c r="M77" i="34"/>
  <c r="M74" i="34"/>
  <c r="M58" i="34"/>
  <c r="M79" i="34"/>
  <c r="M81" i="34"/>
  <c r="M54" i="34"/>
  <c r="M72" i="34"/>
  <c r="M59" i="34"/>
  <c r="M125" i="34"/>
  <c r="M84" i="34"/>
  <c r="M134" i="34"/>
  <c r="M85" i="34"/>
  <c r="M111" i="34"/>
  <c r="M89" i="34"/>
  <c r="M110" i="34"/>
  <c r="M43" i="34"/>
  <c r="M52" i="34"/>
  <c r="M57" i="34"/>
  <c r="M82" i="34"/>
  <c r="M128" i="34"/>
  <c r="M132" i="34"/>
  <c r="M45" i="34"/>
  <c r="M101" i="34"/>
  <c r="M94" i="34"/>
  <c r="M8" i="34"/>
  <c r="M139" i="34"/>
  <c r="M106" i="34"/>
  <c r="M32" i="34"/>
  <c r="M88" i="34"/>
  <c r="M37" i="34"/>
  <c r="M113" i="34"/>
  <c r="M92" i="34"/>
  <c r="M36" i="34"/>
  <c r="M48" i="34"/>
  <c r="M83" i="34"/>
  <c r="M90" i="34"/>
  <c r="M80" i="34"/>
  <c r="M108" i="34"/>
  <c r="M12" i="34"/>
  <c r="M29" i="34"/>
  <c r="M87" i="34"/>
  <c r="M25" i="34"/>
  <c r="M62" i="34"/>
  <c r="M49" i="34"/>
  <c r="M22" i="34"/>
  <c r="M61" i="34"/>
  <c r="M56" i="34"/>
  <c r="M40" i="34"/>
  <c r="M18" i="34"/>
  <c r="M67" i="34"/>
  <c r="M11" i="34"/>
  <c r="M127" i="34"/>
  <c r="M31" i="34"/>
  <c r="M117" i="34"/>
  <c r="M126" i="34"/>
  <c r="M122" i="34"/>
  <c r="M19" i="34"/>
  <c r="M75" i="34"/>
  <c r="Z7" i="34"/>
  <c r="Y4" i="66" s="1"/>
  <c r="AD6" i="63"/>
  <c r="V20" i="63"/>
  <c r="V20" i="34" s="1"/>
  <c r="U17" i="66" s="1"/>
  <c r="V21" i="63"/>
  <c r="V21" i="34" s="1"/>
  <c r="U18" i="66" s="1"/>
  <c r="AG141" i="1"/>
  <c r="AG139" i="77" s="1"/>
  <c r="AH140" i="1"/>
  <c r="AH138" i="77" s="1"/>
  <c r="M28" i="66" l="1"/>
  <c r="X143" i="1"/>
  <c r="Z143" i="34"/>
  <c r="M60" i="66"/>
  <c r="M15" i="66"/>
  <c r="M17" i="66"/>
  <c r="M21" i="66"/>
  <c r="M110" i="66"/>
  <c r="M125" i="66"/>
  <c r="M108" i="66"/>
  <c r="M122" i="66"/>
  <c r="M101" i="66"/>
  <c r="M34" i="66"/>
  <c r="M90" i="66"/>
  <c r="M31" i="66"/>
  <c r="M132" i="66"/>
  <c r="M42" i="66"/>
  <c r="M52" i="66"/>
  <c r="M79" i="66"/>
  <c r="M54" i="66"/>
  <c r="M74" i="66"/>
  <c r="M87" i="66"/>
  <c r="M98" i="66"/>
  <c r="M35" i="66"/>
  <c r="M66" i="66"/>
  <c r="M114" i="66"/>
  <c r="M135" i="66"/>
  <c r="M8" i="66"/>
  <c r="M107" i="66"/>
  <c r="M25" i="66"/>
  <c r="M85" i="66"/>
  <c r="M77" i="66"/>
  <c r="M99" i="66"/>
  <c r="M45" i="66"/>
  <c r="M40" i="66"/>
  <c r="M120" i="66"/>
  <c r="M33" i="66"/>
  <c r="M126" i="66"/>
  <c r="M64" i="66"/>
  <c r="M89" i="66"/>
  <c r="M67" i="66"/>
  <c r="M14" i="66"/>
  <c r="M109" i="66"/>
  <c r="M29" i="66"/>
  <c r="M44" i="66"/>
  <c r="M59" i="66"/>
  <c r="M69" i="66"/>
  <c r="M88" i="66"/>
  <c r="M27" i="66"/>
  <c r="M39" i="66"/>
  <c r="M49" i="66"/>
  <c r="M115" i="66"/>
  <c r="M36" i="66"/>
  <c r="M127" i="66"/>
  <c r="M56" i="66"/>
  <c r="M38" i="66"/>
  <c r="M22" i="66"/>
  <c r="M91" i="66"/>
  <c r="M62" i="66"/>
  <c r="M137" i="66"/>
  <c r="M76" i="66"/>
  <c r="M47" i="66"/>
  <c r="M86" i="66"/>
  <c r="M84" i="66"/>
  <c r="M72" i="66"/>
  <c r="M134" i="66"/>
  <c r="M16" i="66"/>
  <c r="M9" i="66"/>
  <c r="M55" i="66"/>
  <c r="M65" i="66"/>
  <c r="M117" i="66"/>
  <c r="M100" i="66"/>
  <c r="M37" i="66"/>
  <c r="M78" i="66"/>
  <c r="M119" i="66"/>
  <c r="M71" i="66"/>
  <c r="M92" i="66"/>
  <c r="M129" i="66"/>
  <c r="M105" i="66"/>
  <c r="M93" i="66"/>
  <c r="M96" i="66"/>
  <c r="M26" i="66"/>
  <c r="M123" i="66"/>
  <c r="M102" i="66"/>
  <c r="M111" i="66"/>
  <c r="M121" i="66"/>
  <c r="M12" i="66"/>
  <c r="M43" i="66"/>
  <c r="M48" i="66"/>
  <c r="M80" i="66"/>
  <c r="M112" i="66"/>
  <c r="M133" i="66"/>
  <c r="M68" i="66"/>
  <c r="M130" i="66"/>
  <c r="M13" i="66"/>
  <c r="M41" i="66"/>
  <c r="M75" i="66"/>
  <c r="M82" i="66"/>
  <c r="M50" i="66"/>
  <c r="M73" i="66"/>
  <c r="M57" i="66"/>
  <c r="M97" i="66"/>
  <c r="M124" i="66"/>
  <c r="M53" i="66"/>
  <c r="M131" i="66"/>
  <c r="M113" i="66"/>
  <c r="M32" i="66"/>
  <c r="M58" i="66"/>
  <c r="M81" i="66"/>
  <c r="M20" i="66"/>
  <c r="M116" i="66"/>
  <c r="M61" i="66"/>
  <c r="M138" i="66"/>
  <c r="M19" i="66"/>
  <c r="M103" i="66"/>
  <c r="M83" i="66"/>
  <c r="M46" i="66"/>
  <c r="M136" i="66"/>
  <c r="M30" i="66"/>
  <c r="M128" i="66"/>
  <c r="M23" i="66"/>
  <c r="M95" i="66"/>
  <c r="M70" i="66"/>
  <c r="M106" i="66"/>
  <c r="M24" i="66"/>
  <c r="M51" i="66"/>
  <c r="M104" i="66"/>
  <c r="M118" i="66"/>
  <c r="M94" i="66"/>
  <c r="M63" i="66"/>
  <c r="M140" i="69"/>
  <c r="L142" i="1"/>
  <c r="L140" i="77" s="1"/>
  <c r="Z8" i="34"/>
  <c r="Y5" i="66" s="1"/>
  <c r="AD7" i="63"/>
  <c r="V22" i="63"/>
  <c r="V22" i="34" s="1"/>
  <c r="U19" i="66" s="1"/>
  <c r="V23" i="63"/>
  <c r="V23" i="34" s="1"/>
  <c r="U20" i="66" s="1"/>
  <c r="AH141" i="1"/>
  <c r="AH139" i="77" s="1"/>
  <c r="E40" i="37"/>
  <c r="E39" i="37"/>
  <c r="E38" i="37"/>
  <c r="E35" i="37"/>
  <c r="E36" i="37"/>
  <c r="E37" i="37"/>
  <c r="X144" i="1" l="1"/>
  <c r="Z144" i="34"/>
  <c r="L140" i="69"/>
  <c r="Z9" i="34"/>
  <c r="Y6" i="66" s="1"/>
  <c r="AD8" i="63"/>
  <c r="V24" i="63"/>
  <c r="V24" i="34" s="1"/>
  <c r="U21" i="66" s="1"/>
  <c r="V25" i="63"/>
  <c r="V25" i="34" s="1"/>
  <c r="U22" i="66" s="1"/>
  <c r="AG54" i="1"/>
  <c r="AG52" i="77" s="1"/>
  <c r="AG120" i="1"/>
  <c r="AG118" i="77" s="1"/>
  <c r="AG76" i="1"/>
  <c r="AG74" i="77" s="1"/>
  <c r="AG110" i="1"/>
  <c r="AG108" i="77" s="1"/>
  <c r="AG37" i="1"/>
  <c r="AG35" i="77" s="1"/>
  <c r="AG29" i="1"/>
  <c r="AG27" i="77" s="1"/>
  <c r="AG107" i="1"/>
  <c r="AG105" i="77" s="1"/>
  <c r="AG84" i="1"/>
  <c r="AG82" i="77" s="1"/>
  <c r="AG101" i="1"/>
  <c r="AG99" i="77" s="1"/>
  <c r="AG119" i="1"/>
  <c r="AG117" i="77" s="1"/>
  <c r="AG100" i="1"/>
  <c r="AG98" i="77" s="1"/>
  <c r="AG104" i="1"/>
  <c r="AG102" i="77" s="1"/>
  <c r="AG71" i="1"/>
  <c r="AG69" i="77" s="1"/>
  <c r="AG106" i="1"/>
  <c r="AG104" i="77" s="1"/>
  <c r="AG121" i="1"/>
  <c r="AG119" i="77" s="1"/>
  <c r="AG86" i="1"/>
  <c r="AG84" i="77" s="1"/>
  <c r="AG46" i="1"/>
  <c r="AG44" i="77" s="1"/>
  <c r="AG99" i="1"/>
  <c r="AG97" i="77" s="1"/>
  <c r="AG48" i="1"/>
  <c r="AG46" i="77" s="1"/>
  <c r="AG45" i="1"/>
  <c r="AG43" i="77" s="1"/>
  <c r="AG62" i="1"/>
  <c r="AG60" i="77" s="1"/>
  <c r="AG124" i="1"/>
  <c r="AG122" i="77" s="1"/>
  <c r="AG134" i="1"/>
  <c r="AG132" i="77" s="1"/>
  <c r="AG126" i="1"/>
  <c r="AG124" i="77" s="1"/>
  <c r="AH90" i="1"/>
  <c r="AH88" i="77" s="1"/>
  <c r="AG90" i="1"/>
  <c r="AG88" i="77" s="1"/>
  <c r="AG129" i="1"/>
  <c r="AG127" i="77" s="1"/>
  <c r="AG47" i="1"/>
  <c r="AG45" i="77" s="1"/>
  <c r="AH67" i="1"/>
  <c r="AH65" i="77" s="1"/>
  <c r="AG67" i="1"/>
  <c r="AG65" i="77" s="1"/>
  <c r="AH27" i="1"/>
  <c r="AH25" i="77" s="1"/>
  <c r="AG27" i="1"/>
  <c r="AG25" i="77" s="1"/>
  <c r="AG114" i="1"/>
  <c r="AG112" i="77" s="1"/>
  <c r="AG137" i="1"/>
  <c r="AG135" i="77" s="1"/>
  <c r="AG52" i="1"/>
  <c r="AG50" i="77" s="1"/>
  <c r="AG75" i="1"/>
  <c r="AG73" i="77" s="1"/>
  <c r="AG93" i="1"/>
  <c r="AG91" i="77" s="1"/>
  <c r="AG68" i="1"/>
  <c r="AG66" i="77" s="1"/>
  <c r="AG66" i="1"/>
  <c r="AG64" i="77" s="1"/>
  <c r="AG55" i="1"/>
  <c r="AG53" i="77" s="1"/>
  <c r="AG89" i="1"/>
  <c r="AG87" i="77" s="1"/>
  <c r="AG32" i="1"/>
  <c r="AG30" i="77" s="1"/>
  <c r="AG53" i="1"/>
  <c r="AG51" i="77" s="1"/>
  <c r="AG128" i="1"/>
  <c r="AG126" i="77" s="1"/>
  <c r="AH109" i="1"/>
  <c r="AH107" i="77" s="1"/>
  <c r="AG109" i="1"/>
  <c r="AG107" i="77" s="1"/>
  <c r="AG80" i="1"/>
  <c r="AG78" i="77" s="1"/>
  <c r="AG69" i="1"/>
  <c r="AG67" i="77" s="1"/>
  <c r="AG58" i="1"/>
  <c r="AG56" i="77" s="1"/>
  <c r="AG103" i="1"/>
  <c r="AG101" i="77" s="1"/>
  <c r="AG96" i="1"/>
  <c r="AG94" i="77" s="1"/>
  <c r="AG94" i="1"/>
  <c r="AG92" i="77" s="1"/>
  <c r="AH28" i="1"/>
  <c r="AH26" i="77" s="1"/>
  <c r="AG28" i="1"/>
  <c r="AG26" i="77" s="1"/>
  <c r="AG117" i="1"/>
  <c r="AG115" i="77" s="1"/>
  <c r="AG74" i="1"/>
  <c r="AG72" i="77" s="1"/>
  <c r="AG36" i="1"/>
  <c r="AG34" i="77" s="1"/>
  <c r="AG82" i="1"/>
  <c r="AG80" i="77" s="1"/>
  <c r="AG108" i="1"/>
  <c r="AG106" i="77" s="1"/>
  <c r="AH97" i="1"/>
  <c r="AH95" i="77" s="1"/>
  <c r="AG97" i="1"/>
  <c r="AG95" i="77" s="1"/>
  <c r="AH56" i="1"/>
  <c r="AH54" i="77" s="1"/>
  <c r="AG56" i="1"/>
  <c r="AG54" i="77" s="1"/>
  <c r="AG131" i="1"/>
  <c r="AG129" i="77" s="1"/>
  <c r="AG88" i="1"/>
  <c r="AG86" i="77" s="1"/>
  <c r="AG35" i="1"/>
  <c r="AG33" i="77" s="1"/>
  <c r="AG50" i="1"/>
  <c r="AG48" i="77" s="1"/>
  <c r="AG138" i="1"/>
  <c r="AG136" i="77" s="1"/>
  <c r="AG139" i="1"/>
  <c r="AG137" i="77" s="1"/>
  <c r="AH122" i="1"/>
  <c r="AH120" i="77" s="1"/>
  <c r="AG122" i="1"/>
  <c r="AG120" i="77" s="1"/>
  <c r="AG111" i="1"/>
  <c r="AG109" i="77" s="1"/>
  <c r="AG112" i="1"/>
  <c r="AG110" i="77" s="1"/>
  <c r="AG113" i="1"/>
  <c r="AG111" i="77" s="1"/>
  <c r="AG105" i="1"/>
  <c r="AG103" i="77" s="1"/>
  <c r="AG123" i="1"/>
  <c r="AG121" i="77" s="1"/>
  <c r="AG59" i="1"/>
  <c r="AG57" i="77" s="1"/>
  <c r="AG33" i="1"/>
  <c r="AG31" i="77" s="1"/>
  <c r="AG51" i="1"/>
  <c r="AG49" i="77" s="1"/>
  <c r="AG116" i="1"/>
  <c r="AG114" i="77" s="1"/>
  <c r="AG44" i="1"/>
  <c r="AG42" i="77" s="1"/>
  <c r="AG65" i="1"/>
  <c r="AG63" i="77" s="1"/>
  <c r="AG38" i="1"/>
  <c r="AG36" i="77" s="1"/>
  <c r="AG61" i="1"/>
  <c r="AG59" i="77" s="1"/>
  <c r="AH132" i="1"/>
  <c r="AH130" i="77" s="1"/>
  <c r="AG132" i="1"/>
  <c r="AG130" i="77" s="1"/>
  <c r="AH135" i="1"/>
  <c r="AH133" i="77" s="1"/>
  <c r="AG135" i="1"/>
  <c r="AG133" i="77" s="1"/>
  <c r="AG41" i="1"/>
  <c r="AG39" i="77" s="1"/>
  <c r="AH87" i="1"/>
  <c r="AH85" i="77" s="1"/>
  <c r="AG87" i="1"/>
  <c r="AG85" i="77" s="1"/>
  <c r="AH81" i="1"/>
  <c r="AH79" i="77" s="1"/>
  <c r="AG81" i="1"/>
  <c r="AG79" i="77" s="1"/>
  <c r="AH127" i="1"/>
  <c r="AH125" i="77" s="1"/>
  <c r="AG127" i="1"/>
  <c r="AG125" i="77" s="1"/>
  <c r="AH60" i="1"/>
  <c r="AH58" i="77" s="1"/>
  <c r="AG60" i="1"/>
  <c r="AG58" i="77" s="1"/>
  <c r="AG73" i="1"/>
  <c r="AG71" i="77" s="1"/>
  <c r="AG40" i="1"/>
  <c r="AG38" i="77" s="1"/>
  <c r="AG83" i="1"/>
  <c r="AG81" i="77" s="1"/>
  <c r="AH115" i="1"/>
  <c r="AH113" i="77" s="1"/>
  <c r="AG115" i="1"/>
  <c r="AG113" i="77" s="1"/>
  <c r="AH118" i="1"/>
  <c r="AH116" i="77" s="1"/>
  <c r="AG118" i="1"/>
  <c r="AG116" i="77" s="1"/>
  <c r="AH102" i="1"/>
  <c r="AH100" i="77" s="1"/>
  <c r="AG102" i="1"/>
  <c r="AG100" i="77" s="1"/>
  <c r="AH49" i="1"/>
  <c r="AH47" i="77" s="1"/>
  <c r="AG49" i="1"/>
  <c r="AG47" i="77" s="1"/>
  <c r="AG64" i="1"/>
  <c r="AG62" i="77" s="1"/>
  <c r="AG30" i="1"/>
  <c r="AG28" i="77" s="1"/>
  <c r="AG136" i="1"/>
  <c r="AG134" i="77" s="1"/>
  <c r="AG125" i="1"/>
  <c r="AG123" i="77" s="1"/>
  <c r="AG43" i="1"/>
  <c r="AG41" i="77" s="1"/>
  <c r="AG91" i="1"/>
  <c r="AG89" i="77" s="1"/>
  <c r="AG98" i="1"/>
  <c r="AG96" i="77" s="1"/>
  <c r="AG133" i="1"/>
  <c r="AG131" i="77" s="1"/>
  <c r="AG130" i="1"/>
  <c r="AG128" i="77" s="1"/>
  <c r="AG63" i="1"/>
  <c r="AG61" i="77" s="1"/>
  <c r="AG78" i="1"/>
  <c r="AG76" i="77" s="1"/>
  <c r="AG72" i="1"/>
  <c r="AG70" i="77" s="1"/>
  <c r="AG39" i="1"/>
  <c r="AG37" i="77" s="1"/>
  <c r="AG42" i="1"/>
  <c r="AG40" i="77" s="1"/>
  <c r="AG57" i="1"/>
  <c r="AG55" i="77" s="1"/>
  <c r="AG79" i="1"/>
  <c r="AG77" i="77" s="1"/>
  <c r="AG34" i="1"/>
  <c r="AG32" i="77" s="1"/>
  <c r="AG77" i="1"/>
  <c r="AG75" i="77" s="1"/>
  <c r="AG92" i="1"/>
  <c r="AG90" i="77" s="1"/>
  <c r="AG31" i="1"/>
  <c r="AG29" i="77" s="1"/>
  <c r="AG95" i="1"/>
  <c r="AG93" i="77" s="1"/>
  <c r="AH70" i="1"/>
  <c r="AH68" i="77" s="1"/>
  <c r="AG70" i="1"/>
  <c r="AG68" i="77" s="1"/>
  <c r="AH85" i="1"/>
  <c r="AH83" i="77" s="1"/>
  <c r="AG85" i="1"/>
  <c r="AG83" i="77" s="1"/>
  <c r="E33" i="37"/>
  <c r="X145" i="1" l="1"/>
  <c r="Z145" i="34"/>
  <c r="Z10" i="34"/>
  <c r="Y7" i="66" s="1"/>
  <c r="AD9" i="63"/>
  <c r="AG136" i="69"/>
  <c r="V26" i="63"/>
  <c r="V26" i="34" s="1"/>
  <c r="U23" i="66" s="1"/>
  <c r="V27" i="63"/>
  <c r="V27" i="34" s="1"/>
  <c r="U24" i="66" s="1"/>
  <c r="AH75" i="1"/>
  <c r="AH73" i="77" s="1"/>
  <c r="AH39" i="1"/>
  <c r="AH37" i="77" s="1"/>
  <c r="AH68" i="1"/>
  <c r="AH66" i="77" s="1"/>
  <c r="AH91" i="1"/>
  <c r="AH89" i="77" s="1"/>
  <c r="AH130" i="1"/>
  <c r="AH128" i="77" s="1"/>
  <c r="AH30" i="1"/>
  <c r="AH28" i="77" s="1"/>
  <c r="AH51" i="1"/>
  <c r="AH49" i="77" s="1"/>
  <c r="AH111" i="1"/>
  <c r="AH109" i="77" s="1"/>
  <c r="AH89" i="1"/>
  <c r="AH87" i="77" s="1"/>
  <c r="AH121" i="1"/>
  <c r="AH119" i="77" s="1"/>
  <c r="AH133" i="1"/>
  <c r="AH131" i="77" s="1"/>
  <c r="AH94" i="1"/>
  <c r="AH92" i="77" s="1"/>
  <c r="AH38" i="1"/>
  <c r="AH36" i="77" s="1"/>
  <c r="AH123" i="1"/>
  <c r="AH121" i="77" s="1"/>
  <c r="AH31" i="1"/>
  <c r="AH29" i="77" s="1"/>
  <c r="AH50" i="1"/>
  <c r="AH48" i="77" s="1"/>
  <c r="AH82" i="1"/>
  <c r="AH80" i="77" s="1"/>
  <c r="AH72" i="1"/>
  <c r="AH70" i="77" s="1"/>
  <c r="AH105" i="1"/>
  <c r="AH103" i="77" s="1"/>
  <c r="AH116" i="1"/>
  <c r="AH114" i="77" s="1"/>
  <c r="AH33" i="1"/>
  <c r="AH31" i="77" s="1"/>
  <c r="AH93" i="1"/>
  <c r="AH91" i="77" s="1"/>
  <c r="AH47" i="1"/>
  <c r="AH45" i="77" s="1"/>
  <c r="AH57" i="1"/>
  <c r="AH55" i="77" s="1"/>
  <c r="AH73" i="1"/>
  <c r="AH71" i="77" s="1"/>
  <c r="AH59" i="1"/>
  <c r="AH57" i="77" s="1"/>
  <c r="AH108" i="1"/>
  <c r="AH106" i="77" s="1"/>
  <c r="AH125" i="1"/>
  <c r="AH123" i="77" s="1"/>
  <c r="AH44" i="1"/>
  <c r="AH42" i="77" s="1"/>
  <c r="AH77" i="1"/>
  <c r="AH75" i="77" s="1"/>
  <c r="AH55" i="1"/>
  <c r="AH53" i="77" s="1"/>
  <c r="AH83" i="1"/>
  <c r="AH81" i="77" s="1"/>
  <c r="AH63" i="1"/>
  <c r="AH61" i="77" s="1"/>
  <c r="AH34" i="1"/>
  <c r="AH32" i="77" s="1"/>
  <c r="AH40" i="1"/>
  <c r="AH38" i="77" s="1"/>
  <c r="AH62" i="1"/>
  <c r="AH60" i="77" s="1"/>
  <c r="AH106" i="1"/>
  <c r="AH104" i="77" s="1"/>
  <c r="AH107" i="1"/>
  <c r="AH105" i="77" s="1"/>
  <c r="AH64" i="1"/>
  <c r="AH62" i="77" s="1"/>
  <c r="AH45" i="1"/>
  <c r="AH43" i="77" s="1"/>
  <c r="AH71" i="1"/>
  <c r="AH69" i="77" s="1"/>
  <c r="AH29" i="1"/>
  <c r="AH27" i="77" s="1"/>
  <c r="AH128" i="1"/>
  <c r="AH126" i="77" s="1"/>
  <c r="AH95" i="1"/>
  <c r="AH93" i="77" s="1"/>
  <c r="AH42" i="1"/>
  <c r="AH40" i="77" s="1"/>
  <c r="AH98" i="1"/>
  <c r="AH96" i="77" s="1"/>
  <c r="AH61" i="1"/>
  <c r="AH59" i="77" s="1"/>
  <c r="AH138" i="1"/>
  <c r="AH136" i="77" s="1"/>
  <c r="AH139" i="1"/>
  <c r="AH137" i="77" s="1"/>
  <c r="AH96" i="1"/>
  <c r="AH94" i="77" s="1"/>
  <c r="AH53" i="1"/>
  <c r="AH51" i="77" s="1"/>
  <c r="AH129" i="1"/>
  <c r="AH127" i="77" s="1"/>
  <c r="AH48" i="1"/>
  <c r="AH46" i="77" s="1"/>
  <c r="AH104" i="1"/>
  <c r="AH102" i="77" s="1"/>
  <c r="AH37" i="1"/>
  <c r="AH35" i="77" s="1"/>
  <c r="AH103" i="1"/>
  <c r="AH101" i="77" s="1"/>
  <c r="AH32" i="1"/>
  <c r="AH30" i="77" s="1"/>
  <c r="AH52" i="1"/>
  <c r="AH50" i="77" s="1"/>
  <c r="AH99" i="1"/>
  <c r="AH97" i="77" s="1"/>
  <c r="AH100" i="1"/>
  <c r="AH98" i="77" s="1"/>
  <c r="AH110" i="1"/>
  <c r="AH108" i="77" s="1"/>
  <c r="AH92" i="1"/>
  <c r="AH90" i="77" s="1"/>
  <c r="AH43" i="1"/>
  <c r="AH41" i="77" s="1"/>
  <c r="AH65" i="1"/>
  <c r="AH63" i="77" s="1"/>
  <c r="AH35" i="1"/>
  <c r="AH33" i="77" s="1"/>
  <c r="AH36" i="1"/>
  <c r="AH34" i="77" s="1"/>
  <c r="AH58" i="1"/>
  <c r="AH56" i="77" s="1"/>
  <c r="AH137" i="1"/>
  <c r="AH135" i="77" s="1"/>
  <c r="AH126" i="1"/>
  <c r="AH124" i="77" s="1"/>
  <c r="AH46" i="1"/>
  <c r="AH44" i="77" s="1"/>
  <c r="AH119" i="1"/>
  <c r="AH117" i="77" s="1"/>
  <c r="AH76" i="1"/>
  <c r="AH74" i="77" s="1"/>
  <c r="E34" i="37"/>
  <c r="AH79" i="1"/>
  <c r="AH77" i="77" s="1"/>
  <c r="AH78" i="1"/>
  <c r="AH76" i="77" s="1"/>
  <c r="AH113" i="1"/>
  <c r="AH111" i="77" s="1"/>
  <c r="AH88" i="1"/>
  <c r="AH86" i="77" s="1"/>
  <c r="AH74" i="1"/>
  <c r="AH72" i="77" s="1"/>
  <c r="AH69" i="1"/>
  <c r="AH67" i="77" s="1"/>
  <c r="AH114" i="1"/>
  <c r="AH112" i="77" s="1"/>
  <c r="AH134" i="1"/>
  <c r="AH132" i="77" s="1"/>
  <c r="AH86" i="1"/>
  <c r="AH84" i="77" s="1"/>
  <c r="AH101" i="1"/>
  <c r="AH99" i="77" s="1"/>
  <c r="AH120" i="1"/>
  <c r="AH118" i="77" s="1"/>
  <c r="AH112" i="1"/>
  <c r="AH110" i="77" s="1"/>
  <c r="AH136" i="1"/>
  <c r="AH134" i="77" s="1"/>
  <c r="AH41" i="1"/>
  <c r="AH39" i="77" s="1"/>
  <c r="AH131" i="1"/>
  <c r="AH129" i="77" s="1"/>
  <c r="AH117" i="1"/>
  <c r="AH115" i="77" s="1"/>
  <c r="AH80" i="1"/>
  <c r="AH78" i="77" s="1"/>
  <c r="AH66" i="1"/>
  <c r="AH64" i="77" s="1"/>
  <c r="AH124" i="1"/>
  <c r="AH122" i="77" s="1"/>
  <c r="AH84" i="1"/>
  <c r="AH82" i="77" s="1"/>
  <c r="AH54" i="1"/>
  <c r="AH52" i="77" s="1"/>
  <c r="Z146" i="34" l="1"/>
  <c r="X146" i="1"/>
  <c r="AG140" i="69"/>
  <c r="Z11" i="34"/>
  <c r="Y8" i="66" s="1"/>
  <c r="AD10" i="63"/>
  <c r="AG54" i="69"/>
  <c r="AG32" i="69"/>
  <c r="AG52" i="69"/>
  <c r="AG123" i="69"/>
  <c r="AG80" i="69"/>
  <c r="AG104" i="69"/>
  <c r="AG44" i="69"/>
  <c r="AG90" i="69"/>
  <c r="AG111" i="69"/>
  <c r="AG93" i="69"/>
  <c r="AG87" i="69"/>
  <c r="AG51" i="69"/>
  <c r="AG36" i="69"/>
  <c r="AG50" i="69"/>
  <c r="AG49" i="69"/>
  <c r="AG53" i="69"/>
  <c r="AG126" i="69"/>
  <c r="AG76" i="69"/>
  <c r="AG102" i="69"/>
  <c r="AG83" i="69"/>
  <c r="AG28" i="69"/>
  <c r="AG41" i="69"/>
  <c r="AG70" i="69"/>
  <c r="AG120" i="69"/>
  <c r="AG29" i="69"/>
  <c r="AG38" i="69"/>
  <c r="AG27" i="69"/>
  <c r="AG99" i="69"/>
  <c r="AG69" i="69"/>
  <c r="AG39" i="69"/>
  <c r="AG131" i="69"/>
  <c r="AG122" i="69"/>
  <c r="AG124" i="69"/>
  <c r="AG127" i="69"/>
  <c r="AG128" i="69"/>
  <c r="AG121" i="69"/>
  <c r="AG108" i="69"/>
  <c r="AG30" i="69"/>
  <c r="AG56" i="69"/>
  <c r="AG46" i="69"/>
  <c r="AG68" i="69"/>
  <c r="AG89" i="69"/>
  <c r="AG42" i="69"/>
  <c r="AG25" i="69"/>
  <c r="AG114" i="69"/>
  <c r="AG91" i="69"/>
  <c r="AG31" i="69"/>
  <c r="AG106" i="69"/>
  <c r="AG63" i="69"/>
  <c r="AG101" i="69"/>
  <c r="AG107" i="69"/>
  <c r="AG115" i="69"/>
  <c r="AG71" i="69"/>
  <c r="AG57" i="69"/>
  <c r="AG58" i="69"/>
  <c r="AG61" i="69"/>
  <c r="AG138" i="69"/>
  <c r="AG139" i="69"/>
  <c r="AG129" i="69"/>
  <c r="AG110" i="69"/>
  <c r="AG65" i="69"/>
  <c r="AG125" i="69"/>
  <c r="AG82" i="69"/>
  <c r="AG67" i="69"/>
  <c r="AG130" i="69"/>
  <c r="AG84" i="69"/>
  <c r="AG97" i="69"/>
  <c r="AG85" i="69"/>
  <c r="AG74" i="69"/>
  <c r="AG117" i="69"/>
  <c r="AG37" i="69"/>
  <c r="AG116" i="69"/>
  <c r="AG135" i="69"/>
  <c r="AG73" i="69"/>
  <c r="AG62" i="69"/>
  <c r="AG60" i="69"/>
  <c r="AG95" i="69"/>
  <c r="AG78" i="69"/>
  <c r="AG45" i="69"/>
  <c r="AG40" i="69"/>
  <c r="AG92" i="69"/>
  <c r="AG26" i="69"/>
  <c r="AG59" i="69"/>
  <c r="AG64" i="69"/>
  <c r="AG96" i="69"/>
  <c r="AG113" i="69"/>
  <c r="AG81" i="69"/>
  <c r="AG119" i="69"/>
  <c r="AG109" i="69"/>
  <c r="AG118" i="69"/>
  <c r="AG34" i="69"/>
  <c r="AG88" i="69"/>
  <c r="AG48" i="69"/>
  <c r="AG112" i="69"/>
  <c r="AG133" i="69"/>
  <c r="AG43" i="69"/>
  <c r="AG103" i="69"/>
  <c r="AG55" i="69"/>
  <c r="AG86" i="69"/>
  <c r="AG94" i="69"/>
  <c r="AG100" i="69"/>
  <c r="AG47" i="69"/>
  <c r="AG66" i="69"/>
  <c r="AG79" i="69"/>
  <c r="AG35" i="69"/>
  <c r="AG105" i="69"/>
  <c r="AG33" i="69"/>
  <c r="AG137" i="69"/>
  <c r="AG77" i="69"/>
  <c r="AG75" i="69"/>
  <c r="AG72" i="69"/>
  <c r="AG134" i="69"/>
  <c r="AG132" i="69"/>
  <c r="AG98" i="69"/>
  <c r="AH28" i="69"/>
  <c r="V28" i="63"/>
  <c r="V28" i="34" s="1"/>
  <c r="U25" i="66" s="1"/>
  <c r="V29" i="63"/>
  <c r="V29" i="34" s="1"/>
  <c r="U26" i="66" s="1"/>
  <c r="A139" i="1"/>
  <c r="A137" i="77" s="1"/>
  <c r="B139" i="1"/>
  <c r="B137" i="77" s="1"/>
  <c r="D139" i="1"/>
  <c r="D137" i="77" s="1"/>
  <c r="C139" i="1"/>
  <c r="C137" i="77" s="1"/>
  <c r="E139" i="1"/>
  <c r="E137" i="77" s="1"/>
  <c r="F139" i="1"/>
  <c r="F137" i="77" s="1"/>
  <c r="G139" i="1"/>
  <c r="G137" i="77" s="1"/>
  <c r="H139" i="1"/>
  <c r="H137" i="77" s="1"/>
  <c r="U139" i="1"/>
  <c r="U137" i="77" s="1"/>
  <c r="V139" i="1"/>
  <c r="V137" i="77" s="1"/>
  <c r="W139" i="1"/>
  <c r="W137" i="77" s="1"/>
  <c r="AB139" i="1"/>
  <c r="AB137" i="77" s="1"/>
  <c r="AC139" i="1"/>
  <c r="AC137" i="77" s="1"/>
  <c r="AD139" i="1"/>
  <c r="AD137" i="77" s="1"/>
  <c r="AO139" i="1"/>
  <c r="AO137" i="77" s="1"/>
  <c r="A140" i="1"/>
  <c r="A138" i="77" s="1"/>
  <c r="B140" i="1"/>
  <c r="B138" i="77" s="1"/>
  <c r="D140" i="1"/>
  <c r="D138" i="77" s="1"/>
  <c r="C140" i="1"/>
  <c r="C138" i="77" s="1"/>
  <c r="E140" i="1"/>
  <c r="E138" i="77" s="1"/>
  <c r="F140" i="1"/>
  <c r="F138" i="77" s="1"/>
  <c r="G140" i="1"/>
  <c r="G138" i="77" s="1"/>
  <c r="H140" i="1"/>
  <c r="H138" i="77" s="1"/>
  <c r="U140" i="1"/>
  <c r="U138" i="77" s="1"/>
  <c r="V140" i="1"/>
  <c r="V138" i="77" s="1"/>
  <c r="W140" i="1"/>
  <c r="W138" i="77" s="1"/>
  <c r="AB140" i="1"/>
  <c r="AB138" i="77" s="1"/>
  <c r="AC140" i="1"/>
  <c r="AC138" i="77" s="1"/>
  <c r="AD140" i="1"/>
  <c r="AD138" i="77" s="1"/>
  <c r="AF140" i="1"/>
  <c r="AF138" i="77" s="1"/>
  <c r="AI140" i="1"/>
  <c r="AJ140" i="1"/>
  <c r="AK140" i="1"/>
  <c r="AL140" i="1"/>
  <c r="AM140" i="1"/>
  <c r="AN140" i="1"/>
  <c r="AO140" i="1"/>
  <c r="AO138" i="77" s="1"/>
  <c r="A141" i="1"/>
  <c r="A139" i="77" s="1"/>
  <c r="B141" i="1"/>
  <c r="B139" i="77" s="1"/>
  <c r="D141" i="1"/>
  <c r="D139" i="77" s="1"/>
  <c r="C141" i="1"/>
  <c r="C139" i="77" s="1"/>
  <c r="E141" i="1"/>
  <c r="E139" i="77" s="1"/>
  <c r="F141" i="1"/>
  <c r="F139" i="77" s="1"/>
  <c r="G141" i="1"/>
  <c r="G139" i="77" s="1"/>
  <c r="H141" i="1"/>
  <c r="H139" i="77" s="1"/>
  <c r="U141" i="1"/>
  <c r="U139" i="77" s="1"/>
  <c r="V141" i="1"/>
  <c r="V139" i="77" s="1"/>
  <c r="W141" i="1"/>
  <c r="W139" i="77" s="1"/>
  <c r="AB141" i="1"/>
  <c r="AB139" i="77" s="1"/>
  <c r="AC141" i="1"/>
  <c r="AC139" i="77" s="1"/>
  <c r="AF141" i="1"/>
  <c r="AF139" i="77" s="1"/>
  <c r="AI141" i="1"/>
  <c r="AJ141" i="1"/>
  <c r="AK141" i="1"/>
  <c r="AL141" i="1"/>
  <c r="AM141" i="1"/>
  <c r="AN141" i="1"/>
  <c r="AO141" i="1"/>
  <c r="AO139" i="77" s="1"/>
  <c r="X147" i="1" l="1"/>
  <c r="Z147" i="34"/>
  <c r="AH140" i="69"/>
  <c r="Z12" i="34"/>
  <c r="Y9" i="66" s="1"/>
  <c r="AD11" i="63"/>
  <c r="AH49" i="69"/>
  <c r="AH71" i="69"/>
  <c r="AH34" i="69"/>
  <c r="AH126" i="69"/>
  <c r="AH76" i="69"/>
  <c r="AH121" i="69"/>
  <c r="AH52" i="69"/>
  <c r="AH81" i="69"/>
  <c r="AH69" i="69"/>
  <c r="AH84" i="69"/>
  <c r="AH73" i="69"/>
  <c r="AH97" i="69"/>
  <c r="AH86" i="69"/>
  <c r="AH98" i="69"/>
  <c r="AH41" i="69"/>
  <c r="AH132" i="69"/>
  <c r="AH123" i="69"/>
  <c r="AH46" i="69"/>
  <c r="AH96" i="69"/>
  <c r="AH115" i="69"/>
  <c r="AH59" i="69"/>
  <c r="AH131" i="69"/>
  <c r="AH33" i="69"/>
  <c r="AH82" i="69"/>
  <c r="AH75" i="69"/>
  <c r="AH117" i="69"/>
  <c r="AH99" i="69"/>
  <c r="AH104" i="69"/>
  <c r="AH37" i="69"/>
  <c r="AH42" i="69"/>
  <c r="AH94" i="69"/>
  <c r="AH30" i="69"/>
  <c r="AH72" i="69"/>
  <c r="AH110" i="69"/>
  <c r="AH134" i="69"/>
  <c r="AH57" i="69"/>
  <c r="AH124" i="69"/>
  <c r="AH90" i="69"/>
  <c r="AH32" i="69"/>
  <c r="AH70" i="69"/>
  <c r="AH129" i="69"/>
  <c r="AH60" i="69"/>
  <c r="AH103" i="69"/>
  <c r="AH102" i="69"/>
  <c r="AH114" i="69"/>
  <c r="AH105" i="69"/>
  <c r="AH89" i="69"/>
  <c r="AH87" i="69"/>
  <c r="AH122" i="69"/>
  <c r="AH50" i="69"/>
  <c r="AH106" i="69"/>
  <c r="AH119" i="69"/>
  <c r="AH80" i="69"/>
  <c r="AH40" i="69"/>
  <c r="AH63" i="69"/>
  <c r="AH51" i="69"/>
  <c r="AH38" i="69"/>
  <c r="AH74" i="69"/>
  <c r="AH91" i="69"/>
  <c r="AH101" i="69"/>
  <c r="AH108" i="69"/>
  <c r="AH135" i="69"/>
  <c r="AH78" i="69"/>
  <c r="AH43" i="69"/>
  <c r="AH67" i="69"/>
  <c r="AH112" i="69"/>
  <c r="AH48" i="69"/>
  <c r="AH111" i="69"/>
  <c r="AH118" i="69"/>
  <c r="AH136" i="69"/>
  <c r="AH36" i="69"/>
  <c r="AH44" i="69"/>
  <c r="AH138" i="69"/>
  <c r="AH139" i="69"/>
  <c r="AH133" i="69"/>
  <c r="AH88" i="69"/>
  <c r="AH100" i="69"/>
  <c r="AH85" i="69"/>
  <c r="AH65" i="69"/>
  <c r="AH120" i="69"/>
  <c r="AH58" i="69"/>
  <c r="AH95" i="69"/>
  <c r="AH83" i="69"/>
  <c r="AH125" i="69"/>
  <c r="AH68" i="69"/>
  <c r="AH107" i="69"/>
  <c r="AH47" i="69"/>
  <c r="AH25" i="69"/>
  <c r="AH116" i="69"/>
  <c r="AH54" i="69"/>
  <c r="AH130" i="69"/>
  <c r="AH113" i="69"/>
  <c r="AH26" i="69"/>
  <c r="AH79" i="69"/>
  <c r="AH61" i="69"/>
  <c r="AH137" i="69"/>
  <c r="AH53" i="69"/>
  <c r="AH35" i="69"/>
  <c r="AH55" i="69"/>
  <c r="AH39" i="69"/>
  <c r="AH56" i="69"/>
  <c r="AH27" i="69"/>
  <c r="AH127" i="69"/>
  <c r="AH66" i="69"/>
  <c r="AH93" i="69"/>
  <c r="AH64" i="69"/>
  <c r="AH31" i="69"/>
  <c r="AH128" i="69"/>
  <c r="AH77" i="69"/>
  <c r="AH92" i="69"/>
  <c r="AH29" i="69"/>
  <c r="AH62" i="69"/>
  <c r="AH45" i="69"/>
  <c r="AH109" i="69"/>
  <c r="V30" i="63"/>
  <c r="V30" i="34" s="1"/>
  <c r="U27" i="66" s="1"/>
  <c r="V31" i="63"/>
  <c r="V31" i="34" s="1"/>
  <c r="U28" i="66" s="1"/>
  <c r="F46" i="37"/>
  <c r="D5" i="1"/>
  <c r="D3" i="77" s="1"/>
  <c r="D6" i="1"/>
  <c r="D4" i="77" s="1"/>
  <c r="D7" i="1"/>
  <c r="D5" i="77" s="1"/>
  <c r="D8" i="1"/>
  <c r="D6" i="77" s="1"/>
  <c r="D9" i="1"/>
  <c r="D7" i="77" s="1"/>
  <c r="D10" i="1"/>
  <c r="D8" i="77" s="1"/>
  <c r="D11" i="1"/>
  <c r="D9" i="77" s="1"/>
  <c r="D12" i="1"/>
  <c r="D10" i="77" s="1"/>
  <c r="D13" i="1"/>
  <c r="D11" i="77" s="1"/>
  <c r="D14" i="1"/>
  <c r="D12" i="77" s="1"/>
  <c r="D15" i="1"/>
  <c r="D13" i="77" s="1"/>
  <c r="D16" i="1"/>
  <c r="D14" i="77" s="1"/>
  <c r="D17" i="1"/>
  <c r="D15" i="77" s="1"/>
  <c r="D18" i="1"/>
  <c r="D16" i="77" s="1"/>
  <c r="D19" i="1"/>
  <c r="D17" i="77" s="1"/>
  <c r="D20" i="1"/>
  <c r="D18" i="77" s="1"/>
  <c r="D21" i="1"/>
  <c r="D19" i="77" s="1"/>
  <c r="D22" i="1"/>
  <c r="D20" i="77" s="1"/>
  <c r="D23" i="1"/>
  <c r="D21" i="77" s="1"/>
  <c r="D24" i="1"/>
  <c r="D22" i="77" s="1"/>
  <c r="D25" i="1"/>
  <c r="D23" i="77" s="1"/>
  <c r="D26" i="1"/>
  <c r="D24" i="77" s="1"/>
  <c r="D27" i="1"/>
  <c r="D25" i="77" s="1"/>
  <c r="D28" i="1"/>
  <c r="D26" i="77" s="1"/>
  <c r="D29" i="1"/>
  <c r="D27" i="77" s="1"/>
  <c r="D30" i="1"/>
  <c r="D28" i="77" s="1"/>
  <c r="D31" i="1"/>
  <c r="D29" i="77" s="1"/>
  <c r="D32" i="1"/>
  <c r="D30" i="77" s="1"/>
  <c r="D33" i="1"/>
  <c r="D31" i="77" s="1"/>
  <c r="D34" i="1"/>
  <c r="D32" i="77" s="1"/>
  <c r="D35" i="1"/>
  <c r="D33" i="77" s="1"/>
  <c r="D36" i="1"/>
  <c r="D34" i="77" s="1"/>
  <c r="D37" i="1"/>
  <c r="D35" i="77" s="1"/>
  <c r="D38" i="1"/>
  <c r="D36" i="77" s="1"/>
  <c r="D39" i="1"/>
  <c r="D37" i="77" s="1"/>
  <c r="D40" i="1"/>
  <c r="D38" i="77" s="1"/>
  <c r="D41" i="1"/>
  <c r="D39" i="77" s="1"/>
  <c r="D42" i="1"/>
  <c r="D40" i="77" s="1"/>
  <c r="D43" i="1"/>
  <c r="D41" i="77" s="1"/>
  <c r="D44" i="1"/>
  <c r="D42" i="77" s="1"/>
  <c r="D45" i="1"/>
  <c r="D43" i="77" s="1"/>
  <c r="D46" i="1"/>
  <c r="D44" i="77" s="1"/>
  <c r="D47" i="1"/>
  <c r="D45" i="77" s="1"/>
  <c r="D48" i="1"/>
  <c r="D46" i="77" s="1"/>
  <c r="D49" i="1"/>
  <c r="D47" i="77" s="1"/>
  <c r="D50" i="1"/>
  <c r="D48" i="77" s="1"/>
  <c r="D51" i="1"/>
  <c r="D49" i="77" s="1"/>
  <c r="D52" i="1"/>
  <c r="D50" i="77" s="1"/>
  <c r="D53" i="1"/>
  <c r="D51" i="77" s="1"/>
  <c r="D54" i="1"/>
  <c r="D52" i="77" s="1"/>
  <c r="D55" i="1"/>
  <c r="D53" i="77" s="1"/>
  <c r="D56" i="1"/>
  <c r="D54" i="77" s="1"/>
  <c r="D57" i="1"/>
  <c r="D55" i="77" s="1"/>
  <c r="D58" i="1"/>
  <c r="D56" i="77" s="1"/>
  <c r="D59" i="1"/>
  <c r="D57" i="77" s="1"/>
  <c r="D60" i="1"/>
  <c r="D58" i="77" s="1"/>
  <c r="D61" i="1"/>
  <c r="D59" i="77" s="1"/>
  <c r="D62" i="1"/>
  <c r="D60" i="77" s="1"/>
  <c r="D63" i="1"/>
  <c r="D61" i="77" s="1"/>
  <c r="D64" i="1"/>
  <c r="D62" i="77" s="1"/>
  <c r="D65" i="1"/>
  <c r="D63" i="77" s="1"/>
  <c r="D66" i="1"/>
  <c r="D64" i="77" s="1"/>
  <c r="D67" i="1"/>
  <c r="D65" i="77" s="1"/>
  <c r="D68" i="1"/>
  <c r="D66" i="77" s="1"/>
  <c r="D69" i="1"/>
  <c r="D67" i="77" s="1"/>
  <c r="D70" i="1"/>
  <c r="D68" i="77" s="1"/>
  <c r="D71" i="1"/>
  <c r="D69" i="77" s="1"/>
  <c r="D72" i="1"/>
  <c r="D70" i="77" s="1"/>
  <c r="D73" i="1"/>
  <c r="D71" i="77" s="1"/>
  <c r="D74" i="1"/>
  <c r="D72" i="77" s="1"/>
  <c r="D75" i="1"/>
  <c r="D73" i="77" s="1"/>
  <c r="D76" i="1"/>
  <c r="D74" i="77" s="1"/>
  <c r="D77" i="1"/>
  <c r="D75" i="77" s="1"/>
  <c r="D78" i="1"/>
  <c r="D76" i="77" s="1"/>
  <c r="D79" i="1"/>
  <c r="D77" i="77" s="1"/>
  <c r="D80" i="1"/>
  <c r="D78" i="77" s="1"/>
  <c r="D81" i="1"/>
  <c r="D79" i="77" s="1"/>
  <c r="D82" i="1"/>
  <c r="D80" i="77" s="1"/>
  <c r="D83" i="1"/>
  <c r="D81" i="77" s="1"/>
  <c r="D84" i="1"/>
  <c r="D82" i="77" s="1"/>
  <c r="D85" i="1"/>
  <c r="D83" i="77" s="1"/>
  <c r="D86" i="1"/>
  <c r="D84" i="77" s="1"/>
  <c r="D87" i="1"/>
  <c r="D85" i="77" s="1"/>
  <c r="D88" i="1"/>
  <c r="D86" i="77" s="1"/>
  <c r="D89" i="1"/>
  <c r="D87" i="77" s="1"/>
  <c r="D90" i="1"/>
  <c r="D88" i="77" s="1"/>
  <c r="D91" i="1"/>
  <c r="D89" i="77" s="1"/>
  <c r="D92" i="1"/>
  <c r="D90" i="77" s="1"/>
  <c r="D93" i="1"/>
  <c r="D91" i="77" s="1"/>
  <c r="D94" i="1"/>
  <c r="D92" i="77" s="1"/>
  <c r="D95" i="1"/>
  <c r="D93" i="77" s="1"/>
  <c r="D96" i="1"/>
  <c r="D94" i="77" s="1"/>
  <c r="D97" i="1"/>
  <c r="D95" i="77" s="1"/>
  <c r="D98" i="1"/>
  <c r="D96" i="77" s="1"/>
  <c r="D99" i="1"/>
  <c r="D97" i="77" s="1"/>
  <c r="D100" i="1"/>
  <c r="D98" i="77" s="1"/>
  <c r="D101" i="1"/>
  <c r="D99" i="77" s="1"/>
  <c r="D102" i="1"/>
  <c r="D100" i="77" s="1"/>
  <c r="D103" i="1"/>
  <c r="D101" i="77" s="1"/>
  <c r="D104" i="1"/>
  <c r="D102" i="77" s="1"/>
  <c r="D105" i="1"/>
  <c r="D103" i="77" s="1"/>
  <c r="D106" i="1"/>
  <c r="D104" i="77" s="1"/>
  <c r="D107" i="1"/>
  <c r="D105" i="77" s="1"/>
  <c r="D108" i="1"/>
  <c r="D106" i="77" s="1"/>
  <c r="D109" i="1"/>
  <c r="D107" i="77" s="1"/>
  <c r="D110" i="1"/>
  <c r="D108" i="77" s="1"/>
  <c r="D111" i="1"/>
  <c r="D109" i="77" s="1"/>
  <c r="D112" i="1"/>
  <c r="D110" i="77" s="1"/>
  <c r="D113" i="1"/>
  <c r="D111" i="77" s="1"/>
  <c r="D114" i="1"/>
  <c r="D112" i="77" s="1"/>
  <c r="D115" i="1"/>
  <c r="D113" i="77" s="1"/>
  <c r="D116" i="1"/>
  <c r="D114" i="77" s="1"/>
  <c r="D117" i="1"/>
  <c r="D115" i="77" s="1"/>
  <c r="D118" i="1"/>
  <c r="D116" i="77" s="1"/>
  <c r="D119" i="1"/>
  <c r="D117" i="77" s="1"/>
  <c r="D120" i="1"/>
  <c r="D118" i="77" s="1"/>
  <c r="D121" i="1"/>
  <c r="D119" i="77" s="1"/>
  <c r="D122" i="1"/>
  <c r="D120" i="77" s="1"/>
  <c r="D123" i="1"/>
  <c r="D121" i="77" s="1"/>
  <c r="D124" i="1"/>
  <c r="D122" i="77" s="1"/>
  <c r="D125" i="1"/>
  <c r="D123" i="77" s="1"/>
  <c r="D126" i="1"/>
  <c r="D124" i="77" s="1"/>
  <c r="D127" i="1"/>
  <c r="D125" i="77" s="1"/>
  <c r="D128" i="1"/>
  <c r="D126" i="77" s="1"/>
  <c r="D129" i="1"/>
  <c r="D127" i="77" s="1"/>
  <c r="D130" i="1"/>
  <c r="D128" i="77" s="1"/>
  <c r="D131" i="1"/>
  <c r="D129" i="77" s="1"/>
  <c r="D132" i="1"/>
  <c r="D130" i="77" s="1"/>
  <c r="D133" i="1"/>
  <c r="D131" i="77" s="1"/>
  <c r="D134" i="1"/>
  <c r="D132" i="77" s="1"/>
  <c r="D135" i="1"/>
  <c r="D133" i="77" s="1"/>
  <c r="D136" i="1"/>
  <c r="D134" i="77" s="1"/>
  <c r="D137" i="1"/>
  <c r="D135" i="77" s="1"/>
  <c r="D138" i="1"/>
  <c r="D136" i="77" s="1"/>
  <c r="D4" i="1"/>
  <c r="D2" i="77" s="1"/>
  <c r="E4" i="37"/>
  <c r="E5" i="37"/>
  <c r="E6" i="37"/>
  <c r="X148" i="1" l="1"/>
  <c r="Z148" i="34"/>
  <c r="O2" i="71"/>
  <c r="Z13" i="34"/>
  <c r="Y10" i="66" s="1"/>
  <c r="AD12" i="63"/>
  <c r="V32" i="63"/>
  <c r="V32" i="34" s="1"/>
  <c r="U29" i="66" s="1"/>
  <c r="V33" i="63"/>
  <c r="V33" i="34" s="1"/>
  <c r="U30" i="66" s="1"/>
  <c r="D84" i="69"/>
  <c r="X149" i="1" l="1"/>
  <c r="Z149" i="34"/>
  <c r="X150" i="1" s="1"/>
  <c r="D140" i="69"/>
  <c r="Z14" i="34"/>
  <c r="Y11" i="66" s="1"/>
  <c r="AD13" i="63"/>
  <c r="D125" i="69"/>
  <c r="D70" i="69"/>
  <c r="D4" i="69"/>
  <c r="D80" i="69"/>
  <c r="D18" i="69"/>
  <c r="D78" i="69"/>
  <c r="D132" i="69"/>
  <c r="D106" i="69"/>
  <c r="D139" i="69"/>
  <c r="D137" i="69"/>
  <c r="D138" i="69"/>
  <c r="D27" i="69"/>
  <c r="D75" i="69"/>
  <c r="D93" i="69"/>
  <c r="D127" i="69"/>
  <c r="D98" i="69"/>
  <c r="D107" i="69"/>
  <c r="D65" i="69"/>
  <c r="D114" i="69"/>
  <c r="D120" i="69"/>
  <c r="D126" i="69"/>
  <c r="D39" i="69"/>
  <c r="D56" i="69"/>
  <c r="D57" i="69"/>
  <c r="D23" i="69"/>
  <c r="D25" i="69"/>
  <c r="D85" i="69"/>
  <c r="D3" i="69"/>
  <c r="D130" i="69"/>
  <c r="D43" i="69"/>
  <c r="D63" i="69"/>
  <c r="D117" i="69"/>
  <c r="D91" i="69"/>
  <c r="D77" i="69"/>
  <c r="D79" i="69"/>
  <c r="D100" i="69"/>
  <c r="D67" i="69"/>
  <c r="D15" i="69"/>
  <c r="D40" i="69"/>
  <c r="D37" i="69"/>
  <c r="D95" i="69"/>
  <c r="D97" i="69"/>
  <c r="D103" i="69"/>
  <c r="D33" i="69"/>
  <c r="D92" i="69"/>
  <c r="D10" i="69"/>
  <c r="D133" i="69"/>
  <c r="D21" i="69"/>
  <c r="D131" i="69"/>
  <c r="D81" i="69"/>
  <c r="D14" i="69"/>
  <c r="D69" i="69"/>
  <c r="D99" i="69"/>
  <c r="D128" i="69"/>
  <c r="D45" i="69"/>
  <c r="D118" i="69"/>
  <c r="D32" i="69"/>
  <c r="D87" i="69"/>
  <c r="D129" i="69"/>
  <c r="D64" i="69"/>
  <c r="D76" i="69"/>
  <c r="D2" i="69"/>
  <c r="D7" i="69"/>
  <c r="D68" i="69"/>
  <c r="D123" i="69"/>
  <c r="D71" i="69"/>
  <c r="D12" i="69"/>
  <c r="D88" i="69"/>
  <c r="D58" i="69"/>
  <c r="D38" i="69"/>
  <c r="D24" i="69"/>
  <c r="D26" i="69"/>
  <c r="D30" i="69"/>
  <c r="D34" i="69"/>
  <c r="D112" i="69"/>
  <c r="D111" i="69"/>
  <c r="D42" i="69"/>
  <c r="D44" i="69"/>
  <c r="D48" i="69"/>
  <c r="D122" i="69"/>
  <c r="D54" i="69"/>
  <c r="D22" i="69"/>
  <c r="D96" i="69"/>
  <c r="D102" i="69"/>
  <c r="D108" i="69"/>
  <c r="D110" i="69"/>
  <c r="D116" i="69"/>
  <c r="D36" i="69"/>
  <c r="D5" i="69"/>
  <c r="D134" i="69"/>
  <c r="D49" i="69"/>
  <c r="D72" i="69"/>
  <c r="D9" i="69"/>
  <c r="D90" i="69"/>
  <c r="D41" i="69"/>
  <c r="D13" i="69"/>
  <c r="D73" i="69"/>
  <c r="D59" i="69"/>
  <c r="D61" i="69"/>
  <c r="D31" i="69"/>
  <c r="D19" i="69"/>
  <c r="D109" i="69"/>
  <c r="D11" i="69"/>
  <c r="D94" i="69"/>
  <c r="D55" i="69"/>
  <c r="D113" i="69"/>
  <c r="D115" i="69"/>
  <c r="D121" i="69"/>
  <c r="D51" i="69"/>
  <c r="D74" i="69"/>
  <c r="D28" i="69"/>
  <c r="D17" i="69"/>
  <c r="D46" i="69"/>
  <c r="D136" i="69"/>
  <c r="D35" i="69"/>
  <c r="D135" i="69"/>
  <c r="D47" i="69"/>
  <c r="D50" i="69"/>
  <c r="D105" i="69"/>
  <c r="D53" i="69"/>
  <c r="D82" i="69"/>
  <c r="D29" i="69"/>
  <c r="D20" i="69"/>
  <c r="D6" i="69"/>
  <c r="D8" i="69"/>
  <c r="D86" i="69"/>
  <c r="D16" i="69"/>
  <c r="D104" i="69"/>
  <c r="D124" i="69"/>
  <c r="D89" i="69"/>
  <c r="D52" i="69"/>
  <c r="D101" i="69"/>
  <c r="D83" i="69"/>
  <c r="D60" i="69"/>
  <c r="D62" i="69"/>
  <c r="D66" i="69"/>
  <c r="D119" i="69"/>
  <c r="V34" i="63"/>
  <c r="V34" i="34" s="1"/>
  <c r="U31" i="66" s="1"/>
  <c r="V35" i="63"/>
  <c r="V35" i="34" s="1"/>
  <c r="U32" i="66" s="1"/>
  <c r="J27" i="1"/>
  <c r="J25" i="77" s="1"/>
  <c r="AD28" i="1"/>
  <c r="AD26" i="77" s="1"/>
  <c r="AD29" i="1"/>
  <c r="AD27" i="77" s="1"/>
  <c r="AD30" i="1"/>
  <c r="AD28" i="77" s="1"/>
  <c r="AD31" i="1"/>
  <c r="AD29" i="77" s="1"/>
  <c r="AD32" i="1"/>
  <c r="AD30" i="77" s="1"/>
  <c r="AD33" i="1"/>
  <c r="AD31" i="77" s="1"/>
  <c r="AD34" i="1"/>
  <c r="AD32" i="77" s="1"/>
  <c r="AD35" i="1"/>
  <c r="AD33" i="77" s="1"/>
  <c r="AD36" i="1"/>
  <c r="AD34" i="77" s="1"/>
  <c r="AD37" i="1"/>
  <c r="AD35" i="77" s="1"/>
  <c r="AD38" i="1"/>
  <c r="AD36" i="77" s="1"/>
  <c r="AD39" i="1"/>
  <c r="AD37" i="77" s="1"/>
  <c r="AD40" i="1"/>
  <c r="AD38" i="77" s="1"/>
  <c r="AD41" i="1"/>
  <c r="AD39" i="77" s="1"/>
  <c r="AD42" i="1"/>
  <c r="AD40" i="77" s="1"/>
  <c r="AD43" i="1"/>
  <c r="AD41" i="77" s="1"/>
  <c r="AD44" i="1"/>
  <c r="AD42" i="77" s="1"/>
  <c r="AD45" i="1"/>
  <c r="AD43" i="77" s="1"/>
  <c r="AD46" i="1"/>
  <c r="AD44" i="77" s="1"/>
  <c r="AD47" i="1"/>
  <c r="AD45" i="77" s="1"/>
  <c r="AD48" i="1"/>
  <c r="AD46" i="77" s="1"/>
  <c r="AD49" i="1"/>
  <c r="AD47" i="77" s="1"/>
  <c r="AD50" i="1"/>
  <c r="AD48" i="77" s="1"/>
  <c r="AD51" i="1"/>
  <c r="AD49" i="77" s="1"/>
  <c r="AD52" i="1"/>
  <c r="AD50" i="77" s="1"/>
  <c r="AD53" i="1"/>
  <c r="AD51" i="77" s="1"/>
  <c r="AD54" i="1"/>
  <c r="AD52" i="77" s="1"/>
  <c r="AD55" i="1"/>
  <c r="AD53" i="77" s="1"/>
  <c r="AD56" i="1"/>
  <c r="AD54" i="77" s="1"/>
  <c r="AD57" i="1"/>
  <c r="AD55" i="77" s="1"/>
  <c r="AD58" i="1"/>
  <c r="AD56" i="77" s="1"/>
  <c r="AD59" i="1"/>
  <c r="AD57" i="77" s="1"/>
  <c r="AD60" i="1"/>
  <c r="AD58" i="77" s="1"/>
  <c r="AD61" i="1"/>
  <c r="AD59" i="77" s="1"/>
  <c r="AD62" i="1"/>
  <c r="AD60" i="77" s="1"/>
  <c r="AD63" i="1"/>
  <c r="AD61" i="77" s="1"/>
  <c r="AD64" i="1"/>
  <c r="AD62" i="77" s="1"/>
  <c r="AD65" i="1"/>
  <c r="AD63" i="77" s="1"/>
  <c r="AD66" i="1"/>
  <c r="AD64" i="77" s="1"/>
  <c r="AD67" i="1"/>
  <c r="AD65" i="77" s="1"/>
  <c r="AD68" i="1"/>
  <c r="AD66" i="77" s="1"/>
  <c r="AD69" i="1"/>
  <c r="AD67" i="77" s="1"/>
  <c r="AD70" i="1"/>
  <c r="AD68" i="77" s="1"/>
  <c r="AD71" i="1"/>
  <c r="AD69" i="77" s="1"/>
  <c r="AD72" i="1"/>
  <c r="AD70" i="77" s="1"/>
  <c r="AD73" i="1"/>
  <c r="AD71" i="77" s="1"/>
  <c r="AD74" i="1"/>
  <c r="AD72" i="77" s="1"/>
  <c r="AD75" i="1"/>
  <c r="AD73" i="77" s="1"/>
  <c r="AD76" i="1"/>
  <c r="AD74" i="77" s="1"/>
  <c r="AD77" i="1"/>
  <c r="AD75" i="77" s="1"/>
  <c r="AD78" i="1"/>
  <c r="AD76" i="77" s="1"/>
  <c r="AD79" i="1"/>
  <c r="AD77" i="77" s="1"/>
  <c r="AD80" i="1"/>
  <c r="AD78" i="77" s="1"/>
  <c r="AD81" i="1"/>
  <c r="AD79" i="77" s="1"/>
  <c r="AD82" i="1"/>
  <c r="AD80" i="77" s="1"/>
  <c r="AD83" i="1"/>
  <c r="AD81" i="77" s="1"/>
  <c r="AD84" i="1"/>
  <c r="AD82" i="77" s="1"/>
  <c r="AD85" i="1"/>
  <c r="AD83" i="77" s="1"/>
  <c r="AD86" i="1"/>
  <c r="AD84" i="77" s="1"/>
  <c r="AD87" i="1"/>
  <c r="AD85" i="77" s="1"/>
  <c r="AD88" i="1"/>
  <c r="AD86" i="77" s="1"/>
  <c r="AD89" i="1"/>
  <c r="AD87" i="77" s="1"/>
  <c r="AD90" i="1"/>
  <c r="AD88" i="77" s="1"/>
  <c r="AD91" i="1"/>
  <c r="AD89" i="77" s="1"/>
  <c r="AD92" i="1"/>
  <c r="AD90" i="77" s="1"/>
  <c r="AD93" i="1"/>
  <c r="AD91" i="77" s="1"/>
  <c r="AD94" i="1"/>
  <c r="AD92" i="77" s="1"/>
  <c r="AD95" i="1"/>
  <c r="AD93" i="77" s="1"/>
  <c r="AD96" i="1"/>
  <c r="AD94" i="77" s="1"/>
  <c r="AD97" i="1"/>
  <c r="AD95" i="77" s="1"/>
  <c r="AD98" i="1"/>
  <c r="AD96" i="77" s="1"/>
  <c r="AD99" i="1"/>
  <c r="AD97" i="77" s="1"/>
  <c r="AD100" i="1"/>
  <c r="AD98" i="77" s="1"/>
  <c r="AD101" i="1"/>
  <c r="AD99" i="77" s="1"/>
  <c r="AD102" i="1"/>
  <c r="AD100" i="77" s="1"/>
  <c r="AD103" i="1"/>
  <c r="AD101" i="77" s="1"/>
  <c r="AD104" i="1"/>
  <c r="AD102" i="77" s="1"/>
  <c r="AD105" i="1"/>
  <c r="AD103" i="77" s="1"/>
  <c r="AD106" i="1"/>
  <c r="AD104" i="77" s="1"/>
  <c r="AD107" i="1"/>
  <c r="AD105" i="77" s="1"/>
  <c r="AD108" i="1"/>
  <c r="AD106" i="77" s="1"/>
  <c r="AD109" i="1"/>
  <c r="AD107" i="77" s="1"/>
  <c r="AD110" i="1"/>
  <c r="AD108" i="77" s="1"/>
  <c r="AD111" i="1"/>
  <c r="AD109" i="77" s="1"/>
  <c r="AD112" i="1"/>
  <c r="AD110" i="77" s="1"/>
  <c r="AD113" i="1"/>
  <c r="AD111" i="77" s="1"/>
  <c r="AD114" i="1"/>
  <c r="AD112" i="77" s="1"/>
  <c r="AD115" i="1"/>
  <c r="AD113" i="77" s="1"/>
  <c r="AD116" i="1"/>
  <c r="AD114" i="77" s="1"/>
  <c r="AD117" i="1"/>
  <c r="AD115" i="77" s="1"/>
  <c r="AD118" i="1"/>
  <c r="AD116" i="77" s="1"/>
  <c r="AD119" i="1"/>
  <c r="AD117" i="77" s="1"/>
  <c r="AD120" i="1"/>
  <c r="AD118" i="77" s="1"/>
  <c r="AD121" i="1"/>
  <c r="AD119" i="77" s="1"/>
  <c r="AD122" i="1"/>
  <c r="AD120" i="77" s="1"/>
  <c r="AD123" i="1"/>
  <c r="AD121" i="77" s="1"/>
  <c r="AD124" i="1"/>
  <c r="AD122" i="77" s="1"/>
  <c r="AD125" i="1"/>
  <c r="AD123" i="77" s="1"/>
  <c r="AD126" i="1"/>
  <c r="AD124" i="77" s="1"/>
  <c r="AD127" i="1"/>
  <c r="AD125" i="77" s="1"/>
  <c r="AD128" i="1"/>
  <c r="AD126" i="77" s="1"/>
  <c r="AD129" i="1"/>
  <c r="AD127" i="77" s="1"/>
  <c r="AD130" i="1"/>
  <c r="AD128" i="77" s="1"/>
  <c r="AD131" i="1"/>
  <c r="AD129" i="77" s="1"/>
  <c r="AD132" i="1"/>
  <c r="AD130" i="77" s="1"/>
  <c r="AD133" i="1"/>
  <c r="AD131" i="77" s="1"/>
  <c r="AD134" i="1"/>
  <c r="AD132" i="77" s="1"/>
  <c r="AD135" i="1"/>
  <c r="AD133" i="77" s="1"/>
  <c r="AD136" i="1"/>
  <c r="AD134" i="77" s="1"/>
  <c r="AD137" i="1"/>
  <c r="AD135" i="77" s="1"/>
  <c r="AD138" i="1"/>
  <c r="AD136" i="77" s="1"/>
  <c r="AF139" i="1"/>
  <c r="AF137" i="77" s="1"/>
  <c r="Z15" i="34" l="1"/>
  <c r="Y12" i="66" s="1"/>
  <c r="AD14" i="63"/>
  <c r="V36" i="63"/>
  <c r="V36" i="34" s="1"/>
  <c r="U33" i="66" s="1"/>
  <c r="V37" i="63"/>
  <c r="V37" i="34" s="1"/>
  <c r="U34" i="66" s="1"/>
  <c r="J59" i="1"/>
  <c r="J57" i="77" s="1"/>
  <c r="I125" i="1"/>
  <c r="I123" i="77" s="1"/>
  <c r="J123" i="1"/>
  <c r="J121" i="77" s="1"/>
  <c r="I69" i="1"/>
  <c r="I67" i="77" s="1"/>
  <c r="I43" i="1"/>
  <c r="I41" i="77" s="1"/>
  <c r="I99" i="1"/>
  <c r="I97" i="77" s="1"/>
  <c r="J75" i="1"/>
  <c r="J73" i="77" s="1"/>
  <c r="Q141" i="1"/>
  <c r="Q139" i="77" s="1"/>
  <c r="Q140" i="1"/>
  <c r="Q138" i="77" s="1"/>
  <c r="J91" i="1"/>
  <c r="J89" i="77" s="1"/>
  <c r="Q139" i="1"/>
  <c r="Q137" i="77" s="1"/>
  <c r="J11" i="1"/>
  <c r="J9" i="77" s="1"/>
  <c r="J107" i="1"/>
  <c r="J105" i="77" s="1"/>
  <c r="I21" i="1"/>
  <c r="I19" i="77" s="1"/>
  <c r="I135" i="1"/>
  <c r="I133" i="77" s="1"/>
  <c r="P139" i="1"/>
  <c r="P137" i="77" s="1"/>
  <c r="J136" i="1"/>
  <c r="J134" i="77" s="1"/>
  <c r="J139" i="1"/>
  <c r="J137" i="77" s="1"/>
  <c r="J141" i="1"/>
  <c r="J139" i="77" s="1"/>
  <c r="J140" i="1"/>
  <c r="J138" i="77" s="1"/>
  <c r="K139" i="1"/>
  <c r="K137" i="77" s="1"/>
  <c r="J106" i="1"/>
  <c r="J104" i="77" s="1"/>
  <c r="I57" i="1"/>
  <c r="I55" i="77" s="1"/>
  <c r="O141" i="1"/>
  <c r="O139" i="77" s="1"/>
  <c r="O140" i="1"/>
  <c r="O138" i="77" s="1"/>
  <c r="I63" i="1"/>
  <c r="I61" i="77" s="1"/>
  <c r="I37" i="1"/>
  <c r="I35" i="77" s="1"/>
  <c r="I65" i="1"/>
  <c r="I63" i="77" s="1"/>
  <c r="I93" i="1"/>
  <c r="I91" i="77" s="1"/>
  <c r="I121" i="1"/>
  <c r="I119" i="77" s="1"/>
  <c r="I141" i="1"/>
  <c r="I139" i="77" s="1"/>
  <c r="I140" i="1"/>
  <c r="I138" i="77" s="1"/>
  <c r="K141" i="1"/>
  <c r="K139" i="77" s="1"/>
  <c r="K140" i="1"/>
  <c r="K138" i="77" s="1"/>
  <c r="I139" i="1"/>
  <c r="I137" i="77" s="1"/>
  <c r="O139" i="1"/>
  <c r="O137" i="77" s="1"/>
  <c r="I91" i="1"/>
  <c r="I89" i="77" s="1"/>
  <c r="J43" i="1"/>
  <c r="J41" i="77" s="1"/>
  <c r="P141" i="1"/>
  <c r="P139" i="77" s="1"/>
  <c r="P140" i="1"/>
  <c r="P138" i="77" s="1"/>
  <c r="I51" i="1"/>
  <c r="I49" i="77" s="1"/>
  <c r="I49" i="1"/>
  <c r="I47" i="77" s="1"/>
  <c r="I85" i="1"/>
  <c r="I83" i="77" s="1"/>
  <c r="I117" i="1"/>
  <c r="I115" i="77" s="1"/>
  <c r="I83" i="1"/>
  <c r="I81" i="77" s="1"/>
  <c r="J132" i="1"/>
  <c r="J130" i="77" s="1"/>
  <c r="J133" i="1"/>
  <c r="J131" i="77" s="1"/>
  <c r="I33" i="1"/>
  <c r="I31" i="77" s="1"/>
  <c r="I113" i="1"/>
  <c r="I111" i="77" s="1"/>
  <c r="I19" i="1"/>
  <c r="I17" i="77" s="1"/>
  <c r="J111" i="1"/>
  <c r="J109" i="77" s="1"/>
  <c r="J137" i="1"/>
  <c r="J135" i="77" s="1"/>
  <c r="J127" i="1"/>
  <c r="J125" i="77" s="1"/>
  <c r="AF100" i="1"/>
  <c r="AF98" i="77" s="1"/>
  <c r="I35" i="1"/>
  <c r="I33" i="77" s="1"/>
  <c r="J125" i="1"/>
  <c r="J123" i="77" s="1"/>
  <c r="I13" i="1"/>
  <c r="I11" i="77" s="1"/>
  <c r="J114" i="1"/>
  <c r="J112" i="77" s="1"/>
  <c r="J130" i="1"/>
  <c r="J128" i="77" s="1"/>
  <c r="I7" i="1"/>
  <c r="I5" i="77" s="1"/>
  <c r="I23" i="1"/>
  <c r="I21" i="77" s="1"/>
  <c r="I55" i="1"/>
  <c r="I53" i="77" s="1"/>
  <c r="I71" i="1"/>
  <c r="I69" i="77" s="1"/>
  <c r="I103" i="1"/>
  <c r="I101" i="77" s="1"/>
  <c r="J113" i="1"/>
  <c r="J111" i="77" s="1"/>
  <c r="J17" i="1"/>
  <c r="J15" i="77" s="1"/>
  <c r="J33" i="1"/>
  <c r="J31" i="77" s="1"/>
  <c r="J49" i="1"/>
  <c r="J47" i="77" s="1"/>
  <c r="J65" i="1"/>
  <c r="J63" i="77" s="1"/>
  <c r="J81" i="1"/>
  <c r="J79" i="77" s="1"/>
  <c r="J97" i="1"/>
  <c r="J95" i="77" s="1"/>
  <c r="I29" i="1"/>
  <c r="I27" i="77" s="1"/>
  <c r="I15" i="1"/>
  <c r="I13" i="77" s="1"/>
  <c r="I111" i="1"/>
  <c r="I109" i="77" s="1"/>
  <c r="I127" i="1"/>
  <c r="I125" i="77" s="1"/>
  <c r="I97" i="1"/>
  <c r="I95" i="77" s="1"/>
  <c r="J7" i="1"/>
  <c r="J5" i="77" s="1"/>
  <c r="J23" i="1"/>
  <c r="J21" i="77" s="1"/>
  <c r="J39" i="1"/>
  <c r="J37" i="77" s="1"/>
  <c r="J55" i="1"/>
  <c r="J53" i="77" s="1"/>
  <c r="J71" i="1"/>
  <c r="J69" i="77" s="1"/>
  <c r="J87" i="1"/>
  <c r="J85" i="77" s="1"/>
  <c r="J103" i="1"/>
  <c r="J101" i="77" s="1"/>
  <c r="J110" i="1"/>
  <c r="J108" i="77" s="1"/>
  <c r="I131" i="1"/>
  <c r="I129" i="77" s="1"/>
  <c r="J9" i="1"/>
  <c r="J7" i="77" s="1"/>
  <c r="J25" i="1"/>
  <c r="J23" i="77" s="1"/>
  <c r="J41" i="1"/>
  <c r="J39" i="77" s="1"/>
  <c r="J57" i="1"/>
  <c r="J55" i="77" s="1"/>
  <c r="J73" i="1"/>
  <c r="J71" i="77" s="1"/>
  <c r="J89" i="1"/>
  <c r="J87" i="77" s="1"/>
  <c r="I76" i="1"/>
  <c r="I74" i="77" s="1"/>
  <c r="I40" i="1"/>
  <c r="I38" i="77" s="1"/>
  <c r="J18" i="1"/>
  <c r="J16" i="77" s="1"/>
  <c r="J34" i="1"/>
  <c r="J32" i="77" s="1"/>
  <c r="J66" i="1"/>
  <c r="J64" i="77" s="1"/>
  <c r="J82" i="1"/>
  <c r="J80" i="77" s="1"/>
  <c r="J98" i="1"/>
  <c r="J96" i="77" s="1"/>
  <c r="J119" i="1"/>
  <c r="J117" i="77" s="1"/>
  <c r="I119" i="1"/>
  <c r="I117" i="77" s="1"/>
  <c r="J13" i="1"/>
  <c r="J11" i="77" s="1"/>
  <c r="J29" i="1"/>
  <c r="J27" i="77" s="1"/>
  <c r="J45" i="1"/>
  <c r="J43" i="77" s="1"/>
  <c r="J61" i="1"/>
  <c r="J59" i="77" s="1"/>
  <c r="J77" i="1"/>
  <c r="J75" i="77" s="1"/>
  <c r="J93" i="1"/>
  <c r="J91" i="77" s="1"/>
  <c r="I106" i="1"/>
  <c r="I104" i="77" s="1"/>
  <c r="I26" i="1"/>
  <c r="I24" i="77" s="1"/>
  <c r="J20" i="1"/>
  <c r="J18" i="77" s="1"/>
  <c r="J36" i="1"/>
  <c r="J34" i="77" s="1"/>
  <c r="J52" i="1"/>
  <c r="J50" i="77" s="1"/>
  <c r="J68" i="1"/>
  <c r="J66" i="77" s="1"/>
  <c r="J84" i="1"/>
  <c r="J82" i="77" s="1"/>
  <c r="J100" i="1"/>
  <c r="J98" i="77" s="1"/>
  <c r="J116" i="1"/>
  <c r="J114" i="77" s="1"/>
  <c r="J121" i="1"/>
  <c r="J119" i="77" s="1"/>
  <c r="J15" i="1"/>
  <c r="J13" i="77" s="1"/>
  <c r="J31" i="1"/>
  <c r="J29" i="77" s="1"/>
  <c r="J47" i="1"/>
  <c r="J45" i="77" s="1"/>
  <c r="J63" i="1"/>
  <c r="J61" i="77" s="1"/>
  <c r="J95" i="1"/>
  <c r="J93" i="77" s="1"/>
  <c r="I134" i="1"/>
  <c r="I132" i="77" s="1"/>
  <c r="O120" i="1"/>
  <c r="O118" i="77" s="1"/>
  <c r="O134" i="1"/>
  <c r="O132" i="77" s="1"/>
  <c r="I54" i="1"/>
  <c r="I52" i="77" s="1"/>
  <c r="I70" i="1"/>
  <c r="I68" i="77" s="1"/>
  <c r="I22" i="1"/>
  <c r="I20" i="77" s="1"/>
  <c r="I38" i="1"/>
  <c r="I36" i="77" s="1"/>
  <c r="J16" i="1"/>
  <c r="J14" i="77" s="1"/>
  <c r="J32" i="1"/>
  <c r="J30" i="77" s="1"/>
  <c r="J48" i="1"/>
  <c r="J46" i="77" s="1"/>
  <c r="J64" i="1"/>
  <c r="J62" i="77" s="1"/>
  <c r="J80" i="1"/>
  <c r="J78" i="77" s="1"/>
  <c r="J96" i="1"/>
  <c r="J94" i="77" s="1"/>
  <c r="J112" i="1"/>
  <c r="J110" i="77" s="1"/>
  <c r="J128" i="1"/>
  <c r="J126" i="77" s="1"/>
  <c r="I44" i="1"/>
  <c r="I42" i="77" s="1"/>
  <c r="I72" i="1"/>
  <c r="I70" i="77" s="1"/>
  <c r="I126" i="1"/>
  <c r="I124" i="77" s="1"/>
  <c r="J109" i="1"/>
  <c r="J107" i="77" s="1"/>
  <c r="I24" i="1"/>
  <c r="I22" i="77" s="1"/>
  <c r="O113" i="1"/>
  <c r="O111" i="77" s="1"/>
  <c r="I8" i="1"/>
  <c r="I6" i="77" s="1"/>
  <c r="I104" i="1"/>
  <c r="I102" i="77" s="1"/>
  <c r="I132" i="1"/>
  <c r="I130" i="77" s="1"/>
  <c r="I101" i="1"/>
  <c r="I99" i="77" s="1"/>
  <c r="O80" i="1"/>
  <c r="O78" i="77" s="1"/>
  <c r="I81" i="1"/>
  <c r="I79" i="77" s="1"/>
  <c r="I87" i="1"/>
  <c r="I85" i="77" s="1"/>
  <c r="I10" i="1"/>
  <c r="I8" i="77" s="1"/>
  <c r="I78" i="1"/>
  <c r="I76" i="77" s="1"/>
  <c r="I108" i="1"/>
  <c r="I106" i="77" s="1"/>
  <c r="I136" i="1"/>
  <c r="I134" i="77" s="1"/>
  <c r="O24" i="1"/>
  <c r="O22" i="77" s="1"/>
  <c r="I100" i="1"/>
  <c r="I98" i="77" s="1"/>
  <c r="J51" i="1"/>
  <c r="J49" i="77" s="1"/>
  <c r="J50" i="1"/>
  <c r="J48" i="77" s="1"/>
  <c r="I9" i="1"/>
  <c r="I7" i="77" s="1"/>
  <c r="I41" i="1"/>
  <c r="I39" i="77" s="1"/>
  <c r="I73" i="1"/>
  <c r="I71" i="77" s="1"/>
  <c r="I89" i="1"/>
  <c r="I87" i="77" s="1"/>
  <c r="I105" i="1"/>
  <c r="I103" i="77" s="1"/>
  <c r="J79" i="1"/>
  <c r="J77" i="77" s="1"/>
  <c r="E13" i="37"/>
  <c r="J115" i="1"/>
  <c r="J113" i="77" s="1"/>
  <c r="O16" i="1"/>
  <c r="O14" i="77" s="1"/>
  <c r="O98" i="1"/>
  <c r="O96" i="77" s="1"/>
  <c r="I118" i="1"/>
  <c r="I116" i="77" s="1"/>
  <c r="I96" i="1"/>
  <c r="I94" i="77" s="1"/>
  <c r="I28" i="1"/>
  <c r="I26" i="77" s="1"/>
  <c r="I52" i="1"/>
  <c r="I50" i="77" s="1"/>
  <c r="J22" i="1"/>
  <c r="J20" i="77" s="1"/>
  <c r="J38" i="1"/>
  <c r="J36" i="77" s="1"/>
  <c r="J54" i="1"/>
  <c r="J52" i="77" s="1"/>
  <c r="J70" i="1"/>
  <c r="J68" i="77" s="1"/>
  <c r="J86" i="1"/>
  <c r="J84" i="77" s="1"/>
  <c r="J102" i="1"/>
  <c r="J100" i="77" s="1"/>
  <c r="J118" i="1"/>
  <c r="J116" i="77" s="1"/>
  <c r="J134" i="1"/>
  <c r="J132" i="77" s="1"/>
  <c r="O100" i="1"/>
  <c r="O98" i="77" s="1"/>
  <c r="O127" i="1"/>
  <c r="O125" i="77" s="1"/>
  <c r="I14" i="1"/>
  <c r="I12" i="77" s="1"/>
  <c r="I56" i="1"/>
  <c r="I54" i="77" s="1"/>
  <c r="I82" i="1"/>
  <c r="I80" i="77" s="1"/>
  <c r="I110" i="1"/>
  <c r="I108" i="77" s="1"/>
  <c r="I138" i="1"/>
  <c r="I136" i="77" s="1"/>
  <c r="J129" i="1"/>
  <c r="J127" i="77" s="1"/>
  <c r="I86" i="1"/>
  <c r="I84" i="77" s="1"/>
  <c r="I133" i="1"/>
  <c r="I131" i="77" s="1"/>
  <c r="I27" i="1"/>
  <c r="I25" i="77" s="1"/>
  <c r="I59" i="1"/>
  <c r="I57" i="77" s="1"/>
  <c r="I75" i="1"/>
  <c r="I73" i="77" s="1"/>
  <c r="I107" i="1"/>
  <c r="I105" i="77" s="1"/>
  <c r="J117" i="1"/>
  <c r="J115" i="77" s="1"/>
  <c r="O30" i="1"/>
  <c r="O28" i="77" s="1"/>
  <c r="O115" i="1"/>
  <c r="O113" i="77" s="1"/>
  <c r="I66" i="1"/>
  <c r="I64" i="77" s="1"/>
  <c r="I30" i="1"/>
  <c r="I28" i="77" s="1"/>
  <c r="J8" i="1"/>
  <c r="J6" i="77" s="1"/>
  <c r="J24" i="1"/>
  <c r="J22" i="77" s="1"/>
  <c r="J40" i="1"/>
  <c r="J38" i="77" s="1"/>
  <c r="J56" i="1"/>
  <c r="J54" i="77" s="1"/>
  <c r="J72" i="1"/>
  <c r="J70" i="77" s="1"/>
  <c r="J88" i="1"/>
  <c r="J86" i="77" s="1"/>
  <c r="J104" i="1"/>
  <c r="J102" i="77" s="1"/>
  <c r="J120" i="1"/>
  <c r="J118" i="77" s="1"/>
  <c r="O85" i="1"/>
  <c r="O83" i="77" s="1"/>
  <c r="I16" i="1"/>
  <c r="I14" i="77" s="1"/>
  <c r="I58" i="1"/>
  <c r="I56" i="77" s="1"/>
  <c r="I84" i="1"/>
  <c r="I82" i="77" s="1"/>
  <c r="I112" i="1"/>
  <c r="I110" i="77" s="1"/>
  <c r="J131" i="1"/>
  <c r="J129" i="77" s="1"/>
  <c r="O93" i="1"/>
  <c r="O91" i="77" s="1"/>
  <c r="I45" i="1"/>
  <c r="I43" i="77" s="1"/>
  <c r="I61" i="1"/>
  <c r="I59" i="77" s="1"/>
  <c r="I77" i="1"/>
  <c r="I75" i="77" s="1"/>
  <c r="J19" i="1"/>
  <c r="J17" i="77" s="1"/>
  <c r="J35" i="1"/>
  <c r="J33" i="77" s="1"/>
  <c r="J67" i="1"/>
  <c r="J65" i="77" s="1"/>
  <c r="J83" i="1"/>
  <c r="J81" i="77" s="1"/>
  <c r="J99" i="1"/>
  <c r="J97" i="77" s="1"/>
  <c r="I90" i="1"/>
  <c r="I88" i="77" s="1"/>
  <c r="I128" i="1"/>
  <c r="I126" i="77" s="1"/>
  <c r="J10" i="1"/>
  <c r="J8" i="77" s="1"/>
  <c r="J26" i="1"/>
  <c r="J24" i="77" s="1"/>
  <c r="J42" i="1"/>
  <c r="J40" i="77" s="1"/>
  <c r="J58" i="1"/>
  <c r="J56" i="77" s="1"/>
  <c r="J74" i="1"/>
  <c r="J72" i="77" s="1"/>
  <c r="J90" i="1"/>
  <c r="J88" i="77" s="1"/>
  <c r="J122" i="1"/>
  <c r="J120" i="77" s="1"/>
  <c r="J138" i="1"/>
  <c r="J136" i="77" s="1"/>
  <c r="I20" i="1"/>
  <c r="I18" i="77" s="1"/>
  <c r="I62" i="1"/>
  <c r="I60" i="77" s="1"/>
  <c r="I92" i="1"/>
  <c r="I90" i="77" s="1"/>
  <c r="I114" i="1"/>
  <c r="I112" i="77" s="1"/>
  <c r="J135" i="1"/>
  <c r="J133" i="77" s="1"/>
  <c r="I115" i="1"/>
  <c r="I113" i="77" s="1"/>
  <c r="I50" i="1"/>
  <c r="I48" i="77" s="1"/>
  <c r="I31" i="1"/>
  <c r="I29" i="77" s="1"/>
  <c r="I48" i="1"/>
  <c r="I46" i="77" s="1"/>
  <c r="I47" i="1"/>
  <c r="I45" i="77" s="1"/>
  <c r="J21" i="1"/>
  <c r="J19" i="77" s="1"/>
  <c r="J37" i="1"/>
  <c r="J35" i="77" s="1"/>
  <c r="J53" i="1"/>
  <c r="J51" i="77" s="1"/>
  <c r="J69" i="1"/>
  <c r="J67" i="77" s="1"/>
  <c r="J85" i="1"/>
  <c r="J83" i="77" s="1"/>
  <c r="J101" i="1"/>
  <c r="J99" i="77" s="1"/>
  <c r="I122" i="1"/>
  <c r="I120" i="77" s="1"/>
  <c r="I12" i="1"/>
  <c r="I10" i="77" s="1"/>
  <c r="I34" i="1"/>
  <c r="I32" i="77" s="1"/>
  <c r="J12" i="1"/>
  <c r="J10" i="77" s="1"/>
  <c r="J28" i="1"/>
  <c r="J26" i="77" s="1"/>
  <c r="J44" i="1"/>
  <c r="J42" i="77" s="1"/>
  <c r="J60" i="1"/>
  <c r="J58" i="77" s="1"/>
  <c r="J76" i="1"/>
  <c r="J74" i="77" s="1"/>
  <c r="J92" i="1"/>
  <c r="J90" i="77" s="1"/>
  <c r="J108" i="1"/>
  <c r="J106" i="77" s="1"/>
  <c r="J124" i="1"/>
  <c r="J122" i="77" s="1"/>
  <c r="I64" i="1"/>
  <c r="I62" i="77" s="1"/>
  <c r="I94" i="1"/>
  <c r="I92" i="77" s="1"/>
  <c r="I120" i="1"/>
  <c r="I118" i="77" s="1"/>
  <c r="I17" i="1"/>
  <c r="I15" i="77" s="1"/>
  <c r="I129" i="1"/>
  <c r="I127" i="77" s="1"/>
  <c r="O11" i="1"/>
  <c r="O9" i="77" s="1"/>
  <c r="O119" i="1"/>
  <c r="O117" i="77" s="1"/>
  <c r="I36" i="1"/>
  <c r="I34" i="77" s="1"/>
  <c r="J14" i="1"/>
  <c r="J12" i="77" s="1"/>
  <c r="J30" i="1"/>
  <c r="J28" i="77" s="1"/>
  <c r="J46" i="1"/>
  <c r="J44" i="77" s="1"/>
  <c r="J62" i="1"/>
  <c r="J60" i="77" s="1"/>
  <c r="J78" i="1"/>
  <c r="J76" i="77" s="1"/>
  <c r="J94" i="1"/>
  <c r="J92" i="77" s="1"/>
  <c r="J126" i="1"/>
  <c r="J124" i="77" s="1"/>
  <c r="I42" i="1"/>
  <c r="I40" i="77" s="1"/>
  <c r="I68" i="1"/>
  <c r="I66" i="77" s="1"/>
  <c r="I98" i="1"/>
  <c r="I96" i="77" s="1"/>
  <c r="I124" i="1"/>
  <c r="I122" i="77" s="1"/>
  <c r="J105" i="1"/>
  <c r="J103" i="77" s="1"/>
  <c r="AF135" i="1"/>
  <c r="AF133" i="77" s="1"/>
  <c r="AF79" i="1"/>
  <c r="AF77" i="77" s="1"/>
  <c r="AF63" i="1"/>
  <c r="AF61" i="77" s="1"/>
  <c r="AF119" i="1"/>
  <c r="AF117" i="77" s="1"/>
  <c r="AF133" i="1"/>
  <c r="AF131" i="77" s="1"/>
  <c r="AF93" i="1"/>
  <c r="AF91" i="77" s="1"/>
  <c r="AF66" i="1"/>
  <c r="AF64" i="77" s="1"/>
  <c r="AF58" i="1"/>
  <c r="AF56" i="77" s="1"/>
  <c r="AF121" i="1"/>
  <c r="AF119" i="77" s="1"/>
  <c r="AF105" i="1"/>
  <c r="AF103" i="77" s="1"/>
  <c r="AF77" i="1"/>
  <c r="AF75" i="77" s="1"/>
  <c r="AF37" i="1"/>
  <c r="AF35" i="77" s="1"/>
  <c r="AF44" i="1"/>
  <c r="AF42" i="77" s="1"/>
  <c r="D14" i="37"/>
  <c r="O48" i="1"/>
  <c r="O46" i="77" s="1"/>
  <c r="AF49" i="1"/>
  <c r="AF47" i="77" s="1"/>
  <c r="AF122" i="1"/>
  <c r="AF120" i="77" s="1"/>
  <c r="AF108" i="1"/>
  <c r="AF106" i="77" s="1"/>
  <c r="AF94" i="1"/>
  <c r="AF92" i="77" s="1"/>
  <c r="AF52" i="1"/>
  <c r="AF50" i="77" s="1"/>
  <c r="AF65" i="1"/>
  <c r="AF63" i="77" s="1"/>
  <c r="AF106" i="1"/>
  <c r="AF104" i="77" s="1"/>
  <c r="AF50" i="1"/>
  <c r="AF48" i="77" s="1"/>
  <c r="AF36" i="1"/>
  <c r="AF34" i="77" s="1"/>
  <c r="O88" i="1"/>
  <c r="O86" i="77" s="1"/>
  <c r="O66" i="1"/>
  <c r="O64" i="77" s="1"/>
  <c r="O108" i="1"/>
  <c r="O106" i="77" s="1"/>
  <c r="O18" i="1"/>
  <c r="O16" i="77" s="1"/>
  <c r="O126" i="1"/>
  <c r="O124" i="77" s="1"/>
  <c r="O52" i="1"/>
  <c r="O50" i="77" s="1"/>
  <c r="O14" i="1"/>
  <c r="O12" i="77" s="1"/>
  <c r="O90" i="1"/>
  <c r="O88" i="77" s="1"/>
  <c r="O50" i="1"/>
  <c r="O48" i="77" s="1"/>
  <c r="O56" i="1"/>
  <c r="O54" i="77" s="1"/>
  <c r="O13" i="1"/>
  <c r="O11" i="77" s="1"/>
  <c r="O132" i="1"/>
  <c r="O130" i="77" s="1"/>
  <c r="O74" i="1"/>
  <c r="O72" i="77" s="1"/>
  <c r="O64" i="1"/>
  <c r="O62" i="77" s="1"/>
  <c r="O116" i="1"/>
  <c r="O114" i="77" s="1"/>
  <c r="O130" i="1"/>
  <c r="O128" i="77" s="1"/>
  <c r="O84" i="1"/>
  <c r="O82" i="77" s="1"/>
  <c r="O20" i="1"/>
  <c r="O18" i="77" s="1"/>
  <c r="O22" i="1"/>
  <c r="O20" i="77" s="1"/>
  <c r="O60" i="1"/>
  <c r="O58" i="77" s="1"/>
  <c r="O44" i="1"/>
  <c r="O42" i="77" s="1"/>
  <c r="O94" i="1"/>
  <c r="O92" i="77" s="1"/>
  <c r="O27" i="1"/>
  <c r="O25" i="77" s="1"/>
  <c r="O28" i="1"/>
  <c r="O26" i="77" s="1"/>
  <c r="O58" i="1"/>
  <c r="O56" i="77" s="1"/>
  <c r="O38" i="1"/>
  <c r="O36" i="77" s="1"/>
  <c r="O62" i="1"/>
  <c r="O60" i="77" s="1"/>
  <c r="O136" i="1"/>
  <c r="O134" i="77" s="1"/>
  <c r="O46" i="1"/>
  <c r="O44" i="77" s="1"/>
  <c r="O70" i="1"/>
  <c r="O68" i="77" s="1"/>
  <c r="O61" i="1"/>
  <c r="O59" i="77" s="1"/>
  <c r="P7" i="1"/>
  <c r="P5" i="77" s="1"/>
  <c r="O33" i="1"/>
  <c r="O31" i="77" s="1"/>
  <c r="O67" i="1"/>
  <c r="O65" i="77" s="1"/>
  <c r="O103" i="1"/>
  <c r="O101" i="77" s="1"/>
  <c r="O76" i="1"/>
  <c r="O74" i="77" s="1"/>
  <c r="O35" i="1"/>
  <c r="O33" i="77" s="1"/>
  <c r="O71" i="1"/>
  <c r="O69" i="77" s="1"/>
  <c r="O105" i="1"/>
  <c r="O103" i="77" s="1"/>
  <c r="O78" i="1"/>
  <c r="O76" i="77" s="1"/>
  <c r="O7" i="1"/>
  <c r="O5" i="77" s="1"/>
  <c r="O112" i="1"/>
  <c r="O110" i="77" s="1"/>
  <c r="O42" i="1"/>
  <c r="O40" i="77" s="1"/>
  <c r="O36" i="1"/>
  <c r="O34" i="77" s="1"/>
  <c r="O110" i="1"/>
  <c r="O108" i="77" s="1"/>
  <c r="O111" i="1"/>
  <c r="O109" i="77" s="1"/>
  <c r="O29" i="1"/>
  <c r="O27" i="77" s="1"/>
  <c r="O57" i="1"/>
  <c r="O55" i="77" s="1"/>
  <c r="O68" i="1"/>
  <c r="O66" i="77" s="1"/>
  <c r="O87" i="1"/>
  <c r="O85" i="77" s="1"/>
  <c r="O73" i="1"/>
  <c r="O71" i="77" s="1"/>
  <c r="O15" i="1"/>
  <c r="O13" i="77" s="1"/>
  <c r="O19" i="1"/>
  <c r="O17" i="77" s="1"/>
  <c r="O39" i="1"/>
  <c r="O37" i="77" s="1"/>
  <c r="O75" i="1"/>
  <c r="O73" i="77" s="1"/>
  <c r="O109" i="1"/>
  <c r="O107" i="77" s="1"/>
  <c r="O138" i="1"/>
  <c r="O136" i="77" s="1"/>
  <c r="O72" i="1"/>
  <c r="O70" i="77" s="1"/>
  <c r="O96" i="1"/>
  <c r="O94" i="77" s="1"/>
  <c r="O63" i="1"/>
  <c r="O61" i="77" s="1"/>
  <c r="O69" i="1"/>
  <c r="O67" i="77" s="1"/>
  <c r="O123" i="1"/>
  <c r="O121" i="77" s="1"/>
  <c r="O41" i="1"/>
  <c r="O39" i="77" s="1"/>
  <c r="O77" i="1"/>
  <c r="O75" i="77" s="1"/>
  <c r="O101" i="1"/>
  <c r="O99" i="77" s="1"/>
  <c r="O26" i="1"/>
  <c r="O24" i="77" s="1"/>
  <c r="O122" i="1"/>
  <c r="O120" i="77" s="1"/>
  <c r="O65" i="1"/>
  <c r="O63" i="77" s="1"/>
  <c r="O43" i="1"/>
  <c r="O41" i="77" s="1"/>
  <c r="O79" i="1"/>
  <c r="O77" i="77" s="1"/>
  <c r="O117" i="1"/>
  <c r="O115" i="77" s="1"/>
  <c r="O124" i="1"/>
  <c r="O122" i="77" s="1"/>
  <c r="O97" i="1"/>
  <c r="O95" i="77" s="1"/>
  <c r="O45" i="1"/>
  <c r="O43" i="77" s="1"/>
  <c r="O102" i="1"/>
  <c r="O100" i="77" s="1"/>
  <c r="E14" i="37"/>
  <c r="O125" i="1"/>
  <c r="O123" i="77" s="1"/>
  <c r="O47" i="1"/>
  <c r="O45" i="77" s="1"/>
  <c r="O83" i="1"/>
  <c r="O81" i="77" s="1"/>
  <c r="O129" i="1"/>
  <c r="O127" i="77" s="1"/>
  <c r="O54" i="1"/>
  <c r="O52" i="77" s="1"/>
  <c r="O21" i="1"/>
  <c r="O19" i="77" s="1"/>
  <c r="O49" i="1"/>
  <c r="O47" i="77" s="1"/>
  <c r="O89" i="1"/>
  <c r="O87" i="77" s="1"/>
  <c r="O131" i="1"/>
  <c r="O129" i="77" s="1"/>
  <c r="O40" i="1"/>
  <c r="O38" i="77" s="1"/>
  <c r="O32" i="1"/>
  <c r="O30" i="77" s="1"/>
  <c r="O104" i="1"/>
  <c r="O102" i="77" s="1"/>
  <c r="O51" i="1"/>
  <c r="O49" i="77" s="1"/>
  <c r="O91" i="1"/>
  <c r="O89" i="77" s="1"/>
  <c r="O133" i="1"/>
  <c r="O131" i="77" s="1"/>
  <c r="O12" i="1"/>
  <c r="O10" i="77" s="1"/>
  <c r="O82" i="1"/>
  <c r="O80" i="77" s="1"/>
  <c r="O37" i="1"/>
  <c r="O35" i="77" s="1"/>
  <c r="O53" i="1"/>
  <c r="O51" i="77" s="1"/>
  <c r="O34" i="1"/>
  <c r="O32" i="77" s="1"/>
  <c r="O59" i="1"/>
  <c r="O57" i="77" s="1"/>
  <c r="O25" i="1"/>
  <c r="O23" i="77" s="1"/>
  <c r="O55" i="1"/>
  <c r="O53" i="77" s="1"/>
  <c r="O95" i="1"/>
  <c r="O93" i="77" s="1"/>
  <c r="O137" i="1"/>
  <c r="O135" i="77" s="1"/>
  <c r="AF132" i="1"/>
  <c r="AF130" i="77" s="1"/>
  <c r="AF117" i="1"/>
  <c r="AF115" i="77" s="1"/>
  <c r="AF103" i="1"/>
  <c r="AF101" i="77" s="1"/>
  <c r="AF89" i="1"/>
  <c r="AF87" i="77" s="1"/>
  <c r="AF61" i="1"/>
  <c r="AF59" i="77" s="1"/>
  <c r="AF47" i="1"/>
  <c r="AF45" i="77" s="1"/>
  <c r="AF101" i="1"/>
  <c r="AF99" i="77" s="1"/>
  <c r="AF87" i="1"/>
  <c r="AF85" i="77" s="1"/>
  <c r="AF73" i="1"/>
  <c r="AF71" i="77" s="1"/>
  <c r="AF45" i="1"/>
  <c r="AF43" i="77" s="1"/>
  <c r="AF31" i="1"/>
  <c r="AF29" i="77" s="1"/>
  <c r="AF126" i="1"/>
  <c r="AF124" i="77" s="1"/>
  <c r="AF98" i="1"/>
  <c r="AF96" i="77" s="1"/>
  <c r="AF84" i="1"/>
  <c r="AF82" i="77" s="1"/>
  <c r="AF42" i="1"/>
  <c r="AF40" i="77" s="1"/>
  <c r="AF28" i="1"/>
  <c r="AF26" i="77" s="1"/>
  <c r="AF127" i="1"/>
  <c r="AF125" i="77" s="1"/>
  <c r="AF113" i="1"/>
  <c r="AF111" i="77" s="1"/>
  <c r="AF85" i="1"/>
  <c r="AF83" i="77" s="1"/>
  <c r="AF134" i="1"/>
  <c r="AF132" i="77" s="1"/>
  <c r="AF92" i="1"/>
  <c r="AF90" i="77" s="1"/>
  <c r="AF118" i="1"/>
  <c r="AF116" i="77" s="1"/>
  <c r="AF90" i="1"/>
  <c r="AF88" i="77" s="1"/>
  <c r="AF76" i="1"/>
  <c r="AF74" i="77" s="1"/>
  <c r="AF34" i="1"/>
  <c r="AF32" i="77" s="1"/>
  <c r="AF130" i="1"/>
  <c r="AF128" i="77" s="1"/>
  <c r="AF116" i="1"/>
  <c r="AF114" i="77" s="1"/>
  <c r="AF102" i="1"/>
  <c r="AF100" i="77" s="1"/>
  <c r="AF74" i="1"/>
  <c r="AF72" i="77" s="1"/>
  <c r="AF60" i="1"/>
  <c r="AF58" i="77" s="1"/>
  <c r="AF114" i="1"/>
  <c r="AF112" i="77" s="1"/>
  <c r="AF86" i="1"/>
  <c r="AF84" i="77" s="1"/>
  <c r="AF125" i="1"/>
  <c r="AF123" i="77" s="1"/>
  <c r="AF111" i="1"/>
  <c r="AF109" i="77" s="1"/>
  <c r="AF97" i="1"/>
  <c r="AF95" i="77" s="1"/>
  <c r="AF69" i="1"/>
  <c r="AF67" i="77" s="1"/>
  <c r="AF138" i="1"/>
  <c r="AF136" i="77" s="1"/>
  <c r="AF124" i="1"/>
  <c r="AF122" i="77" s="1"/>
  <c r="AF110" i="1"/>
  <c r="AF108" i="77" s="1"/>
  <c r="AF82" i="1"/>
  <c r="AF80" i="77" s="1"/>
  <c r="AF68" i="1"/>
  <c r="AF66" i="77" s="1"/>
  <c r="AF109" i="1"/>
  <c r="AF107" i="77" s="1"/>
  <c r="AF95" i="1"/>
  <c r="AF93" i="77" s="1"/>
  <c r="AF81" i="1"/>
  <c r="AF79" i="77" s="1"/>
  <c r="AF53" i="1"/>
  <c r="AF51" i="77" s="1"/>
  <c r="AF39" i="1"/>
  <c r="AF37" i="77" s="1"/>
  <c r="AF71" i="1"/>
  <c r="AF69" i="77" s="1"/>
  <c r="AF55" i="1"/>
  <c r="AF53" i="77" s="1"/>
  <c r="AF41" i="1"/>
  <c r="AF39" i="77" s="1"/>
  <c r="AF57" i="1"/>
  <c r="AF55" i="77" s="1"/>
  <c r="AF29" i="1"/>
  <c r="AF27" i="77" s="1"/>
  <c r="AF137" i="1"/>
  <c r="AF135" i="77" s="1"/>
  <c r="AF129" i="1"/>
  <c r="AF127" i="77" s="1"/>
  <c r="AF33" i="1"/>
  <c r="AF31" i="77" s="1"/>
  <c r="AF136" i="1"/>
  <c r="AF134" i="77" s="1"/>
  <c r="AF128" i="1"/>
  <c r="AF126" i="77" s="1"/>
  <c r="AF120" i="1"/>
  <c r="AF118" i="77" s="1"/>
  <c r="AF112" i="1"/>
  <c r="AF110" i="77" s="1"/>
  <c r="AF104" i="1"/>
  <c r="AF102" i="77" s="1"/>
  <c r="AF96" i="1"/>
  <c r="AF94" i="77" s="1"/>
  <c r="AF88" i="1"/>
  <c r="AF86" i="77" s="1"/>
  <c r="AF80" i="1"/>
  <c r="AF78" i="77" s="1"/>
  <c r="AF72" i="1"/>
  <c r="AF70" i="77" s="1"/>
  <c r="AF64" i="1"/>
  <c r="AF62" i="77" s="1"/>
  <c r="AF56" i="1"/>
  <c r="AF54" i="77" s="1"/>
  <c r="AF48" i="1"/>
  <c r="AF46" i="77" s="1"/>
  <c r="AF40" i="1"/>
  <c r="AF38" i="77" s="1"/>
  <c r="AF32" i="1"/>
  <c r="AF30" i="77" s="1"/>
  <c r="AF78" i="1"/>
  <c r="AF76" i="77" s="1"/>
  <c r="AF70" i="1"/>
  <c r="AF68" i="77" s="1"/>
  <c r="AF62" i="1"/>
  <c r="AF60" i="77" s="1"/>
  <c r="AF54" i="1"/>
  <c r="AF52" i="77" s="1"/>
  <c r="AF46" i="1"/>
  <c r="AF44" i="77" s="1"/>
  <c r="AF38" i="1"/>
  <c r="AF36" i="77" s="1"/>
  <c r="AF30" i="1"/>
  <c r="AF28" i="77" s="1"/>
  <c r="AF131" i="1"/>
  <c r="AF129" i="77" s="1"/>
  <c r="AF123" i="1"/>
  <c r="AF121" i="77" s="1"/>
  <c r="AF115" i="1"/>
  <c r="AF113" i="77" s="1"/>
  <c r="AF107" i="1"/>
  <c r="AF105" i="77" s="1"/>
  <c r="AF99" i="1"/>
  <c r="AF97" i="77" s="1"/>
  <c r="AF91" i="1"/>
  <c r="AF89" i="77" s="1"/>
  <c r="AF83" i="1"/>
  <c r="AF81" i="77" s="1"/>
  <c r="AF75" i="1"/>
  <c r="AF73" i="77" s="1"/>
  <c r="AF67" i="1"/>
  <c r="AF65" i="77" s="1"/>
  <c r="AF59" i="1"/>
  <c r="AF57" i="77" s="1"/>
  <c r="AF51" i="1"/>
  <c r="AF49" i="77" s="1"/>
  <c r="AF43" i="1"/>
  <c r="AF41" i="77" s="1"/>
  <c r="AF35" i="1"/>
  <c r="AF33" i="77" s="1"/>
  <c r="AF27" i="1"/>
  <c r="AF25" i="77" s="1"/>
  <c r="AF117" i="69" l="1"/>
  <c r="Z16" i="34"/>
  <c r="Y13" i="66" s="1"/>
  <c r="AD15" i="63"/>
  <c r="V38" i="63"/>
  <c r="V38" i="34" s="1"/>
  <c r="U35" i="66" s="1"/>
  <c r="V39" i="63"/>
  <c r="V39" i="34" s="1"/>
  <c r="U36" i="66" s="1"/>
  <c r="J107" i="69"/>
  <c r="I88" i="1"/>
  <c r="I86" i="77" s="1"/>
  <c r="I67" i="1"/>
  <c r="I65" i="77" s="1"/>
  <c r="O17" i="1"/>
  <c r="O15" i="77" s="1"/>
  <c r="O135" i="1"/>
  <c r="O133" i="77" s="1"/>
  <c r="O121" i="1"/>
  <c r="O119" i="77" s="1"/>
  <c r="I109" i="1"/>
  <c r="I107" i="77" s="1"/>
  <c r="O23" i="1"/>
  <c r="O21" i="77" s="1"/>
  <c r="O92" i="1"/>
  <c r="O90" i="77" s="1"/>
  <c r="E21" i="37"/>
  <c r="D21" i="37"/>
  <c r="O86" i="1"/>
  <c r="O84" i="77" s="1"/>
  <c r="I25" i="1"/>
  <c r="I23" i="77" s="1"/>
  <c r="O114" i="1"/>
  <c r="O112" i="77" s="1"/>
  <c r="O81" i="1"/>
  <c r="O79" i="77" s="1"/>
  <c r="I39" i="1"/>
  <c r="I37" i="77" s="1"/>
  <c r="O31" i="1"/>
  <c r="O29" i="77" s="1"/>
  <c r="O118" i="1"/>
  <c r="O116" i="77" s="1"/>
  <c r="I11" i="1"/>
  <c r="I9" i="77" s="1"/>
  <c r="I102" i="1"/>
  <c r="I100" i="77" s="1"/>
  <c r="O10" i="1"/>
  <c r="O8" i="77" s="1"/>
  <c r="O99" i="1"/>
  <c r="O97" i="77" s="1"/>
  <c r="I18" i="1"/>
  <c r="I16" i="77" s="1"/>
  <c r="I32" i="1"/>
  <c r="I30" i="77" s="1"/>
  <c r="I60" i="1"/>
  <c r="I58" i="77" s="1"/>
  <c r="E20" i="37"/>
  <c r="O106" i="1"/>
  <c r="O104" i="77" s="1"/>
  <c r="O107" i="1"/>
  <c r="O105" i="77" s="1"/>
  <c r="I79" i="1"/>
  <c r="I77" i="77" s="1"/>
  <c r="E12" i="37"/>
  <c r="I137" i="1"/>
  <c r="I135" i="77" s="1"/>
  <c r="I123" i="1"/>
  <c r="I121" i="77" s="1"/>
  <c r="I53" i="1"/>
  <c r="I51" i="77" s="1"/>
  <c r="I130" i="1"/>
  <c r="I128" i="77" s="1"/>
  <c r="I74" i="1"/>
  <c r="I72" i="77" s="1"/>
  <c r="O128" i="1"/>
  <c r="O126" i="77" s="1"/>
  <c r="I80" i="1"/>
  <c r="I78" i="77" s="1"/>
  <c r="I46" i="1"/>
  <c r="I44" i="77" s="1"/>
  <c r="I95" i="1"/>
  <c r="I93" i="77" s="1"/>
  <c r="I116" i="1"/>
  <c r="I114" i="77" s="1"/>
  <c r="AF140" i="69" l="1"/>
  <c r="Z17" i="34"/>
  <c r="Y14" i="66" s="1"/>
  <c r="AD16" i="63"/>
  <c r="J121" i="69"/>
  <c r="J12" i="69"/>
  <c r="J136" i="69"/>
  <c r="J76" i="69"/>
  <c r="J64" i="69"/>
  <c r="J80" i="69"/>
  <c r="J70" i="69"/>
  <c r="J112" i="69"/>
  <c r="J85" i="69"/>
  <c r="J74" i="69"/>
  <c r="J111" i="69"/>
  <c r="J119" i="69"/>
  <c r="J102" i="69"/>
  <c r="J110" i="69"/>
  <c r="J61" i="69"/>
  <c r="J79" i="69"/>
  <c r="J51" i="69"/>
  <c r="J18" i="69"/>
  <c r="J68" i="69"/>
  <c r="J124" i="69"/>
  <c r="J56" i="69"/>
  <c r="J34" i="69"/>
  <c r="J57" i="69"/>
  <c r="J82" i="69"/>
  <c r="J71" i="69"/>
  <c r="J33" i="69"/>
  <c r="J123" i="69"/>
  <c r="J60" i="69"/>
  <c r="J88" i="69"/>
  <c r="AF34" i="69"/>
  <c r="AF37" i="69"/>
  <c r="AF54" i="69"/>
  <c r="AF92" i="69"/>
  <c r="AF121" i="69"/>
  <c r="AF45" i="69"/>
  <c r="J97" i="69"/>
  <c r="J101" i="69"/>
  <c r="AF62" i="69"/>
  <c r="J20" i="69"/>
  <c r="AF73" i="69"/>
  <c r="J99" i="69"/>
  <c r="AF139" i="69"/>
  <c r="AF138" i="69"/>
  <c r="AF137" i="69"/>
  <c r="AF130" i="69"/>
  <c r="J133" i="69"/>
  <c r="J26" i="69"/>
  <c r="J37" i="69"/>
  <c r="J53" i="69"/>
  <c r="AF128" i="69"/>
  <c r="J118" i="69"/>
  <c r="AF81" i="69"/>
  <c r="AF77" i="69"/>
  <c r="AF82" i="69"/>
  <c r="AF94" i="69"/>
  <c r="AF104" i="69"/>
  <c r="AF107" i="69"/>
  <c r="AF64" i="69"/>
  <c r="AF83" i="69"/>
  <c r="AF79" i="69"/>
  <c r="AF46" i="69"/>
  <c r="AF50" i="69"/>
  <c r="AF30" i="69"/>
  <c r="AF131" i="69"/>
  <c r="AF70" i="69"/>
  <c r="AF116" i="69"/>
  <c r="AF136" i="69"/>
  <c r="AF102" i="69"/>
  <c r="AF103" i="69"/>
  <c r="J66" i="69"/>
  <c r="J30" i="69"/>
  <c r="J78" i="69"/>
  <c r="AF97" i="69"/>
  <c r="J8" i="69"/>
  <c r="J135" i="69"/>
  <c r="AF65" i="69"/>
  <c r="AF49" i="69"/>
  <c r="J67" i="69"/>
  <c r="J139" i="69"/>
  <c r="AF48" i="69"/>
  <c r="AF110" i="69"/>
  <c r="AF134" i="69"/>
  <c r="J128" i="69"/>
  <c r="AF74" i="69"/>
  <c r="J14" i="69"/>
  <c r="J54" i="69"/>
  <c r="AF47" i="69"/>
  <c r="J19" i="69"/>
  <c r="J63" i="69"/>
  <c r="J134" i="69"/>
  <c r="J104" i="69"/>
  <c r="AF44" i="69"/>
  <c r="J5" i="69"/>
  <c r="AF89" i="69"/>
  <c r="J131" i="69"/>
  <c r="J23" i="69"/>
  <c r="AF123" i="69"/>
  <c r="J138" i="69"/>
  <c r="AF125" i="69"/>
  <c r="J81" i="69"/>
  <c r="J77" i="69"/>
  <c r="J16" i="69"/>
  <c r="J73" i="69"/>
  <c r="J113" i="69"/>
  <c r="J89" i="69"/>
  <c r="AF99" i="69"/>
  <c r="J127" i="69"/>
  <c r="AF124" i="69"/>
  <c r="J103" i="69"/>
  <c r="J59" i="69"/>
  <c r="J125" i="69"/>
  <c r="AF41" i="69"/>
  <c r="J41" i="69"/>
  <c r="AF58" i="69"/>
  <c r="AF32" i="69"/>
  <c r="AF127" i="69"/>
  <c r="AF88" i="69"/>
  <c r="J6" i="69"/>
  <c r="J38" i="69"/>
  <c r="J130" i="69"/>
  <c r="J117" i="69"/>
  <c r="AF93" i="69"/>
  <c r="J105" i="69"/>
  <c r="AF114" i="69"/>
  <c r="AF120" i="69"/>
  <c r="AF53" i="69"/>
  <c r="J39" i="69"/>
  <c r="J137" i="69"/>
  <c r="AF84" i="69"/>
  <c r="AF60" i="69"/>
  <c r="AF42" i="69"/>
  <c r="J10" i="69"/>
  <c r="J65" i="69"/>
  <c r="J114" i="69"/>
  <c r="AF86" i="69"/>
  <c r="AF51" i="69"/>
  <c r="J75" i="69"/>
  <c r="AF96" i="69"/>
  <c r="AF55" i="69"/>
  <c r="J87" i="69"/>
  <c r="J116" i="69"/>
  <c r="AF25" i="69"/>
  <c r="AF111" i="69"/>
  <c r="J44" i="69"/>
  <c r="J17" i="69"/>
  <c r="J21" i="69"/>
  <c r="AF101" i="69"/>
  <c r="AF35" i="69"/>
  <c r="J69" i="69"/>
  <c r="J62" i="69"/>
  <c r="AF105" i="69"/>
  <c r="J106" i="69"/>
  <c r="J36" i="69"/>
  <c r="J93" i="69"/>
  <c r="AF112" i="69"/>
  <c r="AF98" i="69"/>
  <c r="AF26" i="69"/>
  <c r="J25" i="69"/>
  <c r="AF31" i="69"/>
  <c r="AF67" i="69"/>
  <c r="J28" i="69"/>
  <c r="J32" i="69"/>
  <c r="AF90" i="69"/>
  <c r="J96" i="69"/>
  <c r="AF85" i="69"/>
  <c r="J15" i="69"/>
  <c r="J109" i="69"/>
  <c r="AF39" i="69"/>
  <c r="J95" i="69"/>
  <c r="AF109" i="69"/>
  <c r="AF95" i="69"/>
  <c r="AF71" i="69"/>
  <c r="AF106" i="69"/>
  <c r="AF52" i="69"/>
  <c r="AF56" i="69"/>
  <c r="AF80" i="69"/>
  <c r="AF119" i="69"/>
  <c r="J50" i="69"/>
  <c r="AF108" i="69"/>
  <c r="AF66" i="69"/>
  <c r="J98" i="69"/>
  <c r="AF78" i="69"/>
  <c r="J108" i="69"/>
  <c r="J47" i="69"/>
  <c r="J49" i="69"/>
  <c r="AF38" i="69"/>
  <c r="J55" i="69"/>
  <c r="J84" i="69"/>
  <c r="AF135" i="69"/>
  <c r="J120" i="69"/>
  <c r="AF113" i="69"/>
  <c r="AF129" i="69"/>
  <c r="AF118" i="69"/>
  <c r="J46" i="69"/>
  <c r="J122" i="69"/>
  <c r="J11" i="69"/>
  <c r="J31" i="69"/>
  <c r="J7" i="69"/>
  <c r="J24" i="69"/>
  <c r="J52" i="69"/>
  <c r="AF57" i="69"/>
  <c r="J91" i="69"/>
  <c r="AF40" i="69"/>
  <c r="J115" i="69"/>
  <c r="AF68" i="69"/>
  <c r="J42" i="69"/>
  <c r="J132" i="69"/>
  <c r="AF115" i="69"/>
  <c r="J92" i="69"/>
  <c r="AF28" i="69"/>
  <c r="J86" i="69"/>
  <c r="J9" i="69"/>
  <c r="J13" i="69"/>
  <c r="J43" i="69"/>
  <c r="AF29" i="69"/>
  <c r="J35" i="69"/>
  <c r="AF27" i="69"/>
  <c r="J129" i="69"/>
  <c r="J100" i="69"/>
  <c r="AF33" i="69"/>
  <c r="AF75" i="69"/>
  <c r="AF132" i="69"/>
  <c r="J94" i="69"/>
  <c r="J27" i="69"/>
  <c r="AF43" i="69"/>
  <c r="J45" i="69"/>
  <c r="AF72" i="69"/>
  <c r="AF61" i="69"/>
  <c r="AF76" i="69"/>
  <c r="J72" i="69"/>
  <c r="AF126" i="69"/>
  <c r="AF91" i="69"/>
  <c r="AF122" i="69"/>
  <c r="AF59" i="69"/>
  <c r="AF87" i="69"/>
  <c r="J22" i="69"/>
  <c r="J90" i="69"/>
  <c r="J29" i="69"/>
  <c r="AF100" i="69"/>
  <c r="J126" i="69"/>
  <c r="AF69" i="69"/>
  <c r="AF133" i="69"/>
  <c r="J40" i="69"/>
  <c r="AF63" i="69"/>
  <c r="J48" i="69"/>
  <c r="J58" i="69"/>
  <c r="J83" i="69"/>
  <c r="AF36" i="69"/>
  <c r="V40" i="63"/>
  <c r="V40" i="34" s="1"/>
  <c r="U37" i="66" s="1"/>
  <c r="V41" i="63"/>
  <c r="V41" i="34" s="1"/>
  <c r="U38" i="66" s="1"/>
  <c r="I37" i="69"/>
  <c r="N109" i="1"/>
  <c r="N107" i="77" s="1"/>
  <c r="N141" i="1"/>
  <c r="N139" i="77" s="1"/>
  <c r="N140" i="1"/>
  <c r="N138" i="77" s="1"/>
  <c r="N139" i="1"/>
  <c r="N137" i="77" s="1"/>
  <c r="N10" i="1"/>
  <c r="N8" i="77" s="1"/>
  <c r="N9" i="1"/>
  <c r="N7" i="77" s="1"/>
  <c r="N99" i="1"/>
  <c r="N97" i="77" s="1"/>
  <c r="N117" i="1"/>
  <c r="N115" i="77" s="1"/>
  <c r="N39" i="1"/>
  <c r="N37" i="77" s="1"/>
  <c r="N23" i="1"/>
  <c r="N21" i="77" s="1"/>
  <c r="N51" i="1"/>
  <c r="N49" i="77" s="1"/>
  <c r="N130" i="1"/>
  <c r="N128" i="77" s="1"/>
  <c r="N38" i="1"/>
  <c r="N36" i="77" s="1"/>
  <c r="N68" i="1"/>
  <c r="N66" i="77" s="1"/>
  <c r="N47" i="1"/>
  <c r="N45" i="77" s="1"/>
  <c r="N21" i="1"/>
  <c r="N19" i="77" s="1"/>
  <c r="N104" i="1"/>
  <c r="N102" i="77" s="1"/>
  <c r="N73" i="1"/>
  <c r="N71" i="77" s="1"/>
  <c r="N33" i="1"/>
  <c r="N31" i="77" s="1"/>
  <c r="N94" i="1"/>
  <c r="N92" i="77" s="1"/>
  <c r="N98" i="1"/>
  <c r="N96" i="77" s="1"/>
  <c r="N110" i="1"/>
  <c r="N108" i="77" s="1"/>
  <c r="N52" i="1"/>
  <c r="N50" i="77" s="1"/>
  <c r="N45" i="1"/>
  <c r="N43" i="77" s="1"/>
  <c r="N132" i="1"/>
  <c r="N130" i="77" s="1"/>
  <c r="N53" i="1"/>
  <c r="N51" i="77" s="1"/>
  <c r="N92" i="1"/>
  <c r="N90" i="77" s="1"/>
  <c r="N87" i="1"/>
  <c r="N85" i="77" s="1"/>
  <c r="N22" i="1"/>
  <c r="N20" i="77" s="1"/>
  <c r="N112" i="1"/>
  <c r="N110" i="77" s="1"/>
  <c r="N90" i="1"/>
  <c r="N88" i="77" s="1"/>
  <c r="N74" i="1"/>
  <c r="N72" i="77" s="1"/>
  <c r="N65" i="1"/>
  <c r="N63" i="77" s="1"/>
  <c r="N31" i="1"/>
  <c r="N29" i="77" s="1"/>
  <c r="N32" i="1"/>
  <c r="N30" i="77" s="1"/>
  <c r="N72" i="1"/>
  <c r="N70" i="77" s="1"/>
  <c r="N119" i="1"/>
  <c r="N117" i="77" s="1"/>
  <c r="N66" i="1"/>
  <c r="N64" i="77" s="1"/>
  <c r="N88" i="1"/>
  <c r="N86" i="77" s="1"/>
  <c r="N120" i="1"/>
  <c r="N118" i="77" s="1"/>
  <c r="N46" i="1"/>
  <c r="N44" i="77" s="1"/>
  <c r="N100" i="1"/>
  <c r="N98" i="77" s="1"/>
  <c r="N37" i="1"/>
  <c r="N35" i="77" s="1"/>
  <c r="N91" i="1"/>
  <c r="N89" i="77" s="1"/>
  <c r="N67" i="1"/>
  <c r="N65" i="77" s="1"/>
  <c r="N93" i="1"/>
  <c r="N91" i="77" s="1"/>
  <c r="N17" i="1"/>
  <c r="N15" i="77" s="1"/>
  <c r="N59" i="1"/>
  <c r="N57" i="77" s="1"/>
  <c r="N19" i="1"/>
  <c r="N17" i="77" s="1"/>
  <c r="N122" i="1"/>
  <c r="N120" i="77" s="1"/>
  <c r="N56" i="1"/>
  <c r="N54" i="77" s="1"/>
  <c r="N127" i="1"/>
  <c r="N125" i="77" s="1"/>
  <c r="N121" i="1"/>
  <c r="N119" i="77" s="1"/>
  <c r="N35" i="1"/>
  <c r="N33" i="77" s="1"/>
  <c r="N123" i="1"/>
  <c r="N121" i="77" s="1"/>
  <c r="N111" i="1"/>
  <c r="N109" i="77" s="1"/>
  <c r="N128" i="1"/>
  <c r="N126" i="77" s="1"/>
  <c r="N113" i="1"/>
  <c r="N111" i="77" s="1"/>
  <c r="N116" i="1"/>
  <c r="N114" i="77" s="1"/>
  <c r="N138" i="1"/>
  <c r="N136" i="77" s="1"/>
  <c r="N24" i="1"/>
  <c r="N22" i="77" s="1"/>
  <c r="N48" i="1"/>
  <c r="N46" i="77" s="1"/>
  <c r="N137" i="1"/>
  <c r="N135" i="77" s="1"/>
  <c r="N81" i="1"/>
  <c r="N79" i="77" s="1"/>
  <c r="N80" i="1"/>
  <c r="N78" i="77" s="1"/>
  <c r="N11" i="1"/>
  <c r="N9" i="77" s="1"/>
  <c r="N95" i="1"/>
  <c r="N93" i="77" s="1"/>
  <c r="N71" i="1"/>
  <c r="N69" i="77" s="1"/>
  <c r="N77" i="1"/>
  <c r="N75" i="77" s="1"/>
  <c r="N14" i="1"/>
  <c r="N12" i="77" s="1"/>
  <c r="N61" i="1"/>
  <c r="N59" i="77" s="1"/>
  <c r="N79" i="1"/>
  <c r="N77" i="77" s="1"/>
  <c r="N108" i="1"/>
  <c r="N106" i="77" s="1"/>
  <c r="N134" i="1"/>
  <c r="N132" i="77" s="1"/>
  <c r="N97" i="1"/>
  <c r="N95" i="77" s="1"/>
  <c r="N89" i="1"/>
  <c r="N87" i="77" s="1"/>
  <c r="N20" i="1"/>
  <c r="N18" i="77" s="1"/>
  <c r="N8" i="1"/>
  <c r="N6" i="77" s="1"/>
  <c r="N60" i="1"/>
  <c r="N58" i="77" s="1"/>
  <c r="N135" i="1"/>
  <c r="N133" i="77" s="1"/>
  <c r="N78" i="1"/>
  <c r="N76" i="77" s="1"/>
  <c r="N131" i="1"/>
  <c r="N129" i="77" s="1"/>
  <c r="N40" i="1"/>
  <c r="N38" i="77" s="1"/>
  <c r="N54" i="1"/>
  <c r="N52" i="77" s="1"/>
  <c r="N70" i="1"/>
  <c r="N68" i="77" s="1"/>
  <c r="N86" i="1"/>
  <c r="N84" i="77" s="1"/>
  <c r="N36" i="1"/>
  <c r="N34" i="77" s="1"/>
  <c r="N85" i="1"/>
  <c r="N83" i="77" s="1"/>
  <c r="N29" i="1"/>
  <c r="N27" i="77" s="1"/>
  <c r="N102" i="1"/>
  <c r="N100" i="77" s="1"/>
  <c r="N62" i="1"/>
  <c r="N60" i="77" s="1"/>
  <c r="N96" i="1"/>
  <c r="N94" i="77" s="1"/>
  <c r="N18" i="1"/>
  <c r="N16" i="77" s="1"/>
  <c r="N28" i="1"/>
  <c r="N26" i="77" s="1"/>
  <c r="N101" i="1"/>
  <c r="N99" i="77" s="1"/>
  <c r="N55" i="1"/>
  <c r="N53" i="77" s="1"/>
  <c r="N136" i="1"/>
  <c r="N134" i="77" s="1"/>
  <c r="N41" i="1"/>
  <c r="N39" i="77" s="1"/>
  <c r="D19" i="37"/>
  <c r="N76" i="1"/>
  <c r="N74" i="77" s="1"/>
  <c r="N13" i="1"/>
  <c r="N11" i="77" s="1"/>
  <c r="N49" i="1"/>
  <c r="N47" i="77" s="1"/>
  <c r="N105" i="1"/>
  <c r="N103" i="77" s="1"/>
  <c r="N63" i="1"/>
  <c r="N61" i="77" s="1"/>
  <c r="N133" i="1"/>
  <c r="N131" i="77" s="1"/>
  <c r="N129" i="1"/>
  <c r="N127" i="77" s="1"/>
  <c r="N106" i="1"/>
  <c r="N104" i="77" s="1"/>
  <c r="N42" i="1"/>
  <c r="N40" i="77" s="1"/>
  <c r="N27" i="1"/>
  <c r="N25" i="77" s="1"/>
  <c r="N58" i="1"/>
  <c r="N56" i="77" s="1"/>
  <c r="N115" i="1"/>
  <c r="N113" i="77" s="1"/>
  <c r="N50" i="1"/>
  <c r="N48" i="77" s="1"/>
  <c r="N125" i="1"/>
  <c r="N123" i="77" s="1"/>
  <c r="N69" i="1"/>
  <c r="N67" i="77" s="1"/>
  <c r="N34" i="1"/>
  <c r="N32" i="77" s="1"/>
  <c r="N103" i="1"/>
  <c r="N101" i="77" s="1"/>
  <c r="N114" i="1"/>
  <c r="N112" i="77" s="1"/>
  <c r="N30" i="1"/>
  <c r="N28" i="77" s="1"/>
  <c r="N118" i="1"/>
  <c r="N116" i="77" s="1"/>
  <c r="N7" i="1"/>
  <c r="N5" i="77" s="1"/>
  <c r="E19" i="37"/>
  <c r="E18" i="37" s="1"/>
  <c r="E17" i="37" s="1"/>
  <c r="N57" i="1"/>
  <c r="N55" i="77" s="1"/>
  <c r="N124" i="1"/>
  <c r="N122" i="77" s="1"/>
  <c r="N43" i="1"/>
  <c r="N41" i="77" s="1"/>
  <c r="N16" i="1"/>
  <c r="N14" i="77" s="1"/>
  <c r="N82" i="1"/>
  <c r="N80" i="77" s="1"/>
  <c r="N84" i="1"/>
  <c r="N82" i="77" s="1"/>
  <c r="N15" i="1"/>
  <c r="N13" i="77" s="1"/>
  <c r="N75" i="1"/>
  <c r="N73" i="77" s="1"/>
  <c r="N64" i="1"/>
  <c r="N62" i="77" s="1"/>
  <c r="N26" i="1"/>
  <c r="N24" i="77" s="1"/>
  <c r="N107" i="1"/>
  <c r="N105" i="77" s="1"/>
  <c r="N44" i="1"/>
  <c r="N42" i="77" s="1"/>
  <c r="N12" i="1"/>
  <c r="N10" i="77" s="1"/>
  <c r="N83" i="1"/>
  <c r="N81" i="77" s="1"/>
  <c r="N126" i="1"/>
  <c r="N124" i="77" s="1"/>
  <c r="N25" i="1"/>
  <c r="N23" i="77" s="1"/>
  <c r="O9" i="1"/>
  <c r="O7" i="77" s="1"/>
  <c r="D20" i="37"/>
  <c r="O8" i="1"/>
  <c r="O6" i="77" s="1"/>
  <c r="D18" i="37" l="1"/>
  <c r="D17" i="37" s="1"/>
  <c r="Z18" i="34"/>
  <c r="Y15" i="66" s="1"/>
  <c r="AD17" i="63"/>
  <c r="I106" i="69"/>
  <c r="I31" i="69"/>
  <c r="I108" i="69"/>
  <c r="I35" i="69"/>
  <c r="I61" i="69"/>
  <c r="I49" i="69"/>
  <c r="I59" i="69"/>
  <c r="I124" i="69"/>
  <c r="I82" i="69"/>
  <c r="I118" i="69"/>
  <c r="I119" i="69"/>
  <c r="I48" i="69"/>
  <c r="I12" i="69"/>
  <c r="I55" i="69"/>
  <c r="I64" i="69"/>
  <c r="I34" i="69"/>
  <c r="I132" i="69"/>
  <c r="I127" i="69"/>
  <c r="I73" i="69"/>
  <c r="I129" i="69"/>
  <c r="I85" i="69"/>
  <c r="I99" i="69"/>
  <c r="I41" i="69"/>
  <c r="I120" i="69"/>
  <c r="I39" i="69"/>
  <c r="I136" i="69"/>
  <c r="I36" i="69"/>
  <c r="I87" i="69"/>
  <c r="I22" i="69"/>
  <c r="I56" i="69"/>
  <c r="I17" i="69"/>
  <c r="I116" i="69"/>
  <c r="I6" i="69"/>
  <c r="I43" i="69"/>
  <c r="I63" i="69"/>
  <c r="I7" i="69"/>
  <c r="I70" i="69"/>
  <c r="I57" i="69"/>
  <c r="I138" i="69"/>
  <c r="I66" i="69"/>
  <c r="I8" i="69"/>
  <c r="I60" i="69"/>
  <c r="I68" i="69"/>
  <c r="I104" i="69"/>
  <c r="I19" i="69"/>
  <c r="I111" i="69"/>
  <c r="I32" i="69"/>
  <c r="I24" i="69"/>
  <c r="I98" i="69"/>
  <c r="I133" i="69"/>
  <c r="I139" i="69"/>
  <c r="I29" i="69"/>
  <c r="I69" i="69"/>
  <c r="I5" i="69"/>
  <c r="I130" i="69"/>
  <c r="I18" i="69"/>
  <c r="I71" i="69"/>
  <c r="I13" i="69"/>
  <c r="I42" i="69"/>
  <c r="I83" i="69"/>
  <c r="I20" i="69"/>
  <c r="I75" i="69"/>
  <c r="I125" i="69"/>
  <c r="I122" i="69"/>
  <c r="I54" i="69"/>
  <c r="I28" i="69"/>
  <c r="I52" i="69"/>
  <c r="I11" i="69"/>
  <c r="I27" i="69"/>
  <c r="I62" i="69"/>
  <c r="I101" i="69"/>
  <c r="I33" i="69"/>
  <c r="I137" i="69"/>
  <c r="I92" i="69"/>
  <c r="I45" i="69"/>
  <c r="I94" i="69"/>
  <c r="I103" i="69"/>
  <c r="I74" i="69"/>
  <c r="I123" i="69"/>
  <c r="I89" i="69"/>
  <c r="I126" i="69"/>
  <c r="I96" i="69"/>
  <c r="I76" i="69"/>
  <c r="I91" i="69"/>
  <c r="I102" i="69"/>
  <c r="I67" i="69"/>
  <c r="I109" i="69"/>
  <c r="I46" i="69"/>
  <c r="I47" i="69"/>
  <c r="I14" i="69"/>
  <c r="I131" i="69"/>
  <c r="I88" i="69"/>
  <c r="I110" i="69"/>
  <c r="I25" i="69"/>
  <c r="I50" i="69"/>
  <c r="I117" i="69"/>
  <c r="I113" i="69"/>
  <c r="I97" i="69"/>
  <c r="I38" i="69"/>
  <c r="I79" i="69"/>
  <c r="I105" i="69"/>
  <c r="I15" i="69"/>
  <c r="I134" i="69"/>
  <c r="I84" i="69"/>
  <c r="I53" i="69"/>
  <c r="I21" i="69"/>
  <c r="I90" i="69"/>
  <c r="I80" i="69"/>
  <c r="I95" i="69"/>
  <c r="I10" i="69"/>
  <c r="I26" i="69"/>
  <c r="I40" i="69"/>
  <c r="I81" i="69"/>
  <c r="I115" i="69"/>
  <c r="I112" i="69"/>
  <c r="I128" i="69"/>
  <c r="I86" i="69"/>
  <c r="I9" i="69"/>
  <c r="I114" i="69"/>
  <c r="I100" i="69"/>
  <c r="I44" i="69"/>
  <c r="I65" i="69"/>
  <c r="I107" i="69"/>
  <c r="I23" i="69"/>
  <c r="I77" i="69"/>
  <c r="I135" i="69"/>
  <c r="I72" i="69"/>
  <c r="I78" i="69"/>
  <c r="I121" i="69"/>
  <c r="I93" i="69"/>
  <c r="I51" i="69"/>
  <c r="I16" i="69"/>
  <c r="I58" i="69"/>
  <c r="I30" i="69"/>
  <c r="N43" i="69"/>
  <c r="V42" i="63"/>
  <c r="V42" i="34" s="1"/>
  <c r="U39" i="66" s="1"/>
  <c r="V43" i="63"/>
  <c r="V43" i="34" s="1"/>
  <c r="U40" i="66" s="1"/>
  <c r="L139" i="1"/>
  <c r="L137" i="77" s="1"/>
  <c r="M139" i="1"/>
  <c r="M137" i="77" s="1"/>
  <c r="M141" i="1"/>
  <c r="M139" i="77" s="1"/>
  <c r="M140" i="1"/>
  <c r="M138" i="77" s="1"/>
  <c r="Z19" i="34" l="1"/>
  <c r="Y16" i="66" s="1"/>
  <c r="AD18" i="63"/>
  <c r="N139" i="69"/>
  <c r="N8" i="69"/>
  <c r="N58" i="69"/>
  <c r="N101" i="69"/>
  <c r="N81" i="69"/>
  <c r="N36" i="69"/>
  <c r="N57" i="69"/>
  <c r="N122" i="69"/>
  <c r="N34" i="69"/>
  <c r="N96" i="69"/>
  <c r="N112" i="69"/>
  <c r="N12" i="69"/>
  <c r="N5" i="69"/>
  <c r="N23" i="69"/>
  <c r="N83" i="69"/>
  <c r="O91" i="69"/>
  <c r="O70" i="69"/>
  <c r="O124" i="69"/>
  <c r="O28" i="69"/>
  <c r="O110" i="69"/>
  <c r="O96" i="69"/>
  <c r="O115" i="69"/>
  <c r="O76" i="69"/>
  <c r="O74" i="69"/>
  <c r="O80" i="69"/>
  <c r="O36" i="69"/>
  <c r="O26" i="69"/>
  <c r="O33" i="69"/>
  <c r="O20" i="69"/>
  <c r="O35" i="69"/>
  <c r="O123" i="69"/>
  <c r="O88" i="69"/>
  <c r="O12" i="69"/>
  <c r="O58" i="69"/>
  <c r="O64" i="69"/>
  <c r="O13" i="69"/>
  <c r="O38" i="69"/>
  <c r="O45" i="69"/>
  <c r="O46" i="69"/>
  <c r="O89" i="69"/>
  <c r="O41" i="69"/>
  <c r="O99" i="69"/>
  <c r="O122" i="69"/>
  <c r="O17" i="69"/>
  <c r="O125" i="69"/>
  <c r="O25" i="69"/>
  <c r="O132" i="69"/>
  <c r="O75" i="69"/>
  <c r="O61" i="69"/>
  <c r="O49" i="69"/>
  <c r="O106" i="69"/>
  <c r="O95" i="69"/>
  <c r="O113" i="69"/>
  <c r="O55" i="69"/>
  <c r="O34" i="69"/>
  <c r="O134" i="69"/>
  <c r="O107" i="69"/>
  <c r="O53" i="69"/>
  <c r="O118" i="69"/>
  <c r="O137" i="69"/>
  <c r="O54" i="69"/>
  <c r="O30" i="69"/>
  <c r="O135" i="69"/>
  <c r="O19" i="69"/>
  <c r="O32" i="69"/>
  <c r="O11" i="69"/>
  <c r="O77" i="69"/>
  <c r="O87" i="69"/>
  <c r="O111" i="69"/>
  <c r="O40" i="69"/>
  <c r="O138" i="69"/>
  <c r="O120" i="69"/>
  <c r="O57" i="69"/>
  <c r="O127" i="69"/>
  <c r="O66" i="69"/>
  <c r="O52" i="69"/>
  <c r="O121" i="69"/>
  <c r="O10" i="69"/>
  <c r="O60" i="69"/>
  <c r="O69" i="69"/>
  <c r="O98" i="69"/>
  <c r="O71" i="69"/>
  <c r="O31" i="69"/>
  <c r="O39" i="69"/>
  <c r="O109" i="69"/>
  <c r="O51" i="69"/>
  <c r="O94" i="69"/>
  <c r="O48" i="69"/>
  <c r="O131" i="69"/>
  <c r="O73" i="69"/>
  <c r="O78" i="69"/>
  <c r="O42" i="69"/>
  <c r="O14" i="69"/>
  <c r="O101" i="69"/>
  <c r="O93" i="69"/>
  <c r="O128" i="69"/>
  <c r="O59" i="69"/>
  <c r="O23" i="69"/>
  <c r="O68" i="69"/>
  <c r="O81" i="69"/>
  <c r="O43" i="69"/>
  <c r="O16" i="69"/>
  <c r="O18" i="69"/>
  <c r="O47" i="69"/>
  <c r="O72" i="69"/>
  <c r="O67" i="69"/>
  <c r="O83" i="69"/>
  <c r="O136" i="69"/>
  <c r="O86" i="69"/>
  <c r="O24" i="69"/>
  <c r="O114" i="69"/>
  <c r="O108" i="69"/>
  <c r="O50" i="69"/>
  <c r="O139" i="69"/>
  <c r="O102" i="69"/>
  <c r="O85" i="69"/>
  <c r="O117" i="69"/>
  <c r="O44" i="69"/>
  <c r="O56" i="69"/>
  <c r="O103" i="69"/>
  <c r="O65" i="69"/>
  <c r="O5" i="69"/>
  <c r="O27" i="69"/>
  <c r="O130" i="69"/>
  <c r="O129" i="69"/>
  <c r="O37" i="69"/>
  <c r="O82" i="69"/>
  <c r="O9" i="69"/>
  <c r="O62" i="69"/>
  <c r="O22" i="69"/>
  <c r="O100" i="69"/>
  <c r="O63" i="69"/>
  <c r="O92" i="69"/>
  <c r="O119" i="69"/>
  <c r="O79" i="69"/>
  <c r="O104" i="69"/>
  <c r="O97" i="69"/>
  <c r="O105" i="69"/>
  <c r="O15" i="69"/>
  <c r="O8" i="69"/>
  <c r="O112" i="69"/>
  <c r="O84" i="69"/>
  <c r="O116" i="69"/>
  <c r="O90" i="69"/>
  <c r="O21" i="69"/>
  <c r="O133" i="69"/>
  <c r="O29" i="69"/>
  <c r="O126" i="69"/>
  <c r="N98" i="69"/>
  <c r="N7" i="69"/>
  <c r="N105" i="69"/>
  <c r="O7" i="69"/>
  <c r="N14" i="69"/>
  <c r="N78" i="69"/>
  <c r="N113" i="69"/>
  <c r="N38" i="69"/>
  <c r="N77" i="69"/>
  <c r="N71" i="69"/>
  <c r="N94" i="69"/>
  <c r="N15" i="69"/>
  <c r="N138" i="69"/>
  <c r="N26" i="69"/>
  <c r="N109" i="69"/>
  <c r="N82" i="69"/>
  <c r="N74" i="69"/>
  <c r="N88" i="69"/>
  <c r="N13" i="69"/>
  <c r="N52" i="69"/>
  <c r="N31" i="69"/>
  <c r="N97" i="69"/>
  <c r="N24" i="69"/>
  <c r="N126" i="69"/>
  <c r="N95" i="69"/>
  <c r="N28" i="69"/>
  <c r="N17" i="69"/>
  <c r="N111" i="69"/>
  <c r="N134" i="69"/>
  <c r="N135" i="69"/>
  <c r="N80" i="69"/>
  <c r="N45" i="69"/>
  <c r="N107" i="69"/>
  <c r="N117" i="69"/>
  <c r="N50" i="69"/>
  <c r="N56" i="69"/>
  <c r="N99" i="69"/>
  <c r="N124" i="69"/>
  <c r="N93" i="69"/>
  <c r="N73" i="69"/>
  <c r="N20" i="69"/>
  <c r="N67" i="69"/>
  <c r="N68" i="69"/>
  <c r="N25" i="69"/>
  <c r="N121" i="69"/>
  <c r="N44" i="69"/>
  <c r="N48" i="69"/>
  <c r="N123" i="69"/>
  <c r="N66" i="69"/>
  <c r="N19" i="69"/>
  <c r="N106" i="69"/>
  <c r="N114" i="69"/>
  <c r="N21" i="69"/>
  <c r="N9" i="69"/>
  <c r="N72" i="69"/>
  <c r="N29" i="69"/>
  <c r="N30" i="69"/>
  <c r="N119" i="69"/>
  <c r="N60" i="69"/>
  <c r="N18" i="69"/>
  <c r="N51" i="69"/>
  <c r="N11" i="69"/>
  <c r="N120" i="69"/>
  <c r="N125" i="69"/>
  <c r="N59" i="69"/>
  <c r="N6" i="69"/>
  <c r="N89" i="69"/>
  <c r="N49" i="69"/>
  <c r="N128" i="69"/>
  <c r="N116" i="69"/>
  <c r="N69" i="69"/>
  <c r="N131" i="69"/>
  <c r="N27" i="69"/>
  <c r="N46" i="69"/>
  <c r="N90" i="69"/>
  <c r="N85" i="69"/>
  <c r="N47" i="69"/>
  <c r="N84" i="69"/>
  <c r="N100" i="69"/>
  <c r="N65" i="69"/>
  <c r="N104" i="69"/>
  <c r="N103" i="69"/>
  <c r="N41" i="69"/>
  <c r="N92" i="69"/>
  <c r="N37" i="69"/>
  <c r="N39" i="69"/>
  <c r="N132" i="69"/>
  <c r="N118" i="69"/>
  <c r="N61" i="69"/>
  <c r="N40" i="69"/>
  <c r="N16" i="69"/>
  <c r="N64" i="69"/>
  <c r="N130" i="69"/>
  <c r="N32" i="69"/>
  <c r="N10" i="69"/>
  <c r="N87" i="69"/>
  <c r="N62" i="69"/>
  <c r="N55" i="69"/>
  <c r="N63" i="69"/>
  <c r="N86" i="69"/>
  <c r="N127" i="69"/>
  <c r="N115" i="69"/>
  <c r="N91" i="69"/>
  <c r="N70" i="69"/>
  <c r="N35" i="69"/>
  <c r="N42" i="69"/>
  <c r="N79" i="69"/>
  <c r="N53" i="69"/>
  <c r="N136" i="69"/>
  <c r="O6" i="69"/>
  <c r="N54" i="69"/>
  <c r="N108" i="69"/>
  <c r="N137" i="69"/>
  <c r="N133" i="69"/>
  <c r="N33" i="69"/>
  <c r="N22" i="69"/>
  <c r="N76" i="69"/>
  <c r="N129" i="69"/>
  <c r="N110" i="69"/>
  <c r="N102" i="69"/>
  <c r="N75" i="69"/>
  <c r="V44" i="63"/>
  <c r="V44" i="34" s="1"/>
  <c r="U41" i="66" s="1"/>
  <c r="V45" i="63"/>
  <c r="V45" i="34" s="1"/>
  <c r="U42" i="66" s="1"/>
  <c r="L140" i="1"/>
  <c r="L138" i="77" s="1"/>
  <c r="L141" i="1"/>
  <c r="L139" i="77" s="1"/>
  <c r="Z20" i="34" l="1"/>
  <c r="Y17" i="66" s="1"/>
  <c r="AD19" i="63"/>
  <c r="V46" i="63"/>
  <c r="V46" i="34" s="1"/>
  <c r="U43" i="66" s="1"/>
  <c r="V47" i="63"/>
  <c r="V47" i="34" s="1"/>
  <c r="U44" i="66" s="1"/>
  <c r="Z21" i="34" l="1"/>
  <c r="Y18" i="66" s="1"/>
  <c r="AD20" i="63"/>
  <c r="V48" i="63"/>
  <c r="V48" i="34" s="1"/>
  <c r="U45" i="66" s="1"/>
  <c r="V49" i="63"/>
  <c r="V49" i="34" s="1"/>
  <c r="U46" i="66" s="1"/>
  <c r="Z22" i="34" l="1"/>
  <c r="Y19" i="66" s="1"/>
  <c r="AD21" i="63"/>
  <c r="V50" i="63"/>
  <c r="V50" i="34" s="1"/>
  <c r="U47" i="66" s="1"/>
  <c r="V51" i="63"/>
  <c r="V51" i="34" s="1"/>
  <c r="U48" i="66" s="1"/>
  <c r="AH3" i="1"/>
  <c r="AI3" i="1"/>
  <c r="AJ3" i="1"/>
  <c r="AK3" i="1"/>
  <c r="AL3" i="1"/>
  <c r="AM3" i="1"/>
  <c r="AN3" i="1"/>
  <c r="AG3" i="1"/>
  <c r="AI112" i="1"/>
  <c r="AI119" i="1"/>
  <c r="AI126" i="1"/>
  <c r="AI139" i="1"/>
  <c r="AK139" i="1"/>
  <c r="AM139" i="1"/>
  <c r="Z23" i="34" l="1"/>
  <c r="Y20" i="66" s="1"/>
  <c r="AD22" i="63"/>
  <c r="V52" i="63"/>
  <c r="V52" i="34" s="1"/>
  <c r="U49" i="66" s="1"/>
  <c r="V53" i="63"/>
  <c r="V53" i="34" s="1"/>
  <c r="U50" i="66" s="1"/>
  <c r="AM73" i="1"/>
  <c r="AL103" i="1"/>
  <c r="AL96" i="1"/>
  <c r="AK96" i="1"/>
  <c r="AK82" i="1"/>
  <c r="AM101" i="1"/>
  <c r="AM108" i="1"/>
  <c r="AK126" i="1"/>
  <c r="AM87" i="1"/>
  <c r="AK68" i="1"/>
  <c r="AM131" i="1"/>
  <c r="AM129" i="1"/>
  <c r="AL131" i="1"/>
  <c r="AI98" i="1"/>
  <c r="AL138" i="1"/>
  <c r="AL139" i="1"/>
  <c r="AM136" i="1"/>
  <c r="AI105" i="1"/>
  <c r="AK89" i="1"/>
  <c r="AM124" i="1"/>
  <c r="AK110" i="1"/>
  <c r="AM80" i="1"/>
  <c r="AK133" i="1"/>
  <c r="AL117" i="1"/>
  <c r="AL110" i="1"/>
  <c r="AM66" i="1"/>
  <c r="AM115" i="1"/>
  <c r="AM94" i="1"/>
  <c r="AK124" i="1"/>
  <c r="AI133" i="1"/>
  <c r="AK138" i="1"/>
  <c r="AL124" i="1"/>
  <c r="AI73" i="1"/>
  <c r="AK119" i="1"/>
  <c r="AM117" i="1"/>
  <c r="AK112" i="1"/>
  <c r="AM110" i="1"/>
  <c r="AM103" i="1"/>
  <c r="AM96" i="1"/>
  <c r="AK91" i="1"/>
  <c r="AM89" i="1"/>
  <c r="AK84" i="1"/>
  <c r="AM82" i="1"/>
  <c r="AK77" i="1"/>
  <c r="AM75" i="1"/>
  <c r="AK70" i="1"/>
  <c r="AI135" i="1"/>
  <c r="AM68" i="1"/>
  <c r="AK63" i="1"/>
  <c r="AM61" i="1"/>
  <c r="AK56" i="1"/>
  <c r="AM54" i="1"/>
  <c r="AK49" i="1"/>
  <c r="AM47" i="1"/>
  <c r="AK42" i="1"/>
  <c r="AM40" i="1"/>
  <c r="AK35" i="1"/>
  <c r="AM33" i="1"/>
  <c r="AK28" i="1"/>
  <c r="AK61" i="1"/>
  <c r="AM59" i="1"/>
  <c r="AL106" i="1"/>
  <c r="AI94" i="1"/>
  <c r="AL71" i="1"/>
  <c r="AI59" i="1"/>
  <c r="AL57" i="1"/>
  <c r="AI52" i="1"/>
  <c r="AL50" i="1"/>
  <c r="AI45" i="1"/>
  <c r="AI38" i="1"/>
  <c r="AL36" i="1"/>
  <c r="AI31" i="1"/>
  <c r="AL29" i="1"/>
  <c r="AL120" i="1"/>
  <c r="AI115" i="1"/>
  <c r="AL99" i="1"/>
  <c r="AL92" i="1"/>
  <c r="AI129" i="1"/>
  <c r="AI122" i="1"/>
  <c r="AL113" i="1"/>
  <c r="AL64" i="1"/>
  <c r="AI136" i="1"/>
  <c r="AL134" i="1"/>
  <c r="AI108" i="1"/>
  <c r="AI101" i="1"/>
  <c r="AI87" i="1"/>
  <c r="AI80" i="1"/>
  <c r="AI66" i="1"/>
  <c r="AL133" i="1"/>
  <c r="AI128" i="1"/>
  <c r="AL126" i="1"/>
  <c r="AI121" i="1"/>
  <c r="AL119" i="1"/>
  <c r="AI114" i="1"/>
  <c r="AL112" i="1"/>
  <c r="AI107" i="1"/>
  <c r="AL105" i="1"/>
  <c r="AI100" i="1"/>
  <c r="AL98" i="1"/>
  <c r="AI93" i="1"/>
  <c r="AI86" i="1"/>
  <c r="AL84" i="1"/>
  <c r="AI79" i="1"/>
  <c r="AL77" i="1"/>
  <c r="AI72" i="1"/>
  <c r="AL70" i="1"/>
  <c r="AI91" i="1"/>
  <c r="AL89" i="1"/>
  <c r="AI84" i="1"/>
  <c r="AL82" i="1"/>
  <c r="AL75" i="1"/>
  <c r="AI70" i="1"/>
  <c r="AI63" i="1"/>
  <c r="AL61" i="1"/>
  <c r="AI56" i="1"/>
  <c r="AL54" i="1"/>
  <c r="AI49" i="1"/>
  <c r="AL47" i="1"/>
  <c r="AI42" i="1"/>
  <c r="AI35" i="1"/>
  <c r="AK54" i="1"/>
  <c r="AM52" i="1"/>
  <c r="AK47" i="1"/>
  <c r="AM45" i="1"/>
  <c r="AM38" i="1"/>
  <c r="AI138" i="1"/>
  <c r="AL136" i="1"/>
  <c r="AI131" i="1"/>
  <c r="AL129" i="1"/>
  <c r="AI124" i="1"/>
  <c r="AL122" i="1"/>
  <c r="AI117" i="1"/>
  <c r="AL115" i="1"/>
  <c r="AI110" i="1"/>
  <c r="AI103" i="1"/>
  <c r="AL101" i="1"/>
  <c r="AI96" i="1"/>
  <c r="AL94" i="1"/>
  <c r="AI89" i="1"/>
  <c r="AL87" i="1"/>
  <c r="AI82" i="1"/>
  <c r="AL80" i="1"/>
  <c r="AI75" i="1"/>
  <c r="AL73" i="1"/>
  <c r="AI68" i="1"/>
  <c r="AL66" i="1"/>
  <c r="AK136" i="1"/>
  <c r="AM134" i="1"/>
  <c r="AK129" i="1"/>
  <c r="AM127" i="1"/>
  <c r="AK122" i="1"/>
  <c r="AM120" i="1"/>
  <c r="AK115" i="1"/>
  <c r="AM113" i="1"/>
  <c r="AK108" i="1"/>
  <c r="AM106" i="1"/>
  <c r="AK101" i="1"/>
  <c r="AM99" i="1"/>
  <c r="AK94" i="1"/>
  <c r="AM92" i="1"/>
  <c r="AM85" i="1"/>
  <c r="AK80" i="1"/>
  <c r="AM78" i="1"/>
  <c r="AK73" i="1"/>
  <c r="AM71" i="1"/>
  <c r="AK66" i="1"/>
  <c r="AM64" i="1"/>
  <c r="AM57" i="1"/>
  <c r="AK52" i="1"/>
  <c r="AM50" i="1"/>
  <c r="AM43" i="1"/>
  <c r="AK38" i="1"/>
  <c r="AM36" i="1"/>
  <c r="AK134" i="1"/>
  <c r="AM125" i="1"/>
  <c r="AK120" i="1"/>
  <c r="AM118" i="1"/>
  <c r="AK106" i="1"/>
  <c r="AM90" i="1"/>
  <c r="AM83" i="1"/>
  <c r="AK78" i="1"/>
  <c r="AM41" i="1"/>
  <c r="AM34" i="1"/>
  <c r="AK29" i="1"/>
  <c r="AM132" i="1"/>
  <c r="AK113" i="1"/>
  <c r="AM111" i="1"/>
  <c r="AM76" i="1"/>
  <c r="AK71" i="1"/>
  <c r="AM62" i="1"/>
  <c r="AM55" i="1"/>
  <c r="AM48" i="1"/>
  <c r="AK36" i="1"/>
  <c r="AK64" i="1"/>
  <c r="AL116" i="1"/>
  <c r="AI76" i="1"/>
  <c r="AL74" i="1"/>
  <c r="AM104" i="1"/>
  <c r="AK99" i="1"/>
  <c r="AM97" i="1"/>
  <c r="AK92" i="1"/>
  <c r="AK85" i="1"/>
  <c r="AK57" i="1"/>
  <c r="AK50" i="1"/>
  <c r="AM69" i="1"/>
  <c r="AI65" i="1"/>
  <c r="AL33" i="1"/>
  <c r="AI28" i="1"/>
  <c r="AK33" i="1"/>
  <c r="AM31" i="1"/>
  <c r="AI61" i="1"/>
  <c r="AI54" i="1"/>
  <c r="AL52" i="1"/>
  <c r="AI47" i="1"/>
  <c r="AL45" i="1"/>
  <c r="AI40" i="1"/>
  <c r="AL38" i="1"/>
  <c r="AI33" i="1"/>
  <c r="AL31" i="1"/>
  <c r="AK31" i="1"/>
  <c r="AM29" i="1"/>
  <c r="AI118" i="1"/>
  <c r="AI111" i="1"/>
  <c r="AL102" i="1"/>
  <c r="AI90" i="1"/>
  <c r="AL81" i="1"/>
  <c r="AK137" i="1"/>
  <c r="AM135" i="1"/>
  <c r="AM128" i="1"/>
  <c r="AK123" i="1"/>
  <c r="AM121" i="1"/>
  <c r="AI125" i="1"/>
  <c r="AI104" i="1"/>
  <c r="AI130" i="1"/>
  <c r="AL128" i="1"/>
  <c r="AI102" i="1"/>
  <c r="AI97" i="1"/>
  <c r="AL88" i="1"/>
  <c r="AI83" i="1"/>
  <c r="AL135" i="1"/>
  <c r="AL93" i="1"/>
  <c r="AI88" i="1"/>
  <c r="AL86" i="1"/>
  <c r="AI81" i="1"/>
  <c r="AL79" i="1"/>
  <c r="AL58" i="1"/>
  <c r="AL137" i="1"/>
  <c r="AI132" i="1"/>
  <c r="AL95" i="1"/>
  <c r="AI137" i="1"/>
  <c r="AI109" i="1"/>
  <c r="AL107" i="1"/>
  <c r="AL100" i="1"/>
  <c r="AI95" i="1"/>
  <c r="AL109" i="1"/>
  <c r="AI123" i="1"/>
  <c r="AI116" i="1"/>
  <c r="AL114" i="1"/>
  <c r="AI77" i="1"/>
  <c r="AL104" i="1"/>
  <c r="AI99" i="1"/>
  <c r="AI92" i="1"/>
  <c r="AL90" i="1"/>
  <c r="AI85" i="1"/>
  <c r="AL83" i="1"/>
  <c r="AI78" i="1"/>
  <c r="AL76" i="1"/>
  <c r="AI71" i="1"/>
  <c r="AL69" i="1"/>
  <c r="AI64" i="1"/>
  <c r="AL62" i="1"/>
  <c r="AI57" i="1"/>
  <c r="AI50" i="1"/>
  <c r="AL48" i="1"/>
  <c r="AI43" i="1"/>
  <c r="AL41" i="1"/>
  <c r="AI36" i="1"/>
  <c r="AL34" i="1"/>
  <c r="AI29" i="1"/>
  <c r="AI134" i="1"/>
  <c r="AL132" i="1"/>
  <c r="AI127" i="1"/>
  <c r="AI120" i="1"/>
  <c r="AL118" i="1"/>
  <c r="AI113" i="1"/>
  <c r="AL111" i="1"/>
  <c r="AI106" i="1"/>
  <c r="AL97" i="1"/>
  <c r="AM137" i="1"/>
  <c r="AK132" i="1"/>
  <c r="AM130" i="1"/>
  <c r="AK125" i="1"/>
  <c r="AM123" i="1"/>
  <c r="AK111" i="1"/>
  <c r="AM109" i="1"/>
  <c r="AK104" i="1"/>
  <c r="AM102" i="1"/>
  <c r="AK97" i="1"/>
  <c r="AK90" i="1"/>
  <c r="AM88" i="1"/>
  <c r="AK83" i="1"/>
  <c r="AM81" i="1"/>
  <c r="AK76" i="1"/>
  <c r="AM67" i="1"/>
  <c r="AM60" i="1"/>
  <c r="AK55" i="1"/>
  <c r="AM53" i="1"/>
  <c r="AK48" i="1"/>
  <c r="AM46" i="1"/>
  <c r="AK41" i="1"/>
  <c r="AM39" i="1"/>
  <c r="AM32" i="1"/>
  <c r="AK27" i="1"/>
  <c r="AI69" i="1"/>
  <c r="AL67" i="1"/>
  <c r="AI62" i="1"/>
  <c r="AL60" i="1"/>
  <c r="AI55" i="1"/>
  <c r="AL53" i="1"/>
  <c r="AI48" i="1"/>
  <c r="AI41" i="1"/>
  <c r="AL39" i="1"/>
  <c r="AI34" i="1"/>
  <c r="AL32" i="1"/>
  <c r="AM114" i="1"/>
  <c r="AK109" i="1"/>
  <c r="AM107" i="1"/>
  <c r="AK102" i="1"/>
  <c r="AM100" i="1"/>
  <c r="AK95" i="1"/>
  <c r="AM93" i="1"/>
  <c r="AK88" i="1"/>
  <c r="AM86" i="1"/>
  <c r="AK81" i="1"/>
  <c r="AM72" i="1"/>
  <c r="AM65" i="1"/>
  <c r="AK60" i="1"/>
  <c r="AM58" i="1"/>
  <c r="AK53" i="1"/>
  <c r="AM51" i="1"/>
  <c r="AK46" i="1"/>
  <c r="AM44" i="1"/>
  <c r="AK39" i="1"/>
  <c r="AM37" i="1"/>
  <c r="AK32" i="1"/>
  <c r="AM30" i="1"/>
  <c r="AI53" i="1"/>
  <c r="AL51" i="1"/>
  <c r="AI46" i="1"/>
  <c r="AL44" i="1"/>
  <c r="AI39" i="1"/>
  <c r="AL37" i="1"/>
  <c r="AI32" i="1"/>
  <c r="AL30" i="1"/>
  <c r="AI74" i="1"/>
  <c r="AL72" i="1"/>
  <c r="AI67" i="1"/>
  <c r="AL65" i="1"/>
  <c r="AI60" i="1"/>
  <c r="AM133" i="1"/>
  <c r="AK128" i="1"/>
  <c r="AM126" i="1"/>
  <c r="AM119" i="1"/>
  <c r="AK114" i="1"/>
  <c r="AM112" i="1"/>
  <c r="AK107" i="1"/>
  <c r="AM105" i="1"/>
  <c r="AM98" i="1"/>
  <c r="AK93" i="1"/>
  <c r="AM91" i="1"/>
  <c r="AK86" i="1"/>
  <c r="AM84" i="1"/>
  <c r="AK79" i="1"/>
  <c r="AM77" i="1"/>
  <c r="AK72" i="1"/>
  <c r="AM70" i="1"/>
  <c r="AK65" i="1"/>
  <c r="AM63" i="1"/>
  <c r="AK58" i="1"/>
  <c r="AM56" i="1"/>
  <c r="AK51" i="1"/>
  <c r="AM49" i="1"/>
  <c r="AK44" i="1"/>
  <c r="AM42" i="1"/>
  <c r="AK37" i="1"/>
  <c r="AM35" i="1"/>
  <c r="AK30" i="1"/>
  <c r="AM28" i="1"/>
  <c r="AL63" i="1"/>
  <c r="AI58" i="1"/>
  <c r="AL56" i="1"/>
  <c r="AI51" i="1"/>
  <c r="AL49" i="1"/>
  <c r="AI44" i="1"/>
  <c r="AL42" i="1"/>
  <c r="AI37" i="1"/>
  <c r="AL35" i="1"/>
  <c r="AI30" i="1"/>
  <c r="AL28" i="1"/>
  <c r="AL108" i="1"/>
  <c r="AL91" i="1"/>
  <c r="AL85" i="1"/>
  <c r="AL59" i="1"/>
  <c r="AL55" i="1"/>
  <c r="AL46" i="1"/>
  <c r="AK98" i="1"/>
  <c r="AK62" i="1"/>
  <c r="AL68" i="1"/>
  <c r="AL127" i="1"/>
  <c r="AL125" i="1"/>
  <c r="AL123" i="1"/>
  <c r="AL40" i="1"/>
  <c r="AK130" i="1"/>
  <c r="AK116" i="1"/>
  <c r="AL130" i="1"/>
  <c r="AL121" i="1"/>
  <c r="AL78" i="1"/>
  <c r="AL43" i="1"/>
  <c r="AK135" i="1"/>
  <c r="AK127" i="1"/>
  <c r="AK121" i="1"/>
  <c r="AM74" i="1"/>
  <c r="AM27" i="1"/>
  <c r="AK118" i="1"/>
  <c r="AM138" i="1"/>
  <c r="AM122" i="1"/>
  <c r="AM116" i="1"/>
  <c r="AM95" i="1"/>
  <c r="AM79" i="1"/>
  <c r="AL27" i="1"/>
  <c r="AK100" i="1"/>
  <c r="AK43" i="1"/>
  <c r="AI27" i="1"/>
  <c r="AK131" i="1"/>
  <c r="AK69" i="1"/>
  <c r="AK45" i="1"/>
  <c r="AK74" i="1"/>
  <c r="AK67" i="1"/>
  <c r="AK59" i="1"/>
  <c r="AK40" i="1"/>
  <c r="AK117" i="1"/>
  <c r="AK105" i="1"/>
  <c r="AK103" i="1"/>
  <c r="AK87" i="1"/>
  <c r="AK75" i="1"/>
  <c r="AK34" i="1"/>
  <c r="F34" i="37"/>
  <c r="F39" i="37"/>
  <c r="F37" i="37"/>
  <c r="F33" i="37"/>
  <c r="F38" i="37"/>
  <c r="F35" i="37"/>
  <c r="AN139" i="1"/>
  <c r="AJ139" i="1"/>
  <c r="M7" i="1"/>
  <c r="M5" i="77" s="1"/>
  <c r="M8" i="1"/>
  <c r="M6" i="77" s="1"/>
  <c r="P8" i="1"/>
  <c r="P6" i="77" s="1"/>
  <c r="M9" i="1"/>
  <c r="M7" i="77" s="1"/>
  <c r="P9" i="1"/>
  <c r="P7" i="77" s="1"/>
  <c r="M10" i="1"/>
  <c r="M8" i="77" s="1"/>
  <c r="P10" i="1"/>
  <c r="P8" i="77" s="1"/>
  <c r="M11" i="1"/>
  <c r="M9" i="77" s="1"/>
  <c r="P11" i="1"/>
  <c r="P9" i="77" s="1"/>
  <c r="M12" i="1"/>
  <c r="M10" i="77" s="1"/>
  <c r="P12" i="1"/>
  <c r="P10" i="77" s="1"/>
  <c r="M13" i="1"/>
  <c r="M11" i="77" s="1"/>
  <c r="P13" i="1"/>
  <c r="P11" i="77" s="1"/>
  <c r="M14" i="1"/>
  <c r="M12" i="77" s="1"/>
  <c r="P14" i="1"/>
  <c r="P12" i="77" s="1"/>
  <c r="M15" i="1"/>
  <c r="M13" i="77" s="1"/>
  <c r="P15" i="1"/>
  <c r="P13" i="77" s="1"/>
  <c r="M16" i="1"/>
  <c r="M14" i="77" s="1"/>
  <c r="P16" i="1"/>
  <c r="P14" i="77" s="1"/>
  <c r="M17" i="1"/>
  <c r="M15" i="77" s="1"/>
  <c r="P17" i="1"/>
  <c r="P15" i="77" s="1"/>
  <c r="M18" i="1"/>
  <c r="M16" i="77" s="1"/>
  <c r="P18" i="1"/>
  <c r="P16" i="77" s="1"/>
  <c r="M19" i="1"/>
  <c r="M17" i="77" s="1"/>
  <c r="P19" i="1"/>
  <c r="P17" i="77" s="1"/>
  <c r="M20" i="1"/>
  <c r="M18" i="77" s="1"/>
  <c r="P20" i="1"/>
  <c r="P18" i="77" s="1"/>
  <c r="M21" i="1"/>
  <c r="M19" i="77" s="1"/>
  <c r="P21" i="1"/>
  <c r="P19" i="77" s="1"/>
  <c r="M22" i="1"/>
  <c r="M20" i="77" s="1"/>
  <c r="P22" i="1"/>
  <c r="P20" i="77" s="1"/>
  <c r="M23" i="1"/>
  <c r="M21" i="77" s="1"/>
  <c r="P23" i="1"/>
  <c r="P21" i="77" s="1"/>
  <c r="M24" i="1"/>
  <c r="M22" i="77" s="1"/>
  <c r="P24" i="1"/>
  <c r="P22" i="77" s="1"/>
  <c r="M25" i="1"/>
  <c r="M23" i="77" s="1"/>
  <c r="P25" i="1"/>
  <c r="P23" i="77" s="1"/>
  <c r="M26" i="1"/>
  <c r="M24" i="77" s="1"/>
  <c r="P26" i="1"/>
  <c r="P24" i="77" s="1"/>
  <c r="M27" i="1"/>
  <c r="M25" i="77" s="1"/>
  <c r="P27" i="1"/>
  <c r="P25" i="77" s="1"/>
  <c r="M28" i="1"/>
  <c r="M26" i="77" s="1"/>
  <c r="P28" i="1"/>
  <c r="P26" i="77" s="1"/>
  <c r="M29" i="1"/>
  <c r="M27" i="77" s="1"/>
  <c r="P29" i="1"/>
  <c r="P27" i="77" s="1"/>
  <c r="M30" i="1"/>
  <c r="M28" i="77" s="1"/>
  <c r="P30" i="1"/>
  <c r="P28" i="77" s="1"/>
  <c r="M31" i="1"/>
  <c r="M29" i="77" s="1"/>
  <c r="P31" i="1"/>
  <c r="P29" i="77" s="1"/>
  <c r="M32" i="1"/>
  <c r="M30" i="77" s="1"/>
  <c r="P32" i="1"/>
  <c r="P30" i="77" s="1"/>
  <c r="M33" i="1"/>
  <c r="M31" i="77" s="1"/>
  <c r="P33" i="1"/>
  <c r="P31" i="77" s="1"/>
  <c r="M34" i="1"/>
  <c r="M32" i="77" s="1"/>
  <c r="P34" i="1"/>
  <c r="P32" i="77" s="1"/>
  <c r="M35" i="1"/>
  <c r="M33" i="77" s="1"/>
  <c r="P35" i="1"/>
  <c r="P33" i="77" s="1"/>
  <c r="M36" i="1"/>
  <c r="M34" i="77" s="1"/>
  <c r="P36" i="1"/>
  <c r="P34" i="77" s="1"/>
  <c r="M37" i="1"/>
  <c r="M35" i="77" s="1"/>
  <c r="P37" i="1"/>
  <c r="P35" i="77" s="1"/>
  <c r="M38" i="1"/>
  <c r="M36" i="77" s="1"/>
  <c r="P38" i="1"/>
  <c r="P36" i="77" s="1"/>
  <c r="M39" i="1"/>
  <c r="M37" i="77" s="1"/>
  <c r="P39" i="1"/>
  <c r="P37" i="77" s="1"/>
  <c r="M40" i="1"/>
  <c r="M38" i="77" s="1"/>
  <c r="P40" i="1"/>
  <c r="P38" i="77" s="1"/>
  <c r="M41" i="1"/>
  <c r="M39" i="77" s="1"/>
  <c r="P41" i="1"/>
  <c r="P39" i="77" s="1"/>
  <c r="M42" i="1"/>
  <c r="M40" i="77" s="1"/>
  <c r="P42" i="1"/>
  <c r="P40" i="77" s="1"/>
  <c r="M43" i="1"/>
  <c r="M41" i="77" s="1"/>
  <c r="P43" i="1"/>
  <c r="P41" i="77" s="1"/>
  <c r="M44" i="1"/>
  <c r="M42" i="77" s="1"/>
  <c r="P44" i="1"/>
  <c r="P42" i="77" s="1"/>
  <c r="M45" i="1"/>
  <c r="M43" i="77" s="1"/>
  <c r="P45" i="1"/>
  <c r="P43" i="77" s="1"/>
  <c r="M46" i="1"/>
  <c r="M44" i="77" s="1"/>
  <c r="P46" i="1"/>
  <c r="P44" i="77" s="1"/>
  <c r="M47" i="1"/>
  <c r="M45" i="77" s="1"/>
  <c r="P47" i="1"/>
  <c r="P45" i="77" s="1"/>
  <c r="M48" i="1"/>
  <c r="M46" i="77" s="1"/>
  <c r="P48" i="1"/>
  <c r="P46" i="77" s="1"/>
  <c r="M49" i="1"/>
  <c r="M47" i="77" s="1"/>
  <c r="P49" i="1"/>
  <c r="P47" i="77" s="1"/>
  <c r="M50" i="1"/>
  <c r="M48" i="77" s="1"/>
  <c r="P50" i="1"/>
  <c r="P48" i="77" s="1"/>
  <c r="M51" i="1"/>
  <c r="M49" i="77" s="1"/>
  <c r="P51" i="1"/>
  <c r="P49" i="77" s="1"/>
  <c r="M52" i="1"/>
  <c r="M50" i="77" s="1"/>
  <c r="P52" i="1"/>
  <c r="P50" i="77" s="1"/>
  <c r="M53" i="1"/>
  <c r="M51" i="77" s="1"/>
  <c r="P53" i="1"/>
  <c r="P51" i="77" s="1"/>
  <c r="M54" i="1"/>
  <c r="M52" i="77" s="1"/>
  <c r="P54" i="1"/>
  <c r="P52" i="77" s="1"/>
  <c r="M55" i="1"/>
  <c r="M53" i="77" s="1"/>
  <c r="P55" i="1"/>
  <c r="P53" i="77" s="1"/>
  <c r="M56" i="1"/>
  <c r="M54" i="77" s="1"/>
  <c r="P56" i="1"/>
  <c r="P54" i="77" s="1"/>
  <c r="M57" i="1"/>
  <c r="M55" i="77" s="1"/>
  <c r="P57" i="1"/>
  <c r="P55" i="77" s="1"/>
  <c r="M58" i="1"/>
  <c r="M56" i="77" s="1"/>
  <c r="P58" i="1"/>
  <c r="P56" i="77" s="1"/>
  <c r="M59" i="1"/>
  <c r="M57" i="77" s="1"/>
  <c r="P59" i="1"/>
  <c r="P57" i="77" s="1"/>
  <c r="M60" i="1"/>
  <c r="M58" i="77" s="1"/>
  <c r="P60" i="1"/>
  <c r="P58" i="77" s="1"/>
  <c r="M61" i="1"/>
  <c r="M59" i="77" s="1"/>
  <c r="P61" i="1"/>
  <c r="P59" i="77" s="1"/>
  <c r="M62" i="1"/>
  <c r="M60" i="77" s="1"/>
  <c r="P62" i="1"/>
  <c r="P60" i="77" s="1"/>
  <c r="M63" i="1"/>
  <c r="M61" i="77" s="1"/>
  <c r="P63" i="1"/>
  <c r="P61" i="77" s="1"/>
  <c r="M64" i="1"/>
  <c r="M62" i="77" s="1"/>
  <c r="P64" i="1"/>
  <c r="P62" i="77" s="1"/>
  <c r="M65" i="1"/>
  <c r="M63" i="77" s="1"/>
  <c r="P65" i="1"/>
  <c r="P63" i="77" s="1"/>
  <c r="M66" i="1"/>
  <c r="M64" i="77" s="1"/>
  <c r="P66" i="1"/>
  <c r="P64" i="77" s="1"/>
  <c r="M67" i="1"/>
  <c r="M65" i="77" s="1"/>
  <c r="P67" i="1"/>
  <c r="P65" i="77" s="1"/>
  <c r="M68" i="1"/>
  <c r="M66" i="77" s="1"/>
  <c r="P68" i="1"/>
  <c r="P66" i="77" s="1"/>
  <c r="M69" i="1"/>
  <c r="M67" i="77" s="1"/>
  <c r="P69" i="1"/>
  <c r="P67" i="77" s="1"/>
  <c r="M70" i="1"/>
  <c r="M68" i="77" s="1"/>
  <c r="P70" i="1"/>
  <c r="P68" i="77" s="1"/>
  <c r="M71" i="1"/>
  <c r="M69" i="77" s="1"/>
  <c r="P71" i="1"/>
  <c r="P69" i="77" s="1"/>
  <c r="M72" i="1"/>
  <c r="M70" i="77" s="1"/>
  <c r="P72" i="1"/>
  <c r="P70" i="77" s="1"/>
  <c r="M73" i="1"/>
  <c r="M71" i="77" s="1"/>
  <c r="P73" i="1"/>
  <c r="P71" i="77" s="1"/>
  <c r="M74" i="1"/>
  <c r="M72" i="77" s="1"/>
  <c r="P74" i="1"/>
  <c r="P72" i="77" s="1"/>
  <c r="M75" i="1"/>
  <c r="M73" i="77" s="1"/>
  <c r="P75" i="1"/>
  <c r="P73" i="77" s="1"/>
  <c r="M76" i="1"/>
  <c r="M74" i="77" s="1"/>
  <c r="P76" i="1"/>
  <c r="P74" i="77" s="1"/>
  <c r="M77" i="1"/>
  <c r="M75" i="77" s="1"/>
  <c r="P77" i="1"/>
  <c r="P75" i="77" s="1"/>
  <c r="M78" i="1"/>
  <c r="M76" i="77" s="1"/>
  <c r="P78" i="1"/>
  <c r="P76" i="77" s="1"/>
  <c r="M79" i="1"/>
  <c r="M77" i="77" s="1"/>
  <c r="P79" i="1"/>
  <c r="P77" i="77" s="1"/>
  <c r="M80" i="1"/>
  <c r="M78" i="77" s="1"/>
  <c r="P80" i="1"/>
  <c r="P78" i="77" s="1"/>
  <c r="M81" i="1"/>
  <c r="M79" i="77" s="1"/>
  <c r="P81" i="1"/>
  <c r="P79" i="77" s="1"/>
  <c r="M82" i="1"/>
  <c r="M80" i="77" s="1"/>
  <c r="P82" i="1"/>
  <c r="P80" i="77" s="1"/>
  <c r="M83" i="1"/>
  <c r="M81" i="77" s="1"/>
  <c r="P83" i="1"/>
  <c r="P81" i="77" s="1"/>
  <c r="M84" i="1"/>
  <c r="M82" i="77" s="1"/>
  <c r="P84" i="1"/>
  <c r="P82" i="77" s="1"/>
  <c r="M85" i="1"/>
  <c r="M83" i="77" s="1"/>
  <c r="P85" i="1"/>
  <c r="P83" i="77" s="1"/>
  <c r="M86" i="1"/>
  <c r="M84" i="77" s="1"/>
  <c r="P86" i="1"/>
  <c r="P84" i="77" s="1"/>
  <c r="M87" i="1"/>
  <c r="M85" i="77" s="1"/>
  <c r="P87" i="1"/>
  <c r="P85" i="77" s="1"/>
  <c r="M88" i="1"/>
  <c r="M86" i="77" s="1"/>
  <c r="P88" i="1"/>
  <c r="P86" i="77" s="1"/>
  <c r="M89" i="1"/>
  <c r="M87" i="77" s="1"/>
  <c r="P89" i="1"/>
  <c r="P87" i="77" s="1"/>
  <c r="M90" i="1"/>
  <c r="M88" i="77" s="1"/>
  <c r="P90" i="1"/>
  <c r="P88" i="77" s="1"/>
  <c r="M91" i="1"/>
  <c r="M89" i="77" s="1"/>
  <c r="P91" i="1"/>
  <c r="P89" i="77" s="1"/>
  <c r="M92" i="1"/>
  <c r="M90" i="77" s="1"/>
  <c r="P92" i="1"/>
  <c r="P90" i="77" s="1"/>
  <c r="M93" i="1"/>
  <c r="M91" i="77" s="1"/>
  <c r="P93" i="1"/>
  <c r="P91" i="77" s="1"/>
  <c r="M94" i="1"/>
  <c r="M92" i="77" s="1"/>
  <c r="P94" i="1"/>
  <c r="P92" i="77" s="1"/>
  <c r="M95" i="1"/>
  <c r="M93" i="77" s="1"/>
  <c r="P95" i="1"/>
  <c r="P93" i="77" s="1"/>
  <c r="M96" i="1"/>
  <c r="M94" i="77" s="1"/>
  <c r="P96" i="1"/>
  <c r="P94" i="77" s="1"/>
  <c r="M97" i="1"/>
  <c r="M95" i="77" s="1"/>
  <c r="P97" i="1"/>
  <c r="P95" i="77" s="1"/>
  <c r="M98" i="1"/>
  <c r="M96" i="77" s="1"/>
  <c r="P98" i="1"/>
  <c r="P96" i="77" s="1"/>
  <c r="M99" i="1"/>
  <c r="M97" i="77" s="1"/>
  <c r="P99" i="1"/>
  <c r="P97" i="77" s="1"/>
  <c r="M100" i="1"/>
  <c r="M98" i="77" s="1"/>
  <c r="P100" i="1"/>
  <c r="P98" i="77" s="1"/>
  <c r="M101" i="1"/>
  <c r="M99" i="77" s="1"/>
  <c r="P101" i="1"/>
  <c r="P99" i="77" s="1"/>
  <c r="M102" i="1"/>
  <c r="M100" i="77" s="1"/>
  <c r="P102" i="1"/>
  <c r="P100" i="77" s="1"/>
  <c r="M103" i="1"/>
  <c r="M101" i="77" s="1"/>
  <c r="P103" i="1"/>
  <c r="P101" i="77" s="1"/>
  <c r="M104" i="1"/>
  <c r="M102" i="77" s="1"/>
  <c r="P104" i="1"/>
  <c r="P102" i="77" s="1"/>
  <c r="M105" i="1"/>
  <c r="M103" i="77" s="1"/>
  <c r="P105" i="1"/>
  <c r="P103" i="77" s="1"/>
  <c r="M106" i="1"/>
  <c r="M104" i="77" s="1"/>
  <c r="P106" i="1"/>
  <c r="P104" i="77" s="1"/>
  <c r="M107" i="1"/>
  <c r="M105" i="77" s="1"/>
  <c r="P107" i="1"/>
  <c r="P105" i="77" s="1"/>
  <c r="M108" i="1"/>
  <c r="M106" i="77" s="1"/>
  <c r="P108" i="1"/>
  <c r="P106" i="77" s="1"/>
  <c r="M109" i="1"/>
  <c r="M107" i="77" s="1"/>
  <c r="P109" i="1"/>
  <c r="P107" i="77" s="1"/>
  <c r="M110" i="1"/>
  <c r="M108" i="77" s="1"/>
  <c r="P110" i="1"/>
  <c r="P108" i="77" s="1"/>
  <c r="M111" i="1"/>
  <c r="M109" i="77" s="1"/>
  <c r="P111" i="1"/>
  <c r="P109" i="77" s="1"/>
  <c r="M112" i="1"/>
  <c r="M110" i="77" s="1"/>
  <c r="P112" i="1"/>
  <c r="P110" i="77" s="1"/>
  <c r="M113" i="1"/>
  <c r="M111" i="77" s="1"/>
  <c r="P113" i="1"/>
  <c r="P111" i="77" s="1"/>
  <c r="M114" i="1"/>
  <c r="M112" i="77" s="1"/>
  <c r="P114" i="1"/>
  <c r="P112" i="77" s="1"/>
  <c r="M115" i="1"/>
  <c r="M113" i="77" s="1"/>
  <c r="P115" i="1"/>
  <c r="P113" i="77" s="1"/>
  <c r="M116" i="1"/>
  <c r="M114" i="77" s="1"/>
  <c r="P116" i="1"/>
  <c r="P114" i="77" s="1"/>
  <c r="M117" i="1"/>
  <c r="M115" i="77" s="1"/>
  <c r="P117" i="1"/>
  <c r="P115" i="77" s="1"/>
  <c r="M118" i="1"/>
  <c r="M116" i="77" s="1"/>
  <c r="P118" i="1"/>
  <c r="P116" i="77" s="1"/>
  <c r="M119" i="1"/>
  <c r="M117" i="77" s="1"/>
  <c r="P119" i="1"/>
  <c r="P117" i="77" s="1"/>
  <c r="M120" i="1"/>
  <c r="M118" i="77" s="1"/>
  <c r="P120" i="1"/>
  <c r="P118" i="77" s="1"/>
  <c r="M121" i="1"/>
  <c r="M119" i="77" s="1"/>
  <c r="P121" i="1"/>
  <c r="P119" i="77" s="1"/>
  <c r="M122" i="1"/>
  <c r="M120" i="77" s="1"/>
  <c r="P122" i="1"/>
  <c r="P120" i="77" s="1"/>
  <c r="M123" i="1"/>
  <c r="M121" i="77" s="1"/>
  <c r="P123" i="1"/>
  <c r="P121" i="77" s="1"/>
  <c r="M124" i="1"/>
  <c r="M122" i="77" s="1"/>
  <c r="P124" i="1"/>
  <c r="P122" i="77" s="1"/>
  <c r="M125" i="1"/>
  <c r="M123" i="77" s="1"/>
  <c r="P125" i="1"/>
  <c r="P123" i="77" s="1"/>
  <c r="M126" i="1"/>
  <c r="M124" i="77" s="1"/>
  <c r="P126" i="1"/>
  <c r="P124" i="77" s="1"/>
  <c r="M127" i="1"/>
  <c r="M125" i="77" s="1"/>
  <c r="P127" i="1"/>
  <c r="P125" i="77" s="1"/>
  <c r="M128" i="1"/>
  <c r="M126" i="77" s="1"/>
  <c r="P128" i="1"/>
  <c r="P126" i="77" s="1"/>
  <c r="M129" i="1"/>
  <c r="M127" i="77" s="1"/>
  <c r="P129" i="1"/>
  <c r="P127" i="77" s="1"/>
  <c r="M130" i="1"/>
  <c r="M128" i="77" s="1"/>
  <c r="P130" i="1"/>
  <c r="P128" i="77" s="1"/>
  <c r="M131" i="1"/>
  <c r="M129" i="77" s="1"/>
  <c r="P131" i="1"/>
  <c r="P129" i="77" s="1"/>
  <c r="M132" i="1"/>
  <c r="M130" i="77" s="1"/>
  <c r="P132" i="1"/>
  <c r="P130" i="77" s="1"/>
  <c r="M133" i="1"/>
  <c r="M131" i="77" s="1"/>
  <c r="P133" i="1"/>
  <c r="P131" i="77" s="1"/>
  <c r="M134" i="1"/>
  <c r="M132" i="77" s="1"/>
  <c r="P134" i="1"/>
  <c r="P132" i="77" s="1"/>
  <c r="M135" i="1"/>
  <c r="M133" i="77" s="1"/>
  <c r="P135" i="1"/>
  <c r="P133" i="77" s="1"/>
  <c r="M136" i="1"/>
  <c r="M134" i="77" s="1"/>
  <c r="P136" i="1"/>
  <c r="P134" i="77" s="1"/>
  <c r="M137" i="1"/>
  <c r="M135" i="77" s="1"/>
  <c r="P137" i="1"/>
  <c r="P135" i="77" s="1"/>
  <c r="M138" i="1"/>
  <c r="M136" i="77" s="1"/>
  <c r="P138" i="1"/>
  <c r="P136" i="77" s="1"/>
  <c r="AL52" i="77" l="1"/>
  <c r="AL111" i="77"/>
  <c r="AL104" i="77"/>
  <c r="AK75" i="77"/>
  <c r="AK124" i="77"/>
  <c r="AK38" i="77"/>
  <c r="AL53" i="77"/>
  <c r="AK86" i="77"/>
  <c r="AI67" i="77"/>
  <c r="AK57" i="77"/>
  <c r="AK119" i="77"/>
  <c r="AL57" i="77"/>
  <c r="AK35" i="77"/>
  <c r="AK25" i="77"/>
  <c r="AI75" i="77"/>
  <c r="AK120" i="77"/>
  <c r="AL113" i="77"/>
  <c r="AL103" i="77"/>
  <c r="AL108" i="77"/>
  <c r="AK65" i="77"/>
  <c r="AK125" i="77"/>
  <c r="AL83" i="77"/>
  <c r="AL39" i="77"/>
  <c r="AL112" i="77"/>
  <c r="AL133" i="77"/>
  <c r="AK48" i="77"/>
  <c r="AK111" i="77"/>
  <c r="AL59" i="77"/>
  <c r="AK59" i="77"/>
  <c r="AL89" i="77"/>
  <c r="AK42" i="77"/>
  <c r="AK55" i="77"/>
  <c r="AL90" i="77"/>
  <c r="AK26" i="77"/>
  <c r="AK131" i="77"/>
  <c r="AK80" i="77"/>
  <c r="AL106" i="77"/>
  <c r="AK29" i="77"/>
  <c r="AK27" i="77"/>
  <c r="AK64" i="77"/>
  <c r="AL97" i="77"/>
  <c r="AK89" i="77"/>
  <c r="AK100" i="77"/>
  <c r="AK39" i="77"/>
  <c r="AK123" i="77"/>
  <c r="AL46" i="77"/>
  <c r="AL86" i="77"/>
  <c r="AK83" i="77"/>
  <c r="AK67" i="77"/>
  <c r="AL107" i="77"/>
  <c r="AL29" i="77"/>
  <c r="AK90" i="77"/>
  <c r="AK134" i="77"/>
  <c r="AL127" i="77"/>
  <c r="AL73" i="77"/>
  <c r="AL94" i="77"/>
  <c r="AK43" i="77"/>
  <c r="AL119" i="77"/>
  <c r="AK107" i="77"/>
  <c r="AK46" i="77"/>
  <c r="AK130" i="77"/>
  <c r="AL118" i="77"/>
  <c r="AL101" i="77"/>
  <c r="AK129" i="77"/>
  <c r="AL128" i="77"/>
  <c r="AL33" i="77"/>
  <c r="AL60" i="77"/>
  <c r="AL98" i="77"/>
  <c r="AL126" i="77"/>
  <c r="AL36" i="77"/>
  <c r="AK97" i="77"/>
  <c r="AK76" i="77"/>
  <c r="AL134" i="77"/>
  <c r="AL124" i="77"/>
  <c r="AL27" i="77"/>
  <c r="AK114" i="77"/>
  <c r="AL30" i="77"/>
  <c r="AK53" i="77"/>
  <c r="AL95" i="77"/>
  <c r="AL105" i="77"/>
  <c r="AK110" i="77"/>
  <c r="AK98" i="77"/>
  <c r="AK128" i="77"/>
  <c r="AL40" i="77"/>
  <c r="AK63" i="77"/>
  <c r="AK44" i="77"/>
  <c r="AL72" i="77"/>
  <c r="AL131" i="77"/>
  <c r="AL34" i="77"/>
  <c r="AK47" i="77"/>
  <c r="AL25" i="77"/>
  <c r="AL38" i="77"/>
  <c r="AL109" i="77"/>
  <c r="AK104" i="77"/>
  <c r="AL78" i="77"/>
  <c r="AL68" i="77"/>
  <c r="AI64" i="77"/>
  <c r="AL137" i="77"/>
  <c r="AK92" i="77"/>
  <c r="AK45" i="77"/>
  <c r="AK54" i="77"/>
  <c r="AL136" i="77"/>
  <c r="AL121" i="77"/>
  <c r="AL47" i="77"/>
  <c r="AL50" i="77"/>
  <c r="AL123" i="77"/>
  <c r="AL70" i="77"/>
  <c r="AL116" i="77"/>
  <c r="AK121" i="77"/>
  <c r="AI52" i="77"/>
  <c r="AL85" i="77"/>
  <c r="AL75" i="77"/>
  <c r="AL48" i="77"/>
  <c r="AL122" i="77"/>
  <c r="AK70" i="77"/>
  <c r="AK74" i="77"/>
  <c r="AK73" i="77"/>
  <c r="AL125" i="77"/>
  <c r="AL54" i="77"/>
  <c r="AK77" i="77"/>
  <c r="AK81" i="77"/>
  <c r="AL81" i="77"/>
  <c r="AL135" i="77"/>
  <c r="AK34" i="77"/>
  <c r="AK99" i="77"/>
  <c r="AI87" i="77"/>
  <c r="AK52" i="77"/>
  <c r="AK61" i="77"/>
  <c r="AL28" i="77"/>
  <c r="AI83" i="77"/>
  <c r="AL56" i="77"/>
  <c r="AK132" i="77"/>
  <c r="AL82" i="77"/>
  <c r="AL55" i="77"/>
  <c r="AL74" i="77"/>
  <c r="AL93" i="77"/>
  <c r="AK101" i="77"/>
  <c r="AL58" i="77"/>
  <c r="AK88" i="77"/>
  <c r="AL130" i="77"/>
  <c r="AL88" i="77"/>
  <c r="AK106" i="77"/>
  <c r="AL132" i="77"/>
  <c r="AK122" i="77"/>
  <c r="AK60" i="77"/>
  <c r="AL61" i="77"/>
  <c r="AK116" i="77"/>
  <c r="AL35" i="77"/>
  <c r="AK79" i="77"/>
  <c r="AK95" i="77"/>
  <c r="AI90" i="77"/>
  <c r="AL79" i="77"/>
  <c r="AK36" i="77"/>
  <c r="AL69" i="77"/>
  <c r="AK68" i="77"/>
  <c r="AK66" i="77"/>
  <c r="AK115" i="77"/>
  <c r="AL44" i="77"/>
  <c r="AK28" i="77"/>
  <c r="AK91" i="77"/>
  <c r="AL65" i="77"/>
  <c r="AK69" i="77"/>
  <c r="AK113" i="77"/>
  <c r="AL96" i="77"/>
  <c r="AL62" i="77"/>
  <c r="AI92" i="77"/>
  <c r="AI1" i="1"/>
  <c r="AM1" i="1"/>
  <c r="AL1" i="1"/>
  <c r="AL32" i="77" s="1"/>
  <c r="AK1" i="1"/>
  <c r="AK93" i="77" s="1"/>
  <c r="Z24" i="34"/>
  <c r="Y21" i="66" s="1"/>
  <c r="AD23" i="63"/>
  <c r="P106" i="69"/>
  <c r="M44" i="69"/>
  <c r="AK95" i="69"/>
  <c r="V54" i="63"/>
  <c r="V54" i="34" s="1"/>
  <c r="U51" i="66" s="1"/>
  <c r="V55" i="63"/>
  <c r="V55" i="34" s="1"/>
  <c r="U52" i="66" s="1"/>
  <c r="F32" i="37"/>
  <c r="AJ99" i="1"/>
  <c r="AJ85" i="1"/>
  <c r="AJ120" i="1"/>
  <c r="AJ115" i="1"/>
  <c r="AJ101" i="1"/>
  <c r="AJ59" i="1"/>
  <c r="AJ45" i="1"/>
  <c r="AN116" i="1"/>
  <c r="AN102" i="1"/>
  <c r="AN60" i="1"/>
  <c r="AN46" i="1"/>
  <c r="AJ64" i="1"/>
  <c r="AN121" i="1"/>
  <c r="AJ43" i="1"/>
  <c r="AJ29" i="1"/>
  <c r="AN100" i="1"/>
  <c r="AN86" i="1"/>
  <c r="AJ136" i="1"/>
  <c r="AJ80" i="1"/>
  <c r="AN137" i="1"/>
  <c r="AN81" i="1"/>
  <c r="AJ104" i="1"/>
  <c r="AJ48" i="1"/>
  <c r="AN105" i="1"/>
  <c r="AN49" i="1"/>
  <c r="AJ131" i="1"/>
  <c r="AJ117" i="1"/>
  <c r="AJ75" i="1"/>
  <c r="AJ61" i="1"/>
  <c r="AN132" i="1"/>
  <c r="AN118" i="1"/>
  <c r="AN76" i="1"/>
  <c r="AN62" i="1"/>
  <c r="AN44" i="1"/>
  <c r="AN30" i="1"/>
  <c r="AJ125" i="1"/>
  <c r="AJ83" i="1"/>
  <c r="AJ69" i="1"/>
  <c r="AN126" i="1"/>
  <c r="AN84" i="1"/>
  <c r="AN70" i="1"/>
  <c r="AN28" i="1"/>
  <c r="AJ96" i="1"/>
  <c r="AJ40" i="1"/>
  <c r="AN97" i="1"/>
  <c r="AN41" i="1"/>
  <c r="AJ123" i="1"/>
  <c r="AJ109" i="1"/>
  <c r="AJ67" i="1"/>
  <c r="AJ53" i="1"/>
  <c r="AN124" i="1"/>
  <c r="AN110" i="1"/>
  <c r="AN68" i="1"/>
  <c r="AN54" i="1"/>
  <c r="AJ107" i="1"/>
  <c r="AJ93" i="1"/>
  <c r="AJ51" i="1"/>
  <c r="AJ37" i="1"/>
  <c r="AN108" i="1"/>
  <c r="AN94" i="1"/>
  <c r="AN52" i="1"/>
  <c r="AN38" i="1"/>
  <c r="AN65" i="1"/>
  <c r="AJ133" i="1"/>
  <c r="AJ91" i="1"/>
  <c r="AJ77" i="1"/>
  <c r="AJ35" i="1"/>
  <c r="AN134" i="1"/>
  <c r="AN92" i="1"/>
  <c r="AN78" i="1"/>
  <c r="AN36" i="1"/>
  <c r="AJ88" i="1"/>
  <c r="AJ32" i="1"/>
  <c r="AN89" i="1"/>
  <c r="AN33" i="1"/>
  <c r="AJ128" i="1"/>
  <c r="AJ72" i="1"/>
  <c r="AN129" i="1"/>
  <c r="AN73" i="1"/>
  <c r="AJ112" i="1"/>
  <c r="AJ56" i="1"/>
  <c r="AN113" i="1"/>
  <c r="AN57" i="1"/>
  <c r="AJ135" i="1"/>
  <c r="AJ127" i="1"/>
  <c r="AJ119" i="1"/>
  <c r="AJ111" i="1"/>
  <c r="AJ103" i="1"/>
  <c r="AJ95" i="1"/>
  <c r="AJ87" i="1"/>
  <c r="AJ79" i="1"/>
  <c r="AJ71" i="1"/>
  <c r="AJ63" i="1"/>
  <c r="AJ55" i="1"/>
  <c r="AJ47" i="1"/>
  <c r="AJ39" i="1"/>
  <c r="AJ31" i="1"/>
  <c r="AN136" i="1"/>
  <c r="AN128" i="1"/>
  <c r="AN120" i="1"/>
  <c r="AN112" i="1"/>
  <c r="AN104" i="1"/>
  <c r="AN96" i="1"/>
  <c r="AN88" i="1"/>
  <c r="AN80" i="1"/>
  <c r="AN72" i="1"/>
  <c r="AN64" i="1"/>
  <c r="AN56" i="1"/>
  <c r="AN48" i="1"/>
  <c r="AN40" i="1"/>
  <c r="AN32" i="1"/>
  <c r="AJ134" i="1"/>
  <c r="AJ126" i="1"/>
  <c r="AJ118" i="1"/>
  <c r="AJ110" i="1"/>
  <c r="AJ102" i="1"/>
  <c r="AJ94" i="1"/>
  <c r="AJ86" i="1"/>
  <c r="AJ78" i="1"/>
  <c r="AJ70" i="1"/>
  <c r="AJ62" i="1"/>
  <c r="AJ54" i="1"/>
  <c r="AJ46" i="1"/>
  <c r="AJ38" i="1"/>
  <c r="AJ30" i="1"/>
  <c r="AN135" i="1"/>
  <c r="AN127" i="1"/>
  <c r="AN119" i="1"/>
  <c r="AN111" i="1"/>
  <c r="AN103" i="1"/>
  <c r="AN95" i="1"/>
  <c r="AN87" i="1"/>
  <c r="AN79" i="1"/>
  <c r="AN71" i="1"/>
  <c r="AN63" i="1"/>
  <c r="AN55" i="1"/>
  <c r="AN47" i="1"/>
  <c r="AN39" i="1"/>
  <c r="AN31" i="1"/>
  <c r="AJ132" i="1"/>
  <c r="AJ124" i="1"/>
  <c r="AJ116" i="1"/>
  <c r="AJ108" i="1"/>
  <c r="AJ100" i="1"/>
  <c r="AJ92" i="1"/>
  <c r="AJ84" i="1"/>
  <c r="AJ76" i="1"/>
  <c r="AJ68" i="1"/>
  <c r="AJ60" i="1"/>
  <c r="AJ52" i="1"/>
  <c r="AJ44" i="1"/>
  <c r="AJ36" i="1"/>
  <c r="AJ28" i="1"/>
  <c r="AN133" i="1"/>
  <c r="AN125" i="1"/>
  <c r="AN117" i="1"/>
  <c r="AN109" i="1"/>
  <c r="AN101" i="1"/>
  <c r="AN93" i="1"/>
  <c r="AN85" i="1"/>
  <c r="AN77" i="1"/>
  <c r="AN69" i="1"/>
  <c r="AN61" i="1"/>
  <c r="AN53" i="1"/>
  <c r="AN45" i="1"/>
  <c r="AN37" i="1"/>
  <c r="AN29" i="1"/>
  <c r="AJ27" i="1"/>
  <c r="AJ138" i="1"/>
  <c r="AJ130" i="1"/>
  <c r="AJ122" i="1"/>
  <c r="AJ114" i="1"/>
  <c r="AJ106" i="1"/>
  <c r="AJ98" i="1"/>
  <c r="AJ90" i="1"/>
  <c r="AJ82" i="1"/>
  <c r="AJ74" i="1"/>
  <c r="AJ66" i="1"/>
  <c r="AJ58" i="1"/>
  <c r="AJ50" i="1"/>
  <c r="AJ42" i="1"/>
  <c r="AJ34" i="1"/>
  <c r="AN131" i="1"/>
  <c r="AN123" i="1"/>
  <c r="AN115" i="1"/>
  <c r="AN107" i="1"/>
  <c r="AN99" i="1"/>
  <c r="AN91" i="1"/>
  <c r="AN83" i="1"/>
  <c r="AN75" i="1"/>
  <c r="AN67" i="1"/>
  <c r="AN59" i="1"/>
  <c r="AN51" i="1"/>
  <c r="AN43" i="1"/>
  <c r="AN35" i="1"/>
  <c r="AN27" i="1"/>
  <c r="AJ137" i="1"/>
  <c r="AJ129" i="1"/>
  <c r="AJ121" i="1"/>
  <c r="AJ113" i="1"/>
  <c r="AJ105" i="1"/>
  <c r="AJ97" i="1"/>
  <c r="AJ89" i="1"/>
  <c r="AJ81" i="1"/>
  <c r="AJ73" i="1"/>
  <c r="AJ65" i="1"/>
  <c r="AJ57" i="1"/>
  <c r="AJ49" i="1"/>
  <c r="AJ41" i="1"/>
  <c r="AJ33" i="1"/>
  <c r="AN138" i="1"/>
  <c r="AN130" i="1"/>
  <c r="AN122" i="1"/>
  <c r="AN114" i="1"/>
  <c r="AN106" i="1"/>
  <c r="AN98" i="1"/>
  <c r="AN90" i="1"/>
  <c r="AN82" i="1"/>
  <c r="AN74" i="1"/>
  <c r="AN66" i="1"/>
  <c r="AN58" i="1"/>
  <c r="AN50" i="1"/>
  <c r="AN42" i="1"/>
  <c r="AN34" i="1"/>
  <c r="E32" i="37"/>
  <c r="F40" i="37"/>
  <c r="F36" i="37"/>
  <c r="AM50" i="69" l="1"/>
  <c r="AM140" i="77"/>
  <c r="AM139" i="77"/>
  <c r="AM138" i="77"/>
  <c r="AM137" i="77"/>
  <c r="AM100" i="77"/>
  <c r="AM58" i="77"/>
  <c r="AM102" i="77"/>
  <c r="AM39" i="77"/>
  <c r="AM130" i="77"/>
  <c r="AM40" i="77"/>
  <c r="AN40" i="77"/>
  <c r="AJ71" i="77"/>
  <c r="AN97" i="77"/>
  <c r="AJ136" i="77"/>
  <c r="AI140" i="77"/>
  <c r="AI138" i="77"/>
  <c r="AI139" i="77"/>
  <c r="AI110" i="77"/>
  <c r="AI117" i="77"/>
  <c r="AI137" i="77"/>
  <c r="AI124" i="77"/>
  <c r="AM60" i="77"/>
  <c r="AM46" i="77"/>
  <c r="AI50" i="77"/>
  <c r="AI32" i="77"/>
  <c r="AI38" i="77"/>
  <c r="AM95" i="77"/>
  <c r="AI127" i="77"/>
  <c r="AI34" i="77"/>
  <c r="AM85" i="77"/>
  <c r="AM84" i="77"/>
  <c r="AI26" i="77"/>
  <c r="AM136" i="77"/>
  <c r="AM29" i="77"/>
  <c r="AI99" i="77"/>
  <c r="AI130" i="77"/>
  <c r="AM77" i="77"/>
  <c r="AM43" i="77"/>
  <c r="AM134" i="77"/>
  <c r="AI128" i="77"/>
  <c r="AI82" i="77"/>
  <c r="AI25" i="77"/>
  <c r="AI31" i="77"/>
  <c r="AM31" i="77"/>
  <c r="AI122" i="77"/>
  <c r="AM27" i="77"/>
  <c r="AI105" i="77"/>
  <c r="AM107" i="77"/>
  <c r="AN36" i="77"/>
  <c r="AN56" i="77"/>
  <c r="AJ45" i="77"/>
  <c r="AM113" i="77"/>
  <c r="AI37" i="77"/>
  <c r="AM119" i="77"/>
  <c r="AM133" i="77"/>
  <c r="AI77" i="77"/>
  <c r="AM114" i="77"/>
  <c r="AI76" i="77"/>
  <c r="AM115" i="77"/>
  <c r="AI58" i="77"/>
  <c r="AM124" i="77"/>
  <c r="AI100" i="77"/>
  <c r="AM69" i="77"/>
  <c r="AI112" i="77"/>
  <c r="AI81" i="77"/>
  <c r="AM73" i="77"/>
  <c r="AI79" i="77"/>
  <c r="AM129" i="77"/>
  <c r="AI30" i="77"/>
  <c r="AI71" i="77"/>
  <c r="AM90" i="77"/>
  <c r="AI62" i="77"/>
  <c r="AI66" i="77"/>
  <c r="AM54" i="77"/>
  <c r="AI93" i="77"/>
  <c r="AM32" i="77"/>
  <c r="AI68" i="77"/>
  <c r="AI114" i="77"/>
  <c r="AI115" i="77"/>
  <c r="AM106" i="77"/>
  <c r="AM91" i="77"/>
  <c r="AN109" i="77"/>
  <c r="AJ61" i="77"/>
  <c r="AN31" i="77"/>
  <c r="AJ49" i="77"/>
  <c r="AM79" i="77"/>
  <c r="AM76" i="77"/>
  <c r="AI28" i="77"/>
  <c r="AI55" i="77"/>
  <c r="AM132" i="77"/>
  <c r="AI41" i="77"/>
  <c r="AM125" i="77"/>
  <c r="AI44" i="77"/>
  <c r="AM64" i="77"/>
  <c r="AJ50" i="77"/>
  <c r="AN27" i="77"/>
  <c r="AJ95" i="77"/>
  <c r="AN87" i="77"/>
  <c r="AJ91" i="77"/>
  <c r="AJ67" i="77"/>
  <c r="AN135" i="77"/>
  <c r="AI132" i="77"/>
  <c r="AI133" i="77"/>
  <c r="AI125" i="77"/>
  <c r="AI46" i="77"/>
  <c r="AI43" i="77"/>
  <c r="AI74" i="77"/>
  <c r="AI121" i="77"/>
  <c r="AM121" i="77"/>
  <c r="AM55" i="77"/>
  <c r="AM80" i="77"/>
  <c r="AM103" i="77"/>
  <c r="AN125" i="77"/>
  <c r="AN46" i="77"/>
  <c r="AJ105" i="77"/>
  <c r="AM25" i="77"/>
  <c r="AI57" i="77"/>
  <c r="AM86" i="77"/>
  <c r="AM123" i="77"/>
  <c r="AI96" i="77"/>
  <c r="AM56" i="77"/>
  <c r="AI78" i="77"/>
  <c r="AI45" i="77"/>
  <c r="AI89" i="77"/>
  <c r="AI95" i="77"/>
  <c r="AM37" i="77"/>
  <c r="AM57" i="77"/>
  <c r="AJ124" i="77"/>
  <c r="AN88" i="77"/>
  <c r="AJ119" i="77"/>
  <c r="AN52" i="77"/>
  <c r="AI47" i="77"/>
  <c r="AI60" i="77"/>
  <c r="AI39" i="77"/>
  <c r="AI53" i="77"/>
  <c r="AI70" i="77"/>
  <c r="AI123" i="77"/>
  <c r="AM36" i="77"/>
  <c r="AI103" i="77"/>
  <c r="AM42" i="77"/>
  <c r="AM98" i="77"/>
  <c r="AI120" i="77"/>
  <c r="AN93" i="77"/>
  <c r="AN75" i="77"/>
  <c r="AJ106" i="77"/>
  <c r="AJ28" i="77"/>
  <c r="AN62" i="77"/>
  <c r="AI101" i="77"/>
  <c r="AI84" i="77"/>
  <c r="AM127" i="77"/>
  <c r="AM63" i="77"/>
  <c r="AI59" i="77"/>
  <c r="AM59" i="77"/>
  <c r="AM75" i="77"/>
  <c r="AI135" i="77"/>
  <c r="AI73" i="77"/>
  <c r="AM131" i="77"/>
  <c r="AM122" i="77"/>
  <c r="AM35" i="77"/>
  <c r="AI48" i="77"/>
  <c r="AI51" i="77"/>
  <c r="AI116" i="77"/>
  <c r="AI98" i="77"/>
  <c r="AN112" i="77"/>
  <c r="AN25" i="77"/>
  <c r="AN70" i="77"/>
  <c r="AN76" i="77"/>
  <c r="AN108" i="77"/>
  <c r="AN42" i="77"/>
  <c r="AN98" i="77"/>
  <c r="AM92" i="77"/>
  <c r="AI40" i="77"/>
  <c r="AI131" i="77"/>
  <c r="AM126" i="77"/>
  <c r="AI49" i="77"/>
  <c r="AI80" i="77"/>
  <c r="AI69" i="77"/>
  <c r="AM83" i="77"/>
  <c r="AM45" i="77"/>
  <c r="AM61" i="77"/>
  <c r="AM101" i="77"/>
  <c r="AM128" i="77"/>
  <c r="AM87" i="77"/>
  <c r="AM110" i="77"/>
  <c r="AI54" i="77"/>
  <c r="AJ44" i="77"/>
  <c r="AN78" i="77"/>
  <c r="AJ109" i="77"/>
  <c r="AN122" i="77"/>
  <c r="AM41" i="77"/>
  <c r="AM89" i="77"/>
  <c r="AI94" i="77"/>
  <c r="AM66" i="77"/>
  <c r="AM82" i="77"/>
  <c r="AI85" i="77"/>
  <c r="AM88" i="77"/>
  <c r="AI29" i="77"/>
  <c r="AI35" i="77"/>
  <c r="AM38" i="77"/>
  <c r="AM44" i="77"/>
  <c r="AM74" i="77"/>
  <c r="AI108" i="77"/>
  <c r="AN89" i="77"/>
  <c r="AN86" i="77"/>
  <c r="AN132" i="77"/>
  <c r="AM26" i="77"/>
  <c r="AI56" i="77"/>
  <c r="AM93" i="77"/>
  <c r="AM116" i="77"/>
  <c r="AM65" i="77"/>
  <c r="AI126" i="77"/>
  <c r="AM135" i="77"/>
  <c r="AM105" i="77"/>
  <c r="AM28" i="77"/>
  <c r="AI63" i="77"/>
  <c r="AM118" i="77"/>
  <c r="AN134" i="77"/>
  <c r="AJ122" i="77"/>
  <c r="AN74" i="77"/>
  <c r="AN49" i="77"/>
  <c r="AN107" i="77"/>
  <c r="AN29" i="77"/>
  <c r="AN94" i="77"/>
  <c r="AN116" i="77"/>
  <c r="AN119" i="77"/>
  <c r="AL31" i="77"/>
  <c r="AI134" i="77"/>
  <c r="AK96" i="77"/>
  <c r="AM34" i="77"/>
  <c r="AI106" i="77"/>
  <c r="AL66" i="77"/>
  <c r="AI118" i="77"/>
  <c r="AM50" i="77"/>
  <c r="AK32" i="77"/>
  <c r="AL114" i="77"/>
  <c r="AL37" i="77"/>
  <c r="AL43" i="77"/>
  <c r="AL87" i="77"/>
  <c r="AK41" i="77"/>
  <c r="AM51" i="77"/>
  <c r="AI119" i="77"/>
  <c r="AK108" i="77"/>
  <c r="AK30" i="77"/>
  <c r="AK112" i="77"/>
  <c r="AL110" i="77"/>
  <c r="AK133" i="77"/>
  <c r="AK109" i="77"/>
  <c r="AK50" i="77"/>
  <c r="AL100" i="77"/>
  <c r="AM48" i="77"/>
  <c r="AN115" i="77"/>
  <c r="AN37" i="77"/>
  <c r="AN102" i="77"/>
  <c r="AN130" i="77"/>
  <c r="AI88" i="77"/>
  <c r="AI91" i="77"/>
  <c r="AM53" i="77"/>
  <c r="AM120" i="77"/>
  <c r="AM49" i="77"/>
  <c r="AI102" i="77"/>
  <c r="AI136" i="77"/>
  <c r="AM71" i="77"/>
  <c r="AM112" i="77"/>
  <c r="AL80" i="77"/>
  <c r="AM94" i="77"/>
  <c r="AM117" i="77"/>
  <c r="AM47" i="77"/>
  <c r="AI61" i="77"/>
  <c r="AK72" i="77"/>
  <c r="AM30" i="77"/>
  <c r="AM109" i="77"/>
  <c r="AI86" i="77"/>
  <c r="AL42" i="77"/>
  <c r="AJ76" i="77"/>
  <c r="AN110" i="77"/>
  <c r="AL84" i="77"/>
  <c r="AL45" i="77"/>
  <c r="AK103" i="77"/>
  <c r="AK31" i="77"/>
  <c r="AI33" i="77"/>
  <c r="AK85" i="77"/>
  <c r="AL51" i="77"/>
  <c r="AM97" i="77"/>
  <c r="AI111" i="77"/>
  <c r="AK117" i="77"/>
  <c r="AL63" i="77"/>
  <c r="AI107" i="77"/>
  <c r="AL71" i="77"/>
  <c r="AK87" i="77"/>
  <c r="AK37" i="77"/>
  <c r="AI129" i="77"/>
  <c r="AK33" i="77"/>
  <c r="AK49" i="77"/>
  <c r="AL41" i="77"/>
  <c r="AL120" i="77"/>
  <c r="AM99" i="77"/>
  <c r="AM67" i="77"/>
  <c r="AL102" i="77"/>
  <c r="AM96" i="77"/>
  <c r="AN91" i="77"/>
  <c r="AN123" i="77"/>
  <c r="AN45" i="77"/>
  <c r="AJ47" i="77"/>
  <c r="AN131" i="77"/>
  <c r="AN53" i="77"/>
  <c r="AN118" i="77"/>
  <c r="AN111" i="77"/>
  <c r="AN39" i="77"/>
  <c r="AN58" i="77"/>
  <c r="AK140" i="77"/>
  <c r="AK138" i="77"/>
  <c r="AK139" i="77"/>
  <c r="AK137" i="77"/>
  <c r="AI97" i="77"/>
  <c r="AL99" i="77"/>
  <c r="AM70" i="77"/>
  <c r="AK135" i="77"/>
  <c r="AL92" i="77"/>
  <c r="AL129" i="77"/>
  <c r="AK58" i="77"/>
  <c r="AK118" i="77"/>
  <c r="AK51" i="77"/>
  <c r="AM52" i="77"/>
  <c r="AM68" i="77"/>
  <c r="AL67" i="77"/>
  <c r="AK78" i="77"/>
  <c r="AM108" i="77"/>
  <c r="AK126" i="77"/>
  <c r="AL64" i="77"/>
  <c r="AI113" i="77"/>
  <c r="AL26" i="77"/>
  <c r="AK94" i="77"/>
  <c r="AK127" i="77"/>
  <c r="AL115" i="77"/>
  <c r="AL49" i="77"/>
  <c r="AI109" i="77"/>
  <c r="AM33" i="77"/>
  <c r="AN120" i="77"/>
  <c r="AN33" i="77"/>
  <c r="AN128" i="77"/>
  <c r="AN57" i="77"/>
  <c r="AN65" i="77"/>
  <c r="AJ55" i="77"/>
  <c r="AN81" i="77"/>
  <c r="AJ120" i="77"/>
  <c r="AJ26" i="77"/>
  <c r="AN61" i="77"/>
  <c r="AN126" i="77"/>
  <c r="AN63" i="77"/>
  <c r="AN100" i="77"/>
  <c r="AL65" i="69"/>
  <c r="AL140" i="77"/>
  <c r="AL139" i="77"/>
  <c r="AL138" i="77"/>
  <c r="AI27" i="77"/>
  <c r="AM111" i="77"/>
  <c r="AK84" i="77"/>
  <c r="AL77" i="77"/>
  <c r="AM104" i="77"/>
  <c r="AK136" i="77"/>
  <c r="AI72" i="77"/>
  <c r="AK62" i="77"/>
  <c r="AI65" i="77"/>
  <c r="AI36" i="77"/>
  <c r="AI42" i="77"/>
  <c r="AI104" i="77"/>
  <c r="AM81" i="77"/>
  <c r="AK40" i="77"/>
  <c r="AK56" i="77"/>
  <c r="AK71" i="77"/>
  <c r="AL117" i="77"/>
  <c r="AL76" i="77"/>
  <c r="AM78" i="77"/>
  <c r="AM62" i="77"/>
  <c r="AK82" i="77"/>
  <c r="AK105" i="77"/>
  <c r="AL91" i="77"/>
  <c r="AK102" i="77"/>
  <c r="AM72" i="77"/>
  <c r="AK140" i="69"/>
  <c r="AL140" i="69"/>
  <c r="AI140" i="69"/>
  <c r="AM140" i="69"/>
  <c r="AN1" i="1"/>
  <c r="AN50" i="77" s="1"/>
  <c r="AJ1" i="1"/>
  <c r="AJ94" i="77" s="1"/>
  <c r="Z25" i="34"/>
  <c r="Y22" i="66" s="1"/>
  <c r="AD24" i="63"/>
  <c r="AM34" i="69"/>
  <c r="AM53" i="69"/>
  <c r="AM115" i="69"/>
  <c r="AM135" i="69"/>
  <c r="AM112" i="69"/>
  <c r="AM95" i="69"/>
  <c r="AL30" i="69"/>
  <c r="AL89" i="69"/>
  <c r="P122" i="69"/>
  <c r="AM36" i="69"/>
  <c r="AM42" i="69"/>
  <c r="AM71" i="69"/>
  <c r="AM66" i="69"/>
  <c r="AM94" i="69"/>
  <c r="AM86" i="69"/>
  <c r="AM117" i="69"/>
  <c r="AM63" i="69"/>
  <c r="AM82" i="69"/>
  <c r="AM126" i="69"/>
  <c r="AM99" i="69"/>
  <c r="AM93" i="69"/>
  <c r="AL52" i="69"/>
  <c r="AM79" i="69"/>
  <c r="AM96" i="69"/>
  <c r="AM116" i="69"/>
  <c r="AM33" i="69"/>
  <c r="P19" i="69"/>
  <c r="AM72" i="69"/>
  <c r="AM68" i="69"/>
  <c r="AM41" i="69"/>
  <c r="P28" i="69"/>
  <c r="P37" i="69"/>
  <c r="AL117" i="69"/>
  <c r="P69" i="69"/>
  <c r="AL28" i="69"/>
  <c r="P46" i="69"/>
  <c r="AL126" i="69"/>
  <c r="AL73" i="69"/>
  <c r="P96" i="69"/>
  <c r="AL53" i="69"/>
  <c r="P55" i="69"/>
  <c r="AL98" i="69"/>
  <c r="P123" i="69"/>
  <c r="AL77" i="69"/>
  <c r="AL51" i="69"/>
  <c r="AL60" i="69"/>
  <c r="AL26" i="69"/>
  <c r="P34" i="69"/>
  <c r="AL88" i="69"/>
  <c r="P27" i="69"/>
  <c r="AL38" i="69"/>
  <c r="AL76" i="69"/>
  <c r="AL133" i="69"/>
  <c r="P43" i="69"/>
  <c r="P26" i="69"/>
  <c r="P99" i="69"/>
  <c r="AL25" i="69"/>
  <c r="AM51" i="69"/>
  <c r="P112" i="69"/>
  <c r="AL112" i="69"/>
  <c r="P52" i="69"/>
  <c r="P35" i="69"/>
  <c r="AL109" i="69"/>
  <c r="P121" i="69"/>
  <c r="AL39" i="69"/>
  <c r="P61" i="69"/>
  <c r="P44" i="69"/>
  <c r="AL135" i="69"/>
  <c r="P66" i="69"/>
  <c r="P130" i="69"/>
  <c r="AM30" i="69"/>
  <c r="AL96" i="69"/>
  <c r="P53" i="69"/>
  <c r="AL81" i="69"/>
  <c r="AL34" i="69"/>
  <c r="P75" i="69"/>
  <c r="P131" i="69"/>
  <c r="AL108" i="69"/>
  <c r="P62" i="69"/>
  <c r="AL131" i="69"/>
  <c r="P84" i="69"/>
  <c r="AM132" i="69"/>
  <c r="AM80" i="69"/>
  <c r="AM25" i="69"/>
  <c r="P71" i="69"/>
  <c r="AL116" i="69"/>
  <c r="P93" i="69"/>
  <c r="AL86" i="69"/>
  <c r="AM57" i="69"/>
  <c r="P7" i="69"/>
  <c r="P80" i="69"/>
  <c r="AL40" i="69"/>
  <c r="P102" i="69"/>
  <c r="AM87" i="69"/>
  <c r="AL103" i="69"/>
  <c r="P16" i="69"/>
  <c r="P45" i="69"/>
  <c r="P11" i="69"/>
  <c r="P111" i="69"/>
  <c r="AL90" i="69"/>
  <c r="AM103" i="69"/>
  <c r="P25" i="69"/>
  <c r="P90" i="69"/>
  <c r="AL114" i="69"/>
  <c r="P128" i="69"/>
  <c r="AL80" i="69"/>
  <c r="AL110" i="69"/>
  <c r="AL57" i="69"/>
  <c r="P97" i="69"/>
  <c r="P126" i="69"/>
  <c r="AL50" i="69"/>
  <c r="AL105" i="69"/>
  <c r="AL64" i="69"/>
  <c r="AL120" i="69"/>
  <c r="AL104" i="69"/>
  <c r="AM60" i="69"/>
  <c r="AM127" i="69"/>
  <c r="P10" i="69"/>
  <c r="AL95" i="69"/>
  <c r="AM39" i="69"/>
  <c r="AM110" i="69"/>
  <c r="AL111" i="69"/>
  <c r="AL79" i="69"/>
  <c r="AI138" i="69"/>
  <c r="AI139" i="69"/>
  <c r="AI124" i="69"/>
  <c r="AI110" i="69"/>
  <c r="AI137" i="69"/>
  <c r="AI117" i="69"/>
  <c r="AI125" i="69"/>
  <c r="M117" i="69"/>
  <c r="AK34" i="69"/>
  <c r="AK121" i="69"/>
  <c r="AK45" i="69"/>
  <c r="AI74" i="69"/>
  <c r="AI58" i="69"/>
  <c r="M93" i="69"/>
  <c r="AK129" i="69"/>
  <c r="AK108" i="69"/>
  <c r="AK30" i="69"/>
  <c r="M14" i="69"/>
  <c r="M60" i="69"/>
  <c r="AI44" i="69"/>
  <c r="AK75" i="69"/>
  <c r="M124" i="69"/>
  <c r="M35" i="69"/>
  <c r="M126" i="69"/>
  <c r="AI59" i="69"/>
  <c r="AI130" i="69"/>
  <c r="AI80" i="69"/>
  <c r="AI42" i="69"/>
  <c r="AI45" i="69"/>
  <c r="AK47" i="69"/>
  <c r="AK63" i="69"/>
  <c r="M39" i="69"/>
  <c r="AI62" i="69"/>
  <c r="M102" i="69"/>
  <c r="AI129" i="69"/>
  <c r="M13" i="69"/>
  <c r="AK64" i="69"/>
  <c r="M23" i="69"/>
  <c r="AK26" i="69"/>
  <c r="AK42" i="69"/>
  <c r="M69" i="69"/>
  <c r="M133" i="69"/>
  <c r="AI47" i="69"/>
  <c r="AK115" i="69"/>
  <c r="AI26" i="69"/>
  <c r="M138" i="69"/>
  <c r="M137" i="69"/>
  <c r="M139" i="69"/>
  <c r="AK31" i="69"/>
  <c r="AI53" i="69"/>
  <c r="AI118" i="69"/>
  <c r="AI76" i="69"/>
  <c r="AK92" i="69"/>
  <c r="AI123" i="69"/>
  <c r="M84" i="69"/>
  <c r="M111" i="69"/>
  <c r="M22" i="69"/>
  <c r="AK33" i="69"/>
  <c r="AK49" i="69"/>
  <c r="AK27" i="69"/>
  <c r="M32" i="69"/>
  <c r="M78" i="69"/>
  <c r="AK35" i="69"/>
  <c r="AI101" i="69"/>
  <c r="M53" i="69"/>
  <c r="AK135" i="69"/>
  <c r="AI135" i="69"/>
  <c r="AK128" i="69"/>
  <c r="M129" i="69"/>
  <c r="AK53" i="69"/>
  <c r="M120" i="69"/>
  <c r="AK71" i="69"/>
  <c r="M31" i="69"/>
  <c r="AI113" i="69"/>
  <c r="M122" i="69"/>
  <c r="AK83" i="69"/>
  <c r="M41" i="69"/>
  <c r="AK133" i="69"/>
  <c r="AK109" i="69"/>
  <c r="M87" i="69"/>
  <c r="AI120" i="69"/>
  <c r="AI98" i="69"/>
  <c r="AK113" i="69"/>
  <c r="AI79" i="69"/>
  <c r="M62" i="69"/>
  <c r="AI131" i="69"/>
  <c r="M11" i="69"/>
  <c r="AI69" i="69"/>
  <c r="AI89" i="69"/>
  <c r="AK98" i="69"/>
  <c r="M127" i="69"/>
  <c r="M118" i="69"/>
  <c r="M40" i="69"/>
  <c r="M131" i="69"/>
  <c r="AK29" i="69"/>
  <c r="M50" i="69"/>
  <c r="AI61" i="69"/>
  <c r="AK72" i="69"/>
  <c r="M19" i="69"/>
  <c r="M96" i="69"/>
  <c r="AK119" i="69"/>
  <c r="AK38" i="69"/>
  <c r="AI90" i="69"/>
  <c r="M71" i="69"/>
  <c r="AI46" i="69"/>
  <c r="M20" i="69"/>
  <c r="AI103" i="69"/>
  <c r="M49" i="69"/>
  <c r="AK67" i="69"/>
  <c r="M59" i="69"/>
  <c r="M5" i="69"/>
  <c r="AK93" i="69"/>
  <c r="M105" i="69"/>
  <c r="AI54" i="69"/>
  <c r="AK57" i="69"/>
  <c r="AI108" i="69"/>
  <c r="M7" i="69"/>
  <c r="AK69" i="69"/>
  <c r="AI132" i="69"/>
  <c r="M80" i="69"/>
  <c r="AL130" i="69"/>
  <c r="AL55" i="69"/>
  <c r="AI56" i="69"/>
  <c r="P108" i="69"/>
  <c r="AI96" i="69"/>
  <c r="AM56" i="69"/>
  <c r="AM119" i="69"/>
  <c r="P64" i="69"/>
  <c r="M29" i="69"/>
  <c r="AM65" i="69"/>
  <c r="AI73" i="69"/>
  <c r="P20" i="69"/>
  <c r="AK110" i="69"/>
  <c r="AM131" i="69"/>
  <c r="AK87" i="69"/>
  <c r="AK37" i="69"/>
  <c r="P120" i="69"/>
  <c r="AI31" i="69"/>
  <c r="M58" i="69"/>
  <c r="AL127" i="69"/>
  <c r="P132" i="69"/>
  <c r="AI121" i="69"/>
  <c r="M68" i="69"/>
  <c r="AK127" i="69"/>
  <c r="P14" i="69"/>
  <c r="AL115" i="69"/>
  <c r="AL49" i="69"/>
  <c r="M114" i="69"/>
  <c r="AL113" i="69"/>
  <c r="P6" i="69"/>
  <c r="AM118" i="69"/>
  <c r="M16" i="69"/>
  <c r="P70" i="69"/>
  <c r="AL31" i="69"/>
  <c r="AK73" i="69"/>
  <c r="M89" i="69"/>
  <c r="AK139" i="69"/>
  <c r="AK138" i="69"/>
  <c r="AK137" i="69"/>
  <c r="AK88" i="69"/>
  <c r="P89" i="69"/>
  <c r="AI106" i="69"/>
  <c r="AL66" i="69"/>
  <c r="P117" i="69"/>
  <c r="AL122" i="69"/>
  <c r="AL70" i="69"/>
  <c r="AL93" i="69"/>
  <c r="P73" i="69"/>
  <c r="M38" i="69"/>
  <c r="M47" i="69"/>
  <c r="AM83" i="69"/>
  <c r="P29" i="69"/>
  <c r="AM45" i="69"/>
  <c r="AM61" i="69"/>
  <c r="AM108" i="69"/>
  <c r="AK126" i="69"/>
  <c r="P129" i="69"/>
  <c r="AI100" i="69"/>
  <c r="M76" i="69"/>
  <c r="AK134" i="69"/>
  <c r="P13" i="69"/>
  <c r="P115" i="69"/>
  <c r="AL46" i="69"/>
  <c r="M77" i="69"/>
  <c r="AM62" i="69"/>
  <c r="P23" i="69"/>
  <c r="AK82" i="69"/>
  <c r="AK105" i="69"/>
  <c r="M123" i="69"/>
  <c r="AK120" i="69"/>
  <c r="P15" i="69"/>
  <c r="AM48" i="69"/>
  <c r="M25" i="69"/>
  <c r="P79" i="69"/>
  <c r="AI88" i="69"/>
  <c r="M91" i="69"/>
  <c r="AI60" i="69"/>
  <c r="M98" i="69"/>
  <c r="AL58" i="69"/>
  <c r="P98" i="69"/>
  <c r="AL82" i="69"/>
  <c r="AM120" i="69"/>
  <c r="AL129" i="69"/>
  <c r="AM59" i="69"/>
  <c r="AM75" i="69"/>
  <c r="AL74" i="69"/>
  <c r="P82" i="69"/>
  <c r="AL137" i="69"/>
  <c r="M56" i="69"/>
  <c r="AM88" i="69"/>
  <c r="P38" i="69"/>
  <c r="AI29" i="69"/>
  <c r="AI35" i="69"/>
  <c r="AK40" i="69"/>
  <c r="AK56" i="69"/>
  <c r="M67" i="69"/>
  <c r="AI93" i="69"/>
  <c r="M85" i="69"/>
  <c r="AM69" i="69"/>
  <c r="P22" i="69"/>
  <c r="AI72" i="69"/>
  <c r="AK123" i="69"/>
  <c r="M86" i="69"/>
  <c r="AM130" i="69"/>
  <c r="P32" i="69"/>
  <c r="AK59" i="69"/>
  <c r="AM40" i="69"/>
  <c r="M132" i="69"/>
  <c r="AK50" i="69"/>
  <c r="P33" i="69"/>
  <c r="AM74" i="69"/>
  <c r="M34" i="69"/>
  <c r="P88" i="69"/>
  <c r="AL84" i="69"/>
  <c r="AK66" i="69"/>
  <c r="AK79" i="69"/>
  <c r="M107" i="69"/>
  <c r="AM129" i="69"/>
  <c r="AM70" i="69"/>
  <c r="P107" i="69"/>
  <c r="AI33" i="69"/>
  <c r="AK85" i="69"/>
  <c r="AK136" i="69"/>
  <c r="AL48" i="69"/>
  <c r="AL123" i="69"/>
  <c r="AI111" i="69"/>
  <c r="P91" i="69"/>
  <c r="AK117" i="69"/>
  <c r="M65" i="69"/>
  <c r="AL72" i="69"/>
  <c r="P47" i="69"/>
  <c r="AI126" i="69"/>
  <c r="AK114" i="69"/>
  <c r="AL27" i="69"/>
  <c r="AL33" i="69"/>
  <c r="M103" i="69"/>
  <c r="AI55" i="69"/>
  <c r="M94" i="69"/>
  <c r="AM32" i="69"/>
  <c r="P31" i="69"/>
  <c r="P135" i="69"/>
  <c r="AK39" i="69"/>
  <c r="M95" i="69"/>
  <c r="AK55" i="69"/>
  <c r="P41" i="69"/>
  <c r="AI127" i="69"/>
  <c r="AL83" i="69"/>
  <c r="P24" i="69"/>
  <c r="AM109" i="69"/>
  <c r="P60" i="69"/>
  <c r="AI63" i="69"/>
  <c r="M43" i="69"/>
  <c r="AI97" i="69"/>
  <c r="AM92" i="69"/>
  <c r="AL35" i="69"/>
  <c r="M116" i="69"/>
  <c r="P138" i="69"/>
  <c r="P5" i="69"/>
  <c r="P139" i="69"/>
  <c r="P137" i="69"/>
  <c r="AK122" i="69"/>
  <c r="AI30" i="69"/>
  <c r="P116" i="69"/>
  <c r="AL92" i="69"/>
  <c r="M9" i="69"/>
  <c r="AK61" i="69"/>
  <c r="AI85" i="69"/>
  <c r="M28" i="69"/>
  <c r="AK74" i="69"/>
  <c r="P100" i="69"/>
  <c r="AM52" i="69"/>
  <c r="M74" i="69"/>
  <c r="AL43" i="69"/>
  <c r="P56" i="69"/>
  <c r="AL87" i="69"/>
  <c r="AK41" i="69"/>
  <c r="AL124" i="69"/>
  <c r="AL128" i="69"/>
  <c r="P105" i="69"/>
  <c r="AK130" i="69"/>
  <c r="M112" i="69"/>
  <c r="AK90" i="69"/>
  <c r="P40" i="69"/>
  <c r="AK94" i="69"/>
  <c r="AK100" i="69"/>
  <c r="M104" i="69"/>
  <c r="AM27" i="69"/>
  <c r="P50" i="69"/>
  <c r="AI105" i="69"/>
  <c r="AK125" i="69"/>
  <c r="P42" i="69"/>
  <c r="AM67" i="69"/>
  <c r="P87" i="69"/>
  <c r="AL100" i="69"/>
  <c r="M52" i="69"/>
  <c r="AK77" i="69"/>
  <c r="AI27" i="69"/>
  <c r="AK68" i="69"/>
  <c r="AM89" i="69"/>
  <c r="M125" i="69"/>
  <c r="AI133" i="69"/>
  <c r="AK84" i="69"/>
  <c r="P125" i="69"/>
  <c r="AM104" i="69"/>
  <c r="M18" i="69"/>
  <c r="AI50" i="69"/>
  <c r="AL75" i="69"/>
  <c r="M64" i="69"/>
  <c r="AI39" i="69"/>
  <c r="P109" i="69"/>
  <c r="AI36" i="69"/>
  <c r="M83" i="69"/>
  <c r="AI102" i="69"/>
  <c r="P65" i="69"/>
  <c r="AI136" i="69"/>
  <c r="M12" i="69"/>
  <c r="AI82" i="69"/>
  <c r="AI25" i="69"/>
  <c r="AK32" i="69"/>
  <c r="AK46" i="69"/>
  <c r="M121" i="69"/>
  <c r="AL29" i="69"/>
  <c r="P49" i="69"/>
  <c r="AM78" i="69"/>
  <c r="AM28" i="69"/>
  <c r="M113" i="69"/>
  <c r="AI81" i="69"/>
  <c r="P59" i="69"/>
  <c r="AL59" i="69"/>
  <c r="AK65" i="69"/>
  <c r="P51" i="69"/>
  <c r="AI109" i="69"/>
  <c r="P124" i="69"/>
  <c r="AI86" i="69"/>
  <c r="M61" i="69"/>
  <c r="P9" i="69"/>
  <c r="AM100" i="69"/>
  <c r="AL69" i="69"/>
  <c r="AM26" i="69"/>
  <c r="M134" i="69"/>
  <c r="AI57" i="69"/>
  <c r="AL61" i="69"/>
  <c r="P134" i="69"/>
  <c r="AK132" i="69"/>
  <c r="M27" i="69"/>
  <c r="AI99" i="69"/>
  <c r="AL136" i="69"/>
  <c r="AK51" i="69"/>
  <c r="P118" i="69"/>
  <c r="AI64" i="69"/>
  <c r="M92" i="69"/>
  <c r="AI107" i="69"/>
  <c r="P74" i="69"/>
  <c r="AL71" i="69"/>
  <c r="M21" i="69"/>
  <c r="AL134" i="69"/>
  <c r="P12" i="69"/>
  <c r="AL101" i="69"/>
  <c r="AK107" i="69"/>
  <c r="M130" i="69"/>
  <c r="AI95" i="69"/>
  <c r="P58" i="69"/>
  <c r="AK89" i="69"/>
  <c r="AK112" i="69"/>
  <c r="P133" i="69"/>
  <c r="AI114" i="69"/>
  <c r="P68" i="69"/>
  <c r="AI115" i="69"/>
  <c r="M6" i="69"/>
  <c r="P78" i="69"/>
  <c r="AL91" i="69"/>
  <c r="AL125" i="69"/>
  <c r="AL102" i="69"/>
  <c r="M70" i="69"/>
  <c r="P72" i="69"/>
  <c r="AI134" i="69"/>
  <c r="AK96" i="69"/>
  <c r="AK81" i="69"/>
  <c r="AM139" i="69"/>
  <c r="AM138" i="69"/>
  <c r="AM137" i="69"/>
  <c r="AL139" i="69"/>
  <c r="AL138" i="69"/>
  <c r="AL132" i="69"/>
  <c r="AK60" i="69"/>
  <c r="M54" i="69"/>
  <c r="AM46" i="69"/>
  <c r="M36" i="69"/>
  <c r="AI77" i="69"/>
  <c r="AL85" i="69"/>
  <c r="AI71" i="69"/>
  <c r="AI65" i="69"/>
  <c r="P127" i="69"/>
  <c r="AL68" i="69"/>
  <c r="M101" i="69"/>
  <c r="AL67" i="69"/>
  <c r="P83" i="69"/>
  <c r="AK78" i="69"/>
  <c r="M30" i="69"/>
  <c r="AI66" i="69"/>
  <c r="P21" i="69"/>
  <c r="AM122" i="69"/>
  <c r="AM35" i="69"/>
  <c r="P36" i="69"/>
  <c r="AL107" i="69"/>
  <c r="P67" i="69"/>
  <c r="AM31" i="69"/>
  <c r="AM47" i="69"/>
  <c r="P18" i="69"/>
  <c r="AI41" i="69"/>
  <c r="P77" i="69"/>
  <c r="AM125" i="69"/>
  <c r="M15" i="69"/>
  <c r="P114" i="69"/>
  <c r="AI75" i="69"/>
  <c r="AM114" i="69"/>
  <c r="AL32" i="69"/>
  <c r="M79" i="69"/>
  <c r="AM85" i="69"/>
  <c r="AM84" i="69"/>
  <c r="AI91" i="69"/>
  <c r="AK116" i="69"/>
  <c r="AK58" i="69"/>
  <c r="AI84" i="69"/>
  <c r="AM136" i="69"/>
  <c r="M72" i="69"/>
  <c r="AM29" i="69"/>
  <c r="M45" i="69"/>
  <c r="AK52" i="69"/>
  <c r="AM97" i="69"/>
  <c r="AK54" i="69"/>
  <c r="AK70" i="69"/>
  <c r="P136" i="69"/>
  <c r="AM43" i="69"/>
  <c r="M110" i="69"/>
  <c r="AI104" i="69"/>
  <c r="P92" i="69"/>
  <c r="AM81" i="69"/>
  <c r="M48" i="69"/>
  <c r="AM76" i="69"/>
  <c r="P30" i="69"/>
  <c r="AM101" i="69"/>
  <c r="AM124" i="69"/>
  <c r="M10" i="69"/>
  <c r="AI48" i="69"/>
  <c r="P76" i="69"/>
  <c r="AL97" i="69"/>
  <c r="AL106" i="69"/>
  <c r="P81" i="69"/>
  <c r="AM121" i="69"/>
  <c r="P86" i="69"/>
  <c r="AM55" i="69"/>
  <c r="M24" i="69"/>
  <c r="AL54" i="69"/>
  <c r="AI34" i="69"/>
  <c r="P63" i="69"/>
  <c r="AK102" i="69"/>
  <c r="M88" i="69"/>
  <c r="AM113" i="69"/>
  <c r="AI37" i="69"/>
  <c r="AL45" i="69"/>
  <c r="AK103" i="69"/>
  <c r="M37" i="69"/>
  <c r="AI40" i="69"/>
  <c r="AK101" i="69"/>
  <c r="M90" i="69"/>
  <c r="AM133" i="69"/>
  <c r="M63" i="69"/>
  <c r="AI87" i="69"/>
  <c r="AK118" i="69"/>
  <c r="AI43" i="69"/>
  <c r="AL47" i="69"/>
  <c r="AL37" i="69"/>
  <c r="AL78" i="69"/>
  <c r="M119" i="69"/>
  <c r="AM58" i="69"/>
  <c r="P101" i="69"/>
  <c r="AM102" i="69"/>
  <c r="M57" i="69"/>
  <c r="AK76" i="69"/>
  <c r="P39" i="69"/>
  <c r="AM38" i="69"/>
  <c r="AM54" i="69"/>
  <c r="M46" i="69"/>
  <c r="AM128" i="69"/>
  <c r="P85" i="69"/>
  <c r="AI112" i="69"/>
  <c r="AL41" i="69"/>
  <c r="M109" i="69"/>
  <c r="AM37" i="69"/>
  <c r="P95" i="69"/>
  <c r="AK111" i="69"/>
  <c r="M33" i="69"/>
  <c r="P54" i="69"/>
  <c r="AM107" i="69"/>
  <c r="M82" i="69"/>
  <c r="AI67" i="69"/>
  <c r="M97" i="69"/>
  <c r="AM73" i="69"/>
  <c r="AK91" i="69"/>
  <c r="AL99" i="69"/>
  <c r="M8" i="69"/>
  <c r="M55" i="69"/>
  <c r="AI94" i="69"/>
  <c r="P8" i="69"/>
  <c r="M99" i="69"/>
  <c r="AL56" i="69"/>
  <c r="M81" i="69"/>
  <c r="AK99" i="69"/>
  <c r="AK62" i="69"/>
  <c r="AI78" i="69"/>
  <c r="AL121" i="69"/>
  <c r="AM49" i="69"/>
  <c r="AM90" i="69"/>
  <c r="M128" i="69"/>
  <c r="AI32" i="69"/>
  <c r="P110" i="69"/>
  <c r="AI38" i="69"/>
  <c r="M66" i="69"/>
  <c r="AK97" i="69"/>
  <c r="P48" i="69"/>
  <c r="AL118" i="69"/>
  <c r="AI28" i="69"/>
  <c r="M73" i="69"/>
  <c r="AM44" i="69"/>
  <c r="P94" i="69"/>
  <c r="AI68" i="69"/>
  <c r="AK43" i="69"/>
  <c r="AK80" i="69"/>
  <c r="AM98" i="69"/>
  <c r="P104" i="69"/>
  <c r="AK48" i="69"/>
  <c r="M42" i="69"/>
  <c r="AI49" i="69"/>
  <c r="AK25" i="69"/>
  <c r="AK124" i="69"/>
  <c r="AK86" i="69"/>
  <c r="M106" i="69"/>
  <c r="AI92" i="69"/>
  <c r="AK28" i="69"/>
  <c r="AM111" i="69"/>
  <c r="M17" i="69"/>
  <c r="M100" i="69"/>
  <c r="AK106" i="69"/>
  <c r="P17" i="69"/>
  <c r="M135" i="69"/>
  <c r="AI83" i="69"/>
  <c r="M108" i="69"/>
  <c r="AM123" i="69"/>
  <c r="AI52" i="69"/>
  <c r="AI70" i="69"/>
  <c r="AM77" i="69"/>
  <c r="AL63" i="69"/>
  <c r="AK104" i="69"/>
  <c r="AM134" i="69"/>
  <c r="AK44" i="69"/>
  <c r="P119" i="69"/>
  <c r="AI128" i="69"/>
  <c r="M75" i="69"/>
  <c r="AL36" i="69"/>
  <c r="P57" i="69"/>
  <c r="AI119" i="69"/>
  <c r="AL119" i="69"/>
  <c r="AL94" i="69"/>
  <c r="AM105" i="69"/>
  <c r="P103" i="69"/>
  <c r="AI122" i="69"/>
  <c r="AK131" i="69"/>
  <c r="AI51" i="69"/>
  <c r="P113" i="69"/>
  <c r="AI116" i="69"/>
  <c r="M51" i="69"/>
  <c r="AM106" i="69"/>
  <c r="AM91" i="69"/>
  <c r="AM64" i="69"/>
  <c r="AL42" i="69"/>
  <c r="M115" i="69"/>
  <c r="AL62" i="69"/>
  <c r="AL44" i="69"/>
  <c r="AK36" i="69"/>
  <c r="M26" i="69"/>
  <c r="M136" i="69"/>
  <c r="AJ135" i="69"/>
  <c r="AN28" i="69"/>
  <c r="V56" i="63"/>
  <c r="V56" i="34" s="1"/>
  <c r="U53" i="66" s="1"/>
  <c r="V57" i="63"/>
  <c r="V57" i="34" s="1"/>
  <c r="U54" i="66" s="1"/>
  <c r="AJ104" i="77" l="1"/>
  <c r="AJ62" i="77"/>
  <c r="AJ134" i="77"/>
  <c r="AJ90" i="77"/>
  <c r="AJ79" i="77"/>
  <c r="AJ80" i="77"/>
  <c r="AJ65" i="77"/>
  <c r="AJ101" i="77"/>
  <c r="AJ56" i="77"/>
  <c r="AJ123" i="77"/>
  <c r="AJ40" i="77"/>
  <c r="AJ69" i="77"/>
  <c r="AJ34" i="77"/>
  <c r="AJ74" i="77"/>
  <c r="AJ57" i="77"/>
  <c r="AJ107" i="77"/>
  <c r="AJ33" i="77"/>
  <c r="AJ135" i="77"/>
  <c r="AN48" i="77"/>
  <c r="AN38" i="77"/>
  <c r="AN32" i="77"/>
  <c r="AN129" i="77"/>
  <c r="AN103" i="77"/>
  <c r="AJ39" i="77"/>
  <c r="AJ72" i="77"/>
  <c r="AJ75" i="77"/>
  <c r="AJ125" i="77"/>
  <c r="AJ36" i="77"/>
  <c r="AN104" i="77"/>
  <c r="AJ86" i="77"/>
  <c r="AN117" i="77"/>
  <c r="AN101" i="77"/>
  <c r="AN26" i="77"/>
  <c r="AJ133" i="77"/>
  <c r="AJ114" i="77"/>
  <c r="AJ85" i="77"/>
  <c r="AJ82" i="77"/>
  <c r="AJ58" i="77"/>
  <c r="AN92" i="77"/>
  <c r="AJ31" i="77"/>
  <c r="AJ73" i="77"/>
  <c r="AJ60" i="77"/>
  <c r="AN83" i="77"/>
  <c r="AN113" i="77"/>
  <c r="AN54" i="77"/>
  <c r="AN51" i="77"/>
  <c r="AJ87" i="77"/>
  <c r="AJ113" i="77"/>
  <c r="AN127" i="77"/>
  <c r="AJ52" i="77"/>
  <c r="AJ68" i="77"/>
  <c r="AJ64" i="77"/>
  <c r="AJ25" i="77"/>
  <c r="AN133" i="77"/>
  <c r="AJ32" i="77"/>
  <c r="AJ63" i="77"/>
  <c r="AJ102" i="77"/>
  <c r="AJ37" i="77"/>
  <c r="AJ43" i="77"/>
  <c r="AJ131" i="77"/>
  <c r="AJ98" i="77"/>
  <c r="AJ111" i="77"/>
  <c r="AN82" i="77"/>
  <c r="AJ116" i="77"/>
  <c r="AN47" i="77"/>
  <c r="AJ88" i="77"/>
  <c r="AN67" i="77"/>
  <c r="AN80" i="77"/>
  <c r="AJ35" i="77"/>
  <c r="AN85" i="77"/>
  <c r="AJ140" i="77"/>
  <c r="AJ139" i="77"/>
  <c r="AJ138" i="77"/>
  <c r="AJ137" i="77"/>
  <c r="AJ115" i="77"/>
  <c r="AJ96" i="77"/>
  <c r="AJ110" i="77"/>
  <c r="AJ48" i="77"/>
  <c r="AN30" i="77"/>
  <c r="AJ126" i="77"/>
  <c r="AN140" i="77"/>
  <c r="AN139" i="77"/>
  <c r="AN138" i="77"/>
  <c r="AN137" i="77"/>
  <c r="AN95" i="77"/>
  <c r="AN105" i="77"/>
  <c r="AJ84" i="77"/>
  <c r="AN44" i="77"/>
  <c r="AN136" i="77"/>
  <c r="AJ41" i="77"/>
  <c r="AN69" i="77"/>
  <c r="AN84" i="77"/>
  <c r="AJ127" i="77"/>
  <c r="AN43" i="77"/>
  <c r="AJ53" i="77"/>
  <c r="AJ99" i="77"/>
  <c r="AN71" i="77"/>
  <c r="AJ100" i="77"/>
  <c r="AJ59" i="77"/>
  <c r="AJ27" i="77"/>
  <c r="AJ128" i="77"/>
  <c r="AN28" i="77"/>
  <c r="AN96" i="77"/>
  <c r="AJ103" i="77"/>
  <c r="AJ132" i="77"/>
  <c r="AJ46" i="77"/>
  <c r="AJ29" i="77"/>
  <c r="AJ54" i="77"/>
  <c r="AJ121" i="77"/>
  <c r="AJ51" i="77"/>
  <c r="AJ117" i="77"/>
  <c r="AN60" i="77"/>
  <c r="AN66" i="77"/>
  <c r="AJ30" i="77"/>
  <c r="AJ97" i="77"/>
  <c r="AN72" i="77"/>
  <c r="AJ118" i="77"/>
  <c r="AN35" i="77"/>
  <c r="AN68" i="77"/>
  <c r="AJ108" i="77"/>
  <c r="AN114" i="77"/>
  <c r="AJ112" i="77"/>
  <c r="AJ89" i="77"/>
  <c r="AJ130" i="77"/>
  <c r="AN34" i="77"/>
  <c r="AJ77" i="77"/>
  <c r="AJ78" i="77"/>
  <c r="AJ66" i="77"/>
  <c r="AN79" i="77"/>
  <c r="AN64" i="77"/>
  <c r="AN106" i="77"/>
  <c r="AN77" i="77"/>
  <c r="AJ129" i="77"/>
  <c r="AJ92" i="77"/>
  <c r="AN73" i="77"/>
  <c r="AN55" i="77"/>
  <c r="AN99" i="77"/>
  <c r="AN41" i="77"/>
  <c r="AN90" i="77"/>
  <c r="AJ93" i="77"/>
  <c r="AN59" i="77"/>
  <c r="AJ81" i="77"/>
  <c r="AJ83" i="77"/>
  <c r="AN121" i="77"/>
  <c r="AN124" i="77"/>
  <c r="AJ70" i="77"/>
  <c r="AJ42" i="77"/>
  <c r="AJ38" i="77"/>
  <c r="AJ140" i="69"/>
  <c r="AN140" i="69"/>
  <c r="Z26" i="34"/>
  <c r="Y23" i="66" s="1"/>
  <c r="AD25" i="63"/>
  <c r="AJ104" i="69"/>
  <c r="AJ30" i="69"/>
  <c r="AJ99" i="69"/>
  <c r="AJ46" i="69"/>
  <c r="AJ116" i="69"/>
  <c r="AJ49" i="69"/>
  <c r="AJ35" i="69"/>
  <c r="AJ103" i="69"/>
  <c r="AN106" i="69"/>
  <c r="AN103" i="69"/>
  <c r="AN52" i="69"/>
  <c r="AN85" i="69"/>
  <c r="AN133" i="69"/>
  <c r="AN79" i="69"/>
  <c r="AN82" i="69"/>
  <c r="AN96" i="69"/>
  <c r="AN88" i="69"/>
  <c r="AN38" i="69"/>
  <c r="AN129" i="69"/>
  <c r="AN51" i="69"/>
  <c r="AN59" i="69"/>
  <c r="AN50" i="69"/>
  <c r="AJ115" i="69"/>
  <c r="AN56" i="69"/>
  <c r="AJ40" i="69"/>
  <c r="AJ42" i="69"/>
  <c r="AJ92" i="69"/>
  <c r="AJ136" i="69"/>
  <c r="AN61" i="69"/>
  <c r="AN58" i="69"/>
  <c r="AN73" i="69"/>
  <c r="AJ68" i="69"/>
  <c r="AN115" i="69"/>
  <c r="AJ123" i="69"/>
  <c r="AJ87" i="69"/>
  <c r="AJ69" i="69"/>
  <c r="AJ58" i="69"/>
  <c r="AN89" i="69"/>
  <c r="AJ129" i="69"/>
  <c r="AJ131" i="69"/>
  <c r="AN136" i="69"/>
  <c r="AN94" i="69"/>
  <c r="AN132" i="69"/>
  <c r="AN90" i="69"/>
  <c r="AJ36" i="69"/>
  <c r="AJ97" i="69"/>
  <c r="AJ38" i="69"/>
  <c r="AN118" i="69"/>
  <c r="AJ75" i="69"/>
  <c r="AN44" i="69"/>
  <c r="AJ64" i="69"/>
  <c r="AJ60" i="69"/>
  <c r="AJ117" i="69"/>
  <c r="AJ109" i="69"/>
  <c r="AJ114" i="69"/>
  <c r="AN27" i="69"/>
  <c r="AJ86" i="69"/>
  <c r="AJ78" i="69"/>
  <c r="AN117" i="69"/>
  <c r="AJ118" i="69"/>
  <c r="AJ79" i="69"/>
  <c r="AJ43" i="69"/>
  <c r="AN36" i="69"/>
  <c r="AJ84" i="69"/>
  <c r="AN102" i="69"/>
  <c r="AJ59" i="69"/>
  <c r="AN29" i="69"/>
  <c r="AN86" i="69"/>
  <c r="AN78" i="69"/>
  <c r="AN83" i="69"/>
  <c r="AJ139" i="69"/>
  <c r="AJ138" i="69"/>
  <c r="AJ137" i="69"/>
  <c r="AJ85" i="69"/>
  <c r="AJ81" i="69"/>
  <c r="AN48" i="69"/>
  <c r="AN47" i="69"/>
  <c r="AJ110" i="69"/>
  <c r="AN131" i="69"/>
  <c r="AJ96" i="69"/>
  <c r="AJ121" i="69"/>
  <c r="AJ63" i="69"/>
  <c r="AN107" i="69"/>
  <c r="AJ52" i="69"/>
  <c r="AN54" i="69"/>
  <c r="AJ105" i="69"/>
  <c r="AN43" i="69"/>
  <c r="AN124" i="69"/>
  <c r="AJ34" i="69"/>
  <c r="AJ57" i="69"/>
  <c r="AJ94" i="69"/>
  <c r="AN134" i="69"/>
  <c r="AN100" i="69"/>
  <c r="AJ112" i="69"/>
  <c r="AJ31" i="69"/>
  <c r="AJ89" i="69"/>
  <c r="AJ88" i="69"/>
  <c r="AJ130" i="69"/>
  <c r="AN41" i="69"/>
  <c r="AN55" i="69"/>
  <c r="AN99" i="69"/>
  <c r="AN128" i="69"/>
  <c r="AJ98" i="69"/>
  <c r="AJ77" i="69"/>
  <c r="AN72" i="69"/>
  <c r="AN31" i="69"/>
  <c r="AN26" i="69"/>
  <c r="AN71" i="69"/>
  <c r="AN95" i="69"/>
  <c r="AJ47" i="69"/>
  <c r="AN33" i="69"/>
  <c r="AN110" i="69"/>
  <c r="AJ44" i="69"/>
  <c r="AN91" i="69"/>
  <c r="AN67" i="69"/>
  <c r="AN46" i="69"/>
  <c r="AJ61" i="69"/>
  <c r="AN92" i="69"/>
  <c r="AJ29" i="69"/>
  <c r="AN63" i="69"/>
  <c r="AJ39" i="69"/>
  <c r="AN25" i="69"/>
  <c r="AJ76" i="69"/>
  <c r="AJ56" i="69"/>
  <c r="AJ48" i="69"/>
  <c r="AN125" i="69"/>
  <c r="AN30" i="69"/>
  <c r="AJ113" i="69"/>
  <c r="AN127" i="69"/>
  <c r="AJ108" i="69"/>
  <c r="AJ54" i="69"/>
  <c r="AN130" i="69"/>
  <c r="AN32" i="69"/>
  <c r="AN45" i="69"/>
  <c r="AN104" i="69"/>
  <c r="AJ127" i="69"/>
  <c r="AJ90" i="69"/>
  <c r="AN109" i="69"/>
  <c r="AJ102" i="69"/>
  <c r="AJ37" i="69"/>
  <c r="AN77" i="69"/>
  <c r="AN126" i="69"/>
  <c r="AJ133" i="69"/>
  <c r="AN123" i="69"/>
  <c r="AN84" i="69"/>
  <c r="AN139" i="69"/>
  <c r="AN138" i="69"/>
  <c r="AN137" i="69"/>
  <c r="AJ111" i="69"/>
  <c r="AJ119" i="69"/>
  <c r="AJ126" i="69"/>
  <c r="AN68" i="69"/>
  <c r="AJ50" i="69"/>
  <c r="AN97" i="69"/>
  <c r="AJ26" i="69"/>
  <c r="AN49" i="69"/>
  <c r="AN111" i="69"/>
  <c r="AJ62" i="69"/>
  <c r="AN98" i="69"/>
  <c r="AN66" i="69"/>
  <c r="AJ120" i="69"/>
  <c r="AJ80" i="69"/>
  <c r="AN53" i="69"/>
  <c r="AJ122" i="69"/>
  <c r="AN119" i="69"/>
  <c r="AN42" i="69"/>
  <c r="AN34" i="69"/>
  <c r="AN81" i="69"/>
  <c r="AN112" i="69"/>
  <c r="AN65" i="69"/>
  <c r="AJ72" i="69"/>
  <c r="AN116" i="69"/>
  <c r="AN108" i="69"/>
  <c r="AJ93" i="69"/>
  <c r="AJ53" i="69"/>
  <c r="AN121" i="69"/>
  <c r="AJ32" i="69"/>
  <c r="AN135" i="69"/>
  <c r="AJ132" i="69"/>
  <c r="AJ70" i="69"/>
  <c r="AN105" i="69"/>
  <c r="AN40" i="69"/>
  <c r="AJ95" i="69"/>
  <c r="AN80" i="69"/>
  <c r="AJ67" i="69"/>
  <c r="AN101" i="69"/>
  <c r="AJ45" i="69"/>
  <c r="AJ100" i="69"/>
  <c r="AJ55" i="69"/>
  <c r="AN120" i="69"/>
  <c r="AJ107" i="69"/>
  <c r="AJ65" i="69"/>
  <c r="AJ41" i="69"/>
  <c r="AJ27" i="69"/>
  <c r="AN76" i="69"/>
  <c r="AN62" i="69"/>
  <c r="AJ83" i="69"/>
  <c r="AN64" i="69"/>
  <c r="AJ74" i="69"/>
  <c r="AJ91" i="69"/>
  <c r="AN35" i="69"/>
  <c r="AJ124" i="69"/>
  <c r="AN69" i="69"/>
  <c r="AJ73" i="69"/>
  <c r="AN75" i="69"/>
  <c r="AN37" i="69"/>
  <c r="AJ33" i="69"/>
  <c r="AN74" i="69"/>
  <c r="AN60" i="69"/>
  <c r="AJ101" i="69"/>
  <c r="AJ28" i="69"/>
  <c r="AJ82" i="69"/>
  <c r="AJ25" i="69"/>
  <c r="AJ71" i="69"/>
  <c r="AJ134" i="69"/>
  <c r="AN113" i="69"/>
  <c r="AJ66" i="69"/>
  <c r="AN87" i="69"/>
  <c r="AN93" i="69"/>
  <c r="AJ128" i="69"/>
  <c r="AN114" i="69"/>
  <c r="AN39" i="69"/>
  <c r="AN57" i="69"/>
  <c r="AJ125" i="69"/>
  <c r="AJ51" i="69"/>
  <c r="AN122" i="69"/>
  <c r="AN70" i="69"/>
  <c r="AJ106" i="69"/>
  <c r="V58" i="63"/>
  <c r="V58" i="34" s="1"/>
  <c r="U55" i="66" s="1"/>
  <c r="V59" i="63"/>
  <c r="V59" i="34" s="1"/>
  <c r="U56" i="66" s="1"/>
  <c r="AO4" i="1"/>
  <c r="AO2" i="77" s="1"/>
  <c r="AO5" i="1"/>
  <c r="AO3" i="77" s="1"/>
  <c r="AO6" i="1"/>
  <c r="AO4" i="77" s="1"/>
  <c r="AO8" i="1"/>
  <c r="AO6" i="77" s="1"/>
  <c r="AO9" i="1"/>
  <c r="AO7" i="77" s="1"/>
  <c r="AO10" i="1"/>
  <c r="AO8" i="77" s="1"/>
  <c r="AO11" i="1"/>
  <c r="AO9" i="77" s="1"/>
  <c r="AO12" i="1"/>
  <c r="AO10" i="77" s="1"/>
  <c r="AO13" i="1"/>
  <c r="AO11" i="77" s="1"/>
  <c r="AO14" i="1"/>
  <c r="AO12" i="77" s="1"/>
  <c r="AO15" i="1"/>
  <c r="AO13" i="77" s="1"/>
  <c r="AO16" i="1"/>
  <c r="AO14" i="77" s="1"/>
  <c r="AO17" i="1"/>
  <c r="AO15" i="77" s="1"/>
  <c r="AO18" i="1"/>
  <c r="AO16" i="77" s="1"/>
  <c r="AO19" i="1"/>
  <c r="AO17" i="77" s="1"/>
  <c r="AO20" i="1"/>
  <c r="AO18" i="77" s="1"/>
  <c r="AO21" i="1"/>
  <c r="AO19" i="77" s="1"/>
  <c r="AO22" i="1"/>
  <c r="AO20" i="77" s="1"/>
  <c r="AO23" i="1"/>
  <c r="AO21" i="77" s="1"/>
  <c r="AO24" i="1"/>
  <c r="AO22" i="77" s="1"/>
  <c r="AO25" i="1"/>
  <c r="AO23" i="77" s="1"/>
  <c r="AO26" i="1"/>
  <c r="AO24" i="77" s="1"/>
  <c r="AO27" i="1"/>
  <c r="AO25" i="77" s="1"/>
  <c r="AO28" i="1"/>
  <c r="AO26" i="77" s="1"/>
  <c r="AO29" i="1"/>
  <c r="AO27" i="77" s="1"/>
  <c r="AO30" i="1"/>
  <c r="AO28" i="77" s="1"/>
  <c r="AO31" i="1"/>
  <c r="AO29" i="77" s="1"/>
  <c r="AO32" i="1"/>
  <c r="AO30" i="77" s="1"/>
  <c r="AO33" i="1"/>
  <c r="AO31" i="77" s="1"/>
  <c r="AO34" i="1"/>
  <c r="AO32" i="77" s="1"/>
  <c r="AO35" i="1"/>
  <c r="AO33" i="77" s="1"/>
  <c r="AO36" i="1"/>
  <c r="AO34" i="77" s="1"/>
  <c r="AO37" i="1"/>
  <c r="AO35" i="77" s="1"/>
  <c r="AO38" i="1"/>
  <c r="AO36" i="77" s="1"/>
  <c r="AO39" i="1"/>
  <c r="AO37" i="77" s="1"/>
  <c r="AO40" i="1"/>
  <c r="AO38" i="77" s="1"/>
  <c r="AO41" i="1"/>
  <c r="AO39" i="77" s="1"/>
  <c r="AO42" i="1"/>
  <c r="AO40" i="77" s="1"/>
  <c r="AO44" i="1"/>
  <c r="AO42" i="77" s="1"/>
  <c r="AO45" i="1"/>
  <c r="AO43" i="77" s="1"/>
  <c r="AO46" i="1"/>
  <c r="AO44" i="77" s="1"/>
  <c r="AO47" i="1"/>
  <c r="AO45" i="77" s="1"/>
  <c r="AO48" i="1"/>
  <c r="AO46" i="77" s="1"/>
  <c r="AO49" i="1"/>
  <c r="AO47" i="77" s="1"/>
  <c r="AO50" i="1"/>
  <c r="AO48" i="77" s="1"/>
  <c r="AO51" i="1"/>
  <c r="AO49" i="77" s="1"/>
  <c r="AO52" i="1"/>
  <c r="AO50" i="77" s="1"/>
  <c r="AO53" i="1"/>
  <c r="AO51" i="77" s="1"/>
  <c r="AO54" i="1"/>
  <c r="AO52" i="77" s="1"/>
  <c r="AO55" i="1"/>
  <c r="AO53" i="77" s="1"/>
  <c r="AO56" i="1"/>
  <c r="AO54" i="77" s="1"/>
  <c r="AO57" i="1"/>
  <c r="AO55" i="77" s="1"/>
  <c r="AO58" i="1"/>
  <c r="AO56" i="77" s="1"/>
  <c r="AO59" i="1"/>
  <c r="AO57" i="77" s="1"/>
  <c r="AO60" i="1"/>
  <c r="AO58" i="77" s="1"/>
  <c r="AO61" i="1"/>
  <c r="AO59" i="77" s="1"/>
  <c r="AO62" i="1"/>
  <c r="AO60" i="77" s="1"/>
  <c r="AO63" i="1"/>
  <c r="AO61" i="77" s="1"/>
  <c r="AO64" i="1"/>
  <c r="AO62" i="77" s="1"/>
  <c r="AO65" i="1"/>
  <c r="AO63" i="77" s="1"/>
  <c r="AO66" i="1"/>
  <c r="AO64" i="77" s="1"/>
  <c r="AO67" i="1"/>
  <c r="AO65" i="77" s="1"/>
  <c r="AO68" i="1"/>
  <c r="AO66" i="77" s="1"/>
  <c r="AO69" i="1"/>
  <c r="AO67" i="77" s="1"/>
  <c r="AO70" i="1"/>
  <c r="AO68" i="77" s="1"/>
  <c r="AO71" i="1"/>
  <c r="AO69" i="77" s="1"/>
  <c r="AO72" i="1"/>
  <c r="AO70" i="77" s="1"/>
  <c r="AO73" i="1"/>
  <c r="AO71" i="77" s="1"/>
  <c r="AO74" i="1"/>
  <c r="AO72" i="77" s="1"/>
  <c r="AO75" i="1"/>
  <c r="AO73" i="77" s="1"/>
  <c r="AO76" i="1"/>
  <c r="AO74" i="77" s="1"/>
  <c r="AO77" i="1"/>
  <c r="AO75" i="77" s="1"/>
  <c r="AO78" i="1"/>
  <c r="AO76" i="77" s="1"/>
  <c r="AO79" i="1"/>
  <c r="AO77" i="77" s="1"/>
  <c r="AO80" i="1"/>
  <c r="AO78" i="77" s="1"/>
  <c r="AO81" i="1"/>
  <c r="AO79" i="77" s="1"/>
  <c r="AO82" i="1"/>
  <c r="AO80" i="77" s="1"/>
  <c r="AO83" i="1"/>
  <c r="AO81" i="77" s="1"/>
  <c r="AO84" i="1"/>
  <c r="AO82" i="77" s="1"/>
  <c r="AO85" i="1"/>
  <c r="AO83" i="77" s="1"/>
  <c r="AO86" i="1"/>
  <c r="AO84" i="77" s="1"/>
  <c r="AO87" i="1"/>
  <c r="AO85" i="77" s="1"/>
  <c r="AO88" i="1"/>
  <c r="AO86" i="77" s="1"/>
  <c r="AO89" i="1"/>
  <c r="AO87" i="77" s="1"/>
  <c r="AO90" i="1"/>
  <c r="AO88" i="77" s="1"/>
  <c r="AO91" i="1"/>
  <c r="AO89" i="77" s="1"/>
  <c r="AO92" i="1"/>
  <c r="AO90" i="77" s="1"/>
  <c r="AO93" i="1"/>
  <c r="AO91" i="77" s="1"/>
  <c r="AO94" i="1"/>
  <c r="AO92" i="77" s="1"/>
  <c r="AO95" i="1"/>
  <c r="AO93" i="77" s="1"/>
  <c r="AO96" i="1"/>
  <c r="AO94" i="77" s="1"/>
  <c r="AO97" i="1"/>
  <c r="AO95" i="77" s="1"/>
  <c r="AO98" i="1"/>
  <c r="AO96" i="77" s="1"/>
  <c r="AO99" i="1"/>
  <c r="AO97" i="77" s="1"/>
  <c r="AO100" i="1"/>
  <c r="AO98" i="77" s="1"/>
  <c r="AO101" i="1"/>
  <c r="AO99" i="77" s="1"/>
  <c r="AO102" i="1"/>
  <c r="AO100" i="77" s="1"/>
  <c r="AO103" i="1"/>
  <c r="AO101" i="77" s="1"/>
  <c r="AO104" i="1"/>
  <c r="AO102" i="77" s="1"/>
  <c r="AO105" i="1"/>
  <c r="AO103" i="77" s="1"/>
  <c r="AO106" i="1"/>
  <c r="AO104" i="77" s="1"/>
  <c r="AO107" i="1"/>
  <c r="AO105" i="77" s="1"/>
  <c r="AO108" i="1"/>
  <c r="AO106" i="77" s="1"/>
  <c r="AO109" i="1"/>
  <c r="AO107" i="77" s="1"/>
  <c r="AO110" i="1"/>
  <c r="AO108" i="77" s="1"/>
  <c r="AO111" i="1"/>
  <c r="AO109" i="77" s="1"/>
  <c r="AO112" i="1"/>
  <c r="AO110" i="77" s="1"/>
  <c r="AO113" i="1"/>
  <c r="AO111" i="77" s="1"/>
  <c r="AO114" i="1"/>
  <c r="AO112" i="77" s="1"/>
  <c r="AO115" i="1"/>
  <c r="AO113" i="77" s="1"/>
  <c r="AO116" i="1"/>
  <c r="AO114" i="77" s="1"/>
  <c r="AO117" i="1"/>
  <c r="AO115" i="77" s="1"/>
  <c r="AO118" i="1"/>
  <c r="AO116" i="77" s="1"/>
  <c r="AO119" i="1"/>
  <c r="AO117" i="77" s="1"/>
  <c r="AO120" i="1"/>
  <c r="AO118" i="77" s="1"/>
  <c r="AO121" i="1"/>
  <c r="AO119" i="77" s="1"/>
  <c r="AO122" i="1"/>
  <c r="AO120" i="77" s="1"/>
  <c r="AO123" i="1"/>
  <c r="AO121" i="77" s="1"/>
  <c r="AO124" i="1"/>
  <c r="AO122" i="77" s="1"/>
  <c r="AO125" i="1"/>
  <c r="AO123" i="77" s="1"/>
  <c r="AO126" i="1"/>
  <c r="AO124" i="77" s="1"/>
  <c r="AO127" i="1"/>
  <c r="AO125" i="77" s="1"/>
  <c r="AO128" i="1"/>
  <c r="AO126" i="77" s="1"/>
  <c r="AO129" i="1"/>
  <c r="AO127" i="77" s="1"/>
  <c r="AO130" i="1"/>
  <c r="AO128" i="77" s="1"/>
  <c r="AO131" i="1"/>
  <c r="AO129" i="77" s="1"/>
  <c r="AO132" i="1"/>
  <c r="AO130" i="77" s="1"/>
  <c r="AO133" i="1"/>
  <c r="AO131" i="77" s="1"/>
  <c r="AO134" i="1"/>
  <c r="AO132" i="77" s="1"/>
  <c r="AO135" i="1"/>
  <c r="AO133" i="77" s="1"/>
  <c r="AO136" i="1"/>
  <c r="AO134" i="77" s="1"/>
  <c r="AO137" i="1"/>
  <c r="AO135" i="77" s="1"/>
  <c r="AO138" i="1"/>
  <c r="AO136" i="77" s="1"/>
  <c r="Z27" i="34" l="1"/>
  <c r="Y24" i="66" s="1"/>
  <c r="AD26" i="63"/>
  <c r="V60" i="63"/>
  <c r="V60" i="34" s="1"/>
  <c r="U57" i="66" s="1"/>
  <c r="V61" i="63"/>
  <c r="V61" i="34" s="1"/>
  <c r="U58" i="66" s="1"/>
  <c r="Z28" i="34" l="1"/>
  <c r="Y25" i="66" s="1"/>
  <c r="AD27" i="63"/>
  <c r="AO127" i="69"/>
  <c r="AO142" i="69"/>
  <c r="AO140" i="69"/>
  <c r="AO141" i="69"/>
  <c r="AO143" i="69"/>
  <c r="AO144" i="69"/>
  <c r="AO145" i="69"/>
  <c r="AO146" i="69"/>
  <c r="AO147" i="69"/>
  <c r="AO148" i="69"/>
  <c r="AO29" i="69"/>
  <c r="AO10" i="69"/>
  <c r="AO47" i="69"/>
  <c r="AO71" i="69"/>
  <c r="AO16" i="69"/>
  <c r="AO109" i="69"/>
  <c r="AO53" i="69"/>
  <c r="AO3" i="69"/>
  <c r="AO64" i="69"/>
  <c r="AO73" i="69"/>
  <c r="AO75" i="69"/>
  <c r="AO9" i="69"/>
  <c r="AO138" i="69"/>
  <c r="AO137" i="69"/>
  <c r="AO139" i="69"/>
  <c r="AO82" i="69"/>
  <c r="AO6" i="69"/>
  <c r="AO91" i="69"/>
  <c r="AO7" i="69"/>
  <c r="AO129" i="69"/>
  <c r="AO120" i="69"/>
  <c r="AO30" i="69"/>
  <c r="AO90" i="69"/>
  <c r="AO52" i="69"/>
  <c r="AO130" i="69"/>
  <c r="AO18" i="69"/>
  <c r="AO37" i="69"/>
  <c r="AO77" i="69"/>
  <c r="AO113" i="69"/>
  <c r="AO107" i="69"/>
  <c r="AO66" i="69"/>
  <c r="AO123" i="69"/>
  <c r="AO19" i="69"/>
  <c r="AO55" i="69"/>
  <c r="AO100" i="69"/>
  <c r="AO118" i="69"/>
  <c r="AO136" i="69"/>
  <c r="AO111" i="69"/>
  <c r="AO27" i="69"/>
  <c r="AO15" i="69"/>
  <c r="AO42" i="69"/>
  <c r="AO116" i="69"/>
  <c r="AO46" i="69"/>
  <c r="AO40" i="69"/>
  <c r="AO126" i="69"/>
  <c r="AO62" i="69"/>
  <c r="AO58" i="69"/>
  <c r="AO70" i="69"/>
  <c r="AO31" i="69"/>
  <c r="AO78" i="69"/>
  <c r="AO28" i="69"/>
  <c r="AO22" i="69"/>
  <c r="AO21" i="69"/>
  <c r="AO50" i="69"/>
  <c r="AO119" i="69"/>
  <c r="AO24" i="69"/>
  <c r="AO93" i="69"/>
  <c r="AO125" i="69"/>
  <c r="AO45" i="69"/>
  <c r="AO38" i="69"/>
  <c r="AO80" i="69"/>
  <c r="AO13" i="69"/>
  <c r="AO43" i="69"/>
  <c r="AO17" i="69"/>
  <c r="AO96" i="69"/>
  <c r="AO36" i="69"/>
  <c r="AO34" i="69"/>
  <c r="AO48" i="69"/>
  <c r="AO89" i="69"/>
  <c r="AO106" i="69"/>
  <c r="AO69" i="69"/>
  <c r="AO132" i="69"/>
  <c r="AO122" i="69"/>
  <c r="AO14" i="69"/>
  <c r="AO32" i="69"/>
  <c r="AO39" i="69"/>
  <c r="AO57" i="69"/>
  <c r="AO68" i="69"/>
  <c r="AO86" i="69"/>
  <c r="AO104" i="69"/>
  <c r="AO102" i="69"/>
  <c r="AO20" i="69"/>
  <c r="AO61" i="69"/>
  <c r="AO63" i="69"/>
  <c r="AO88" i="69"/>
  <c r="AO56" i="69"/>
  <c r="AO72" i="69"/>
  <c r="AO23" i="69"/>
  <c r="AO108" i="69"/>
  <c r="AO124" i="69"/>
  <c r="AO92" i="69"/>
  <c r="AO117" i="69"/>
  <c r="AO51" i="69"/>
  <c r="AO95" i="69"/>
  <c r="AO60" i="69"/>
  <c r="AO115" i="69"/>
  <c r="AO134" i="69"/>
  <c r="AO85" i="69"/>
  <c r="AO87" i="69"/>
  <c r="AO79" i="69"/>
  <c r="AO97" i="69"/>
  <c r="AO25" i="69"/>
  <c r="AO4" i="69"/>
  <c r="AO65" i="69"/>
  <c r="AO83" i="69"/>
  <c r="AO101" i="69"/>
  <c r="AO133" i="69"/>
  <c r="AO84" i="69"/>
  <c r="AO54" i="69"/>
  <c r="AO12" i="69"/>
  <c r="AO2" i="69"/>
  <c r="AO103" i="69"/>
  <c r="AO76" i="69"/>
  <c r="AO131" i="69"/>
  <c r="AO94" i="69"/>
  <c r="AO81" i="69"/>
  <c r="AO74" i="69"/>
  <c r="AO99" i="69"/>
  <c r="AO33" i="69"/>
  <c r="AO59" i="69"/>
  <c r="AO49" i="69"/>
  <c r="AO110" i="69"/>
  <c r="AO135" i="69"/>
  <c r="AO8" i="69"/>
  <c r="AO67" i="69"/>
  <c r="AO35" i="69"/>
  <c r="AO128" i="69"/>
  <c r="AO112" i="69"/>
  <c r="AO114" i="69"/>
  <c r="AO26" i="69"/>
  <c r="AO11" i="69"/>
  <c r="AO121" i="69"/>
  <c r="AO105" i="69"/>
  <c r="AO98" i="69"/>
  <c r="AO44" i="69"/>
  <c r="V62" i="63"/>
  <c r="V62" i="34" s="1"/>
  <c r="U59" i="66" s="1"/>
  <c r="V63" i="63"/>
  <c r="V63" i="34" s="1"/>
  <c r="U60" i="66" s="1"/>
  <c r="O4" i="37"/>
  <c r="G4" i="1"/>
  <c r="G2" i="77" s="1"/>
  <c r="G5" i="1"/>
  <c r="G3" i="77" s="1"/>
  <c r="G6" i="1"/>
  <c r="G4" i="77" s="1"/>
  <c r="G7" i="1"/>
  <c r="G5" i="77" s="1"/>
  <c r="G8" i="1"/>
  <c r="G6" i="77" s="1"/>
  <c r="G9" i="1"/>
  <c r="G7" i="77" s="1"/>
  <c r="G10" i="1"/>
  <c r="G8" i="77" s="1"/>
  <c r="G11" i="1"/>
  <c r="G9" i="77" s="1"/>
  <c r="G12" i="1"/>
  <c r="G10" i="77" s="1"/>
  <c r="G13" i="1"/>
  <c r="G11" i="77" s="1"/>
  <c r="G14" i="1"/>
  <c r="G12" i="77" s="1"/>
  <c r="G15" i="1"/>
  <c r="G13" i="77" s="1"/>
  <c r="G16" i="1"/>
  <c r="G14" i="77" s="1"/>
  <c r="G17" i="1"/>
  <c r="G15" i="77" s="1"/>
  <c r="G18" i="1"/>
  <c r="G16" i="77" s="1"/>
  <c r="G19" i="1"/>
  <c r="G17" i="77" s="1"/>
  <c r="G20" i="1"/>
  <c r="G18" i="77" s="1"/>
  <c r="G21" i="1"/>
  <c r="G19" i="77" s="1"/>
  <c r="G22" i="1"/>
  <c r="G20" i="77" s="1"/>
  <c r="G23" i="1"/>
  <c r="G21" i="77" s="1"/>
  <c r="G24" i="1"/>
  <c r="G22" i="77" s="1"/>
  <c r="G25" i="1"/>
  <c r="G23" i="77" s="1"/>
  <c r="G26" i="1"/>
  <c r="G24" i="77" s="1"/>
  <c r="G27" i="1"/>
  <c r="G25" i="77" s="1"/>
  <c r="G28" i="1"/>
  <c r="G26" i="77" s="1"/>
  <c r="G29" i="1"/>
  <c r="G27" i="77" s="1"/>
  <c r="G30" i="1"/>
  <c r="G28" i="77" s="1"/>
  <c r="G31" i="1"/>
  <c r="G29" i="77" s="1"/>
  <c r="G32" i="1"/>
  <c r="G30" i="77" s="1"/>
  <c r="G33" i="1"/>
  <c r="G31" i="77" s="1"/>
  <c r="G34" i="1"/>
  <c r="G32" i="77" s="1"/>
  <c r="G35" i="1"/>
  <c r="G33" i="77" s="1"/>
  <c r="G36" i="1"/>
  <c r="G34" i="77" s="1"/>
  <c r="G37" i="1"/>
  <c r="G35" i="77" s="1"/>
  <c r="G38" i="1"/>
  <c r="G36" i="77" s="1"/>
  <c r="G39" i="1"/>
  <c r="G37" i="77" s="1"/>
  <c r="G40" i="1"/>
  <c r="G38" i="77" s="1"/>
  <c r="G41" i="1"/>
  <c r="G39" i="77" s="1"/>
  <c r="G42" i="1"/>
  <c r="G40" i="77" s="1"/>
  <c r="G43" i="1"/>
  <c r="G41" i="77" s="1"/>
  <c r="G44" i="1"/>
  <c r="G42" i="77" s="1"/>
  <c r="G45" i="1"/>
  <c r="G43" i="77" s="1"/>
  <c r="G46" i="1"/>
  <c r="G44" i="77" s="1"/>
  <c r="G47" i="1"/>
  <c r="G45" i="77" s="1"/>
  <c r="G48" i="1"/>
  <c r="G46" i="77" s="1"/>
  <c r="G49" i="1"/>
  <c r="G47" i="77" s="1"/>
  <c r="G50" i="1"/>
  <c r="G48" i="77" s="1"/>
  <c r="G51" i="1"/>
  <c r="G49" i="77" s="1"/>
  <c r="G52" i="1"/>
  <c r="G50" i="77" s="1"/>
  <c r="G53" i="1"/>
  <c r="G51" i="77" s="1"/>
  <c r="G54" i="1"/>
  <c r="G52" i="77" s="1"/>
  <c r="G55" i="1"/>
  <c r="G53" i="77" s="1"/>
  <c r="G56" i="1"/>
  <c r="G54" i="77" s="1"/>
  <c r="G57" i="1"/>
  <c r="G55" i="77" s="1"/>
  <c r="G58" i="1"/>
  <c r="G56" i="77" s="1"/>
  <c r="G59" i="1"/>
  <c r="G57" i="77" s="1"/>
  <c r="G60" i="1"/>
  <c r="G58" i="77" s="1"/>
  <c r="G61" i="1"/>
  <c r="G59" i="77" s="1"/>
  <c r="G62" i="1"/>
  <c r="G60" i="77" s="1"/>
  <c r="G63" i="1"/>
  <c r="G61" i="77" s="1"/>
  <c r="G64" i="1"/>
  <c r="G62" i="77" s="1"/>
  <c r="G65" i="1"/>
  <c r="G63" i="77" s="1"/>
  <c r="G66" i="1"/>
  <c r="G64" i="77" s="1"/>
  <c r="G67" i="1"/>
  <c r="G65" i="77" s="1"/>
  <c r="G68" i="1"/>
  <c r="G66" i="77" s="1"/>
  <c r="G69" i="1"/>
  <c r="G67" i="77" s="1"/>
  <c r="G70" i="1"/>
  <c r="G68" i="77" s="1"/>
  <c r="G71" i="1"/>
  <c r="G69" i="77" s="1"/>
  <c r="G72" i="1"/>
  <c r="G70" i="77" s="1"/>
  <c r="G73" i="1"/>
  <c r="G71" i="77" s="1"/>
  <c r="G74" i="1"/>
  <c r="G72" i="77" s="1"/>
  <c r="G75" i="1"/>
  <c r="G73" i="77" s="1"/>
  <c r="G76" i="1"/>
  <c r="G74" i="77" s="1"/>
  <c r="G77" i="1"/>
  <c r="G75" i="77" s="1"/>
  <c r="G78" i="1"/>
  <c r="G76" i="77" s="1"/>
  <c r="G79" i="1"/>
  <c r="G77" i="77" s="1"/>
  <c r="G80" i="1"/>
  <c r="G78" i="77" s="1"/>
  <c r="G81" i="1"/>
  <c r="G79" i="77" s="1"/>
  <c r="G82" i="1"/>
  <c r="G80" i="77" s="1"/>
  <c r="G83" i="1"/>
  <c r="G81" i="77" s="1"/>
  <c r="G84" i="1"/>
  <c r="G82" i="77" s="1"/>
  <c r="G85" i="1"/>
  <c r="G83" i="77" s="1"/>
  <c r="G86" i="1"/>
  <c r="G84" i="77" s="1"/>
  <c r="G87" i="1"/>
  <c r="G85" i="77" s="1"/>
  <c r="G88" i="1"/>
  <c r="G86" i="77" s="1"/>
  <c r="G89" i="1"/>
  <c r="G87" i="77" s="1"/>
  <c r="G90" i="1"/>
  <c r="G88" i="77" s="1"/>
  <c r="G91" i="1"/>
  <c r="G89" i="77" s="1"/>
  <c r="G92" i="1"/>
  <c r="G90" i="77" s="1"/>
  <c r="G93" i="1"/>
  <c r="G91" i="77" s="1"/>
  <c r="G94" i="1"/>
  <c r="G92" i="77" s="1"/>
  <c r="G95" i="1"/>
  <c r="G93" i="77" s="1"/>
  <c r="G96" i="1"/>
  <c r="G94" i="77" s="1"/>
  <c r="G97" i="1"/>
  <c r="G95" i="77" s="1"/>
  <c r="G98" i="1"/>
  <c r="G96" i="77" s="1"/>
  <c r="G99" i="1"/>
  <c r="G97" i="77" s="1"/>
  <c r="Z29" i="34" l="1"/>
  <c r="Y26" i="66" s="1"/>
  <c r="AD28" i="63"/>
  <c r="V64" i="63"/>
  <c r="V64" i="34" s="1"/>
  <c r="U61" i="66" s="1"/>
  <c r="V65" i="63"/>
  <c r="V65" i="34" s="1"/>
  <c r="U62" i="66" s="1"/>
  <c r="AD29" i="63" l="1"/>
  <c r="V66" i="63"/>
  <c r="V66" i="34" s="1"/>
  <c r="U63" i="66" s="1"/>
  <c r="V67" i="63"/>
  <c r="V67" i="34" s="1"/>
  <c r="U64" i="66" s="1"/>
  <c r="AD30" i="63" l="1"/>
  <c r="Z30" i="34"/>
  <c r="Y27" i="66" s="1"/>
  <c r="Z31" i="34"/>
  <c r="Y28" i="66" s="1"/>
  <c r="V68" i="63"/>
  <c r="V68" i="34" s="1"/>
  <c r="U65" i="66" s="1"/>
  <c r="V69" i="63"/>
  <c r="V69" i="34" s="1"/>
  <c r="U66" i="66" s="1"/>
  <c r="T4" i="1"/>
  <c r="T2" i="77" s="1"/>
  <c r="T6" i="1"/>
  <c r="T4" i="77" s="1"/>
  <c r="T5" i="1"/>
  <c r="T3" i="77" s="1"/>
  <c r="T7" i="1"/>
  <c r="T5" i="77" s="1"/>
  <c r="Z32" i="34" l="1"/>
  <c r="Y29" i="66" s="1"/>
  <c r="AD31" i="63"/>
  <c r="V70" i="63"/>
  <c r="V70" i="34" s="1"/>
  <c r="U67" i="66" s="1"/>
  <c r="V71" i="63"/>
  <c r="V71" i="34" s="1"/>
  <c r="U68" i="66" s="1"/>
  <c r="T12" i="1"/>
  <c r="T10" i="77" s="1"/>
  <c r="T14" i="1"/>
  <c r="T12" i="77" s="1"/>
  <c r="T9" i="1"/>
  <c r="T7" i="77" s="1"/>
  <c r="T13" i="1"/>
  <c r="T11" i="77" s="1"/>
  <c r="T10" i="1"/>
  <c r="T8" i="77" s="1"/>
  <c r="T8" i="1"/>
  <c r="T6" i="77" s="1"/>
  <c r="Z33" i="34" l="1"/>
  <c r="Y30" i="66" s="1"/>
  <c r="AD32" i="63"/>
  <c r="V72" i="63"/>
  <c r="V72" i="34" s="1"/>
  <c r="U69" i="66" s="1"/>
  <c r="V73" i="63"/>
  <c r="V73" i="34" s="1"/>
  <c r="U70" i="66" s="1"/>
  <c r="T11" i="1"/>
  <c r="T9" i="77" s="1"/>
  <c r="T15" i="1"/>
  <c r="T13" i="77" s="1"/>
  <c r="Z34" i="34" l="1"/>
  <c r="Y31" i="66" s="1"/>
  <c r="AD33" i="63"/>
  <c r="V74" i="63"/>
  <c r="V74" i="34" s="1"/>
  <c r="U71" i="66" s="1"/>
  <c r="V75" i="63"/>
  <c r="V75" i="34" s="1"/>
  <c r="U72" i="66" s="1"/>
  <c r="T18" i="1"/>
  <c r="T16" i="77" s="1"/>
  <c r="T19" i="1"/>
  <c r="T17" i="77" s="1"/>
  <c r="T17" i="1"/>
  <c r="T15" i="77" s="1"/>
  <c r="T16" i="1"/>
  <c r="T14" i="77" s="1"/>
  <c r="Z35" i="34" l="1"/>
  <c r="Y32" i="66" s="1"/>
  <c r="AD34" i="63"/>
  <c r="V76" i="63"/>
  <c r="V76" i="34" s="1"/>
  <c r="U73" i="66" s="1"/>
  <c r="V77" i="63"/>
  <c r="V77" i="34" s="1"/>
  <c r="U74" i="66" s="1"/>
  <c r="T20" i="1"/>
  <c r="T18" i="77" s="1"/>
  <c r="T21" i="1"/>
  <c r="T19" i="77" s="1"/>
  <c r="T22" i="1"/>
  <c r="T20" i="77" s="1"/>
  <c r="T23" i="1"/>
  <c r="T21" i="77" s="1"/>
  <c r="Z36" i="34" l="1"/>
  <c r="Y33" i="66" s="1"/>
  <c r="AD35" i="63"/>
  <c r="V78" i="63"/>
  <c r="V78" i="34" s="1"/>
  <c r="U75" i="66" s="1"/>
  <c r="V79" i="63"/>
  <c r="V79" i="34" s="1"/>
  <c r="U76" i="66" s="1"/>
  <c r="T25" i="1"/>
  <c r="T23" i="77" s="1"/>
  <c r="T27" i="1"/>
  <c r="T25" i="77" s="1"/>
  <c r="T26" i="1"/>
  <c r="T24" i="77" s="1"/>
  <c r="T24" i="1"/>
  <c r="T22" i="77" s="1"/>
  <c r="AD36" i="63" l="1"/>
  <c r="Z37" i="34"/>
  <c r="Y34" i="66" s="1"/>
  <c r="V80" i="63"/>
  <c r="V80" i="34" s="1"/>
  <c r="U77" i="66" s="1"/>
  <c r="V81" i="63"/>
  <c r="V81" i="34" s="1"/>
  <c r="U78" i="66" s="1"/>
  <c r="T29" i="1"/>
  <c r="T27" i="77" s="1"/>
  <c r="T30" i="1"/>
  <c r="T28" i="77" s="1"/>
  <c r="T28" i="1"/>
  <c r="T26" i="77" s="1"/>
  <c r="T31" i="1"/>
  <c r="T29" i="77" s="1"/>
  <c r="H5" i="1"/>
  <c r="H3" i="77" s="1"/>
  <c r="H6" i="1"/>
  <c r="H4" i="77" s="1"/>
  <c r="H7" i="1"/>
  <c r="H5" i="77" s="1"/>
  <c r="H8" i="1"/>
  <c r="H6" i="77" s="1"/>
  <c r="H9" i="1"/>
  <c r="H7" i="77" s="1"/>
  <c r="H10" i="1"/>
  <c r="H8" i="77" s="1"/>
  <c r="H11" i="1"/>
  <c r="H9" i="77" s="1"/>
  <c r="H12" i="1"/>
  <c r="H10" i="77" s="1"/>
  <c r="H13" i="1"/>
  <c r="H11" i="77" s="1"/>
  <c r="H14" i="1"/>
  <c r="H12" i="77" s="1"/>
  <c r="H15" i="1"/>
  <c r="H13" i="77" s="1"/>
  <c r="H16" i="1"/>
  <c r="H14" i="77" s="1"/>
  <c r="H17" i="1"/>
  <c r="H15" i="77" s="1"/>
  <c r="H18" i="1"/>
  <c r="H16" i="77" s="1"/>
  <c r="H19" i="1"/>
  <c r="H17" i="77" s="1"/>
  <c r="H20" i="1"/>
  <c r="H18" i="77" s="1"/>
  <c r="H21" i="1"/>
  <c r="H19" i="77" s="1"/>
  <c r="H22" i="1"/>
  <c r="H20" i="77" s="1"/>
  <c r="H23" i="1"/>
  <c r="H21" i="77" s="1"/>
  <c r="H24" i="1"/>
  <c r="H22" i="77" s="1"/>
  <c r="H25" i="1"/>
  <c r="H23" i="77" s="1"/>
  <c r="H26" i="1"/>
  <c r="H24" i="77" s="1"/>
  <c r="H27" i="1"/>
  <c r="H25" i="77" s="1"/>
  <c r="H28" i="1"/>
  <c r="H26" i="77" s="1"/>
  <c r="H29" i="1"/>
  <c r="H27" i="77" s="1"/>
  <c r="H30" i="1"/>
  <c r="H28" i="77" s="1"/>
  <c r="H31" i="1"/>
  <c r="H29" i="77" s="1"/>
  <c r="H32" i="1"/>
  <c r="H30" i="77" s="1"/>
  <c r="H33" i="1"/>
  <c r="H31" i="77" s="1"/>
  <c r="H34" i="1"/>
  <c r="H32" i="77" s="1"/>
  <c r="H35" i="1"/>
  <c r="H33" i="77" s="1"/>
  <c r="H36" i="1"/>
  <c r="H34" i="77" s="1"/>
  <c r="H37" i="1"/>
  <c r="H35" i="77" s="1"/>
  <c r="H38" i="1"/>
  <c r="H36" i="77" s="1"/>
  <c r="H39" i="1"/>
  <c r="H37" i="77" s="1"/>
  <c r="H40" i="1"/>
  <c r="H38" i="77" s="1"/>
  <c r="H41" i="1"/>
  <c r="H39" i="77" s="1"/>
  <c r="H42" i="1"/>
  <c r="H40" i="77" s="1"/>
  <c r="H43" i="1"/>
  <c r="H41" i="77" s="1"/>
  <c r="H44" i="1"/>
  <c r="H42" i="77" s="1"/>
  <c r="H45" i="1"/>
  <c r="H43" i="77" s="1"/>
  <c r="H46" i="1"/>
  <c r="H44" i="77" s="1"/>
  <c r="H47" i="1"/>
  <c r="H45" i="77" s="1"/>
  <c r="H48" i="1"/>
  <c r="H46" i="77" s="1"/>
  <c r="H49" i="1"/>
  <c r="H47" i="77" s="1"/>
  <c r="H50" i="1"/>
  <c r="H48" i="77" s="1"/>
  <c r="H51" i="1"/>
  <c r="H49" i="77" s="1"/>
  <c r="H52" i="1"/>
  <c r="H50" i="77" s="1"/>
  <c r="H53" i="1"/>
  <c r="H51" i="77" s="1"/>
  <c r="H54" i="1"/>
  <c r="H52" i="77" s="1"/>
  <c r="H55" i="1"/>
  <c r="H53" i="77" s="1"/>
  <c r="H56" i="1"/>
  <c r="H54" i="77" s="1"/>
  <c r="H57" i="1"/>
  <c r="H55" i="77" s="1"/>
  <c r="H58" i="1"/>
  <c r="H56" i="77" s="1"/>
  <c r="H59" i="1"/>
  <c r="H57" i="77" s="1"/>
  <c r="H60" i="1"/>
  <c r="H58" i="77" s="1"/>
  <c r="H61" i="1"/>
  <c r="H59" i="77" s="1"/>
  <c r="H62" i="1"/>
  <c r="H60" i="77" s="1"/>
  <c r="H63" i="1"/>
  <c r="H61" i="77" s="1"/>
  <c r="H64" i="1"/>
  <c r="H62" i="77" s="1"/>
  <c r="H65" i="1"/>
  <c r="H63" i="77" s="1"/>
  <c r="H66" i="1"/>
  <c r="H64" i="77" s="1"/>
  <c r="H67" i="1"/>
  <c r="H65" i="77" s="1"/>
  <c r="H68" i="1"/>
  <c r="H66" i="77" s="1"/>
  <c r="H69" i="1"/>
  <c r="H67" i="77" s="1"/>
  <c r="H70" i="1"/>
  <c r="H68" i="77" s="1"/>
  <c r="H71" i="1"/>
  <c r="H69" i="77" s="1"/>
  <c r="H72" i="1"/>
  <c r="H70" i="77" s="1"/>
  <c r="H73" i="1"/>
  <c r="H71" i="77" s="1"/>
  <c r="H74" i="1"/>
  <c r="H72" i="77" s="1"/>
  <c r="H75" i="1"/>
  <c r="H73" i="77" s="1"/>
  <c r="H76" i="1"/>
  <c r="H74" i="77" s="1"/>
  <c r="H77" i="1"/>
  <c r="H75" i="77" s="1"/>
  <c r="H78" i="1"/>
  <c r="H76" i="77" s="1"/>
  <c r="H79" i="1"/>
  <c r="H77" i="77" s="1"/>
  <c r="H80" i="1"/>
  <c r="H78" i="77" s="1"/>
  <c r="H81" i="1"/>
  <c r="H79" i="77" s="1"/>
  <c r="H82" i="1"/>
  <c r="H80" i="77" s="1"/>
  <c r="H83" i="1"/>
  <c r="H81" i="77" s="1"/>
  <c r="H84" i="1"/>
  <c r="H82" i="77" s="1"/>
  <c r="H85" i="1"/>
  <c r="H83" i="77" s="1"/>
  <c r="H86" i="1"/>
  <c r="H84" i="77" s="1"/>
  <c r="H87" i="1"/>
  <c r="H85" i="77" s="1"/>
  <c r="H88" i="1"/>
  <c r="H86" i="77" s="1"/>
  <c r="H89" i="1"/>
  <c r="H87" i="77" s="1"/>
  <c r="H90" i="1"/>
  <c r="H88" i="77" s="1"/>
  <c r="H91" i="1"/>
  <c r="H89" i="77" s="1"/>
  <c r="H92" i="1"/>
  <c r="H90" i="77" s="1"/>
  <c r="H93" i="1"/>
  <c r="H91" i="77" s="1"/>
  <c r="H94" i="1"/>
  <c r="H92" i="77" s="1"/>
  <c r="H95" i="1"/>
  <c r="H93" i="77" s="1"/>
  <c r="H96" i="1"/>
  <c r="H94" i="77" s="1"/>
  <c r="H97" i="1"/>
  <c r="H95" i="77" s="1"/>
  <c r="H98" i="1"/>
  <c r="H96" i="77" s="1"/>
  <c r="H99" i="1"/>
  <c r="H97" i="77" s="1"/>
  <c r="H100" i="1"/>
  <c r="H98" i="77" s="1"/>
  <c r="H101" i="1"/>
  <c r="H99" i="77" s="1"/>
  <c r="H102" i="1"/>
  <c r="H100" i="77" s="1"/>
  <c r="H103" i="1"/>
  <c r="H101" i="77" s="1"/>
  <c r="H104" i="1"/>
  <c r="H102" i="77" s="1"/>
  <c r="H105" i="1"/>
  <c r="H103" i="77" s="1"/>
  <c r="H106" i="1"/>
  <c r="H104" i="77" s="1"/>
  <c r="H107" i="1"/>
  <c r="H105" i="77" s="1"/>
  <c r="H108" i="1"/>
  <c r="H106" i="77" s="1"/>
  <c r="H109" i="1"/>
  <c r="H107" i="77" s="1"/>
  <c r="H110" i="1"/>
  <c r="H108" i="77" s="1"/>
  <c r="H111" i="1"/>
  <c r="H109" i="77" s="1"/>
  <c r="H112" i="1"/>
  <c r="H110" i="77" s="1"/>
  <c r="H113" i="1"/>
  <c r="H111" i="77" s="1"/>
  <c r="H114" i="1"/>
  <c r="H112" i="77" s="1"/>
  <c r="H115" i="1"/>
  <c r="H113" i="77" s="1"/>
  <c r="H116" i="1"/>
  <c r="H114" i="77" s="1"/>
  <c r="H117" i="1"/>
  <c r="H115" i="77" s="1"/>
  <c r="H118" i="1"/>
  <c r="H116" i="77" s="1"/>
  <c r="H119" i="1"/>
  <c r="H117" i="77" s="1"/>
  <c r="H120" i="1"/>
  <c r="H118" i="77" s="1"/>
  <c r="H121" i="1"/>
  <c r="H119" i="77" s="1"/>
  <c r="H122" i="1"/>
  <c r="H120" i="77" s="1"/>
  <c r="H123" i="1"/>
  <c r="H121" i="77" s="1"/>
  <c r="H124" i="1"/>
  <c r="H122" i="77" s="1"/>
  <c r="H125" i="1"/>
  <c r="H123" i="77" s="1"/>
  <c r="H126" i="1"/>
  <c r="H124" i="77" s="1"/>
  <c r="H127" i="1"/>
  <c r="H125" i="77" s="1"/>
  <c r="H128" i="1"/>
  <c r="H126" i="77" s="1"/>
  <c r="H129" i="1"/>
  <c r="H127" i="77" s="1"/>
  <c r="H130" i="1"/>
  <c r="H128" i="77" s="1"/>
  <c r="H131" i="1"/>
  <c r="H129" i="77" s="1"/>
  <c r="H132" i="1"/>
  <c r="H130" i="77" s="1"/>
  <c r="H133" i="1"/>
  <c r="H131" i="77" s="1"/>
  <c r="H134" i="1"/>
  <c r="H132" i="77" s="1"/>
  <c r="H135" i="1"/>
  <c r="H133" i="77" s="1"/>
  <c r="H136" i="1"/>
  <c r="H134" i="77" s="1"/>
  <c r="H137" i="1"/>
  <c r="H135" i="77" s="1"/>
  <c r="H138" i="1"/>
  <c r="H136" i="77" s="1"/>
  <c r="H4" i="1"/>
  <c r="H2" i="77" s="1"/>
  <c r="AD37" i="63" l="1"/>
  <c r="Z38" i="34"/>
  <c r="Y35" i="66" s="1"/>
  <c r="V82" i="63"/>
  <c r="V82" i="34" s="1"/>
  <c r="U79" i="66" s="1"/>
  <c r="V83" i="63"/>
  <c r="V83" i="34" s="1"/>
  <c r="U80" i="66" s="1"/>
  <c r="H134" i="69"/>
  <c r="T33" i="1"/>
  <c r="T31" i="77" s="1"/>
  <c r="T34" i="1"/>
  <c r="T32" i="77" s="1"/>
  <c r="T32" i="1"/>
  <c r="T30" i="77" s="1"/>
  <c r="T35" i="1"/>
  <c r="T33" i="77" s="1"/>
  <c r="F53" i="37"/>
  <c r="F55" i="37" s="1"/>
  <c r="F50" i="37"/>
  <c r="F52" i="37" s="1"/>
  <c r="E50" i="37"/>
  <c r="E52" i="37" s="1"/>
  <c r="E53" i="37"/>
  <c r="E55" i="37" s="1"/>
  <c r="E46" i="37"/>
  <c r="E47" i="37" s="1"/>
  <c r="F47" i="37"/>
  <c r="Y19" i="37" l="1"/>
  <c r="Z39" i="34"/>
  <c r="Y36" i="66" s="1"/>
  <c r="AD38" i="63"/>
  <c r="H47" i="69"/>
  <c r="H83" i="69"/>
  <c r="H123" i="69"/>
  <c r="H107" i="69"/>
  <c r="H19" i="69"/>
  <c r="H135" i="69"/>
  <c r="H13" i="69"/>
  <c r="H31" i="69"/>
  <c r="H124" i="69"/>
  <c r="H127" i="69"/>
  <c r="H55" i="69"/>
  <c r="H111" i="69"/>
  <c r="H58" i="69"/>
  <c r="H113" i="69"/>
  <c r="H11" i="69"/>
  <c r="H132" i="69"/>
  <c r="H77" i="69"/>
  <c r="H114" i="69"/>
  <c r="H29" i="69"/>
  <c r="H42" i="69"/>
  <c r="H67" i="69"/>
  <c r="H91" i="69"/>
  <c r="H2" i="69"/>
  <c r="H50" i="69"/>
  <c r="H109" i="69"/>
  <c r="H44" i="69"/>
  <c r="H85" i="69"/>
  <c r="H51" i="69"/>
  <c r="H117" i="69"/>
  <c r="H6" i="69"/>
  <c r="H68" i="69"/>
  <c r="H90" i="69"/>
  <c r="H20" i="69"/>
  <c r="H24" i="69"/>
  <c r="H56" i="69"/>
  <c r="H60" i="69"/>
  <c r="H105" i="69"/>
  <c r="H38" i="69"/>
  <c r="H61" i="69"/>
  <c r="H26" i="69"/>
  <c r="H17" i="69"/>
  <c r="H125" i="69"/>
  <c r="H21" i="69"/>
  <c r="H35" i="69"/>
  <c r="H16" i="69"/>
  <c r="H93" i="69"/>
  <c r="H10" i="69"/>
  <c r="H140" i="69"/>
  <c r="H72" i="69"/>
  <c r="H8" i="69"/>
  <c r="H57" i="69"/>
  <c r="H53" i="69"/>
  <c r="H12" i="69"/>
  <c r="H98" i="69"/>
  <c r="H62" i="69"/>
  <c r="H14" i="69"/>
  <c r="H126" i="69"/>
  <c r="H70" i="69"/>
  <c r="H9" i="69"/>
  <c r="H71" i="69"/>
  <c r="H34" i="69"/>
  <c r="H52" i="69"/>
  <c r="H30" i="69"/>
  <c r="H120" i="69"/>
  <c r="H88" i="69"/>
  <c r="H22" i="69"/>
  <c r="H27" i="69"/>
  <c r="H4" i="69"/>
  <c r="H122" i="69"/>
  <c r="H106" i="69"/>
  <c r="H40" i="69"/>
  <c r="H45" i="69"/>
  <c r="H74" i="69"/>
  <c r="H76" i="69"/>
  <c r="H78" i="69"/>
  <c r="H63" i="69"/>
  <c r="H65" i="69"/>
  <c r="H48" i="69"/>
  <c r="H32" i="69"/>
  <c r="H116" i="69"/>
  <c r="H92" i="69"/>
  <c r="H94" i="69"/>
  <c r="H96" i="69"/>
  <c r="H81" i="69"/>
  <c r="H66" i="69"/>
  <c r="H104" i="69"/>
  <c r="H110" i="69"/>
  <c r="H130" i="69"/>
  <c r="H133" i="69"/>
  <c r="H99" i="69"/>
  <c r="H101" i="69"/>
  <c r="H84" i="69"/>
  <c r="H69" i="69"/>
  <c r="H128" i="69"/>
  <c r="H5" i="69"/>
  <c r="H80" i="69"/>
  <c r="H138" i="69"/>
  <c r="H137" i="69"/>
  <c r="H139" i="69"/>
  <c r="H119" i="69"/>
  <c r="H102" i="69"/>
  <c r="H87" i="69"/>
  <c r="H18" i="69"/>
  <c r="H129" i="69"/>
  <c r="H23" i="69"/>
  <c r="H7" i="69"/>
  <c r="H28" i="69"/>
  <c r="H36" i="69"/>
  <c r="H112" i="69"/>
  <c r="H41" i="69"/>
  <c r="H25" i="69"/>
  <c r="H46" i="69"/>
  <c r="H49" i="69"/>
  <c r="H121" i="69"/>
  <c r="H89" i="69"/>
  <c r="H3" i="69"/>
  <c r="H59" i="69"/>
  <c r="H43" i="69"/>
  <c r="H64" i="69"/>
  <c r="H82" i="69"/>
  <c r="H103" i="69"/>
  <c r="H33" i="69"/>
  <c r="H54" i="69"/>
  <c r="H37" i="69"/>
  <c r="H39" i="69"/>
  <c r="H95" i="69"/>
  <c r="H79" i="69"/>
  <c r="H100" i="69"/>
  <c r="H97" i="69"/>
  <c r="H118" i="69"/>
  <c r="H86" i="69"/>
  <c r="H108" i="69"/>
  <c r="H15" i="69"/>
  <c r="H73" i="69"/>
  <c r="H75" i="69"/>
  <c r="H131" i="69"/>
  <c r="H115" i="69"/>
  <c r="H136" i="69"/>
  <c r="V84" i="63"/>
  <c r="V84" i="34" s="1"/>
  <c r="U81" i="66" s="1"/>
  <c r="V85" i="63"/>
  <c r="V85" i="34" s="1"/>
  <c r="U82" i="66" s="1"/>
  <c r="E61" i="37"/>
  <c r="E49" i="37"/>
  <c r="T37" i="1"/>
  <c r="T35" i="77" s="1"/>
  <c r="T39" i="1"/>
  <c r="T37" i="77" s="1"/>
  <c r="T38" i="1"/>
  <c r="T36" i="77" s="1"/>
  <c r="T36" i="1"/>
  <c r="T34" i="77" s="1"/>
  <c r="T40" i="1"/>
  <c r="T38" i="77" s="1"/>
  <c r="F61" i="37"/>
  <c r="E26" i="37" l="1"/>
  <c r="Z40" i="34"/>
  <c r="Y37" i="66" s="1"/>
  <c r="AD39" i="63"/>
  <c r="V86" i="63"/>
  <c r="V86" i="34" s="1"/>
  <c r="U83" i="66" s="1"/>
  <c r="V87" i="63"/>
  <c r="V87" i="34" s="1"/>
  <c r="U84" i="66" s="1"/>
  <c r="T42" i="1"/>
  <c r="T40" i="77" s="1"/>
  <c r="T41" i="1"/>
  <c r="T39" i="77" s="1"/>
  <c r="T43" i="1"/>
  <c r="T41" i="77" s="1"/>
  <c r="D53" i="37"/>
  <c r="D55" i="37" s="1"/>
  <c r="D50" i="37"/>
  <c r="D52" i="37" s="1"/>
  <c r="D46" i="37"/>
  <c r="D47" i="37" s="1"/>
  <c r="AD8" i="1"/>
  <c r="AD6" i="77" s="1"/>
  <c r="AD9" i="1"/>
  <c r="AD7" i="77" s="1"/>
  <c r="AD10" i="1"/>
  <c r="AD8" i="77" s="1"/>
  <c r="AD11" i="1"/>
  <c r="AD9" i="77" s="1"/>
  <c r="AD12" i="1"/>
  <c r="AD10" i="77" s="1"/>
  <c r="AD13" i="1"/>
  <c r="AD11" i="77" s="1"/>
  <c r="AD14" i="1"/>
  <c r="AD12" i="77" s="1"/>
  <c r="AD15" i="1"/>
  <c r="AD13" i="77" s="1"/>
  <c r="AD16" i="1"/>
  <c r="AD14" i="77" s="1"/>
  <c r="AD17" i="1"/>
  <c r="AD15" i="77" s="1"/>
  <c r="AD18" i="1"/>
  <c r="AD16" i="77" s="1"/>
  <c r="AD19" i="1"/>
  <c r="AD17" i="77" s="1"/>
  <c r="AD20" i="1"/>
  <c r="AD18" i="77" s="1"/>
  <c r="AD21" i="1"/>
  <c r="AD19" i="77" s="1"/>
  <c r="AD22" i="1"/>
  <c r="AD20" i="77" s="1"/>
  <c r="AD23" i="1"/>
  <c r="AD21" i="77" s="1"/>
  <c r="AD24" i="1"/>
  <c r="AD22" i="77" s="1"/>
  <c r="AD25" i="1"/>
  <c r="AD23" i="77" s="1"/>
  <c r="AD26" i="1"/>
  <c r="AD24" i="77" s="1"/>
  <c r="AD27" i="1"/>
  <c r="AD25" i="77" s="1"/>
  <c r="E27" i="37" l="1"/>
  <c r="E28" i="37"/>
  <c r="Z41" i="34"/>
  <c r="Y38" i="66" s="1"/>
  <c r="AD40" i="63"/>
  <c r="V88" i="63"/>
  <c r="V88" i="34" s="1"/>
  <c r="U85" i="66" s="1"/>
  <c r="V89" i="63"/>
  <c r="V89" i="34" s="1"/>
  <c r="U86" i="66" s="1"/>
  <c r="D3" i="37"/>
  <c r="D7" i="37" s="1"/>
  <c r="D8" i="37" s="1"/>
  <c r="E30" i="37"/>
  <c r="E29" i="37"/>
  <c r="T45" i="1"/>
  <c r="T43" i="77" s="1"/>
  <c r="T46" i="1"/>
  <c r="T44" i="77" s="1"/>
  <c r="T44" i="1"/>
  <c r="T42" i="77" s="1"/>
  <c r="T47" i="1"/>
  <c r="T45" i="77" s="1"/>
  <c r="D49" i="37"/>
  <c r="D61" i="37"/>
  <c r="AC5" i="1"/>
  <c r="AC3" i="77" s="1"/>
  <c r="AC6" i="1"/>
  <c r="AC4" i="77" s="1"/>
  <c r="AC7" i="1"/>
  <c r="AC5" i="77" s="1"/>
  <c r="AC8" i="1"/>
  <c r="AC6" i="77" s="1"/>
  <c r="AC9" i="1"/>
  <c r="AC7" i="77" s="1"/>
  <c r="AC10" i="1"/>
  <c r="AC8" i="77" s="1"/>
  <c r="AC11" i="1"/>
  <c r="AC9" i="77" s="1"/>
  <c r="AC12" i="1"/>
  <c r="AC10" i="77" s="1"/>
  <c r="AC13" i="1"/>
  <c r="AC11" i="77" s="1"/>
  <c r="AC14" i="1"/>
  <c r="AC12" i="77" s="1"/>
  <c r="AC15" i="1"/>
  <c r="AC13" i="77" s="1"/>
  <c r="AC16" i="1"/>
  <c r="AC14" i="77" s="1"/>
  <c r="AC17" i="1"/>
  <c r="AC15" i="77" s="1"/>
  <c r="AC18" i="1"/>
  <c r="AC16" i="77" s="1"/>
  <c r="AC19" i="1"/>
  <c r="AC17" i="77" s="1"/>
  <c r="AC20" i="1"/>
  <c r="AC18" i="77" s="1"/>
  <c r="AC21" i="1"/>
  <c r="AC19" i="77" s="1"/>
  <c r="AC22" i="1"/>
  <c r="AC20" i="77" s="1"/>
  <c r="AC23" i="1"/>
  <c r="AC21" i="77" s="1"/>
  <c r="AC24" i="1"/>
  <c r="AC22" i="77" s="1"/>
  <c r="AC25" i="1"/>
  <c r="AC23" i="77" s="1"/>
  <c r="AC26" i="1"/>
  <c r="AC24" i="77" s="1"/>
  <c r="AC27" i="1"/>
  <c r="AC25" i="77" s="1"/>
  <c r="AC28" i="1"/>
  <c r="AC26" i="77" s="1"/>
  <c r="AC29" i="1"/>
  <c r="AC27" i="77" s="1"/>
  <c r="AC30" i="1"/>
  <c r="AC28" i="77" s="1"/>
  <c r="AC31" i="1"/>
  <c r="AC29" i="77" s="1"/>
  <c r="AC32" i="1"/>
  <c r="AC30" i="77" s="1"/>
  <c r="AC33" i="1"/>
  <c r="AC31" i="77" s="1"/>
  <c r="AC34" i="1"/>
  <c r="AC32" i="77" s="1"/>
  <c r="AC35" i="1"/>
  <c r="AC33" i="77" s="1"/>
  <c r="AC36" i="1"/>
  <c r="AC34" i="77" s="1"/>
  <c r="AC37" i="1"/>
  <c r="AC35" i="77" s="1"/>
  <c r="AC38" i="1"/>
  <c r="AC36" i="77" s="1"/>
  <c r="AC39" i="1"/>
  <c r="AC37" i="77" s="1"/>
  <c r="AC40" i="1"/>
  <c r="AC38" i="77" s="1"/>
  <c r="AC41" i="1"/>
  <c r="AC39" i="77" s="1"/>
  <c r="AC42" i="1"/>
  <c r="AC40" i="77" s="1"/>
  <c r="AC43" i="1"/>
  <c r="AC41" i="77" s="1"/>
  <c r="AC44" i="1"/>
  <c r="AC42" i="77" s="1"/>
  <c r="AC45" i="1"/>
  <c r="AC43" i="77" s="1"/>
  <c r="AC46" i="1"/>
  <c r="AC44" i="77" s="1"/>
  <c r="AC47" i="1"/>
  <c r="AC45" i="77" s="1"/>
  <c r="AC48" i="1"/>
  <c r="AC46" i="77" s="1"/>
  <c r="AC49" i="1"/>
  <c r="AC47" i="77" s="1"/>
  <c r="AC50" i="1"/>
  <c r="AC48" i="77" s="1"/>
  <c r="AC51" i="1"/>
  <c r="AC49" i="77" s="1"/>
  <c r="AC52" i="1"/>
  <c r="AC50" i="77" s="1"/>
  <c r="AC53" i="1"/>
  <c r="AC51" i="77" s="1"/>
  <c r="AC54" i="1"/>
  <c r="AC52" i="77" s="1"/>
  <c r="AC55" i="1"/>
  <c r="AC53" i="77" s="1"/>
  <c r="AC56" i="1"/>
  <c r="AC54" i="77" s="1"/>
  <c r="AC57" i="1"/>
  <c r="AC55" i="77" s="1"/>
  <c r="AC58" i="1"/>
  <c r="AC56" i="77" s="1"/>
  <c r="AC59" i="1"/>
  <c r="AC57" i="77" s="1"/>
  <c r="AC60" i="1"/>
  <c r="AC58" i="77" s="1"/>
  <c r="AC61" i="1"/>
  <c r="AC59" i="77" s="1"/>
  <c r="AC62" i="1"/>
  <c r="AC60" i="77" s="1"/>
  <c r="AC63" i="1"/>
  <c r="AC61" i="77" s="1"/>
  <c r="AC64" i="1"/>
  <c r="AC62" i="77" s="1"/>
  <c r="AC65" i="1"/>
  <c r="AC63" i="77" s="1"/>
  <c r="AC66" i="1"/>
  <c r="AC64" i="77" s="1"/>
  <c r="AC67" i="1"/>
  <c r="AC65" i="77" s="1"/>
  <c r="AC68" i="1"/>
  <c r="AC66" i="77" s="1"/>
  <c r="AC69" i="1"/>
  <c r="AC67" i="77" s="1"/>
  <c r="AC70" i="1"/>
  <c r="AC68" i="77" s="1"/>
  <c r="AC71" i="1"/>
  <c r="AC69" i="77" s="1"/>
  <c r="AC72" i="1"/>
  <c r="AC70" i="77" s="1"/>
  <c r="AC73" i="1"/>
  <c r="AC71" i="77" s="1"/>
  <c r="AC74" i="1"/>
  <c r="AC72" i="77" s="1"/>
  <c r="AC75" i="1"/>
  <c r="AC73" i="77" s="1"/>
  <c r="AC76" i="1"/>
  <c r="AC74" i="77" s="1"/>
  <c r="AC77" i="1"/>
  <c r="AC75" i="77" s="1"/>
  <c r="AC78" i="1"/>
  <c r="AC76" i="77" s="1"/>
  <c r="AC79" i="1"/>
  <c r="AC77" i="77" s="1"/>
  <c r="AC80" i="1"/>
  <c r="AC78" i="77" s="1"/>
  <c r="AC81" i="1"/>
  <c r="AC79" i="77" s="1"/>
  <c r="AC82" i="1"/>
  <c r="AC80" i="77" s="1"/>
  <c r="AC83" i="1"/>
  <c r="AC81" i="77" s="1"/>
  <c r="AC84" i="1"/>
  <c r="AC82" i="77" s="1"/>
  <c r="AC85" i="1"/>
  <c r="AC83" i="77" s="1"/>
  <c r="AC86" i="1"/>
  <c r="AC84" i="77" s="1"/>
  <c r="AC87" i="1"/>
  <c r="AC85" i="77" s="1"/>
  <c r="AC88" i="1"/>
  <c r="AC86" i="77" s="1"/>
  <c r="AC89" i="1"/>
  <c r="AC87" i="77" s="1"/>
  <c r="AC90" i="1"/>
  <c r="AC88" i="77" s="1"/>
  <c r="AC91" i="1"/>
  <c r="AC89" i="77" s="1"/>
  <c r="AC92" i="1"/>
  <c r="AC90" i="77" s="1"/>
  <c r="AC93" i="1"/>
  <c r="AC91" i="77" s="1"/>
  <c r="AC94" i="1"/>
  <c r="AC92" i="77" s="1"/>
  <c r="AC95" i="1"/>
  <c r="AC93" i="77" s="1"/>
  <c r="AC96" i="1"/>
  <c r="AC94" i="77" s="1"/>
  <c r="AC97" i="1"/>
  <c r="AC95" i="77" s="1"/>
  <c r="AC98" i="1"/>
  <c r="AC96" i="77" s="1"/>
  <c r="AC99" i="1"/>
  <c r="AC97" i="77" s="1"/>
  <c r="AC100" i="1"/>
  <c r="AC98" i="77" s="1"/>
  <c r="AC101" i="1"/>
  <c r="AC99" i="77" s="1"/>
  <c r="AC102" i="1"/>
  <c r="AC100" i="77" s="1"/>
  <c r="AC103" i="1"/>
  <c r="AC101" i="77" s="1"/>
  <c r="AC104" i="1"/>
  <c r="AC102" i="77" s="1"/>
  <c r="AC105" i="1"/>
  <c r="AC103" i="77" s="1"/>
  <c r="AC106" i="1"/>
  <c r="AC104" i="77" s="1"/>
  <c r="AC107" i="1"/>
  <c r="AC105" i="77" s="1"/>
  <c r="AC108" i="1"/>
  <c r="AC106" i="77" s="1"/>
  <c r="AC109" i="1"/>
  <c r="AC107" i="77" s="1"/>
  <c r="AC110" i="1"/>
  <c r="AC108" i="77" s="1"/>
  <c r="AC111" i="1"/>
  <c r="AC109" i="77" s="1"/>
  <c r="AC112" i="1"/>
  <c r="AC110" i="77" s="1"/>
  <c r="AC113" i="1"/>
  <c r="AC111" i="77" s="1"/>
  <c r="AC114" i="1"/>
  <c r="AC112" i="77" s="1"/>
  <c r="AC115" i="1"/>
  <c r="AC113" i="77" s="1"/>
  <c r="AC116" i="1"/>
  <c r="AC114" i="77" s="1"/>
  <c r="AC117" i="1"/>
  <c r="AC115" i="77" s="1"/>
  <c r="AC118" i="1"/>
  <c r="AC116" i="77" s="1"/>
  <c r="AC119" i="1"/>
  <c r="AC117" i="77" s="1"/>
  <c r="AC120" i="1"/>
  <c r="AC118" i="77" s="1"/>
  <c r="AC121" i="1"/>
  <c r="AC119" i="77" s="1"/>
  <c r="AC122" i="1"/>
  <c r="AC120" i="77" s="1"/>
  <c r="AC123" i="1"/>
  <c r="AC121" i="77" s="1"/>
  <c r="AC124" i="1"/>
  <c r="AC122" i="77" s="1"/>
  <c r="AC125" i="1"/>
  <c r="AC123" i="77" s="1"/>
  <c r="AC126" i="1"/>
  <c r="AC124" i="77" s="1"/>
  <c r="AC127" i="1"/>
  <c r="AC125" i="77" s="1"/>
  <c r="AC128" i="1"/>
  <c r="AC126" i="77" s="1"/>
  <c r="AC129" i="1"/>
  <c r="AC127" i="77" s="1"/>
  <c r="AC130" i="1"/>
  <c r="AC128" i="77" s="1"/>
  <c r="AC131" i="1"/>
  <c r="AC129" i="77" s="1"/>
  <c r="AC132" i="1"/>
  <c r="AC130" i="77" s="1"/>
  <c r="AC133" i="1"/>
  <c r="AC131" i="77" s="1"/>
  <c r="AC134" i="1"/>
  <c r="AC132" i="77" s="1"/>
  <c r="AC135" i="1"/>
  <c r="AC133" i="77" s="1"/>
  <c r="AC136" i="1"/>
  <c r="AC134" i="77" s="1"/>
  <c r="AC137" i="1"/>
  <c r="AC135" i="77" s="1"/>
  <c r="AC138" i="1"/>
  <c r="AC136" i="77" s="1"/>
  <c r="AC4" i="1"/>
  <c r="AC2" i="77" s="1"/>
  <c r="AB5" i="1"/>
  <c r="AB3" i="77" s="1"/>
  <c r="AB6" i="1"/>
  <c r="AB4" i="77" s="1"/>
  <c r="AB7" i="1"/>
  <c r="AB5" i="77" s="1"/>
  <c r="AB8" i="1"/>
  <c r="AB6" i="77" s="1"/>
  <c r="AB9" i="1"/>
  <c r="AB7" i="77" s="1"/>
  <c r="AB10" i="1"/>
  <c r="AB8" i="77" s="1"/>
  <c r="AB11" i="1"/>
  <c r="AB9" i="77" s="1"/>
  <c r="AB12" i="1"/>
  <c r="AB10" i="77" s="1"/>
  <c r="AB13" i="1"/>
  <c r="AB11" i="77" s="1"/>
  <c r="AB14" i="1"/>
  <c r="AB12" i="77" s="1"/>
  <c r="AB15" i="1"/>
  <c r="AB13" i="77" s="1"/>
  <c r="AB16" i="1"/>
  <c r="AB14" i="77" s="1"/>
  <c r="AB17" i="1"/>
  <c r="AB15" i="77" s="1"/>
  <c r="AB18" i="1"/>
  <c r="AB16" i="77" s="1"/>
  <c r="AB19" i="1"/>
  <c r="AB17" i="77" s="1"/>
  <c r="AB20" i="1"/>
  <c r="AB18" i="77" s="1"/>
  <c r="AB21" i="1"/>
  <c r="AB19" i="77" s="1"/>
  <c r="AB22" i="1"/>
  <c r="AB20" i="77" s="1"/>
  <c r="AB23" i="1"/>
  <c r="AB21" i="77" s="1"/>
  <c r="AB24" i="1"/>
  <c r="AB22" i="77" s="1"/>
  <c r="AB25" i="1"/>
  <c r="AB23" i="77" s="1"/>
  <c r="AB26" i="1"/>
  <c r="AB24" i="77" s="1"/>
  <c r="AB27" i="1"/>
  <c r="AB25" i="77" s="1"/>
  <c r="AB28" i="1"/>
  <c r="AB26" i="77" s="1"/>
  <c r="AB29" i="1"/>
  <c r="AB27" i="77" s="1"/>
  <c r="AB30" i="1"/>
  <c r="AB28" i="77" s="1"/>
  <c r="AB31" i="1"/>
  <c r="AB29" i="77" s="1"/>
  <c r="AB32" i="1"/>
  <c r="AB30" i="77" s="1"/>
  <c r="AB33" i="1"/>
  <c r="AB31" i="77" s="1"/>
  <c r="AB34" i="1"/>
  <c r="AB32" i="77" s="1"/>
  <c r="AB35" i="1"/>
  <c r="AB33" i="77" s="1"/>
  <c r="AB36" i="1"/>
  <c r="AB34" i="77" s="1"/>
  <c r="AB37" i="1"/>
  <c r="AB35" i="77" s="1"/>
  <c r="AB38" i="1"/>
  <c r="AB36" i="77" s="1"/>
  <c r="AB39" i="1"/>
  <c r="AB37" i="77" s="1"/>
  <c r="AB40" i="1"/>
  <c r="AB38" i="77" s="1"/>
  <c r="AB41" i="1"/>
  <c r="AB39" i="77" s="1"/>
  <c r="AB42" i="1"/>
  <c r="AB40" i="77" s="1"/>
  <c r="AB43" i="1"/>
  <c r="AB41" i="77" s="1"/>
  <c r="AB44" i="1"/>
  <c r="AB42" i="77" s="1"/>
  <c r="AB45" i="1"/>
  <c r="AB43" i="77" s="1"/>
  <c r="AB46" i="1"/>
  <c r="AB44" i="77" s="1"/>
  <c r="AB47" i="1"/>
  <c r="AB45" i="77" s="1"/>
  <c r="AB48" i="1"/>
  <c r="AB46" i="77" s="1"/>
  <c r="AB49" i="1"/>
  <c r="AB47" i="77" s="1"/>
  <c r="AB50" i="1"/>
  <c r="AB48" i="77" s="1"/>
  <c r="AB51" i="1"/>
  <c r="AB49" i="77" s="1"/>
  <c r="AB52" i="1"/>
  <c r="AB50" i="77" s="1"/>
  <c r="AB53" i="1"/>
  <c r="AB51" i="77" s="1"/>
  <c r="AB54" i="1"/>
  <c r="AB52" i="77" s="1"/>
  <c r="AB55" i="1"/>
  <c r="AB53" i="77" s="1"/>
  <c r="AB56" i="1"/>
  <c r="AB54" i="77" s="1"/>
  <c r="AB57" i="1"/>
  <c r="AB55" i="77" s="1"/>
  <c r="AB58" i="1"/>
  <c r="AB56" i="77" s="1"/>
  <c r="AB59" i="1"/>
  <c r="AB57" i="77" s="1"/>
  <c r="AB60" i="1"/>
  <c r="AB58" i="77" s="1"/>
  <c r="AB61" i="1"/>
  <c r="AB59" i="77" s="1"/>
  <c r="AB62" i="1"/>
  <c r="AB60" i="77" s="1"/>
  <c r="AB63" i="1"/>
  <c r="AB61" i="77" s="1"/>
  <c r="AB64" i="1"/>
  <c r="AB62" i="77" s="1"/>
  <c r="AB65" i="1"/>
  <c r="AB63" i="77" s="1"/>
  <c r="AB66" i="1"/>
  <c r="AB64" i="77" s="1"/>
  <c r="AB67" i="1"/>
  <c r="AB65" i="77" s="1"/>
  <c r="AB68" i="1"/>
  <c r="AB66" i="77" s="1"/>
  <c r="AB69" i="1"/>
  <c r="AB67" i="77" s="1"/>
  <c r="AB70" i="1"/>
  <c r="AB68" i="77" s="1"/>
  <c r="AB71" i="1"/>
  <c r="AB69" i="77" s="1"/>
  <c r="AB72" i="1"/>
  <c r="AB70" i="77" s="1"/>
  <c r="AB73" i="1"/>
  <c r="AB71" i="77" s="1"/>
  <c r="AB74" i="1"/>
  <c r="AB72" i="77" s="1"/>
  <c r="AB75" i="1"/>
  <c r="AB73" i="77" s="1"/>
  <c r="AB76" i="1"/>
  <c r="AB74" i="77" s="1"/>
  <c r="AB77" i="1"/>
  <c r="AB75" i="77" s="1"/>
  <c r="AB78" i="1"/>
  <c r="AB76" i="77" s="1"/>
  <c r="AB79" i="1"/>
  <c r="AB77" i="77" s="1"/>
  <c r="AB80" i="1"/>
  <c r="AB78" i="77" s="1"/>
  <c r="AB81" i="1"/>
  <c r="AB79" i="77" s="1"/>
  <c r="AB82" i="1"/>
  <c r="AB80" i="77" s="1"/>
  <c r="AB83" i="1"/>
  <c r="AB81" i="77" s="1"/>
  <c r="AB84" i="1"/>
  <c r="AB82" i="77" s="1"/>
  <c r="AB85" i="1"/>
  <c r="AB83" i="77" s="1"/>
  <c r="AB86" i="1"/>
  <c r="AB84" i="77" s="1"/>
  <c r="AB87" i="1"/>
  <c r="AB85" i="77" s="1"/>
  <c r="AB88" i="1"/>
  <c r="AB86" i="77" s="1"/>
  <c r="AB89" i="1"/>
  <c r="AB87" i="77" s="1"/>
  <c r="AB90" i="1"/>
  <c r="AB88" i="77" s="1"/>
  <c r="AB91" i="1"/>
  <c r="AB89" i="77" s="1"/>
  <c r="AB92" i="1"/>
  <c r="AB90" i="77" s="1"/>
  <c r="AB93" i="1"/>
  <c r="AB91" i="77" s="1"/>
  <c r="AB94" i="1"/>
  <c r="AB92" i="77" s="1"/>
  <c r="AB95" i="1"/>
  <c r="AB93" i="77" s="1"/>
  <c r="AB96" i="1"/>
  <c r="AB94" i="77" s="1"/>
  <c r="AB97" i="1"/>
  <c r="AB95" i="77" s="1"/>
  <c r="AB98" i="1"/>
  <c r="AB96" i="77" s="1"/>
  <c r="AB99" i="1"/>
  <c r="AB97" i="77" s="1"/>
  <c r="AB100" i="1"/>
  <c r="AB98" i="77" s="1"/>
  <c r="AB101" i="1"/>
  <c r="AB99" i="77" s="1"/>
  <c r="AB102" i="1"/>
  <c r="AB100" i="77" s="1"/>
  <c r="AB103" i="1"/>
  <c r="AB101" i="77" s="1"/>
  <c r="AB104" i="1"/>
  <c r="AB102" i="77" s="1"/>
  <c r="AB105" i="1"/>
  <c r="AB103" i="77" s="1"/>
  <c r="AB106" i="1"/>
  <c r="AB104" i="77" s="1"/>
  <c r="AB107" i="1"/>
  <c r="AB105" i="77" s="1"/>
  <c r="AB108" i="1"/>
  <c r="AB106" i="77" s="1"/>
  <c r="AB109" i="1"/>
  <c r="AB107" i="77" s="1"/>
  <c r="AB110" i="1"/>
  <c r="AB108" i="77" s="1"/>
  <c r="AB111" i="1"/>
  <c r="AB109" i="77" s="1"/>
  <c r="AB112" i="1"/>
  <c r="AB110" i="77" s="1"/>
  <c r="AB113" i="1"/>
  <c r="AB111" i="77" s="1"/>
  <c r="AB114" i="1"/>
  <c r="AB112" i="77" s="1"/>
  <c r="AB115" i="1"/>
  <c r="AB113" i="77" s="1"/>
  <c r="AB116" i="1"/>
  <c r="AB114" i="77" s="1"/>
  <c r="AB117" i="1"/>
  <c r="AB115" i="77" s="1"/>
  <c r="AB118" i="1"/>
  <c r="AB116" i="77" s="1"/>
  <c r="AB119" i="1"/>
  <c r="AB117" i="77" s="1"/>
  <c r="AB120" i="1"/>
  <c r="AB118" i="77" s="1"/>
  <c r="AB121" i="1"/>
  <c r="AB119" i="77" s="1"/>
  <c r="AB122" i="1"/>
  <c r="AB120" i="77" s="1"/>
  <c r="AB123" i="1"/>
  <c r="AB121" i="77" s="1"/>
  <c r="AB124" i="1"/>
  <c r="AB122" i="77" s="1"/>
  <c r="AB125" i="1"/>
  <c r="AB123" i="77" s="1"/>
  <c r="AB126" i="1"/>
  <c r="AB124" i="77" s="1"/>
  <c r="AB127" i="1"/>
  <c r="AB125" i="77" s="1"/>
  <c r="AB128" i="1"/>
  <c r="AB126" i="77" s="1"/>
  <c r="AB129" i="1"/>
  <c r="AB127" i="77" s="1"/>
  <c r="AB130" i="1"/>
  <c r="AB128" i="77" s="1"/>
  <c r="AB131" i="1"/>
  <c r="AB129" i="77" s="1"/>
  <c r="AB132" i="1"/>
  <c r="AB130" i="77" s="1"/>
  <c r="AB133" i="1"/>
  <c r="AB131" i="77" s="1"/>
  <c r="AB134" i="1"/>
  <c r="AB132" i="77" s="1"/>
  <c r="AB135" i="1"/>
  <c r="AB133" i="77" s="1"/>
  <c r="AB136" i="1"/>
  <c r="AB134" i="77" s="1"/>
  <c r="AB137" i="1"/>
  <c r="AB135" i="77" s="1"/>
  <c r="AB138" i="1"/>
  <c r="AB136" i="77" s="1"/>
  <c r="AB4" i="1"/>
  <c r="AB2" i="77" s="1"/>
  <c r="W5" i="1"/>
  <c r="W3" i="77" s="1"/>
  <c r="W6" i="1"/>
  <c r="W4" i="77" s="1"/>
  <c r="W7" i="1"/>
  <c r="W5" i="77" s="1"/>
  <c r="W8" i="1"/>
  <c r="W6" i="77" s="1"/>
  <c r="W9" i="1"/>
  <c r="W7" i="77" s="1"/>
  <c r="W10" i="1"/>
  <c r="W8" i="77" s="1"/>
  <c r="W11" i="1"/>
  <c r="W9" i="77" s="1"/>
  <c r="W12" i="1"/>
  <c r="W10" i="77" s="1"/>
  <c r="W13" i="1"/>
  <c r="W11" i="77" s="1"/>
  <c r="W14" i="1"/>
  <c r="W12" i="77" s="1"/>
  <c r="W15" i="1"/>
  <c r="W13" i="77" s="1"/>
  <c r="W16" i="1"/>
  <c r="W14" i="77" s="1"/>
  <c r="W17" i="1"/>
  <c r="W15" i="77" s="1"/>
  <c r="W18" i="1"/>
  <c r="W16" i="77" s="1"/>
  <c r="W19" i="1"/>
  <c r="W17" i="77" s="1"/>
  <c r="W20" i="1"/>
  <c r="W18" i="77" s="1"/>
  <c r="W21" i="1"/>
  <c r="W19" i="77" s="1"/>
  <c r="W22" i="1"/>
  <c r="W20" i="77" s="1"/>
  <c r="W23" i="1"/>
  <c r="W21" i="77" s="1"/>
  <c r="W24" i="1"/>
  <c r="W22" i="77" s="1"/>
  <c r="W25" i="1"/>
  <c r="W23" i="77" s="1"/>
  <c r="W26" i="1"/>
  <c r="W24" i="77" s="1"/>
  <c r="W27" i="1"/>
  <c r="W25" i="77" s="1"/>
  <c r="W28" i="1"/>
  <c r="W26" i="77" s="1"/>
  <c r="W29" i="1"/>
  <c r="W27" i="77" s="1"/>
  <c r="W30" i="1"/>
  <c r="W28" i="77" s="1"/>
  <c r="W31" i="1"/>
  <c r="W29" i="77" s="1"/>
  <c r="W32" i="1"/>
  <c r="W30" i="77" s="1"/>
  <c r="W33" i="1"/>
  <c r="W31" i="77" s="1"/>
  <c r="W34" i="1"/>
  <c r="W32" i="77" s="1"/>
  <c r="W35" i="1"/>
  <c r="W33" i="77" s="1"/>
  <c r="W36" i="1"/>
  <c r="W34" i="77" s="1"/>
  <c r="W37" i="1"/>
  <c r="W35" i="77" s="1"/>
  <c r="W38" i="1"/>
  <c r="W36" i="77" s="1"/>
  <c r="W39" i="1"/>
  <c r="W37" i="77" s="1"/>
  <c r="W40" i="1"/>
  <c r="W38" i="77" s="1"/>
  <c r="W41" i="1"/>
  <c r="W39" i="77" s="1"/>
  <c r="W42" i="1"/>
  <c r="W40" i="77" s="1"/>
  <c r="W43" i="1"/>
  <c r="W41" i="77" s="1"/>
  <c r="W44" i="1"/>
  <c r="W42" i="77" s="1"/>
  <c r="W45" i="1"/>
  <c r="W43" i="77" s="1"/>
  <c r="W46" i="1"/>
  <c r="W44" i="77" s="1"/>
  <c r="W47" i="1"/>
  <c r="W45" i="77" s="1"/>
  <c r="W48" i="1"/>
  <c r="W46" i="77" s="1"/>
  <c r="W49" i="1"/>
  <c r="W47" i="77" s="1"/>
  <c r="W50" i="1"/>
  <c r="W48" i="77" s="1"/>
  <c r="W51" i="1"/>
  <c r="W49" i="77" s="1"/>
  <c r="W52" i="1"/>
  <c r="W50" i="77" s="1"/>
  <c r="W53" i="1"/>
  <c r="W51" i="77" s="1"/>
  <c r="W54" i="1"/>
  <c r="W52" i="77" s="1"/>
  <c r="W55" i="1"/>
  <c r="W53" i="77" s="1"/>
  <c r="W56" i="1"/>
  <c r="W54" i="77" s="1"/>
  <c r="W57" i="1"/>
  <c r="W55" i="77" s="1"/>
  <c r="W58" i="1"/>
  <c r="W56" i="77" s="1"/>
  <c r="W59" i="1"/>
  <c r="W57" i="77" s="1"/>
  <c r="W60" i="1"/>
  <c r="W58" i="77" s="1"/>
  <c r="W61" i="1"/>
  <c r="W59" i="77" s="1"/>
  <c r="W62" i="1"/>
  <c r="W60" i="77" s="1"/>
  <c r="W63" i="1"/>
  <c r="W61" i="77" s="1"/>
  <c r="W64" i="1"/>
  <c r="W62" i="77" s="1"/>
  <c r="W65" i="1"/>
  <c r="W63" i="77" s="1"/>
  <c r="W66" i="1"/>
  <c r="W64" i="77" s="1"/>
  <c r="W67" i="1"/>
  <c r="W65" i="77" s="1"/>
  <c r="W68" i="1"/>
  <c r="W66" i="77" s="1"/>
  <c r="W69" i="1"/>
  <c r="W67" i="77" s="1"/>
  <c r="W70" i="1"/>
  <c r="W68" i="77" s="1"/>
  <c r="W71" i="1"/>
  <c r="W69" i="77" s="1"/>
  <c r="W72" i="1"/>
  <c r="W70" i="77" s="1"/>
  <c r="W73" i="1"/>
  <c r="W71" i="77" s="1"/>
  <c r="W74" i="1"/>
  <c r="W72" i="77" s="1"/>
  <c r="W75" i="1"/>
  <c r="W73" i="77" s="1"/>
  <c r="W76" i="1"/>
  <c r="W74" i="77" s="1"/>
  <c r="W77" i="1"/>
  <c r="W75" i="77" s="1"/>
  <c r="W78" i="1"/>
  <c r="W76" i="77" s="1"/>
  <c r="W79" i="1"/>
  <c r="W77" i="77" s="1"/>
  <c r="W80" i="1"/>
  <c r="W78" i="77" s="1"/>
  <c r="W81" i="1"/>
  <c r="W79" i="77" s="1"/>
  <c r="W82" i="1"/>
  <c r="W80" i="77" s="1"/>
  <c r="W83" i="1"/>
  <c r="W81" i="77" s="1"/>
  <c r="W84" i="1"/>
  <c r="W82" i="77" s="1"/>
  <c r="W85" i="1"/>
  <c r="W83" i="77" s="1"/>
  <c r="W86" i="1"/>
  <c r="W84" i="77" s="1"/>
  <c r="W87" i="1"/>
  <c r="W85" i="77" s="1"/>
  <c r="W88" i="1"/>
  <c r="W86" i="77" s="1"/>
  <c r="W89" i="1"/>
  <c r="W87" i="77" s="1"/>
  <c r="W90" i="1"/>
  <c r="W88" i="77" s="1"/>
  <c r="W91" i="1"/>
  <c r="W89" i="77" s="1"/>
  <c r="W92" i="1"/>
  <c r="W90" i="77" s="1"/>
  <c r="W93" i="1"/>
  <c r="W91" i="77" s="1"/>
  <c r="W94" i="1"/>
  <c r="W92" i="77" s="1"/>
  <c r="W95" i="1"/>
  <c r="W93" i="77" s="1"/>
  <c r="W96" i="1"/>
  <c r="W94" i="77" s="1"/>
  <c r="W97" i="1"/>
  <c r="W95" i="77" s="1"/>
  <c r="W98" i="1"/>
  <c r="W96" i="77" s="1"/>
  <c r="W99" i="1"/>
  <c r="W97" i="77" s="1"/>
  <c r="W100" i="1"/>
  <c r="W98" i="77" s="1"/>
  <c r="W101" i="1"/>
  <c r="W99" i="77" s="1"/>
  <c r="W102" i="1"/>
  <c r="W100" i="77" s="1"/>
  <c r="W103" i="1"/>
  <c r="W101" i="77" s="1"/>
  <c r="W104" i="1"/>
  <c r="W102" i="77" s="1"/>
  <c r="W105" i="1"/>
  <c r="W103" i="77" s="1"/>
  <c r="W106" i="1"/>
  <c r="W104" i="77" s="1"/>
  <c r="W107" i="1"/>
  <c r="W105" i="77" s="1"/>
  <c r="W108" i="1"/>
  <c r="W106" i="77" s="1"/>
  <c r="W109" i="1"/>
  <c r="W107" i="77" s="1"/>
  <c r="W110" i="1"/>
  <c r="W108" i="77" s="1"/>
  <c r="W111" i="1"/>
  <c r="W109" i="77" s="1"/>
  <c r="W112" i="1"/>
  <c r="W110" i="77" s="1"/>
  <c r="W113" i="1"/>
  <c r="W111" i="77" s="1"/>
  <c r="W114" i="1"/>
  <c r="W112" i="77" s="1"/>
  <c r="W115" i="1"/>
  <c r="W113" i="77" s="1"/>
  <c r="W116" i="1"/>
  <c r="W114" i="77" s="1"/>
  <c r="W117" i="1"/>
  <c r="W115" i="77" s="1"/>
  <c r="W118" i="1"/>
  <c r="W116" i="77" s="1"/>
  <c r="W119" i="1"/>
  <c r="W117" i="77" s="1"/>
  <c r="W120" i="1"/>
  <c r="W118" i="77" s="1"/>
  <c r="W121" i="1"/>
  <c r="W119" i="77" s="1"/>
  <c r="W122" i="1"/>
  <c r="W120" i="77" s="1"/>
  <c r="W123" i="1"/>
  <c r="W121" i="77" s="1"/>
  <c r="W124" i="1"/>
  <c r="W122" i="77" s="1"/>
  <c r="W125" i="1"/>
  <c r="W123" i="77" s="1"/>
  <c r="W126" i="1"/>
  <c r="W124" i="77" s="1"/>
  <c r="W127" i="1"/>
  <c r="W125" i="77" s="1"/>
  <c r="W128" i="1"/>
  <c r="W126" i="77" s="1"/>
  <c r="W129" i="1"/>
  <c r="W127" i="77" s="1"/>
  <c r="W130" i="1"/>
  <c r="W128" i="77" s="1"/>
  <c r="W131" i="1"/>
  <c r="W129" i="77" s="1"/>
  <c r="W132" i="1"/>
  <c r="W130" i="77" s="1"/>
  <c r="W133" i="1"/>
  <c r="W131" i="77" s="1"/>
  <c r="W134" i="1"/>
  <c r="W132" i="77" s="1"/>
  <c r="W135" i="1"/>
  <c r="W133" i="77" s="1"/>
  <c r="W136" i="1"/>
  <c r="W134" i="77" s="1"/>
  <c r="W137" i="1"/>
  <c r="W135" i="77" s="1"/>
  <c r="W138" i="1"/>
  <c r="W136" i="77" s="1"/>
  <c r="W4" i="1"/>
  <c r="W2" i="77" s="1"/>
  <c r="A5" i="1"/>
  <c r="A3" i="77" s="1"/>
  <c r="B5" i="1"/>
  <c r="B3" i="77" s="1"/>
  <c r="C5" i="1"/>
  <c r="C3" i="77" s="1"/>
  <c r="E5" i="1"/>
  <c r="E3" i="77" s="1"/>
  <c r="F5" i="1"/>
  <c r="F3" i="77" s="1"/>
  <c r="Q5" i="1"/>
  <c r="Q3" i="77" s="1"/>
  <c r="U5" i="1"/>
  <c r="U3" i="77" s="1"/>
  <c r="V5" i="1"/>
  <c r="V3" i="77" s="1"/>
  <c r="X5" i="1"/>
  <c r="A6" i="1"/>
  <c r="A4" i="77" s="1"/>
  <c r="B6" i="1"/>
  <c r="B4" i="77" s="1"/>
  <c r="C6" i="1"/>
  <c r="C4" i="77" s="1"/>
  <c r="E6" i="1"/>
  <c r="E4" i="77" s="1"/>
  <c r="F6" i="1"/>
  <c r="F4" i="77" s="1"/>
  <c r="Q6" i="1"/>
  <c r="Q4" i="77" s="1"/>
  <c r="U6" i="1"/>
  <c r="U4" i="77" s="1"/>
  <c r="V6" i="1"/>
  <c r="V4" i="77" s="1"/>
  <c r="X6" i="1"/>
  <c r="A7" i="1"/>
  <c r="A5" i="77" s="1"/>
  <c r="B7" i="1"/>
  <c r="B5" i="77" s="1"/>
  <c r="C7" i="1"/>
  <c r="C5" i="77" s="1"/>
  <c r="L7" i="1"/>
  <c r="L5" i="77" s="1"/>
  <c r="K7" i="1"/>
  <c r="K5" i="77" s="1"/>
  <c r="E7" i="1"/>
  <c r="E5" i="77" s="1"/>
  <c r="F7" i="1"/>
  <c r="F5" i="77" s="1"/>
  <c r="Q7" i="1"/>
  <c r="Q5" i="77" s="1"/>
  <c r="U7" i="1"/>
  <c r="U5" i="77" s="1"/>
  <c r="V7" i="1"/>
  <c r="V5" i="77" s="1"/>
  <c r="X7" i="1"/>
  <c r="A8" i="1"/>
  <c r="A6" i="77" s="1"/>
  <c r="B8" i="1"/>
  <c r="B6" i="77" s="1"/>
  <c r="C8" i="1"/>
  <c r="C6" i="77" s="1"/>
  <c r="L8" i="1"/>
  <c r="L6" i="77" s="1"/>
  <c r="K8" i="1"/>
  <c r="K6" i="77" s="1"/>
  <c r="E8" i="1"/>
  <c r="E6" i="77" s="1"/>
  <c r="F8" i="1"/>
  <c r="F6" i="77" s="1"/>
  <c r="Q8" i="1"/>
  <c r="Q6" i="77" s="1"/>
  <c r="U8" i="1"/>
  <c r="U6" i="77" s="1"/>
  <c r="V8" i="1"/>
  <c r="V6" i="77" s="1"/>
  <c r="X8" i="1"/>
  <c r="A9" i="1"/>
  <c r="A7" i="77" s="1"/>
  <c r="B9" i="1"/>
  <c r="B7" i="77" s="1"/>
  <c r="C9" i="1"/>
  <c r="C7" i="77" s="1"/>
  <c r="L9" i="1"/>
  <c r="L7" i="77" s="1"/>
  <c r="K9" i="1"/>
  <c r="K7" i="77" s="1"/>
  <c r="E9" i="1"/>
  <c r="E7" i="77" s="1"/>
  <c r="F9" i="1"/>
  <c r="F7" i="77" s="1"/>
  <c r="Q9" i="1"/>
  <c r="Q7" i="77" s="1"/>
  <c r="U9" i="1"/>
  <c r="U7" i="77" s="1"/>
  <c r="V9" i="1"/>
  <c r="V7" i="77" s="1"/>
  <c r="X9" i="1"/>
  <c r="A10" i="1"/>
  <c r="A8" i="77" s="1"/>
  <c r="B10" i="1"/>
  <c r="B8" i="77" s="1"/>
  <c r="C10" i="1"/>
  <c r="C8" i="77" s="1"/>
  <c r="L10" i="1"/>
  <c r="L8" i="77" s="1"/>
  <c r="K10" i="1"/>
  <c r="K8" i="77" s="1"/>
  <c r="E10" i="1"/>
  <c r="E8" i="77" s="1"/>
  <c r="F10" i="1"/>
  <c r="F8" i="77" s="1"/>
  <c r="Q10" i="1"/>
  <c r="Q8" i="77" s="1"/>
  <c r="U10" i="1"/>
  <c r="U8" i="77" s="1"/>
  <c r="V10" i="1"/>
  <c r="V8" i="77" s="1"/>
  <c r="X10" i="1"/>
  <c r="A11" i="1"/>
  <c r="A9" i="77" s="1"/>
  <c r="B11" i="1"/>
  <c r="B9" i="77" s="1"/>
  <c r="C11" i="1"/>
  <c r="C9" i="77" s="1"/>
  <c r="L11" i="1"/>
  <c r="L9" i="77" s="1"/>
  <c r="K11" i="1"/>
  <c r="K9" i="77" s="1"/>
  <c r="E11" i="1"/>
  <c r="E9" i="77" s="1"/>
  <c r="F11" i="1"/>
  <c r="F9" i="77" s="1"/>
  <c r="Q11" i="1"/>
  <c r="Q9" i="77" s="1"/>
  <c r="U11" i="1"/>
  <c r="U9" i="77" s="1"/>
  <c r="V11" i="1"/>
  <c r="V9" i="77" s="1"/>
  <c r="X11" i="1"/>
  <c r="A12" i="1"/>
  <c r="A10" i="77" s="1"/>
  <c r="B12" i="1"/>
  <c r="B10" i="77" s="1"/>
  <c r="C12" i="1"/>
  <c r="C10" i="77" s="1"/>
  <c r="L12" i="1"/>
  <c r="L10" i="77" s="1"/>
  <c r="K12" i="1"/>
  <c r="K10" i="77" s="1"/>
  <c r="E12" i="1"/>
  <c r="E10" i="77" s="1"/>
  <c r="F12" i="1"/>
  <c r="F10" i="77" s="1"/>
  <c r="Q12" i="1"/>
  <c r="Q10" i="77" s="1"/>
  <c r="U12" i="1"/>
  <c r="U10" i="77" s="1"/>
  <c r="V12" i="1"/>
  <c r="V10" i="77" s="1"/>
  <c r="X12" i="1"/>
  <c r="A13" i="1"/>
  <c r="A11" i="77" s="1"/>
  <c r="B13" i="1"/>
  <c r="B11" i="77" s="1"/>
  <c r="C13" i="1"/>
  <c r="C11" i="77" s="1"/>
  <c r="L13" i="1"/>
  <c r="L11" i="77" s="1"/>
  <c r="K13" i="1"/>
  <c r="K11" i="77" s="1"/>
  <c r="E13" i="1"/>
  <c r="E11" i="77" s="1"/>
  <c r="F13" i="1"/>
  <c r="F11" i="77" s="1"/>
  <c r="Q13" i="1"/>
  <c r="Q11" i="77" s="1"/>
  <c r="U13" i="1"/>
  <c r="U11" i="77" s="1"/>
  <c r="V13" i="1"/>
  <c r="V11" i="77" s="1"/>
  <c r="X13" i="1"/>
  <c r="A14" i="1"/>
  <c r="A12" i="77" s="1"/>
  <c r="B14" i="1"/>
  <c r="B12" i="77" s="1"/>
  <c r="C14" i="1"/>
  <c r="C12" i="77" s="1"/>
  <c r="L14" i="1"/>
  <c r="L12" i="77" s="1"/>
  <c r="K14" i="1"/>
  <c r="K12" i="77" s="1"/>
  <c r="E14" i="1"/>
  <c r="E12" i="77" s="1"/>
  <c r="F14" i="1"/>
  <c r="F12" i="77" s="1"/>
  <c r="Q14" i="1"/>
  <c r="Q12" i="77" s="1"/>
  <c r="U14" i="1"/>
  <c r="U12" i="77" s="1"/>
  <c r="V14" i="1"/>
  <c r="V12" i="77" s="1"/>
  <c r="X14" i="1"/>
  <c r="A15" i="1"/>
  <c r="A13" i="77" s="1"/>
  <c r="B15" i="1"/>
  <c r="B13" i="77" s="1"/>
  <c r="C15" i="1"/>
  <c r="C13" i="77" s="1"/>
  <c r="L15" i="1"/>
  <c r="L13" i="77" s="1"/>
  <c r="K15" i="1"/>
  <c r="K13" i="77" s="1"/>
  <c r="E15" i="1"/>
  <c r="E13" i="77" s="1"/>
  <c r="F15" i="1"/>
  <c r="F13" i="77" s="1"/>
  <c r="Q15" i="1"/>
  <c r="Q13" i="77" s="1"/>
  <c r="U15" i="1"/>
  <c r="U13" i="77" s="1"/>
  <c r="V15" i="1"/>
  <c r="V13" i="77" s="1"/>
  <c r="X15" i="1"/>
  <c r="A16" i="1"/>
  <c r="A14" i="77" s="1"/>
  <c r="B16" i="1"/>
  <c r="B14" i="77" s="1"/>
  <c r="C16" i="1"/>
  <c r="C14" i="77" s="1"/>
  <c r="L16" i="1"/>
  <c r="L14" i="77" s="1"/>
  <c r="K16" i="1"/>
  <c r="K14" i="77" s="1"/>
  <c r="E16" i="1"/>
  <c r="E14" i="77" s="1"/>
  <c r="F16" i="1"/>
  <c r="F14" i="77" s="1"/>
  <c r="Q16" i="1"/>
  <c r="Q14" i="77" s="1"/>
  <c r="U16" i="1"/>
  <c r="U14" i="77" s="1"/>
  <c r="V16" i="1"/>
  <c r="V14" i="77" s="1"/>
  <c r="X16" i="1"/>
  <c r="A17" i="1"/>
  <c r="A15" i="77" s="1"/>
  <c r="B17" i="1"/>
  <c r="B15" i="77" s="1"/>
  <c r="C17" i="1"/>
  <c r="C15" i="77" s="1"/>
  <c r="L17" i="1"/>
  <c r="L15" i="77" s="1"/>
  <c r="K17" i="1"/>
  <c r="K15" i="77" s="1"/>
  <c r="E17" i="1"/>
  <c r="E15" i="77" s="1"/>
  <c r="F17" i="1"/>
  <c r="F15" i="77" s="1"/>
  <c r="Q17" i="1"/>
  <c r="Q15" i="77" s="1"/>
  <c r="U17" i="1"/>
  <c r="U15" i="77" s="1"/>
  <c r="V17" i="1"/>
  <c r="V15" i="77" s="1"/>
  <c r="X17" i="1"/>
  <c r="A18" i="1"/>
  <c r="A16" i="77" s="1"/>
  <c r="B18" i="1"/>
  <c r="B16" i="77" s="1"/>
  <c r="C18" i="1"/>
  <c r="C16" i="77" s="1"/>
  <c r="L18" i="1"/>
  <c r="L16" i="77" s="1"/>
  <c r="K18" i="1"/>
  <c r="K16" i="77" s="1"/>
  <c r="E18" i="1"/>
  <c r="E16" i="77" s="1"/>
  <c r="F18" i="1"/>
  <c r="F16" i="77" s="1"/>
  <c r="Q18" i="1"/>
  <c r="Q16" i="77" s="1"/>
  <c r="U18" i="1"/>
  <c r="U16" i="77" s="1"/>
  <c r="V18" i="1"/>
  <c r="V16" i="77" s="1"/>
  <c r="X18" i="1"/>
  <c r="A19" i="1"/>
  <c r="A17" i="77" s="1"/>
  <c r="B19" i="1"/>
  <c r="B17" i="77" s="1"/>
  <c r="C19" i="1"/>
  <c r="C17" i="77" s="1"/>
  <c r="L19" i="1"/>
  <c r="L17" i="77" s="1"/>
  <c r="K19" i="1"/>
  <c r="K17" i="77" s="1"/>
  <c r="E19" i="1"/>
  <c r="E17" i="77" s="1"/>
  <c r="F19" i="1"/>
  <c r="F17" i="77" s="1"/>
  <c r="Q19" i="1"/>
  <c r="Q17" i="77" s="1"/>
  <c r="U19" i="1"/>
  <c r="U17" i="77" s="1"/>
  <c r="V19" i="1"/>
  <c r="V17" i="77" s="1"/>
  <c r="X19" i="1"/>
  <c r="A20" i="1"/>
  <c r="A18" i="77" s="1"/>
  <c r="B20" i="1"/>
  <c r="B18" i="77" s="1"/>
  <c r="C20" i="1"/>
  <c r="C18" i="77" s="1"/>
  <c r="L20" i="1"/>
  <c r="L18" i="77" s="1"/>
  <c r="K20" i="1"/>
  <c r="K18" i="77" s="1"/>
  <c r="E20" i="1"/>
  <c r="E18" i="77" s="1"/>
  <c r="F20" i="1"/>
  <c r="F18" i="77" s="1"/>
  <c r="Q20" i="1"/>
  <c r="Q18" i="77" s="1"/>
  <c r="U20" i="1"/>
  <c r="U18" i="77" s="1"/>
  <c r="V20" i="1"/>
  <c r="V18" i="77" s="1"/>
  <c r="X20" i="1"/>
  <c r="A21" i="1"/>
  <c r="A19" i="77" s="1"/>
  <c r="B21" i="1"/>
  <c r="B19" i="77" s="1"/>
  <c r="C21" i="1"/>
  <c r="C19" i="77" s="1"/>
  <c r="L21" i="1"/>
  <c r="L19" i="77" s="1"/>
  <c r="K21" i="1"/>
  <c r="K19" i="77" s="1"/>
  <c r="E21" i="1"/>
  <c r="E19" i="77" s="1"/>
  <c r="F21" i="1"/>
  <c r="F19" i="77" s="1"/>
  <c r="Q21" i="1"/>
  <c r="Q19" i="77" s="1"/>
  <c r="U21" i="1"/>
  <c r="U19" i="77" s="1"/>
  <c r="V21" i="1"/>
  <c r="V19" i="77" s="1"/>
  <c r="X21" i="1"/>
  <c r="A22" i="1"/>
  <c r="A20" i="77" s="1"/>
  <c r="B22" i="1"/>
  <c r="B20" i="77" s="1"/>
  <c r="C22" i="1"/>
  <c r="C20" i="77" s="1"/>
  <c r="L22" i="1"/>
  <c r="L20" i="77" s="1"/>
  <c r="K22" i="1"/>
  <c r="K20" i="77" s="1"/>
  <c r="E22" i="1"/>
  <c r="E20" i="77" s="1"/>
  <c r="F22" i="1"/>
  <c r="F20" i="77" s="1"/>
  <c r="Q22" i="1"/>
  <c r="Q20" i="77" s="1"/>
  <c r="U22" i="1"/>
  <c r="U20" i="77" s="1"/>
  <c r="V22" i="1"/>
  <c r="V20" i="77" s="1"/>
  <c r="X22" i="1"/>
  <c r="A23" i="1"/>
  <c r="A21" i="77" s="1"/>
  <c r="B23" i="1"/>
  <c r="B21" i="77" s="1"/>
  <c r="C23" i="1"/>
  <c r="C21" i="77" s="1"/>
  <c r="L23" i="1"/>
  <c r="L21" i="77" s="1"/>
  <c r="K23" i="1"/>
  <c r="K21" i="77" s="1"/>
  <c r="E23" i="1"/>
  <c r="E21" i="77" s="1"/>
  <c r="F23" i="1"/>
  <c r="F21" i="77" s="1"/>
  <c r="Q23" i="1"/>
  <c r="Q21" i="77" s="1"/>
  <c r="U23" i="1"/>
  <c r="U21" i="77" s="1"/>
  <c r="V23" i="1"/>
  <c r="V21" i="77" s="1"/>
  <c r="X23" i="1"/>
  <c r="A24" i="1"/>
  <c r="A22" i="77" s="1"/>
  <c r="B24" i="1"/>
  <c r="B22" i="77" s="1"/>
  <c r="C24" i="1"/>
  <c r="C22" i="77" s="1"/>
  <c r="L24" i="1"/>
  <c r="L22" i="77" s="1"/>
  <c r="K24" i="1"/>
  <c r="K22" i="77" s="1"/>
  <c r="E24" i="1"/>
  <c r="E22" i="77" s="1"/>
  <c r="F24" i="1"/>
  <c r="F22" i="77" s="1"/>
  <c r="Q24" i="1"/>
  <c r="Q22" i="77" s="1"/>
  <c r="U24" i="1"/>
  <c r="U22" i="77" s="1"/>
  <c r="V24" i="1"/>
  <c r="V22" i="77" s="1"/>
  <c r="X24" i="1"/>
  <c r="A25" i="1"/>
  <c r="A23" i="77" s="1"/>
  <c r="B25" i="1"/>
  <c r="B23" i="77" s="1"/>
  <c r="C25" i="1"/>
  <c r="C23" i="77" s="1"/>
  <c r="L25" i="1"/>
  <c r="L23" i="77" s="1"/>
  <c r="K25" i="1"/>
  <c r="K23" i="77" s="1"/>
  <c r="E25" i="1"/>
  <c r="E23" i="77" s="1"/>
  <c r="F25" i="1"/>
  <c r="F23" i="77" s="1"/>
  <c r="Q25" i="1"/>
  <c r="Q23" i="77" s="1"/>
  <c r="U25" i="1"/>
  <c r="U23" i="77" s="1"/>
  <c r="V25" i="1"/>
  <c r="V23" i="77" s="1"/>
  <c r="X25" i="1"/>
  <c r="A26" i="1"/>
  <c r="A24" i="77" s="1"/>
  <c r="B26" i="1"/>
  <c r="B24" i="77" s="1"/>
  <c r="C26" i="1"/>
  <c r="C24" i="77" s="1"/>
  <c r="L26" i="1"/>
  <c r="L24" i="77" s="1"/>
  <c r="K26" i="1"/>
  <c r="K24" i="77" s="1"/>
  <c r="E26" i="1"/>
  <c r="E24" i="77" s="1"/>
  <c r="F26" i="1"/>
  <c r="F24" i="77" s="1"/>
  <c r="Q26" i="1"/>
  <c r="Q24" i="77" s="1"/>
  <c r="U26" i="1"/>
  <c r="U24" i="77" s="1"/>
  <c r="V26" i="1"/>
  <c r="V24" i="77" s="1"/>
  <c r="X26" i="1"/>
  <c r="A27" i="1"/>
  <c r="A25" i="77" s="1"/>
  <c r="B27" i="1"/>
  <c r="B25" i="77" s="1"/>
  <c r="C27" i="1"/>
  <c r="C25" i="77" s="1"/>
  <c r="L27" i="1"/>
  <c r="L25" i="77" s="1"/>
  <c r="K27" i="1"/>
  <c r="K25" i="77" s="1"/>
  <c r="E27" i="1"/>
  <c r="E25" i="77" s="1"/>
  <c r="F27" i="1"/>
  <c r="F25" i="77" s="1"/>
  <c r="Q27" i="1"/>
  <c r="Q25" i="77" s="1"/>
  <c r="U27" i="1"/>
  <c r="U25" i="77" s="1"/>
  <c r="V27" i="1"/>
  <c r="V25" i="77" s="1"/>
  <c r="X27" i="1"/>
  <c r="A28" i="1"/>
  <c r="A26" i="77" s="1"/>
  <c r="B28" i="1"/>
  <c r="B26" i="77" s="1"/>
  <c r="C28" i="1"/>
  <c r="C26" i="77" s="1"/>
  <c r="L28" i="1"/>
  <c r="L26" i="77" s="1"/>
  <c r="K28" i="1"/>
  <c r="K26" i="77" s="1"/>
  <c r="E28" i="1"/>
  <c r="E26" i="77" s="1"/>
  <c r="F28" i="1"/>
  <c r="F26" i="77" s="1"/>
  <c r="Q28" i="1"/>
  <c r="Q26" i="77" s="1"/>
  <c r="U28" i="1"/>
  <c r="U26" i="77" s="1"/>
  <c r="V28" i="1"/>
  <c r="V26" i="77" s="1"/>
  <c r="X28" i="1"/>
  <c r="A29" i="1"/>
  <c r="A27" i="77" s="1"/>
  <c r="B29" i="1"/>
  <c r="B27" i="77" s="1"/>
  <c r="C29" i="1"/>
  <c r="C27" i="77" s="1"/>
  <c r="L29" i="1"/>
  <c r="L27" i="77" s="1"/>
  <c r="K29" i="1"/>
  <c r="K27" i="77" s="1"/>
  <c r="E29" i="1"/>
  <c r="E27" i="77" s="1"/>
  <c r="F29" i="1"/>
  <c r="F27" i="77" s="1"/>
  <c r="Q29" i="1"/>
  <c r="Q27" i="77" s="1"/>
  <c r="U29" i="1"/>
  <c r="U27" i="77" s="1"/>
  <c r="V29" i="1"/>
  <c r="V27" i="77" s="1"/>
  <c r="X29" i="1"/>
  <c r="A30" i="1"/>
  <c r="A28" i="77" s="1"/>
  <c r="B30" i="1"/>
  <c r="B28" i="77" s="1"/>
  <c r="C30" i="1"/>
  <c r="C28" i="77" s="1"/>
  <c r="L30" i="1"/>
  <c r="L28" i="77" s="1"/>
  <c r="K30" i="1"/>
  <c r="K28" i="77" s="1"/>
  <c r="E30" i="1"/>
  <c r="E28" i="77" s="1"/>
  <c r="F30" i="1"/>
  <c r="F28" i="77" s="1"/>
  <c r="Q30" i="1"/>
  <c r="Q28" i="77" s="1"/>
  <c r="U30" i="1"/>
  <c r="U28" i="77" s="1"/>
  <c r="V30" i="1"/>
  <c r="V28" i="77" s="1"/>
  <c r="X30" i="1"/>
  <c r="A31" i="1"/>
  <c r="A29" i="77" s="1"/>
  <c r="B31" i="1"/>
  <c r="B29" i="77" s="1"/>
  <c r="C31" i="1"/>
  <c r="C29" i="77" s="1"/>
  <c r="L31" i="1"/>
  <c r="L29" i="77" s="1"/>
  <c r="K31" i="1"/>
  <c r="K29" i="77" s="1"/>
  <c r="E31" i="1"/>
  <c r="E29" i="77" s="1"/>
  <c r="F31" i="1"/>
  <c r="F29" i="77" s="1"/>
  <c r="Q31" i="1"/>
  <c r="Q29" i="77" s="1"/>
  <c r="U31" i="1"/>
  <c r="U29" i="77" s="1"/>
  <c r="V31" i="1"/>
  <c r="V29" i="77" s="1"/>
  <c r="X31" i="1"/>
  <c r="A32" i="1"/>
  <c r="A30" i="77" s="1"/>
  <c r="B32" i="1"/>
  <c r="B30" i="77" s="1"/>
  <c r="C32" i="1"/>
  <c r="C30" i="77" s="1"/>
  <c r="L32" i="1"/>
  <c r="L30" i="77" s="1"/>
  <c r="K32" i="1"/>
  <c r="K30" i="77" s="1"/>
  <c r="E32" i="1"/>
  <c r="E30" i="77" s="1"/>
  <c r="F32" i="1"/>
  <c r="F30" i="77" s="1"/>
  <c r="Q32" i="1"/>
  <c r="Q30" i="77" s="1"/>
  <c r="U32" i="1"/>
  <c r="U30" i="77" s="1"/>
  <c r="V32" i="1"/>
  <c r="V30" i="77" s="1"/>
  <c r="X32" i="1"/>
  <c r="A33" i="1"/>
  <c r="A31" i="77" s="1"/>
  <c r="B33" i="1"/>
  <c r="B31" i="77" s="1"/>
  <c r="C33" i="1"/>
  <c r="C31" i="77" s="1"/>
  <c r="L33" i="1"/>
  <c r="L31" i="77" s="1"/>
  <c r="K33" i="1"/>
  <c r="K31" i="77" s="1"/>
  <c r="E33" i="1"/>
  <c r="E31" i="77" s="1"/>
  <c r="F33" i="1"/>
  <c r="F31" i="77" s="1"/>
  <c r="Q33" i="1"/>
  <c r="Q31" i="77" s="1"/>
  <c r="U33" i="1"/>
  <c r="U31" i="77" s="1"/>
  <c r="V33" i="1"/>
  <c r="V31" i="77" s="1"/>
  <c r="X33" i="1"/>
  <c r="A34" i="1"/>
  <c r="A32" i="77" s="1"/>
  <c r="B34" i="1"/>
  <c r="B32" i="77" s="1"/>
  <c r="C34" i="1"/>
  <c r="C32" i="77" s="1"/>
  <c r="L34" i="1"/>
  <c r="L32" i="77" s="1"/>
  <c r="K34" i="1"/>
  <c r="K32" i="77" s="1"/>
  <c r="E34" i="1"/>
  <c r="E32" i="77" s="1"/>
  <c r="F34" i="1"/>
  <c r="F32" i="77" s="1"/>
  <c r="Q34" i="1"/>
  <c r="Q32" i="77" s="1"/>
  <c r="U34" i="1"/>
  <c r="U32" i="77" s="1"/>
  <c r="V34" i="1"/>
  <c r="V32" i="77" s="1"/>
  <c r="X34" i="1"/>
  <c r="A35" i="1"/>
  <c r="A33" i="77" s="1"/>
  <c r="B35" i="1"/>
  <c r="B33" i="77" s="1"/>
  <c r="C35" i="1"/>
  <c r="C33" i="77" s="1"/>
  <c r="L35" i="1"/>
  <c r="L33" i="77" s="1"/>
  <c r="K35" i="1"/>
  <c r="K33" i="77" s="1"/>
  <c r="E35" i="1"/>
  <c r="E33" i="77" s="1"/>
  <c r="F35" i="1"/>
  <c r="F33" i="77" s="1"/>
  <c r="Q35" i="1"/>
  <c r="Q33" i="77" s="1"/>
  <c r="U35" i="1"/>
  <c r="U33" i="77" s="1"/>
  <c r="V35" i="1"/>
  <c r="V33" i="77" s="1"/>
  <c r="X35" i="1"/>
  <c r="A36" i="1"/>
  <c r="A34" i="77" s="1"/>
  <c r="B36" i="1"/>
  <c r="B34" i="77" s="1"/>
  <c r="C36" i="1"/>
  <c r="C34" i="77" s="1"/>
  <c r="L36" i="1"/>
  <c r="L34" i="77" s="1"/>
  <c r="K36" i="1"/>
  <c r="K34" i="77" s="1"/>
  <c r="E36" i="1"/>
  <c r="E34" i="77" s="1"/>
  <c r="F36" i="1"/>
  <c r="F34" i="77" s="1"/>
  <c r="Q36" i="1"/>
  <c r="Q34" i="77" s="1"/>
  <c r="U36" i="1"/>
  <c r="U34" i="77" s="1"/>
  <c r="V36" i="1"/>
  <c r="V34" i="77" s="1"/>
  <c r="X36" i="1"/>
  <c r="A37" i="1"/>
  <c r="A35" i="77" s="1"/>
  <c r="B37" i="1"/>
  <c r="B35" i="77" s="1"/>
  <c r="C37" i="1"/>
  <c r="C35" i="77" s="1"/>
  <c r="L37" i="1"/>
  <c r="L35" i="77" s="1"/>
  <c r="K37" i="1"/>
  <c r="K35" i="77" s="1"/>
  <c r="E37" i="1"/>
  <c r="E35" i="77" s="1"/>
  <c r="F37" i="1"/>
  <c r="F35" i="77" s="1"/>
  <c r="Q37" i="1"/>
  <c r="Q35" i="77" s="1"/>
  <c r="U37" i="1"/>
  <c r="U35" i="77" s="1"/>
  <c r="V37" i="1"/>
  <c r="V35" i="77" s="1"/>
  <c r="X37" i="1"/>
  <c r="A38" i="1"/>
  <c r="A36" i="77" s="1"/>
  <c r="B38" i="1"/>
  <c r="B36" i="77" s="1"/>
  <c r="C38" i="1"/>
  <c r="C36" i="77" s="1"/>
  <c r="L38" i="1"/>
  <c r="L36" i="77" s="1"/>
  <c r="K38" i="1"/>
  <c r="K36" i="77" s="1"/>
  <c r="E38" i="1"/>
  <c r="E36" i="77" s="1"/>
  <c r="F38" i="1"/>
  <c r="F36" i="77" s="1"/>
  <c r="Q38" i="1"/>
  <c r="Q36" i="77" s="1"/>
  <c r="U38" i="1"/>
  <c r="U36" i="77" s="1"/>
  <c r="V38" i="1"/>
  <c r="V36" i="77" s="1"/>
  <c r="X38" i="1"/>
  <c r="A39" i="1"/>
  <c r="A37" i="77" s="1"/>
  <c r="B39" i="1"/>
  <c r="B37" i="77" s="1"/>
  <c r="C39" i="1"/>
  <c r="C37" i="77" s="1"/>
  <c r="L39" i="1"/>
  <c r="L37" i="77" s="1"/>
  <c r="K39" i="1"/>
  <c r="K37" i="77" s="1"/>
  <c r="E39" i="1"/>
  <c r="E37" i="77" s="1"/>
  <c r="F39" i="1"/>
  <c r="F37" i="77" s="1"/>
  <c r="Q39" i="1"/>
  <c r="Q37" i="77" s="1"/>
  <c r="U39" i="1"/>
  <c r="U37" i="77" s="1"/>
  <c r="V39" i="1"/>
  <c r="V37" i="77" s="1"/>
  <c r="X39" i="1"/>
  <c r="A40" i="1"/>
  <c r="A38" i="77" s="1"/>
  <c r="B40" i="1"/>
  <c r="B38" i="77" s="1"/>
  <c r="C40" i="1"/>
  <c r="C38" i="77" s="1"/>
  <c r="L40" i="1"/>
  <c r="L38" i="77" s="1"/>
  <c r="K40" i="1"/>
  <c r="K38" i="77" s="1"/>
  <c r="E40" i="1"/>
  <c r="E38" i="77" s="1"/>
  <c r="F40" i="1"/>
  <c r="F38" i="77" s="1"/>
  <c r="Q40" i="1"/>
  <c r="Q38" i="77" s="1"/>
  <c r="U40" i="1"/>
  <c r="U38" i="77" s="1"/>
  <c r="V40" i="1"/>
  <c r="V38" i="77" s="1"/>
  <c r="X40" i="1"/>
  <c r="A41" i="1"/>
  <c r="A39" i="77" s="1"/>
  <c r="B41" i="1"/>
  <c r="B39" i="77" s="1"/>
  <c r="C41" i="1"/>
  <c r="C39" i="77" s="1"/>
  <c r="L41" i="1"/>
  <c r="L39" i="77" s="1"/>
  <c r="K41" i="1"/>
  <c r="K39" i="77" s="1"/>
  <c r="E41" i="1"/>
  <c r="E39" i="77" s="1"/>
  <c r="F41" i="1"/>
  <c r="F39" i="77" s="1"/>
  <c r="Q41" i="1"/>
  <c r="Q39" i="77" s="1"/>
  <c r="U41" i="1"/>
  <c r="U39" i="77" s="1"/>
  <c r="V41" i="1"/>
  <c r="V39" i="77" s="1"/>
  <c r="X41" i="1"/>
  <c r="A42" i="1"/>
  <c r="A40" i="77" s="1"/>
  <c r="B42" i="1"/>
  <c r="B40" i="77" s="1"/>
  <c r="C42" i="1"/>
  <c r="C40" i="77" s="1"/>
  <c r="L42" i="1"/>
  <c r="L40" i="77" s="1"/>
  <c r="K42" i="1"/>
  <c r="K40" i="77" s="1"/>
  <c r="E42" i="1"/>
  <c r="E40" i="77" s="1"/>
  <c r="F42" i="1"/>
  <c r="F40" i="77" s="1"/>
  <c r="Q42" i="1"/>
  <c r="Q40" i="77" s="1"/>
  <c r="U42" i="1"/>
  <c r="U40" i="77" s="1"/>
  <c r="V42" i="1"/>
  <c r="V40" i="77" s="1"/>
  <c r="A43" i="1"/>
  <c r="A41" i="77" s="1"/>
  <c r="B43" i="1"/>
  <c r="B41" i="77" s="1"/>
  <c r="C43" i="1"/>
  <c r="C41" i="77" s="1"/>
  <c r="L43" i="1"/>
  <c r="L41" i="77" s="1"/>
  <c r="K43" i="1"/>
  <c r="K41" i="77" s="1"/>
  <c r="E43" i="1"/>
  <c r="E41" i="77" s="1"/>
  <c r="F43" i="1"/>
  <c r="F41" i="77" s="1"/>
  <c r="Q43" i="1"/>
  <c r="Q41" i="77" s="1"/>
  <c r="U43" i="1"/>
  <c r="U41" i="77" s="1"/>
  <c r="V43" i="1"/>
  <c r="V41" i="77" s="1"/>
  <c r="A44" i="1"/>
  <c r="A42" i="77" s="1"/>
  <c r="B44" i="1"/>
  <c r="B42" i="77" s="1"/>
  <c r="C44" i="1"/>
  <c r="C42" i="77" s="1"/>
  <c r="L44" i="1"/>
  <c r="L42" i="77" s="1"/>
  <c r="K44" i="1"/>
  <c r="K42" i="77" s="1"/>
  <c r="E44" i="1"/>
  <c r="E42" i="77" s="1"/>
  <c r="F44" i="1"/>
  <c r="F42" i="77" s="1"/>
  <c r="Q44" i="1"/>
  <c r="Q42" i="77" s="1"/>
  <c r="U44" i="1"/>
  <c r="U42" i="77" s="1"/>
  <c r="V44" i="1"/>
  <c r="V42" i="77" s="1"/>
  <c r="A45" i="1"/>
  <c r="A43" i="77" s="1"/>
  <c r="B45" i="1"/>
  <c r="B43" i="77" s="1"/>
  <c r="C45" i="1"/>
  <c r="C43" i="77" s="1"/>
  <c r="L45" i="1"/>
  <c r="L43" i="77" s="1"/>
  <c r="K45" i="1"/>
  <c r="K43" i="77" s="1"/>
  <c r="E45" i="1"/>
  <c r="E43" i="77" s="1"/>
  <c r="F45" i="1"/>
  <c r="F43" i="77" s="1"/>
  <c r="Q45" i="1"/>
  <c r="Q43" i="77" s="1"/>
  <c r="U45" i="1"/>
  <c r="U43" i="77" s="1"/>
  <c r="V45" i="1"/>
  <c r="V43" i="77" s="1"/>
  <c r="A46" i="1"/>
  <c r="A44" i="77" s="1"/>
  <c r="B46" i="1"/>
  <c r="B44" i="77" s="1"/>
  <c r="C46" i="1"/>
  <c r="C44" i="77" s="1"/>
  <c r="L46" i="1"/>
  <c r="L44" i="77" s="1"/>
  <c r="K46" i="1"/>
  <c r="K44" i="77" s="1"/>
  <c r="E46" i="1"/>
  <c r="E44" i="77" s="1"/>
  <c r="F46" i="1"/>
  <c r="F44" i="77" s="1"/>
  <c r="Q46" i="1"/>
  <c r="Q44" i="77" s="1"/>
  <c r="U46" i="1"/>
  <c r="U44" i="77" s="1"/>
  <c r="V46" i="1"/>
  <c r="V44" i="77" s="1"/>
  <c r="A47" i="1"/>
  <c r="A45" i="77" s="1"/>
  <c r="B47" i="1"/>
  <c r="B45" i="77" s="1"/>
  <c r="C47" i="1"/>
  <c r="C45" i="77" s="1"/>
  <c r="L47" i="1"/>
  <c r="L45" i="77" s="1"/>
  <c r="K47" i="1"/>
  <c r="K45" i="77" s="1"/>
  <c r="E47" i="1"/>
  <c r="E45" i="77" s="1"/>
  <c r="F47" i="1"/>
  <c r="F45" i="77" s="1"/>
  <c r="Q47" i="1"/>
  <c r="Q45" i="77" s="1"/>
  <c r="U47" i="1"/>
  <c r="U45" i="77" s="1"/>
  <c r="V47" i="1"/>
  <c r="V45" i="77" s="1"/>
  <c r="A48" i="1"/>
  <c r="A46" i="77" s="1"/>
  <c r="B48" i="1"/>
  <c r="B46" i="77" s="1"/>
  <c r="C48" i="1"/>
  <c r="C46" i="77" s="1"/>
  <c r="L48" i="1"/>
  <c r="L46" i="77" s="1"/>
  <c r="K48" i="1"/>
  <c r="K46" i="77" s="1"/>
  <c r="E48" i="1"/>
  <c r="E46" i="77" s="1"/>
  <c r="F48" i="1"/>
  <c r="F46" i="77" s="1"/>
  <c r="Q48" i="1"/>
  <c r="Q46" i="77" s="1"/>
  <c r="U48" i="1"/>
  <c r="U46" i="77" s="1"/>
  <c r="V48" i="1"/>
  <c r="V46" i="77" s="1"/>
  <c r="A49" i="1"/>
  <c r="A47" i="77" s="1"/>
  <c r="B49" i="1"/>
  <c r="B47" i="77" s="1"/>
  <c r="C49" i="1"/>
  <c r="C47" i="77" s="1"/>
  <c r="L49" i="1"/>
  <c r="L47" i="77" s="1"/>
  <c r="K49" i="1"/>
  <c r="K47" i="77" s="1"/>
  <c r="E49" i="1"/>
  <c r="E47" i="77" s="1"/>
  <c r="F49" i="1"/>
  <c r="F47" i="77" s="1"/>
  <c r="Q49" i="1"/>
  <c r="Q47" i="77" s="1"/>
  <c r="U49" i="1"/>
  <c r="U47" i="77" s="1"/>
  <c r="V49" i="1"/>
  <c r="V47" i="77" s="1"/>
  <c r="A50" i="1"/>
  <c r="A48" i="77" s="1"/>
  <c r="B50" i="1"/>
  <c r="B48" i="77" s="1"/>
  <c r="C50" i="1"/>
  <c r="C48" i="77" s="1"/>
  <c r="L50" i="1"/>
  <c r="L48" i="77" s="1"/>
  <c r="K50" i="1"/>
  <c r="K48" i="77" s="1"/>
  <c r="E50" i="1"/>
  <c r="E48" i="77" s="1"/>
  <c r="F50" i="1"/>
  <c r="F48" i="77" s="1"/>
  <c r="Q50" i="1"/>
  <c r="Q48" i="77" s="1"/>
  <c r="U50" i="1"/>
  <c r="U48" i="77" s="1"/>
  <c r="V50" i="1"/>
  <c r="V48" i="77" s="1"/>
  <c r="A51" i="1"/>
  <c r="A49" i="77" s="1"/>
  <c r="B51" i="1"/>
  <c r="B49" i="77" s="1"/>
  <c r="C51" i="1"/>
  <c r="C49" i="77" s="1"/>
  <c r="L51" i="1"/>
  <c r="L49" i="77" s="1"/>
  <c r="K51" i="1"/>
  <c r="K49" i="77" s="1"/>
  <c r="E51" i="1"/>
  <c r="E49" i="77" s="1"/>
  <c r="F51" i="1"/>
  <c r="F49" i="77" s="1"/>
  <c r="Q51" i="1"/>
  <c r="Q49" i="77" s="1"/>
  <c r="U51" i="1"/>
  <c r="U49" i="77" s="1"/>
  <c r="V51" i="1"/>
  <c r="V49" i="77" s="1"/>
  <c r="A52" i="1"/>
  <c r="A50" i="77" s="1"/>
  <c r="B52" i="1"/>
  <c r="B50" i="77" s="1"/>
  <c r="C52" i="1"/>
  <c r="C50" i="77" s="1"/>
  <c r="L52" i="1"/>
  <c r="L50" i="77" s="1"/>
  <c r="K52" i="1"/>
  <c r="K50" i="77" s="1"/>
  <c r="E52" i="1"/>
  <c r="E50" i="77" s="1"/>
  <c r="F52" i="1"/>
  <c r="F50" i="77" s="1"/>
  <c r="Q52" i="1"/>
  <c r="Q50" i="77" s="1"/>
  <c r="U52" i="1"/>
  <c r="U50" i="77" s="1"/>
  <c r="V52" i="1"/>
  <c r="V50" i="77" s="1"/>
  <c r="A53" i="1"/>
  <c r="A51" i="77" s="1"/>
  <c r="B53" i="1"/>
  <c r="B51" i="77" s="1"/>
  <c r="C53" i="1"/>
  <c r="C51" i="77" s="1"/>
  <c r="L53" i="1"/>
  <c r="L51" i="77" s="1"/>
  <c r="K53" i="1"/>
  <c r="K51" i="77" s="1"/>
  <c r="E53" i="1"/>
  <c r="E51" i="77" s="1"/>
  <c r="F53" i="1"/>
  <c r="F51" i="77" s="1"/>
  <c r="Q53" i="1"/>
  <c r="Q51" i="77" s="1"/>
  <c r="U53" i="1"/>
  <c r="U51" i="77" s="1"/>
  <c r="V53" i="1"/>
  <c r="V51" i="77" s="1"/>
  <c r="A54" i="1"/>
  <c r="A52" i="77" s="1"/>
  <c r="B54" i="1"/>
  <c r="B52" i="77" s="1"/>
  <c r="C54" i="1"/>
  <c r="C52" i="77" s="1"/>
  <c r="L54" i="1"/>
  <c r="L52" i="77" s="1"/>
  <c r="K54" i="1"/>
  <c r="K52" i="77" s="1"/>
  <c r="E54" i="1"/>
  <c r="E52" i="77" s="1"/>
  <c r="F54" i="1"/>
  <c r="F52" i="77" s="1"/>
  <c r="Q54" i="1"/>
  <c r="Q52" i="77" s="1"/>
  <c r="U54" i="1"/>
  <c r="U52" i="77" s="1"/>
  <c r="V54" i="1"/>
  <c r="V52" i="77" s="1"/>
  <c r="A55" i="1"/>
  <c r="A53" i="77" s="1"/>
  <c r="B55" i="1"/>
  <c r="B53" i="77" s="1"/>
  <c r="C55" i="1"/>
  <c r="C53" i="77" s="1"/>
  <c r="L55" i="1"/>
  <c r="L53" i="77" s="1"/>
  <c r="K55" i="1"/>
  <c r="K53" i="77" s="1"/>
  <c r="E55" i="1"/>
  <c r="E53" i="77" s="1"/>
  <c r="F55" i="1"/>
  <c r="F53" i="77" s="1"/>
  <c r="Q55" i="1"/>
  <c r="Q53" i="77" s="1"/>
  <c r="U55" i="1"/>
  <c r="U53" i="77" s="1"/>
  <c r="V55" i="1"/>
  <c r="V53" i="77" s="1"/>
  <c r="A56" i="1"/>
  <c r="A54" i="77" s="1"/>
  <c r="B56" i="1"/>
  <c r="B54" i="77" s="1"/>
  <c r="C56" i="1"/>
  <c r="C54" i="77" s="1"/>
  <c r="L56" i="1"/>
  <c r="L54" i="77" s="1"/>
  <c r="K56" i="1"/>
  <c r="K54" i="77" s="1"/>
  <c r="E56" i="1"/>
  <c r="E54" i="77" s="1"/>
  <c r="F56" i="1"/>
  <c r="F54" i="77" s="1"/>
  <c r="Q56" i="1"/>
  <c r="Q54" i="77" s="1"/>
  <c r="U56" i="1"/>
  <c r="U54" i="77" s="1"/>
  <c r="V56" i="1"/>
  <c r="V54" i="77" s="1"/>
  <c r="A57" i="1"/>
  <c r="A55" i="77" s="1"/>
  <c r="B57" i="1"/>
  <c r="B55" i="77" s="1"/>
  <c r="C57" i="1"/>
  <c r="C55" i="77" s="1"/>
  <c r="L57" i="1"/>
  <c r="L55" i="77" s="1"/>
  <c r="K57" i="1"/>
  <c r="K55" i="77" s="1"/>
  <c r="E57" i="1"/>
  <c r="E55" i="77" s="1"/>
  <c r="F57" i="1"/>
  <c r="F55" i="77" s="1"/>
  <c r="Q57" i="1"/>
  <c r="Q55" i="77" s="1"/>
  <c r="U57" i="1"/>
  <c r="U55" i="77" s="1"/>
  <c r="V57" i="1"/>
  <c r="V55" i="77" s="1"/>
  <c r="A58" i="1"/>
  <c r="A56" i="77" s="1"/>
  <c r="B58" i="1"/>
  <c r="B56" i="77" s="1"/>
  <c r="C58" i="1"/>
  <c r="C56" i="77" s="1"/>
  <c r="L58" i="1"/>
  <c r="L56" i="77" s="1"/>
  <c r="K58" i="1"/>
  <c r="K56" i="77" s="1"/>
  <c r="E58" i="1"/>
  <c r="E56" i="77" s="1"/>
  <c r="F58" i="1"/>
  <c r="F56" i="77" s="1"/>
  <c r="Q58" i="1"/>
  <c r="Q56" i="77" s="1"/>
  <c r="U58" i="1"/>
  <c r="U56" i="77" s="1"/>
  <c r="V58" i="1"/>
  <c r="V56" i="77" s="1"/>
  <c r="A59" i="1"/>
  <c r="A57" i="77" s="1"/>
  <c r="B59" i="1"/>
  <c r="B57" i="77" s="1"/>
  <c r="C59" i="1"/>
  <c r="C57" i="77" s="1"/>
  <c r="L59" i="1"/>
  <c r="L57" i="77" s="1"/>
  <c r="K59" i="1"/>
  <c r="K57" i="77" s="1"/>
  <c r="E59" i="1"/>
  <c r="E57" i="77" s="1"/>
  <c r="F59" i="1"/>
  <c r="F57" i="77" s="1"/>
  <c r="Q59" i="1"/>
  <c r="Q57" i="77" s="1"/>
  <c r="U59" i="1"/>
  <c r="U57" i="77" s="1"/>
  <c r="V59" i="1"/>
  <c r="V57" i="77" s="1"/>
  <c r="A60" i="1"/>
  <c r="A58" i="77" s="1"/>
  <c r="B60" i="1"/>
  <c r="B58" i="77" s="1"/>
  <c r="C60" i="1"/>
  <c r="C58" i="77" s="1"/>
  <c r="L60" i="1"/>
  <c r="L58" i="77" s="1"/>
  <c r="K60" i="1"/>
  <c r="K58" i="77" s="1"/>
  <c r="E60" i="1"/>
  <c r="E58" i="77" s="1"/>
  <c r="F60" i="1"/>
  <c r="F58" i="77" s="1"/>
  <c r="Q60" i="1"/>
  <c r="Q58" i="77" s="1"/>
  <c r="U60" i="1"/>
  <c r="U58" i="77" s="1"/>
  <c r="V60" i="1"/>
  <c r="V58" i="77" s="1"/>
  <c r="A61" i="1"/>
  <c r="A59" i="77" s="1"/>
  <c r="B61" i="1"/>
  <c r="B59" i="77" s="1"/>
  <c r="C61" i="1"/>
  <c r="C59" i="77" s="1"/>
  <c r="L61" i="1"/>
  <c r="L59" i="77" s="1"/>
  <c r="K61" i="1"/>
  <c r="K59" i="77" s="1"/>
  <c r="E61" i="1"/>
  <c r="E59" i="77" s="1"/>
  <c r="F61" i="1"/>
  <c r="F59" i="77" s="1"/>
  <c r="Q61" i="1"/>
  <c r="Q59" i="77" s="1"/>
  <c r="U61" i="1"/>
  <c r="U59" i="77" s="1"/>
  <c r="V61" i="1"/>
  <c r="V59" i="77" s="1"/>
  <c r="A62" i="1"/>
  <c r="A60" i="77" s="1"/>
  <c r="B62" i="1"/>
  <c r="B60" i="77" s="1"/>
  <c r="C62" i="1"/>
  <c r="C60" i="77" s="1"/>
  <c r="L62" i="1"/>
  <c r="L60" i="77" s="1"/>
  <c r="K62" i="1"/>
  <c r="K60" i="77" s="1"/>
  <c r="E62" i="1"/>
  <c r="E60" i="77" s="1"/>
  <c r="F62" i="1"/>
  <c r="F60" i="77" s="1"/>
  <c r="Q62" i="1"/>
  <c r="Q60" i="77" s="1"/>
  <c r="U62" i="1"/>
  <c r="U60" i="77" s="1"/>
  <c r="V62" i="1"/>
  <c r="V60" i="77" s="1"/>
  <c r="A63" i="1"/>
  <c r="A61" i="77" s="1"/>
  <c r="B63" i="1"/>
  <c r="B61" i="77" s="1"/>
  <c r="C63" i="1"/>
  <c r="C61" i="77" s="1"/>
  <c r="L63" i="1"/>
  <c r="L61" i="77" s="1"/>
  <c r="K63" i="1"/>
  <c r="K61" i="77" s="1"/>
  <c r="E63" i="1"/>
  <c r="E61" i="77" s="1"/>
  <c r="F63" i="1"/>
  <c r="F61" i="77" s="1"/>
  <c r="Q63" i="1"/>
  <c r="Q61" i="77" s="1"/>
  <c r="U63" i="1"/>
  <c r="U61" i="77" s="1"/>
  <c r="V63" i="1"/>
  <c r="V61" i="77" s="1"/>
  <c r="A64" i="1"/>
  <c r="A62" i="77" s="1"/>
  <c r="B64" i="1"/>
  <c r="B62" i="77" s="1"/>
  <c r="C64" i="1"/>
  <c r="C62" i="77" s="1"/>
  <c r="L64" i="1"/>
  <c r="L62" i="77" s="1"/>
  <c r="K64" i="1"/>
  <c r="K62" i="77" s="1"/>
  <c r="E64" i="1"/>
  <c r="E62" i="77" s="1"/>
  <c r="F64" i="1"/>
  <c r="F62" i="77" s="1"/>
  <c r="Q64" i="1"/>
  <c r="Q62" i="77" s="1"/>
  <c r="U64" i="1"/>
  <c r="U62" i="77" s="1"/>
  <c r="V64" i="1"/>
  <c r="V62" i="77" s="1"/>
  <c r="A65" i="1"/>
  <c r="A63" i="77" s="1"/>
  <c r="B65" i="1"/>
  <c r="B63" i="77" s="1"/>
  <c r="C65" i="1"/>
  <c r="C63" i="77" s="1"/>
  <c r="L65" i="1"/>
  <c r="L63" i="77" s="1"/>
  <c r="K65" i="1"/>
  <c r="K63" i="77" s="1"/>
  <c r="E65" i="1"/>
  <c r="E63" i="77" s="1"/>
  <c r="F65" i="1"/>
  <c r="F63" i="77" s="1"/>
  <c r="Q65" i="1"/>
  <c r="Q63" i="77" s="1"/>
  <c r="U65" i="1"/>
  <c r="U63" i="77" s="1"/>
  <c r="V65" i="1"/>
  <c r="V63" i="77" s="1"/>
  <c r="A66" i="1"/>
  <c r="A64" i="77" s="1"/>
  <c r="B66" i="1"/>
  <c r="B64" i="77" s="1"/>
  <c r="C66" i="1"/>
  <c r="C64" i="77" s="1"/>
  <c r="L66" i="1"/>
  <c r="L64" i="77" s="1"/>
  <c r="K66" i="1"/>
  <c r="K64" i="77" s="1"/>
  <c r="E66" i="1"/>
  <c r="E64" i="77" s="1"/>
  <c r="F66" i="1"/>
  <c r="F64" i="77" s="1"/>
  <c r="Q66" i="1"/>
  <c r="Q64" i="77" s="1"/>
  <c r="U66" i="1"/>
  <c r="U64" i="77" s="1"/>
  <c r="V66" i="1"/>
  <c r="V64" i="77" s="1"/>
  <c r="A67" i="1"/>
  <c r="A65" i="77" s="1"/>
  <c r="B67" i="1"/>
  <c r="B65" i="77" s="1"/>
  <c r="C67" i="1"/>
  <c r="C65" i="77" s="1"/>
  <c r="L67" i="1"/>
  <c r="L65" i="77" s="1"/>
  <c r="K67" i="1"/>
  <c r="K65" i="77" s="1"/>
  <c r="E67" i="1"/>
  <c r="E65" i="77" s="1"/>
  <c r="F67" i="1"/>
  <c r="F65" i="77" s="1"/>
  <c r="Q67" i="1"/>
  <c r="Q65" i="77" s="1"/>
  <c r="U67" i="1"/>
  <c r="U65" i="77" s="1"/>
  <c r="V67" i="1"/>
  <c r="V65" i="77" s="1"/>
  <c r="A68" i="1"/>
  <c r="A66" i="77" s="1"/>
  <c r="B68" i="1"/>
  <c r="B66" i="77" s="1"/>
  <c r="C68" i="1"/>
  <c r="C66" i="77" s="1"/>
  <c r="L68" i="1"/>
  <c r="L66" i="77" s="1"/>
  <c r="K68" i="1"/>
  <c r="K66" i="77" s="1"/>
  <c r="E68" i="1"/>
  <c r="E66" i="77" s="1"/>
  <c r="F68" i="1"/>
  <c r="F66" i="77" s="1"/>
  <c r="Q68" i="1"/>
  <c r="Q66" i="77" s="1"/>
  <c r="U68" i="1"/>
  <c r="U66" i="77" s="1"/>
  <c r="V68" i="1"/>
  <c r="V66" i="77" s="1"/>
  <c r="A69" i="1"/>
  <c r="A67" i="77" s="1"/>
  <c r="B69" i="1"/>
  <c r="B67" i="77" s="1"/>
  <c r="C69" i="1"/>
  <c r="C67" i="77" s="1"/>
  <c r="L69" i="1"/>
  <c r="L67" i="77" s="1"/>
  <c r="K69" i="1"/>
  <c r="K67" i="77" s="1"/>
  <c r="E69" i="1"/>
  <c r="E67" i="77" s="1"/>
  <c r="F69" i="1"/>
  <c r="F67" i="77" s="1"/>
  <c r="Q69" i="1"/>
  <c r="Q67" i="77" s="1"/>
  <c r="U69" i="1"/>
  <c r="U67" i="77" s="1"/>
  <c r="V69" i="1"/>
  <c r="V67" i="77" s="1"/>
  <c r="A70" i="1"/>
  <c r="A68" i="77" s="1"/>
  <c r="B70" i="1"/>
  <c r="B68" i="77" s="1"/>
  <c r="C70" i="1"/>
  <c r="C68" i="77" s="1"/>
  <c r="L70" i="1"/>
  <c r="L68" i="77" s="1"/>
  <c r="K70" i="1"/>
  <c r="K68" i="77" s="1"/>
  <c r="E70" i="1"/>
  <c r="E68" i="77" s="1"/>
  <c r="F70" i="1"/>
  <c r="F68" i="77" s="1"/>
  <c r="Q70" i="1"/>
  <c r="Q68" i="77" s="1"/>
  <c r="U70" i="1"/>
  <c r="U68" i="77" s="1"/>
  <c r="V70" i="1"/>
  <c r="V68" i="77" s="1"/>
  <c r="A71" i="1"/>
  <c r="A69" i="77" s="1"/>
  <c r="B71" i="1"/>
  <c r="B69" i="77" s="1"/>
  <c r="C71" i="1"/>
  <c r="C69" i="77" s="1"/>
  <c r="L71" i="1"/>
  <c r="L69" i="77" s="1"/>
  <c r="K71" i="1"/>
  <c r="K69" i="77" s="1"/>
  <c r="E71" i="1"/>
  <c r="E69" i="77" s="1"/>
  <c r="F71" i="1"/>
  <c r="F69" i="77" s="1"/>
  <c r="Q71" i="1"/>
  <c r="Q69" i="77" s="1"/>
  <c r="U71" i="1"/>
  <c r="U69" i="77" s="1"/>
  <c r="V71" i="1"/>
  <c r="V69" i="77" s="1"/>
  <c r="A72" i="1"/>
  <c r="A70" i="77" s="1"/>
  <c r="B72" i="1"/>
  <c r="B70" i="77" s="1"/>
  <c r="C72" i="1"/>
  <c r="C70" i="77" s="1"/>
  <c r="L72" i="1"/>
  <c r="L70" i="77" s="1"/>
  <c r="K72" i="1"/>
  <c r="K70" i="77" s="1"/>
  <c r="E72" i="1"/>
  <c r="E70" i="77" s="1"/>
  <c r="F72" i="1"/>
  <c r="F70" i="77" s="1"/>
  <c r="Q72" i="1"/>
  <c r="Q70" i="77" s="1"/>
  <c r="U72" i="1"/>
  <c r="U70" i="77" s="1"/>
  <c r="V72" i="1"/>
  <c r="V70" i="77" s="1"/>
  <c r="A73" i="1"/>
  <c r="A71" i="77" s="1"/>
  <c r="B73" i="1"/>
  <c r="B71" i="77" s="1"/>
  <c r="C73" i="1"/>
  <c r="C71" i="77" s="1"/>
  <c r="L73" i="1"/>
  <c r="L71" i="77" s="1"/>
  <c r="K73" i="1"/>
  <c r="K71" i="77" s="1"/>
  <c r="E73" i="1"/>
  <c r="E71" i="77" s="1"/>
  <c r="F73" i="1"/>
  <c r="F71" i="77" s="1"/>
  <c r="Q73" i="1"/>
  <c r="Q71" i="77" s="1"/>
  <c r="U73" i="1"/>
  <c r="U71" i="77" s="1"/>
  <c r="V73" i="1"/>
  <c r="V71" i="77" s="1"/>
  <c r="A74" i="1"/>
  <c r="A72" i="77" s="1"/>
  <c r="B74" i="1"/>
  <c r="B72" i="77" s="1"/>
  <c r="C74" i="1"/>
  <c r="C72" i="77" s="1"/>
  <c r="L74" i="1"/>
  <c r="L72" i="77" s="1"/>
  <c r="K74" i="1"/>
  <c r="K72" i="77" s="1"/>
  <c r="E74" i="1"/>
  <c r="E72" i="77" s="1"/>
  <c r="F74" i="1"/>
  <c r="F72" i="77" s="1"/>
  <c r="Q74" i="1"/>
  <c r="Q72" i="77" s="1"/>
  <c r="U74" i="1"/>
  <c r="U72" i="77" s="1"/>
  <c r="V74" i="1"/>
  <c r="V72" i="77" s="1"/>
  <c r="A75" i="1"/>
  <c r="A73" i="77" s="1"/>
  <c r="B75" i="1"/>
  <c r="B73" i="77" s="1"/>
  <c r="C75" i="1"/>
  <c r="C73" i="77" s="1"/>
  <c r="L75" i="1"/>
  <c r="L73" i="77" s="1"/>
  <c r="K75" i="1"/>
  <c r="K73" i="77" s="1"/>
  <c r="E75" i="1"/>
  <c r="E73" i="77" s="1"/>
  <c r="F75" i="1"/>
  <c r="F73" i="77" s="1"/>
  <c r="Q75" i="1"/>
  <c r="Q73" i="77" s="1"/>
  <c r="U75" i="1"/>
  <c r="U73" i="77" s="1"/>
  <c r="V75" i="1"/>
  <c r="V73" i="77" s="1"/>
  <c r="A76" i="1"/>
  <c r="A74" i="77" s="1"/>
  <c r="B76" i="1"/>
  <c r="B74" i="77" s="1"/>
  <c r="C76" i="1"/>
  <c r="C74" i="77" s="1"/>
  <c r="L76" i="1"/>
  <c r="L74" i="77" s="1"/>
  <c r="K76" i="1"/>
  <c r="K74" i="77" s="1"/>
  <c r="E76" i="1"/>
  <c r="E74" i="77" s="1"/>
  <c r="F76" i="1"/>
  <c r="F74" i="77" s="1"/>
  <c r="Q76" i="1"/>
  <c r="Q74" i="77" s="1"/>
  <c r="U76" i="1"/>
  <c r="U74" i="77" s="1"/>
  <c r="V76" i="1"/>
  <c r="V74" i="77" s="1"/>
  <c r="A77" i="1"/>
  <c r="A75" i="77" s="1"/>
  <c r="B77" i="1"/>
  <c r="B75" i="77" s="1"/>
  <c r="C77" i="1"/>
  <c r="C75" i="77" s="1"/>
  <c r="L77" i="1"/>
  <c r="L75" i="77" s="1"/>
  <c r="K77" i="1"/>
  <c r="K75" i="77" s="1"/>
  <c r="E77" i="1"/>
  <c r="E75" i="77" s="1"/>
  <c r="F77" i="1"/>
  <c r="F75" i="77" s="1"/>
  <c r="Q77" i="1"/>
  <c r="Q75" i="77" s="1"/>
  <c r="U77" i="1"/>
  <c r="U75" i="77" s="1"/>
  <c r="V77" i="1"/>
  <c r="V75" i="77" s="1"/>
  <c r="A78" i="1"/>
  <c r="A76" i="77" s="1"/>
  <c r="B78" i="1"/>
  <c r="B76" i="77" s="1"/>
  <c r="C78" i="1"/>
  <c r="C76" i="77" s="1"/>
  <c r="L78" i="1"/>
  <c r="L76" i="77" s="1"/>
  <c r="K78" i="1"/>
  <c r="K76" i="77" s="1"/>
  <c r="E78" i="1"/>
  <c r="E76" i="77" s="1"/>
  <c r="F78" i="1"/>
  <c r="F76" i="77" s="1"/>
  <c r="Q78" i="1"/>
  <c r="Q76" i="77" s="1"/>
  <c r="U78" i="1"/>
  <c r="U76" i="77" s="1"/>
  <c r="V78" i="1"/>
  <c r="V76" i="77" s="1"/>
  <c r="A79" i="1"/>
  <c r="A77" i="77" s="1"/>
  <c r="B79" i="1"/>
  <c r="B77" i="77" s="1"/>
  <c r="C79" i="1"/>
  <c r="C77" i="77" s="1"/>
  <c r="L79" i="1"/>
  <c r="L77" i="77" s="1"/>
  <c r="K79" i="1"/>
  <c r="K77" i="77" s="1"/>
  <c r="E79" i="1"/>
  <c r="E77" i="77" s="1"/>
  <c r="F79" i="1"/>
  <c r="F77" i="77" s="1"/>
  <c r="Q79" i="1"/>
  <c r="Q77" i="77" s="1"/>
  <c r="U79" i="1"/>
  <c r="U77" i="77" s="1"/>
  <c r="V79" i="1"/>
  <c r="V77" i="77" s="1"/>
  <c r="A80" i="1"/>
  <c r="A78" i="77" s="1"/>
  <c r="B80" i="1"/>
  <c r="B78" i="77" s="1"/>
  <c r="C80" i="1"/>
  <c r="C78" i="77" s="1"/>
  <c r="L80" i="1"/>
  <c r="L78" i="77" s="1"/>
  <c r="K80" i="1"/>
  <c r="K78" i="77" s="1"/>
  <c r="E80" i="1"/>
  <c r="E78" i="77" s="1"/>
  <c r="F80" i="1"/>
  <c r="F78" i="77" s="1"/>
  <c r="Q80" i="1"/>
  <c r="Q78" i="77" s="1"/>
  <c r="U80" i="1"/>
  <c r="U78" i="77" s="1"/>
  <c r="V80" i="1"/>
  <c r="V78" i="77" s="1"/>
  <c r="A81" i="1"/>
  <c r="A79" i="77" s="1"/>
  <c r="B81" i="1"/>
  <c r="B79" i="77" s="1"/>
  <c r="C81" i="1"/>
  <c r="C79" i="77" s="1"/>
  <c r="L81" i="1"/>
  <c r="L79" i="77" s="1"/>
  <c r="K81" i="1"/>
  <c r="K79" i="77" s="1"/>
  <c r="E81" i="1"/>
  <c r="E79" i="77" s="1"/>
  <c r="F81" i="1"/>
  <c r="F79" i="77" s="1"/>
  <c r="Q81" i="1"/>
  <c r="Q79" i="77" s="1"/>
  <c r="U81" i="1"/>
  <c r="U79" i="77" s="1"/>
  <c r="V81" i="1"/>
  <c r="V79" i="77" s="1"/>
  <c r="A82" i="1"/>
  <c r="A80" i="77" s="1"/>
  <c r="B82" i="1"/>
  <c r="B80" i="77" s="1"/>
  <c r="C82" i="1"/>
  <c r="C80" i="77" s="1"/>
  <c r="L82" i="1"/>
  <c r="L80" i="77" s="1"/>
  <c r="K82" i="1"/>
  <c r="K80" i="77" s="1"/>
  <c r="E82" i="1"/>
  <c r="E80" i="77" s="1"/>
  <c r="F82" i="1"/>
  <c r="F80" i="77" s="1"/>
  <c r="Q82" i="1"/>
  <c r="Q80" i="77" s="1"/>
  <c r="U82" i="1"/>
  <c r="U80" i="77" s="1"/>
  <c r="V82" i="1"/>
  <c r="V80" i="77" s="1"/>
  <c r="A83" i="1"/>
  <c r="A81" i="77" s="1"/>
  <c r="B83" i="1"/>
  <c r="B81" i="77" s="1"/>
  <c r="C83" i="1"/>
  <c r="C81" i="77" s="1"/>
  <c r="L83" i="1"/>
  <c r="L81" i="77" s="1"/>
  <c r="K83" i="1"/>
  <c r="K81" i="77" s="1"/>
  <c r="E83" i="1"/>
  <c r="E81" i="77" s="1"/>
  <c r="F83" i="1"/>
  <c r="F81" i="77" s="1"/>
  <c r="Q83" i="1"/>
  <c r="Q81" i="77" s="1"/>
  <c r="U83" i="1"/>
  <c r="U81" i="77" s="1"/>
  <c r="V83" i="1"/>
  <c r="V81" i="77" s="1"/>
  <c r="A84" i="1"/>
  <c r="A82" i="77" s="1"/>
  <c r="B84" i="1"/>
  <c r="B82" i="77" s="1"/>
  <c r="C84" i="1"/>
  <c r="C82" i="77" s="1"/>
  <c r="L84" i="1"/>
  <c r="L82" i="77" s="1"/>
  <c r="K84" i="1"/>
  <c r="K82" i="77" s="1"/>
  <c r="E84" i="1"/>
  <c r="E82" i="77" s="1"/>
  <c r="F84" i="1"/>
  <c r="F82" i="77" s="1"/>
  <c r="Q84" i="1"/>
  <c r="Q82" i="77" s="1"/>
  <c r="U84" i="1"/>
  <c r="U82" i="77" s="1"/>
  <c r="V84" i="1"/>
  <c r="V82" i="77" s="1"/>
  <c r="A85" i="1"/>
  <c r="A83" i="77" s="1"/>
  <c r="B85" i="1"/>
  <c r="B83" i="77" s="1"/>
  <c r="C85" i="1"/>
  <c r="C83" i="77" s="1"/>
  <c r="L85" i="1"/>
  <c r="L83" i="77" s="1"/>
  <c r="K85" i="1"/>
  <c r="K83" i="77" s="1"/>
  <c r="E85" i="1"/>
  <c r="E83" i="77" s="1"/>
  <c r="F85" i="1"/>
  <c r="F83" i="77" s="1"/>
  <c r="Q85" i="1"/>
  <c r="Q83" i="77" s="1"/>
  <c r="U85" i="1"/>
  <c r="U83" i="77" s="1"/>
  <c r="V85" i="1"/>
  <c r="V83" i="77" s="1"/>
  <c r="A86" i="1"/>
  <c r="A84" i="77" s="1"/>
  <c r="B86" i="1"/>
  <c r="B84" i="77" s="1"/>
  <c r="C86" i="1"/>
  <c r="C84" i="77" s="1"/>
  <c r="L86" i="1"/>
  <c r="L84" i="77" s="1"/>
  <c r="K86" i="1"/>
  <c r="K84" i="77" s="1"/>
  <c r="E86" i="1"/>
  <c r="E84" i="77" s="1"/>
  <c r="F86" i="1"/>
  <c r="F84" i="77" s="1"/>
  <c r="Q86" i="1"/>
  <c r="Q84" i="77" s="1"/>
  <c r="U86" i="1"/>
  <c r="U84" i="77" s="1"/>
  <c r="V86" i="1"/>
  <c r="V84" i="77" s="1"/>
  <c r="A87" i="1"/>
  <c r="A85" i="77" s="1"/>
  <c r="B87" i="1"/>
  <c r="B85" i="77" s="1"/>
  <c r="C87" i="1"/>
  <c r="C85" i="77" s="1"/>
  <c r="L87" i="1"/>
  <c r="L85" i="77" s="1"/>
  <c r="K87" i="1"/>
  <c r="K85" i="77" s="1"/>
  <c r="E87" i="1"/>
  <c r="E85" i="77" s="1"/>
  <c r="F87" i="1"/>
  <c r="F85" i="77" s="1"/>
  <c r="Q87" i="1"/>
  <c r="Q85" i="77" s="1"/>
  <c r="U87" i="1"/>
  <c r="U85" i="77" s="1"/>
  <c r="V87" i="1"/>
  <c r="V85" i="77" s="1"/>
  <c r="A88" i="1"/>
  <c r="A86" i="77" s="1"/>
  <c r="B88" i="1"/>
  <c r="B86" i="77" s="1"/>
  <c r="C88" i="1"/>
  <c r="C86" i="77" s="1"/>
  <c r="L88" i="1"/>
  <c r="L86" i="77" s="1"/>
  <c r="K88" i="1"/>
  <c r="K86" i="77" s="1"/>
  <c r="E88" i="1"/>
  <c r="E86" i="77" s="1"/>
  <c r="F88" i="1"/>
  <c r="F86" i="77" s="1"/>
  <c r="Q88" i="1"/>
  <c r="Q86" i="77" s="1"/>
  <c r="U88" i="1"/>
  <c r="U86" i="77" s="1"/>
  <c r="V88" i="1"/>
  <c r="V86" i="77" s="1"/>
  <c r="A89" i="1"/>
  <c r="A87" i="77" s="1"/>
  <c r="B89" i="1"/>
  <c r="B87" i="77" s="1"/>
  <c r="C89" i="1"/>
  <c r="C87" i="77" s="1"/>
  <c r="L89" i="1"/>
  <c r="L87" i="77" s="1"/>
  <c r="K89" i="1"/>
  <c r="K87" i="77" s="1"/>
  <c r="E89" i="1"/>
  <c r="E87" i="77" s="1"/>
  <c r="F89" i="1"/>
  <c r="F87" i="77" s="1"/>
  <c r="Q89" i="1"/>
  <c r="Q87" i="77" s="1"/>
  <c r="U89" i="1"/>
  <c r="U87" i="77" s="1"/>
  <c r="V89" i="1"/>
  <c r="V87" i="77" s="1"/>
  <c r="A90" i="1"/>
  <c r="A88" i="77" s="1"/>
  <c r="B90" i="1"/>
  <c r="B88" i="77" s="1"/>
  <c r="C90" i="1"/>
  <c r="C88" i="77" s="1"/>
  <c r="L90" i="1"/>
  <c r="L88" i="77" s="1"/>
  <c r="K90" i="1"/>
  <c r="K88" i="77" s="1"/>
  <c r="E90" i="1"/>
  <c r="E88" i="77" s="1"/>
  <c r="F90" i="1"/>
  <c r="F88" i="77" s="1"/>
  <c r="Q90" i="1"/>
  <c r="Q88" i="77" s="1"/>
  <c r="U90" i="1"/>
  <c r="U88" i="77" s="1"/>
  <c r="V90" i="1"/>
  <c r="V88" i="77" s="1"/>
  <c r="A91" i="1"/>
  <c r="A89" i="77" s="1"/>
  <c r="B91" i="1"/>
  <c r="B89" i="77" s="1"/>
  <c r="C91" i="1"/>
  <c r="C89" i="77" s="1"/>
  <c r="L91" i="1"/>
  <c r="L89" i="77" s="1"/>
  <c r="K91" i="1"/>
  <c r="K89" i="77" s="1"/>
  <c r="E91" i="1"/>
  <c r="E89" i="77" s="1"/>
  <c r="F91" i="1"/>
  <c r="F89" i="77" s="1"/>
  <c r="Q91" i="1"/>
  <c r="Q89" i="77" s="1"/>
  <c r="U91" i="1"/>
  <c r="U89" i="77" s="1"/>
  <c r="V91" i="1"/>
  <c r="V89" i="77" s="1"/>
  <c r="A92" i="1"/>
  <c r="A90" i="77" s="1"/>
  <c r="B92" i="1"/>
  <c r="B90" i="77" s="1"/>
  <c r="C92" i="1"/>
  <c r="C90" i="77" s="1"/>
  <c r="L92" i="1"/>
  <c r="L90" i="77" s="1"/>
  <c r="K92" i="1"/>
  <c r="K90" i="77" s="1"/>
  <c r="E92" i="1"/>
  <c r="E90" i="77" s="1"/>
  <c r="F92" i="1"/>
  <c r="F90" i="77" s="1"/>
  <c r="Q92" i="1"/>
  <c r="Q90" i="77" s="1"/>
  <c r="U92" i="1"/>
  <c r="U90" i="77" s="1"/>
  <c r="V92" i="1"/>
  <c r="V90" i="77" s="1"/>
  <c r="A93" i="1"/>
  <c r="A91" i="77" s="1"/>
  <c r="B93" i="1"/>
  <c r="B91" i="77" s="1"/>
  <c r="C93" i="1"/>
  <c r="C91" i="77" s="1"/>
  <c r="L93" i="1"/>
  <c r="L91" i="77" s="1"/>
  <c r="K93" i="1"/>
  <c r="K91" i="77" s="1"/>
  <c r="E93" i="1"/>
  <c r="E91" i="77" s="1"/>
  <c r="F93" i="1"/>
  <c r="F91" i="77" s="1"/>
  <c r="Q93" i="1"/>
  <c r="Q91" i="77" s="1"/>
  <c r="U93" i="1"/>
  <c r="U91" i="77" s="1"/>
  <c r="V93" i="1"/>
  <c r="V91" i="77" s="1"/>
  <c r="A94" i="1"/>
  <c r="A92" i="77" s="1"/>
  <c r="B94" i="1"/>
  <c r="B92" i="77" s="1"/>
  <c r="C94" i="1"/>
  <c r="C92" i="77" s="1"/>
  <c r="L94" i="1"/>
  <c r="L92" i="77" s="1"/>
  <c r="K94" i="1"/>
  <c r="K92" i="77" s="1"/>
  <c r="E94" i="1"/>
  <c r="E92" i="77" s="1"/>
  <c r="F94" i="1"/>
  <c r="F92" i="77" s="1"/>
  <c r="Q94" i="1"/>
  <c r="Q92" i="77" s="1"/>
  <c r="U94" i="1"/>
  <c r="U92" i="77" s="1"/>
  <c r="V94" i="1"/>
  <c r="V92" i="77" s="1"/>
  <c r="A95" i="1"/>
  <c r="A93" i="77" s="1"/>
  <c r="B95" i="1"/>
  <c r="B93" i="77" s="1"/>
  <c r="C95" i="1"/>
  <c r="C93" i="77" s="1"/>
  <c r="L95" i="1"/>
  <c r="L93" i="77" s="1"/>
  <c r="K95" i="1"/>
  <c r="K93" i="77" s="1"/>
  <c r="E95" i="1"/>
  <c r="E93" i="77" s="1"/>
  <c r="F95" i="1"/>
  <c r="F93" i="77" s="1"/>
  <c r="Q95" i="1"/>
  <c r="Q93" i="77" s="1"/>
  <c r="U95" i="1"/>
  <c r="U93" i="77" s="1"/>
  <c r="V95" i="1"/>
  <c r="V93" i="77" s="1"/>
  <c r="A96" i="1"/>
  <c r="A94" i="77" s="1"/>
  <c r="B96" i="1"/>
  <c r="B94" i="77" s="1"/>
  <c r="C96" i="1"/>
  <c r="C94" i="77" s="1"/>
  <c r="L96" i="1"/>
  <c r="L94" i="77" s="1"/>
  <c r="K96" i="1"/>
  <c r="K94" i="77" s="1"/>
  <c r="E96" i="1"/>
  <c r="E94" i="77" s="1"/>
  <c r="F96" i="1"/>
  <c r="F94" i="77" s="1"/>
  <c r="Q96" i="1"/>
  <c r="Q94" i="77" s="1"/>
  <c r="U96" i="1"/>
  <c r="U94" i="77" s="1"/>
  <c r="V96" i="1"/>
  <c r="V94" i="77" s="1"/>
  <c r="A97" i="1"/>
  <c r="A95" i="77" s="1"/>
  <c r="B97" i="1"/>
  <c r="B95" i="77" s="1"/>
  <c r="C97" i="1"/>
  <c r="C95" i="77" s="1"/>
  <c r="L97" i="1"/>
  <c r="L95" i="77" s="1"/>
  <c r="K97" i="1"/>
  <c r="K95" i="77" s="1"/>
  <c r="E97" i="1"/>
  <c r="E95" i="77" s="1"/>
  <c r="F97" i="1"/>
  <c r="F95" i="77" s="1"/>
  <c r="Q97" i="1"/>
  <c r="Q95" i="77" s="1"/>
  <c r="U97" i="1"/>
  <c r="U95" i="77" s="1"/>
  <c r="V97" i="1"/>
  <c r="V95" i="77" s="1"/>
  <c r="A98" i="1"/>
  <c r="A96" i="77" s="1"/>
  <c r="B98" i="1"/>
  <c r="B96" i="77" s="1"/>
  <c r="C98" i="1"/>
  <c r="C96" i="77" s="1"/>
  <c r="L98" i="1"/>
  <c r="L96" i="77" s="1"/>
  <c r="K98" i="1"/>
  <c r="K96" i="77" s="1"/>
  <c r="E98" i="1"/>
  <c r="E96" i="77" s="1"/>
  <c r="F98" i="1"/>
  <c r="F96" i="77" s="1"/>
  <c r="Q98" i="1"/>
  <c r="Q96" i="77" s="1"/>
  <c r="U98" i="1"/>
  <c r="U96" i="77" s="1"/>
  <c r="V98" i="1"/>
  <c r="V96" i="77" s="1"/>
  <c r="A99" i="1"/>
  <c r="A97" i="77" s="1"/>
  <c r="B99" i="1"/>
  <c r="B97" i="77" s="1"/>
  <c r="C99" i="1"/>
  <c r="C97" i="77" s="1"/>
  <c r="L99" i="1"/>
  <c r="L97" i="77" s="1"/>
  <c r="K99" i="1"/>
  <c r="K97" i="77" s="1"/>
  <c r="E99" i="1"/>
  <c r="E97" i="77" s="1"/>
  <c r="F99" i="1"/>
  <c r="F97" i="77" s="1"/>
  <c r="Q99" i="1"/>
  <c r="Q97" i="77" s="1"/>
  <c r="U99" i="1"/>
  <c r="U97" i="77" s="1"/>
  <c r="V99" i="1"/>
  <c r="V97" i="77" s="1"/>
  <c r="A100" i="1"/>
  <c r="A98" i="77" s="1"/>
  <c r="B100" i="1"/>
  <c r="B98" i="77" s="1"/>
  <c r="C100" i="1"/>
  <c r="C98" i="77" s="1"/>
  <c r="L100" i="1"/>
  <c r="L98" i="77" s="1"/>
  <c r="K100" i="1"/>
  <c r="K98" i="77" s="1"/>
  <c r="E100" i="1"/>
  <c r="E98" i="77" s="1"/>
  <c r="F100" i="1"/>
  <c r="F98" i="77" s="1"/>
  <c r="G100" i="1"/>
  <c r="G98" i="77" s="1"/>
  <c r="Q100" i="1"/>
  <c r="Q98" i="77" s="1"/>
  <c r="U100" i="1"/>
  <c r="U98" i="77" s="1"/>
  <c r="V100" i="1"/>
  <c r="V98" i="77" s="1"/>
  <c r="A101" i="1"/>
  <c r="A99" i="77" s="1"/>
  <c r="B101" i="1"/>
  <c r="B99" i="77" s="1"/>
  <c r="C101" i="1"/>
  <c r="C99" i="77" s="1"/>
  <c r="L101" i="1"/>
  <c r="L99" i="77" s="1"/>
  <c r="K101" i="1"/>
  <c r="K99" i="77" s="1"/>
  <c r="E101" i="1"/>
  <c r="E99" i="77" s="1"/>
  <c r="F101" i="1"/>
  <c r="F99" i="77" s="1"/>
  <c r="G101" i="1"/>
  <c r="G99" i="77" s="1"/>
  <c r="Q101" i="1"/>
  <c r="Q99" i="77" s="1"/>
  <c r="U101" i="1"/>
  <c r="U99" i="77" s="1"/>
  <c r="V101" i="1"/>
  <c r="V99" i="77" s="1"/>
  <c r="A102" i="1"/>
  <c r="A100" i="77" s="1"/>
  <c r="B102" i="1"/>
  <c r="B100" i="77" s="1"/>
  <c r="C102" i="1"/>
  <c r="C100" i="77" s="1"/>
  <c r="L102" i="1"/>
  <c r="L100" i="77" s="1"/>
  <c r="K102" i="1"/>
  <c r="K100" i="77" s="1"/>
  <c r="E102" i="1"/>
  <c r="E100" i="77" s="1"/>
  <c r="F102" i="1"/>
  <c r="F100" i="77" s="1"/>
  <c r="G102" i="1"/>
  <c r="G100" i="77" s="1"/>
  <c r="Q102" i="1"/>
  <c r="Q100" i="77" s="1"/>
  <c r="U102" i="1"/>
  <c r="U100" i="77" s="1"/>
  <c r="V102" i="1"/>
  <c r="V100" i="77" s="1"/>
  <c r="A103" i="1"/>
  <c r="A101" i="77" s="1"/>
  <c r="B103" i="1"/>
  <c r="B101" i="77" s="1"/>
  <c r="C103" i="1"/>
  <c r="C101" i="77" s="1"/>
  <c r="L103" i="1"/>
  <c r="L101" i="77" s="1"/>
  <c r="K103" i="1"/>
  <c r="K101" i="77" s="1"/>
  <c r="E103" i="1"/>
  <c r="E101" i="77" s="1"/>
  <c r="F103" i="1"/>
  <c r="F101" i="77" s="1"/>
  <c r="G103" i="1"/>
  <c r="G101" i="77" s="1"/>
  <c r="Q103" i="1"/>
  <c r="Q101" i="77" s="1"/>
  <c r="U103" i="1"/>
  <c r="U101" i="77" s="1"/>
  <c r="V103" i="1"/>
  <c r="V101" i="77" s="1"/>
  <c r="A104" i="1"/>
  <c r="A102" i="77" s="1"/>
  <c r="B104" i="1"/>
  <c r="B102" i="77" s="1"/>
  <c r="C104" i="1"/>
  <c r="C102" i="77" s="1"/>
  <c r="L104" i="1"/>
  <c r="L102" i="77" s="1"/>
  <c r="K104" i="1"/>
  <c r="K102" i="77" s="1"/>
  <c r="E104" i="1"/>
  <c r="E102" i="77" s="1"/>
  <c r="F104" i="1"/>
  <c r="F102" i="77" s="1"/>
  <c r="G104" i="1"/>
  <c r="G102" i="77" s="1"/>
  <c r="Q104" i="1"/>
  <c r="Q102" i="77" s="1"/>
  <c r="U104" i="1"/>
  <c r="U102" i="77" s="1"/>
  <c r="V104" i="1"/>
  <c r="V102" i="77" s="1"/>
  <c r="A105" i="1"/>
  <c r="A103" i="77" s="1"/>
  <c r="B105" i="1"/>
  <c r="B103" i="77" s="1"/>
  <c r="C105" i="1"/>
  <c r="C103" i="77" s="1"/>
  <c r="L105" i="1"/>
  <c r="L103" i="77" s="1"/>
  <c r="K105" i="1"/>
  <c r="K103" i="77" s="1"/>
  <c r="E105" i="1"/>
  <c r="E103" i="77" s="1"/>
  <c r="F105" i="1"/>
  <c r="F103" i="77" s="1"/>
  <c r="G105" i="1"/>
  <c r="G103" i="77" s="1"/>
  <c r="Q105" i="1"/>
  <c r="Q103" i="77" s="1"/>
  <c r="U105" i="1"/>
  <c r="U103" i="77" s="1"/>
  <c r="V105" i="1"/>
  <c r="V103" i="77" s="1"/>
  <c r="A106" i="1"/>
  <c r="A104" i="77" s="1"/>
  <c r="B106" i="1"/>
  <c r="B104" i="77" s="1"/>
  <c r="C106" i="1"/>
  <c r="C104" i="77" s="1"/>
  <c r="L106" i="1"/>
  <c r="L104" i="77" s="1"/>
  <c r="K106" i="1"/>
  <c r="K104" i="77" s="1"/>
  <c r="E106" i="1"/>
  <c r="E104" i="77" s="1"/>
  <c r="F106" i="1"/>
  <c r="F104" i="77" s="1"/>
  <c r="G106" i="1"/>
  <c r="G104" i="77" s="1"/>
  <c r="Q106" i="1"/>
  <c r="Q104" i="77" s="1"/>
  <c r="U106" i="1"/>
  <c r="U104" i="77" s="1"/>
  <c r="V106" i="1"/>
  <c r="V104" i="77" s="1"/>
  <c r="A107" i="1"/>
  <c r="A105" i="77" s="1"/>
  <c r="B107" i="1"/>
  <c r="B105" i="77" s="1"/>
  <c r="C107" i="1"/>
  <c r="C105" i="77" s="1"/>
  <c r="L107" i="1"/>
  <c r="L105" i="77" s="1"/>
  <c r="K107" i="1"/>
  <c r="K105" i="77" s="1"/>
  <c r="E107" i="1"/>
  <c r="E105" i="77" s="1"/>
  <c r="F107" i="1"/>
  <c r="F105" i="77" s="1"/>
  <c r="G107" i="1"/>
  <c r="G105" i="77" s="1"/>
  <c r="Q107" i="1"/>
  <c r="Q105" i="77" s="1"/>
  <c r="U107" i="1"/>
  <c r="U105" i="77" s="1"/>
  <c r="V107" i="1"/>
  <c r="V105" i="77" s="1"/>
  <c r="A108" i="1"/>
  <c r="A106" i="77" s="1"/>
  <c r="B108" i="1"/>
  <c r="B106" i="77" s="1"/>
  <c r="C108" i="1"/>
  <c r="C106" i="77" s="1"/>
  <c r="L108" i="1"/>
  <c r="L106" i="77" s="1"/>
  <c r="K108" i="1"/>
  <c r="K106" i="77" s="1"/>
  <c r="E108" i="1"/>
  <c r="E106" i="77" s="1"/>
  <c r="F108" i="1"/>
  <c r="F106" i="77" s="1"/>
  <c r="G108" i="1"/>
  <c r="G106" i="77" s="1"/>
  <c r="Q108" i="1"/>
  <c r="Q106" i="77" s="1"/>
  <c r="U108" i="1"/>
  <c r="U106" i="77" s="1"/>
  <c r="V108" i="1"/>
  <c r="V106" i="77" s="1"/>
  <c r="A109" i="1"/>
  <c r="A107" i="77" s="1"/>
  <c r="B109" i="1"/>
  <c r="B107" i="77" s="1"/>
  <c r="C109" i="1"/>
  <c r="C107" i="77" s="1"/>
  <c r="L109" i="1"/>
  <c r="L107" i="77" s="1"/>
  <c r="K109" i="1"/>
  <c r="K107" i="77" s="1"/>
  <c r="E109" i="1"/>
  <c r="E107" i="77" s="1"/>
  <c r="F109" i="1"/>
  <c r="F107" i="77" s="1"/>
  <c r="G109" i="1"/>
  <c r="G107" i="77" s="1"/>
  <c r="Q109" i="1"/>
  <c r="Q107" i="77" s="1"/>
  <c r="U109" i="1"/>
  <c r="U107" i="77" s="1"/>
  <c r="V109" i="1"/>
  <c r="V107" i="77" s="1"/>
  <c r="A110" i="1"/>
  <c r="A108" i="77" s="1"/>
  <c r="B110" i="1"/>
  <c r="B108" i="77" s="1"/>
  <c r="C110" i="1"/>
  <c r="C108" i="77" s="1"/>
  <c r="L110" i="1"/>
  <c r="L108" i="77" s="1"/>
  <c r="K110" i="1"/>
  <c r="K108" i="77" s="1"/>
  <c r="E110" i="1"/>
  <c r="E108" i="77" s="1"/>
  <c r="F110" i="1"/>
  <c r="F108" i="77" s="1"/>
  <c r="G110" i="1"/>
  <c r="G108" i="77" s="1"/>
  <c r="Q110" i="1"/>
  <c r="Q108" i="77" s="1"/>
  <c r="U110" i="1"/>
  <c r="U108" i="77" s="1"/>
  <c r="V110" i="1"/>
  <c r="V108" i="77" s="1"/>
  <c r="A111" i="1"/>
  <c r="A109" i="77" s="1"/>
  <c r="B111" i="1"/>
  <c r="B109" i="77" s="1"/>
  <c r="C111" i="1"/>
  <c r="C109" i="77" s="1"/>
  <c r="L111" i="1"/>
  <c r="L109" i="77" s="1"/>
  <c r="K111" i="1"/>
  <c r="K109" i="77" s="1"/>
  <c r="E111" i="1"/>
  <c r="E109" i="77" s="1"/>
  <c r="F111" i="1"/>
  <c r="F109" i="77" s="1"/>
  <c r="G111" i="1"/>
  <c r="G109" i="77" s="1"/>
  <c r="Q111" i="1"/>
  <c r="Q109" i="77" s="1"/>
  <c r="U111" i="1"/>
  <c r="U109" i="77" s="1"/>
  <c r="V111" i="1"/>
  <c r="V109" i="77" s="1"/>
  <c r="A112" i="1"/>
  <c r="A110" i="77" s="1"/>
  <c r="B112" i="1"/>
  <c r="B110" i="77" s="1"/>
  <c r="C112" i="1"/>
  <c r="C110" i="77" s="1"/>
  <c r="L112" i="1"/>
  <c r="L110" i="77" s="1"/>
  <c r="K112" i="1"/>
  <c r="K110" i="77" s="1"/>
  <c r="E112" i="1"/>
  <c r="E110" i="77" s="1"/>
  <c r="F112" i="1"/>
  <c r="F110" i="77" s="1"/>
  <c r="G112" i="1"/>
  <c r="G110" i="77" s="1"/>
  <c r="Q112" i="1"/>
  <c r="Q110" i="77" s="1"/>
  <c r="U112" i="1"/>
  <c r="U110" i="77" s="1"/>
  <c r="V112" i="1"/>
  <c r="V110" i="77" s="1"/>
  <c r="A113" i="1"/>
  <c r="A111" i="77" s="1"/>
  <c r="B113" i="1"/>
  <c r="B111" i="77" s="1"/>
  <c r="C113" i="1"/>
  <c r="C111" i="77" s="1"/>
  <c r="L113" i="1"/>
  <c r="L111" i="77" s="1"/>
  <c r="K113" i="1"/>
  <c r="K111" i="77" s="1"/>
  <c r="E113" i="1"/>
  <c r="E111" i="77" s="1"/>
  <c r="F113" i="1"/>
  <c r="F111" i="77" s="1"/>
  <c r="G113" i="1"/>
  <c r="G111" i="77" s="1"/>
  <c r="Q113" i="1"/>
  <c r="Q111" i="77" s="1"/>
  <c r="U113" i="1"/>
  <c r="U111" i="77" s="1"/>
  <c r="V113" i="1"/>
  <c r="V111" i="77" s="1"/>
  <c r="A114" i="1"/>
  <c r="A112" i="77" s="1"/>
  <c r="B114" i="1"/>
  <c r="B112" i="77" s="1"/>
  <c r="C114" i="1"/>
  <c r="C112" i="77" s="1"/>
  <c r="L114" i="1"/>
  <c r="L112" i="77" s="1"/>
  <c r="K114" i="1"/>
  <c r="K112" i="77" s="1"/>
  <c r="E114" i="1"/>
  <c r="E112" i="77" s="1"/>
  <c r="F114" i="1"/>
  <c r="F112" i="77" s="1"/>
  <c r="G114" i="1"/>
  <c r="G112" i="77" s="1"/>
  <c r="Q114" i="1"/>
  <c r="Q112" i="77" s="1"/>
  <c r="U114" i="1"/>
  <c r="U112" i="77" s="1"/>
  <c r="V114" i="1"/>
  <c r="V112" i="77" s="1"/>
  <c r="A115" i="1"/>
  <c r="A113" i="77" s="1"/>
  <c r="B115" i="1"/>
  <c r="B113" i="77" s="1"/>
  <c r="C115" i="1"/>
  <c r="C113" i="77" s="1"/>
  <c r="L115" i="1"/>
  <c r="L113" i="77" s="1"/>
  <c r="K115" i="1"/>
  <c r="K113" i="77" s="1"/>
  <c r="E115" i="1"/>
  <c r="E113" i="77" s="1"/>
  <c r="F115" i="1"/>
  <c r="F113" i="77" s="1"/>
  <c r="G115" i="1"/>
  <c r="G113" i="77" s="1"/>
  <c r="Q115" i="1"/>
  <c r="Q113" i="77" s="1"/>
  <c r="U115" i="1"/>
  <c r="U113" i="77" s="1"/>
  <c r="V115" i="1"/>
  <c r="V113" i="77" s="1"/>
  <c r="A116" i="1"/>
  <c r="A114" i="77" s="1"/>
  <c r="B116" i="1"/>
  <c r="B114" i="77" s="1"/>
  <c r="C116" i="1"/>
  <c r="C114" i="77" s="1"/>
  <c r="L116" i="1"/>
  <c r="L114" i="77" s="1"/>
  <c r="K116" i="1"/>
  <c r="K114" i="77" s="1"/>
  <c r="E116" i="1"/>
  <c r="E114" i="77" s="1"/>
  <c r="F116" i="1"/>
  <c r="F114" i="77" s="1"/>
  <c r="G116" i="1"/>
  <c r="G114" i="77" s="1"/>
  <c r="Q116" i="1"/>
  <c r="Q114" i="77" s="1"/>
  <c r="U116" i="1"/>
  <c r="U114" i="77" s="1"/>
  <c r="V116" i="1"/>
  <c r="V114" i="77" s="1"/>
  <c r="A117" i="1"/>
  <c r="A115" i="77" s="1"/>
  <c r="B117" i="1"/>
  <c r="B115" i="77" s="1"/>
  <c r="C117" i="1"/>
  <c r="C115" i="77" s="1"/>
  <c r="L117" i="1"/>
  <c r="L115" i="77" s="1"/>
  <c r="K117" i="1"/>
  <c r="K115" i="77" s="1"/>
  <c r="E117" i="1"/>
  <c r="E115" i="77" s="1"/>
  <c r="F117" i="1"/>
  <c r="F115" i="77" s="1"/>
  <c r="G117" i="1"/>
  <c r="G115" i="77" s="1"/>
  <c r="Q117" i="1"/>
  <c r="Q115" i="77" s="1"/>
  <c r="U117" i="1"/>
  <c r="U115" i="77" s="1"/>
  <c r="V117" i="1"/>
  <c r="V115" i="77" s="1"/>
  <c r="A118" i="1"/>
  <c r="A116" i="77" s="1"/>
  <c r="B118" i="1"/>
  <c r="B116" i="77" s="1"/>
  <c r="C118" i="1"/>
  <c r="C116" i="77" s="1"/>
  <c r="L118" i="1"/>
  <c r="L116" i="77" s="1"/>
  <c r="K118" i="1"/>
  <c r="K116" i="77" s="1"/>
  <c r="E118" i="1"/>
  <c r="E116" i="77" s="1"/>
  <c r="F118" i="1"/>
  <c r="F116" i="77" s="1"/>
  <c r="G118" i="1"/>
  <c r="G116" i="77" s="1"/>
  <c r="Q118" i="1"/>
  <c r="Q116" i="77" s="1"/>
  <c r="U118" i="1"/>
  <c r="U116" i="77" s="1"/>
  <c r="V118" i="1"/>
  <c r="V116" i="77" s="1"/>
  <c r="A119" i="1"/>
  <c r="A117" i="77" s="1"/>
  <c r="B119" i="1"/>
  <c r="B117" i="77" s="1"/>
  <c r="C119" i="1"/>
  <c r="C117" i="77" s="1"/>
  <c r="L119" i="1"/>
  <c r="L117" i="77" s="1"/>
  <c r="K119" i="1"/>
  <c r="K117" i="77" s="1"/>
  <c r="E119" i="1"/>
  <c r="E117" i="77" s="1"/>
  <c r="F119" i="1"/>
  <c r="F117" i="77" s="1"/>
  <c r="G119" i="1"/>
  <c r="G117" i="77" s="1"/>
  <c r="Q119" i="1"/>
  <c r="Q117" i="77" s="1"/>
  <c r="U119" i="1"/>
  <c r="U117" i="77" s="1"/>
  <c r="V119" i="1"/>
  <c r="V117" i="77" s="1"/>
  <c r="A120" i="1"/>
  <c r="A118" i="77" s="1"/>
  <c r="B120" i="1"/>
  <c r="B118" i="77" s="1"/>
  <c r="C120" i="1"/>
  <c r="C118" i="77" s="1"/>
  <c r="L120" i="1"/>
  <c r="L118" i="77" s="1"/>
  <c r="K120" i="1"/>
  <c r="K118" i="77" s="1"/>
  <c r="E120" i="1"/>
  <c r="E118" i="77" s="1"/>
  <c r="F120" i="1"/>
  <c r="F118" i="77" s="1"/>
  <c r="G120" i="1"/>
  <c r="G118" i="77" s="1"/>
  <c r="Q120" i="1"/>
  <c r="Q118" i="77" s="1"/>
  <c r="U120" i="1"/>
  <c r="U118" i="77" s="1"/>
  <c r="V120" i="1"/>
  <c r="V118" i="77" s="1"/>
  <c r="A121" i="1"/>
  <c r="A119" i="77" s="1"/>
  <c r="B121" i="1"/>
  <c r="B119" i="77" s="1"/>
  <c r="C121" i="1"/>
  <c r="C119" i="77" s="1"/>
  <c r="L121" i="1"/>
  <c r="L119" i="77" s="1"/>
  <c r="K121" i="1"/>
  <c r="K119" i="77" s="1"/>
  <c r="E121" i="1"/>
  <c r="E119" i="77" s="1"/>
  <c r="F121" i="1"/>
  <c r="F119" i="77" s="1"/>
  <c r="G121" i="1"/>
  <c r="G119" i="77" s="1"/>
  <c r="Q121" i="1"/>
  <c r="Q119" i="77" s="1"/>
  <c r="U121" i="1"/>
  <c r="U119" i="77" s="1"/>
  <c r="V121" i="1"/>
  <c r="V119" i="77" s="1"/>
  <c r="A122" i="1"/>
  <c r="A120" i="77" s="1"/>
  <c r="B122" i="1"/>
  <c r="B120" i="77" s="1"/>
  <c r="C122" i="1"/>
  <c r="C120" i="77" s="1"/>
  <c r="L122" i="1"/>
  <c r="L120" i="77" s="1"/>
  <c r="K122" i="1"/>
  <c r="K120" i="77" s="1"/>
  <c r="E122" i="1"/>
  <c r="E120" i="77" s="1"/>
  <c r="F122" i="1"/>
  <c r="F120" i="77" s="1"/>
  <c r="G122" i="1"/>
  <c r="G120" i="77" s="1"/>
  <c r="Q122" i="1"/>
  <c r="Q120" i="77" s="1"/>
  <c r="U122" i="1"/>
  <c r="U120" i="77" s="1"/>
  <c r="V122" i="1"/>
  <c r="V120" i="77" s="1"/>
  <c r="A123" i="1"/>
  <c r="A121" i="77" s="1"/>
  <c r="B123" i="1"/>
  <c r="B121" i="77" s="1"/>
  <c r="C123" i="1"/>
  <c r="C121" i="77" s="1"/>
  <c r="L123" i="1"/>
  <c r="L121" i="77" s="1"/>
  <c r="K123" i="1"/>
  <c r="K121" i="77" s="1"/>
  <c r="E123" i="1"/>
  <c r="E121" i="77" s="1"/>
  <c r="F123" i="1"/>
  <c r="F121" i="77" s="1"/>
  <c r="G123" i="1"/>
  <c r="G121" i="77" s="1"/>
  <c r="Q123" i="1"/>
  <c r="Q121" i="77" s="1"/>
  <c r="U123" i="1"/>
  <c r="U121" i="77" s="1"/>
  <c r="V123" i="1"/>
  <c r="V121" i="77" s="1"/>
  <c r="A124" i="1"/>
  <c r="A122" i="77" s="1"/>
  <c r="B124" i="1"/>
  <c r="B122" i="77" s="1"/>
  <c r="C124" i="1"/>
  <c r="C122" i="77" s="1"/>
  <c r="L124" i="1"/>
  <c r="L122" i="77" s="1"/>
  <c r="K124" i="1"/>
  <c r="K122" i="77" s="1"/>
  <c r="E124" i="1"/>
  <c r="E122" i="77" s="1"/>
  <c r="F124" i="1"/>
  <c r="F122" i="77" s="1"/>
  <c r="G124" i="1"/>
  <c r="G122" i="77" s="1"/>
  <c r="Q124" i="1"/>
  <c r="Q122" i="77" s="1"/>
  <c r="U124" i="1"/>
  <c r="U122" i="77" s="1"/>
  <c r="V124" i="1"/>
  <c r="V122" i="77" s="1"/>
  <c r="A125" i="1"/>
  <c r="A123" i="77" s="1"/>
  <c r="B125" i="1"/>
  <c r="B123" i="77" s="1"/>
  <c r="C125" i="1"/>
  <c r="C123" i="77" s="1"/>
  <c r="L125" i="1"/>
  <c r="L123" i="77" s="1"/>
  <c r="K125" i="1"/>
  <c r="K123" i="77" s="1"/>
  <c r="E125" i="1"/>
  <c r="E123" i="77" s="1"/>
  <c r="F125" i="1"/>
  <c r="F123" i="77" s="1"/>
  <c r="G125" i="1"/>
  <c r="G123" i="77" s="1"/>
  <c r="Q125" i="1"/>
  <c r="Q123" i="77" s="1"/>
  <c r="U125" i="1"/>
  <c r="U123" i="77" s="1"/>
  <c r="V125" i="1"/>
  <c r="V123" i="77" s="1"/>
  <c r="A126" i="1"/>
  <c r="A124" i="77" s="1"/>
  <c r="B126" i="1"/>
  <c r="B124" i="77" s="1"/>
  <c r="C126" i="1"/>
  <c r="C124" i="77" s="1"/>
  <c r="L126" i="1"/>
  <c r="L124" i="77" s="1"/>
  <c r="K126" i="1"/>
  <c r="K124" i="77" s="1"/>
  <c r="E126" i="1"/>
  <c r="E124" i="77" s="1"/>
  <c r="F126" i="1"/>
  <c r="F124" i="77" s="1"/>
  <c r="G126" i="1"/>
  <c r="G124" i="77" s="1"/>
  <c r="Q126" i="1"/>
  <c r="Q124" i="77" s="1"/>
  <c r="U126" i="1"/>
  <c r="U124" i="77" s="1"/>
  <c r="V126" i="1"/>
  <c r="V124" i="77" s="1"/>
  <c r="A127" i="1"/>
  <c r="A125" i="77" s="1"/>
  <c r="B127" i="1"/>
  <c r="B125" i="77" s="1"/>
  <c r="C127" i="1"/>
  <c r="C125" i="77" s="1"/>
  <c r="L127" i="1"/>
  <c r="L125" i="77" s="1"/>
  <c r="K127" i="1"/>
  <c r="K125" i="77" s="1"/>
  <c r="E127" i="1"/>
  <c r="E125" i="77" s="1"/>
  <c r="F127" i="1"/>
  <c r="F125" i="77" s="1"/>
  <c r="G127" i="1"/>
  <c r="G125" i="77" s="1"/>
  <c r="Q127" i="1"/>
  <c r="Q125" i="77" s="1"/>
  <c r="U127" i="1"/>
  <c r="U125" i="77" s="1"/>
  <c r="V127" i="1"/>
  <c r="V125" i="77" s="1"/>
  <c r="A128" i="1"/>
  <c r="A126" i="77" s="1"/>
  <c r="B128" i="1"/>
  <c r="B126" i="77" s="1"/>
  <c r="C128" i="1"/>
  <c r="C126" i="77" s="1"/>
  <c r="L128" i="1"/>
  <c r="L126" i="77" s="1"/>
  <c r="K128" i="1"/>
  <c r="K126" i="77" s="1"/>
  <c r="E128" i="1"/>
  <c r="E126" i="77" s="1"/>
  <c r="F128" i="1"/>
  <c r="F126" i="77" s="1"/>
  <c r="G128" i="1"/>
  <c r="G126" i="77" s="1"/>
  <c r="Q128" i="1"/>
  <c r="Q126" i="77" s="1"/>
  <c r="U128" i="1"/>
  <c r="U126" i="77" s="1"/>
  <c r="V128" i="1"/>
  <c r="V126" i="77" s="1"/>
  <c r="A129" i="1"/>
  <c r="A127" i="77" s="1"/>
  <c r="B129" i="1"/>
  <c r="B127" i="77" s="1"/>
  <c r="C129" i="1"/>
  <c r="C127" i="77" s="1"/>
  <c r="L129" i="1"/>
  <c r="L127" i="77" s="1"/>
  <c r="K129" i="1"/>
  <c r="K127" i="77" s="1"/>
  <c r="E129" i="1"/>
  <c r="E127" i="77" s="1"/>
  <c r="F129" i="1"/>
  <c r="F127" i="77" s="1"/>
  <c r="G129" i="1"/>
  <c r="G127" i="77" s="1"/>
  <c r="Q129" i="1"/>
  <c r="Q127" i="77" s="1"/>
  <c r="U129" i="1"/>
  <c r="U127" i="77" s="1"/>
  <c r="V129" i="1"/>
  <c r="V127" i="77" s="1"/>
  <c r="A130" i="1"/>
  <c r="A128" i="77" s="1"/>
  <c r="B130" i="1"/>
  <c r="B128" i="77" s="1"/>
  <c r="C130" i="1"/>
  <c r="C128" i="77" s="1"/>
  <c r="L130" i="1"/>
  <c r="L128" i="77" s="1"/>
  <c r="K130" i="1"/>
  <c r="K128" i="77" s="1"/>
  <c r="E130" i="1"/>
  <c r="E128" i="77" s="1"/>
  <c r="F130" i="1"/>
  <c r="F128" i="77" s="1"/>
  <c r="G130" i="1"/>
  <c r="G128" i="77" s="1"/>
  <c r="Q130" i="1"/>
  <c r="Q128" i="77" s="1"/>
  <c r="U130" i="1"/>
  <c r="U128" i="77" s="1"/>
  <c r="V130" i="1"/>
  <c r="V128" i="77" s="1"/>
  <c r="A131" i="1"/>
  <c r="A129" i="77" s="1"/>
  <c r="B131" i="1"/>
  <c r="B129" i="77" s="1"/>
  <c r="C131" i="1"/>
  <c r="C129" i="77" s="1"/>
  <c r="L131" i="1"/>
  <c r="L129" i="77" s="1"/>
  <c r="K131" i="1"/>
  <c r="K129" i="77" s="1"/>
  <c r="E131" i="1"/>
  <c r="E129" i="77" s="1"/>
  <c r="F131" i="1"/>
  <c r="F129" i="77" s="1"/>
  <c r="G131" i="1"/>
  <c r="G129" i="77" s="1"/>
  <c r="Q131" i="1"/>
  <c r="Q129" i="77" s="1"/>
  <c r="U131" i="1"/>
  <c r="U129" i="77" s="1"/>
  <c r="V131" i="1"/>
  <c r="V129" i="77" s="1"/>
  <c r="A132" i="1"/>
  <c r="A130" i="77" s="1"/>
  <c r="B132" i="1"/>
  <c r="B130" i="77" s="1"/>
  <c r="C132" i="1"/>
  <c r="C130" i="77" s="1"/>
  <c r="L132" i="1"/>
  <c r="L130" i="77" s="1"/>
  <c r="K132" i="1"/>
  <c r="K130" i="77" s="1"/>
  <c r="E132" i="1"/>
  <c r="E130" i="77" s="1"/>
  <c r="F132" i="1"/>
  <c r="F130" i="77" s="1"/>
  <c r="G132" i="1"/>
  <c r="G130" i="77" s="1"/>
  <c r="Q132" i="1"/>
  <c r="Q130" i="77" s="1"/>
  <c r="U132" i="1"/>
  <c r="U130" i="77" s="1"/>
  <c r="V132" i="1"/>
  <c r="V130" i="77" s="1"/>
  <c r="A133" i="1"/>
  <c r="A131" i="77" s="1"/>
  <c r="B133" i="1"/>
  <c r="B131" i="77" s="1"/>
  <c r="C133" i="1"/>
  <c r="C131" i="77" s="1"/>
  <c r="L133" i="1"/>
  <c r="L131" i="77" s="1"/>
  <c r="K133" i="1"/>
  <c r="K131" i="77" s="1"/>
  <c r="E133" i="1"/>
  <c r="E131" i="77" s="1"/>
  <c r="F133" i="1"/>
  <c r="F131" i="77" s="1"/>
  <c r="G133" i="1"/>
  <c r="G131" i="77" s="1"/>
  <c r="Q133" i="1"/>
  <c r="Q131" i="77" s="1"/>
  <c r="U133" i="1"/>
  <c r="U131" i="77" s="1"/>
  <c r="V133" i="1"/>
  <c r="V131" i="77" s="1"/>
  <c r="A134" i="1"/>
  <c r="A132" i="77" s="1"/>
  <c r="B134" i="1"/>
  <c r="B132" i="77" s="1"/>
  <c r="C134" i="1"/>
  <c r="C132" i="77" s="1"/>
  <c r="L134" i="1"/>
  <c r="L132" i="77" s="1"/>
  <c r="K134" i="1"/>
  <c r="K132" i="77" s="1"/>
  <c r="E134" i="1"/>
  <c r="E132" i="77" s="1"/>
  <c r="F134" i="1"/>
  <c r="F132" i="77" s="1"/>
  <c r="G134" i="1"/>
  <c r="G132" i="77" s="1"/>
  <c r="Q134" i="1"/>
  <c r="Q132" i="77" s="1"/>
  <c r="U134" i="1"/>
  <c r="U132" i="77" s="1"/>
  <c r="V134" i="1"/>
  <c r="V132" i="77" s="1"/>
  <c r="A135" i="1"/>
  <c r="A133" i="77" s="1"/>
  <c r="B135" i="1"/>
  <c r="B133" i="77" s="1"/>
  <c r="C135" i="1"/>
  <c r="C133" i="77" s="1"/>
  <c r="L135" i="1"/>
  <c r="L133" i="77" s="1"/>
  <c r="K135" i="1"/>
  <c r="K133" i="77" s="1"/>
  <c r="E135" i="1"/>
  <c r="E133" i="77" s="1"/>
  <c r="F135" i="1"/>
  <c r="F133" i="77" s="1"/>
  <c r="G135" i="1"/>
  <c r="G133" i="77" s="1"/>
  <c r="Q135" i="1"/>
  <c r="Q133" i="77" s="1"/>
  <c r="U135" i="1"/>
  <c r="U133" i="77" s="1"/>
  <c r="V135" i="1"/>
  <c r="V133" i="77" s="1"/>
  <c r="A136" i="1"/>
  <c r="A134" i="77" s="1"/>
  <c r="B136" i="1"/>
  <c r="B134" i="77" s="1"/>
  <c r="C136" i="1"/>
  <c r="C134" i="77" s="1"/>
  <c r="L136" i="1"/>
  <c r="L134" i="77" s="1"/>
  <c r="K136" i="1"/>
  <c r="K134" i="77" s="1"/>
  <c r="E136" i="1"/>
  <c r="E134" i="77" s="1"/>
  <c r="F136" i="1"/>
  <c r="F134" i="77" s="1"/>
  <c r="G136" i="1"/>
  <c r="G134" i="77" s="1"/>
  <c r="Q136" i="1"/>
  <c r="Q134" i="77" s="1"/>
  <c r="U136" i="1"/>
  <c r="U134" i="77" s="1"/>
  <c r="V136" i="1"/>
  <c r="V134" i="77" s="1"/>
  <c r="A137" i="1"/>
  <c r="A135" i="77" s="1"/>
  <c r="B137" i="1"/>
  <c r="B135" i="77" s="1"/>
  <c r="C137" i="1"/>
  <c r="C135" i="77" s="1"/>
  <c r="L137" i="1"/>
  <c r="L135" i="77" s="1"/>
  <c r="K137" i="1"/>
  <c r="K135" i="77" s="1"/>
  <c r="E137" i="1"/>
  <c r="E135" i="77" s="1"/>
  <c r="F137" i="1"/>
  <c r="F135" i="77" s="1"/>
  <c r="G137" i="1"/>
  <c r="G135" i="77" s="1"/>
  <c r="Q137" i="1"/>
  <c r="Q135" i="77" s="1"/>
  <c r="U137" i="1"/>
  <c r="U135" i="77" s="1"/>
  <c r="V137" i="1"/>
  <c r="V135" i="77" s="1"/>
  <c r="A138" i="1"/>
  <c r="A136" i="77" s="1"/>
  <c r="B138" i="1"/>
  <c r="B136" i="77" s="1"/>
  <c r="C138" i="1"/>
  <c r="C136" i="77" s="1"/>
  <c r="L138" i="1"/>
  <c r="L136" i="77" s="1"/>
  <c r="K138" i="1"/>
  <c r="K136" i="77" s="1"/>
  <c r="E138" i="1"/>
  <c r="E136" i="77" s="1"/>
  <c r="F138" i="1"/>
  <c r="F136" i="77" s="1"/>
  <c r="G138" i="1"/>
  <c r="G136" i="77" s="1"/>
  <c r="Q138" i="1"/>
  <c r="Q136" i="77" s="1"/>
  <c r="U138" i="1"/>
  <c r="U136" i="77" s="1"/>
  <c r="V138" i="1"/>
  <c r="V136" i="77" s="1"/>
  <c r="X4" i="1"/>
  <c r="U4" i="1"/>
  <c r="U2" i="77" s="1"/>
  <c r="V4" i="1"/>
  <c r="V2" i="77" s="1"/>
  <c r="Q4" i="1"/>
  <c r="Q2" i="77" s="1"/>
  <c r="E4" i="1"/>
  <c r="E2" i="77" s="1"/>
  <c r="F4" i="1"/>
  <c r="F2" i="77" s="1"/>
  <c r="C4" i="1"/>
  <c r="C2" i="77" s="1"/>
  <c r="B4" i="1"/>
  <c r="B2" i="77" s="1"/>
  <c r="A4" i="1"/>
  <c r="A2" i="77" s="1"/>
  <c r="X42" i="1" l="1"/>
  <c r="D26" i="37"/>
  <c r="Z42" i="34"/>
  <c r="Y39" i="66" s="1"/>
  <c r="AD41" i="63"/>
  <c r="AA2" i="71"/>
  <c r="AB150" i="71" s="1"/>
  <c r="P2" i="71"/>
  <c r="R2" i="71"/>
  <c r="Q2" i="71"/>
  <c r="W135" i="69"/>
  <c r="AC127" i="69"/>
  <c r="AB131" i="71"/>
  <c r="AB140" i="71"/>
  <c r="AB116" i="71"/>
  <c r="AB145" i="71"/>
  <c r="AB117" i="71"/>
  <c r="AB144" i="71"/>
  <c r="U125" i="69"/>
  <c r="G142" i="1"/>
  <c r="G140" i="77" s="1"/>
  <c r="A115" i="69"/>
  <c r="V109" i="69"/>
  <c r="N2" i="71"/>
  <c r="AD10" i="69"/>
  <c r="AD13" i="69"/>
  <c r="AD24" i="69"/>
  <c r="AD17" i="69"/>
  <c r="AD14" i="69"/>
  <c r="AD15" i="69"/>
  <c r="AD22" i="69"/>
  <c r="AD9" i="69"/>
  <c r="AD12" i="69"/>
  <c r="AD11" i="69"/>
  <c r="AD18" i="69"/>
  <c r="AD138" i="69"/>
  <c r="AD137" i="69"/>
  <c r="AD127" i="69"/>
  <c r="AD34" i="69"/>
  <c r="AD86" i="69"/>
  <c r="AD120" i="69"/>
  <c r="AD114" i="69"/>
  <c r="AD112" i="69"/>
  <c r="AD110" i="69"/>
  <c r="AD91" i="69"/>
  <c r="AD88" i="69"/>
  <c r="AD121" i="69"/>
  <c r="AD83" i="69"/>
  <c r="AD60" i="69"/>
  <c r="AD94" i="69"/>
  <c r="AD92" i="69"/>
  <c r="AD73" i="69"/>
  <c r="AD105" i="69"/>
  <c r="AD103" i="69"/>
  <c r="AD100" i="69"/>
  <c r="AD42" i="69"/>
  <c r="AD76" i="69"/>
  <c r="AD74" i="69"/>
  <c r="AD55" i="69"/>
  <c r="AD87" i="69"/>
  <c r="AD85" i="69"/>
  <c r="AD135" i="69"/>
  <c r="AD96" i="69"/>
  <c r="AD58" i="69"/>
  <c r="AD56" i="69"/>
  <c r="AD37" i="69"/>
  <c r="AD69" i="69"/>
  <c r="AD67" i="69"/>
  <c r="AD80" i="69"/>
  <c r="AD131" i="69"/>
  <c r="AD40" i="69"/>
  <c r="AD38" i="69"/>
  <c r="AD126" i="69"/>
  <c r="AD51" i="69"/>
  <c r="AD49" i="69"/>
  <c r="AD26" i="69"/>
  <c r="AD113" i="69"/>
  <c r="AD101" i="69"/>
  <c r="AD90" i="69"/>
  <c r="AD33" i="69"/>
  <c r="AD31" i="69"/>
  <c r="AD133" i="69"/>
  <c r="AD95" i="69"/>
  <c r="AD82" i="69"/>
  <c r="AD72" i="69"/>
  <c r="AD124" i="69"/>
  <c r="AD48" i="69"/>
  <c r="AD115" i="69"/>
  <c r="AD77" i="69"/>
  <c r="AD116" i="69"/>
  <c r="AD54" i="69"/>
  <c r="AD106" i="69"/>
  <c r="AD30" i="69"/>
  <c r="AD97" i="69"/>
  <c r="AD59" i="69"/>
  <c r="AD78" i="69"/>
  <c r="AD36" i="69"/>
  <c r="AD52" i="69"/>
  <c r="AD29" i="69"/>
  <c r="AD79" i="69"/>
  <c r="AD41" i="69"/>
  <c r="AD129" i="69"/>
  <c r="AD108" i="69"/>
  <c r="AD68" i="69"/>
  <c r="AD64" i="69"/>
  <c r="AD61" i="69"/>
  <c r="AD66" i="69"/>
  <c r="AD111" i="69"/>
  <c r="AD125" i="69"/>
  <c r="AD50" i="69"/>
  <c r="AD46" i="69"/>
  <c r="AD43" i="69"/>
  <c r="AD93" i="69"/>
  <c r="AD107" i="69"/>
  <c r="AD32" i="69"/>
  <c r="AD28" i="69"/>
  <c r="AD136" i="69"/>
  <c r="AD75" i="69"/>
  <c r="AD89" i="69"/>
  <c r="AD109" i="69"/>
  <c r="AD81" i="69"/>
  <c r="AD84" i="69"/>
  <c r="AD99" i="69"/>
  <c r="AD57" i="69"/>
  <c r="AD71" i="69"/>
  <c r="AD70" i="69"/>
  <c r="AD63" i="69"/>
  <c r="AD65" i="69"/>
  <c r="AD134" i="69"/>
  <c r="AD39" i="69"/>
  <c r="AD53" i="69"/>
  <c r="AD123" i="69"/>
  <c r="AD45" i="69"/>
  <c r="AD117" i="69"/>
  <c r="AD62" i="69"/>
  <c r="AD119" i="69"/>
  <c r="AD35" i="69"/>
  <c r="AD122" i="69"/>
  <c r="AD27" i="69"/>
  <c r="AD98" i="69"/>
  <c r="AD132" i="69"/>
  <c r="AD47" i="69"/>
  <c r="AD102" i="69"/>
  <c r="AD104" i="69"/>
  <c r="AD118" i="69"/>
  <c r="AD44" i="69"/>
  <c r="AD130" i="69"/>
  <c r="AD128" i="69"/>
  <c r="AD23" i="69"/>
  <c r="AD16" i="69"/>
  <c r="AD6" i="69"/>
  <c r="AD7" i="69"/>
  <c r="AD19" i="69"/>
  <c r="AD25" i="69"/>
  <c r="AD20" i="69"/>
  <c r="AD8" i="69"/>
  <c r="AD21" i="69"/>
  <c r="K20" i="69"/>
  <c r="L6" i="69"/>
  <c r="V90" i="63"/>
  <c r="V90" i="34" s="1"/>
  <c r="U87" i="66" s="1"/>
  <c r="V91" i="63"/>
  <c r="V91" i="34" s="1"/>
  <c r="U88" i="66" s="1"/>
  <c r="F42" i="69"/>
  <c r="E53" i="69"/>
  <c r="T48" i="1"/>
  <c r="T46" i="77" s="1"/>
  <c r="T50" i="1"/>
  <c r="T48" i="77" s="1"/>
  <c r="T49" i="1"/>
  <c r="T47" i="77" s="1"/>
  <c r="T51" i="1"/>
  <c r="T49" i="77" s="1"/>
  <c r="AB146" i="71" l="1"/>
  <c r="AB126" i="71"/>
  <c r="AB149" i="71"/>
  <c r="AB137" i="71"/>
  <c r="AB128" i="71"/>
  <c r="AB119" i="71"/>
  <c r="AB118" i="71"/>
  <c r="AB139" i="71"/>
  <c r="AB143" i="71"/>
  <c r="AB134" i="71"/>
  <c r="AB125" i="71"/>
  <c r="AB136" i="71"/>
  <c r="AB123" i="71"/>
  <c r="AB130" i="71"/>
  <c r="AB138" i="71"/>
  <c r="AB124" i="71"/>
  <c r="AB127" i="71"/>
  <c r="AB147" i="71"/>
  <c r="AB129" i="71"/>
  <c r="AB115" i="71"/>
  <c r="AB135" i="71"/>
  <c r="AB121" i="71"/>
  <c r="B140" i="69"/>
  <c r="C140" i="69"/>
  <c r="E140" i="69"/>
  <c r="F140" i="69"/>
  <c r="Z43" i="34"/>
  <c r="Y40" i="66" s="1"/>
  <c r="AD42" i="63"/>
  <c r="AB122" i="71"/>
  <c r="AB120" i="71"/>
  <c r="AB142" i="71"/>
  <c r="AB141" i="71"/>
  <c r="AB148" i="71"/>
  <c r="AB133" i="71"/>
  <c r="AB132" i="71"/>
  <c r="X43" i="1"/>
  <c r="G122" i="69"/>
  <c r="B53" i="69"/>
  <c r="AB46" i="69"/>
  <c r="G140" i="69"/>
  <c r="W57" i="69"/>
  <c r="Q3" i="69"/>
  <c r="Q140" i="69"/>
  <c r="AB83" i="69"/>
  <c r="AB65" i="69"/>
  <c r="W21" i="69"/>
  <c r="W107" i="69"/>
  <c r="W23" i="69"/>
  <c r="W41" i="69"/>
  <c r="W39" i="69"/>
  <c r="W93" i="69"/>
  <c r="AB35" i="69"/>
  <c r="W60" i="69"/>
  <c r="E61" i="69"/>
  <c r="E128" i="69"/>
  <c r="V95" i="69"/>
  <c r="F43" i="69"/>
  <c r="V46" i="69"/>
  <c r="A10" i="69"/>
  <c r="E3" i="69"/>
  <c r="A86" i="69"/>
  <c r="AC61" i="69"/>
  <c r="AC134" i="69"/>
  <c r="AC84" i="69"/>
  <c r="L13" i="69"/>
  <c r="L5" i="69"/>
  <c r="F107" i="69"/>
  <c r="F92" i="69"/>
  <c r="B50" i="69"/>
  <c r="AC79" i="69"/>
  <c r="AB17" i="69"/>
  <c r="AC29" i="69"/>
  <c r="AC102" i="69"/>
  <c r="Q39" i="69"/>
  <c r="B7" i="69"/>
  <c r="AB119" i="69"/>
  <c r="L111" i="69"/>
  <c r="AC43" i="69"/>
  <c r="AC3" i="69"/>
  <c r="AC97" i="69"/>
  <c r="AC65" i="69"/>
  <c r="AC120" i="69"/>
  <c r="F16" i="69"/>
  <c r="L41" i="69"/>
  <c r="B43" i="69"/>
  <c r="E20" i="69"/>
  <c r="F134" i="69"/>
  <c r="AB12" i="69"/>
  <c r="W134" i="69"/>
  <c r="AC83" i="69"/>
  <c r="AB3" i="69"/>
  <c r="V19" i="69"/>
  <c r="F44" i="69"/>
  <c r="AC18" i="69"/>
  <c r="V36" i="69"/>
  <c r="AC133" i="69"/>
  <c r="A34" i="69"/>
  <c r="M2" i="71"/>
  <c r="Q146" i="71" s="1"/>
  <c r="AB102" i="69"/>
  <c r="AC9" i="69"/>
  <c r="AC101" i="69"/>
  <c r="W120" i="69"/>
  <c r="L59" i="69"/>
  <c r="AC36" i="69"/>
  <c r="A105" i="69"/>
  <c r="AB16" i="69"/>
  <c r="AB120" i="69"/>
  <c r="AC40" i="69"/>
  <c r="AC6" i="69"/>
  <c r="AC27" i="69"/>
  <c r="AC119" i="69"/>
  <c r="Q6" i="69"/>
  <c r="AC14" i="69"/>
  <c r="AC16" i="69"/>
  <c r="AC90" i="69"/>
  <c r="F136" i="69"/>
  <c r="L91" i="69"/>
  <c r="W3" i="69"/>
  <c r="AC130" i="69"/>
  <c r="AC24" i="69"/>
  <c r="AC45" i="69"/>
  <c r="AC2" i="69"/>
  <c r="L8" i="69"/>
  <c r="AC32" i="69"/>
  <c r="AC34" i="69"/>
  <c r="F5" i="69"/>
  <c r="Q113" i="69"/>
  <c r="AB13" i="69"/>
  <c r="AC42" i="69"/>
  <c r="AC63" i="69"/>
  <c r="AB38" i="69"/>
  <c r="E34" i="69"/>
  <c r="AC68" i="69"/>
  <c r="AC52" i="69"/>
  <c r="V8" i="69"/>
  <c r="V97" i="69"/>
  <c r="AB31" i="69"/>
  <c r="AC60" i="69"/>
  <c r="AC81" i="69"/>
  <c r="AB56" i="69"/>
  <c r="A41" i="69"/>
  <c r="V6" i="69"/>
  <c r="AC70" i="69"/>
  <c r="E10" i="69"/>
  <c r="Q43" i="69"/>
  <c r="F63" i="69"/>
  <c r="V26" i="69"/>
  <c r="AC116" i="69"/>
  <c r="G127" i="69"/>
  <c r="AB49" i="69"/>
  <c r="AC78" i="69"/>
  <c r="AC99" i="69"/>
  <c r="W2" i="69"/>
  <c r="L44" i="69"/>
  <c r="E8" i="69"/>
  <c r="AC88" i="69"/>
  <c r="B12" i="69"/>
  <c r="A93" i="69"/>
  <c r="V122" i="69"/>
  <c r="AC66" i="69"/>
  <c r="E79" i="69"/>
  <c r="W75" i="69"/>
  <c r="AB67" i="69"/>
  <c r="AC96" i="69"/>
  <c r="W81" i="69"/>
  <c r="E11" i="69"/>
  <c r="V68" i="69"/>
  <c r="AC124" i="69"/>
  <c r="Q5" i="69"/>
  <c r="L63" i="69"/>
  <c r="A134" i="69"/>
  <c r="AB103" i="69"/>
  <c r="AC114" i="69"/>
  <c r="W99" i="69"/>
  <c r="A36" i="69"/>
  <c r="B72" i="69"/>
  <c r="V24" i="69"/>
  <c r="Q8" i="69"/>
  <c r="V13" i="69"/>
  <c r="V124" i="69"/>
  <c r="V22" i="69"/>
  <c r="F20" i="69"/>
  <c r="AB121" i="69"/>
  <c r="AC132" i="69"/>
  <c r="W117" i="69"/>
  <c r="L101" i="69"/>
  <c r="L10" i="69"/>
  <c r="V49" i="69"/>
  <c r="Q74" i="69"/>
  <c r="B26" i="69"/>
  <c r="F129" i="69"/>
  <c r="V23" i="69"/>
  <c r="W4" i="69"/>
  <c r="AC44" i="69"/>
  <c r="V45" i="69"/>
  <c r="V60" i="69"/>
  <c r="Q26" i="69"/>
  <c r="V82" i="69"/>
  <c r="Q129" i="69"/>
  <c r="E25" i="69"/>
  <c r="V10" i="69"/>
  <c r="AC62" i="69"/>
  <c r="AC67" i="69"/>
  <c r="E62" i="69"/>
  <c r="A61" i="69"/>
  <c r="F64" i="69"/>
  <c r="V2" i="69"/>
  <c r="AC35" i="69"/>
  <c r="B132" i="69"/>
  <c r="C11" i="69"/>
  <c r="W90" i="69"/>
  <c r="W140" i="69"/>
  <c r="B27" i="69"/>
  <c r="A19" i="69"/>
  <c r="AC7" i="69"/>
  <c r="AC80" i="69"/>
  <c r="E37" i="69"/>
  <c r="AC30" i="69"/>
  <c r="AC85" i="69"/>
  <c r="AB96" i="69"/>
  <c r="AB11" i="69"/>
  <c r="V51" i="69"/>
  <c r="V99" i="69"/>
  <c r="L53" i="69"/>
  <c r="L22" i="69"/>
  <c r="AC25" i="69"/>
  <c r="AC98" i="69"/>
  <c r="B39" i="69"/>
  <c r="AC48" i="69"/>
  <c r="AB4" i="69"/>
  <c r="W87" i="69"/>
  <c r="F67" i="69"/>
  <c r="AB29" i="69"/>
  <c r="AB86" i="69"/>
  <c r="E2" i="69"/>
  <c r="C67" i="69"/>
  <c r="U99" i="69"/>
  <c r="C3" i="69"/>
  <c r="C48" i="69"/>
  <c r="U20" i="69"/>
  <c r="C120" i="69"/>
  <c r="K63" i="69"/>
  <c r="U66" i="69"/>
  <c r="C22" i="69"/>
  <c r="Q87" i="69"/>
  <c r="E12" i="69"/>
  <c r="F32" i="69"/>
  <c r="Q37" i="69"/>
  <c r="A3" i="69"/>
  <c r="B36" i="69"/>
  <c r="Q11" i="69"/>
  <c r="K62" i="69"/>
  <c r="C5" i="69"/>
  <c r="F57" i="69"/>
  <c r="Q62" i="69"/>
  <c r="U44" i="69"/>
  <c r="C7" i="69"/>
  <c r="L7" i="69"/>
  <c r="L45" i="69"/>
  <c r="K135" i="69"/>
  <c r="A24" i="69"/>
  <c r="AB122" i="69"/>
  <c r="V74" i="69"/>
  <c r="U81" i="69"/>
  <c r="K68" i="69"/>
  <c r="C65" i="69"/>
  <c r="C131" i="69"/>
  <c r="V102" i="69"/>
  <c r="A109" i="69"/>
  <c r="G125" i="69"/>
  <c r="L109" i="69"/>
  <c r="V128" i="69"/>
  <c r="U60" i="69"/>
  <c r="Q138" i="69"/>
  <c r="Q139" i="69"/>
  <c r="Q137" i="69"/>
  <c r="Q64" i="69"/>
  <c r="Q18" i="69"/>
  <c r="Q123" i="69"/>
  <c r="Q14" i="69"/>
  <c r="Q48" i="69"/>
  <c r="Q31" i="69"/>
  <c r="Q52" i="69"/>
  <c r="Q45" i="69"/>
  <c r="Q69" i="69"/>
  <c r="Q50" i="69"/>
  <c r="Q98" i="69"/>
  <c r="Q53" i="69"/>
  <c r="Q103" i="69"/>
  <c r="Q120" i="69"/>
  <c r="Q63" i="69"/>
  <c r="Q100" i="69"/>
  <c r="Q72" i="69"/>
  <c r="Q101" i="69"/>
  <c r="Q128" i="69"/>
  <c r="Q83" i="69"/>
  <c r="Q91" i="69"/>
  <c r="Q22" i="69"/>
  <c r="Q97" i="69"/>
  <c r="Q29" i="69"/>
  <c r="Q80" i="69"/>
  <c r="Q117" i="69"/>
  <c r="Q12" i="69"/>
  <c r="Q28" i="69"/>
  <c r="Q16" i="69"/>
  <c r="Q67" i="69"/>
  <c r="Q125" i="69"/>
  <c r="Q93" i="69"/>
  <c r="Q17" i="69"/>
  <c r="Q59" i="69"/>
  <c r="Q122" i="69"/>
  <c r="Q2" i="69"/>
  <c r="Q114" i="69"/>
  <c r="Q76" i="69"/>
  <c r="Q7" i="69"/>
  <c r="Q92" i="69"/>
  <c r="Q44" i="69"/>
  <c r="Q21" i="69"/>
  <c r="Q82" i="69"/>
  <c r="Q36" i="69"/>
  <c r="Q119" i="69"/>
  <c r="Q88" i="69"/>
  <c r="Q32" i="69"/>
  <c r="Q66" i="69"/>
  <c r="Q49" i="69"/>
  <c r="Q70" i="69"/>
  <c r="Q111" i="69"/>
  <c r="Q71" i="69"/>
  <c r="Q61" i="69"/>
  <c r="Q84" i="69"/>
  <c r="Q90" i="69"/>
  <c r="Q86" i="69"/>
  <c r="Q135" i="69"/>
  <c r="Q108" i="69"/>
  <c r="Q46" i="69"/>
  <c r="Q136" i="69"/>
  <c r="Q85" i="69"/>
  <c r="Q132" i="69"/>
  <c r="Q105" i="69"/>
  <c r="Q35" i="69"/>
  <c r="Q121" i="69"/>
  <c r="Q131" i="69"/>
  <c r="Q110" i="69"/>
  <c r="Q133" i="69"/>
  <c r="Q89" i="69"/>
  <c r="Q115" i="69"/>
  <c r="Q107" i="69"/>
  <c r="Q130" i="69"/>
  <c r="Q126" i="69"/>
  <c r="Q99" i="69"/>
  <c r="Q112" i="69"/>
  <c r="Q104" i="69"/>
  <c r="Q68" i="69"/>
  <c r="Q58" i="69"/>
  <c r="Q106" i="69"/>
  <c r="F56" i="69"/>
  <c r="B14" i="69"/>
  <c r="E48" i="69"/>
  <c r="C34" i="69"/>
  <c r="F6" i="69"/>
  <c r="A5" i="69"/>
  <c r="U37" i="69"/>
  <c r="E70" i="69"/>
  <c r="C59" i="69"/>
  <c r="W105" i="69"/>
  <c r="U21" i="69"/>
  <c r="L64" i="69"/>
  <c r="E5" i="69"/>
  <c r="K46" i="69"/>
  <c r="F10" i="69"/>
  <c r="E51" i="69"/>
  <c r="AB47" i="69"/>
  <c r="F33" i="69"/>
  <c r="L76" i="69"/>
  <c r="C50" i="69"/>
  <c r="A73" i="69"/>
  <c r="Q25" i="69"/>
  <c r="W5" i="69"/>
  <c r="K81" i="69"/>
  <c r="A70" i="69"/>
  <c r="E68" i="69"/>
  <c r="C21" i="69"/>
  <c r="C134" i="69"/>
  <c r="V135" i="69"/>
  <c r="A112" i="69"/>
  <c r="G128" i="69"/>
  <c r="C25" i="69"/>
  <c r="C123" i="69"/>
  <c r="U4" i="69"/>
  <c r="C46" i="69"/>
  <c r="U8" i="69"/>
  <c r="C81" i="69"/>
  <c r="U56" i="69"/>
  <c r="U100" i="69"/>
  <c r="U28" i="69"/>
  <c r="B63" i="69"/>
  <c r="Q20" i="69"/>
  <c r="K53" i="69"/>
  <c r="A8" i="69"/>
  <c r="U40" i="69"/>
  <c r="B13" i="69"/>
  <c r="Q42" i="69"/>
  <c r="A77" i="69"/>
  <c r="AC121" i="69"/>
  <c r="C18" i="69"/>
  <c r="AC50" i="69"/>
  <c r="F21" i="69"/>
  <c r="B64" i="69"/>
  <c r="Q57" i="69"/>
  <c r="AC106" i="69"/>
  <c r="L28" i="69"/>
  <c r="C69" i="69"/>
  <c r="K10" i="69"/>
  <c r="AC72" i="69"/>
  <c r="U13" i="69"/>
  <c r="E15" i="69"/>
  <c r="C66" i="69"/>
  <c r="AB101" i="69"/>
  <c r="F106" i="69"/>
  <c r="B102" i="69"/>
  <c r="K58" i="69"/>
  <c r="E84" i="69"/>
  <c r="B55" i="69"/>
  <c r="W59" i="69"/>
  <c r="W78" i="69"/>
  <c r="AB34" i="69"/>
  <c r="C96" i="69"/>
  <c r="Q94" i="69"/>
  <c r="K29" i="69"/>
  <c r="A136" i="69"/>
  <c r="Q134" i="69"/>
  <c r="Q54" i="69"/>
  <c r="U41" i="69"/>
  <c r="A32" i="69"/>
  <c r="U64" i="69"/>
  <c r="E97" i="69"/>
  <c r="A55" i="69"/>
  <c r="Q9" i="69"/>
  <c r="K42" i="69"/>
  <c r="U14" i="69"/>
  <c r="E47" i="69"/>
  <c r="F11" i="69"/>
  <c r="Q78" i="69"/>
  <c r="U65" i="69"/>
  <c r="F8" i="69"/>
  <c r="A12" i="69"/>
  <c r="K15" i="69"/>
  <c r="B17" i="69"/>
  <c r="E69" i="69"/>
  <c r="A108" i="69"/>
  <c r="G106" i="69"/>
  <c r="B86" i="69"/>
  <c r="B122" i="69"/>
  <c r="W77" i="69"/>
  <c r="W114" i="69"/>
  <c r="W133" i="69"/>
  <c r="AC136" i="69"/>
  <c r="V94" i="69"/>
  <c r="C77" i="69"/>
  <c r="U122" i="69"/>
  <c r="L56" i="69"/>
  <c r="K43" i="69"/>
  <c r="Q33" i="69"/>
  <c r="K66" i="69"/>
  <c r="F100" i="69"/>
  <c r="Q56" i="69"/>
  <c r="AC135" i="69"/>
  <c r="L11" i="69"/>
  <c r="A44" i="69"/>
  <c r="K16" i="69"/>
  <c r="B49" i="69"/>
  <c r="AB21" i="69"/>
  <c r="C13" i="69"/>
  <c r="F47" i="69"/>
  <c r="L80" i="69"/>
  <c r="AB22" i="69"/>
  <c r="L31" i="69"/>
  <c r="AC86" i="69"/>
  <c r="E26" i="69"/>
  <c r="K67" i="69"/>
  <c r="C10" i="69"/>
  <c r="F62" i="69"/>
  <c r="AB7" i="69"/>
  <c r="F31" i="69"/>
  <c r="AC53" i="69"/>
  <c r="Q13" i="69"/>
  <c r="AC108" i="69"/>
  <c r="AC109" i="69"/>
  <c r="U18" i="69"/>
  <c r="B71" i="69"/>
  <c r="AB2" i="69"/>
  <c r="F109" i="69"/>
  <c r="G112" i="69"/>
  <c r="F66" i="69"/>
  <c r="A91" i="69"/>
  <c r="G123" i="69"/>
  <c r="W95" i="69"/>
  <c r="W132" i="69"/>
  <c r="F4" i="69"/>
  <c r="K99" i="69"/>
  <c r="AB19" i="69"/>
  <c r="U105" i="69"/>
  <c r="V78" i="69"/>
  <c r="C2" i="69"/>
  <c r="V62" i="69"/>
  <c r="U137" i="69"/>
  <c r="U139" i="69"/>
  <c r="U138" i="69"/>
  <c r="U63" i="69"/>
  <c r="U113" i="69"/>
  <c r="U131" i="69"/>
  <c r="U84" i="69"/>
  <c r="U5" i="69"/>
  <c r="U55" i="69"/>
  <c r="U15" i="69"/>
  <c r="U10" i="69"/>
  <c r="U104" i="69"/>
  <c r="U107" i="69"/>
  <c r="U117" i="69"/>
  <c r="U94" i="69"/>
  <c r="U53" i="69"/>
  <c r="U121" i="69"/>
  <c r="U59" i="69"/>
  <c r="U101" i="69"/>
  <c r="U115" i="69"/>
  <c r="U114" i="69"/>
  <c r="U130" i="69"/>
  <c r="U9" i="69"/>
  <c r="U43" i="69"/>
  <c r="U26" i="69"/>
  <c r="U47" i="69"/>
  <c r="U79" i="69"/>
  <c r="U118" i="69"/>
  <c r="U48" i="69"/>
  <c r="U69" i="69"/>
  <c r="U98" i="69"/>
  <c r="U111" i="69"/>
  <c r="U58" i="69"/>
  <c r="U92" i="69"/>
  <c r="U75" i="69"/>
  <c r="U52" i="69"/>
  <c r="U127" i="69"/>
  <c r="U67" i="69"/>
  <c r="U78" i="69"/>
  <c r="U103" i="69"/>
  <c r="U86" i="69"/>
  <c r="U17" i="69"/>
  <c r="U133" i="69"/>
  <c r="U24" i="69"/>
  <c r="U112" i="69"/>
  <c r="U135" i="69"/>
  <c r="U108" i="69"/>
  <c r="U7" i="69"/>
  <c r="U23" i="69"/>
  <c r="U11" i="69"/>
  <c r="U102" i="69"/>
  <c r="U109" i="69"/>
  <c r="U110" i="69"/>
  <c r="U62" i="69"/>
  <c r="U12" i="69"/>
  <c r="U124" i="69"/>
  <c r="U45" i="69"/>
  <c r="U87" i="69"/>
  <c r="U54" i="69"/>
  <c r="U77" i="69"/>
  <c r="U31" i="69"/>
  <c r="U83" i="69"/>
  <c r="U27" i="69"/>
  <c r="U76" i="69"/>
  <c r="U74" i="69"/>
  <c r="U128" i="69"/>
  <c r="U80" i="69"/>
  <c r="U106" i="69"/>
  <c r="U123" i="69"/>
  <c r="U30" i="69"/>
  <c r="U90" i="69"/>
  <c r="U119" i="69"/>
  <c r="U89" i="69"/>
  <c r="U95" i="69"/>
  <c r="U116" i="69"/>
  <c r="U49" i="69"/>
  <c r="U134" i="69"/>
  <c r="U120" i="69"/>
  <c r="U68" i="69"/>
  <c r="K33" i="69"/>
  <c r="AC21" i="69"/>
  <c r="W129" i="69"/>
  <c r="L35" i="69"/>
  <c r="A68" i="69"/>
  <c r="A102" i="69"/>
  <c r="W22" i="69"/>
  <c r="F25" i="69"/>
  <c r="L58" i="69"/>
  <c r="AB15" i="69"/>
  <c r="AB53" i="69"/>
  <c r="AB18" i="69"/>
  <c r="L47" i="69"/>
  <c r="AB74" i="69"/>
  <c r="A18" i="69"/>
  <c r="U50" i="69"/>
  <c r="AB39" i="69"/>
  <c r="V14" i="69"/>
  <c r="C49" i="69"/>
  <c r="AB40" i="69"/>
  <c r="AC104" i="69"/>
  <c r="B28" i="69"/>
  <c r="AC33" i="69"/>
  <c r="V11" i="69"/>
  <c r="C64" i="69"/>
  <c r="AB25" i="69"/>
  <c r="C33" i="69"/>
  <c r="AC89" i="69"/>
  <c r="L15" i="69"/>
  <c r="AC126" i="69"/>
  <c r="U72" i="69"/>
  <c r="W128" i="69"/>
  <c r="A111" i="69"/>
  <c r="B114" i="69"/>
  <c r="E71" i="69"/>
  <c r="L94" i="69"/>
  <c r="B128" i="69"/>
  <c r="W113" i="69"/>
  <c r="E4" i="69"/>
  <c r="V7" i="69"/>
  <c r="Q4" i="69"/>
  <c r="E73" i="69"/>
  <c r="AB55" i="69"/>
  <c r="L125" i="69"/>
  <c r="B82" i="69"/>
  <c r="Q116" i="69"/>
  <c r="B131" i="69"/>
  <c r="B84" i="69"/>
  <c r="C71" i="69"/>
  <c r="K139" i="69"/>
  <c r="K138" i="69"/>
  <c r="K137" i="69"/>
  <c r="K115" i="69"/>
  <c r="K116" i="69"/>
  <c r="K129" i="69"/>
  <c r="K96" i="69"/>
  <c r="K38" i="69"/>
  <c r="K117" i="69"/>
  <c r="K128" i="69"/>
  <c r="K120" i="69"/>
  <c r="K55" i="69"/>
  <c r="K132" i="69"/>
  <c r="K61" i="69"/>
  <c r="K112" i="69"/>
  <c r="K11" i="69"/>
  <c r="K45" i="69"/>
  <c r="K123" i="69"/>
  <c r="K114" i="69"/>
  <c r="K125" i="69"/>
  <c r="K107" i="69"/>
  <c r="K50" i="69"/>
  <c r="K71" i="69"/>
  <c r="K136" i="69"/>
  <c r="K109" i="69"/>
  <c r="K119" i="69"/>
  <c r="K60" i="69"/>
  <c r="K94" i="69"/>
  <c r="K54" i="69"/>
  <c r="K108" i="69"/>
  <c r="K69" i="69"/>
  <c r="K80" i="69"/>
  <c r="K104" i="69"/>
  <c r="K88" i="69"/>
  <c r="K19" i="69"/>
  <c r="K105" i="69"/>
  <c r="K26" i="69"/>
  <c r="K133" i="69"/>
  <c r="K106" i="69"/>
  <c r="K77" i="69"/>
  <c r="K113" i="69"/>
  <c r="K9" i="69"/>
  <c r="K25" i="69"/>
  <c r="K13" i="69"/>
  <c r="K75" i="69"/>
  <c r="K6" i="69"/>
  <c r="K35" i="69"/>
  <c r="K30" i="69"/>
  <c r="K64" i="69"/>
  <c r="K83" i="69"/>
  <c r="K90" i="69"/>
  <c r="K110" i="69"/>
  <c r="K102" i="69"/>
  <c r="K14" i="69"/>
  <c r="K65" i="69"/>
  <c r="K76" i="69"/>
  <c r="K22" i="69"/>
  <c r="K89" i="69"/>
  <c r="K56" i="69"/>
  <c r="K130" i="69"/>
  <c r="K103" i="69"/>
  <c r="K73" i="69"/>
  <c r="K41" i="69"/>
  <c r="K18" i="69"/>
  <c r="K127" i="69"/>
  <c r="K100" i="69"/>
  <c r="K101" i="69"/>
  <c r="K124" i="69"/>
  <c r="K87" i="69"/>
  <c r="K98" i="69"/>
  <c r="K37" i="69"/>
  <c r="K92" i="69"/>
  <c r="K134" i="69"/>
  <c r="K47" i="69"/>
  <c r="K91" i="69"/>
  <c r="K97" i="69"/>
  <c r="K118" i="69"/>
  <c r="K51" i="69"/>
  <c r="K122" i="69"/>
  <c r="K70" i="69"/>
  <c r="K131" i="69"/>
  <c r="K86" i="69"/>
  <c r="C94" i="69"/>
  <c r="U51" i="69"/>
  <c r="AC138" i="69"/>
  <c r="AC137" i="69"/>
  <c r="AC139" i="69"/>
  <c r="AC64" i="69"/>
  <c r="AC110" i="69"/>
  <c r="AC54" i="69"/>
  <c r="AC71" i="69"/>
  <c r="AC69" i="69"/>
  <c r="AC103" i="69"/>
  <c r="AC12" i="69"/>
  <c r="AC46" i="69"/>
  <c r="AC56" i="69"/>
  <c r="AC91" i="69"/>
  <c r="AC17" i="69"/>
  <c r="AC15" i="69"/>
  <c r="AC49" i="69"/>
  <c r="AC38" i="69"/>
  <c r="AC73" i="69"/>
  <c r="AC31" i="69"/>
  <c r="AC20" i="69"/>
  <c r="AC55" i="69"/>
  <c r="AC13" i="69"/>
  <c r="AC131" i="69"/>
  <c r="AC37" i="69"/>
  <c r="AC47" i="69"/>
  <c r="AC117" i="69"/>
  <c r="AC112" i="69"/>
  <c r="AC57" i="69"/>
  <c r="AC113" i="69"/>
  <c r="AC19" i="69"/>
  <c r="AC95" i="69"/>
  <c r="AC115" i="69"/>
  <c r="AC118" i="69"/>
  <c r="AC100" i="69"/>
  <c r="AC82" i="69"/>
  <c r="AC39" i="69"/>
  <c r="A4" i="69"/>
  <c r="L71" i="69"/>
  <c r="F103" i="69"/>
  <c r="W40" i="69"/>
  <c r="C27" i="69"/>
  <c r="AB33" i="69"/>
  <c r="AB89" i="69"/>
  <c r="AB36" i="69"/>
  <c r="F14" i="69"/>
  <c r="AB92" i="69"/>
  <c r="Q19" i="69"/>
  <c r="K52" i="69"/>
  <c r="AB57" i="69"/>
  <c r="B18" i="69"/>
  <c r="V50" i="69"/>
  <c r="F83" i="69"/>
  <c r="AB58" i="69"/>
  <c r="C36" i="69"/>
  <c r="AC122" i="69"/>
  <c r="U29" i="69"/>
  <c r="AC51" i="69"/>
  <c r="E13" i="69"/>
  <c r="V65" i="69"/>
  <c r="W16" i="69"/>
  <c r="V34" i="69"/>
  <c r="AC107" i="69"/>
  <c r="AB9" i="69"/>
  <c r="AB28" i="69"/>
  <c r="A22" i="69"/>
  <c r="K74" i="69"/>
  <c r="F112" i="69"/>
  <c r="G115" i="69"/>
  <c r="C99" i="69"/>
  <c r="B99" i="69"/>
  <c r="G129" i="69"/>
  <c r="W131" i="69"/>
  <c r="U25" i="69"/>
  <c r="E9" i="69"/>
  <c r="B75" i="69"/>
  <c r="AB91" i="69"/>
  <c r="U126" i="69"/>
  <c r="K85" i="69"/>
  <c r="C91" i="69"/>
  <c r="U2" i="69"/>
  <c r="U85" i="69"/>
  <c r="V72" i="69"/>
  <c r="L137" i="69"/>
  <c r="L139" i="69"/>
  <c r="L138" i="69"/>
  <c r="L88" i="69"/>
  <c r="L119" i="69"/>
  <c r="L55" i="69"/>
  <c r="L26" i="69"/>
  <c r="L39" i="69"/>
  <c r="L65" i="69"/>
  <c r="L103" i="69"/>
  <c r="L74" i="69"/>
  <c r="L132" i="69"/>
  <c r="L85" i="69"/>
  <c r="L116" i="69"/>
  <c r="L93" i="69"/>
  <c r="L24" i="69"/>
  <c r="L82" i="69"/>
  <c r="L14" i="69"/>
  <c r="L30" i="69"/>
  <c r="L18" i="69"/>
  <c r="L100" i="69"/>
  <c r="L108" i="69"/>
  <c r="L69" i="69"/>
  <c r="L95" i="69"/>
  <c r="L113" i="69"/>
  <c r="L126" i="69"/>
  <c r="L19" i="69"/>
  <c r="L61" i="69"/>
  <c r="L121" i="69"/>
  <c r="L105" i="69"/>
  <c r="L114" i="69"/>
  <c r="L78" i="69"/>
  <c r="L9" i="69"/>
  <c r="L46" i="69"/>
  <c r="L23" i="69"/>
  <c r="L84" i="69"/>
  <c r="L135" i="69"/>
  <c r="L38" i="69"/>
  <c r="L118" i="69"/>
  <c r="L133" i="69"/>
  <c r="L90" i="69"/>
  <c r="L99" i="69"/>
  <c r="L110" i="69"/>
  <c r="L34" i="69"/>
  <c r="L68" i="69"/>
  <c r="L27" i="69"/>
  <c r="L51" i="69"/>
  <c r="L72" i="69"/>
  <c r="L89" i="69"/>
  <c r="L123" i="69"/>
  <c r="L112" i="69"/>
  <c r="L130" i="69"/>
  <c r="L86" i="69"/>
  <c r="L73" i="69"/>
  <c r="L129" i="69"/>
  <c r="L120" i="69"/>
  <c r="L127" i="69"/>
  <c r="L134" i="69"/>
  <c r="L107" i="69"/>
  <c r="L83" i="69"/>
  <c r="L25" i="69"/>
  <c r="L77" i="69"/>
  <c r="L48" i="69"/>
  <c r="L106" i="69"/>
  <c r="L124" i="69"/>
  <c r="L131" i="69"/>
  <c r="L104" i="69"/>
  <c r="L97" i="69"/>
  <c r="L115" i="69"/>
  <c r="L128" i="69"/>
  <c r="L96" i="69"/>
  <c r="L102" i="69"/>
  <c r="L122" i="69"/>
  <c r="L60" i="69"/>
  <c r="L52" i="69"/>
  <c r="L66" i="69"/>
  <c r="L20" i="69"/>
  <c r="L70" i="69"/>
  <c r="L16" i="69"/>
  <c r="L50" i="69"/>
  <c r="AC75" i="69"/>
  <c r="V5" i="69"/>
  <c r="F38" i="69"/>
  <c r="W58" i="69"/>
  <c r="V28" i="69"/>
  <c r="F61" i="69"/>
  <c r="AB51" i="69"/>
  <c r="AB107" i="69"/>
  <c r="AB54" i="69"/>
  <c r="V17" i="69"/>
  <c r="F50" i="69"/>
  <c r="AB110" i="69"/>
  <c r="L21" i="69"/>
  <c r="A54" i="69"/>
  <c r="AB75" i="69"/>
  <c r="U19" i="69"/>
  <c r="E52" i="69"/>
  <c r="V86" i="69"/>
  <c r="AB76" i="69"/>
  <c r="V37" i="69"/>
  <c r="AB5" i="69"/>
  <c r="K31" i="69"/>
  <c r="AC87" i="69"/>
  <c r="B15" i="69"/>
  <c r="E67" i="69"/>
  <c r="W34" i="69"/>
  <c r="E36" i="69"/>
  <c r="AC125" i="69"/>
  <c r="K28" i="69"/>
  <c r="AB27" i="69"/>
  <c r="Q23" i="69"/>
  <c r="A76" i="69"/>
  <c r="K7" i="69"/>
  <c r="A114" i="69"/>
  <c r="G118" i="69"/>
  <c r="C102" i="69"/>
  <c r="G103" i="69"/>
  <c r="G132" i="69"/>
  <c r="F30" i="69"/>
  <c r="K27" i="69"/>
  <c r="B11" i="69"/>
  <c r="F9" i="69"/>
  <c r="K78" i="69"/>
  <c r="Q73" i="69"/>
  <c r="U129" i="69"/>
  <c r="K126" i="69"/>
  <c r="V57" i="69"/>
  <c r="L92" i="69"/>
  <c r="K79" i="69"/>
  <c r="C58" i="69"/>
  <c r="AB139" i="69"/>
  <c r="AB138" i="69"/>
  <c r="AB137" i="69"/>
  <c r="AB104" i="69"/>
  <c r="AB10" i="69"/>
  <c r="AB20" i="69"/>
  <c r="AB90" i="69"/>
  <c r="AB85" i="69"/>
  <c r="AB30" i="69"/>
  <c r="AB50" i="69"/>
  <c r="AB133" i="69"/>
  <c r="AB113" i="69"/>
  <c r="AB124" i="69"/>
  <c r="AB32" i="69"/>
  <c r="AB115" i="69"/>
  <c r="AB95" i="69"/>
  <c r="AB106" i="69"/>
  <c r="AB14" i="69"/>
  <c r="AB97" i="69"/>
  <c r="AB77" i="69"/>
  <c r="AB88" i="69"/>
  <c r="AB135" i="69"/>
  <c r="AB79" i="69"/>
  <c r="AB59" i="69"/>
  <c r="AB93" i="69"/>
  <c r="AB71" i="69"/>
  <c r="AB69" i="69"/>
  <c r="AB127" i="69"/>
  <c r="AB70" i="69"/>
  <c r="AB117" i="69"/>
  <c r="AB134" i="69"/>
  <c r="AB61" i="69"/>
  <c r="AB132" i="69"/>
  <c r="AB41" i="69"/>
  <c r="AB109" i="69"/>
  <c r="AB52" i="69"/>
  <c r="AB99" i="69"/>
  <c r="AB116" i="69"/>
  <c r="AB43" i="69"/>
  <c r="AB114" i="69"/>
  <c r="AB23" i="69"/>
  <c r="AB73" i="69"/>
  <c r="AB37" i="69"/>
  <c r="AC93" i="69"/>
  <c r="E7" i="69"/>
  <c r="V41" i="69"/>
  <c r="F74" i="69"/>
  <c r="W76" i="69"/>
  <c r="E30" i="69"/>
  <c r="C63" i="69"/>
  <c r="AB87" i="69"/>
  <c r="AB125" i="69"/>
  <c r="AB72" i="69"/>
  <c r="E19" i="69"/>
  <c r="C52" i="69"/>
  <c r="AB128" i="69"/>
  <c r="Q55" i="69"/>
  <c r="AB111" i="69"/>
  <c r="K21" i="69"/>
  <c r="B54" i="69"/>
  <c r="E88" i="69"/>
  <c r="AB94" i="69"/>
  <c r="E39" i="69"/>
  <c r="AB131" i="69"/>
  <c r="A33" i="69"/>
  <c r="AC105" i="69"/>
  <c r="U16" i="69"/>
  <c r="B69" i="69"/>
  <c r="W70" i="69"/>
  <c r="B38" i="69"/>
  <c r="AB8" i="69"/>
  <c r="A30" i="69"/>
  <c r="AB45" i="69"/>
  <c r="AB64" i="69"/>
  <c r="B35" i="69"/>
  <c r="Q77" i="69"/>
  <c r="A9" i="69"/>
  <c r="F115" i="69"/>
  <c r="G121" i="69"/>
  <c r="Q109" i="69"/>
  <c r="B105" i="69"/>
  <c r="B134" i="69"/>
  <c r="E35" i="69"/>
  <c r="Q30" i="69"/>
  <c r="K32" i="69"/>
  <c r="Q81" i="69"/>
  <c r="L75" i="69"/>
  <c r="U132" i="69"/>
  <c r="E107" i="69"/>
  <c r="B61" i="69"/>
  <c r="L136" i="69"/>
  <c r="E100" i="69"/>
  <c r="C137" i="69"/>
  <c r="C139" i="69"/>
  <c r="C138" i="69"/>
  <c r="C112" i="69"/>
  <c r="C103" i="69"/>
  <c r="C87" i="69"/>
  <c r="C19" i="69"/>
  <c r="C105" i="69"/>
  <c r="C14" i="69"/>
  <c r="C108" i="69"/>
  <c r="C35" i="69"/>
  <c r="C23" i="69"/>
  <c r="C85" i="69"/>
  <c r="C16" i="69"/>
  <c r="C45" i="69"/>
  <c r="C40" i="69"/>
  <c r="C109" i="69"/>
  <c r="C74" i="69"/>
  <c r="C122" i="69"/>
  <c r="C24" i="69"/>
  <c r="C106" i="69"/>
  <c r="C130" i="69"/>
  <c r="C83" i="69"/>
  <c r="C89" i="69"/>
  <c r="C43" i="69"/>
  <c r="C95" i="69"/>
  <c r="C119" i="69"/>
  <c r="C100" i="69"/>
  <c r="C127" i="69"/>
  <c r="C78" i="69"/>
  <c r="C32" i="69"/>
  <c r="C135" i="69"/>
  <c r="C116" i="69"/>
  <c r="C88" i="69"/>
  <c r="C30" i="69"/>
  <c r="C82" i="69"/>
  <c r="C97" i="69"/>
  <c r="C47" i="69"/>
  <c r="C93" i="69"/>
  <c r="C15" i="69"/>
  <c r="C54" i="69"/>
  <c r="C53" i="69"/>
  <c r="C113" i="69"/>
  <c r="C37" i="69"/>
  <c r="C86" i="69"/>
  <c r="C20" i="69"/>
  <c r="C41" i="69"/>
  <c r="C92" i="69"/>
  <c r="C39" i="69"/>
  <c r="C118" i="69"/>
  <c r="C42" i="69"/>
  <c r="C4" i="69"/>
  <c r="C84" i="69"/>
  <c r="C61" i="69"/>
  <c r="C115" i="69"/>
  <c r="C72" i="69"/>
  <c r="C80" i="69"/>
  <c r="C129" i="69"/>
  <c r="C126" i="69"/>
  <c r="C73" i="69"/>
  <c r="C56" i="69"/>
  <c r="C6" i="69"/>
  <c r="C128" i="69"/>
  <c r="C101" i="69"/>
  <c r="C60" i="69"/>
  <c r="C124" i="69"/>
  <c r="C75" i="69"/>
  <c r="C70" i="69"/>
  <c r="C79" i="69"/>
  <c r="C121" i="69"/>
  <c r="C90" i="69"/>
  <c r="C125" i="69"/>
  <c r="C98" i="69"/>
  <c r="C29" i="69"/>
  <c r="K17" i="69"/>
  <c r="K23" i="69"/>
  <c r="AC111" i="69"/>
  <c r="B9" i="69"/>
  <c r="E43" i="69"/>
  <c r="C76" i="69"/>
  <c r="AC4" i="69"/>
  <c r="W94" i="69"/>
  <c r="B32" i="69"/>
  <c r="E66" i="69"/>
  <c r="AB105" i="69"/>
  <c r="W8" i="69"/>
  <c r="AB108" i="69"/>
  <c r="B21" i="69"/>
  <c r="V53" i="69"/>
  <c r="W11" i="69"/>
  <c r="F24" i="69"/>
  <c r="L57" i="69"/>
  <c r="AB129" i="69"/>
  <c r="A23" i="69"/>
  <c r="K57" i="69"/>
  <c r="B90" i="69"/>
  <c r="AB112" i="69"/>
  <c r="B41" i="69"/>
  <c r="W14" i="69"/>
  <c r="Q34" i="69"/>
  <c r="AC123" i="69"/>
  <c r="C28" i="69"/>
  <c r="U70" i="69"/>
  <c r="W88" i="69"/>
  <c r="U39" i="69"/>
  <c r="AB26" i="69"/>
  <c r="L33" i="69"/>
  <c r="AB63" i="69"/>
  <c r="AB82" i="69"/>
  <c r="U36" i="69"/>
  <c r="L79" i="69"/>
  <c r="Q10" i="69"/>
  <c r="A126" i="69"/>
  <c r="B123" i="69"/>
  <c r="C111" i="69"/>
  <c r="B108" i="69"/>
  <c r="G135" i="69"/>
  <c r="C68" i="69"/>
  <c r="L32" i="69"/>
  <c r="V12" i="69"/>
  <c r="F102" i="69"/>
  <c r="F78" i="69"/>
  <c r="Q65" i="69"/>
  <c r="E110" i="69"/>
  <c r="K82" i="69"/>
  <c r="Q127" i="69"/>
  <c r="K39" i="69"/>
  <c r="C12" i="69"/>
  <c r="C132" i="69"/>
  <c r="C44" i="69"/>
  <c r="U73" i="69"/>
  <c r="A139" i="69"/>
  <c r="A137" i="69"/>
  <c r="A138" i="69"/>
  <c r="A57" i="69"/>
  <c r="A42" i="69"/>
  <c r="A129" i="69"/>
  <c r="A25" i="69"/>
  <c r="A64" i="69"/>
  <c r="A99" i="69"/>
  <c r="A63" i="69"/>
  <c r="A127" i="69"/>
  <c r="A100" i="69"/>
  <c r="A13" i="69"/>
  <c r="A122" i="69"/>
  <c r="A47" i="69"/>
  <c r="A85" i="69"/>
  <c r="A52" i="69"/>
  <c r="A67" i="69"/>
  <c r="A124" i="69"/>
  <c r="A119" i="69"/>
  <c r="A62" i="69"/>
  <c r="A96" i="69"/>
  <c r="A56" i="69"/>
  <c r="A71" i="69"/>
  <c r="A82" i="69"/>
  <c r="A90" i="69"/>
  <c r="A21" i="69"/>
  <c r="A123" i="69"/>
  <c r="A28" i="69"/>
  <c r="A79" i="69"/>
  <c r="A121" i="69"/>
  <c r="A49" i="69"/>
  <c r="A116" i="69"/>
  <c r="A11" i="69"/>
  <c r="A27" i="69"/>
  <c r="A15" i="69"/>
  <c r="A66" i="69"/>
  <c r="A92" i="69"/>
  <c r="A16" i="69"/>
  <c r="A120" i="69"/>
  <c r="A58" i="69"/>
  <c r="A118" i="69"/>
  <c r="A113" i="69"/>
  <c r="A75" i="69"/>
  <c r="A6" i="69"/>
  <c r="A43" i="69"/>
  <c r="A20" i="69"/>
  <c r="A81" i="69"/>
  <c r="A35" i="69"/>
  <c r="A87" i="69"/>
  <c r="A31" i="69"/>
  <c r="A65" i="69"/>
  <c r="A117" i="69"/>
  <c r="A17" i="69"/>
  <c r="A48" i="69"/>
  <c r="A69" i="69"/>
  <c r="A80" i="69"/>
  <c r="A83" i="69"/>
  <c r="A89" i="69"/>
  <c r="A2" i="69"/>
  <c r="A45" i="69"/>
  <c r="A97" i="69"/>
  <c r="A29" i="69"/>
  <c r="A53" i="69"/>
  <c r="A133" i="69"/>
  <c r="A106" i="69"/>
  <c r="A72" i="69"/>
  <c r="A128" i="69"/>
  <c r="A101" i="69"/>
  <c r="A88" i="69"/>
  <c r="A60" i="69"/>
  <c r="A130" i="69"/>
  <c r="A103" i="69"/>
  <c r="A125" i="69"/>
  <c r="A98" i="69"/>
  <c r="AC129" i="69"/>
  <c r="K12" i="69"/>
  <c r="B45" i="69"/>
  <c r="V77" i="69"/>
  <c r="AC22" i="69"/>
  <c r="W112" i="69"/>
  <c r="U33" i="69"/>
  <c r="B68" i="69"/>
  <c r="AB123" i="69"/>
  <c r="W26" i="69"/>
  <c r="AB126" i="69"/>
  <c r="U22" i="69"/>
  <c r="W29" i="69"/>
  <c r="C26" i="69"/>
  <c r="F60" i="69"/>
  <c r="W12" i="69"/>
  <c r="Q24" i="69"/>
  <c r="A59" i="69"/>
  <c r="U91" i="69"/>
  <c r="AB130" i="69"/>
  <c r="U42" i="69"/>
  <c r="W50" i="69"/>
  <c r="L36" i="69"/>
  <c r="AB6" i="69"/>
  <c r="V29" i="69"/>
  <c r="K72" i="69"/>
  <c r="W106" i="69"/>
  <c r="C51" i="69"/>
  <c r="AB44" i="69"/>
  <c r="AB81" i="69"/>
  <c r="AB100" i="69"/>
  <c r="A40" i="69"/>
  <c r="L12" i="69"/>
  <c r="F127" i="69"/>
  <c r="C114" i="69"/>
  <c r="B135" i="69"/>
  <c r="AC23" i="69"/>
  <c r="V69" i="69"/>
  <c r="L37" i="69"/>
  <c r="B34" i="69"/>
  <c r="A104" i="69"/>
  <c r="V81" i="69"/>
  <c r="L67" i="69"/>
  <c r="E113" i="69"/>
  <c r="U93" i="69"/>
  <c r="A84" i="69"/>
  <c r="U97" i="69"/>
  <c r="G139" i="69"/>
  <c r="G137" i="69"/>
  <c r="G138" i="69"/>
  <c r="G29" i="69"/>
  <c r="G77" i="69"/>
  <c r="G64" i="69"/>
  <c r="G19" i="69"/>
  <c r="G43" i="69"/>
  <c r="G51" i="69"/>
  <c r="G10" i="69"/>
  <c r="G79" i="69"/>
  <c r="G72" i="69"/>
  <c r="G66" i="69"/>
  <c r="G23" i="69"/>
  <c r="G54" i="69"/>
  <c r="G48" i="69"/>
  <c r="G75" i="69"/>
  <c r="G36" i="69"/>
  <c r="G30" i="69"/>
  <c r="G60" i="69"/>
  <c r="G18" i="69"/>
  <c r="G42" i="69"/>
  <c r="G86" i="69"/>
  <c r="G25" i="69"/>
  <c r="G97" i="69"/>
  <c r="G34" i="69"/>
  <c r="G73" i="69"/>
  <c r="G82" i="69"/>
  <c r="G11" i="69"/>
  <c r="G59" i="69"/>
  <c r="G80" i="69"/>
  <c r="G90" i="69"/>
  <c r="G88" i="69"/>
  <c r="G84" i="69"/>
  <c r="G69" i="69"/>
  <c r="G93" i="69"/>
  <c r="G15" i="69"/>
  <c r="G9" i="69"/>
  <c r="G81" i="69"/>
  <c r="G44" i="69"/>
  <c r="G87" i="69"/>
  <c r="G56" i="69"/>
  <c r="G38" i="69"/>
  <c r="G32" i="69"/>
  <c r="G17" i="69"/>
  <c r="G39" i="69"/>
  <c r="G78" i="69"/>
  <c r="G37" i="69"/>
  <c r="G41" i="69"/>
  <c r="G8" i="69"/>
  <c r="G50" i="69"/>
  <c r="G2" i="69"/>
  <c r="G40" i="69"/>
  <c r="G27" i="69"/>
  <c r="G12" i="69"/>
  <c r="G71" i="69"/>
  <c r="G53" i="69"/>
  <c r="G58" i="69"/>
  <c r="G70" i="69"/>
  <c r="G22" i="69"/>
  <c r="G57" i="69"/>
  <c r="G96" i="69"/>
  <c r="G95" i="69"/>
  <c r="G5" i="69"/>
  <c r="G83" i="69"/>
  <c r="G33" i="69"/>
  <c r="G68" i="69"/>
  <c r="G21" i="69"/>
  <c r="G31" i="69"/>
  <c r="G74" i="69"/>
  <c r="G52" i="69"/>
  <c r="G3" i="69"/>
  <c r="G28" i="69"/>
  <c r="G13" i="69"/>
  <c r="G94" i="69"/>
  <c r="G92" i="69"/>
  <c r="G49" i="69"/>
  <c r="G45" i="69"/>
  <c r="G62" i="69"/>
  <c r="G76" i="69"/>
  <c r="G20" i="69"/>
  <c r="G35" i="69"/>
  <c r="G14" i="69"/>
  <c r="G24" i="69"/>
  <c r="G61" i="69"/>
  <c r="G4" i="69"/>
  <c r="G85" i="69"/>
  <c r="G67" i="69"/>
  <c r="G6" i="69"/>
  <c r="G7" i="69"/>
  <c r="G26" i="69"/>
  <c r="G89" i="69"/>
  <c r="G91" i="69"/>
  <c r="G16" i="69"/>
  <c r="G46" i="69"/>
  <c r="G63" i="69"/>
  <c r="G65" i="69"/>
  <c r="G47" i="69"/>
  <c r="G55" i="69"/>
  <c r="G105" i="69"/>
  <c r="G126" i="69"/>
  <c r="G109" i="69"/>
  <c r="G99" i="69"/>
  <c r="G113" i="69"/>
  <c r="G110" i="69"/>
  <c r="G120" i="69"/>
  <c r="G130" i="69"/>
  <c r="G100" i="69"/>
  <c r="G134" i="69"/>
  <c r="G107" i="69"/>
  <c r="G117" i="69"/>
  <c r="G124" i="69"/>
  <c r="G131" i="69"/>
  <c r="G104" i="69"/>
  <c r="G111" i="69"/>
  <c r="G133" i="69"/>
  <c r="G119" i="69"/>
  <c r="G114" i="69"/>
  <c r="G108" i="69"/>
  <c r="G102" i="69"/>
  <c r="G116" i="69"/>
  <c r="A14" i="69"/>
  <c r="U46" i="69"/>
  <c r="W130" i="69"/>
  <c r="A37" i="69"/>
  <c r="W6" i="69"/>
  <c r="W62" i="69"/>
  <c r="W9" i="69"/>
  <c r="K24" i="69"/>
  <c r="AC10" i="69"/>
  <c r="W47" i="69"/>
  <c r="V27" i="69"/>
  <c r="C62" i="69"/>
  <c r="W30" i="69"/>
  <c r="Q60" i="69"/>
  <c r="K93" i="69"/>
  <c r="W121" i="69"/>
  <c r="K44" i="69"/>
  <c r="W68" i="69"/>
  <c r="AB24" i="69"/>
  <c r="B33" i="69"/>
  <c r="A74" i="69"/>
  <c r="W124" i="69"/>
  <c r="V52" i="69"/>
  <c r="AB62" i="69"/>
  <c r="F36" i="69"/>
  <c r="W72" i="69"/>
  <c r="AB118" i="69"/>
  <c r="Q41" i="69"/>
  <c r="F82" i="69"/>
  <c r="F130" i="69"/>
  <c r="B129" i="69"/>
  <c r="C117" i="69"/>
  <c r="G136" i="69"/>
  <c r="AC41" i="69"/>
  <c r="A78" i="69"/>
  <c r="C55" i="69"/>
  <c r="U35" i="69"/>
  <c r="A107" i="69"/>
  <c r="Q102" i="69"/>
  <c r="F70" i="69"/>
  <c r="K95" i="69"/>
  <c r="L87" i="69"/>
  <c r="A94" i="69"/>
  <c r="C8" i="69"/>
  <c r="E139" i="69"/>
  <c r="E138" i="69"/>
  <c r="E137" i="69"/>
  <c r="E127" i="69"/>
  <c r="E42" i="69"/>
  <c r="E86" i="69"/>
  <c r="E114" i="69"/>
  <c r="E54" i="69"/>
  <c r="E31" i="69"/>
  <c r="E92" i="69"/>
  <c r="E124" i="69"/>
  <c r="E46" i="69"/>
  <c r="E135" i="69"/>
  <c r="E125" i="69"/>
  <c r="E98" i="69"/>
  <c r="E132" i="69"/>
  <c r="E111" i="69"/>
  <c r="E126" i="69"/>
  <c r="E121" i="69"/>
  <c r="E129" i="69"/>
  <c r="E118" i="69"/>
  <c r="E105" i="69"/>
  <c r="E81" i="69"/>
  <c r="E123" i="69"/>
  <c r="E115" i="69"/>
  <c r="E117" i="69"/>
  <c r="E122" i="69"/>
  <c r="E91" i="69"/>
  <c r="E33" i="69"/>
  <c r="E85" i="69"/>
  <c r="E50" i="69"/>
  <c r="E18" i="69"/>
  <c r="E57" i="69"/>
  <c r="E56" i="69"/>
  <c r="E108" i="69"/>
  <c r="E119" i="69"/>
  <c r="E6" i="69"/>
  <c r="E40" i="69"/>
  <c r="E23" i="69"/>
  <c r="E44" i="69"/>
  <c r="E112" i="69"/>
  <c r="E120" i="69"/>
  <c r="E95" i="69"/>
  <c r="E45" i="69"/>
  <c r="E89" i="69"/>
  <c r="E87" i="69"/>
  <c r="E16" i="69"/>
  <c r="E29" i="69"/>
  <c r="E116" i="69"/>
  <c r="E55" i="69"/>
  <c r="E72" i="69"/>
  <c r="E49" i="69"/>
  <c r="E94" i="69"/>
  <c r="E109" i="69"/>
  <c r="E64" i="69"/>
  <c r="E134" i="69"/>
  <c r="E75" i="69"/>
  <c r="E83" i="69"/>
  <c r="E102" i="69"/>
  <c r="E14" i="69"/>
  <c r="E21" i="69"/>
  <c r="E106" i="69"/>
  <c r="E59" i="69"/>
  <c r="E131" i="69"/>
  <c r="E99" i="69"/>
  <c r="E76" i="69"/>
  <c r="E103" i="69"/>
  <c r="E74" i="69"/>
  <c r="E28" i="69"/>
  <c r="E60" i="69"/>
  <c r="E80" i="69"/>
  <c r="E24" i="69"/>
  <c r="E58" i="69"/>
  <c r="E82" i="69"/>
  <c r="E104" i="69"/>
  <c r="E93" i="69"/>
  <c r="E32" i="69"/>
  <c r="E133" i="69"/>
  <c r="E38" i="69"/>
  <c r="E130" i="69"/>
  <c r="E90" i="69"/>
  <c r="E22" i="69"/>
  <c r="E77" i="69"/>
  <c r="E101" i="69"/>
  <c r="E27" i="69"/>
  <c r="V138" i="69"/>
  <c r="V139" i="69"/>
  <c r="V137" i="69"/>
  <c r="V75" i="69"/>
  <c r="V129" i="69"/>
  <c r="V25" i="69"/>
  <c r="V67" i="69"/>
  <c r="V9" i="69"/>
  <c r="V113" i="69"/>
  <c r="V114" i="69"/>
  <c r="V84" i="69"/>
  <c r="V90" i="69"/>
  <c r="V44" i="69"/>
  <c r="V96" i="69"/>
  <c r="V127" i="69"/>
  <c r="V126" i="69"/>
  <c r="V111" i="69"/>
  <c r="V106" i="69"/>
  <c r="V110" i="69"/>
  <c r="V76" i="69"/>
  <c r="V136" i="69"/>
  <c r="V79" i="69"/>
  <c r="V58" i="69"/>
  <c r="V33" i="69"/>
  <c r="V3" i="69"/>
  <c r="V118" i="69"/>
  <c r="V40" i="69"/>
  <c r="V105" i="69"/>
  <c r="V89" i="69"/>
  <c r="V130" i="69"/>
  <c r="V31" i="69"/>
  <c r="V83" i="69"/>
  <c r="V134" i="69"/>
  <c r="V107" i="69"/>
  <c r="V117" i="69"/>
  <c r="V48" i="69"/>
  <c r="V112" i="69"/>
  <c r="V87" i="69"/>
  <c r="V16" i="69"/>
  <c r="V55" i="69"/>
  <c r="V54" i="69"/>
  <c r="V4" i="69"/>
  <c r="V103" i="69"/>
  <c r="V38" i="69"/>
  <c r="V21" i="69"/>
  <c r="V42" i="69"/>
  <c r="V35" i="69"/>
  <c r="V64" i="69"/>
  <c r="V59" i="69"/>
  <c r="V131" i="69"/>
  <c r="V104" i="69"/>
  <c r="V115" i="69"/>
  <c r="V93" i="69"/>
  <c r="V43" i="69"/>
  <c r="V85" i="69"/>
  <c r="V108" i="69"/>
  <c r="V100" i="69"/>
  <c r="V70" i="69"/>
  <c r="V47" i="69"/>
  <c r="V125" i="69"/>
  <c r="V98" i="69"/>
  <c r="V66" i="69"/>
  <c r="V119" i="69"/>
  <c r="V123" i="69"/>
  <c r="V71" i="69"/>
  <c r="V80" i="69"/>
  <c r="V132" i="69"/>
  <c r="V91" i="69"/>
  <c r="V30" i="69"/>
  <c r="V116" i="69"/>
  <c r="V88" i="69"/>
  <c r="V92" i="69"/>
  <c r="V120" i="69"/>
  <c r="V133" i="69"/>
  <c r="V20" i="69"/>
  <c r="AB48" i="69"/>
  <c r="Q15" i="69"/>
  <c r="K48" i="69"/>
  <c r="B81" i="69"/>
  <c r="AC58" i="69"/>
  <c r="B4" i="69"/>
  <c r="Q38" i="69"/>
  <c r="W24" i="69"/>
  <c r="W80" i="69"/>
  <c r="W27" i="69"/>
  <c r="A26" i="69"/>
  <c r="AC28" i="69"/>
  <c r="W65" i="69"/>
  <c r="B31" i="69"/>
  <c r="V63" i="69"/>
  <c r="W48" i="69"/>
  <c r="F29" i="69"/>
  <c r="L62" i="69"/>
  <c r="A95" i="69"/>
  <c r="B3" i="69"/>
  <c r="A46" i="69"/>
  <c r="W86" i="69"/>
  <c r="K49" i="69"/>
  <c r="AB42" i="69"/>
  <c r="U34" i="69"/>
  <c r="Q75" i="69"/>
  <c r="F3" i="69"/>
  <c r="B56" i="69"/>
  <c r="AB80" i="69"/>
  <c r="C38" i="69"/>
  <c r="AB136" i="69"/>
  <c r="L43" i="69"/>
  <c r="AC74" i="69"/>
  <c r="F15" i="69"/>
  <c r="A132" i="69"/>
  <c r="L117" i="69"/>
  <c r="V15" i="69"/>
  <c r="AC59" i="69"/>
  <c r="Q79" i="69"/>
  <c r="V56" i="69"/>
  <c r="F40" i="69"/>
  <c r="A39" i="69"/>
  <c r="A110" i="69"/>
  <c r="C104" i="69"/>
  <c r="V73" i="69"/>
  <c r="V121" i="69"/>
  <c r="G98" i="69"/>
  <c r="F90" i="69"/>
  <c r="Q95" i="69"/>
  <c r="E136" i="69"/>
  <c r="U71" i="69"/>
  <c r="C57" i="69"/>
  <c r="B138" i="69"/>
  <c r="B137" i="69"/>
  <c r="B139" i="69"/>
  <c r="B94" i="69"/>
  <c r="B48" i="69"/>
  <c r="B115" i="69"/>
  <c r="B67" i="69"/>
  <c r="B104" i="69"/>
  <c r="B37" i="69"/>
  <c r="B5" i="69"/>
  <c r="B83" i="69"/>
  <c r="B101" i="69"/>
  <c r="B2" i="69"/>
  <c r="B112" i="69"/>
  <c r="B93" i="69"/>
  <c r="B62" i="69"/>
  <c r="B52" i="69"/>
  <c r="B20" i="69"/>
  <c r="B59" i="69"/>
  <c r="B58" i="69"/>
  <c r="B136" i="69"/>
  <c r="B109" i="69"/>
  <c r="B8" i="69"/>
  <c r="B42" i="69"/>
  <c r="B44" i="69"/>
  <c r="B119" i="69"/>
  <c r="B126" i="69"/>
  <c r="B91" i="69"/>
  <c r="B25" i="69"/>
  <c r="B46" i="69"/>
  <c r="B97" i="69"/>
  <c r="B47" i="69"/>
  <c r="B98" i="69"/>
  <c r="B133" i="69"/>
  <c r="B106" i="69"/>
  <c r="B57" i="69"/>
  <c r="B116" i="69"/>
  <c r="B120" i="69"/>
  <c r="B74" i="69"/>
  <c r="B51" i="69"/>
  <c r="B66" i="69"/>
  <c r="B77" i="69"/>
  <c r="B85" i="69"/>
  <c r="B16" i="69"/>
  <c r="B117" i="69"/>
  <c r="B23" i="69"/>
  <c r="B130" i="69"/>
  <c r="B103" i="69"/>
  <c r="B113" i="69"/>
  <c r="B6" i="69"/>
  <c r="B111" i="69"/>
  <c r="B73" i="69"/>
  <c r="B22" i="69"/>
  <c r="B10" i="69"/>
  <c r="B78" i="69"/>
  <c r="B96" i="69"/>
  <c r="B127" i="69"/>
  <c r="B100" i="69"/>
  <c r="B70" i="69"/>
  <c r="B76" i="69"/>
  <c r="B30" i="69"/>
  <c r="B124" i="69"/>
  <c r="B80" i="69"/>
  <c r="B65" i="69"/>
  <c r="B40" i="69"/>
  <c r="B125" i="69"/>
  <c r="B92" i="69"/>
  <c r="B24" i="69"/>
  <c r="B110" i="69"/>
  <c r="B79" i="69"/>
  <c r="B118" i="69"/>
  <c r="B29" i="69"/>
  <c r="B89" i="69"/>
  <c r="B88" i="69"/>
  <c r="B107" i="69"/>
  <c r="W139" i="69"/>
  <c r="W137" i="69"/>
  <c r="W138" i="69"/>
  <c r="W61" i="69"/>
  <c r="W108" i="69"/>
  <c r="W125" i="69"/>
  <c r="W52" i="69"/>
  <c r="W123" i="69"/>
  <c r="W32" i="69"/>
  <c r="W66" i="69"/>
  <c r="W44" i="69"/>
  <c r="W42" i="69"/>
  <c r="W100" i="69"/>
  <c r="W43" i="69"/>
  <c r="W82" i="69"/>
  <c r="W25" i="69"/>
  <c r="W64" i="69"/>
  <c r="W7" i="69"/>
  <c r="W110" i="69"/>
  <c r="W54" i="69"/>
  <c r="W71" i="69"/>
  <c r="W69" i="69"/>
  <c r="W103" i="69"/>
  <c r="W46" i="69"/>
  <c r="W92" i="69"/>
  <c r="W127" i="69"/>
  <c r="W36" i="69"/>
  <c r="W53" i="69"/>
  <c r="W51" i="69"/>
  <c r="W85" i="69"/>
  <c r="W28" i="69"/>
  <c r="W74" i="69"/>
  <c r="W109" i="69"/>
  <c r="W18" i="69"/>
  <c r="W35" i="69"/>
  <c r="W33" i="69"/>
  <c r="W67" i="69"/>
  <c r="W10" i="69"/>
  <c r="W56" i="69"/>
  <c r="W91" i="69"/>
  <c r="W17" i="69"/>
  <c r="W15" i="69"/>
  <c r="W49" i="69"/>
  <c r="W101" i="69"/>
  <c r="W111" i="69"/>
  <c r="W136" i="69"/>
  <c r="W38" i="69"/>
  <c r="W73" i="69"/>
  <c r="W31" i="69"/>
  <c r="W118" i="69"/>
  <c r="W20" i="69"/>
  <c r="W55" i="69"/>
  <c r="W13" i="69"/>
  <c r="W96" i="69"/>
  <c r="W115" i="69"/>
  <c r="W97" i="69"/>
  <c r="W79" i="69"/>
  <c r="AB66" i="69"/>
  <c r="L17" i="69"/>
  <c r="A50" i="69"/>
  <c r="U82" i="69"/>
  <c r="AC76" i="69"/>
  <c r="F7" i="69"/>
  <c r="L40" i="69"/>
  <c r="AC5" i="69"/>
  <c r="AC8" i="69"/>
  <c r="W98" i="69"/>
  <c r="W45" i="69"/>
  <c r="Q27" i="69"/>
  <c r="W83" i="69"/>
  <c r="U32" i="69"/>
  <c r="E65" i="69"/>
  <c r="W84" i="69"/>
  <c r="C31" i="69"/>
  <c r="Q96" i="69"/>
  <c r="U6" i="69"/>
  <c r="Q47" i="69"/>
  <c r="W104" i="69"/>
  <c r="A51" i="69"/>
  <c r="AB60" i="69"/>
  <c r="K36" i="69"/>
  <c r="B87" i="69"/>
  <c r="K5" i="69"/>
  <c r="U57" i="69"/>
  <c r="AB98" i="69"/>
  <c r="V39" i="69"/>
  <c r="W126" i="69"/>
  <c r="W19" i="69"/>
  <c r="AC92" i="69"/>
  <c r="C17" i="69"/>
  <c r="F133" i="69"/>
  <c r="U38" i="69"/>
  <c r="U136" i="69"/>
  <c r="E17" i="69"/>
  <c r="AC77" i="69"/>
  <c r="L81" i="69"/>
  <c r="B60" i="69"/>
  <c r="V61" i="69"/>
  <c r="Q40" i="69"/>
  <c r="C107" i="69"/>
  <c r="B95" i="69"/>
  <c r="E78" i="69"/>
  <c r="G101" i="69"/>
  <c r="C133" i="69"/>
  <c r="V101" i="69"/>
  <c r="Q124" i="69"/>
  <c r="F138" i="69"/>
  <c r="F137" i="69"/>
  <c r="F139" i="69"/>
  <c r="F77" i="69"/>
  <c r="F128" i="69"/>
  <c r="F101" i="69"/>
  <c r="F2" i="69"/>
  <c r="F37" i="69"/>
  <c r="F88" i="69"/>
  <c r="F96" i="69"/>
  <c r="F123" i="69"/>
  <c r="F27" i="69"/>
  <c r="F79" i="69"/>
  <c r="F34" i="69"/>
  <c r="F85" i="69"/>
  <c r="F17" i="69"/>
  <c r="F72" i="69"/>
  <c r="F125" i="69"/>
  <c r="F98" i="69"/>
  <c r="F91" i="69"/>
  <c r="F120" i="69"/>
  <c r="F22" i="69"/>
  <c r="F81" i="69"/>
  <c r="F12" i="69"/>
  <c r="F124" i="69"/>
  <c r="F49" i="69"/>
  <c r="F26" i="69"/>
  <c r="F87" i="69"/>
  <c r="F41" i="69"/>
  <c r="F122" i="69"/>
  <c r="F93" i="69"/>
  <c r="F117" i="69"/>
  <c r="F71" i="69"/>
  <c r="F97" i="69"/>
  <c r="F54" i="69"/>
  <c r="F76" i="69"/>
  <c r="F121" i="69"/>
  <c r="F119" i="69"/>
  <c r="F114" i="69"/>
  <c r="F86" i="69"/>
  <c r="F84" i="69"/>
  <c r="F28" i="69"/>
  <c r="F80" i="69"/>
  <c r="F95" i="69"/>
  <c r="F45" i="69"/>
  <c r="F118" i="69"/>
  <c r="F13" i="69"/>
  <c r="F52" i="69"/>
  <c r="F51" i="69"/>
  <c r="F116" i="69"/>
  <c r="F111" i="69"/>
  <c r="F35" i="69"/>
  <c r="F18" i="69"/>
  <c r="F39" i="69"/>
  <c r="F113" i="69"/>
  <c r="F135" i="69"/>
  <c r="F108" i="69"/>
  <c r="F59" i="69"/>
  <c r="F110" i="69"/>
  <c r="F132" i="69"/>
  <c r="F105" i="69"/>
  <c r="F94" i="69"/>
  <c r="F69" i="69"/>
  <c r="F23" i="69"/>
  <c r="F75" i="69"/>
  <c r="F19" i="69"/>
  <c r="F73" i="69"/>
  <c r="F55" i="69"/>
  <c r="F53" i="69"/>
  <c r="F131" i="69"/>
  <c r="F104" i="69"/>
  <c r="F126" i="69"/>
  <c r="F99" i="69"/>
  <c r="F58" i="69"/>
  <c r="F68" i="69"/>
  <c r="F48" i="69"/>
  <c r="AB84" i="69"/>
  <c r="Q51" i="69"/>
  <c r="K84" i="69"/>
  <c r="AC94" i="69"/>
  <c r="C9" i="69"/>
  <c r="AC26" i="69"/>
  <c r="W116" i="69"/>
  <c r="W63" i="69"/>
  <c r="L29" i="69"/>
  <c r="AC11" i="69"/>
  <c r="W119" i="69"/>
  <c r="K34" i="69"/>
  <c r="W102" i="69"/>
  <c r="V32" i="69"/>
  <c r="F65" i="69"/>
  <c r="L98" i="69"/>
  <c r="K8" i="69"/>
  <c r="L49" i="69"/>
  <c r="W122" i="69"/>
  <c r="L54" i="69"/>
  <c r="AB78" i="69"/>
  <c r="A38" i="69"/>
  <c r="U88" i="69"/>
  <c r="A7" i="69"/>
  <c r="K59" i="69"/>
  <c r="W89" i="69"/>
  <c r="E41" i="69"/>
  <c r="U3" i="69"/>
  <c r="W37" i="69"/>
  <c r="F46" i="69"/>
  <c r="AC128" i="69"/>
  <c r="V18" i="69"/>
  <c r="A135" i="69"/>
  <c r="K40" i="69"/>
  <c r="K111" i="69"/>
  <c r="B19" i="69"/>
  <c r="AB68" i="69"/>
  <c r="Q118" i="69"/>
  <c r="U61" i="69"/>
  <c r="E63" i="69"/>
  <c r="L42" i="69"/>
  <c r="A131" i="69"/>
  <c r="C110" i="69"/>
  <c r="U96" i="69"/>
  <c r="E96" i="69"/>
  <c r="B121" i="69"/>
  <c r="C136" i="69"/>
  <c r="K121" i="69"/>
  <c r="F89" i="69"/>
  <c r="V92" i="63"/>
  <c r="V92" i="34" s="1"/>
  <c r="U89" i="66" s="1"/>
  <c r="V93" i="63"/>
  <c r="V93" i="34" s="1"/>
  <c r="U90" i="66" s="1"/>
  <c r="T53" i="1"/>
  <c r="T51" i="77" s="1"/>
  <c r="T54" i="1"/>
  <c r="T52" i="77" s="1"/>
  <c r="T52" i="1"/>
  <c r="T50" i="77" s="1"/>
  <c r="T55" i="1"/>
  <c r="T53" i="77" s="1"/>
  <c r="Q117" i="71" l="1"/>
  <c r="N132" i="71"/>
  <c r="Q143" i="71"/>
  <c r="Q129" i="71"/>
  <c r="P122" i="71"/>
  <c r="Q149" i="71"/>
  <c r="P131" i="71"/>
  <c r="Q133" i="71"/>
  <c r="P130" i="71"/>
  <c r="Q128" i="71"/>
  <c r="P134" i="71"/>
  <c r="P135" i="71"/>
  <c r="R131" i="71"/>
  <c r="P140" i="71"/>
  <c r="R144" i="71"/>
  <c r="P124" i="71"/>
  <c r="R148" i="71"/>
  <c r="P137" i="71"/>
  <c r="R125" i="71"/>
  <c r="N130" i="71"/>
  <c r="R134" i="71"/>
  <c r="N124" i="71"/>
  <c r="R143" i="71"/>
  <c r="N139" i="71"/>
  <c r="R146" i="71"/>
  <c r="N120" i="71"/>
  <c r="R118" i="71"/>
  <c r="N135" i="71"/>
  <c r="N142" i="71"/>
  <c r="Q145" i="71"/>
  <c r="N133" i="71"/>
  <c r="Q144" i="71"/>
  <c r="P126" i="71"/>
  <c r="P133" i="71"/>
  <c r="N141" i="71"/>
  <c r="R122" i="71"/>
  <c r="R124" i="71"/>
  <c r="Q136" i="71"/>
  <c r="Q120" i="71"/>
  <c r="P117" i="71"/>
  <c r="P144" i="71"/>
  <c r="N123" i="71"/>
  <c r="N144" i="71"/>
  <c r="R145" i="71"/>
  <c r="R115" i="71"/>
  <c r="Q127" i="71"/>
  <c r="Q130" i="71"/>
  <c r="P148" i="71"/>
  <c r="P120" i="71"/>
  <c r="N140" i="71"/>
  <c r="N118" i="71"/>
  <c r="R127" i="71"/>
  <c r="R136" i="71"/>
  <c r="Q118" i="71"/>
  <c r="Q124" i="71"/>
  <c r="P139" i="71"/>
  <c r="P142" i="71"/>
  <c r="N122" i="71"/>
  <c r="N134" i="71"/>
  <c r="R140" i="71"/>
  <c r="R117" i="71"/>
  <c r="Q140" i="71"/>
  <c r="Q115" i="71"/>
  <c r="P121" i="71"/>
  <c r="P115" i="71"/>
  <c r="N121" i="71"/>
  <c r="R135" i="71"/>
  <c r="R142" i="71"/>
  <c r="Q135" i="71"/>
  <c r="Q131" i="71"/>
  <c r="P143" i="71"/>
  <c r="P146" i="71"/>
  <c r="N138" i="71"/>
  <c r="N150" i="71"/>
  <c r="R126" i="71"/>
  <c r="R133" i="71"/>
  <c r="Q126" i="71"/>
  <c r="Q122" i="71"/>
  <c r="P128" i="71"/>
  <c r="N137" i="71"/>
  <c r="R139" i="71"/>
  <c r="R137" i="71"/>
  <c r="Q142" i="71"/>
  <c r="P116" i="71"/>
  <c r="P119" i="71"/>
  <c r="N119" i="71"/>
  <c r="N131" i="71"/>
  <c r="R130" i="71"/>
  <c r="R128" i="71"/>
  <c r="Q139" i="71"/>
  <c r="O119" i="71"/>
  <c r="O141" i="71"/>
  <c r="O138" i="71"/>
  <c r="O133" i="71"/>
  <c r="O134" i="71"/>
  <c r="O139" i="71"/>
  <c r="O148" i="71"/>
  <c r="O128" i="71"/>
  <c r="O150" i="71"/>
  <c r="O136" i="71"/>
  <c r="O137" i="71"/>
  <c r="O120" i="71"/>
  <c r="O118" i="71"/>
  <c r="O116" i="71"/>
  <c r="O125" i="71"/>
  <c r="O142" i="71"/>
  <c r="O143" i="71"/>
  <c r="O131" i="71"/>
  <c r="O132" i="71"/>
  <c r="O146" i="71"/>
  <c r="O129" i="71"/>
  <c r="O115" i="71"/>
  <c r="O149" i="71"/>
  <c r="O124" i="71"/>
  <c r="O117" i="71"/>
  <c r="O121" i="71"/>
  <c r="O147" i="71"/>
  <c r="O130" i="71"/>
  <c r="O140" i="71"/>
  <c r="O126" i="71"/>
  <c r="O127" i="71"/>
  <c r="O135" i="71"/>
  <c r="O145" i="71"/>
  <c r="O144" i="71"/>
  <c r="O123" i="71"/>
  <c r="O122" i="71"/>
  <c r="P125" i="71"/>
  <c r="N149" i="71"/>
  <c r="Q148" i="71"/>
  <c r="P123" i="71"/>
  <c r="P149" i="71"/>
  <c r="N146" i="71"/>
  <c r="N136" i="71"/>
  <c r="R121" i="71"/>
  <c r="R119" i="71"/>
  <c r="Q121" i="71"/>
  <c r="Q137" i="71"/>
  <c r="P141" i="71"/>
  <c r="P147" i="71"/>
  <c r="Q134" i="71"/>
  <c r="P132" i="71"/>
  <c r="P138" i="71"/>
  <c r="N128" i="71"/>
  <c r="N148" i="71"/>
  <c r="R147" i="71"/>
  <c r="R141" i="71"/>
  <c r="Q125" i="71"/>
  <c r="Q150" i="71"/>
  <c r="Q119" i="71"/>
  <c r="P136" i="71"/>
  <c r="P129" i="71"/>
  <c r="N145" i="71"/>
  <c r="N147" i="71"/>
  <c r="R138" i="71"/>
  <c r="R132" i="71"/>
  <c r="Q116" i="71"/>
  <c r="Q141" i="71"/>
  <c r="N129" i="71"/>
  <c r="R116" i="71"/>
  <c r="P127" i="71"/>
  <c r="P150" i="71"/>
  <c r="N126" i="71"/>
  <c r="N127" i="71"/>
  <c r="R129" i="71"/>
  <c r="R123" i="71"/>
  <c r="Q147" i="71"/>
  <c r="Q132" i="71"/>
  <c r="R150" i="71"/>
  <c r="P118" i="71"/>
  <c r="P145" i="71"/>
  <c r="N125" i="71"/>
  <c r="N143" i="71"/>
  <c r="R149" i="71"/>
  <c r="R120" i="71"/>
  <c r="Q138" i="71"/>
  <c r="Q123" i="71"/>
  <c r="Z44" i="34"/>
  <c r="Y41" i="66" s="1"/>
  <c r="AD43" i="63"/>
  <c r="X44" i="1"/>
  <c r="G143" i="1"/>
  <c r="V94" i="63"/>
  <c r="V94" i="34" s="1"/>
  <c r="U91" i="66" s="1"/>
  <c r="V95" i="63"/>
  <c r="V95" i="34" s="1"/>
  <c r="U92" i="66" s="1"/>
  <c r="T58" i="1"/>
  <c r="T56" i="77" s="1"/>
  <c r="T56" i="1"/>
  <c r="T54" i="77" s="1"/>
  <c r="T57" i="1"/>
  <c r="T55" i="77" s="1"/>
  <c r="G141" i="69" l="1"/>
  <c r="G141" i="77"/>
  <c r="AD44" i="63"/>
  <c r="S125" i="71"/>
  <c r="T125" i="71" s="1"/>
  <c r="S150" i="71"/>
  <c r="T150" i="71" s="1"/>
  <c r="S141" i="71"/>
  <c r="T141" i="71" s="1"/>
  <c r="S149" i="71"/>
  <c r="T149" i="71" s="1"/>
  <c r="S121" i="71"/>
  <c r="T121" i="71" s="1"/>
  <c r="S146" i="71"/>
  <c r="T146" i="71" s="1"/>
  <c r="S145" i="71"/>
  <c r="T145" i="71" s="1"/>
  <c r="S116" i="71"/>
  <c r="T116" i="71" s="1"/>
  <c r="O153" i="71"/>
  <c r="S127" i="71"/>
  <c r="T127" i="71" s="1"/>
  <c r="S129" i="71"/>
  <c r="T129" i="71" s="1"/>
  <c r="S119" i="71"/>
  <c r="T119" i="71" s="1"/>
  <c r="P154" i="71"/>
  <c r="S133" i="71"/>
  <c r="T133" i="71" s="1"/>
  <c r="S115" i="71"/>
  <c r="T115" i="71" s="1"/>
  <c r="S143" i="71"/>
  <c r="T143" i="71" s="1"/>
  <c r="S130" i="71"/>
  <c r="T130" i="71" s="1"/>
  <c r="S123" i="71"/>
  <c r="T123" i="71" s="1"/>
  <c r="N154" i="71"/>
  <c r="X45" i="1"/>
  <c r="Z45" i="34"/>
  <c r="Y42" i="66" s="1"/>
  <c r="N153" i="71"/>
  <c r="P153" i="71"/>
  <c r="P155" i="71"/>
  <c r="O154" i="71"/>
  <c r="O155" i="71"/>
  <c r="N155" i="71"/>
  <c r="Q153" i="71"/>
  <c r="Q154" i="71"/>
  <c r="Q155" i="71"/>
  <c r="R153" i="71"/>
  <c r="R155" i="71"/>
  <c r="S147" i="71"/>
  <c r="T147" i="71" s="1"/>
  <c r="S140" i="71"/>
  <c r="T140" i="71" s="1"/>
  <c r="S131" i="71"/>
  <c r="T131" i="71" s="1"/>
  <c r="S138" i="71"/>
  <c r="T138" i="71" s="1"/>
  <c r="R154" i="71"/>
  <c r="S128" i="71"/>
  <c r="T128" i="71" s="1"/>
  <c r="S132" i="71"/>
  <c r="T132" i="71" s="1"/>
  <c r="S136" i="71"/>
  <c r="T136" i="71" s="1"/>
  <c r="S126" i="71"/>
  <c r="T126" i="71" s="1"/>
  <c r="S142" i="71"/>
  <c r="T142" i="71" s="1"/>
  <c r="S148" i="71"/>
  <c r="T148" i="71" s="1"/>
  <c r="S144" i="71"/>
  <c r="T144" i="71" s="1"/>
  <c r="S134" i="71"/>
  <c r="T134" i="71" s="1"/>
  <c r="S139" i="71"/>
  <c r="T139" i="71" s="1"/>
  <c r="S118" i="71"/>
  <c r="T118" i="71" s="1"/>
  <c r="S120" i="71"/>
  <c r="T120" i="71" s="1"/>
  <c r="S135" i="71"/>
  <c r="T135" i="71" s="1"/>
  <c r="S124" i="71"/>
  <c r="T124" i="71" s="1"/>
  <c r="S122" i="71"/>
  <c r="T122" i="71" s="1"/>
  <c r="S137" i="71"/>
  <c r="T137" i="71" s="1"/>
  <c r="S117" i="71"/>
  <c r="T117" i="71" s="1"/>
  <c r="G144" i="1"/>
  <c r="AB153" i="71"/>
  <c r="AB155" i="71"/>
  <c r="AB154" i="71"/>
  <c r="V96" i="63"/>
  <c r="V96" i="34" s="1"/>
  <c r="U93" i="66" s="1"/>
  <c r="V97" i="63"/>
  <c r="V97" i="34" s="1"/>
  <c r="U94" i="66" s="1"/>
  <c r="T62" i="1"/>
  <c r="T60" i="77" s="1"/>
  <c r="T60" i="1"/>
  <c r="T58" i="77" s="1"/>
  <c r="T61" i="1"/>
  <c r="T59" i="77" s="1"/>
  <c r="T59" i="1"/>
  <c r="T57" i="77" s="1"/>
  <c r="T63" i="1"/>
  <c r="T61" i="77" s="1"/>
  <c r="G142" i="69" l="1"/>
  <c r="G142" i="77"/>
  <c r="Z46" i="34"/>
  <c r="Y43" i="66" s="1"/>
  <c r="AD45" i="63"/>
  <c r="S155" i="71"/>
  <c r="S154" i="71"/>
  <c r="X46" i="1"/>
  <c r="S153" i="71"/>
  <c r="G145" i="1"/>
  <c r="V98" i="63"/>
  <c r="V98" i="34" s="1"/>
  <c r="U95" i="66" s="1"/>
  <c r="V99" i="63"/>
  <c r="V99" i="34" s="1"/>
  <c r="U96" i="66" s="1"/>
  <c r="T65" i="1"/>
  <c r="T63" i="77" s="1"/>
  <c r="T64" i="1"/>
  <c r="T62" i="77" s="1"/>
  <c r="T67" i="1"/>
  <c r="T65" i="77" s="1"/>
  <c r="T66" i="1"/>
  <c r="T64" i="77" s="1"/>
  <c r="G143" i="69" l="1"/>
  <c r="G143" i="77"/>
  <c r="Z47" i="34"/>
  <c r="Y44" i="66" s="1"/>
  <c r="AD46" i="63"/>
  <c r="X47" i="1"/>
  <c r="G146" i="1"/>
  <c r="V100" i="63"/>
  <c r="V100" i="34" s="1"/>
  <c r="U97" i="66" s="1"/>
  <c r="V101" i="63"/>
  <c r="V101" i="34" s="1"/>
  <c r="U98" i="66" s="1"/>
  <c r="T69" i="1"/>
  <c r="T67" i="77" s="1"/>
  <c r="T70" i="1"/>
  <c r="T68" i="77" s="1"/>
  <c r="T68" i="1"/>
  <c r="T66" i="77" s="1"/>
  <c r="T71" i="1"/>
  <c r="T69" i="77" s="1"/>
  <c r="G144" i="69" l="1"/>
  <c r="G144" i="77"/>
  <c r="Z48" i="34"/>
  <c r="Y45" i="66" s="1"/>
  <c r="AD47" i="63"/>
  <c r="X48" i="1"/>
  <c r="G147" i="1"/>
  <c r="V102" i="63"/>
  <c r="V102" i="34" s="1"/>
  <c r="U99" i="66" s="1"/>
  <c r="V103" i="63"/>
  <c r="V103" i="34" s="1"/>
  <c r="U100" i="66" s="1"/>
  <c r="T74" i="1"/>
  <c r="T72" i="77" s="1"/>
  <c r="T72" i="1"/>
  <c r="T70" i="77" s="1"/>
  <c r="T73" i="1"/>
  <c r="T71" i="77" s="1"/>
  <c r="T75" i="1"/>
  <c r="T73" i="77" s="1"/>
  <c r="G145" i="69" l="1"/>
  <c r="G145" i="77"/>
  <c r="Z49" i="34"/>
  <c r="Y46" i="66" s="1"/>
  <c r="AD48" i="63"/>
  <c r="X49" i="1"/>
  <c r="G148" i="1"/>
  <c r="V104" i="63"/>
  <c r="V104" i="34" s="1"/>
  <c r="U101" i="66" s="1"/>
  <c r="V105" i="63"/>
  <c r="V105" i="34" s="1"/>
  <c r="U102" i="66" s="1"/>
  <c r="T77" i="1"/>
  <c r="T75" i="77" s="1"/>
  <c r="T78" i="1"/>
  <c r="T76" i="77" s="1"/>
  <c r="T76" i="1"/>
  <c r="T74" i="77" s="1"/>
  <c r="G146" i="69" l="1"/>
  <c r="G146" i="77"/>
  <c r="AD49" i="63"/>
  <c r="X50" i="1"/>
  <c r="Z50" i="34"/>
  <c r="Y47" i="66" s="1"/>
  <c r="G149" i="1"/>
  <c r="V106" i="63"/>
  <c r="V106" i="34" s="1"/>
  <c r="U103" i="66" s="1"/>
  <c r="V107" i="63"/>
  <c r="V107" i="34" s="1"/>
  <c r="U104" i="66" s="1"/>
  <c r="T80" i="1"/>
  <c r="T78" i="77" s="1"/>
  <c r="T81" i="1"/>
  <c r="T79" i="77" s="1"/>
  <c r="T82" i="1"/>
  <c r="T80" i="77" s="1"/>
  <c r="T79" i="1"/>
  <c r="T77" i="77" s="1"/>
  <c r="T83" i="1"/>
  <c r="T81" i="77" s="1"/>
  <c r="T85" i="1"/>
  <c r="T83" i="77" s="1"/>
  <c r="G147" i="69" l="1"/>
  <c r="G147" i="77"/>
  <c r="AD50" i="63"/>
  <c r="Z51" i="34"/>
  <c r="Y48" i="66" s="1"/>
  <c r="X51" i="1"/>
  <c r="T154" i="71"/>
  <c r="T153" i="71"/>
  <c r="T155" i="71"/>
  <c r="G150" i="1"/>
  <c r="V108" i="63"/>
  <c r="V108" i="34" s="1"/>
  <c r="U105" i="66" s="1"/>
  <c r="V109" i="63"/>
  <c r="V109" i="34" s="1"/>
  <c r="U106" i="66" s="1"/>
  <c r="T84" i="1"/>
  <c r="T82" i="77" s="1"/>
  <c r="T86" i="1"/>
  <c r="T84" i="77" s="1"/>
  <c r="T87" i="1"/>
  <c r="T85" i="77" s="1"/>
  <c r="G148" i="69" l="1"/>
  <c r="G148" i="77"/>
  <c r="Z52" i="34"/>
  <c r="Y49" i="66" s="1"/>
  <c r="AD51" i="63"/>
  <c r="X52" i="1"/>
  <c r="V110" i="63"/>
  <c r="V110" i="34" s="1"/>
  <c r="U107" i="66" s="1"/>
  <c r="V111" i="63"/>
  <c r="V111" i="34" s="1"/>
  <c r="U108" i="66" s="1"/>
  <c r="T90" i="1"/>
  <c r="T88" i="77" s="1"/>
  <c r="T89" i="1"/>
  <c r="T87" i="77" s="1"/>
  <c r="T88" i="1"/>
  <c r="T86" i="77" s="1"/>
  <c r="T91" i="1"/>
  <c r="T89" i="77" s="1"/>
  <c r="AD52" i="63" l="1"/>
  <c r="X53" i="1"/>
  <c r="Z53" i="34"/>
  <c r="Y50" i="66" s="1"/>
  <c r="V112" i="63"/>
  <c r="V112" i="34" s="1"/>
  <c r="U109" i="66" s="1"/>
  <c r="V113" i="63"/>
  <c r="V113" i="34" s="1"/>
  <c r="U110" i="66" s="1"/>
  <c r="T92" i="1"/>
  <c r="T90" i="77" s="1"/>
  <c r="T93" i="1"/>
  <c r="T91" i="77" s="1"/>
  <c r="T95" i="1"/>
  <c r="T93" i="77" s="1"/>
  <c r="T94" i="1"/>
  <c r="T92" i="77" s="1"/>
  <c r="AD53" i="63" l="1"/>
  <c r="X54" i="1"/>
  <c r="Z54" i="34"/>
  <c r="Y51" i="66" s="1"/>
  <c r="V114" i="63"/>
  <c r="V114" i="34" s="1"/>
  <c r="U111" i="66" s="1"/>
  <c r="V115" i="63"/>
  <c r="V115" i="34" s="1"/>
  <c r="U112" i="66" s="1"/>
  <c r="T97" i="1"/>
  <c r="T95" i="77" s="1"/>
  <c r="T99" i="1"/>
  <c r="T97" i="77" s="1"/>
  <c r="T98" i="1"/>
  <c r="T96" i="77" s="1"/>
  <c r="T96" i="1"/>
  <c r="T94" i="77" s="1"/>
  <c r="Z55" i="34" l="1"/>
  <c r="Y52" i="66" s="1"/>
  <c r="AD54" i="63"/>
  <c r="X55" i="1"/>
  <c r="V116" i="63"/>
  <c r="V116" i="34" s="1"/>
  <c r="U113" i="66" s="1"/>
  <c r="V117" i="63"/>
  <c r="V117" i="34" s="1"/>
  <c r="U114" i="66" s="1"/>
  <c r="T100" i="1"/>
  <c r="T98" i="77" s="1"/>
  <c r="Z56" i="34" l="1"/>
  <c r="Y53" i="66" s="1"/>
  <c r="AD55" i="63"/>
  <c r="X56" i="1"/>
  <c r="V118" i="63"/>
  <c r="V118" i="34" s="1"/>
  <c r="U115" i="66" s="1"/>
  <c r="V119" i="63"/>
  <c r="V119" i="34" s="1"/>
  <c r="U116" i="66" s="1"/>
  <c r="T101" i="1"/>
  <c r="T99" i="77" s="1"/>
  <c r="T104" i="1"/>
  <c r="T102" i="77" s="1"/>
  <c r="T105" i="1"/>
  <c r="T103" i="77" s="1"/>
  <c r="Z57" i="34" l="1"/>
  <c r="Y54" i="66" s="1"/>
  <c r="AD56" i="63"/>
  <c r="X57" i="1"/>
  <c r="V120" i="63"/>
  <c r="V120" i="34" s="1"/>
  <c r="U117" i="66" s="1"/>
  <c r="V121" i="63"/>
  <c r="V121" i="34" s="1"/>
  <c r="U118" i="66" s="1"/>
  <c r="T106" i="1"/>
  <c r="T104" i="77" s="1"/>
  <c r="T102" i="1"/>
  <c r="T100" i="77" s="1"/>
  <c r="T103" i="1"/>
  <c r="T101" i="77" s="1"/>
  <c r="Z58" i="34" l="1"/>
  <c r="Y55" i="66" s="1"/>
  <c r="AD57" i="63"/>
  <c r="X58" i="1"/>
  <c r="V122" i="63"/>
  <c r="V122" i="34" s="1"/>
  <c r="U119" i="66" s="1"/>
  <c r="V123" i="63"/>
  <c r="V123" i="34" s="1"/>
  <c r="U120" i="66" s="1"/>
  <c r="T107" i="1"/>
  <c r="T105" i="77" s="1"/>
  <c r="T108" i="1"/>
  <c r="T106" i="77" s="1"/>
  <c r="T109" i="1"/>
  <c r="T107" i="77" s="1"/>
  <c r="AD58" i="63" l="1"/>
  <c r="X59" i="1"/>
  <c r="Z59" i="34"/>
  <c r="Y56" i="66" s="1"/>
  <c r="V124" i="63"/>
  <c r="V124" i="34" s="1"/>
  <c r="U121" i="66" s="1"/>
  <c r="V125" i="63"/>
  <c r="V125" i="34" s="1"/>
  <c r="U122" i="66" s="1"/>
  <c r="T110" i="1"/>
  <c r="T108" i="77" s="1"/>
  <c r="T111" i="1"/>
  <c r="T109" i="77" s="1"/>
  <c r="T112" i="1"/>
  <c r="T110" i="77" s="1"/>
  <c r="T113" i="1"/>
  <c r="T111" i="77" s="1"/>
  <c r="Z60" i="34" l="1"/>
  <c r="Y57" i="66" s="1"/>
  <c r="AD59" i="63"/>
  <c r="X60" i="1"/>
  <c r="V126" i="63"/>
  <c r="V126" i="34" s="1"/>
  <c r="U123" i="66" s="1"/>
  <c r="V127" i="63"/>
  <c r="V127" i="34" s="1"/>
  <c r="U124" i="66" s="1"/>
  <c r="T114" i="1"/>
  <c r="T112" i="77" s="1"/>
  <c r="T115" i="1"/>
  <c r="T113" i="77" s="1"/>
  <c r="T116" i="1"/>
  <c r="T114" i="77" s="1"/>
  <c r="T117" i="1"/>
  <c r="T115" i="77" s="1"/>
  <c r="AD60" i="63" l="1"/>
  <c r="X61" i="1"/>
  <c r="Z61" i="34"/>
  <c r="Y58" i="66" s="1"/>
  <c r="V128" i="63"/>
  <c r="V128" i="34" s="1"/>
  <c r="U125" i="66" s="1"/>
  <c r="V129" i="63"/>
  <c r="V129" i="34" s="1"/>
  <c r="U126" i="66" s="1"/>
  <c r="T118" i="1"/>
  <c r="T116" i="77" s="1"/>
  <c r="T119" i="1"/>
  <c r="T117" i="77" s="1"/>
  <c r="T120" i="1"/>
  <c r="T118" i="77" s="1"/>
  <c r="T121" i="1"/>
  <c r="T119" i="77" s="1"/>
  <c r="Z62" i="34" l="1"/>
  <c r="Y59" i="66" s="1"/>
  <c r="AD61" i="63"/>
  <c r="X62" i="1"/>
  <c r="V130" i="63"/>
  <c r="V130" i="34" s="1"/>
  <c r="U127" i="66" s="1"/>
  <c r="V131" i="63"/>
  <c r="V131" i="34" s="1"/>
  <c r="U128" i="66" s="1"/>
  <c r="T122" i="1"/>
  <c r="T120" i="77" s="1"/>
  <c r="T125" i="1"/>
  <c r="T123" i="77" s="1"/>
  <c r="T123" i="1"/>
  <c r="T121" i="77" s="1"/>
  <c r="T124" i="1"/>
  <c r="T122" i="77" s="1"/>
  <c r="Z63" i="34" l="1"/>
  <c r="Y60" i="66" s="1"/>
  <c r="AD62" i="63"/>
  <c r="X63" i="1"/>
  <c r="V132" i="63"/>
  <c r="V132" i="34" s="1"/>
  <c r="U129" i="66" s="1"/>
  <c r="V133" i="63"/>
  <c r="V133" i="34" s="1"/>
  <c r="U130" i="66" s="1"/>
  <c r="T127" i="1"/>
  <c r="T125" i="77" s="1"/>
  <c r="T128" i="1"/>
  <c r="T126" i="77" s="1"/>
  <c r="T126" i="1"/>
  <c r="T124" i="77" s="1"/>
  <c r="T129" i="1"/>
  <c r="T127" i="77" s="1"/>
  <c r="Z64" i="34" l="1"/>
  <c r="Y61" i="66" s="1"/>
  <c r="AD63" i="63"/>
  <c r="X64" i="1"/>
  <c r="V134" i="63"/>
  <c r="V134" i="34" s="1"/>
  <c r="U131" i="66" s="1"/>
  <c r="V135" i="63"/>
  <c r="V135" i="34" s="1"/>
  <c r="U132" i="66" s="1"/>
  <c r="T130" i="1"/>
  <c r="T128" i="77" s="1"/>
  <c r="T131" i="1"/>
  <c r="T129" i="77" s="1"/>
  <c r="T132" i="1"/>
  <c r="T130" i="77" s="1"/>
  <c r="T133" i="1"/>
  <c r="T131" i="77" s="1"/>
  <c r="AD64" i="63" l="1"/>
  <c r="X65" i="1"/>
  <c r="Z65" i="34"/>
  <c r="Y62" i="66" s="1"/>
  <c r="V136" i="63"/>
  <c r="V136" i="34" s="1"/>
  <c r="U133" i="66" s="1"/>
  <c r="F5" i="76" s="1"/>
  <c r="V137" i="63"/>
  <c r="V137" i="34" s="1"/>
  <c r="U134" i="66" s="1"/>
  <c r="T137" i="1"/>
  <c r="T135" i="1"/>
  <c r="T136" i="1"/>
  <c r="T134" i="1"/>
  <c r="T132" i="77" s="1"/>
  <c r="F12" i="76" l="1"/>
  <c r="T135" i="77"/>
  <c r="F10" i="76"/>
  <c r="T133" i="77"/>
  <c r="F11" i="76"/>
  <c r="T134" i="77"/>
  <c r="AD65" i="63"/>
  <c r="X66" i="1"/>
  <c r="Z66" i="34"/>
  <c r="Y63" i="66" s="1"/>
  <c r="V140" i="63"/>
  <c r="V140" i="34" s="1"/>
  <c r="V138" i="63"/>
  <c r="V138" i="34" s="1"/>
  <c r="V139" i="63"/>
  <c r="V139" i="34" s="1"/>
  <c r="V141" i="63"/>
  <c r="V141" i="34" s="1"/>
  <c r="T138" i="1"/>
  <c r="T136" i="77" s="1"/>
  <c r="U136" i="66" l="1"/>
  <c r="T140" i="1"/>
  <c r="V142" i="34"/>
  <c r="U138" i="66"/>
  <c r="T142" i="1"/>
  <c r="U135" i="66"/>
  <c r="T139" i="1"/>
  <c r="U137" i="66"/>
  <c r="T141" i="1"/>
  <c r="AC2" i="71"/>
  <c r="AC116" i="71" s="1"/>
  <c r="AD116" i="71" s="1"/>
  <c r="F13" i="76"/>
  <c r="Z67" i="34"/>
  <c r="Y64" i="66" s="1"/>
  <c r="AD66" i="63"/>
  <c r="X67" i="1"/>
  <c r="AC125" i="71"/>
  <c r="AD125" i="71" s="1"/>
  <c r="AC150" i="71"/>
  <c r="AD150" i="71" s="1"/>
  <c r="AC135" i="71"/>
  <c r="AD135" i="71" s="1"/>
  <c r="AC127" i="71"/>
  <c r="AD127" i="71" s="1"/>
  <c r="AC121" i="71"/>
  <c r="AD121" i="71" s="1"/>
  <c r="AC144" i="71"/>
  <c r="AD144" i="71" s="1"/>
  <c r="AC136" i="71"/>
  <c r="AD136" i="71" s="1"/>
  <c r="AC130" i="71"/>
  <c r="AD130" i="71" s="1"/>
  <c r="AC145" i="71"/>
  <c r="AD145" i="71" s="1"/>
  <c r="AC139" i="71"/>
  <c r="AC148" i="71"/>
  <c r="AD148" i="71" s="1"/>
  <c r="AC129" i="71"/>
  <c r="AD129" i="71" s="1"/>
  <c r="AC122" i="71"/>
  <c r="AD122" i="71" s="1"/>
  <c r="AC138" i="71"/>
  <c r="AD138" i="71" s="1"/>
  <c r="AC134" i="71"/>
  <c r="AD134" i="71" s="1"/>
  <c r="AC131" i="71"/>
  <c r="AD131" i="71" s="1"/>
  <c r="AC115" i="71"/>
  <c r="AD115" i="71" s="1"/>
  <c r="AC147" i="71"/>
  <c r="AC140" i="71"/>
  <c r="AD140" i="71" s="1"/>
  <c r="AC124" i="71"/>
  <c r="AD124" i="71" s="1"/>
  <c r="AC119" i="71"/>
  <c r="AD119" i="71" s="1"/>
  <c r="AC120" i="71"/>
  <c r="AD120" i="71" s="1"/>
  <c r="AC149" i="71"/>
  <c r="AD149" i="71" s="1"/>
  <c r="AC133" i="71"/>
  <c r="AD133" i="71" s="1"/>
  <c r="AC128" i="71"/>
  <c r="AD128" i="71" s="1"/>
  <c r="AC142" i="71"/>
  <c r="AD142" i="71" s="1"/>
  <c r="AC137" i="71"/>
  <c r="AD137" i="71" s="1"/>
  <c r="AC123" i="71"/>
  <c r="AD123" i="71" s="1"/>
  <c r="AC146" i="71"/>
  <c r="AD146" i="71" s="1"/>
  <c r="AC143" i="71"/>
  <c r="AC117" i="71"/>
  <c r="AD117" i="71" s="1"/>
  <c r="AC141" i="71"/>
  <c r="AD141" i="71" s="1"/>
  <c r="AC126" i="71"/>
  <c r="AD126" i="71" s="1"/>
  <c r="AC118" i="71"/>
  <c r="AD118" i="71" s="1"/>
  <c r="D51" i="37"/>
  <c r="D56" i="37" s="1"/>
  <c r="D57" i="37" s="1"/>
  <c r="D58" i="37" s="1"/>
  <c r="F16" i="76" l="1"/>
  <c r="T139" i="77"/>
  <c r="F14" i="76"/>
  <c r="T137" i="77"/>
  <c r="F6" i="76"/>
  <c r="F15" i="76"/>
  <c r="T138" i="77"/>
  <c r="F17" i="76"/>
  <c r="T140" i="77"/>
  <c r="V143" i="34"/>
  <c r="T143" i="1"/>
  <c r="AC132" i="71"/>
  <c r="AD132" i="71" s="1"/>
  <c r="AD67" i="63"/>
  <c r="X68" i="1"/>
  <c r="Z68" i="34"/>
  <c r="Y65" i="66" s="1"/>
  <c r="AC155" i="71"/>
  <c r="AD147" i="71"/>
  <c r="AD155" i="71" s="1"/>
  <c r="AC154" i="71"/>
  <c r="AD143" i="71"/>
  <c r="AD154" i="71" s="1"/>
  <c r="AC153" i="71"/>
  <c r="AD139" i="71"/>
  <c r="AD153" i="71" s="1"/>
  <c r="T136" i="69"/>
  <c r="T140" i="69"/>
  <c r="T139" i="69"/>
  <c r="T137" i="69"/>
  <c r="T138" i="69"/>
  <c r="T5" i="69"/>
  <c r="T3" i="69"/>
  <c r="T2" i="69"/>
  <c r="T4" i="69"/>
  <c r="T8" i="69"/>
  <c r="T6" i="69"/>
  <c r="T11" i="69"/>
  <c r="T7" i="69"/>
  <c r="T10" i="69"/>
  <c r="T12" i="69"/>
  <c r="T13" i="69"/>
  <c r="T9" i="69"/>
  <c r="T14" i="69"/>
  <c r="T15" i="69"/>
  <c r="T16" i="69"/>
  <c r="T17" i="69"/>
  <c r="T21" i="69"/>
  <c r="T20" i="69"/>
  <c r="T18" i="69"/>
  <c r="T19" i="69"/>
  <c r="T24" i="69"/>
  <c r="T23" i="69"/>
  <c r="T22" i="69"/>
  <c r="T25" i="69"/>
  <c r="T26" i="69"/>
  <c r="T29" i="69"/>
  <c r="T28" i="69"/>
  <c r="T27" i="69"/>
  <c r="T31" i="69"/>
  <c r="T30" i="69"/>
  <c r="T32" i="69"/>
  <c r="T33" i="69"/>
  <c r="T38" i="69"/>
  <c r="T36" i="69"/>
  <c r="T37" i="69"/>
  <c r="T35" i="69"/>
  <c r="T34" i="69"/>
  <c r="T41" i="69"/>
  <c r="T40" i="69"/>
  <c r="T39" i="69"/>
  <c r="T44" i="69"/>
  <c r="T45" i="69"/>
  <c r="T42" i="69"/>
  <c r="T43" i="69"/>
  <c r="T49" i="69"/>
  <c r="T46" i="69"/>
  <c r="T47" i="69"/>
  <c r="T48" i="69"/>
  <c r="T53" i="69"/>
  <c r="T50" i="69"/>
  <c r="T52" i="69"/>
  <c r="T51" i="69"/>
  <c r="T55" i="69"/>
  <c r="T56" i="69"/>
  <c r="T54" i="69"/>
  <c r="T61" i="69"/>
  <c r="T57" i="69"/>
  <c r="T59" i="69"/>
  <c r="T58" i="69"/>
  <c r="T60" i="69"/>
  <c r="T62" i="69"/>
  <c r="T63" i="69"/>
  <c r="T64" i="69"/>
  <c r="T65" i="69"/>
  <c r="T69" i="69"/>
  <c r="T67" i="69"/>
  <c r="T66" i="69"/>
  <c r="T68" i="69"/>
  <c r="T71" i="69"/>
  <c r="T70" i="69"/>
  <c r="T73" i="69"/>
  <c r="T72" i="69"/>
  <c r="T74" i="69"/>
  <c r="T76" i="69"/>
  <c r="T75" i="69"/>
  <c r="T83" i="69"/>
  <c r="T81" i="69"/>
  <c r="T78" i="69"/>
  <c r="T80" i="69"/>
  <c r="T77" i="69"/>
  <c r="T79" i="69"/>
  <c r="T84" i="69"/>
  <c r="T82" i="69"/>
  <c r="T85" i="69"/>
  <c r="T86" i="69"/>
  <c r="T88" i="69"/>
  <c r="T87" i="69"/>
  <c r="T89" i="69"/>
  <c r="T90" i="69"/>
  <c r="T91" i="69"/>
  <c r="T92" i="69"/>
  <c r="T93" i="69"/>
  <c r="T94" i="69"/>
  <c r="T96" i="69"/>
  <c r="T97" i="69"/>
  <c r="T95" i="69"/>
  <c r="T98" i="69"/>
  <c r="T102" i="69"/>
  <c r="T103" i="69"/>
  <c r="T99" i="69"/>
  <c r="T101" i="69"/>
  <c r="T100" i="69"/>
  <c r="T104" i="69"/>
  <c r="T106" i="69"/>
  <c r="T107" i="69"/>
  <c r="T105" i="69"/>
  <c r="T109" i="69"/>
  <c r="T110" i="69"/>
  <c r="T108" i="69"/>
  <c r="T111" i="69"/>
  <c r="T115" i="69"/>
  <c r="T113" i="69"/>
  <c r="T114" i="69"/>
  <c r="T112" i="69"/>
  <c r="T119" i="69"/>
  <c r="T117" i="69"/>
  <c r="T118" i="69"/>
  <c r="T116" i="69"/>
  <c r="T121" i="69"/>
  <c r="T123" i="69"/>
  <c r="T120" i="69"/>
  <c r="T122" i="69"/>
  <c r="T124" i="69"/>
  <c r="T127" i="69"/>
  <c r="T125" i="69"/>
  <c r="T126" i="69"/>
  <c r="T130" i="69"/>
  <c r="T129" i="69"/>
  <c r="T131" i="69"/>
  <c r="T128" i="69"/>
  <c r="T133" i="69"/>
  <c r="T132" i="69"/>
  <c r="T135" i="69"/>
  <c r="T134" i="69"/>
  <c r="J2" i="37"/>
  <c r="J3" i="37" s="1"/>
  <c r="J7" i="37" s="1"/>
  <c r="D28" i="37"/>
  <c r="D27" i="37"/>
  <c r="D60" i="37"/>
  <c r="T141" i="77" l="1"/>
  <c r="T141" i="69"/>
  <c r="V144" i="34"/>
  <c r="T144" i="1"/>
  <c r="Z69" i="34"/>
  <c r="Y66" i="66" s="1"/>
  <c r="AD68" i="63"/>
  <c r="X69" i="1"/>
  <c r="J8" i="37"/>
  <c r="J18" i="37"/>
  <c r="J16" i="37"/>
  <c r="J12" i="37"/>
  <c r="J11" i="37"/>
  <c r="J6" i="37"/>
  <c r="J17" i="37"/>
  <c r="J10" i="37"/>
  <c r="J4" i="37"/>
  <c r="J9" i="37"/>
  <c r="J5" i="37"/>
  <c r="J13" i="37"/>
  <c r="D30" i="37"/>
  <c r="J15" i="37" s="1"/>
  <c r="D29" i="37"/>
  <c r="J14" i="37" s="1"/>
  <c r="E3" i="37"/>
  <c r="E51" i="37" s="1"/>
  <c r="T142" i="69" l="1"/>
  <c r="T142" i="77"/>
  <c r="V145" i="34"/>
  <c r="T145" i="1"/>
  <c r="Z70" i="34"/>
  <c r="Y67" i="66" s="1"/>
  <c r="AD69" i="63"/>
  <c r="X70" i="1"/>
  <c r="J34" i="37"/>
  <c r="J32" i="37"/>
  <c r="J33" i="37"/>
  <c r="J35" i="37"/>
  <c r="E7" i="37"/>
  <c r="E8" i="37" s="1"/>
  <c r="E60" i="37" s="1"/>
  <c r="E56" i="37"/>
  <c r="E57" i="37" s="1"/>
  <c r="E58" i="37" s="1"/>
  <c r="T143" i="77" l="1"/>
  <c r="T143" i="69"/>
  <c r="V146" i="34"/>
  <c r="T146" i="1"/>
  <c r="Z71" i="34"/>
  <c r="Y68" i="66" s="1"/>
  <c r="AD70" i="63"/>
  <c r="X71" i="1"/>
  <c r="K2" i="37"/>
  <c r="K3" i="37" s="1"/>
  <c r="K20" i="37" s="1"/>
  <c r="T144" i="69" l="1"/>
  <c r="T144" i="77"/>
  <c r="V147" i="34"/>
  <c r="T147" i="1"/>
  <c r="AD71" i="63"/>
  <c r="X72" i="1"/>
  <c r="Z72" i="34"/>
  <c r="Y69" i="66" s="1"/>
  <c r="K10" i="37"/>
  <c r="K29" i="37"/>
  <c r="K15" i="37"/>
  <c r="K22" i="37"/>
  <c r="K13" i="37"/>
  <c r="K5" i="37"/>
  <c r="K23" i="37"/>
  <c r="K26" i="37"/>
  <c r="K28" i="37"/>
  <c r="K12" i="37"/>
  <c r="K4" i="37"/>
  <c r="K51" i="37" s="1"/>
  <c r="K9" i="37"/>
  <c r="K24" i="37"/>
  <c r="K37" i="37" s="1"/>
  <c r="K18" i="37"/>
  <c r="K30" i="37"/>
  <c r="K17" i="37"/>
  <c r="K16" i="37"/>
  <c r="K14" i="37"/>
  <c r="K25" i="37"/>
  <c r="K7" i="37"/>
  <c r="K21" i="37"/>
  <c r="K44" i="37" s="1"/>
  <c r="K8" i="37"/>
  <c r="K19" i="37"/>
  <c r="K27" i="37"/>
  <c r="K6" i="37"/>
  <c r="K11" i="37"/>
  <c r="T145" i="77" l="1"/>
  <c r="T145" i="69"/>
  <c r="V148" i="34"/>
  <c r="T148" i="1"/>
  <c r="Z73" i="34"/>
  <c r="Y70" i="66" s="1"/>
  <c r="AD72" i="63"/>
  <c r="X73" i="1"/>
  <c r="K34" i="37"/>
  <c r="K32" i="37"/>
  <c r="K47" i="37"/>
  <c r="K52" i="37"/>
  <c r="K33" i="37"/>
  <c r="K35" i="37"/>
  <c r="K42" i="37"/>
  <c r="K45" i="37"/>
  <c r="K41" i="37"/>
  <c r="K48" i="37"/>
  <c r="K39" i="37"/>
  <c r="K38" i="37"/>
  <c r="F7" i="37"/>
  <c r="F51" i="37"/>
  <c r="T146" i="77" l="1"/>
  <c r="T146" i="69"/>
  <c r="V149" i="34"/>
  <c r="T150" i="1" s="1"/>
  <c r="T149" i="1"/>
  <c r="Z74" i="34"/>
  <c r="Y71" i="66" s="1"/>
  <c r="AD73" i="63"/>
  <c r="X74" i="1"/>
  <c r="F56" i="37"/>
  <c r="F57" i="37" s="1"/>
  <c r="F58" i="37" s="1"/>
  <c r="F8" i="37"/>
  <c r="F60" i="37" s="1"/>
  <c r="T147" i="69" l="1"/>
  <c r="T147" i="77"/>
  <c r="T148" i="69"/>
  <c r="T148" i="77"/>
  <c r="Z75" i="34"/>
  <c r="Y72" i="66" s="1"/>
  <c r="AD74" i="63"/>
  <c r="X75" i="1"/>
  <c r="L2" i="37"/>
  <c r="L3" i="37" s="1"/>
  <c r="AD75" i="63" l="1"/>
  <c r="X76" i="1"/>
  <c r="Z76" i="34"/>
  <c r="Y73" i="66" s="1"/>
  <c r="L6" i="37"/>
  <c r="L20" i="37"/>
  <c r="L10" i="37"/>
  <c r="L25" i="37"/>
  <c r="L30" i="37"/>
  <c r="L23" i="37"/>
  <c r="L26" i="37"/>
  <c r="L7" i="37"/>
  <c r="L5" i="37"/>
  <c r="L8" i="37"/>
  <c r="L19" i="37"/>
  <c r="L9" i="37"/>
  <c r="L17" i="37"/>
  <c r="L27" i="37"/>
  <c r="L24" i="37"/>
  <c r="L37" i="37" s="1"/>
  <c r="L11" i="37"/>
  <c r="L22" i="37"/>
  <c r="L29" i="37"/>
  <c r="L4" i="37"/>
  <c r="L28" i="37"/>
  <c r="L21" i="37"/>
  <c r="L52" i="37" l="1"/>
  <c r="L51" i="37"/>
  <c r="Z77" i="34"/>
  <c r="Y74" i="66" s="1"/>
  <c r="AD76" i="63"/>
  <c r="X77" i="1"/>
  <c r="L35" i="37"/>
  <c r="L41" i="37"/>
  <c r="L44" i="37"/>
  <c r="L32" i="37"/>
  <c r="L48" i="37"/>
  <c r="L42" i="37"/>
  <c r="L39" i="37"/>
  <c r="L47" i="37"/>
  <c r="L38" i="37"/>
  <c r="L45" i="37"/>
  <c r="Z78" i="34" l="1"/>
  <c r="Y75" i="66" s="1"/>
  <c r="AD77" i="63"/>
  <c r="X78" i="1"/>
  <c r="Y39" i="1"/>
  <c r="Y37" i="77" s="1"/>
  <c r="Z79" i="34" l="1"/>
  <c r="Y76" i="66" s="1"/>
  <c r="AD78" i="63"/>
  <c r="X79" i="1"/>
  <c r="Y40" i="1"/>
  <c r="Y38" i="77" s="1"/>
  <c r="AA40" i="1"/>
  <c r="AA38" i="77" s="1"/>
  <c r="AA39" i="1"/>
  <c r="AA37" i="77" s="1"/>
  <c r="Y38" i="1"/>
  <c r="Y36" i="77" s="1"/>
  <c r="Z39" i="1"/>
  <c r="Z37" i="77" s="1"/>
  <c r="Z40" i="1"/>
  <c r="Z38" i="77" s="1"/>
  <c r="Z80" i="34" l="1"/>
  <c r="Y77" i="66" s="1"/>
  <c r="AD79" i="63"/>
  <c r="X80" i="1"/>
  <c r="Y42" i="1"/>
  <c r="Y40" i="77" s="1"/>
  <c r="AA42" i="1"/>
  <c r="AA40" i="77" s="1"/>
  <c r="Y37" i="1"/>
  <c r="Y35" i="77" s="1"/>
  <c r="AA37" i="1"/>
  <c r="AA35" i="77" s="1"/>
  <c r="AA38" i="1"/>
  <c r="AA36" i="77" s="1"/>
  <c r="AA41" i="1"/>
  <c r="AA39" i="77" s="1"/>
  <c r="Y41" i="1"/>
  <c r="Y39" i="77" s="1"/>
  <c r="Z38" i="1"/>
  <c r="Z36" i="77" s="1"/>
  <c r="Z81" i="34" l="1"/>
  <c r="Y78" i="66" s="1"/>
  <c r="AD80" i="63"/>
  <c r="X81" i="1"/>
  <c r="Y36" i="1"/>
  <c r="Y34" i="77" s="1"/>
  <c r="AA36" i="1"/>
  <c r="AA34" i="77" s="1"/>
  <c r="Y43" i="1"/>
  <c r="Y41" i="77" s="1"/>
  <c r="AA43" i="1"/>
  <c r="AA41" i="77" s="1"/>
  <c r="Z41" i="1"/>
  <c r="Z39" i="77" s="1"/>
  <c r="Z82" i="34" l="1"/>
  <c r="Y79" i="66" s="1"/>
  <c r="AD81" i="63"/>
  <c r="X82" i="1"/>
  <c r="Y44" i="1"/>
  <c r="Y42" i="77" s="1"/>
  <c r="AA44" i="1"/>
  <c r="AA42" i="77" s="1"/>
  <c r="AA35" i="1"/>
  <c r="AA33" i="77" s="1"/>
  <c r="Z42" i="1"/>
  <c r="Z40" i="77" s="1"/>
  <c r="Z36" i="1"/>
  <c r="Z34" i="77" s="1"/>
  <c r="Y35" i="1"/>
  <c r="Y33" i="77" s="1"/>
  <c r="Z37" i="1"/>
  <c r="Z35" i="77" s="1"/>
  <c r="Z83" i="34" l="1"/>
  <c r="Y80" i="66" s="1"/>
  <c r="AD82" i="63"/>
  <c r="X83" i="1"/>
  <c r="Y45" i="1"/>
  <c r="Y43" i="77" s="1"/>
  <c r="AA45" i="1"/>
  <c r="AA43" i="77" s="1"/>
  <c r="Y34" i="1"/>
  <c r="Y32" i="77" s="1"/>
  <c r="Z35" i="1"/>
  <c r="Z33" i="77" s="1"/>
  <c r="Z43" i="1"/>
  <c r="Z41" i="77" s="1"/>
  <c r="Z84" i="34" l="1"/>
  <c r="Y81" i="66" s="1"/>
  <c r="AD83" i="63"/>
  <c r="X84" i="1"/>
  <c r="AA34" i="1"/>
  <c r="AA32" i="77" s="1"/>
  <c r="Y46" i="1"/>
  <c r="Y44" i="77" s="1"/>
  <c r="AA46" i="1"/>
  <c r="AA44" i="77" s="1"/>
  <c r="Y33" i="1"/>
  <c r="Y31" i="77" s="1"/>
  <c r="Z34" i="1"/>
  <c r="Z32" i="77" s="1"/>
  <c r="Z44" i="1"/>
  <c r="Z42" i="77" s="1"/>
  <c r="AD84" i="63" l="1"/>
  <c r="X85" i="1"/>
  <c r="Z85" i="34"/>
  <c r="Y82" i="66" s="1"/>
  <c r="Y47" i="1"/>
  <c r="Y45" i="77" s="1"/>
  <c r="AA47" i="1"/>
  <c r="AA45" i="77" s="1"/>
  <c r="Y32" i="1"/>
  <c r="Y30" i="77" s="1"/>
  <c r="AA33" i="1"/>
  <c r="AA31" i="77" s="1"/>
  <c r="Z33" i="1"/>
  <c r="Z31" i="77" s="1"/>
  <c r="Z45" i="1"/>
  <c r="Z43" i="77" s="1"/>
  <c r="Z86" i="34" l="1"/>
  <c r="Y83" i="66" s="1"/>
  <c r="AD85" i="63"/>
  <c r="X86" i="1"/>
  <c r="AA32" i="1"/>
  <c r="AA30" i="77" s="1"/>
  <c r="Y48" i="1"/>
  <c r="Y46" i="77" s="1"/>
  <c r="AA48" i="1"/>
  <c r="AA46" i="77" s="1"/>
  <c r="Y31" i="1"/>
  <c r="Y29" i="77" s="1"/>
  <c r="Z46" i="1"/>
  <c r="Z44" i="77" s="1"/>
  <c r="Z87" i="34" l="1"/>
  <c r="Y84" i="66" s="1"/>
  <c r="AD86" i="63"/>
  <c r="X87" i="1"/>
  <c r="Y30" i="1"/>
  <c r="Y28" i="77" s="1"/>
  <c r="AA30" i="1"/>
  <c r="AA28" i="77" s="1"/>
  <c r="Y49" i="1"/>
  <c r="Y47" i="77" s="1"/>
  <c r="AA49" i="1"/>
  <c r="AA47" i="77" s="1"/>
  <c r="AA31" i="1"/>
  <c r="AA29" i="77" s="1"/>
  <c r="Z32" i="1"/>
  <c r="Z30" i="77" s="1"/>
  <c r="Z47" i="1"/>
  <c r="Z45" i="77" s="1"/>
  <c r="Z88" i="34" l="1"/>
  <c r="Y85" i="66" s="1"/>
  <c r="AD87" i="63"/>
  <c r="X88" i="1"/>
  <c r="Y50" i="1"/>
  <c r="Y48" i="77" s="1"/>
  <c r="AA50" i="1"/>
  <c r="AA48" i="77" s="1"/>
  <c r="Y29" i="1"/>
  <c r="Y27" i="77" s="1"/>
  <c r="AA29" i="1"/>
  <c r="AA27" i="77" s="1"/>
  <c r="Z48" i="1"/>
  <c r="Z46" i="77" s="1"/>
  <c r="Z30" i="1"/>
  <c r="Z28" i="77" s="1"/>
  <c r="Z31" i="1"/>
  <c r="Z29" i="77" s="1"/>
  <c r="Z89" i="34" l="1"/>
  <c r="Y86" i="66" s="1"/>
  <c r="AD88" i="63"/>
  <c r="X89" i="1"/>
  <c r="Y28" i="1"/>
  <c r="Y26" i="77" s="1"/>
  <c r="Y51" i="1"/>
  <c r="Y49" i="77" s="1"/>
  <c r="AA51" i="1"/>
  <c r="AA49" i="77" s="1"/>
  <c r="Z49" i="1"/>
  <c r="Z47" i="77" s="1"/>
  <c r="Z29" i="1"/>
  <c r="Z27" i="77" s="1"/>
  <c r="Z90" i="34" l="1"/>
  <c r="Y87" i="66" s="1"/>
  <c r="AD89" i="63"/>
  <c r="X90" i="1"/>
  <c r="Y27" i="1"/>
  <c r="Y25" i="77" s="1"/>
  <c r="AA28" i="1"/>
  <c r="AA26" i="77" s="1"/>
  <c r="Y52" i="1"/>
  <c r="Y50" i="77" s="1"/>
  <c r="AA52" i="1"/>
  <c r="AA50" i="77" s="1"/>
  <c r="Z50" i="1"/>
  <c r="Z48" i="77" s="1"/>
  <c r="Z91" i="34" l="1"/>
  <c r="Y88" i="66" s="1"/>
  <c r="AD90" i="63"/>
  <c r="X91" i="1"/>
  <c r="Y53" i="1"/>
  <c r="Y51" i="77" s="1"/>
  <c r="AA53" i="1"/>
  <c r="AA51" i="77" s="1"/>
  <c r="Y26" i="1"/>
  <c r="Y24" i="77" s="1"/>
  <c r="AA27" i="1"/>
  <c r="AA25" i="77" s="1"/>
  <c r="Z27" i="1"/>
  <c r="Z25" i="77" s="1"/>
  <c r="Z51" i="1"/>
  <c r="Z49" i="77" s="1"/>
  <c r="Z28" i="1"/>
  <c r="Z26" i="77" s="1"/>
  <c r="AD91" i="63" l="1"/>
  <c r="X92" i="1"/>
  <c r="Z92" i="34"/>
  <c r="Y89" i="66" s="1"/>
  <c r="Y54" i="1"/>
  <c r="Y52" i="77" s="1"/>
  <c r="AA54" i="1"/>
  <c r="AA52" i="77" s="1"/>
  <c r="AA25" i="1"/>
  <c r="AA23" i="77" s="1"/>
  <c r="Y25" i="1"/>
  <c r="Y23" i="77" s="1"/>
  <c r="AA26" i="1"/>
  <c r="AA24" i="77" s="1"/>
  <c r="Z52" i="1"/>
  <c r="Z50" i="77" s="1"/>
  <c r="Z93" i="34" l="1"/>
  <c r="Y90" i="66" s="1"/>
  <c r="AD92" i="63"/>
  <c r="X93" i="1"/>
  <c r="Y55" i="1"/>
  <c r="Y53" i="77" s="1"/>
  <c r="AA55" i="1"/>
  <c r="AA53" i="77" s="1"/>
  <c r="Y24" i="1"/>
  <c r="Y22" i="77" s="1"/>
  <c r="Z26" i="1"/>
  <c r="Z24" i="77" s="1"/>
  <c r="Z25" i="1"/>
  <c r="Z23" i="77" s="1"/>
  <c r="Z53" i="1"/>
  <c r="Z51" i="77" s="1"/>
  <c r="Z94" i="34" l="1"/>
  <c r="Y91" i="66" s="1"/>
  <c r="AD93" i="63"/>
  <c r="X94" i="1"/>
  <c r="Y23" i="1"/>
  <c r="Y21" i="77" s="1"/>
  <c r="Y56" i="1"/>
  <c r="Y54" i="77" s="1"/>
  <c r="AA56" i="1"/>
  <c r="AA54" i="77" s="1"/>
  <c r="AA24" i="1"/>
  <c r="AA22" i="77" s="1"/>
  <c r="Z54" i="1"/>
  <c r="Z52" i="77" s="1"/>
  <c r="Z24" i="1"/>
  <c r="Z22" i="77" s="1"/>
  <c r="Z95" i="34" l="1"/>
  <c r="Y92" i="66" s="1"/>
  <c r="AD94" i="63"/>
  <c r="X95" i="1"/>
  <c r="Y57" i="1"/>
  <c r="Y55" i="77" s="1"/>
  <c r="AA57" i="1"/>
  <c r="AA55" i="77" s="1"/>
  <c r="Y22" i="1"/>
  <c r="Y20" i="77" s="1"/>
  <c r="AA23" i="1"/>
  <c r="AA21" i="77" s="1"/>
  <c r="Z23" i="1"/>
  <c r="Z21" i="77" s="1"/>
  <c r="Z55" i="1"/>
  <c r="Z53" i="77" s="1"/>
  <c r="Z96" i="34" l="1"/>
  <c r="Y93" i="66" s="1"/>
  <c r="AD95" i="63"/>
  <c r="X96" i="1"/>
  <c r="Y58" i="1"/>
  <c r="Y56" i="77" s="1"/>
  <c r="AA58" i="1"/>
  <c r="AA56" i="77" s="1"/>
  <c r="Y21" i="1"/>
  <c r="Y19" i="77" s="1"/>
  <c r="AA21" i="1"/>
  <c r="AA19" i="77" s="1"/>
  <c r="AA22" i="1"/>
  <c r="AA20" i="77" s="1"/>
  <c r="Z56" i="1"/>
  <c r="Z54" i="77" s="1"/>
  <c r="Z97" i="34" l="1"/>
  <c r="Y94" i="66" s="1"/>
  <c r="AD96" i="63"/>
  <c r="X97" i="1"/>
  <c r="Y59" i="1"/>
  <c r="Y57" i="77" s="1"/>
  <c r="AA59" i="1"/>
  <c r="AA57" i="77" s="1"/>
  <c r="Y20" i="1"/>
  <c r="Y18" i="77" s="1"/>
  <c r="AA20" i="1"/>
  <c r="AA18" i="77" s="1"/>
  <c r="Z57" i="1"/>
  <c r="Z55" i="77" s="1"/>
  <c r="Z21" i="1"/>
  <c r="Z19" i="77" s="1"/>
  <c r="Z22" i="1"/>
  <c r="Z20" i="77" s="1"/>
  <c r="Z98" i="34" l="1"/>
  <c r="Y95" i="66" s="1"/>
  <c r="AD97" i="63"/>
  <c r="X98" i="1"/>
  <c r="Y60" i="1"/>
  <c r="Y58" i="77" s="1"/>
  <c r="AA60" i="1"/>
  <c r="AA58" i="77" s="1"/>
  <c r="Y19" i="1"/>
  <c r="Y17" i="77" s="1"/>
  <c r="AA19" i="1"/>
  <c r="AA17" i="77" s="1"/>
  <c r="Z58" i="1"/>
  <c r="Z56" i="77" s="1"/>
  <c r="Z20" i="1"/>
  <c r="Z18" i="77" s="1"/>
  <c r="Z99" i="34" l="1"/>
  <c r="Y96" i="66" s="1"/>
  <c r="AD98" i="63"/>
  <c r="X99" i="1"/>
  <c r="Y18" i="1"/>
  <c r="Y16" i="77" s="1"/>
  <c r="Y61" i="1"/>
  <c r="Y59" i="77" s="1"/>
  <c r="AA61" i="1"/>
  <c r="AA59" i="77" s="1"/>
  <c r="Z19" i="1"/>
  <c r="Z17" i="77" s="1"/>
  <c r="Z59" i="1"/>
  <c r="Z57" i="77" s="1"/>
  <c r="Z100" i="34" l="1"/>
  <c r="Y97" i="66" s="1"/>
  <c r="AD99" i="63"/>
  <c r="X100" i="1"/>
  <c r="Y17" i="1"/>
  <c r="Y15" i="77" s="1"/>
  <c r="Y62" i="1"/>
  <c r="Y60" i="77" s="1"/>
  <c r="AA62" i="1"/>
  <c r="AA60" i="77" s="1"/>
  <c r="AA18" i="1"/>
  <c r="AA16" i="77" s="1"/>
  <c r="Z60" i="1"/>
  <c r="Z58" i="77" s="1"/>
  <c r="Z101" i="34" l="1"/>
  <c r="Y98" i="66" s="1"/>
  <c r="AD100" i="63"/>
  <c r="X101" i="1"/>
  <c r="Y16" i="1"/>
  <c r="Y14" i="77" s="1"/>
  <c r="Y63" i="1"/>
  <c r="Y61" i="77" s="1"/>
  <c r="AA63" i="1"/>
  <c r="AA61" i="77" s="1"/>
  <c r="AA16" i="1"/>
  <c r="AA14" i="77" s="1"/>
  <c r="AA17" i="1"/>
  <c r="AA15" i="77" s="1"/>
  <c r="Z61" i="1"/>
  <c r="Z59" i="77" s="1"/>
  <c r="Z18" i="1"/>
  <c r="Z16" i="77" s="1"/>
  <c r="Z102" i="34" l="1"/>
  <c r="Y99" i="66" s="1"/>
  <c r="AD101" i="63"/>
  <c r="X102" i="1"/>
  <c r="Y64" i="1"/>
  <c r="Y62" i="77" s="1"/>
  <c r="AA64" i="1"/>
  <c r="AA62" i="77" s="1"/>
  <c r="Y15" i="1"/>
  <c r="Y13" i="77" s="1"/>
  <c r="Z62" i="1"/>
  <c r="Z60" i="77" s="1"/>
  <c r="Z16" i="1"/>
  <c r="Z14" i="77" s="1"/>
  <c r="Z17" i="1"/>
  <c r="Z15" i="77" s="1"/>
  <c r="Z103" i="34" l="1"/>
  <c r="Y100" i="66" s="1"/>
  <c r="AD102" i="63"/>
  <c r="X103" i="1"/>
  <c r="AA15" i="1"/>
  <c r="AA13" i="77" s="1"/>
  <c r="Y14" i="1"/>
  <c r="Y12" i="77" s="1"/>
  <c r="Y65" i="1"/>
  <c r="Y63" i="77" s="1"/>
  <c r="AA65" i="1"/>
  <c r="AA63" i="77" s="1"/>
  <c r="Z63" i="1"/>
  <c r="Z61" i="77" s="1"/>
  <c r="Z104" i="34" l="1"/>
  <c r="Y101" i="66" s="1"/>
  <c r="AD103" i="63"/>
  <c r="X104" i="1"/>
  <c r="Y66" i="1"/>
  <c r="Y64" i="77" s="1"/>
  <c r="AA66" i="1"/>
  <c r="AA64" i="77" s="1"/>
  <c r="Y13" i="1"/>
  <c r="Y11" i="77" s="1"/>
  <c r="AA13" i="1"/>
  <c r="AA11" i="77" s="1"/>
  <c r="AA14" i="1"/>
  <c r="AA12" i="77" s="1"/>
  <c r="Z14" i="1"/>
  <c r="Z12" i="77" s="1"/>
  <c r="Z15" i="1"/>
  <c r="Z13" i="77" s="1"/>
  <c r="Z64" i="1"/>
  <c r="Z62" i="77" s="1"/>
  <c r="Z105" i="34" l="1"/>
  <c r="Y102" i="66" s="1"/>
  <c r="AD104" i="63"/>
  <c r="X105" i="1"/>
  <c r="AA12" i="1"/>
  <c r="AA10" i="77" s="1"/>
  <c r="Y67" i="1"/>
  <c r="Y65" i="77" s="1"/>
  <c r="AA67" i="1"/>
  <c r="AA65" i="77" s="1"/>
  <c r="Z65" i="1"/>
  <c r="Z63" i="77" s="1"/>
  <c r="Y12" i="1"/>
  <c r="Y10" i="77" s="1"/>
  <c r="Z13" i="1"/>
  <c r="Z11" i="77" s="1"/>
  <c r="Z106" i="34" l="1"/>
  <c r="Y103" i="66" s="1"/>
  <c r="AD105" i="63"/>
  <c r="X106" i="1"/>
  <c r="Y68" i="1"/>
  <c r="Y66" i="77" s="1"/>
  <c r="AA68" i="1"/>
  <c r="AA66" i="77" s="1"/>
  <c r="Y11" i="1"/>
  <c r="Y9" i="77" s="1"/>
  <c r="AA11" i="1"/>
  <c r="AA9" i="77" s="1"/>
  <c r="Z66" i="1"/>
  <c r="Z64" i="77" s="1"/>
  <c r="Z107" i="34" l="1"/>
  <c r="Y104" i="66" s="1"/>
  <c r="AD106" i="63"/>
  <c r="X107" i="1"/>
  <c r="Y69" i="1"/>
  <c r="Y67" i="77" s="1"/>
  <c r="AA69" i="1"/>
  <c r="AA67" i="77" s="1"/>
  <c r="Y10" i="1"/>
  <c r="Y8" i="77" s="1"/>
  <c r="Z12" i="1"/>
  <c r="Z10" i="77" s="1"/>
  <c r="Z67" i="1"/>
  <c r="Z65" i="77" s="1"/>
  <c r="Z108" i="34" l="1"/>
  <c r="Y105" i="66" s="1"/>
  <c r="AD107" i="63"/>
  <c r="X108" i="1"/>
  <c r="Y70" i="1"/>
  <c r="Y68" i="77" s="1"/>
  <c r="AA70" i="1"/>
  <c r="AA68" i="77" s="1"/>
  <c r="Y9" i="1"/>
  <c r="Y7" i="77" s="1"/>
  <c r="AA9" i="1"/>
  <c r="AA7" i="77" s="1"/>
  <c r="AA10" i="1"/>
  <c r="AA8" i="77" s="1"/>
  <c r="Z11" i="1"/>
  <c r="Z9" i="77" s="1"/>
  <c r="Z68" i="1"/>
  <c r="Z66" i="77" s="1"/>
  <c r="Z109" i="34" l="1"/>
  <c r="Y106" i="66" s="1"/>
  <c r="AD108" i="63"/>
  <c r="X109" i="1"/>
  <c r="Y8" i="1"/>
  <c r="Y6" i="77" s="1"/>
  <c r="AA8" i="1"/>
  <c r="AA6" i="77" s="1"/>
  <c r="Y71" i="1"/>
  <c r="Y69" i="77" s="1"/>
  <c r="AA71" i="1"/>
  <c r="AA69" i="77" s="1"/>
  <c r="Z10" i="1"/>
  <c r="Z8" i="77" s="1"/>
  <c r="Z69" i="1"/>
  <c r="Z67" i="77" s="1"/>
  <c r="Z110" i="34" l="1"/>
  <c r="Y107" i="66" s="1"/>
  <c r="AD109" i="63"/>
  <c r="X110" i="1"/>
  <c r="Y72" i="1"/>
  <c r="Y70" i="77" s="1"/>
  <c r="AA72" i="1"/>
  <c r="AA70" i="77" s="1"/>
  <c r="Y7" i="1"/>
  <c r="Y5" i="77" s="1"/>
  <c r="Z8" i="1"/>
  <c r="Z6" i="77" s="1"/>
  <c r="Z70" i="1"/>
  <c r="Z68" i="77" s="1"/>
  <c r="Z9" i="1"/>
  <c r="Z7" i="77" s="1"/>
  <c r="Z111" i="34" l="1"/>
  <c r="Y108" i="66" s="1"/>
  <c r="AD110" i="63"/>
  <c r="X111" i="1"/>
  <c r="Y73" i="1"/>
  <c r="Y71" i="77" s="1"/>
  <c r="AA73" i="1"/>
  <c r="AA71" i="77" s="1"/>
  <c r="Y6" i="1"/>
  <c r="Y4" i="77" s="1"/>
  <c r="AA7" i="1"/>
  <c r="AA5" i="77" s="1"/>
  <c r="Z71" i="1"/>
  <c r="Z69" i="77" s="1"/>
  <c r="Z112" i="34" l="1"/>
  <c r="Y109" i="66" s="1"/>
  <c r="AD111" i="63"/>
  <c r="X112" i="1"/>
  <c r="Y74" i="1"/>
  <c r="Y72" i="77" s="1"/>
  <c r="AA74" i="1"/>
  <c r="AA72" i="77" s="1"/>
  <c r="Y5" i="1"/>
  <c r="Y3" i="77" s="1"/>
  <c r="AA6" i="1"/>
  <c r="AA4" i="77" s="1"/>
  <c r="Z7" i="1"/>
  <c r="Z5" i="77" s="1"/>
  <c r="Z6" i="1"/>
  <c r="Z4" i="77" s="1"/>
  <c r="Z72" i="1"/>
  <c r="Z70" i="77" s="1"/>
  <c r="AD112" i="63" l="1"/>
  <c r="X113" i="1"/>
  <c r="Z113" i="34"/>
  <c r="Y110" i="66" s="1"/>
  <c r="Y75" i="1"/>
  <c r="Y73" i="77" s="1"/>
  <c r="AA75" i="1"/>
  <c r="AA73" i="77" s="1"/>
  <c r="Y4" i="1"/>
  <c r="Y2" i="77" s="1"/>
  <c r="AA4" i="1"/>
  <c r="AA2" i="77" s="1"/>
  <c r="AA5" i="1"/>
  <c r="AA3" i="77" s="1"/>
  <c r="Z73" i="1"/>
  <c r="Z71" i="77" s="1"/>
  <c r="Z114" i="34" l="1"/>
  <c r="Y111" i="66" s="1"/>
  <c r="AD113" i="63"/>
  <c r="X114" i="1"/>
  <c r="Y76" i="1"/>
  <c r="Y74" i="77" s="1"/>
  <c r="AA76" i="1"/>
  <c r="AA74" i="77" s="1"/>
  <c r="Z5" i="1"/>
  <c r="Z3" i="77" s="1"/>
  <c r="Z4" i="1"/>
  <c r="Z2" i="77" s="1"/>
  <c r="Z74" i="1"/>
  <c r="Z72" i="77" s="1"/>
  <c r="Z115" i="34" l="1"/>
  <c r="Y112" i="66" s="1"/>
  <c r="AD114" i="63"/>
  <c r="X115" i="1"/>
  <c r="Y77" i="1"/>
  <c r="Y75" i="77" s="1"/>
  <c r="AA77" i="1"/>
  <c r="AA75" i="77" s="1"/>
  <c r="Z75" i="1"/>
  <c r="Z73" i="77" s="1"/>
  <c r="Z116" i="34" l="1"/>
  <c r="Y113" i="66" s="1"/>
  <c r="AD115" i="63"/>
  <c r="X116" i="1"/>
  <c r="Y78" i="1"/>
  <c r="Y76" i="77" s="1"/>
  <c r="AA78" i="1"/>
  <c r="AA76" i="77" s="1"/>
  <c r="Z76" i="1"/>
  <c r="Z74" i="77" s="1"/>
  <c r="Z117" i="34" l="1"/>
  <c r="Y114" i="66" s="1"/>
  <c r="AD116" i="63"/>
  <c r="X117" i="1"/>
  <c r="Y79" i="1"/>
  <c r="Y77" i="77" s="1"/>
  <c r="AA79" i="1"/>
  <c r="AA77" i="77" s="1"/>
  <c r="Z77" i="1"/>
  <c r="Z75" i="77" s="1"/>
  <c r="Z118" i="34" l="1"/>
  <c r="Y115" i="66" s="1"/>
  <c r="AD117" i="63"/>
  <c r="X118" i="1"/>
  <c r="Y80" i="1"/>
  <c r="Y78" i="77" s="1"/>
  <c r="AA80" i="1"/>
  <c r="AA78" i="77" s="1"/>
  <c r="Z78" i="1"/>
  <c r="Z76" i="77" s="1"/>
  <c r="Z119" i="34" l="1"/>
  <c r="Y116" i="66" s="1"/>
  <c r="AD118" i="63"/>
  <c r="X119" i="1"/>
  <c r="Y81" i="1"/>
  <c r="Y79" i="77" s="1"/>
  <c r="AA81" i="1"/>
  <c r="AA79" i="77" s="1"/>
  <c r="Z79" i="1"/>
  <c r="Z77" i="77" s="1"/>
  <c r="Z120" i="34" l="1"/>
  <c r="Y117" i="66" s="1"/>
  <c r="AD119" i="63"/>
  <c r="X120" i="1"/>
  <c r="Y82" i="1"/>
  <c r="Y80" i="77" s="1"/>
  <c r="AA82" i="1"/>
  <c r="AA80" i="77" s="1"/>
  <c r="Z80" i="1"/>
  <c r="Z78" i="77" s="1"/>
  <c r="Z121" i="34" l="1"/>
  <c r="Y118" i="66" s="1"/>
  <c r="AD120" i="63"/>
  <c r="X121" i="1"/>
  <c r="Y83" i="1"/>
  <c r="Y81" i="77" s="1"/>
  <c r="AA83" i="1"/>
  <c r="AA81" i="77" s="1"/>
  <c r="Z81" i="1"/>
  <c r="Z79" i="77" s="1"/>
  <c r="Z122" i="34" l="1"/>
  <c r="Y119" i="66" s="1"/>
  <c r="AD121" i="63"/>
  <c r="X122" i="1"/>
  <c r="Y84" i="1"/>
  <c r="Y82" i="77" s="1"/>
  <c r="AA84" i="1"/>
  <c r="AA82" i="77" s="1"/>
  <c r="Z82" i="1"/>
  <c r="Z80" i="77" s="1"/>
  <c r="AD122" i="63" l="1"/>
  <c r="X123" i="1"/>
  <c r="Y85" i="1"/>
  <c r="Y83" i="77" s="1"/>
  <c r="AA85" i="1"/>
  <c r="AA83" i="77" s="1"/>
  <c r="Z83" i="1"/>
  <c r="Z81" i="77" s="1"/>
  <c r="Z123" i="34" l="1"/>
  <c r="Y120" i="66" s="1"/>
  <c r="AD123" i="63"/>
  <c r="Z124" i="34"/>
  <c r="Y121" i="66" s="1"/>
  <c r="Y86" i="1"/>
  <c r="Y84" i="77" s="1"/>
  <c r="AA86" i="1"/>
  <c r="AA84" i="77" s="1"/>
  <c r="Z84" i="1"/>
  <c r="Z82" i="77" s="1"/>
  <c r="X124" i="1" l="1"/>
  <c r="Z125" i="34"/>
  <c r="Y122" i="66" s="1"/>
  <c r="AD124" i="63"/>
  <c r="X125" i="1"/>
  <c r="Y87" i="1"/>
  <c r="Y85" i="77" s="1"/>
  <c r="AA87" i="1"/>
  <c r="AA85" i="77" s="1"/>
  <c r="Z85" i="1"/>
  <c r="Z83" i="77" s="1"/>
  <c r="Z126" i="34" l="1"/>
  <c r="Y123" i="66" s="1"/>
  <c r="AD125" i="63"/>
  <c r="X126" i="1"/>
  <c r="Y88" i="1"/>
  <c r="Y86" i="77" s="1"/>
  <c r="AA88" i="1"/>
  <c r="AA86" i="77" s="1"/>
  <c r="Z86" i="1"/>
  <c r="Z84" i="77" s="1"/>
  <c r="Z127" i="34" l="1"/>
  <c r="Y124" i="66" s="1"/>
  <c r="AD126" i="63"/>
  <c r="X127" i="1"/>
  <c r="Y89" i="1"/>
  <c r="Y87" i="77" s="1"/>
  <c r="AA89" i="1"/>
  <c r="AA87" i="77" s="1"/>
  <c r="Z87" i="1"/>
  <c r="Z85" i="77" s="1"/>
  <c r="Z128" i="34" l="1"/>
  <c r="Y125" i="66" s="1"/>
  <c r="AD127" i="63"/>
  <c r="X128" i="1"/>
  <c r="Y90" i="1"/>
  <c r="Y88" i="77" s="1"/>
  <c r="AA90" i="1"/>
  <c r="AA88" i="77" s="1"/>
  <c r="Z88" i="1"/>
  <c r="Z86" i="77" s="1"/>
  <c r="Z129" i="34" l="1"/>
  <c r="Y126" i="66" s="1"/>
  <c r="AD128" i="63"/>
  <c r="X129" i="1"/>
  <c r="Y91" i="1"/>
  <c r="Y89" i="77" s="1"/>
  <c r="AA91" i="1"/>
  <c r="AA89" i="77" s="1"/>
  <c r="Z89" i="1"/>
  <c r="Z87" i="77" s="1"/>
  <c r="Z130" i="34" l="1"/>
  <c r="Y127" i="66" s="1"/>
  <c r="AD129" i="63"/>
  <c r="X130" i="1"/>
  <c r="Y92" i="1"/>
  <c r="Y90" i="77" s="1"/>
  <c r="AA92" i="1"/>
  <c r="AA90" i="77" s="1"/>
  <c r="Z90" i="1"/>
  <c r="Z88" i="77" s="1"/>
  <c r="Z131" i="34" l="1"/>
  <c r="Y128" i="66" s="1"/>
  <c r="AD130" i="63"/>
  <c r="X131" i="1"/>
  <c r="Y93" i="1"/>
  <c r="Y91" i="77" s="1"/>
  <c r="AA93" i="1"/>
  <c r="AA91" i="77" s="1"/>
  <c r="Z91" i="1"/>
  <c r="Z89" i="77" s="1"/>
  <c r="Z132" i="34" l="1"/>
  <c r="Y129" i="66" s="1"/>
  <c r="AD131" i="63"/>
  <c r="X132" i="1"/>
  <c r="Y94" i="1"/>
  <c r="Y92" i="77" s="1"/>
  <c r="AA94" i="1"/>
  <c r="AA92" i="77" s="1"/>
  <c r="Z92" i="1"/>
  <c r="Z90" i="77" s="1"/>
  <c r="Z133" i="34" l="1"/>
  <c r="Y130" i="66" s="1"/>
  <c r="AD132" i="63"/>
  <c r="X133" i="1"/>
  <c r="Y95" i="1"/>
  <c r="Y93" i="77" s="1"/>
  <c r="AA95" i="1"/>
  <c r="AA93" i="77" s="1"/>
  <c r="Z93" i="1"/>
  <c r="Z91" i="77" s="1"/>
  <c r="AD133" i="63" l="1"/>
  <c r="Z134" i="34"/>
  <c r="Y131" i="66" s="1"/>
  <c r="X134" i="1"/>
  <c r="Y96" i="1"/>
  <c r="Y94" i="77" s="1"/>
  <c r="AA96" i="1"/>
  <c r="AA94" i="77" s="1"/>
  <c r="Z94" i="1"/>
  <c r="Z92" i="77" s="1"/>
  <c r="Z135" i="34" l="1"/>
  <c r="Y132" i="66" s="1"/>
  <c r="AD134" i="63"/>
  <c r="X135" i="1"/>
  <c r="Y97" i="1"/>
  <c r="Y95" i="77" s="1"/>
  <c r="AA97" i="1"/>
  <c r="AA95" i="77" s="1"/>
  <c r="Z95" i="1"/>
  <c r="Z93" i="77" s="1"/>
  <c r="Z136" i="34" l="1"/>
  <c r="Y133" i="66" s="1"/>
  <c r="AD135" i="63"/>
  <c r="X136" i="1"/>
  <c r="Y98" i="1"/>
  <c r="Y96" i="77" s="1"/>
  <c r="AA98" i="1"/>
  <c r="AA96" i="77" s="1"/>
  <c r="Z96" i="1"/>
  <c r="Z94" i="77" s="1"/>
  <c r="Z137" i="34" l="1"/>
  <c r="Y134" i="66" s="1"/>
  <c r="AD136" i="63"/>
  <c r="X137" i="1"/>
  <c r="Y99" i="1"/>
  <c r="Y97" i="77" s="1"/>
  <c r="AA99" i="1"/>
  <c r="AA97" i="77" s="1"/>
  <c r="Z97" i="1"/>
  <c r="Z95" i="77" s="1"/>
  <c r="AD137" i="63" l="1"/>
  <c r="AD1" i="63" s="1"/>
  <c r="X138" i="1"/>
  <c r="Y100" i="1"/>
  <c r="Y98" i="77" s="1"/>
  <c r="AA100" i="1"/>
  <c r="AA98" i="77" s="1"/>
  <c r="Z98" i="1"/>
  <c r="Z96" i="77" s="1"/>
  <c r="Z138" i="34" l="1"/>
  <c r="Y135" i="66" s="1"/>
  <c r="Z139" i="34"/>
  <c r="Y136" i="66" s="1"/>
  <c r="Y101" i="1"/>
  <c r="Y99" i="77" s="1"/>
  <c r="AA101" i="1"/>
  <c r="AA99" i="77" s="1"/>
  <c r="Z99" i="1"/>
  <c r="Z97" i="77" s="1"/>
  <c r="X141" i="77" l="1"/>
  <c r="X140" i="77"/>
  <c r="X142" i="77"/>
  <c r="X143" i="77"/>
  <c r="X144" i="77"/>
  <c r="X145" i="77"/>
  <c r="X146" i="77"/>
  <c r="X148" i="77"/>
  <c r="X147" i="77"/>
  <c r="X28" i="77"/>
  <c r="X6" i="77"/>
  <c r="X33" i="77"/>
  <c r="X10" i="77"/>
  <c r="X2" i="77"/>
  <c r="X15" i="77"/>
  <c r="X29" i="77"/>
  <c r="X24" i="77"/>
  <c r="X23" i="77"/>
  <c r="X37" i="77"/>
  <c r="X30" i="77"/>
  <c r="X20" i="77"/>
  <c r="X5" i="77"/>
  <c r="X19" i="77"/>
  <c r="X7" i="77"/>
  <c r="X36" i="77"/>
  <c r="X32" i="77"/>
  <c r="X38" i="77"/>
  <c r="X18" i="77"/>
  <c r="X14" i="77"/>
  <c r="X31" i="77"/>
  <c r="X27" i="77"/>
  <c r="X13" i="77"/>
  <c r="X9" i="77"/>
  <c r="X3" i="77"/>
  <c r="X22" i="77"/>
  <c r="X11" i="77"/>
  <c r="X26" i="77"/>
  <c r="X4" i="77"/>
  <c r="X17" i="77"/>
  <c r="X12" i="77"/>
  <c r="X8" i="77"/>
  <c r="X35" i="77"/>
  <c r="X39" i="77"/>
  <c r="X21" i="77"/>
  <c r="X34" i="77"/>
  <c r="X16" i="77"/>
  <c r="X25" i="77"/>
  <c r="X40" i="77"/>
  <c r="X41" i="77"/>
  <c r="X42" i="77"/>
  <c r="X43" i="77"/>
  <c r="X44" i="77"/>
  <c r="X45" i="77"/>
  <c r="X46" i="77"/>
  <c r="X47" i="77"/>
  <c r="X48" i="77"/>
  <c r="X49" i="77"/>
  <c r="X50" i="77"/>
  <c r="X51" i="77"/>
  <c r="X52" i="77"/>
  <c r="X53" i="77"/>
  <c r="X54" i="77"/>
  <c r="X55" i="77"/>
  <c r="X56" i="77"/>
  <c r="X57" i="77"/>
  <c r="X58" i="77"/>
  <c r="X59" i="77"/>
  <c r="X60" i="77"/>
  <c r="X61" i="77"/>
  <c r="X62" i="77"/>
  <c r="X63" i="77"/>
  <c r="X64" i="77"/>
  <c r="X65" i="77"/>
  <c r="X66" i="77"/>
  <c r="X67" i="77"/>
  <c r="X68" i="77"/>
  <c r="X69" i="77"/>
  <c r="X70" i="77"/>
  <c r="X71" i="77"/>
  <c r="X72" i="77"/>
  <c r="X73" i="77"/>
  <c r="X74" i="77"/>
  <c r="X75" i="77"/>
  <c r="X76" i="77"/>
  <c r="X77" i="77"/>
  <c r="X78" i="77"/>
  <c r="X79" i="77"/>
  <c r="X80" i="77"/>
  <c r="X81" i="77"/>
  <c r="X82" i="77"/>
  <c r="X83" i="77"/>
  <c r="X84" i="77"/>
  <c r="X85" i="77"/>
  <c r="X86" i="77"/>
  <c r="X87" i="77"/>
  <c r="X88" i="77"/>
  <c r="X89" i="77"/>
  <c r="X90" i="77"/>
  <c r="X91" i="77"/>
  <c r="X92" i="77"/>
  <c r="X93" i="77"/>
  <c r="X94" i="77"/>
  <c r="X95" i="77"/>
  <c r="X96" i="77"/>
  <c r="X97" i="77"/>
  <c r="X98" i="77"/>
  <c r="X99" i="77"/>
  <c r="X100" i="77"/>
  <c r="X101" i="77"/>
  <c r="X102" i="77"/>
  <c r="X103" i="77"/>
  <c r="X104" i="77"/>
  <c r="X105" i="77"/>
  <c r="X106" i="77"/>
  <c r="X107" i="77"/>
  <c r="X108" i="77"/>
  <c r="X109" i="77"/>
  <c r="X110" i="77"/>
  <c r="X111" i="77"/>
  <c r="X112" i="77"/>
  <c r="X113" i="77"/>
  <c r="X114" i="77"/>
  <c r="X115" i="77"/>
  <c r="X116" i="77"/>
  <c r="X117" i="77"/>
  <c r="X118" i="77"/>
  <c r="X119" i="77"/>
  <c r="X120" i="77"/>
  <c r="X121" i="77"/>
  <c r="X123" i="77"/>
  <c r="X122" i="77"/>
  <c r="X124" i="77"/>
  <c r="X125" i="77"/>
  <c r="X126" i="77"/>
  <c r="X127" i="77"/>
  <c r="X128" i="77"/>
  <c r="X129" i="77"/>
  <c r="X130" i="77"/>
  <c r="X131" i="77"/>
  <c r="X132" i="77"/>
  <c r="X133" i="77"/>
  <c r="X134" i="77"/>
  <c r="X135" i="77"/>
  <c r="X136" i="77"/>
  <c r="X139" i="1"/>
  <c r="X137" i="77" s="1"/>
  <c r="X136" i="69"/>
  <c r="X10" i="69"/>
  <c r="X24" i="69"/>
  <c r="X27" i="69"/>
  <c r="X63" i="69"/>
  <c r="X72" i="69"/>
  <c r="X108" i="69"/>
  <c r="X92" i="69"/>
  <c r="X5" i="69"/>
  <c r="X75" i="69"/>
  <c r="X102" i="69"/>
  <c r="X103" i="69"/>
  <c r="X76" i="69"/>
  <c r="X112" i="69"/>
  <c r="X121" i="69"/>
  <c r="X96" i="69"/>
  <c r="X88" i="69"/>
  <c r="X79" i="69"/>
  <c r="X6" i="69"/>
  <c r="X39" i="69"/>
  <c r="X18" i="69"/>
  <c r="X13" i="69"/>
  <c r="X81" i="69"/>
  <c r="X90" i="69"/>
  <c r="X99" i="69"/>
  <c r="X117" i="69"/>
  <c r="X82" i="69"/>
  <c r="X101" i="69"/>
  <c r="X23" i="69"/>
  <c r="X11" i="69"/>
  <c r="X83" i="69"/>
  <c r="X52" i="69"/>
  <c r="X120" i="69"/>
  <c r="X85" i="69"/>
  <c r="X29" i="69"/>
  <c r="X45" i="69"/>
  <c r="X77" i="69"/>
  <c r="X113" i="69"/>
  <c r="X69" i="69"/>
  <c r="X46" i="69"/>
  <c r="X48" i="69"/>
  <c r="X70" i="69"/>
  <c r="X15" i="69"/>
  <c r="X25" i="69"/>
  <c r="X62" i="69"/>
  <c r="X89" i="69"/>
  <c r="X107" i="69"/>
  <c r="X31" i="69"/>
  <c r="X8" i="69"/>
  <c r="X64" i="69"/>
  <c r="X73" i="69"/>
  <c r="X91" i="69"/>
  <c r="X100" i="69"/>
  <c r="X109" i="69"/>
  <c r="X118" i="69"/>
  <c r="X35" i="69"/>
  <c r="X43" i="69"/>
  <c r="X21" i="69"/>
  <c r="X57" i="69"/>
  <c r="X7" i="69"/>
  <c r="X66" i="69"/>
  <c r="X93" i="69"/>
  <c r="X22" i="69"/>
  <c r="X14" i="69"/>
  <c r="X51" i="69"/>
  <c r="X67" i="69"/>
  <c r="X2" i="69"/>
  <c r="X86" i="69"/>
  <c r="X105" i="69"/>
  <c r="X36" i="69"/>
  <c r="X4" i="69"/>
  <c r="X37" i="69"/>
  <c r="X41" i="69"/>
  <c r="X116" i="69"/>
  <c r="X40" i="69"/>
  <c r="X9" i="69"/>
  <c r="X17" i="69"/>
  <c r="X74" i="69"/>
  <c r="X111" i="69"/>
  <c r="X58" i="69"/>
  <c r="X54" i="69"/>
  <c r="X106" i="69"/>
  <c r="X28" i="69"/>
  <c r="X16" i="69"/>
  <c r="X55" i="69"/>
  <c r="X38" i="69"/>
  <c r="X26" i="69"/>
  <c r="X20" i="69"/>
  <c r="X12" i="69"/>
  <c r="X65" i="69"/>
  <c r="X119" i="69"/>
  <c r="X110" i="69"/>
  <c r="X84" i="69"/>
  <c r="X34" i="69"/>
  <c r="X94" i="69"/>
  <c r="X68" i="69"/>
  <c r="X104" i="69"/>
  <c r="X78" i="69"/>
  <c r="X123" i="69"/>
  <c r="X19" i="69"/>
  <c r="X61" i="69"/>
  <c r="X30" i="69"/>
  <c r="X97" i="69"/>
  <c r="X42" i="69"/>
  <c r="X98" i="69"/>
  <c r="X80" i="69"/>
  <c r="X47" i="69"/>
  <c r="X50" i="69"/>
  <c r="X33" i="69"/>
  <c r="X59" i="69"/>
  <c r="X95" i="69"/>
  <c r="X122" i="69"/>
  <c r="X56" i="69"/>
  <c r="X32" i="69"/>
  <c r="X44" i="69"/>
  <c r="X53" i="69"/>
  <c r="X60" i="69"/>
  <c r="X87" i="69"/>
  <c r="X114" i="69"/>
  <c r="X3" i="69"/>
  <c r="X115" i="69"/>
  <c r="X49" i="69"/>
  <c r="X71" i="69"/>
  <c r="X124" i="69"/>
  <c r="X125" i="69"/>
  <c r="X126" i="69"/>
  <c r="X127" i="69"/>
  <c r="X128" i="69"/>
  <c r="X129" i="69"/>
  <c r="X130" i="69"/>
  <c r="X131" i="69"/>
  <c r="X132" i="69"/>
  <c r="X133" i="69"/>
  <c r="X134" i="69"/>
  <c r="X135" i="69"/>
  <c r="X140" i="1"/>
  <c r="X138" i="77" s="1"/>
  <c r="Y137" i="66"/>
  <c r="X137" i="69"/>
  <c r="Y102" i="1"/>
  <c r="Y100" i="77" s="1"/>
  <c r="AA102" i="1"/>
  <c r="AA100" i="77" s="1"/>
  <c r="Z100" i="1"/>
  <c r="Z98" i="77" s="1"/>
  <c r="Y138" i="66" l="1"/>
  <c r="X141" i="1"/>
  <c r="X139" i="77" s="1"/>
  <c r="X138" i="69"/>
  <c r="Y103" i="1"/>
  <c r="Y101" i="77" s="1"/>
  <c r="AA103" i="1"/>
  <c r="AA101" i="77" s="1"/>
  <c r="Z101" i="1"/>
  <c r="Z99" i="77" s="1"/>
  <c r="X140" i="69" l="1"/>
  <c r="X139" i="69"/>
  <c r="Y104" i="1"/>
  <c r="Y102" i="77" s="1"/>
  <c r="AA104" i="1"/>
  <c r="AA102" i="77" s="1"/>
  <c r="Z102" i="1"/>
  <c r="Z100" i="77" s="1"/>
  <c r="X142" i="69" l="1"/>
  <c r="Y105" i="1"/>
  <c r="Y103" i="77" s="1"/>
  <c r="AA105" i="1"/>
  <c r="AA103" i="77" s="1"/>
  <c r="Z103" i="1"/>
  <c r="Z101" i="77" s="1"/>
  <c r="X143" i="69" l="1"/>
  <c r="Y106" i="1"/>
  <c r="Y104" i="77" s="1"/>
  <c r="AA106" i="1"/>
  <c r="AA104" i="77" s="1"/>
  <c r="Z104" i="1"/>
  <c r="Z102" i="77" s="1"/>
  <c r="X144" i="69" l="1"/>
  <c r="Y107" i="1"/>
  <c r="Y105" i="77" s="1"/>
  <c r="AA107" i="1"/>
  <c r="AA105" i="77" s="1"/>
  <c r="Z105" i="1"/>
  <c r="Z103" i="77" s="1"/>
  <c r="X145" i="69" l="1"/>
  <c r="Y108" i="1"/>
  <c r="Y106" i="77" s="1"/>
  <c r="AA108" i="1"/>
  <c r="AA106" i="77" s="1"/>
  <c r="Z106" i="1"/>
  <c r="Z104" i="77" s="1"/>
  <c r="X146" i="69" l="1"/>
  <c r="Y109" i="1"/>
  <c r="Y107" i="77" s="1"/>
  <c r="AA109" i="1"/>
  <c r="AA107" i="77" s="1"/>
  <c r="Z107" i="1"/>
  <c r="Z105" i="77" s="1"/>
  <c r="X147" i="69" l="1"/>
  <c r="Y110" i="1"/>
  <c r="Y108" i="77" s="1"/>
  <c r="AA110" i="1"/>
  <c r="AA108" i="77" s="1"/>
  <c r="Z108" i="1"/>
  <c r="Z106" i="77" s="1"/>
  <c r="X148" i="69" l="1"/>
  <c r="Y111" i="1"/>
  <c r="Y109" i="77" s="1"/>
  <c r="AA111" i="1"/>
  <c r="AA109" i="77" s="1"/>
  <c r="Z109" i="1"/>
  <c r="Z107" i="77" s="1"/>
  <c r="Y112" i="1" l="1"/>
  <c r="Y110" i="77" s="1"/>
  <c r="AA112" i="1"/>
  <c r="AA110" i="77" s="1"/>
  <c r="Z110" i="1"/>
  <c r="Z108" i="77" s="1"/>
  <c r="Y113" i="1" l="1"/>
  <c r="Y111" i="77" s="1"/>
  <c r="AA113" i="1"/>
  <c r="AA111" i="77" s="1"/>
  <c r="Z111" i="1"/>
  <c r="Z109" i="77" s="1"/>
  <c r="Y114" i="1" l="1"/>
  <c r="Y112" i="77" s="1"/>
  <c r="AA114" i="1"/>
  <c r="AA112" i="77" s="1"/>
  <c r="Z112" i="1"/>
  <c r="Z110" i="77" s="1"/>
  <c r="Y115" i="1" l="1"/>
  <c r="Y113" i="77" s="1"/>
  <c r="AA115" i="1"/>
  <c r="AA113" i="77" s="1"/>
  <c r="Z113" i="1"/>
  <c r="Z111" i="77" s="1"/>
  <c r="Y116" i="1" l="1"/>
  <c r="Y114" i="77" s="1"/>
  <c r="AA116" i="1"/>
  <c r="AA114" i="77" s="1"/>
  <c r="Z114" i="1"/>
  <c r="Z112" i="77" s="1"/>
  <c r="Y117" i="1" l="1"/>
  <c r="Y115" i="77" s="1"/>
  <c r="AA117" i="1"/>
  <c r="AA115" i="77" s="1"/>
  <c r="Z115" i="1"/>
  <c r="Z113" i="77" s="1"/>
  <c r="Y118" i="1" l="1"/>
  <c r="Y116" i="77" s="1"/>
  <c r="AA118" i="1"/>
  <c r="AA116" i="77" s="1"/>
  <c r="Z116" i="1"/>
  <c r="Z114" i="77" s="1"/>
  <c r="Y119" i="1" l="1"/>
  <c r="Y117" i="77" s="1"/>
  <c r="AA119" i="1"/>
  <c r="AA117" i="77" s="1"/>
  <c r="Z117" i="1"/>
  <c r="Z115" i="77" s="1"/>
  <c r="Y120" i="1" l="1"/>
  <c r="Y118" i="77" s="1"/>
  <c r="AA120" i="1"/>
  <c r="AA118" i="77" s="1"/>
  <c r="Z118" i="1"/>
  <c r="Z116" i="77" s="1"/>
  <c r="Y121" i="1" l="1"/>
  <c r="Y119" i="77" s="1"/>
  <c r="AA121" i="1"/>
  <c r="AA119" i="77" s="1"/>
  <c r="Z119" i="1"/>
  <c r="Z117" i="77" s="1"/>
  <c r="Y122" i="1" l="1"/>
  <c r="Y120" i="77" s="1"/>
  <c r="AA122" i="1"/>
  <c r="AA120" i="77" s="1"/>
  <c r="Z120" i="1"/>
  <c r="Z118" i="77" s="1"/>
  <c r="Y123" i="1" l="1"/>
  <c r="Y121" i="77" s="1"/>
  <c r="AA123" i="1"/>
  <c r="AA121" i="77" s="1"/>
  <c r="Z121" i="1"/>
  <c r="Z119" i="77" s="1"/>
  <c r="Y124" i="1" l="1"/>
  <c r="Y122" i="77" s="1"/>
  <c r="AA124" i="1"/>
  <c r="AA122" i="77" s="1"/>
  <c r="Z122" i="1"/>
  <c r="Z120" i="77" s="1"/>
  <c r="Y125" i="1" l="1"/>
  <c r="Y123" i="77" s="1"/>
  <c r="AA125" i="1"/>
  <c r="AA123" i="77" s="1"/>
  <c r="Z123" i="1"/>
  <c r="Z121" i="77" s="1"/>
  <c r="Y126" i="1" l="1"/>
  <c r="Y124" i="77" s="1"/>
  <c r="AA126" i="1"/>
  <c r="AA124" i="77" s="1"/>
  <c r="Z124" i="1"/>
  <c r="Z122" i="77" s="1"/>
  <c r="Y127" i="1" l="1"/>
  <c r="Y125" i="77" s="1"/>
  <c r="AA127" i="1"/>
  <c r="AA125" i="77" s="1"/>
  <c r="Z125" i="1"/>
  <c r="Z123" i="77" s="1"/>
  <c r="Y128" i="1" l="1"/>
  <c r="Y126" i="77" s="1"/>
  <c r="AA128" i="1"/>
  <c r="AA126" i="77" s="1"/>
  <c r="Z126" i="1"/>
  <c r="Z124" i="77" s="1"/>
  <c r="Y129" i="1" l="1"/>
  <c r="Y127" i="77" s="1"/>
  <c r="AA129" i="1"/>
  <c r="AA127" i="77" s="1"/>
  <c r="Z127" i="1"/>
  <c r="Z125" i="77" s="1"/>
  <c r="Y130" i="1" l="1"/>
  <c r="Y128" i="77" s="1"/>
  <c r="AA130" i="1"/>
  <c r="AA128" i="77" s="1"/>
  <c r="Z128" i="1"/>
  <c r="Z126" i="77" s="1"/>
  <c r="Y131" i="1" l="1"/>
  <c r="Y129" i="77" s="1"/>
  <c r="AA131" i="1"/>
  <c r="AA129" i="77" s="1"/>
  <c r="Z129" i="1"/>
  <c r="Z127" i="77" s="1"/>
  <c r="Y132" i="1" l="1"/>
  <c r="Y130" i="77" s="1"/>
  <c r="AA132" i="1"/>
  <c r="AA130" i="77" s="1"/>
  <c r="Z130" i="1"/>
  <c r="Z128" i="77" s="1"/>
  <c r="Y133" i="1" l="1"/>
  <c r="Y131" i="77" s="1"/>
  <c r="AA133" i="1"/>
  <c r="AA131" i="77" s="1"/>
  <c r="Z131" i="1"/>
  <c r="Z129" i="77" s="1"/>
  <c r="Y134" i="1" l="1"/>
  <c r="Y132" i="77" s="1"/>
  <c r="AA134" i="1"/>
  <c r="AA132" i="77" s="1"/>
  <c r="Z132" i="1"/>
  <c r="Z130" i="77" s="1"/>
  <c r="Y135" i="1" l="1"/>
  <c r="Y133" i="77" s="1"/>
  <c r="AA135" i="1"/>
  <c r="AA133" i="77" s="1"/>
  <c r="Z133" i="1"/>
  <c r="Z131" i="77" s="1"/>
  <c r="Y136" i="1" l="1"/>
  <c r="Y134" i="77" s="1"/>
  <c r="AA136" i="1"/>
  <c r="AA134" i="77" s="1"/>
  <c r="Z134" i="1"/>
  <c r="Z132" i="77" s="1"/>
  <c r="Y137" i="1" l="1"/>
  <c r="Y135" i="77" s="1"/>
  <c r="AA137" i="1"/>
  <c r="AA135" i="77" s="1"/>
  <c r="Z135" i="1"/>
  <c r="Z133" i="77" s="1"/>
  <c r="Y138" i="1" l="1"/>
  <c r="Y136" i="77" s="1"/>
  <c r="AA138" i="1"/>
  <c r="AA136" i="77" s="1"/>
  <c r="Z136" i="1"/>
  <c r="Z134" i="77" s="1"/>
  <c r="Y139" i="1" l="1"/>
  <c r="Y137" i="77" s="1"/>
  <c r="AA139" i="1"/>
  <c r="AA137" i="77" s="1"/>
  <c r="Z137" i="1"/>
  <c r="Z135" i="77" s="1"/>
  <c r="Y140" i="69" l="1"/>
  <c r="AA137" i="69"/>
  <c r="Y37" i="69"/>
  <c r="Y36" i="69"/>
  <c r="Y38" i="69"/>
  <c r="Y39" i="69"/>
  <c r="Y35" i="69"/>
  <c r="Y40" i="69"/>
  <c r="Y41" i="69"/>
  <c r="Y34" i="69"/>
  <c r="Y33" i="69"/>
  <c r="Y42" i="69"/>
  <c r="Y32" i="69"/>
  <c r="Y43" i="69"/>
  <c r="Y31" i="69"/>
  <c r="Y44" i="69"/>
  <c r="Y30" i="69"/>
  <c r="Y45" i="69"/>
  <c r="Y46" i="69"/>
  <c r="Y29" i="69"/>
  <c r="Y28" i="69"/>
  <c r="Y47" i="69"/>
  <c r="Y48" i="69"/>
  <c r="Y27" i="69"/>
  <c r="Y26" i="69"/>
  <c r="Y49" i="69"/>
  <c r="Y25" i="69"/>
  <c r="Y50" i="69"/>
  <c r="Y24" i="69"/>
  <c r="Y51" i="69"/>
  <c r="Y52" i="69"/>
  <c r="Y23" i="69"/>
  <c r="Y53" i="69"/>
  <c r="Y22" i="69"/>
  <c r="Y21" i="69"/>
  <c r="Y54" i="69"/>
  <c r="Y20" i="69"/>
  <c r="Y55" i="69"/>
  <c r="Y19" i="69"/>
  <c r="Y56" i="69"/>
  <c r="Y18" i="69"/>
  <c r="Y57" i="69"/>
  <c r="Y17" i="69"/>
  <c r="Y58" i="69"/>
  <c r="Y16" i="69"/>
  <c r="Y59" i="69"/>
  <c r="Y15" i="69"/>
  <c r="Y60" i="69"/>
  <c r="Y14" i="69"/>
  <c r="Y61" i="69"/>
  <c r="Y13" i="69"/>
  <c r="Y62" i="69"/>
  <c r="Y12" i="69"/>
  <c r="Y63" i="69"/>
  <c r="Y11" i="69"/>
  <c r="Y64" i="69"/>
  <c r="Y65" i="69"/>
  <c r="Y10" i="69"/>
  <c r="Y9" i="69"/>
  <c r="Y66" i="69"/>
  <c r="Y67" i="69"/>
  <c r="Y8" i="69"/>
  <c r="Y68" i="69"/>
  <c r="Y7" i="69"/>
  <c r="Y6" i="69"/>
  <c r="Y69" i="69"/>
  <c r="Y5" i="69"/>
  <c r="Y70" i="69"/>
  <c r="Y71" i="69"/>
  <c r="Y4" i="69"/>
  <c r="Y3" i="69"/>
  <c r="Y72" i="69"/>
  <c r="Y2" i="69"/>
  <c r="Y73" i="69"/>
  <c r="Y74" i="69"/>
  <c r="Y75" i="69"/>
  <c r="Y76" i="69"/>
  <c r="Y77" i="69"/>
  <c r="Y78" i="69"/>
  <c r="Y79" i="69"/>
  <c r="Y80" i="69"/>
  <c r="Y81" i="69"/>
  <c r="Y82" i="69"/>
  <c r="Y83" i="69"/>
  <c r="Y84" i="69"/>
  <c r="Y85" i="69"/>
  <c r="Y86" i="69"/>
  <c r="Y87" i="69"/>
  <c r="Y88" i="69"/>
  <c r="Y89" i="69"/>
  <c r="Y90" i="69"/>
  <c r="Y91" i="69"/>
  <c r="Y92" i="69"/>
  <c r="Y93" i="69"/>
  <c r="Y94" i="69"/>
  <c r="Y95" i="69"/>
  <c r="Y96" i="69"/>
  <c r="Y97" i="69"/>
  <c r="Y98" i="69"/>
  <c r="Y99" i="69"/>
  <c r="Y100" i="69"/>
  <c r="Y101" i="69"/>
  <c r="Y102" i="69"/>
  <c r="Y103" i="69"/>
  <c r="Y104" i="69"/>
  <c r="Y105" i="69"/>
  <c r="Y106" i="69"/>
  <c r="Y107" i="69"/>
  <c r="Y108" i="69"/>
  <c r="Y109" i="69"/>
  <c r="Y110" i="69"/>
  <c r="Y111" i="69"/>
  <c r="Y112" i="69"/>
  <c r="Y113" i="69"/>
  <c r="Y114" i="69"/>
  <c r="Y115" i="69"/>
  <c r="Y116" i="69"/>
  <c r="Y117" i="69"/>
  <c r="Y118" i="69"/>
  <c r="Y119" i="69"/>
  <c r="Y120" i="69"/>
  <c r="Y121" i="69"/>
  <c r="Y122" i="69"/>
  <c r="Y123" i="69"/>
  <c r="Y124" i="69"/>
  <c r="Y125" i="69"/>
  <c r="Y126" i="69"/>
  <c r="Y127" i="69"/>
  <c r="Y128" i="69"/>
  <c r="Y129" i="69"/>
  <c r="Y130" i="69"/>
  <c r="Y131" i="69"/>
  <c r="Y132" i="69"/>
  <c r="Y133" i="69"/>
  <c r="Y134" i="69"/>
  <c r="Y135" i="69"/>
  <c r="AA37" i="69"/>
  <c r="AA38" i="69"/>
  <c r="AA35" i="69"/>
  <c r="AA40" i="69"/>
  <c r="AA39" i="69"/>
  <c r="AA36" i="69"/>
  <c r="AA41" i="69"/>
  <c r="AA34" i="69"/>
  <c r="AA33" i="69"/>
  <c r="AA42" i="69"/>
  <c r="AA43" i="69"/>
  <c r="AA32" i="69"/>
  <c r="AA44" i="69"/>
  <c r="AA31" i="69"/>
  <c r="AA45" i="69"/>
  <c r="AA46" i="69"/>
  <c r="AA30" i="69"/>
  <c r="AA28" i="69"/>
  <c r="AA47" i="69"/>
  <c r="AA29" i="69"/>
  <c r="AA27" i="69"/>
  <c r="AA48" i="69"/>
  <c r="AA49" i="69"/>
  <c r="AA26" i="69"/>
  <c r="AA50" i="69"/>
  <c r="AA51" i="69"/>
  <c r="AA25" i="69"/>
  <c r="AA23" i="69"/>
  <c r="AA52" i="69"/>
  <c r="AA24" i="69"/>
  <c r="AA53" i="69"/>
  <c r="AA54" i="69"/>
  <c r="AA22" i="69"/>
  <c r="AA55" i="69"/>
  <c r="AA21" i="69"/>
  <c r="AA19" i="69"/>
  <c r="AA20" i="69"/>
  <c r="AA56" i="69"/>
  <c r="AA57" i="69"/>
  <c r="AA18" i="69"/>
  <c r="AA17" i="69"/>
  <c r="AA58" i="69"/>
  <c r="AA59" i="69"/>
  <c r="AA60" i="69"/>
  <c r="AA16" i="69"/>
  <c r="AA61" i="69"/>
  <c r="AA14" i="69"/>
  <c r="AA15" i="69"/>
  <c r="AA62" i="69"/>
  <c r="AA13" i="69"/>
  <c r="AA63" i="69"/>
  <c r="AA12" i="69"/>
  <c r="AA11" i="69"/>
  <c r="AA64" i="69"/>
  <c r="AA10" i="69"/>
  <c r="AA65" i="69"/>
  <c r="AA66" i="69"/>
  <c r="AA9" i="69"/>
  <c r="AA67" i="69"/>
  <c r="AA68" i="69"/>
  <c r="AA7" i="69"/>
  <c r="AA8" i="69"/>
  <c r="AA6" i="69"/>
  <c r="AA69" i="69"/>
  <c r="AA70" i="69"/>
  <c r="AA71" i="69"/>
  <c r="AA5" i="69"/>
  <c r="AA4" i="69"/>
  <c r="AA72" i="69"/>
  <c r="AA2" i="69"/>
  <c r="AA73" i="69"/>
  <c r="AA3" i="69"/>
  <c r="AA74" i="69"/>
  <c r="AA75" i="69"/>
  <c r="AA76" i="69"/>
  <c r="AA77" i="69"/>
  <c r="AA78" i="69"/>
  <c r="AA79" i="69"/>
  <c r="AA80" i="69"/>
  <c r="AA81" i="69"/>
  <c r="AA82" i="69"/>
  <c r="AA83" i="69"/>
  <c r="AA84" i="69"/>
  <c r="AA85" i="69"/>
  <c r="AA86" i="69"/>
  <c r="AA87" i="69"/>
  <c r="AA88" i="69"/>
  <c r="AA89" i="69"/>
  <c r="AA90" i="69"/>
  <c r="AA91" i="69"/>
  <c r="AA92" i="69"/>
  <c r="AA93" i="69"/>
  <c r="AA94" i="69"/>
  <c r="AA95" i="69"/>
  <c r="AA96" i="69"/>
  <c r="AA97" i="69"/>
  <c r="AA98" i="69"/>
  <c r="AA99" i="69"/>
  <c r="AA100" i="69"/>
  <c r="AA101" i="69"/>
  <c r="AA102" i="69"/>
  <c r="AA103" i="69"/>
  <c r="AA104" i="69"/>
  <c r="AA105" i="69"/>
  <c r="AA106" i="69"/>
  <c r="AA107" i="69"/>
  <c r="AA108" i="69"/>
  <c r="AA109" i="69"/>
  <c r="AA110" i="69"/>
  <c r="AA111" i="69"/>
  <c r="AA112" i="69"/>
  <c r="AA113" i="69"/>
  <c r="AA114" i="69"/>
  <c r="AA115" i="69"/>
  <c r="AA116" i="69"/>
  <c r="AA117" i="69"/>
  <c r="AA118" i="69"/>
  <c r="AA119" i="69"/>
  <c r="AA120" i="69"/>
  <c r="AA121" i="69"/>
  <c r="AA122" i="69"/>
  <c r="AA123" i="69"/>
  <c r="AA124" i="69"/>
  <c r="AA125" i="69"/>
  <c r="AA126" i="69"/>
  <c r="AA127" i="69"/>
  <c r="AA128" i="69"/>
  <c r="AA129" i="69"/>
  <c r="AA130" i="69"/>
  <c r="AA131" i="69"/>
  <c r="AA132" i="69"/>
  <c r="AA133" i="69"/>
  <c r="AA134" i="69"/>
  <c r="AA135" i="69"/>
  <c r="Y136" i="69"/>
  <c r="Y137" i="69"/>
  <c r="AA136" i="69"/>
  <c r="Y140" i="1"/>
  <c r="AA140" i="1"/>
  <c r="Z138" i="1"/>
  <c r="Z136" i="77" s="1"/>
  <c r="AA138" i="69" l="1"/>
  <c r="AA138" i="77"/>
  <c r="Y138" i="69"/>
  <c r="Y138" i="77"/>
  <c r="Y141" i="1"/>
  <c r="AA141" i="1"/>
  <c r="Z139" i="1"/>
  <c r="AA139" i="69" l="1"/>
  <c r="AA139" i="77"/>
  <c r="Z137" i="69"/>
  <c r="Z137" i="77"/>
  <c r="Y139" i="69"/>
  <c r="Y139" i="77"/>
  <c r="Z142" i="69"/>
  <c r="Z143" i="69"/>
  <c r="Z145" i="69"/>
  <c r="Z146" i="69"/>
  <c r="Z148" i="69"/>
  <c r="Z141" i="69"/>
  <c r="Z147" i="69"/>
  <c r="Z140" i="69"/>
  <c r="Z144" i="69"/>
  <c r="Z38" i="69"/>
  <c r="Z37" i="69"/>
  <c r="Z36" i="69"/>
  <c r="Z39" i="69"/>
  <c r="Z35" i="69"/>
  <c r="Z40" i="69"/>
  <c r="Z34" i="69"/>
  <c r="Z33" i="69"/>
  <c r="Z41" i="69"/>
  <c r="Z42" i="69"/>
  <c r="Z32" i="69"/>
  <c r="Z31" i="69"/>
  <c r="Z43" i="69"/>
  <c r="Z44" i="69"/>
  <c r="Z45" i="69"/>
  <c r="Z30" i="69"/>
  <c r="Z29" i="69"/>
  <c r="Z46" i="69"/>
  <c r="Z28" i="69"/>
  <c r="Z47" i="69"/>
  <c r="Z27" i="69"/>
  <c r="Z48" i="69"/>
  <c r="Z26" i="69"/>
  <c r="Z49" i="69"/>
  <c r="Z25" i="69"/>
  <c r="Z50" i="69"/>
  <c r="Z51" i="69"/>
  <c r="Z24" i="69"/>
  <c r="Z23" i="69"/>
  <c r="Z22" i="69"/>
  <c r="Z52" i="69"/>
  <c r="Z53" i="69"/>
  <c r="Z21" i="69"/>
  <c r="Z54" i="69"/>
  <c r="Z20" i="69"/>
  <c r="Z19" i="69"/>
  <c r="Z55" i="69"/>
  <c r="Z18" i="69"/>
  <c r="Z56" i="69"/>
  <c r="Z57" i="69"/>
  <c r="Z17" i="69"/>
  <c r="Z58" i="69"/>
  <c r="Z16" i="69"/>
  <c r="Z59" i="69"/>
  <c r="Z15" i="69"/>
  <c r="Z60" i="69"/>
  <c r="Z14" i="69"/>
  <c r="Z61" i="69"/>
  <c r="Z13" i="69"/>
  <c r="Z12" i="69"/>
  <c r="Z62" i="69"/>
  <c r="Z11" i="69"/>
  <c r="Z63" i="69"/>
  <c r="Z64" i="69"/>
  <c r="Z65" i="69"/>
  <c r="Z10" i="69"/>
  <c r="Z66" i="69"/>
  <c r="Z9" i="69"/>
  <c r="Z67" i="69"/>
  <c r="Z8" i="69"/>
  <c r="Z7" i="69"/>
  <c r="Z6" i="69"/>
  <c r="Z68" i="69"/>
  <c r="Z69" i="69"/>
  <c r="Z70" i="69"/>
  <c r="Z4" i="69"/>
  <c r="Z5" i="69"/>
  <c r="Z71" i="69"/>
  <c r="Z72" i="69"/>
  <c r="Z3" i="69"/>
  <c r="Z2" i="69"/>
  <c r="Z73" i="69"/>
  <c r="Z74" i="69"/>
  <c r="Z75" i="69"/>
  <c r="Z76" i="69"/>
  <c r="Z77" i="69"/>
  <c r="Z78" i="69"/>
  <c r="Z79" i="69"/>
  <c r="Z80" i="69"/>
  <c r="Z81" i="69"/>
  <c r="Z82" i="69"/>
  <c r="Z83" i="69"/>
  <c r="Z84" i="69"/>
  <c r="Z85" i="69"/>
  <c r="Z86" i="69"/>
  <c r="Z87" i="69"/>
  <c r="Z88" i="69"/>
  <c r="Z89" i="69"/>
  <c r="Z90" i="69"/>
  <c r="Z91" i="69"/>
  <c r="Z92" i="69"/>
  <c r="Z93" i="69"/>
  <c r="Z94" i="69"/>
  <c r="Z95" i="69"/>
  <c r="Z96" i="69"/>
  <c r="Z97" i="69"/>
  <c r="Z98" i="69"/>
  <c r="Z99" i="69"/>
  <c r="Z100" i="69"/>
  <c r="Z101" i="69"/>
  <c r="Z102" i="69"/>
  <c r="Z103" i="69"/>
  <c r="Z104" i="69"/>
  <c r="Z105" i="69"/>
  <c r="Z106" i="69"/>
  <c r="Z107" i="69"/>
  <c r="Z108" i="69"/>
  <c r="Z109" i="69"/>
  <c r="Z110" i="69"/>
  <c r="Z111" i="69"/>
  <c r="Z112" i="69"/>
  <c r="Z113" i="69"/>
  <c r="Z114" i="69"/>
  <c r="Z115" i="69"/>
  <c r="Z116" i="69"/>
  <c r="Z117" i="69"/>
  <c r="Z118" i="69"/>
  <c r="Z119" i="69"/>
  <c r="Z120" i="69"/>
  <c r="Z121" i="69"/>
  <c r="Z122" i="69"/>
  <c r="Z123" i="69"/>
  <c r="Z124" i="69"/>
  <c r="Z125" i="69"/>
  <c r="Z126" i="69"/>
  <c r="Z127" i="69"/>
  <c r="Z128" i="69"/>
  <c r="Z129" i="69"/>
  <c r="Z130" i="69"/>
  <c r="Z131" i="69"/>
  <c r="Z132" i="69"/>
  <c r="Z133" i="69"/>
  <c r="Z134" i="69"/>
  <c r="Z135" i="69"/>
  <c r="Z136" i="69"/>
  <c r="Z140" i="1"/>
  <c r="Z138" i="69" l="1"/>
  <c r="Z138" i="77"/>
  <c r="Z141" i="1"/>
  <c r="Z139" i="69" l="1"/>
  <c r="Z139" i="77"/>
  <c r="B131" i="71"/>
  <c r="B127" i="71" s="1"/>
  <c r="B123" i="71" s="1"/>
  <c r="B119" i="71" s="1"/>
  <c r="B115" i="71" s="1"/>
  <c r="B111" i="71" s="1"/>
  <c r="B107" i="71" s="1"/>
  <c r="B103" i="71" s="1"/>
  <c r="B99" i="71" s="1"/>
  <c r="B95" i="71" s="1"/>
  <c r="B91" i="71" s="1"/>
  <c r="B87" i="71" s="1"/>
  <c r="B83" i="71" s="1"/>
  <c r="B79" i="71" s="1"/>
  <c r="B75" i="71" s="1"/>
  <c r="B71" i="71" s="1"/>
  <c r="B67" i="71" s="1"/>
  <c r="B63" i="71" s="1"/>
  <c r="B59" i="71" s="1"/>
  <c r="B55" i="71" s="1"/>
  <c r="B51" i="71" s="1"/>
  <c r="B47" i="71" s="1"/>
  <c r="B43" i="71" s="1"/>
  <c r="B39" i="71" s="1"/>
  <c r="B35" i="71" s="1"/>
  <c r="B31" i="71" s="1"/>
  <c r="B27" i="71" s="1"/>
  <c r="B23" i="71" s="1"/>
  <c r="B19" i="71" s="1"/>
  <c r="B15" i="71" s="1"/>
  <c r="B11" i="71" s="1"/>
  <c r="B7" i="71" s="1"/>
  <c r="B3" i="71" s="1"/>
  <c r="B139" i="71"/>
  <c r="B143" i="71" s="1"/>
  <c r="B147" i="71" s="1"/>
  <c r="F26" i="37"/>
  <c r="F27" i="37" s="1"/>
  <c r="L18" i="37" l="1"/>
  <c r="G16" i="37"/>
  <c r="F29" i="37"/>
  <c r="L14" i="37" s="1"/>
  <c r="L34" i="37" s="1"/>
  <c r="L13" i="37"/>
  <c r="L33" i="37" s="1"/>
  <c r="F30" i="37"/>
  <c r="L15" i="37" s="1"/>
  <c r="L12" i="37"/>
  <c r="F28" i="37"/>
  <c r="L16" i="37" s="1"/>
  <c r="X141" i="69"/>
  <c r="Y139" i="66"/>
  <c r="AP39" i="66"/>
  <c r="AO43" i="1"/>
  <c r="AO7" i="1"/>
  <c r="AP3" i="66"/>
  <c r="AO41" i="69" l="1"/>
  <c r="AO41" i="77"/>
  <c r="AO5" i="69"/>
  <c r="AO5" i="7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6039270E</author>
  </authors>
  <commentList>
    <comment ref="AU2" authorId="0" shapeId="0" xr:uid="{C3A9BEA9-E13C-433D-9615-ABB6A51F3D8F}">
      <text>
        <r>
          <rPr>
            <sz val="9"/>
            <color indexed="81"/>
            <rFont val="Tahoma"/>
            <family val="2"/>
          </rPr>
          <t xml:space="preserve">Individual Income Tax + GST + Sales Tax + Services Tax
</t>
        </r>
      </text>
    </comment>
    <comment ref="AV2" authorId="0" shapeId="0" xr:uid="{16688902-BDEE-4038-8630-3D6BADD71C16}">
      <text>
        <r>
          <rPr>
            <sz val="9"/>
            <color indexed="81"/>
            <rFont val="Tahoma"/>
            <family val="2"/>
          </rPr>
          <t xml:space="preserve">Direct Tax Revenue + Indirect Tax Revenue - Household Tax
</t>
        </r>
      </text>
    </comment>
    <comment ref="AW2" authorId="0" shapeId="0" xr:uid="{67057FCF-50D8-4C44-BEC0-BDD6B8D8A820}">
      <text>
        <r>
          <rPr>
            <sz val="9"/>
            <color indexed="81"/>
            <rFont val="Tahoma"/>
            <family val="2"/>
          </rPr>
          <t xml:space="preserve">Non-tax Revenue + Non-revenue receipts
</t>
        </r>
      </text>
    </comment>
    <comment ref="AX2" authorId="0" shapeId="0" xr:uid="{55F6F9B5-A4C7-4A94-8BB7-A3BA25F84F84}">
      <text>
        <r>
          <rPr>
            <sz val="9"/>
            <color indexed="81"/>
            <rFont val="Tahoma"/>
            <family val="2"/>
          </rPr>
          <t>Retirement charges + Subsidies and social assistance</t>
        </r>
      </text>
    </comment>
    <comment ref="AY2" authorId="0" shapeId="0" xr:uid="{1BF9A902-FD75-4A13-B1EB-0DAF76F102C3}">
      <text>
        <r>
          <rPr>
            <sz val="9"/>
            <color indexed="81"/>
            <rFont val="Tahoma"/>
            <family val="2"/>
          </rPr>
          <t>Total debt services</t>
        </r>
      </text>
    </comment>
    <comment ref="AZ2" authorId="0" shapeId="0" xr:uid="{E6D71ECB-C050-4D1B-B24F-E2DC0E4EC393}">
      <text>
        <r>
          <rPr>
            <sz val="9"/>
            <color indexed="81"/>
            <rFont val="Tahoma"/>
            <family val="2"/>
          </rPr>
          <t>Operating expenditure - Transfer - Interest charges</t>
        </r>
      </text>
    </comment>
    <comment ref="BA2" authorId="0" shapeId="0" xr:uid="{291722D9-D58C-4904-B356-93ED8B7970AD}">
      <text>
        <r>
          <rPr>
            <b/>
            <sz val="9"/>
            <color indexed="81"/>
            <rFont val="Tahoma"/>
            <family val="2"/>
          </rPr>
          <t>Federal Government Development Expenditure</t>
        </r>
      </text>
    </comment>
  </commentList>
</comments>
</file>

<file path=xl/sharedStrings.xml><?xml version="1.0" encoding="utf-8"?>
<sst xmlns="http://schemas.openxmlformats.org/spreadsheetml/2006/main" count="760" uniqueCount="469">
  <si>
    <t>nombot_t</t>
  </si>
  <si>
    <t>v</t>
  </si>
  <si>
    <t>Business investment</t>
  </si>
  <si>
    <t>Household consumption</t>
  </si>
  <si>
    <t>Exports</t>
  </si>
  <si>
    <t>Imports</t>
  </si>
  <si>
    <t>Wages</t>
  </si>
  <si>
    <t>Core CPI</t>
  </si>
  <si>
    <t>Headline CPI</t>
  </si>
  <si>
    <t>Global export price</t>
  </si>
  <si>
    <t>Real GDP</t>
  </si>
  <si>
    <t>OPR</t>
  </si>
  <si>
    <t>cr</t>
  </si>
  <si>
    <t>sh</t>
  </si>
  <si>
    <t>sf</t>
  </si>
  <si>
    <t>dlnv_t</t>
  </si>
  <si>
    <t>dlnc_t</t>
  </si>
  <si>
    <t>dlni_t</t>
  </si>
  <si>
    <t>dlng_t</t>
  </si>
  <si>
    <t>dlntx_t</t>
  </si>
  <si>
    <t>dlntr_t</t>
  </si>
  <si>
    <t>dlnx_t</t>
  </si>
  <si>
    <t>dlnm_t</t>
  </si>
  <si>
    <t>dlnl_t</t>
  </si>
  <si>
    <t>pic_t</t>
  </si>
  <si>
    <t>corepic_t</t>
  </si>
  <si>
    <t>pie_t</t>
  </si>
  <si>
    <t>dlnpx_t</t>
  </si>
  <si>
    <t>pim_t</t>
  </si>
  <si>
    <t>dlne_t</t>
  </si>
  <si>
    <t>r_t</t>
  </si>
  <si>
    <t>dlnvf_t</t>
  </si>
  <si>
    <t>pixf_t</t>
  </si>
  <si>
    <t>picf_t</t>
  </si>
  <si>
    <t>rf_t</t>
  </si>
  <si>
    <t>Government transfer</t>
  </si>
  <si>
    <t>Labour hours</t>
  </si>
  <si>
    <t>Energy CPI</t>
  </si>
  <si>
    <t>Export deflator</t>
  </si>
  <si>
    <t>Import deflator</t>
  </si>
  <si>
    <t>NEER</t>
  </si>
  <si>
    <t>Global Trade</t>
  </si>
  <si>
    <t>Global GDP</t>
  </si>
  <si>
    <t>Global CPI</t>
  </si>
  <si>
    <t>FFR</t>
  </si>
  <si>
    <t>Global commodity price</t>
  </si>
  <si>
    <t>External borrowings</t>
  </si>
  <si>
    <t>dlnloan_t</t>
  </si>
  <si>
    <t>dlncredith_t</t>
  </si>
  <si>
    <t>dlncreditf_t</t>
  </si>
  <si>
    <t>dlnnetworth_t</t>
  </si>
  <si>
    <t>spread_t</t>
  </si>
  <si>
    <t>pipcomf_t</t>
  </si>
  <si>
    <t>omegaiv</t>
  </si>
  <si>
    <t>omegagv</t>
  </si>
  <si>
    <t>omegaxv</t>
  </si>
  <si>
    <t>omegamv</t>
  </si>
  <si>
    <t>omegacv</t>
  </si>
  <si>
    <t>omegazv</t>
  </si>
  <si>
    <t>omegavz</t>
  </si>
  <si>
    <t>omegatxv</t>
  </si>
  <si>
    <t>omegatrv</t>
  </si>
  <si>
    <t>omegabv</t>
  </si>
  <si>
    <t>omegacrv</t>
  </si>
  <si>
    <t>omegacrhv</t>
  </si>
  <si>
    <t>omegacrfv</t>
  </si>
  <si>
    <t>omeganwv</t>
  </si>
  <si>
    <t>omegaloanv</t>
  </si>
  <si>
    <t>pistar</t>
  </si>
  <si>
    <t>piz</t>
  </si>
  <si>
    <t>beta</t>
  </si>
  <si>
    <t>r</t>
  </si>
  <si>
    <t>deltak</t>
  </si>
  <si>
    <t>omegakv</t>
  </si>
  <si>
    <t>rk</t>
  </si>
  <si>
    <t>omegalv</t>
  </si>
  <si>
    <t>l</t>
  </si>
  <si>
    <t>omegawv</t>
  </si>
  <si>
    <t>alphal</t>
  </si>
  <si>
    <t>muv</t>
  </si>
  <si>
    <t>mcv</t>
  </si>
  <si>
    <t>muz</t>
  </si>
  <si>
    <t>alphav</t>
  </si>
  <si>
    <t>rb</t>
  </si>
  <si>
    <t>z</t>
  </si>
  <si>
    <t>c</t>
  </si>
  <si>
    <t>i</t>
  </si>
  <si>
    <t>io</t>
  </si>
  <si>
    <t>g</t>
  </si>
  <si>
    <t>x</t>
  </si>
  <si>
    <t>m</t>
  </si>
  <si>
    <t>k</t>
  </si>
  <si>
    <t>w</t>
  </si>
  <si>
    <t>tx</t>
  </si>
  <si>
    <t>tr</t>
  </si>
  <si>
    <t>b</t>
  </si>
  <si>
    <t>crh</t>
  </si>
  <si>
    <t>crf</t>
  </si>
  <si>
    <t>nw</t>
  </si>
  <si>
    <t>loan</t>
  </si>
  <si>
    <t>pc</t>
  </si>
  <si>
    <t>tx/c</t>
  </si>
  <si>
    <t>tr/c</t>
  </si>
  <si>
    <t>v/nw</t>
  </si>
  <si>
    <t>alphadep</t>
  </si>
  <si>
    <t>philoanh</t>
  </si>
  <si>
    <t>philoanf</t>
  </si>
  <si>
    <t>Calibrated</t>
  </si>
  <si>
    <t>wl/pc</t>
  </si>
  <si>
    <t>rb*fd/nw</t>
  </si>
  <si>
    <t>w*l/nw</t>
  </si>
  <si>
    <t>Full</t>
  </si>
  <si>
    <t>Recent</t>
  </si>
  <si>
    <t>piw_t</t>
  </si>
  <si>
    <t>Nominal wages</t>
  </si>
  <si>
    <t>Energy, telephone + GST</t>
  </si>
  <si>
    <t>dlnzf_t</t>
  </si>
  <si>
    <t>Networth</t>
  </si>
  <si>
    <t>Average lending rate (ALR)</t>
  </si>
  <si>
    <t>Spread (Risk premium)</t>
  </si>
  <si>
    <t>Other asset</t>
  </si>
  <si>
    <t>omegaoav</t>
  </si>
  <si>
    <t>Other assets</t>
  </si>
  <si>
    <t>oa</t>
  </si>
  <si>
    <t>alphacredh</t>
  </si>
  <si>
    <t>alphacreditf</t>
  </si>
  <si>
    <t>dlnoa_t</t>
  </si>
  <si>
    <t>Tax revenue</t>
  </si>
  <si>
    <t>Non tax revenue</t>
  </si>
  <si>
    <t>dlnntx_t</t>
  </si>
  <si>
    <t>Government revenue</t>
  </si>
  <si>
    <t>dlngr_t</t>
  </si>
  <si>
    <t>Private sector deposit</t>
  </si>
  <si>
    <t>Credit to firms</t>
  </si>
  <si>
    <t>Lending to government</t>
  </si>
  <si>
    <t>Credit to households</t>
  </si>
  <si>
    <t>Other liabiliites</t>
  </si>
  <si>
    <t>dlnlendg_t</t>
  </si>
  <si>
    <t>dlndepp_t</t>
  </si>
  <si>
    <t>dlnol_t</t>
  </si>
  <si>
    <t>omegadeppv</t>
  </si>
  <si>
    <t>omegaolv</t>
  </si>
  <si>
    <t>lendg</t>
  </si>
  <si>
    <t>omegalendgv</t>
  </si>
  <si>
    <t>depp</t>
  </si>
  <si>
    <t>depg</t>
  </si>
  <si>
    <t>cash</t>
  </si>
  <si>
    <t>ol</t>
  </si>
  <si>
    <t>ms</t>
  </si>
  <si>
    <t>alphadepp</t>
  </si>
  <si>
    <t>Spread, risk premkium</t>
  </si>
  <si>
    <t>Credit, total</t>
  </si>
  <si>
    <t>dlncredit_t</t>
  </si>
  <si>
    <t>Household tax</t>
  </si>
  <si>
    <t>Firm tax</t>
  </si>
  <si>
    <t>Transfer</t>
  </si>
  <si>
    <t>Interest charges</t>
  </si>
  <si>
    <t>omegatxhv</t>
  </si>
  <si>
    <t>omegatxfv</t>
  </si>
  <si>
    <t>omegantxv</t>
  </si>
  <si>
    <t>txh</t>
  </si>
  <si>
    <t>txf</t>
  </si>
  <si>
    <t>ntx</t>
  </si>
  <si>
    <t>rev</t>
  </si>
  <si>
    <t>omegarevv</t>
  </si>
  <si>
    <t>dlntxh_t</t>
  </si>
  <si>
    <t>dlntxf_t</t>
  </si>
  <si>
    <t>omegaintv</t>
  </si>
  <si>
    <t>txh/c</t>
  </si>
  <si>
    <t>GDP</t>
  </si>
  <si>
    <t>Deficit, %</t>
  </si>
  <si>
    <t>Fed Gov consumption</t>
  </si>
  <si>
    <t>Fed Gov investment</t>
  </si>
  <si>
    <t>dlnig_t</t>
  </si>
  <si>
    <t>Fed gov consumption</t>
  </si>
  <si>
    <t>omegacgv</t>
  </si>
  <si>
    <t>Government consumption</t>
  </si>
  <si>
    <t>Fed gov investment</t>
  </si>
  <si>
    <t>Fed gov firm tax revenue</t>
  </si>
  <si>
    <t>Fed  gov non-tax revenue</t>
  </si>
  <si>
    <t>Fed gov  transfer</t>
  </si>
  <si>
    <t>Fed gov household tax revenue</t>
  </si>
  <si>
    <t>Fed gov total tax revenue</t>
  </si>
  <si>
    <t>Fed gov  total revenue (tax + non-tax)</t>
  </si>
  <si>
    <t xml:space="preserve"> Gross fixed capital formation</t>
  </si>
  <si>
    <t>dlncg_t</t>
  </si>
  <si>
    <t>omegaigv</t>
  </si>
  <si>
    <t>Overall deficit</t>
  </si>
  <si>
    <t>Credit to Private sector</t>
  </si>
  <si>
    <t>Total asset/Liabilities</t>
  </si>
  <si>
    <t>Deposits</t>
  </si>
  <si>
    <t>Other liabiities</t>
  </si>
  <si>
    <t>3 mths deposit rate</t>
  </si>
  <si>
    <t>NEER, BIS</t>
  </si>
  <si>
    <t>Nominal</t>
  </si>
  <si>
    <t>Real</t>
  </si>
  <si>
    <t>US export G&amp;S deflator, sa</t>
  </si>
  <si>
    <t>Change in Stock</t>
  </si>
  <si>
    <t>Hradline CPI</t>
  </si>
  <si>
    <t>Labour hour</t>
  </si>
  <si>
    <t>Credit to house-holds</t>
  </si>
  <si>
    <t>Real Total asset/Liabilities</t>
  </si>
  <si>
    <t>Lending to Government</t>
  </si>
  <si>
    <t>Gov consumption</t>
  </si>
  <si>
    <t>Banking system credit, total</t>
  </si>
  <si>
    <t>Bank system total asset</t>
  </si>
  <si>
    <t>Spread,          ALR-OPR</t>
  </si>
  <si>
    <t xml:space="preserve"> GFCF</t>
  </si>
  <si>
    <t>Exports of G&amp;S</t>
  </si>
  <si>
    <t>Imports G&amp;S</t>
  </si>
  <si>
    <t>Implicit deflator</t>
  </si>
  <si>
    <t>Wage per worker</t>
  </si>
  <si>
    <t>Non-tax revenue</t>
  </si>
  <si>
    <t>US CPI</t>
  </si>
  <si>
    <t>1991-1</t>
  </si>
  <si>
    <t>1992-2</t>
  </si>
  <si>
    <t>1991-3</t>
  </si>
  <si>
    <t>1991-4</t>
  </si>
  <si>
    <t>1992-1</t>
  </si>
  <si>
    <t>1992-3</t>
  </si>
  <si>
    <t>1992-4</t>
  </si>
  <si>
    <t>1993-1</t>
  </si>
  <si>
    <t>1993-2</t>
  </si>
  <si>
    <t>1993-3</t>
  </si>
  <si>
    <t>1993-4</t>
  </si>
  <si>
    <t>1994-1</t>
  </si>
  <si>
    <t>1994-2</t>
  </si>
  <si>
    <t>1994-3</t>
  </si>
  <si>
    <t>1994-4</t>
  </si>
  <si>
    <t>1995-1</t>
  </si>
  <si>
    <t>1995-2</t>
  </si>
  <si>
    <t>1995-3</t>
  </si>
  <si>
    <t>1995-4</t>
  </si>
  <si>
    <t>1996-1</t>
  </si>
  <si>
    <t>1996-2</t>
  </si>
  <si>
    <t>1996-3</t>
  </si>
  <si>
    <t>1996-4</t>
  </si>
  <si>
    <t>1997-1</t>
  </si>
  <si>
    <t>1997-2</t>
  </si>
  <si>
    <t>1997-3</t>
  </si>
  <si>
    <t>1997-4</t>
  </si>
  <si>
    <t>1998-1</t>
  </si>
  <si>
    <t>1998-2</t>
  </si>
  <si>
    <t>1998-3</t>
  </si>
  <si>
    <t>1998-4</t>
  </si>
  <si>
    <t>1999-1</t>
  </si>
  <si>
    <t>1999-2</t>
  </si>
  <si>
    <t>1999-3</t>
  </si>
  <si>
    <t>1999-4</t>
  </si>
  <si>
    <t>2000-1</t>
  </si>
  <si>
    <t>2000-2</t>
  </si>
  <si>
    <t>2000-3</t>
  </si>
  <si>
    <t>2000-4</t>
  </si>
  <si>
    <t>2001-1</t>
  </si>
  <si>
    <t>2001-2</t>
  </si>
  <si>
    <t>2001-3</t>
  </si>
  <si>
    <t>2001-4</t>
  </si>
  <si>
    <t>2002-1</t>
  </si>
  <si>
    <t>2002-2</t>
  </si>
  <si>
    <t>2002-3</t>
  </si>
  <si>
    <t>2002-4</t>
  </si>
  <si>
    <t>2003-1</t>
  </si>
  <si>
    <t>2003-2</t>
  </si>
  <si>
    <t>2003-3</t>
  </si>
  <si>
    <t>2003-4</t>
  </si>
  <si>
    <t>2004-1</t>
  </si>
  <si>
    <t>2004-2</t>
  </si>
  <si>
    <t>2004-3</t>
  </si>
  <si>
    <t>2004-4</t>
  </si>
  <si>
    <t>2005-1</t>
  </si>
  <si>
    <t>2005-2</t>
  </si>
  <si>
    <t>2005-3</t>
  </si>
  <si>
    <t>2005-4</t>
  </si>
  <si>
    <t>2006-1</t>
  </si>
  <si>
    <t>2006-2</t>
  </si>
  <si>
    <t>2006-3</t>
  </si>
  <si>
    <t>2006-4</t>
  </si>
  <si>
    <t>2007-1</t>
  </si>
  <si>
    <t>2007-2</t>
  </si>
  <si>
    <t>2007-3</t>
  </si>
  <si>
    <t>2007-4</t>
  </si>
  <si>
    <t>2008-1</t>
  </si>
  <si>
    <t>2008-2</t>
  </si>
  <si>
    <t>2008-3</t>
  </si>
  <si>
    <t>2008-4</t>
  </si>
  <si>
    <t>2009-1</t>
  </si>
  <si>
    <t>2009-2</t>
  </si>
  <si>
    <t>2009-3</t>
  </si>
  <si>
    <t>2009-4</t>
  </si>
  <si>
    <t>2010-1</t>
  </si>
  <si>
    <t>2010-2</t>
  </si>
  <si>
    <t>2010-3</t>
  </si>
  <si>
    <t>2010-4</t>
  </si>
  <si>
    <t>2011-1</t>
  </si>
  <si>
    <t>2011-2</t>
  </si>
  <si>
    <t>2011-3</t>
  </si>
  <si>
    <t>2011-4</t>
  </si>
  <si>
    <t>2012-1</t>
  </si>
  <si>
    <t>2012-2</t>
  </si>
  <si>
    <t>2012-3</t>
  </si>
  <si>
    <t>2012-4</t>
  </si>
  <si>
    <t>2013-1</t>
  </si>
  <si>
    <t>2013-2</t>
  </si>
  <si>
    <t>2013-3</t>
  </si>
  <si>
    <t>2013-4</t>
  </si>
  <si>
    <t>2014-1</t>
  </si>
  <si>
    <t>2014-2</t>
  </si>
  <si>
    <t>2014-3</t>
  </si>
  <si>
    <t>2014-4</t>
  </si>
  <si>
    <t>2015-1</t>
  </si>
  <si>
    <t>2015-2</t>
  </si>
  <si>
    <t>2015-3</t>
  </si>
  <si>
    <t>2015-4</t>
  </si>
  <si>
    <t>2016-1</t>
  </si>
  <si>
    <t>2016-2</t>
  </si>
  <si>
    <t>2016-3</t>
  </si>
  <si>
    <t>2016-4</t>
  </si>
  <si>
    <t>2017-1</t>
  </si>
  <si>
    <t>2017-2</t>
  </si>
  <si>
    <t>2017-3</t>
  </si>
  <si>
    <t>2017-4</t>
  </si>
  <si>
    <t>2018-1</t>
  </si>
  <si>
    <t>2018-2</t>
  </si>
  <si>
    <t>2018-3</t>
  </si>
  <si>
    <t>2018-4</t>
  </si>
  <si>
    <t>2019-1</t>
  </si>
  <si>
    <t>2019-2</t>
  </si>
  <si>
    <t>2019-3</t>
  </si>
  <si>
    <t>2019-4</t>
  </si>
  <si>
    <t>2020-1</t>
  </si>
  <si>
    <t>2020-2</t>
  </si>
  <si>
    <t>2020-3</t>
  </si>
  <si>
    <t>2020-4</t>
  </si>
  <si>
    <t>2021-1</t>
  </si>
  <si>
    <t>2021-2</t>
  </si>
  <si>
    <t>2021-3</t>
  </si>
  <si>
    <t>2021-4</t>
  </si>
  <si>
    <t>2022-1</t>
  </si>
  <si>
    <t>2022-2</t>
  </si>
  <si>
    <t>2022-3</t>
  </si>
  <si>
    <t>2022-4</t>
  </si>
  <si>
    <t>2023-1</t>
  </si>
  <si>
    <t>2023-2</t>
  </si>
  <si>
    <t>2023-3</t>
  </si>
  <si>
    <t>2023-4</t>
  </si>
  <si>
    <t>2024-1</t>
  </si>
  <si>
    <t>2024-2</t>
  </si>
  <si>
    <t>2024-3</t>
  </si>
  <si>
    <t>2024-4</t>
  </si>
  <si>
    <t>2025-1</t>
  </si>
  <si>
    <t>2025-2</t>
  </si>
  <si>
    <t>2025-3</t>
  </si>
  <si>
    <t>2025-4</t>
  </si>
  <si>
    <t>DOSM Core CPI</t>
  </si>
  <si>
    <t>Adjusted Core CPI</t>
  </si>
  <si>
    <t>Headline</t>
  </si>
  <si>
    <t>Core</t>
  </si>
  <si>
    <t>Core inflation</t>
  </si>
  <si>
    <t>Non-coreCPI</t>
  </si>
  <si>
    <t>Non Core CPI</t>
  </si>
  <si>
    <t>Non core inflation</t>
  </si>
  <si>
    <t>ncorepic_t</t>
  </si>
  <si>
    <t>Non core CPI</t>
  </si>
  <si>
    <t>FISS &amp; MSB (1.19, 1.19b, 1.19b)</t>
  </si>
  <si>
    <t>Credit for consumption</t>
  </si>
  <si>
    <t>Total credit</t>
  </si>
  <si>
    <t>Share of household consumption credit</t>
  </si>
  <si>
    <t>omegao</t>
  </si>
  <si>
    <t>Government spending</t>
  </si>
  <si>
    <t>E&amp;O</t>
  </si>
  <si>
    <t>Net export</t>
  </si>
  <si>
    <t>Check</t>
  </si>
  <si>
    <t>Net exports</t>
  </si>
  <si>
    <t>Detrended NEER</t>
  </si>
  <si>
    <t>Healine inflation</t>
  </si>
  <si>
    <t>Energy inflation</t>
  </si>
  <si>
    <t>Temp</t>
  </si>
  <si>
    <t>Global trade, sa</t>
  </si>
  <si>
    <t>Global GDP, sa</t>
  </si>
  <si>
    <t>2026-1</t>
  </si>
  <si>
    <t>2026-2</t>
  </si>
  <si>
    <t>2026-3</t>
  </si>
  <si>
    <t>2026-4</t>
  </si>
  <si>
    <t>2027-1</t>
  </si>
  <si>
    <t>2027-2</t>
  </si>
  <si>
    <t>2027-3</t>
  </si>
  <si>
    <t>2027-4</t>
  </si>
  <si>
    <t>GFCF</t>
  </si>
  <si>
    <t>Public consumption</t>
  </si>
  <si>
    <t>Private consumption</t>
  </si>
  <si>
    <t>Exports GNS</t>
  </si>
  <si>
    <t>Imports GNS</t>
  </si>
  <si>
    <t>Errors &amp; ommision</t>
  </si>
  <si>
    <t xml:space="preserve">NSA real </t>
  </si>
  <si>
    <t>SA real</t>
  </si>
  <si>
    <t>Seasonal factor</t>
  </si>
  <si>
    <t>NSA % yoy</t>
  </si>
  <si>
    <t>SA % yoy</t>
  </si>
  <si>
    <t>SA % qoq</t>
  </si>
  <si>
    <t>SA % qoq, log</t>
  </si>
  <si>
    <t>NSA % contribution</t>
  </si>
  <si>
    <t>Net exports GNS</t>
  </si>
  <si>
    <t>Model SA % yoy, log</t>
  </si>
  <si>
    <t>Primary deficit</t>
  </si>
  <si>
    <t>vgap_t</t>
  </si>
  <si>
    <t>vtrendgap_t</t>
  </si>
  <si>
    <t># omegacgv   = 0.10;           //fed gov consumption</t>
  </si>
  <si>
    <t># omegatrv   = 0.045;          // government transfers</t>
  </si>
  <si>
    <t># omegabv    = 2.5;            // government debt-to-GDP ratio</t>
  </si>
  <si>
    <t># omegarev   = omegacgv + omegaigv + omegatrv + (r - 1)*omegabv; // required steady-state revenue</t>
  </si>
  <si>
    <t xml:space="preserve"># omegatxv   = 0.75 * omegarev;     // tax revenue  </t>
  </si>
  <si>
    <t># omegatxh   = (1/3) * omegatxv;</t>
  </si>
  <si>
    <t># omegatxf   = (2/3) * omegatxv;</t>
  </si>
  <si>
    <t xml:space="preserve"># omegantxv  = 0.25 * omegarev;     // non-tax revenue </t>
  </si>
  <si>
    <t>omegarev</t>
  </si>
  <si>
    <t>Interest payment</t>
  </si>
  <si>
    <t>Debt serivices</t>
  </si>
  <si>
    <t>rr</t>
  </si>
  <si>
    <t>cg</t>
  </si>
  <si>
    <t>ig</t>
  </si>
  <si>
    <t>fp</t>
  </si>
  <si>
    <t>NSA</t>
  </si>
  <si>
    <t>SA</t>
  </si>
  <si>
    <t>Credit growth</t>
  </si>
  <si>
    <t>Household credit</t>
  </si>
  <si>
    <t>Firm credit</t>
  </si>
  <si>
    <t>Temporary</t>
  </si>
  <si>
    <t>Domestic demand</t>
  </si>
  <si>
    <t>pioil_t</t>
  </si>
  <si>
    <t>Crude oil price</t>
  </si>
  <si>
    <t>Crude oil WTI</t>
  </si>
  <si>
    <t>Crude oil Brent</t>
  </si>
  <si>
    <t>https://fred.stlouisfed.org/series/WTISPLC</t>
  </si>
  <si>
    <t>Crude Oil Prices: Brent - Europe (DCOILBRENTEU) | FRED | St. Louis Fed</t>
  </si>
  <si>
    <t>Brent crude oil</t>
  </si>
  <si>
    <t>Global growth</t>
  </si>
  <si>
    <t>MYRUSD</t>
  </si>
  <si>
    <t xml:space="preserve">Fuel price index </t>
  </si>
  <si>
    <t xml:space="preserve">Electricity price index </t>
  </si>
  <si>
    <t xml:space="preserve">Gas  price index </t>
  </si>
  <si>
    <t xml:space="preserve">Energy  price index </t>
  </si>
  <si>
    <t>% yoy</t>
  </si>
  <si>
    <t>% qoq</t>
  </si>
  <si>
    <t xml:space="preserve">Labour hour </t>
  </si>
  <si>
    <t>Energy CPI  index (Petrol, LPG and Electricity)</t>
  </si>
  <si>
    <t xml:space="preserve">OPR </t>
  </si>
  <si>
    <t xml:space="preserve">Global trade </t>
  </si>
  <si>
    <t>USD</t>
  </si>
  <si>
    <t xml:space="preserve">Brent crude oil price </t>
  </si>
  <si>
    <t>%</t>
  </si>
  <si>
    <t>Actual, based on seaseonally adjusted data</t>
  </si>
  <si>
    <t>Interest rate spread (lending rate minus OPR)</t>
  </si>
  <si>
    <t>Notes:</t>
  </si>
  <si>
    <t>1/</t>
  </si>
  <si>
    <t>2/</t>
  </si>
  <si>
    <t>3/</t>
  </si>
  <si>
    <t>Oustanding loans extended by bankng system to households for consumption only</t>
  </si>
  <si>
    <t>Oustanding loans extended by banking system to businesses plus loans extended to households for the purchase of residential and non-residential properties</t>
  </si>
  <si>
    <t>Outstanding loans exteded to private sectors (exluding loans to Government sector)</t>
  </si>
  <si>
    <t>Credit to private sector 1/</t>
  </si>
  <si>
    <t>Credit to household  2/</t>
  </si>
  <si>
    <t>Credit to firms 3/</t>
  </si>
  <si>
    <t>Assumptions needed, including the likely quarterly profile</t>
  </si>
  <si>
    <t xml:space="preserve">Public consumption </t>
  </si>
  <si>
    <t xml:space="preserve">Manufacturing wages per employee </t>
  </si>
  <si>
    <t>Key Assumptions - BASELINE</t>
  </si>
  <si>
    <t>Energy</t>
  </si>
  <si>
    <t>BASELINE</t>
  </si>
  <si>
    <t>ALTERNATIVE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</si>
</sst>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%"/>
    <numFmt numFmtId="167" formatCode="0.0000"/>
    <numFmt numFmtId="168" formatCode="0.0"/>
    <numFmt numFmtId="169" formatCode="_-&quot;Sfr.&quot;* #,##0_-;\-&quot;Sfr.&quot;* #,##0_-;_-&quot;Sfr.&quot;* &quot;-&quot;_-;_-@_-"/>
    <numFmt numFmtId="170" formatCode="_-&quot;Sfr.&quot;* #,##0.00_-;\-&quot;Sfr.&quot;* #,##0.00_-;_-&quot;Sfr.&quot;* &quot;-&quot;??_-;_-@_-"/>
    <numFmt numFmtId="171" formatCode="[$-409]mmm\-yy;@"/>
    <numFmt numFmtId="172" formatCode="#,##0.0"/>
    <numFmt numFmtId="173" formatCode="0.00_)"/>
    <numFmt numFmtId="174" formatCode="[$-F800]dddd\,\ mmmm\ dd\,\ yyyy"/>
    <numFmt numFmtId="175" formatCode="0.000"/>
    <numFmt numFmtId="176" formatCode="0.00000"/>
    <numFmt numFmtId="177" formatCode="_-* #,##0_-;\-* #,##0_-;_-* &quot;-&quot;??_-;_-@_-"/>
    <numFmt numFmtId="178" formatCode="_(* #,##0_);_(* \(#,##0\);_(* &quot;-&quot;??_);_(@_)"/>
    <numFmt numFmtId="179" formatCode="_(* #,##0.0_);_(* \(#,##0.0\);_(* &quot;-&quot;??_);_(@_)"/>
    <numFmt numFmtId="180" formatCode="_(&quot;£&quot;* #,##0.00_);_(&quot;£&quot;* \(#,##0.00\);_(&quot;£&quot;* &quot;-&quot;??_);_(@_)"/>
    <numFmt numFmtId="181" formatCode="General_)"/>
    <numFmt numFmtId="182" formatCode="&quot;Yes&quot;;&quot;Yes&quot;;&quot;No&quot;"/>
    <numFmt numFmtId="183" formatCode="&quot;On&quot;;&quot;On&quot;;&quot;Off&quot;"/>
    <numFmt numFmtId="184" formatCode="[$-409]d\-mmm\-yy;@"/>
    <numFmt numFmtId="185" formatCode="#,##0_)"/>
    <numFmt numFmtId="186" formatCode="[$-14409]h:mm:ss;@"/>
    <numFmt numFmtId="187" formatCode="_ * #,##0_ ;_ * \-#,##0_ ;_ * &quot;-&quot;_ ;_ @_ "/>
    <numFmt numFmtId="188" formatCode="_(* #,##0.00000_);_(* \(#,##0.00000\);_(* &quot;-&quot;_);_(@_)"/>
    <numFmt numFmtId="189" formatCode="#,##0.00_);\-#,##0.00_);\-_)"/>
    <numFmt numFmtId="190" formatCode="#,##0.0_);\-#,##0.0_);\-_)"/>
    <numFmt numFmtId="191" formatCode="#,##0_);\-#,##0_);\-_)"/>
  </numFmts>
  <fonts count="1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b/>
      <sz val="11"/>
      <color indexed="8"/>
      <name val="Arial"/>
      <family val="2"/>
    </font>
    <font>
      <sz val="11"/>
      <color indexed="10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2"/>
      <name val="Helv"/>
    </font>
    <font>
      <b/>
      <sz val="14"/>
      <name val="Helv"/>
    </font>
    <font>
      <sz val="12"/>
      <name val="Helv"/>
    </font>
    <font>
      <sz val="10"/>
      <color indexed="8"/>
      <name val="Arial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u/>
      <sz val="11"/>
      <color indexed="12"/>
      <name val="Calibri"/>
      <family val="2"/>
    </font>
    <font>
      <u/>
      <sz val="10"/>
      <color indexed="12"/>
      <name val="MS Sans Serif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sz val="9"/>
      <name val="Helv"/>
    </font>
    <font>
      <sz val="10"/>
      <name val="Helv"/>
    </font>
    <font>
      <b/>
      <sz val="11"/>
      <color indexed="63"/>
      <name val="Calibri"/>
      <family val="2"/>
    </font>
    <font>
      <b/>
      <sz val="10"/>
      <color indexed="8"/>
      <name val="Calibri"/>
      <family val="2"/>
    </font>
    <font>
      <b/>
      <sz val="10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</font>
    <font>
      <sz val="11"/>
      <color indexed="8"/>
      <name val="Calibri"/>
      <family val="2"/>
      <scheme val="minor"/>
    </font>
    <font>
      <sz val="10"/>
      <color indexed="8"/>
      <name val="MS Sans Serif"/>
      <family val="2"/>
    </font>
    <font>
      <sz val="8"/>
      <name val="Courier"/>
      <family val="3"/>
    </font>
    <font>
      <sz val="11"/>
      <color theme="8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sz val="10"/>
      <color theme="8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9" tint="-0.249977111117893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0"/>
      <color theme="1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sz val="10"/>
      <color rgb="FF000000"/>
      <name val="Times New Roman"/>
      <family val="1"/>
    </font>
    <font>
      <sz val="11"/>
      <name val="Arial"/>
      <family val="2"/>
    </font>
    <font>
      <sz val="10"/>
      <color indexed="10"/>
      <name val="Arial"/>
      <family val="2"/>
    </font>
    <font>
      <b/>
      <sz val="10"/>
      <color indexed="8"/>
      <name val="Arial"/>
      <family val="2"/>
    </font>
    <font>
      <sz val="10"/>
      <name val="Tahoma"/>
      <family val="2"/>
    </font>
    <font>
      <sz val="10"/>
      <name val="Courier"/>
      <family val="3"/>
    </font>
    <font>
      <sz val="12"/>
      <name val="Times New Roman"/>
      <family val="1"/>
    </font>
    <font>
      <u/>
      <sz val="10"/>
      <color theme="10"/>
      <name val="Arial"/>
      <family val="2"/>
    </font>
    <font>
      <sz val="10"/>
      <name val="Arial"/>
      <family val="2"/>
      <charset val="238"/>
    </font>
    <font>
      <sz val="10"/>
      <name val="Arial Tur"/>
      <charset val="162"/>
    </font>
    <font>
      <sz val="10"/>
      <name val="Helv"/>
      <charset val="204"/>
    </font>
    <font>
      <sz val="11"/>
      <color theme="1"/>
      <name val="Calibri"/>
      <family val="2"/>
      <charset val="162"/>
      <scheme val="minor"/>
    </font>
    <font>
      <b/>
      <sz val="12"/>
      <color indexed="8"/>
      <name val="Arial"/>
      <family val="2"/>
    </font>
    <font>
      <sz val="12"/>
      <name val="Arial MT"/>
    </font>
    <font>
      <sz val="11"/>
      <name val="明朝"/>
      <family val="1"/>
      <charset val="128"/>
    </font>
    <font>
      <sz val="12"/>
      <name val="Tms Rmn"/>
    </font>
    <font>
      <sz val="11"/>
      <name val="Tms Rmn"/>
    </font>
    <font>
      <sz val="8"/>
      <name val="Helv"/>
    </font>
    <font>
      <sz val="10"/>
      <color indexed="39"/>
      <name val="Arial"/>
      <family val="2"/>
    </font>
    <font>
      <b/>
      <sz val="16"/>
      <color indexed="23"/>
      <name val="Arial"/>
      <family val="2"/>
    </font>
    <font>
      <b/>
      <sz val="8"/>
      <color indexed="63"/>
      <name val="Futura Md BT"/>
      <family val="2"/>
    </font>
    <font>
      <sz val="8"/>
      <name val="Futura Lt BT"/>
      <family val="2"/>
    </font>
    <font>
      <b/>
      <sz val="8"/>
      <name val="Futura Md BT"/>
      <family val="2"/>
    </font>
    <font>
      <sz val="10"/>
      <name val="Futura Md BT"/>
      <family val="2"/>
    </font>
    <font>
      <sz val="8"/>
      <name val="Futura Md BT"/>
      <family val="2"/>
    </font>
    <font>
      <sz val="8"/>
      <name val="Tms Rmn"/>
    </font>
    <font>
      <sz val="10"/>
      <color theme="1"/>
      <name val="Tahoma"/>
      <family val="2"/>
    </font>
    <font>
      <sz val="14"/>
      <name val="Helv"/>
    </font>
    <font>
      <sz val="11"/>
      <color theme="1"/>
      <name val="Arial Unicode MS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10"/>
      <name val="MS Sans Serif"/>
    </font>
    <font>
      <sz val="8"/>
      <name val="Arial"/>
      <family val="2"/>
    </font>
    <font>
      <b/>
      <sz val="9"/>
      <name val="Arial"/>
      <family val="2"/>
    </font>
    <font>
      <b/>
      <sz val="9"/>
      <color indexed="18"/>
      <name val="Arial"/>
      <family val="2"/>
    </font>
    <font>
      <b/>
      <sz val="8"/>
      <color indexed="18"/>
      <name val="Arial"/>
      <family val="2"/>
    </font>
    <font>
      <b/>
      <sz val="12"/>
      <color indexed="18"/>
      <name val="Arial"/>
      <family val="2"/>
    </font>
    <font>
      <b/>
      <sz val="14"/>
      <color indexed="8"/>
      <name val="Arial"/>
      <family val="2"/>
    </font>
    <font>
      <b/>
      <sz val="16"/>
      <name val="Arial"/>
      <family val="2"/>
    </font>
    <font>
      <u/>
      <sz val="8"/>
      <color indexed="12"/>
      <name val="Arial"/>
      <family val="2"/>
    </font>
  </fonts>
  <fills count="12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59974974822229687"/>
        <bgColor indexed="64"/>
      </patternFill>
    </fill>
    <fill>
      <patternFill patternType="solid">
        <fgColor theme="5" tint="0.59974974822229687"/>
        <bgColor indexed="64"/>
      </patternFill>
    </fill>
    <fill>
      <patternFill patternType="solid">
        <fgColor theme="6" tint="0.59974974822229687"/>
        <bgColor indexed="64"/>
      </patternFill>
    </fill>
    <fill>
      <patternFill patternType="solid">
        <fgColor theme="7" tint="0.59974974822229687"/>
        <bgColor indexed="64"/>
      </patternFill>
    </fill>
    <fill>
      <patternFill patternType="solid">
        <fgColor theme="8" tint="0.59974974822229687"/>
        <bgColor indexed="64"/>
      </patternFill>
    </fill>
    <fill>
      <patternFill patternType="solid">
        <fgColor theme="9" tint="0.5997497482222968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mediumGray">
        <bgColor indexed="22"/>
      </patternFill>
    </fill>
    <fill>
      <patternFill patternType="mediumGray">
        <bgColor theme="0" tint="-4.9989318521683403E-2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4"/>
      </patternFill>
    </fill>
    <fill>
      <patternFill patternType="solid">
        <fgColor indexed="5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1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6795556505020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auto="1"/>
      </top>
      <bottom style="thin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0195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0" fontId="4" fillId="0" borderId="0"/>
    <xf numFmtId="0" fontId="5" fillId="0" borderId="0"/>
    <xf numFmtId="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2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3" applyNumberFormat="0" applyAlignment="0" applyProtection="0"/>
    <xf numFmtId="0" fontId="9" fillId="28" borderId="6" applyNumberFormat="0" applyAlignment="0" applyProtection="0"/>
    <xf numFmtId="0" fontId="2" fillId="0" borderId="0" applyNumberFormat="0" applyFill="0" applyBorder="0" applyAlignment="0" applyProtection="0"/>
    <xf numFmtId="0" fontId="2" fillId="29" borderId="0" applyNumberFormat="0" applyBorder="0" applyAlignment="0" applyProtection="0"/>
    <xf numFmtId="0" fontId="2" fillId="0" borderId="1" applyNumberFormat="0" applyFill="0" applyAlignment="0" applyProtection="0"/>
    <xf numFmtId="0" fontId="2" fillId="0" borderId="9" applyNumberFormat="0" applyFill="0" applyAlignment="0" applyProtection="0"/>
    <xf numFmtId="0" fontId="2" fillId="0" borderId="2" applyNumberFormat="0" applyFill="0" applyAlignment="0" applyProtection="0"/>
    <xf numFmtId="0" fontId="2" fillId="0" borderId="0" applyNumberFormat="0" applyFill="0" applyBorder="0" applyAlignment="0" applyProtection="0"/>
    <xf numFmtId="0" fontId="2" fillId="30" borderId="3" applyNumberFormat="0" applyAlignment="0" applyProtection="0"/>
    <xf numFmtId="0" fontId="2" fillId="0" borderId="5" applyNumberFormat="0" applyFill="0" applyAlignment="0" applyProtection="0"/>
    <xf numFmtId="0" fontId="2" fillId="31" borderId="0" applyNumberFormat="0" applyBorder="0" applyAlignment="0" applyProtection="0"/>
    <xf numFmtId="0" fontId="7" fillId="0" borderId="0"/>
    <xf numFmtId="0" fontId="2" fillId="32" borderId="7" applyNumberFormat="0" applyFont="0" applyAlignment="0" applyProtection="0"/>
    <xf numFmtId="0" fontId="2" fillId="27" borderId="4" applyNumberFormat="0" applyAlignment="0" applyProtection="0"/>
    <xf numFmtId="0" fontId="2" fillId="0" borderId="0" applyNumberFormat="0" applyFill="0" applyBorder="0" applyAlignment="0" applyProtection="0"/>
    <xf numFmtId="0" fontId="10" fillId="0" borderId="8" applyNumberFormat="0" applyFill="0" applyAlignment="0" applyProtection="0"/>
    <xf numFmtId="0" fontId="11" fillId="0" borderId="0" applyNumberFormat="0" applyFill="0" applyBorder="0" applyAlignment="0" applyProtection="0"/>
    <xf numFmtId="0" fontId="24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1" fontId="27" fillId="64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171" fontId="1" fillId="41" borderId="0" applyNumberFormat="0" applyBorder="0" applyAlignment="0" applyProtection="0"/>
    <xf numFmtId="0" fontId="27" fillId="65" borderId="0" applyNumberFormat="0" applyBorder="0" applyAlignment="0" applyProtection="0"/>
    <xf numFmtId="171" fontId="27" fillId="64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171" fontId="27" fillId="66" borderId="0" applyNumberFormat="0" applyBorder="0" applyAlignment="0" applyProtection="0"/>
    <xf numFmtId="0" fontId="27" fillId="67" borderId="0" applyNumberFormat="0" applyBorder="0" applyAlignment="0" applyProtection="0"/>
    <xf numFmtId="0" fontId="27" fillId="67" borderId="0" applyNumberFormat="0" applyBorder="0" applyAlignment="0" applyProtection="0"/>
    <xf numFmtId="0" fontId="27" fillId="67" borderId="0" applyNumberFormat="0" applyBorder="0" applyAlignment="0" applyProtection="0"/>
    <xf numFmtId="0" fontId="27" fillId="67" borderId="0" applyNumberFormat="0" applyBorder="0" applyAlignment="0" applyProtection="0"/>
    <xf numFmtId="0" fontId="27" fillId="67" borderId="0" applyNumberFormat="0" applyBorder="0" applyAlignment="0" applyProtection="0"/>
    <xf numFmtId="0" fontId="27" fillId="67" borderId="0" applyNumberFormat="0" applyBorder="0" applyAlignment="0" applyProtection="0"/>
    <xf numFmtId="171" fontId="1" fillId="45" borderId="0" applyNumberFormat="0" applyBorder="0" applyAlignment="0" applyProtection="0"/>
    <xf numFmtId="0" fontId="27" fillId="67" borderId="0" applyNumberFormat="0" applyBorder="0" applyAlignment="0" applyProtection="0"/>
    <xf numFmtId="171" fontId="27" fillId="66" borderId="0" applyNumberFormat="0" applyBorder="0" applyAlignment="0" applyProtection="0"/>
    <xf numFmtId="0" fontId="27" fillId="67" borderId="0" applyNumberFormat="0" applyBorder="0" applyAlignment="0" applyProtection="0"/>
    <xf numFmtId="0" fontId="27" fillId="67" borderId="0" applyNumberFormat="0" applyBorder="0" applyAlignment="0" applyProtection="0"/>
    <xf numFmtId="0" fontId="27" fillId="67" borderId="0" applyNumberFormat="0" applyBorder="0" applyAlignment="0" applyProtection="0"/>
    <xf numFmtId="171" fontId="27" fillId="68" borderId="0" applyNumberFormat="0" applyBorder="0" applyAlignment="0" applyProtection="0"/>
    <xf numFmtId="0" fontId="27" fillId="69" borderId="0" applyNumberFormat="0" applyBorder="0" applyAlignment="0" applyProtection="0"/>
    <xf numFmtId="0" fontId="27" fillId="69" borderId="0" applyNumberFormat="0" applyBorder="0" applyAlignment="0" applyProtection="0"/>
    <xf numFmtId="0" fontId="27" fillId="69" borderId="0" applyNumberFormat="0" applyBorder="0" applyAlignment="0" applyProtection="0"/>
    <xf numFmtId="0" fontId="27" fillId="69" borderId="0" applyNumberFormat="0" applyBorder="0" applyAlignment="0" applyProtection="0"/>
    <xf numFmtId="0" fontId="27" fillId="69" borderId="0" applyNumberFormat="0" applyBorder="0" applyAlignment="0" applyProtection="0"/>
    <xf numFmtId="0" fontId="27" fillId="69" borderId="0" applyNumberFormat="0" applyBorder="0" applyAlignment="0" applyProtection="0"/>
    <xf numFmtId="171" fontId="1" fillId="49" borderId="0" applyNumberFormat="0" applyBorder="0" applyAlignment="0" applyProtection="0"/>
    <xf numFmtId="0" fontId="27" fillId="69" borderId="0" applyNumberFormat="0" applyBorder="0" applyAlignment="0" applyProtection="0"/>
    <xf numFmtId="171" fontId="27" fillId="68" borderId="0" applyNumberFormat="0" applyBorder="0" applyAlignment="0" applyProtection="0"/>
    <xf numFmtId="0" fontId="27" fillId="69" borderId="0" applyNumberFormat="0" applyBorder="0" applyAlignment="0" applyProtection="0"/>
    <xf numFmtId="0" fontId="27" fillId="69" borderId="0" applyNumberFormat="0" applyBorder="0" applyAlignment="0" applyProtection="0"/>
    <xf numFmtId="0" fontId="27" fillId="69" borderId="0" applyNumberFormat="0" applyBorder="0" applyAlignment="0" applyProtection="0"/>
    <xf numFmtId="171" fontId="27" fillId="64" borderId="0" applyNumberFormat="0" applyBorder="0" applyAlignment="0" applyProtection="0"/>
    <xf numFmtId="0" fontId="27" fillId="70" borderId="0" applyNumberFormat="0" applyBorder="0" applyAlignment="0" applyProtection="0"/>
    <xf numFmtId="0" fontId="27" fillId="70" borderId="0" applyNumberFormat="0" applyBorder="0" applyAlignment="0" applyProtection="0"/>
    <xf numFmtId="0" fontId="27" fillId="70" borderId="0" applyNumberFormat="0" applyBorder="0" applyAlignment="0" applyProtection="0"/>
    <xf numFmtId="0" fontId="27" fillId="70" borderId="0" applyNumberFormat="0" applyBorder="0" applyAlignment="0" applyProtection="0"/>
    <xf numFmtId="0" fontId="27" fillId="70" borderId="0" applyNumberFormat="0" applyBorder="0" applyAlignment="0" applyProtection="0"/>
    <xf numFmtId="0" fontId="27" fillId="70" borderId="0" applyNumberFormat="0" applyBorder="0" applyAlignment="0" applyProtection="0"/>
    <xf numFmtId="171" fontId="1" fillId="53" borderId="0" applyNumberFormat="0" applyBorder="0" applyAlignment="0" applyProtection="0"/>
    <xf numFmtId="0" fontId="27" fillId="70" borderId="0" applyNumberFormat="0" applyBorder="0" applyAlignment="0" applyProtection="0"/>
    <xf numFmtId="171" fontId="27" fillId="64" borderId="0" applyNumberFormat="0" applyBorder="0" applyAlignment="0" applyProtection="0"/>
    <xf numFmtId="0" fontId="27" fillId="70" borderId="0" applyNumberFormat="0" applyBorder="0" applyAlignment="0" applyProtection="0"/>
    <xf numFmtId="0" fontId="27" fillId="70" borderId="0" applyNumberFormat="0" applyBorder="0" applyAlignment="0" applyProtection="0"/>
    <xf numFmtId="0" fontId="27" fillId="70" borderId="0" applyNumberFormat="0" applyBorder="0" applyAlignment="0" applyProtection="0"/>
    <xf numFmtId="171" fontId="27" fillId="71" borderId="0" applyNumberFormat="0" applyBorder="0" applyAlignment="0" applyProtection="0"/>
    <xf numFmtId="0" fontId="27" fillId="71" borderId="0" applyNumberFormat="0" applyBorder="0" applyAlignment="0" applyProtection="0"/>
    <xf numFmtId="0" fontId="27" fillId="71" borderId="0" applyNumberFormat="0" applyBorder="0" applyAlignment="0" applyProtection="0"/>
    <xf numFmtId="0" fontId="27" fillId="71" borderId="0" applyNumberFormat="0" applyBorder="0" applyAlignment="0" applyProtection="0"/>
    <xf numFmtId="0" fontId="27" fillId="71" borderId="0" applyNumberFormat="0" applyBorder="0" applyAlignment="0" applyProtection="0"/>
    <xf numFmtId="0" fontId="27" fillId="71" borderId="0" applyNumberFormat="0" applyBorder="0" applyAlignment="0" applyProtection="0"/>
    <xf numFmtId="0" fontId="27" fillId="71" borderId="0" applyNumberFormat="0" applyBorder="0" applyAlignment="0" applyProtection="0"/>
    <xf numFmtId="171" fontId="1" fillId="57" borderId="0" applyNumberFormat="0" applyBorder="0" applyAlignment="0" applyProtection="0"/>
    <xf numFmtId="0" fontId="27" fillId="71" borderId="0" applyNumberFormat="0" applyBorder="0" applyAlignment="0" applyProtection="0"/>
    <xf numFmtId="171" fontId="27" fillId="71" borderId="0" applyNumberFormat="0" applyBorder="0" applyAlignment="0" applyProtection="0"/>
    <xf numFmtId="0" fontId="27" fillId="71" borderId="0" applyNumberFormat="0" applyBorder="0" applyAlignment="0" applyProtection="0"/>
    <xf numFmtId="0" fontId="27" fillId="71" borderId="0" applyNumberFormat="0" applyBorder="0" applyAlignment="0" applyProtection="0"/>
    <xf numFmtId="0" fontId="27" fillId="71" borderId="0" applyNumberFormat="0" applyBorder="0" applyAlignment="0" applyProtection="0"/>
    <xf numFmtId="171" fontId="27" fillId="68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171" fontId="1" fillId="61" borderId="0" applyNumberFormat="0" applyBorder="0" applyAlignment="0" applyProtection="0"/>
    <xf numFmtId="0" fontId="27" fillId="64" borderId="0" applyNumberFormat="0" applyBorder="0" applyAlignment="0" applyProtection="0"/>
    <xf numFmtId="171" fontId="27" fillId="68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171" fontId="27" fillId="72" borderId="0" applyNumberFormat="0" applyBorder="0" applyAlignment="0" applyProtection="0"/>
    <xf numFmtId="0" fontId="27" fillId="73" borderId="0" applyNumberFormat="0" applyBorder="0" applyAlignment="0" applyProtection="0"/>
    <xf numFmtId="0" fontId="27" fillId="73" borderId="0" applyNumberFormat="0" applyBorder="0" applyAlignment="0" applyProtection="0"/>
    <xf numFmtId="0" fontId="27" fillId="73" borderId="0" applyNumberFormat="0" applyBorder="0" applyAlignment="0" applyProtection="0"/>
    <xf numFmtId="0" fontId="27" fillId="73" borderId="0" applyNumberFormat="0" applyBorder="0" applyAlignment="0" applyProtection="0"/>
    <xf numFmtId="0" fontId="27" fillId="73" borderId="0" applyNumberFormat="0" applyBorder="0" applyAlignment="0" applyProtection="0"/>
    <xf numFmtId="0" fontId="27" fillId="73" borderId="0" applyNumberFormat="0" applyBorder="0" applyAlignment="0" applyProtection="0"/>
    <xf numFmtId="171" fontId="1" fillId="42" borderId="0" applyNumberFormat="0" applyBorder="0" applyAlignment="0" applyProtection="0"/>
    <xf numFmtId="0" fontId="27" fillId="73" borderId="0" applyNumberFormat="0" applyBorder="0" applyAlignment="0" applyProtection="0"/>
    <xf numFmtId="171" fontId="27" fillId="72" borderId="0" applyNumberFormat="0" applyBorder="0" applyAlignment="0" applyProtection="0"/>
    <xf numFmtId="0" fontId="27" fillId="73" borderId="0" applyNumberFormat="0" applyBorder="0" applyAlignment="0" applyProtection="0"/>
    <xf numFmtId="0" fontId="27" fillId="73" borderId="0" applyNumberFormat="0" applyBorder="0" applyAlignment="0" applyProtection="0"/>
    <xf numFmtId="0" fontId="27" fillId="73" borderId="0" applyNumberFormat="0" applyBorder="0" applyAlignment="0" applyProtection="0"/>
    <xf numFmtId="171" fontId="27" fillId="66" borderId="0" applyNumberFormat="0" applyBorder="0" applyAlignment="0" applyProtection="0"/>
    <xf numFmtId="0" fontId="27" fillId="66" borderId="0" applyNumberFormat="0" applyBorder="0" applyAlignment="0" applyProtection="0"/>
    <xf numFmtId="0" fontId="27" fillId="66" borderId="0" applyNumberFormat="0" applyBorder="0" applyAlignment="0" applyProtection="0"/>
    <xf numFmtId="0" fontId="27" fillId="66" borderId="0" applyNumberFormat="0" applyBorder="0" applyAlignment="0" applyProtection="0"/>
    <xf numFmtId="0" fontId="27" fillId="66" borderId="0" applyNumberFormat="0" applyBorder="0" applyAlignment="0" applyProtection="0"/>
    <xf numFmtId="0" fontId="27" fillId="66" borderId="0" applyNumberFormat="0" applyBorder="0" applyAlignment="0" applyProtection="0"/>
    <xf numFmtId="0" fontId="27" fillId="66" borderId="0" applyNumberFormat="0" applyBorder="0" applyAlignment="0" applyProtection="0"/>
    <xf numFmtId="171" fontId="1" fillId="46" borderId="0" applyNumberFormat="0" applyBorder="0" applyAlignment="0" applyProtection="0"/>
    <xf numFmtId="0" fontId="27" fillId="66" borderId="0" applyNumberFormat="0" applyBorder="0" applyAlignment="0" applyProtection="0"/>
    <xf numFmtId="171" fontId="27" fillId="66" borderId="0" applyNumberFormat="0" applyBorder="0" applyAlignment="0" applyProtection="0"/>
    <xf numFmtId="0" fontId="27" fillId="66" borderId="0" applyNumberFormat="0" applyBorder="0" applyAlignment="0" applyProtection="0"/>
    <xf numFmtId="0" fontId="27" fillId="66" borderId="0" applyNumberFormat="0" applyBorder="0" applyAlignment="0" applyProtection="0"/>
    <xf numFmtId="0" fontId="27" fillId="66" borderId="0" applyNumberFormat="0" applyBorder="0" applyAlignment="0" applyProtection="0"/>
    <xf numFmtId="171" fontId="27" fillId="74" borderId="0" applyNumberFormat="0" applyBorder="0" applyAlignment="0" applyProtection="0"/>
    <xf numFmtId="0" fontId="27" fillId="75" borderId="0" applyNumberFormat="0" applyBorder="0" applyAlignment="0" applyProtection="0"/>
    <xf numFmtId="0" fontId="27" fillId="75" borderId="0" applyNumberFormat="0" applyBorder="0" applyAlignment="0" applyProtection="0"/>
    <xf numFmtId="0" fontId="27" fillId="75" borderId="0" applyNumberFormat="0" applyBorder="0" applyAlignment="0" applyProtection="0"/>
    <xf numFmtId="0" fontId="27" fillId="75" borderId="0" applyNumberFormat="0" applyBorder="0" applyAlignment="0" applyProtection="0"/>
    <xf numFmtId="0" fontId="27" fillId="75" borderId="0" applyNumberFormat="0" applyBorder="0" applyAlignment="0" applyProtection="0"/>
    <xf numFmtId="0" fontId="27" fillId="75" borderId="0" applyNumberFormat="0" applyBorder="0" applyAlignment="0" applyProtection="0"/>
    <xf numFmtId="171" fontId="1" fillId="50" borderId="0" applyNumberFormat="0" applyBorder="0" applyAlignment="0" applyProtection="0"/>
    <xf numFmtId="0" fontId="27" fillId="75" borderId="0" applyNumberFormat="0" applyBorder="0" applyAlignment="0" applyProtection="0"/>
    <xf numFmtId="171" fontId="27" fillId="74" borderId="0" applyNumberFormat="0" applyBorder="0" applyAlignment="0" applyProtection="0"/>
    <xf numFmtId="0" fontId="27" fillId="75" borderId="0" applyNumberFormat="0" applyBorder="0" applyAlignment="0" applyProtection="0"/>
    <xf numFmtId="0" fontId="27" fillId="75" borderId="0" applyNumberFormat="0" applyBorder="0" applyAlignment="0" applyProtection="0"/>
    <xf numFmtId="0" fontId="27" fillId="75" borderId="0" applyNumberFormat="0" applyBorder="0" applyAlignment="0" applyProtection="0"/>
    <xf numFmtId="171" fontId="27" fillId="72" borderId="0" applyNumberFormat="0" applyBorder="0" applyAlignment="0" applyProtection="0"/>
    <xf numFmtId="0" fontId="27" fillId="70" borderId="0" applyNumberFormat="0" applyBorder="0" applyAlignment="0" applyProtection="0"/>
    <xf numFmtId="0" fontId="27" fillId="70" borderId="0" applyNumberFormat="0" applyBorder="0" applyAlignment="0" applyProtection="0"/>
    <xf numFmtId="0" fontId="27" fillId="70" borderId="0" applyNumberFormat="0" applyBorder="0" applyAlignment="0" applyProtection="0"/>
    <xf numFmtId="0" fontId="27" fillId="70" borderId="0" applyNumberFormat="0" applyBorder="0" applyAlignment="0" applyProtection="0"/>
    <xf numFmtId="0" fontId="27" fillId="70" borderId="0" applyNumberFormat="0" applyBorder="0" applyAlignment="0" applyProtection="0"/>
    <xf numFmtId="0" fontId="27" fillId="70" borderId="0" applyNumberFormat="0" applyBorder="0" applyAlignment="0" applyProtection="0"/>
    <xf numFmtId="171" fontId="1" fillId="54" borderId="0" applyNumberFormat="0" applyBorder="0" applyAlignment="0" applyProtection="0"/>
    <xf numFmtId="0" fontId="27" fillId="70" borderId="0" applyNumberFormat="0" applyBorder="0" applyAlignment="0" applyProtection="0"/>
    <xf numFmtId="171" fontId="27" fillId="72" borderId="0" applyNumberFormat="0" applyBorder="0" applyAlignment="0" applyProtection="0"/>
    <xf numFmtId="0" fontId="27" fillId="70" borderId="0" applyNumberFormat="0" applyBorder="0" applyAlignment="0" applyProtection="0"/>
    <xf numFmtId="0" fontId="27" fillId="70" borderId="0" applyNumberFormat="0" applyBorder="0" applyAlignment="0" applyProtection="0"/>
    <xf numFmtId="0" fontId="27" fillId="70" borderId="0" applyNumberFormat="0" applyBorder="0" applyAlignment="0" applyProtection="0"/>
    <xf numFmtId="171" fontId="27" fillId="73" borderId="0" applyNumberFormat="0" applyBorder="0" applyAlignment="0" applyProtection="0"/>
    <xf numFmtId="0" fontId="27" fillId="73" borderId="0" applyNumberFormat="0" applyBorder="0" applyAlignment="0" applyProtection="0"/>
    <xf numFmtId="0" fontId="27" fillId="73" borderId="0" applyNumberFormat="0" applyBorder="0" applyAlignment="0" applyProtection="0"/>
    <xf numFmtId="0" fontId="27" fillId="73" borderId="0" applyNumberFormat="0" applyBorder="0" applyAlignment="0" applyProtection="0"/>
    <xf numFmtId="0" fontId="27" fillId="73" borderId="0" applyNumberFormat="0" applyBorder="0" applyAlignment="0" applyProtection="0"/>
    <xf numFmtId="0" fontId="27" fillId="73" borderId="0" applyNumberFormat="0" applyBorder="0" applyAlignment="0" applyProtection="0"/>
    <xf numFmtId="0" fontId="27" fillId="73" borderId="0" applyNumberFormat="0" applyBorder="0" applyAlignment="0" applyProtection="0"/>
    <xf numFmtId="171" fontId="1" fillId="58" borderId="0" applyNumberFormat="0" applyBorder="0" applyAlignment="0" applyProtection="0"/>
    <xf numFmtId="0" fontId="27" fillId="73" borderId="0" applyNumberFormat="0" applyBorder="0" applyAlignment="0" applyProtection="0"/>
    <xf numFmtId="171" fontId="27" fillId="73" borderId="0" applyNumberFormat="0" applyBorder="0" applyAlignment="0" applyProtection="0"/>
    <xf numFmtId="0" fontId="27" fillId="73" borderId="0" applyNumberFormat="0" applyBorder="0" applyAlignment="0" applyProtection="0"/>
    <xf numFmtId="0" fontId="27" fillId="73" borderId="0" applyNumberFormat="0" applyBorder="0" applyAlignment="0" applyProtection="0"/>
    <xf numFmtId="0" fontId="27" fillId="73" borderId="0" applyNumberFormat="0" applyBorder="0" applyAlignment="0" applyProtection="0"/>
    <xf numFmtId="171" fontId="27" fillId="74" borderId="0" applyNumberFormat="0" applyBorder="0" applyAlignment="0" applyProtection="0"/>
    <xf numFmtId="0" fontId="27" fillId="76" borderId="0" applyNumberFormat="0" applyBorder="0" applyAlignment="0" applyProtection="0"/>
    <xf numFmtId="0" fontId="27" fillId="76" borderId="0" applyNumberFormat="0" applyBorder="0" applyAlignment="0" applyProtection="0"/>
    <xf numFmtId="0" fontId="27" fillId="76" borderId="0" applyNumberFormat="0" applyBorder="0" applyAlignment="0" applyProtection="0"/>
    <xf numFmtId="0" fontId="27" fillId="76" borderId="0" applyNumberFormat="0" applyBorder="0" applyAlignment="0" applyProtection="0"/>
    <xf numFmtId="0" fontId="27" fillId="76" borderId="0" applyNumberFormat="0" applyBorder="0" applyAlignment="0" applyProtection="0"/>
    <xf numFmtId="0" fontId="27" fillId="76" borderId="0" applyNumberFormat="0" applyBorder="0" applyAlignment="0" applyProtection="0"/>
    <xf numFmtId="171" fontId="1" fillId="62" borderId="0" applyNumberFormat="0" applyBorder="0" applyAlignment="0" applyProtection="0"/>
    <xf numFmtId="0" fontId="27" fillId="76" borderId="0" applyNumberFormat="0" applyBorder="0" applyAlignment="0" applyProtection="0"/>
    <xf numFmtId="171" fontId="27" fillId="74" borderId="0" applyNumberFormat="0" applyBorder="0" applyAlignment="0" applyProtection="0"/>
    <xf numFmtId="0" fontId="27" fillId="76" borderId="0" applyNumberFormat="0" applyBorder="0" applyAlignment="0" applyProtection="0"/>
    <xf numFmtId="0" fontId="27" fillId="76" borderId="0" applyNumberFormat="0" applyBorder="0" applyAlignment="0" applyProtection="0"/>
    <xf numFmtId="0" fontId="27" fillId="76" borderId="0" applyNumberFormat="0" applyBorder="0" applyAlignment="0" applyProtection="0"/>
    <xf numFmtId="171" fontId="28" fillId="77" borderId="0" applyNumberFormat="0" applyBorder="0" applyAlignment="0" applyProtection="0"/>
    <xf numFmtId="171" fontId="23" fillId="43" borderId="0" applyNumberFormat="0" applyBorder="0" applyAlignment="0" applyProtection="0"/>
    <xf numFmtId="171" fontId="28" fillId="77" borderId="0" applyNumberFormat="0" applyBorder="0" applyAlignment="0" applyProtection="0"/>
    <xf numFmtId="0" fontId="28" fillId="78" borderId="0" applyNumberFormat="0" applyBorder="0" applyAlignment="0" applyProtection="0"/>
    <xf numFmtId="171" fontId="28" fillId="66" borderId="0" applyNumberFormat="0" applyBorder="0" applyAlignment="0" applyProtection="0"/>
    <xf numFmtId="171" fontId="23" fillId="47" borderId="0" applyNumberFormat="0" applyBorder="0" applyAlignment="0" applyProtection="0"/>
    <xf numFmtId="171" fontId="28" fillId="66" borderId="0" applyNumberFormat="0" applyBorder="0" applyAlignment="0" applyProtection="0"/>
    <xf numFmtId="0" fontId="28" fillId="66" borderId="0" applyNumberFormat="0" applyBorder="0" applyAlignment="0" applyProtection="0"/>
    <xf numFmtId="171" fontId="28" fillId="74" borderId="0" applyNumberFormat="0" applyBorder="0" applyAlignment="0" applyProtection="0"/>
    <xf numFmtId="171" fontId="23" fillId="51" borderId="0" applyNumberFormat="0" applyBorder="0" applyAlignment="0" applyProtection="0"/>
    <xf numFmtId="171" fontId="28" fillId="74" borderId="0" applyNumberFormat="0" applyBorder="0" applyAlignment="0" applyProtection="0"/>
    <xf numFmtId="0" fontId="28" fillId="75" borderId="0" applyNumberFormat="0" applyBorder="0" applyAlignment="0" applyProtection="0"/>
    <xf numFmtId="171" fontId="28" fillId="72" borderId="0" applyNumberFormat="0" applyBorder="0" applyAlignment="0" applyProtection="0"/>
    <xf numFmtId="171" fontId="23" fillId="55" borderId="0" applyNumberFormat="0" applyBorder="0" applyAlignment="0" applyProtection="0"/>
    <xf numFmtId="171" fontId="28" fillId="72" borderId="0" applyNumberFormat="0" applyBorder="0" applyAlignment="0" applyProtection="0"/>
    <xf numFmtId="0" fontId="28" fillId="79" borderId="0" applyNumberFormat="0" applyBorder="0" applyAlignment="0" applyProtection="0"/>
    <xf numFmtId="171" fontId="28" fillId="77" borderId="0" applyNumberFormat="0" applyBorder="0" applyAlignment="0" applyProtection="0"/>
    <xf numFmtId="171" fontId="23" fillId="59" borderId="0" applyNumberFormat="0" applyBorder="0" applyAlignment="0" applyProtection="0"/>
    <xf numFmtId="171" fontId="28" fillId="77" borderId="0" applyNumberFormat="0" applyBorder="0" applyAlignment="0" applyProtection="0"/>
    <xf numFmtId="0" fontId="28" fillId="77" borderId="0" applyNumberFormat="0" applyBorder="0" applyAlignment="0" applyProtection="0"/>
    <xf numFmtId="171" fontId="28" fillId="66" borderId="0" applyNumberFormat="0" applyBorder="0" applyAlignment="0" applyProtection="0"/>
    <xf numFmtId="171" fontId="23" fillId="63" borderId="0" applyNumberFormat="0" applyBorder="0" applyAlignment="0" applyProtection="0"/>
    <xf numFmtId="171" fontId="28" fillId="66" borderId="0" applyNumberFormat="0" applyBorder="0" applyAlignment="0" applyProtection="0"/>
    <xf numFmtId="0" fontId="28" fillId="80" borderId="0" applyNumberFormat="0" applyBorder="0" applyAlignment="0" applyProtection="0"/>
    <xf numFmtId="171" fontId="28" fillId="77" borderId="0" applyNumberFormat="0" applyBorder="0" applyAlignment="0" applyProtection="0"/>
    <xf numFmtId="171" fontId="23" fillId="40" borderId="0" applyNumberFormat="0" applyBorder="0" applyAlignment="0" applyProtection="0"/>
    <xf numFmtId="171" fontId="28" fillId="77" borderId="0" applyNumberFormat="0" applyBorder="0" applyAlignment="0" applyProtection="0"/>
    <xf numFmtId="0" fontId="28" fillId="81" borderId="0" applyNumberFormat="0" applyBorder="0" applyAlignment="0" applyProtection="0"/>
    <xf numFmtId="171" fontId="28" fillId="82" borderId="0" applyNumberFormat="0" applyBorder="0" applyAlignment="0" applyProtection="0"/>
    <xf numFmtId="171" fontId="23" fillId="44" borderId="0" applyNumberFormat="0" applyBorder="0" applyAlignment="0" applyProtection="0"/>
    <xf numFmtId="171" fontId="28" fillId="82" borderId="0" applyNumberFormat="0" applyBorder="0" applyAlignment="0" applyProtection="0"/>
    <xf numFmtId="0" fontId="28" fillId="82" borderId="0" applyNumberFormat="0" applyBorder="0" applyAlignment="0" applyProtection="0"/>
    <xf numFmtId="171" fontId="28" fillId="83" borderId="0" applyNumberFormat="0" applyBorder="0" applyAlignment="0" applyProtection="0"/>
    <xf numFmtId="171" fontId="23" fillId="48" borderId="0" applyNumberFormat="0" applyBorder="0" applyAlignment="0" applyProtection="0"/>
    <xf numFmtId="171" fontId="28" fillId="83" borderId="0" applyNumberFormat="0" applyBorder="0" applyAlignment="0" applyProtection="0"/>
    <xf numFmtId="0" fontId="28" fillId="83" borderId="0" applyNumberFormat="0" applyBorder="0" applyAlignment="0" applyProtection="0"/>
    <xf numFmtId="171" fontId="28" fillId="84" borderId="0" applyNumberFormat="0" applyBorder="0" applyAlignment="0" applyProtection="0"/>
    <xf numFmtId="171" fontId="23" fillId="52" borderId="0" applyNumberFormat="0" applyBorder="0" applyAlignment="0" applyProtection="0"/>
    <xf numFmtId="171" fontId="28" fillId="84" borderId="0" applyNumberFormat="0" applyBorder="0" applyAlignment="0" applyProtection="0"/>
    <xf numFmtId="0" fontId="28" fillId="79" borderId="0" applyNumberFormat="0" applyBorder="0" applyAlignment="0" applyProtection="0"/>
    <xf numFmtId="171" fontId="28" fillId="77" borderId="0" applyNumberFormat="0" applyBorder="0" applyAlignment="0" applyProtection="0"/>
    <xf numFmtId="171" fontId="23" fillId="56" borderId="0" applyNumberFormat="0" applyBorder="0" applyAlignment="0" applyProtection="0"/>
    <xf numFmtId="171" fontId="28" fillId="77" borderId="0" applyNumberFormat="0" applyBorder="0" applyAlignment="0" applyProtection="0"/>
    <xf numFmtId="0" fontId="28" fillId="77" borderId="0" applyNumberFormat="0" applyBorder="0" applyAlignment="0" applyProtection="0"/>
    <xf numFmtId="171" fontId="28" fillId="85" borderId="0" applyNumberFormat="0" applyBorder="0" applyAlignment="0" applyProtection="0"/>
    <xf numFmtId="171" fontId="23" fillId="60" borderId="0" applyNumberFormat="0" applyBorder="0" applyAlignment="0" applyProtection="0"/>
    <xf numFmtId="171" fontId="28" fillId="85" borderId="0" applyNumberFormat="0" applyBorder="0" applyAlignment="0" applyProtection="0"/>
    <xf numFmtId="0" fontId="28" fillId="85" borderId="0" applyNumberFormat="0" applyBorder="0" applyAlignment="0" applyProtection="0"/>
    <xf numFmtId="171" fontId="29" fillId="67" borderId="0" applyNumberFormat="0" applyBorder="0" applyAlignment="0" applyProtection="0"/>
    <xf numFmtId="171" fontId="16" fillId="34" borderId="0" applyNumberFormat="0" applyBorder="0" applyAlignment="0" applyProtection="0"/>
    <xf numFmtId="171" fontId="29" fillId="67" borderId="0" applyNumberFormat="0" applyBorder="0" applyAlignment="0" applyProtection="0"/>
    <xf numFmtId="0" fontId="29" fillId="67" borderId="0" applyNumberFormat="0" applyBorder="0" applyAlignment="0" applyProtection="0"/>
    <xf numFmtId="171" fontId="30" fillId="86" borderId="12" applyNumberFormat="0" applyAlignment="0" applyProtection="0"/>
    <xf numFmtId="171" fontId="19" fillId="37" borderId="3" applyNumberFormat="0" applyAlignment="0" applyProtection="0"/>
    <xf numFmtId="171" fontId="30" fillId="86" borderId="12" applyNumberFormat="0" applyAlignment="0" applyProtection="0"/>
    <xf numFmtId="0" fontId="30" fillId="72" borderId="12" applyNumberFormat="0" applyAlignment="0" applyProtection="0"/>
    <xf numFmtId="171" fontId="31" fillId="87" borderId="13" applyNumberFormat="0" applyAlignment="0" applyProtection="0"/>
    <xf numFmtId="171" fontId="21" fillId="38" borderId="6" applyNumberFormat="0" applyAlignment="0" applyProtection="0"/>
    <xf numFmtId="171" fontId="31" fillId="87" borderId="13" applyNumberFormat="0" applyAlignment="0" applyProtection="0"/>
    <xf numFmtId="0" fontId="31" fillId="87" borderId="13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4" fillId="0" borderId="0"/>
    <xf numFmtId="0" fontId="34" fillId="0" borderId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71" fontId="37" fillId="0" borderId="0" applyNumberFormat="0" applyFill="0" applyBorder="0" applyAlignment="0" applyProtection="0"/>
    <xf numFmtId="171" fontId="22" fillId="0" borderId="0" applyNumberFormat="0" applyFill="0" applyBorder="0" applyAlignment="0" applyProtection="0"/>
    <xf numFmtId="171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71" fontId="38" fillId="69" borderId="0" applyNumberFormat="0" applyBorder="0" applyAlignment="0" applyProtection="0"/>
    <xf numFmtId="171" fontId="15" fillId="33" borderId="0" applyNumberFormat="0" applyBorder="0" applyAlignment="0" applyProtection="0"/>
    <xf numFmtId="171" fontId="38" fillId="69" borderId="0" applyNumberFormat="0" applyBorder="0" applyAlignment="0" applyProtection="0"/>
    <xf numFmtId="0" fontId="38" fillId="69" borderId="0" applyNumberFormat="0" applyBorder="0" applyAlignment="0" applyProtection="0"/>
    <xf numFmtId="171" fontId="39" fillId="0" borderId="14" applyNumberFormat="0" applyFill="0" applyAlignment="0" applyProtection="0"/>
    <xf numFmtId="171" fontId="12" fillId="0" borderId="1" applyNumberFormat="0" applyFill="0" applyAlignment="0" applyProtection="0"/>
    <xf numFmtId="171" fontId="39" fillId="0" borderId="14" applyNumberFormat="0" applyFill="0" applyAlignment="0" applyProtection="0"/>
    <xf numFmtId="0" fontId="40" fillId="0" borderId="15" applyNumberFormat="0" applyFill="0" applyAlignment="0" applyProtection="0"/>
    <xf numFmtId="171" fontId="41" fillId="0" borderId="16" applyNumberFormat="0" applyFill="0" applyAlignment="0" applyProtection="0"/>
    <xf numFmtId="171" fontId="13" fillId="0" borderId="10" applyNumberFormat="0" applyFill="0" applyAlignment="0" applyProtection="0"/>
    <xf numFmtId="171" fontId="41" fillId="0" borderId="16" applyNumberFormat="0" applyFill="0" applyAlignment="0" applyProtection="0"/>
    <xf numFmtId="0" fontId="42" fillId="0" borderId="16" applyNumberFormat="0" applyFill="0" applyAlignment="0" applyProtection="0"/>
    <xf numFmtId="171" fontId="43" fillId="0" borderId="17" applyNumberFormat="0" applyFill="0" applyAlignment="0" applyProtection="0"/>
    <xf numFmtId="171" fontId="14" fillId="0" borderId="2" applyNumberFormat="0" applyFill="0" applyAlignment="0" applyProtection="0"/>
    <xf numFmtId="171" fontId="43" fillId="0" borderId="17" applyNumberFormat="0" applyFill="0" applyAlignment="0" applyProtection="0"/>
    <xf numFmtId="0" fontId="44" fillId="0" borderId="18" applyNumberFormat="0" applyFill="0" applyAlignment="0" applyProtection="0"/>
    <xf numFmtId="171" fontId="43" fillId="0" borderId="0" applyNumberFormat="0" applyFill="0" applyBorder="0" applyAlignment="0" applyProtection="0"/>
    <xf numFmtId="171" fontId="14" fillId="0" borderId="0" applyNumberFormat="0" applyFill="0" applyBorder="0" applyAlignment="0" applyProtection="0"/>
    <xf numFmtId="171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171" fontId="48" fillId="74" borderId="12" applyNumberFormat="0" applyAlignment="0" applyProtection="0"/>
    <xf numFmtId="171" fontId="17" fillId="36" borderId="3" applyNumberFormat="0" applyAlignment="0" applyProtection="0"/>
    <xf numFmtId="171" fontId="48" fillId="74" borderId="12" applyNumberFormat="0" applyAlignment="0" applyProtection="0"/>
    <xf numFmtId="0" fontId="48" fillId="64" borderId="12" applyNumberFormat="0" applyAlignment="0" applyProtection="0"/>
    <xf numFmtId="171" fontId="49" fillId="0" borderId="19" applyNumberFormat="0" applyFill="0" applyAlignment="0" applyProtection="0"/>
    <xf numFmtId="171" fontId="20" fillId="0" borderId="5" applyNumberFormat="0" applyFill="0" applyAlignment="0" applyProtection="0"/>
    <xf numFmtId="171" fontId="49" fillId="0" borderId="19" applyNumberFormat="0" applyFill="0" applyAlignment="0" applyProtection="0"/>
    <xf numFmtId="0" fontId="49" fillId="0" borderId="19" applyNumberFormat="0" applyFill="0" applyAlignment="0" applyProtection="0"/>
    <xf numFmtId="171" fontId="50" fillId="74" borderId="0" applyNumberFormat="0" applyBorder="0" applyAlignment="0" applyProtection="0"/>
    <xf numFmtId="171" fontId="25" fillId="35" borderId="0" applyNumberFormat="0" applyBorder="0" applyAlignment="0" applyProtection="0"/>
    <xf numFmtId="171" fontId="50" fillId="74" borderId="0" applyNumberFormat="0" applyBorder="0" applyAlignment="0" applyProtection="0"/>
    <xf numFmtId="0" fontId="50" fillId="74" borderId="0" applyNumberFormat="0" applyBorder="0" applyAlignment="0" applyProtection="0"/>
    <xf numFmtId="173" fontId="5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71" fontId="1" fillId="0" borderId="0"/>
    <xf numFmtId="171" fontId="1" fillId="0" borderId="0"/>
    <xf numFmtId="0" fontId="1" fillId="0" borderId="0"/>
    <xf numFmtId="171" fontId="2" fillId="0" borderId="0"/>
    <xf numFmtId="0" fontId="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" fillId="0" borderId="0"/>
    <xf numFmtId="171" fontId="27" fillId="0" borderId="0"/>
    <xf numFmtId="171" fontId="1" fillId="0" borderId="0"/>
    <xf numFmtId="171" fontId="2" fillId="0" borderId="0"/>
    <xf numFmtId="171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36" fillId="0" borderId="0"/>
    <xf numFmtId="0" fontId="2" fillId="0" borderId="0"/>
    <xf numFmtId="171" fontId="1" fillId="0" borderId="0"/>
    <xf numFmtId="174" fontId="2" fillId="0" borderId="0"/>
    <xf numFmtId="171" fontId="1" fillId="0" borderId="0"/>
    <xf numFmtId="171" fontId="1" fillId="0" borderId="0"/>
    <xf numFmtId="0" fontId="36" fillId="0" borderId="0"/>
    <xf numFmtId="171" fontId="1" fillId="0" borderId="0"/>
    <xf numFmtId="171" fontId="2" fillId="0" borderId="0"/>
    <xf numFmtId="37" fontId="34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2" fillId="0" borderId="0"/>
    <xf numFmtId="0" fontId="2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1" fillId="0" borderId="0"/>
    <xf numFmtId="0" fontId="2" fillId="0" borderId="0"/>
    <xf numFmtId="0" fontId="1" fillId="0" borderId="0"/>
    <xf numFmtId="0" fontId="1" fillId="0" borderId="0"/>
    <xf numFmtId="171" fontId="2" fillId="0" borderId="0"/>
    <xf numFmtId="0" fontId="2" fillId="0" borderId="0"/>
    <xf numFmtId="0" fontId="2" fillId="0" borderId="0"/>
    <xf numFmtId="174" fontId="1" fillId="0" borderId="0"/>
    <xf numFmtId="171" fontId="2" fillId="0" borderId="0"/>
    <xf numFmtId="171" fontId="2" fillId="0" borderId="0"/>
    <xf numFmtId="0" fontId="1" fillId="0" borderId="0"/>
    <xf numFmtId="171" fontId="36" fillId="0" borderId="0"/>
    <xf numFmtId="171" fontId="2" fillId="0" borderId="0"/>
    <xf numFmtId="171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37" fontId="52" fillId="0" borderId="0"/>
    <xf numFmtId="171" fontId="2" fillId="0" borderId="0"/>
    <xf numFmtId="0" fontId="2" fillId="0" borderId="0"/>
    <xf numFmtId="0" fontId="2" fillId="0" borderId="0"/>
    <xf numFmtId="0" fontId="53" fillId="0" borderId="0"/>
    <xf numFmtId="171" fontId="2" fillId="0" borderId="0"/>
    <xf numFmtId="171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71" fontId="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" fillId="0" borderId="0"/>
    <xf numFmtId="171" fontId="1" fillId="0" borderId="0"/>
    <xf numFmtId="171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71" fontId="1" fillId="0" borderId="0"/>
    <xf numFmtId="171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36" fillId="0" borderId="0"/>
    <xf numFmtId="0" fontId="1" fillId="0" borderId="0"/>
    <xf numFmtId="0" fontId="1" fillId="0" borderId="0"/>
    <xf numFmtId="171" fontId="2" fillId="0" borderId="0"/>
    <xf numFmtId="0" fontId="1" fillId="0" borderId="0"/>
    <xf numFmtId="0" fontId="1" fillId="0" borderId="0"/>
    <xf numFmtId="171" fontId="34" fillId="68" borderId="20" applyNumberFormat="0" applyFont="0" applyAlignment="0" applyProtection="0"/>
    <xf numFmtId="0" fontId="27" fillId="68" borderId="20" applyNumberFormat="0" applyFont="0" applyAlignment="0" applyProtection="0"/>
    <xf numFmtId="0" fontId="27" fillId="68" borderId="20" applyNumberFormat="0" applyFont="0" applyAlignment="0" applyProtection="0"/>
    <xf numFmtId="0" fontId="27" fillId="68" borderId="20" applyNumberFormat="0" applyFont="0" applyAlignment="0" applyProtection="0"/>
    <xf numFmtId="0" fontId="27" fillId="68" borderId="20" applyNumberFormat="0" applyFont="0" applyAlignment="0" applyProtection="0"/>
    <xf numFmtId="0" fontId="27" fillId="68" borderId="20" applyNumberFormat="0" applyFont="0" applyAlignment="0" applyProtection="0"/>
    <xf numFmtId="0" fontId="27" fillId="68" borderId="20" applyNumberFormat="0" applyFont="0" applyAlignment="0" applyProtection="0"/>
    <xf numFmtId="0" fontId="27" fillId="68" borderId="20" applyNumberFormat="0" applyFont="0" applyAlignment="0" applyProtection="0"/>
    <xf numFmtId="0" fontId="27" fillId="68" borderId="20" applyNumberFormat="0" applyFont="0" applyAlignment="0" applyProtection="0"/>
    <xf numFmtId="0" fontId="27" fillId="68" borderId="20" applyNumberFormat="0" applyFont="0" applyAlignment="0" applyProtection="0"/>
    <xf numFmtId="0" fontId="27" fillId="68" borderId="20" applyNumberFormat="0" applyFont="0" applyAlignment="0" applyProtection="0"/>
    <xf numFmtId="0" fontId="27" fillId="68" borderId="20" applyNumberFormat="0" applyFont="0" applyAlignment="0" applyProtection="0"/>
    <xf numFmtId="0" fontId="27" fillId="68" borderId="20" applyNumberFormat="0" applyFont="0" applyAlignment="0" applyProtection="0"/>
    <xf numFmtId="0" fontId="27" fillId="68" borderId="20" applyNumberFormat="0" applyFont="0" applyAlignment="0" applyProtection="0"/>
    <xf numFmtId="0" fontId="27" fillId="68" borderId="20" applyNumberFormat="0" applyFont="0" applyAlignment="0" applyProtection="0"/>
    <xf numFmtId="171" fontId="1" fillId="39" borderId="7" applyNumberFormat="0" applyFont="0" applyAlignment="0" applyProtection="0"/>
    <xf numFmtId="0" fontId="27" fillId="68" borderId="20" applyNumberFormat="0" applyFont="0" applyAlignment="0" applyProtection="0"/>
    <xf numFmtId="0" fontId="27" fillId="68" borderId="20" applyNumberFormat="0" applyFont="0" applyAlignment="0" applyProtection="0"/>
    <xf numFmtId="0" fontId="27" fillId="68" borderId="20" applyNumberFormat="0" applyFont="0" applyAlignment="0" applyProtection="0"/>
    <xf numFmtId="0" fontId="27" fillId="68" borderId="20" applyNumberFormat="0" applyFont="0" applyAlignment="0" applyProtection="0"/>
    <xf numFmtId="0" fontId="27" fillId="68" borderId="20" applyNumberFormat="0" applyFont="0" applyAlignment="0" applyProtection="0"/>
    <xf numFmtId="0" fontId="27" fillId="68" borderId="20" applyNumberFormat="0" applyFont="0" applyAlignment="0" applyProtection="0"/>
    <xf numFmtId="171" fontId="34" fillId="68" borderId="20" applyNumberFormat="0" applyFont="0" applyAlignment="0" applyProtection="0"/>
    <xf numFmtId="0" fontId="2" fillId="68" borderId="20" applyNumberFormat="0" applyFont="0" applyAlignment="0" applyProtection="0"/>
    <xf numFmtId="171" fontId="54" fillId="86" borderId="21" applyNumberFormat="0" applyAlignment="0" applyProtection="0"/>
    <xf numFmtId="171" fontId="18" fillId="37" borderId="4" applyNumberFormat="0" applyAlignment="0" applyProtection="0"/>
    <xf numFmtId="171" fontId="54" fillId="86" borderId="21" applyNumberFormat="0" applyAlignment="0" applyProtection="0"/>
    <xf numFmtId="0" fontId="54" fillId="72" borderId="21" applyNumberFormat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55" fillId="88" borderId="11" applyBorder="0">
      <alignment horizontal="center" vertical="center" wrapText="1"/>
    </xf>
    <xf numFmtId="171" fontId="55" fillId="89" borderId="11" applyBorder="0">
      <alignment horizontal="center" vertical="center" wrapText="1"/>
    </xf>
    <xf numFmtId="171" fontId="55" fillId="90" borderId="11" applyBorder="0">
      <alignment horizontal="center" vertical="center" wrapText="1"/>
    </xf>
    <xf numFmtId="171" fontId="56" fillId="91" borderId="11" applyBorder="0">
      <alignment horizontal="center" vertical="center" wrapText="1"/>
    </xf>
    <xf numFmtId="171" fontId="57" fillId="0" borderId="0" applyNumberFormat="0" applyFill="0" applyBorder="0" applyAlignment="0" applyProtection="0"/>
    <xf numFmtId="171" fontId="26" fillId="0" borderId="0" applyNumberFormat="0" applyFill="0" applyBorder="0" applyAlignment="0" applyProtection="0"/>
    <xf numFmtId="171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171" fontId="59" fillId="0" borderId="22" applyNumberFormat="0" applyFill="0" applyAlignment="0" applyProtection="0"/>
    <xf numFmtId="171" fontId="6" fillId="0" borderId="8" applyNumberFormat="0" applyFill="0" applyAlignment="0" applyProtection="0"/>
    <xf numFmtId="171" fontId="59" fillId="0" borderId="22" applyNumberFormat="0" applyFill="0" applyAlignment="0" applyProtection="0"/>
    <xf numFmtId="0" fontId="59" fillId="0" borderId="23" applyNumberFormat="0" applyFill="0" applyAlignment="0" applyProtection="0"/>
    <xf numFmtId="171" fontId="60" fillId="0" borderId="0" applyNumberFormat="0" applyFill="0" applyBorder="0" applyAlignment="0" applyProtection="0"/>
    <xf numFmtId="171" fontId="3" fillId="0" borderId="0" applyNumberFormat="0" applyFill="0" applyBorder="0" applyAlignment="0" applyProtection="0"/>
    <xf numFmtId="171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41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1" fillId="0" borderId="0"/>
    <xf numFmtId="0" fontId="62" fillId="0" borderId="0"/>
    <xf numFmtId="0" fontId="2" fillId="0" borderId="0"/>
    <xf numFmtId="0" fontId="1" fillId="0" borderId="0"/>
    <xf numFmtId="0" fontId="1" fillId="0" borderId="0"/>
    <xf numFmtId="0" fontId="63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63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1" fillId="0" borderId="0"/>
    <xf numFmtId="0" fontId="64" fillId="0" borderId="0"/>
    <xf numFmtId="43" fontId="1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" fillId="0" borderId="1" applyNumberFormat="0" applyFill="0" applyAlignment="0" applyProtection="0"/>
    <xf numFmtId="0" fontId="13" fillId="0" borderId="10" applyNumberFormat="0" applyFill="0" applyAlignment="0" applyProtection="0"/>
    <xf numFmtId="0" fontId="14" fillId="0" borderId="2" applyNumberFormat="0" applyFill="0" applyAlignment="0" applyProtection="0"/>
    <xf numFmtId="0" fontId="14" fillId="0" borderId="0" applyNumberFormat="0" applyFill="0" applyBorder="0" applyAlignment="0" applyProtection="0"/>
    <xf numFmtId="0" fontId="15" fillId="33" borderId="0" applyNumberFormat="0" applyBorder="0" applyAlignment="0" applyProtection="0"/>
    <xf numFmtId="0" fontId="16" fillId="34" borderId="0" applyNumberFormat="0" applyBorder="0" applyAlignment="0" applyProtection="0"/>
    <xf numFmtId="0" fontId="17" fillId="36" borderId="3" applyNumberFormat="0" applyAlignment="0" applyProtection="0"/>
    <xf numFmtId="0" fontId="18" fillId="37" borderId="4" applyNumberFormat="0" applyAlignment="0" applyProtection="0"/>
    <xf numFmtId="0" fontId="19" fillId="37" borderId="3" applyNumberFormat="0" applyAlignment="0" applyProtection="0"/>
    <xf numFmtId="0" fontId="20" fillId="0" borderId="5" applyNumberFormat="0" applyFill="0" applyAlignment="0" applyProtection="0"/>
    <xf numFmtId="0" fontId="21" fillId="38" borderId="6" applyNumberFormat="0" applyAlignment="0" applyProtection="0"/>
    <xf numFmtId="0" fontId="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" fillId="0" borderId="8" applyNumberFormat="0" applyFill="0" applyAlignment="0" applyProtection="0"/>
    <xf numFmtId="0" fontId="23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23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23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23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23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23" fillId="60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43" fontId="1" fillId="0" borderId="0" applyFont="0" applyFill="0" applyBorder="0" applyAlignment="0" applyProtection="0"/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0" borderId="0"/>
    <xf numFmtId="0" fontId="2" fillId="102" borderId="21" applyNumberFormat="0" applyProtection="0">
      <alignment horizontal="left" vertical="center" indent="1"/>
    </xf>
    <xf numFmtId="43" fontId="1" fillId="0" borderId="0" applyFont="0" applyFill="0" applyBorder="0" applyAlignment="0" applyProtection="0"/>
    <xf numFmtId="0" fontId="88" fillId="0" borderId="0"/>
    <xf numFmtId="171" fontId="2" fillId="0" borderId="0"/>
    <xf numFmtId="43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71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/>
    <xf numFmtId="43" fontId="1" fillId="0" borderId="0" applyFont="0" applyFill="0" applyBorder="0" applyAlignment="0" applyProtection="0"/>
    <xf numFmtId="0" fontId="1" fillId="0" borderId="0"/>
    <xf numFmtId="171" fontId="2" fillId="0" borderId="0"/>
    <xf numFmtId="171" fontId="2" fillId="0" borderId="0"/>
    <xf numFmtId="171" fontId="2" fillId="0" borderId="0"/>
    <xf numFmtId="43" fontId="1" fillId="0" borderId="0" applyFont="0" applyFill="0" applyBorder="0" applyAlignment="0" applyProtection="0"/>
    <xf numFmtId="171" fontId="27" fillId="65" borderId="0" applyNumberFormat="0" applyBorder="0" applyAlignment="0" applyProtection="0"/>
    <xf numFmtId="171" fontId="27" fillId="67" borderId="0" applyNumberFormat="0" applyBorder="0" applyAlignment="0" applyProtection="0"/>
    <xf numFmtId="171" fontId="27" fillId="69" borderId="0" applyNumberFormat="0" applyBorder="0" applyAlignment="0" applyProtection="0"/>
    <xf numFmtId="171" fontId="27" fillId="70" borderId="0" applyNumberFormat="0" applyBorder="0" applyAlignment="0" applyProtection="0"/>
    <xf numFmtId="171" fontId="27" fillId="64" borderId="0" applyNumberFormat="0" applyBorder="0" applyAlignment="0" applyProtection="0"/>
    <xf numFmtId="171" fontId="27" fillId="73" borderId="0" applyNumberFormat="0" applyBorder="0" applyAlignment="0" applyProtection="0"/>
    <xf numFmtId="171" fontId="27" fillId="75" borderId="0" applyNumberFormat="0" applyBorder="0" applyAlignment="0" applyProtection="0"/>
    <xf numFmtId="171" fontId="27" fillId="70" borderId="0" applyNumberFormat="0" applyBorder="0" applyAlignment="0" applyProtection="0"/>
    <xf numFmtId="171" fontId="27" fillId="76" borderId="0" applyNumberFormat="0" applyBorder="0" applyAlignment="0" applyProtection="0"/>
    <xf numFmtId="171" fontId="28" fillId="78" borderId="0" applyNumberFormat="0" applyBorder="0" applyAlignment="0" applyProtection="0"/>
    <xf numFmtId="171" fontId="28" fillId="75" borderId="0" applyNumberFormat="0" applyBorder="0" applyAlignment="0" applyProtection="0"/>
    <xf numFmtId="171" fontId="28" fillId="79" borderId="0" applyNumberFormat="0" applyBorder="0" applyAlignment="0" applyProtection="0"/>
    <xf numFmtId="171" fontId="28" fillId="80" borderId="0" applyNumberFormat="0" applyBorder="0" applyAlignment="0" applyProtection="0"/>
    <xf numFmtId="171" fontId="28" fillId="81" borderId="0" applyNumberFormat="0" applyBorder="0" applyAlignment="0" applyProtection="0"/>
    <xf numFmtId="171" fontId="28" fillId="79" borderId="0" applyNumberFormat="0" applyBorder="0" applyAlignment="0" applyProtection="0"/>
    <xf numFmtId="171" fontId="30" fillId="72" borderId="12" applyNumberFormat="0" applyAlignment="0" applyProtection="0"/>
    <xf numFmtId="171" fontId="30" fillId="72" borderId="12" applyNumberFormat="0" applyAlignment="0" applyProtection="0"/>
    <xf numFmtId="171" fontId="30" fillId="72" borderId="12" applyNumberFormat="0" applyAlignment="0" applyProtection="0"/>
    <xf numFmtId="171" fontId="32" fillId="0" borderId="0"/>
    <xf numFmtId="171" fontId="32" fillId="0" borderId="0"/>
    <xf numFmtId="171" fontId="32" fillId="0" borderId="0"/>
    <xf numFmtId="171" fontId="32" fillId="0" borderId="0"/>
    <xf numFmtId="171" fontId="33" fillId="0" borderId="0"/>
    <xf numFmtId="171" fontId="32" fillId="0" borderId="0"/>
    <xf numFmtId="171" fontId="34" fillId="0" borderId="0"/>
    <xf numFmtId="171" fontId="34" fillId="0" borderId="0"/>
    <xf numFmtId="41" fontId="2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177" fontId="36" fillId="0" borderId="0" applyFont="0" applyFill="0" applyBorder="0" applyAlignment="0" applyProtection="0"/>
    <xf numFmtId="177" fontId="36" fillId="0" borderId="0" applyFont="0" applyFill="0" applyBorder="0" applyAlignment="0" applyProtection="0"/>
    <xf numFmtId="171" fontId="40" fillId="0" borderId="15" applyNumberFormat="0" applyFill="0" applyAlignment="0" applyProtection="0"/>
    <xf numFmtId="171" fontId="42" fillId="0" borderId="16" applyNumberFormat="0" applyFill="0" applyAlignment="0" applyProtection="0"/>
    <xf numFmtId="171" fontId="44" fillId="0" borderId="18" applyNumberFormat="0" applyFill="0" applyAlignment="0" applyProtection="0"/>
    <xf numFmtId="171" fontId="44" fillId="0" borderId="0" applyNumberFormat="0" applyFill="0" applyBorder="0" applyAlignment="0" applyProtection="0"/>
    <xf numFmtId="171" fontId="46" fillId="0" borderId="0" applyNumberFormat="0" applyFill="0" applyBorder="0" applyAlignment="0" applyProtection="0"/>
    <xf numFmtId="171" fontId="46" fillId="0" borderId="0" applyNumberFormat="0" applyFill="0" applyBorder="0" applyAlignment="0" applyProtection="0"/>
    <xf numFmtId="171" fontId="46" fillId="0" borderId="0" applyNumberFormat="0" applyFill="0" applyBorder="0" applyAlignment="0" applyProtection="0"/>
    <xf numFmtId="171" fontId="46" fillId="0" borderId="0" applyNumberFormat="0" applyFill="0" applyBorder="0" applyAlignment="0" applyProtection="0"/>
    <xf numFmtId="171" fontId="46" fillId="0" borderId="0" applyNumberFormat="0" applyFill="0" applyBorder="0" applyAlignment="0" applyProtection="0"/>
    <xf numFmtId="171" fontId="46" fillId="0" borderId="0" applyNumberFormat="0" applyFill="0" applyBorder="0" applyAlignment="0" applyProtection="0"/>
    <xf numFmtId="171" fontId="46" fillId="0" borderId="0" applyNumberFormat="0" applyFill="0" applyBorder="0" applyAlignment="0" applyProtection="0"/>
    <xf numFmtId="171" fontId="46" fillId="0" borderId="0" applyNumberFormat="0" applyFill="0" applyBorder="0" applyAlignment="0" applyProtection="0"/>
    <xf numFmtId="171" fontId="46" fillId="0" borderId="0" applyNumberFormat="0" applyFill="0" applyBorder="0" applyAlignment="0" applyProtection="0"/>
    <xf numFmtId="171" fontId="46" fillId="0" borderId="0" applyNumberFormat="0" applyFill="0" applyBorder="0" applyAlignment="0" applyProtection="0"/>
    <xf numFmtId="171" fontId="46" fillId="0" borderId="0" applyNumberFormat="0" applyFill="0" applyBorder="0" applyAlignment="0" applyProtection="0"/>
    <xf numFmtId="171" fontId="48" fillId="64" borderId="12" applyNumberFormat="0" applyAlignment="0" applyProtection="0"/>
    <xf numFmtId="171" fontId="48" fillId="64" borderId="12" applyNumberFormat="0" applyAlignment="0" applyProtection="0"/>
    <xf numFmtId="171" fontId="48" fillId="64" borderId="12" applyNumberFormat="0" applyAlignment="0" applyProtection="0"/>
    <xf numFmtId="171" fontId="34" fillId="0" borderId="0"/>
    <xf numFmtId="171" fontId="34" fillId="0" borderId="0"/>
    <xf numFmtId="171" fontId="34" fillId="0" borderId="0"/>
    <xf numFmtId="171" fontId="34" fillId="0" borderId="0"/>
    <xf numFmtId="171" fontId="34" fillId="0" borderId="0"/>
    <xf numFmtId="171" fontId="34" fillId="0" borderId="0"/>
    <xf numFmtId="171" fontId="34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" fillId="0" borderId="0"/>
    <xf numFmtId="171" fontId="36" fillId="0" borderId="0"/>
    <xf numFmtId="171" fontId="2" fillId="0" borderId="0"/>
    <xf numFmtId="171" fontId="36" fillId="0" borderId="0"/>
    <xf numFmtId="171" fontId="36" fillId="0" borderId="0"/>
    <xf numFmtId="171" fontId="2" fillId="0" borderId="0"/>
    <xf numFmtId="171" fontId="92" fillId="0" borderId="0"/>
    <xf numFmtId="171" fontId="2" fillId="0" borderId="0"/>
    <xf numFmtId="171" fontId="36" fillId="0" borderId="0"/>
    <xf numFmtId="171" fontId="2" fillId="0" borderId="0"/>
    <xf numFmtId="171" fontId="36" fillId="0" borderId="0"/>
    <xf numFmtId="171" fontId="36" fillId="0" borderId="0"/>
    <xf numFmtId="171" fontId="36" fillId="0" borderId="0"/>
    <xf numFmtId="171" fontId="36" fillId="0" borderId="0"/>
    <xf numFmtId="171" fontId="36" fillId="0" borderId="0"/>
    <xf numFmtId="171" fontId="36" fillId="0" borderId="0"/>
    <xf numFmtId="171" fontId="36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92" fillId="0" borderId="0"/>
    <xf numFmtId="171" fontId="1" fillId="0" borderId="0"/>
    <xf numFmtId="171" fontId="1" fillId="0" borderId="0"/>
    <xf numFmtId="171" fontId="2" fillId="0" borderId="0"/>
    <xf numFmtId="171" fontId="2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93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" fillId="0" borderId="0"/>
    <xf numFmtId="171" fontId="2" fillId="0" borderId="0"/>
    <xf numFmtId="171" fontId="53" fillId="0" borderId="0"/>
    <xf numFmtId="171" fontId="86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1" fillId="0" borderId="0"/>
    <xf numFmtId="181" fontId="34" fillId="0" borderId="0"/>
    <xf numFmtId="171" fontId="2" fillId="0" borderId="0"/>
    <xf numFmtId="171" fontId="53" fillId="0" borderId="0"/>
    <xf numFmtId="171" fontId="2" fillId="0" borderId="0"/>
    <xf numFmtId="171" fontId="2" fillId="0" borderId="0"/>
    <xf numFmtId="171" fontId="36" fillId="0" borderId="0"/>
    <xf numFmtId="171" fontId="35" fillId="0" borderId="0"/>
    <xf numFmtId="171" fontId="27" fillId="68" borderId="20" applyNumberFormat="0" applyFont="0" applyAlignment="0" applyProtection="0"/>
    <xf numFmtId="171" fontId="27" fillId="68" borderId="20" applyNumberFormat="0" applyFont="0" applyAlignment="0" applyProtection="0"/>
    <xf numFmtId="171" fontId="27" fillId="68" borderId="20" applyNumberFormat="0" applyFont="0" applyAlignment="0" applyProtection="0"/>
    <xf numFmtId="171" fontId="54" fillId="72" borderId="21" applyNumberFormat="0" applyAlignment="0" applyProtection="0"/>
    <xf numFmtId="171" fontId="54" fillId="72" borderId="21" applyNumberFormat="0" applyAlignment="0" applyProtection="0"/>
    <xf numFmtId="171" fontId="54" fillId="72" borderId="21" applyNumberFormat="0" applyAlignment="0" applyProtection="0"/>
    <xf numFmtId="9" fontId="8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171" fontId="58" fillId="0" borderId="0" applyNumberFormat="0" applyFill="0" applyBorder="0" applyAlignment="0" applyProtection="0"/>
    <xf numFmtId="171" fontId="59" fillId="0" borderId="23" applyNumberFormat="0" applyFill="0" applyAlignment="0" applyProtection="0"/>
    <xf numFmtId="171" fontId="59" fillId="0" borderId="23" applyNumberFormat="0" applyFill="0" applyAlignment="0" applyProtection="0"/>
    <xf numFmtId="171" fontId="59" fillId="0" borderId="23" applyNumberFormat="0" applyFill="0" applyAlignment="0" applyProtection="0"/>
    <xf numFmtId="171" fontId="94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71" fontId="2" fillId="0" borderId="0"/>
    <xf numFmtId="43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171" fontId="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5" fillId="35" borderId="0" applyNumberFormat="0" applyBorder="0" applyAlignment="0" applyProtection="0"/>
    <xf numFmtId="0" fontId="23" fillId="43" borderId="0" applyNumberFormat="0" applyBorder="0" applyAlignment="0" applyProtection="0"/>
    <xf numFmtId="0" fontId="23" fillId="47" borderId="0" applyNumberFormat="0" applyBorder="0" applyAlignment="0" applyProtection="0"/>
    <xf numFmtId="0" fontId="23" fillId="51" borderId="0" applyNumberFormat="0" applyBorder="0" applyAlignment="0" applyProtection="0"/>
    <xf numFmtId="0" fontId="23" fillId="55" borderId="0" applyNumberFormat="0" applyBorder="0" applyAlignment="0" applyProtection="0"/>
    <xf numFmtId="0" fontId="23" fillId="59" borderId="0" applyNumberFormat="0" applyBorder="0" applyAlignment="0" applyProtection="0"/>
    <xf numFmtId="0" fontId="23" fillId="63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0" fontId="1" fillId="0" borderId="0"/>
    <xf numFmtId="0" fontId="2" fillId="0" borderId="0"/>
    <xf numFmtId="0" fontId="1" fillId="0" borderId="0"/>
    <xf numFmtId="0" fontId="9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96" fillId="0" borderId="0"/>
    <xf numFmtId="0" fontId="97" fillId="0" borderId="0"/>
    <xf numFmtId="0" fontId="98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3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99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44" fillId="0" borderId="18" applyNumberFormat="0" applyFill="0" applyAlignment="0" applyProtection="0"/>
    <xf numFmtId="0" fontId="59" fillId="0" borderId="23" applyNumberFormat="0" applyFill="0" applyAlignment="0" applyProtection="0"/>
    <xf numFmtId="0" fontId="40" fillId="0" borderId="15" applyNumberFormat="0" applyFill="0" applyAlignment="0" applyProtection="0"/>
    <xf numFmtId="0" fontId="28" fillId="79" borderId="0" applyNumberFormat="0" applyBorder="0" applyAlignment="0" applyProtection="0"/>
    <xf numFmtId="0" fontId="58" fillId="0" borderId="0" applyNumberFormat="0" applyFill="0" applyBorder="0" applyAlignment="0" applyProtection="0"/>
    <xf numFmtId="0" fontId="42" fillId="0" borderId="16" applyNumberFormat="0" applyFill="0" applyAlignment="0" applyProtection="0"/>
    <xf numFmtId="0" fontId="38" fillId="69" borderId="0" applyNumberFormat="0" applyBorder="0" applyAlignment="0" applyProtection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39" borderId="7" applyNumberFormat="0" applyFont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9" fillId="0" borderId="19" applyNumberFormat="0" applyFill="0" applyAlignment="0" applyProtection="0"/>
    <xf numFmtId="0" fontId="28" fillId="80" borderId="0" applyNumberFormat="0" applyBorder="0" applyAlignment="0" applyProtection="0"/>
    <xf numFmtId="0" fontId="29" fillId="67" borderId="0" applyNumberFormat="0" applyBorder="0" applyAlignment="0" applyProtection="0"/>
    <xf numFmtId="0" fontId="54" fillId="72" borderId="21" applyNumberFormat="0" applyAlignment="0" applyProtection="0"/>
    <xf numFmtId="0" fontId="28" fillId="83" borderId="0" applyNumberFormat="0" applyBorder="0" applyAlignment="0" applyProtection="0"/>
    <xf numFmtId="0" fontId="37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79" borderId="0" applyNumberFormat="0" applyBorder="0" applyAlignment="0" applyProtection="0"/>
    <xf numFmtId="0" fontId="28" fillId="77" borderId="0" applyNumberFormat="0" applyBorder="0" applyAlignment="0" applyProtection="0"/>
    <xf numFmtId="0" fontId="50" fillId="74" borderId="0" applyNumberFormat="0" applyBorder="0" applyAlignment="0" applyProtection="0"/>
    <xf numFmtId="0" fontId="28" fillId="81" borderId="0" applyNumberFormat="0" applyBorder="0" applyAlignment="0" applyProtection="0"/>
    <xf numFmtId="0" fontId="30" fillId="72" borderId="12" applyNumberFormat="0" applyAlignment="0" applyProtection="0"/>
    <xf numFmtId="0" fontId="48" fillId="64" borderId="12" applyNumberFormat="0" applyAlignment="0" applyProtection="0"/>
    <xf numFmtId="0" fontId="28" fillId="77" borderId="0" applyNumberFormat="0" applyBorder="0" applyAlignment="0" applyProtection="0"/>
    <xf numFmtId="0" fontId="28" fillId="85" borderId="0" applyNumberFormat="0" applyBorder="0" applyAlignment="0" applyProtection="0"/>
    <xf numFmtId="0" fontId="28" fillId="82" borderId="0" applyNumberFormat="0" applyBorder="0" applyAlignment="0" applyProtection="0"/>
    <xf numFmtId="0" fontId="31" fillId="87" borderId="13" applyNumberFormat="0" applyAlignment="0" applyProtection="0"/>
    <xf numFmtId="0" fontId="28" fillId="75" borderId="0" applyNumberFormat="0" applyBorder="0" applyAlignment="0" applyProtection="0"/>
    <xf numFmtId="0" fontId="28" fillId="66" borderId="0" applyNumberFormat="0" applyBorder="0" applyAlignment="0" applyProtection="0"/>
    <xf numFmtId="0" fontId="28" fillId="78" borderId="0" applyNumberFormat="0" applyBorder="0" applyAlignment="0" applyProtection="0"/>
    <xf numFmtId="0" fontId="1" fillId="39" borderId="7" applyNumberFormat="0" applyFont="0" applyAlignment="0" applyProtection="0"/>
    <xf numFmtId="0" fontId="2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39" borderId="7" applyNumberFormat="0" applyFont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1" fillId="0" borderId="0"/>
    <xf numFmtId="4" fontId="106" fillId="104" borderId="21" applyNumberFormat="0" applyProtection="0">
      <alignment vertical="center"/>
    </xf>
    <xf numFmtId="4" fontId="35" fillId="108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10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16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30" fillId="72" borderId="12" applyNumberFormat="0" applyAlignment="0" applyProtection="0"/>
    <xf numFmtId="0" fontId="30" fillId="72" borderId="12" applyNumberFormat="0" applyAlignment="0" applyProtection="0"/>
    <xf numFmtId="4" fontId="106" fillId="104" borderId="21" applyNumberFormat="0" applyProtection="0">
      <alignment vertical="center"/>
    </xf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4" fontId="35" fillId="104" borderId="21" applyNumberFormat="0" applyProtection="0">
      <alignment horizontal="left" vertical="center" indent="1"/>
    </xf>
    <xf numFmtId="0" fontId="30" fillId="72" borderId="12" applyNumberFormat="0" applyAlignment="0" applyProtection="0"/>
    <xf numFmtId="4" fontId="35" fillId="110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0" fontId="44" fillId="0" borderId="18" applyNumberFormat="0" applyFill="0" applyAlignment="0" applyProtection="0"/>
    <xf numFmtId="4" fontId="35" fillId="111" borderId="21" applyNumberFormat="0" applyProtection="0">
      <alignment horizontal="right" vertical="center"/>
    </xf>
    <xf numFmtId="0" fontId="44" fillId="0" borderId="18" applyNumberFormat="0" applyFill="0" applyAlignment="0" applyProtection="0"/>
    <xf numFmtId="4" fontId="35" fillId="111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0" fontId="48" fillId="64" borderId="12" applyNumberFormat="0" applyAlignment="0" applyProtection="0"/>
    <xf numFmtId="0" fontId="30" fillId="72" borderId="12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2" fillId="68" borderId="20" applyNumberFormat="0" applyFont="0" applyAlignment="0" applyProtection="0"/>
    <xf numFmtId="0" fontId="54" fillId="72" borderId="21" applyNumberFormat="0" applyAlignment="0" applyProtection="0"/>
    <xf numFmtId="4" fontId="35" fillId="112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0" fontId="59" fillId="0" borderId="23" applyNumberFormat="0" applyFill="0" applyAlignment="0" applyProtection="0"/>
    <xf numFmtId="0" fontId="2" fillId="102" borderId="21" applyNumberFormat="0" applyProtection="0">
      <alignment horizontal="left" vertical="center" indent="1"/>
    </xf>
    <xf numFmtId="4" fontId="35" fillId="112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1" fillId="0" borderId="0"/>
    <xf numFmtId="0" fontId="1" fillId="0" borderId="0"/>
    <xf numFmtId="4" fontId="35" fillId="108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4" fontId="35" fillId="111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4" fontId="35" fillId="116" borderId="28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" fontId="35" fillId="104" borderId="21" applyNumberFormat="0" applyProtection="0">
      <alignment horizontal="left" vertical="center" indent="1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38" fontId="102" fillId="0" borderId="0" applyFont="0" applyFill="0" applyBorder="0" applyAlignment="0" applyProtection="0"/>
    <xf numFmtId="4" fontId="35" fillId="104" borderId="21" applyNumberFormat="0" applyProtection="0">
      <alignment horizontal="left" vertical="center" indent="1"/>
    </xf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92" fillId="0" borderId="0" applyFont="0" applyFill="0" applyBorder="0" applyAlignment="0" applyProtection="0"/>
    <xf numFmtId="43" fontId="92" fillId="0" borderId="0" applyFont="0" applyFill="0" applyBorder="0" applyAlignment="0" applyProtection="0"/>
    <xf numFmtId="43" fontId="92" fillId="0" borderId="0" applyFont="0" applyFill="0" applyBorder="0" applyAlignment="0" applyProtection="0"/>
    <xf numFmtId="43" fontId="92" fillId="0" borderId="0" applyFont="0" applyFill="0" applyBorder="0" applyAlignment="0" applyProtection="0"/>
    <xf numFmtId="43" fontId="92" fillId="0" borderId="0" applyFont="0" applyFill="0" applyBorder="0" applyAlignment="0" applyProtection="0"/>
    <xf numFmtId="43" fontId="92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3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" fontId="35" fillId="104" borderId="21" applyNumberFormat="0" applyProtection="0">
      <alignment horizontal="left" vertical="center" indent="1"/>
    </xf>
    <xf numFmtId="43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36" fillId="0" borderId="0" applyFont="0" applyFill="0" applyBorder="0" applyAlignment="0" applyProtection="0"/>
    <xf numFmtId="4" fontId="35" fillId="105" borderId="21" applyNumberFormat="0" applyProtection="0">
      <alignment horizontal="right" vertical="center"/>
    </xf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7" fillId="0" borderId="0" applyFont="0" applyFill="0" applyBorder="0" applyAlignment="0" applyProtection="0"/>
    <xf numFmtId="4" fontId="35" fillId="106" borderId="21" applyNumberFormat="0" applyProtection="0">
      <alignment horizontal="right" vertical="center"/>
    </xf>
    <xf numFmtId="43" fontId="87" fillId="0" borderId="0" applyFont="0" applyFill="0" applyBorder="0" applyAlignment="0" applyProtection="0"/>
    <xf numFmtId="43" fontId="27" fillId="0" borderId="0" applyFont="0" applyFill="0" applyBorder="0" applyAlignment="0" applyProtection="0"/>
    <xf numFmtId="4" fontId="35" fillId="104" borderId="21" applyNumberFormat="0" applyProtection="0">
      <alignment horizontal="left" vertical="center" indent="1"/>
    </xf>
    <xf numFmtId="43" fontId="27" fillId="0" borderId="0" applyFont="0" applyFill="0" applyBorder="0" applyAlignment="0" applyProtection="0"/>
    <xf numFmtId="4" fontId="91" fillId="115" borderId="21" applyNumberFormat="0" applyProtection="0">
      <alignment horizontal="left" vertical="center" indent="1"/>
    </xf>
    <xf numFmtId="43" fontId="1" fillId="0" borderId="0" applyFont="0" applyFill="0" applyBorder="0" applyAlignment="0" applyProtection="0"/>
    <xf numFmtId="4" fontId="91" fillId="115" borderId="21" applyNumberFormat="0" applyProtection="0">
      <alignment horizontal="left" vertical="center" indent="1"/>
    </xf>
    <xf numFmtId="0" fontId="30" fillId="72" borderId="12" applyNumberFormat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" fontId="35" fillId="112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0" fontId="2" fillId="102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0" fontId="48" fillId="64" borderId="12" applyNumberFormat="0" applyAlignment="0" applyProtection="0"/>
    <xf numFmtId="4" fontId="35" fillId="111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4" fontId="35" fillId="106" borderId="21" applyNumberFormat="0" applyProtection="0">
      <alignment horizontal="right" vertical="center"/>
    </xf>
    <xf numFmtId="0" fontId="54" fillId="72" borderId="21" applyNumberForma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" fillId="107" borderId="0" applyNumberFormat="0"/>
    <xf numFmtId="0" fontId="1" fillId="0" borderId="0"/>
    <xf numFmtId="0" fontId="27" fillId="107" borderId="0" applyNumberFormat="0"/>
    <xf numFmtId="0" fontId="1" fillId="0" borderId="0"/>
    <xf numFmtId="0" fontId="87" fillId="0" borderId="0"/>
    <xf numFmtId="0" fontId="1" fillId="0" borderId="0"/>
    <xf numFmtId="0" fontId="1" fillId="0" borderId="0"/>
    <xf numFmtId="0" fontId="1" fillId="0" borderId="0"/>
    <xf numFmtId="0" fontId="87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6" fillId="0" borderId="0"/>
    <xf numFmtId="0" fontId="36" fillId="0" borderId="0"/>
    <xf numFmtId="0" fontId="92" fillId="0" borderId="0"/>
    <xf numFmtId="0" fontId="2" fillId="0" borderId="0"/>
    <xf numFmtId="0" fontId="92" fillId="0" borderId="0"/>
    <xf numFmtId="0" fontId="92" fillId="0" borderId="0"/>
    <xf numFmtId="0" fontId="92" fillId="0" borderId="0"/>
    <xf numFmtId="0" fontId="1" fillId="0" borderId="0"/>
    <xf numFmtId="0" fontId="103" fillId="0" borderId="0"/>
    <xf numFmtId="0" fontId="1" fillId="0" borderId="0"/>
    <xf numFmtId="0" fontId="103" fillId="0" borderId="0"/>
    <xf numFmtId="0" fontId="1" fillId="0" borderId="0"/>
    <xf numFmtId="0" fontId="1" fillId="0" borderId="0"/>
    <xf numFmtId="0" fontId="1" fillId="0" borderId="0"/>
    <xf numFmtId="0" fontId="92" fillId="0" borderId="0"/>
    <xf numFmtId="0" fontId="2" fillId="0" borderId="0"/>
    <xf numFmtId="0" fontId="92" fillId="0" borderId="0"/>
    <xf numFmtId="0" fontId="92" fillId="0" borderId="0"/>
    <xf numFmtId="0" fontId="36" fillId="0" borderId="0"/>
    <xf numFmtId="0" fontId="36" fillId="0" borderId="0"/>
    <xf numFmtId="0" fontId="2" fillId="0" borderId="0"/>
    <xf numFmtId="0" fontId="36" fillId="0" borderId="0"/>
    <xf numFmtId="0" fontId="2" fillId="0" borderId="0"/>
    <xf numFmtId="0" fontId="36" fillId="0" borderId="0"/>
    <xf numFmtId="0" fontId="36" fillId="0" borderId="0"/>
    <xf numFmtId="4" fontId="106" fillId="104" borderId="21" applyNumberFormat="0" applyProtection="0">
      <alignment vertical="center"/>
    </xf>
    <xf numFmtId="0" fontId="1" fillId="0" borderId="0"/>
    <xf numFmtId="0" fontId="92" fillId="0" borderId="0"/>
    <xf numFmtId="0" fontId="2" fillId="0" borderId="0"/>
    <xf numFmtId="0" fontId="2" fillId="0" borderId="0"/>
    <xf numFmtId="0" fontId="36" fillId="0" borderId="0"/>
    <xf numFmtId="0" fontId="36" fillId="0" borderId="0"/>
    <xf numFmtId="0" fontId="2" fillId="0" borderId="0"/>
    <xf numFmtId="0" fontId="103" fillId="0" borderId="0"/>
    <xf numFmtId="0" fontId="1" fillId="0" borderId="0"/>
    <xf numFmtId="0" fontId="87" fillId="0" borderId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4" fontId="35" fillId="111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4" fontId="35" fillId="113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4" fontId="35" fillId="108" borderId="21" applyNumberFormat="0" applyProtection="0">
      <alignment horizontal="right" vertical="center"/>
    </xf>
    <xf numFmtId="0" fontId="1" fillId="0" borderId="0"/>
    <xf numFmtId="43" fontId="1" fillId="0" borderId="0" applyFont="0" applyFill="0" applyBorder="0" applyAlignment="0" applyProtection="0"/>
    <xf numFmtId="0" fontId="30" fillId="72" borderId="12" applyNumberFormat="0" applyAlignment="0" applyProtection="0"/>
    <xf numFmtId="0" fontId="1" fillId="0" borderId="0"/>
    <xf numFmtId="0" fontId="1" fillId="0" borderId="0"/>
    <xf numFmtId="177" fontId="2" fillId="0" borderId="0" applyFont="0" applyFill="0" applyBorder="0" applyAlignment="0" applyProtection="0"/>
    <xf numFmtId="0" fontId="27" fillId="0" borderId="0"/>
    <xf numFmtId="0" fontId="27" fillId="0" borderId="0"/>
    <xf numFmtId="43" fontId="2" fillId="0" borderId="0" applyFont="0" applyFill="0" applyBorder="0" applyAlignment="0" applyProtection="0"/>
    <xf numFmtId="4" fontId="35" fillId="112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16" borderId="28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44" fillId="0" borderId="18" applyNumberFormat="0" applyFill="0" applyAlignment="0" applyProtection="0"/>
    <xf numFmtId="4" fontId="35" fillId="104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14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0" fontId="10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81" fontId="104" fillId="0" borderId="0"/>
    <xf numFmtId="0" fontId="104" fillId="0" borderId="0"/>
    <xf numFmtId="0" fontId="10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0" borderId="0"/>
    <xf numFmtId="0" fontId="1" fillId="41" borderId="0" applyNumberFormat="0" applyBorder="0" applyAlignment="0" applyProtection="0"/>
    <xf numFmtId="0" fontId="1" fillId="45" borderId="0" applyNumberFormat="0" applyBorder="0" applyAlignment="0" applyProtection="0"/>
    <xf numFmtId="0" fontId="1" fillId="49" borderId="0" applyNumberFormat="0" applyBorder="0" applyAlignment="0" applyProtection="0"/>
    <xf numFmtId="0" fontId="1" fillId="53" borderId="0" applyNumberFormat="0" applyBorder="0" applyAlignment="0" applyProtection="0"/>
    <xf numFmtId="0" fontId="1" fillId="57" borderId="0" applyNumberFormat="0" applyBorder="0" applyAlignment="0" applyProtection="0"/>
    <xf numFmtId="0" fontId="1" fillId="61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58" borderId="0" applyNumberFormat="0" applyBorder="0" applyAlignment="0" applyProtection="0"/>
    <xf numFmtId="0" fontId="1" fillId="62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1" fontId="105" fillId="0" borderId="0"/>
    <xf numFmtId="181" fontId="105" fillId="0" borderId="0"/>
    <xf numFmtId="181" fontId="105" fillId="0" borderId="0"/>
    <xf numFmtId="181" fontId="105" fillId="0" borderId="0"/>
    <xf numFmtId="181" fontId="105" fillId="0" borderId="0"/>
    <xf numFmtId="181" fontId="105" fillId="0" borderId="0"/>
    <xf numFmtId="181" fontId="105" fillId="0" borderId="0"/>
    <xf numFmtId="181" fontId="105" fillId="0" borderId="0"/>
    <xf numFmtId="0" fontId="104" fillId="0" borderId="0"/>
    <xf numFmtId="0" fontId="2" fillId="0" borderId="0"/>
    <xf numFmtId="0" fontId="2" fillId="0" borderId="0"/>
    <xf numFmtId="0" fontId="2" fillId="0" borderId="0"/>
    <xf numFmtId="0" fontId="104" fillId="0" borderId="0"/>
    <xf numFmtId="175" fontId="105" fillId="0" borderId="0"/>
    <xf numFmtId="183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0" borderId="0"/>
    <xf numFmtId="0" fontId="1" fillId="0" borderId="0"/>
    <xf numFmtId="0" fontId="1" fillId="41" borderId="0" applyNumberFormat="0" applyBorder="0" applyAlignment="0" applyProtection="0"/>
    <xf numFmtId="0" fontId="1" fillId="45" borderId="0" applyNumberFormat="0" applyBorder="0" applyAlignment="0" applyProtection="0"/>
    <xf numFmtId="0" fontId="1" fillId="49" borderId="0" applyNumberFormat="0" applyBorder="0" applyAlignment="0" applyProtection="0"/>
    <xf numFmtId="0" fontId="1" fillId="53" borderId="0" applyNumberFormat="0" applyBorder="0" applyAlignment="0" applyProtection="0"/>
    <xf numFmtId="0" fontId="1" fillId="57" borderId="0" applyNumberFormat="0" applyBorder="0" applyAlignment="0" applyProtection="0"/>
    <xf numFmtId="0" fontId="1" fillId="61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58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01" fillId="0" borderId="0"/>
    <xf numFmtId="0" fontId="27" fillId="65" borderId="0" applyNumberFormat="0" applyBorder="0" applyAlignment="0" applyProtection="0"/>
    <xf numFmtId="0" fontId="27" fillId="67" borderId="0" applyNumberFormat="0" applyBorder="0" applyAlignment="0" applyProtection="0"/>
    <xf numFmtId="0" fontId="27" fillId="69" borderId="0" applyNumberFormat="0" applyBorder="0" applyAlignment="0" applyProtection="0"/>
    <xf numFmtId="0" fontId="27" fillId="70" borderId="0" applyNumberFormat="0" applyBorder="0" applyAlignment="0" applyProtection="0"/>
    <xf numFmtId="0" fontId="27" fillId="71" borderId="0" applyNumberFormat="0" applyBorder="0" applyAlignment="0" applyProtection="0"/>
    <xf numFmtId="0" fontId="27" fillId="64" borderId="0" applyNumberFormat="0" applyBorder="0" applyAlignment="0" applyProtection="0"/>
    <xf numFmtId="0" fontId="27" fillId="73" borderId="0" applyNumberFormat="0" applyBorder="0" applyAlignment="0" applyProtection="0"/>
    <xf numFmtId="0" fontId="27" fillId="66" borderId="0" applyNumberFormat="0" applyBorder="0" applyAlignment="0" applyProtection="0"/>
    <xf numFmtId="0" fontId="27" fillId="75" borderId="0" applyNumberFormat="0" applyBorder="0" applyAlignment="0" applyProtection="0"/>
    <xf numFmtId="0" fontId="27" fillId="70" borderId="0" applyNumberFormat="0" applyBorder="0" applyAlignment="0" applyProtection="0"/>
    <xf numFmtId="0" fontId="27" fillId="73" borderId="0" applyNumberFormat="0" applyBorder="0" applyAlignment="0" applyProtection="0"/>
    <xf numFmtId="0" fontId="27" fillId="76" borderId="0" applyNumberFormat="0" applyBorder="0" applyAlignment="0" applyProtection="0"/>
    <xf numFmtId="0" fontId="28" fillId="78" borderId="0" applyNumberFormat="0" applyBorder="0" applyAlignment="0" applyProtection="0"/>
    <xf numFmtId="0" fontId="28" fillId="66" borderId="0" applyNumberFormat="0" applyBorder="0" applyAlignment="0" applyProtection="0"/>
    <xf numFmtId="0" fontId="28" fillId="75" borderId="0" applyNumberFormat="0" applyBorder="0" applyAlignment="0" applyProtection="0"/>
    <xf numFmtId="0" fontId="28" fillId="79" borderId="0" applyNumberFormat="0" applyBorder="0" applyAlignment="0" applyProtection="0"/>
    <xf numFmtId="0" fontId="28" fillId="77" borderId="0" applyNumberFormat="0" applyBorder="0" applyAlignment="0" applyProtection="0"/>
    <xf numFmtId="0" fontId="28" fillId="80" borderId="0" applyNumberFormat="0" applyBorder="0" applyAlignment="0" applyProtection="0"/>
    <xf numFmtId="0" fontId="28" fillId="81" borderId="0" applyNumberFormat="0" applyBorder="0" applyAlignment="0" applyProtection="0"/>
    <xf numFmtId="0" fontId="28" fillId="82" borderId="0" applyNumberFormat="0" applyBorder="0" applyAlignment="0" applyProtection="0"/>
    <xf numFmtId="0" fontId="28" fillId="83" borderId="0" applyNumberFormat="0" applyBorder="0" applyAlignment="0" applyProtection="0"/>
    <xf numFmtId="0" fontId="28" fillId="79" borderId="0" applyNumberFormat="0" applyBorder="0" applyAlignment="0" applyProtection="0"/>
    <xf numFmtId="0" fontId="28" fillId="77" borderId="0" applyNumberFormat="0" applyBorder="0" applyAlignment="0" applyProtection="0"/>
    <xf numFmtId="0" fontId="28" fillId="85" borderId="0" applyNumberFormat="0" applyBorder="0" applyAlignment="0" applyProtection="0"/>
    <xf numFmtId="0" fontId="29" fillId="67" borderId="0" applyNumberFormat="0" applyBorder="0" applyAlignment="0" applyProtection="0"/>
    <xf numFmtId="0" fontId="30" fillId="72" borderId="12" applyNumberFormat="0" applyAlignment="0" applyProtection="0"/>
    <xf numFmtId="0" fontId="31" fillId="87" borderId="13" applyNumberFormat="0" applyAlignment="0" applyProtection="0"/>
    <xf numFmtId="43" fontId="2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8" fillId="69" borderId="0" applyNumberFormat="0" applyBorder="0" applyAlignment="0" applyProtection="0"/>
    <xf numFmtId="0" fontId="40" fillId="0" borderId="15" applyNumberFormat="0" applyFill="0" applyAlignment="0" applyProtection="0"/>
    <xf numFmtId="0" fontId="42" fillId="0" borderId="16" applyNumberFormat="0" applyFill="0" applyAlignment="0" applyProtection="0"/>
    <xf numFmtId="0" fontId="44" fillId="0" borderId="18" applyNumberFormat="0" applyFill="0" applyAlignment="0" applyProtection="0"/>
    <xf numFmtId="0" fontId="44" fillId="0" borderId="0" applyNumberFormat="0" applyFill="0" applyBorder="0" applyAlignment="0" applyProtection="0"/>
    <xf numFmtId="0" fontId="48" fillId="64" borderId="12" applyNumberFormat="0" applyAlignment="0" applyProtection="0"/>
    <xf numFmtId="0" fontId="49" fillId="0" borderId="19" applyNumberFormat="0" applyFill="0" applyAlignment="0" applyProtection="0"/>
    <xf numFmtId="0" fontId="50" fillId="74" borderId="0" applyNumberFormat="0" applyBorder="0" applyAlignment="0" applyProtection="0"/>
    <xf numFmtId="0" fontId="2" fillId="68" borderId="20" applyNumberFormat="0" applyFont="0" applyAlignment="0" applyProtection="0"/>
    <xf numFmtId="0" fontId="54" fillId="72" borderId="21" applyNumberFormat="0" applyAlignment="0" applyProtection="0"/>
    <xf numFmtId="9" fontId="2" fillId="0" borderId="0" applyFont="0" applyFill="0" applyBorder="0" applyAlignment="0" applyProtection="0"/>
    <xf numFmtId="4" fontId="35" fillId="105" borderId="21" applyNumberFormat="0" applyProtection="0">
      <alignment horizontal="right" vertical="center"/>
    </xf>
    <xf numFmtId="0" fontId="59" fillId="0" borderId="23" applyNumberFormat="0" applyFill="0" applyAlignment="0" applyProtection="0"/>
    <xf numFmtId="0" fontId="60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" fontId="35" fillId="105" borderId="21" applyNumberFormat="0" applyProtection="0">
      <alignment horizontal="right" vertical="center"/>
    </xf>
    <xf numFmtId="0" fontId="1" fillId="107" borderId="0" applyNumberFormat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0" borderId="0"/>
    <xf numFmtId="0" fontId="1" fillId="41" borderId="0" applyNumberFormat="0" applyBorder="0" applyAlignment="0" applyProtection="0"/>
    <xf numFmtId="0" fontId="1" fillId="45" borderId="0" applyNumberFormat="0" applyBorder="0" applyAlignment="0" applyProtection="0"/>
    <xf numFmtId="0" fontId="1" fillId="49" borderId="0" applyNumberFormat="0" applyBorder="0" applyAlignment="0" applyProtection="0"/>
    <xf numFmtId="0" fontId="1" fillId="53" borderId="0" applyNumberFormat="0" applyBorder="0" applyAlignment="0" applyProtection="0"/>
    <xf numFmtId="0" fontId="1" fillId="57" borderId="0" applyNumberFormat="0" applyBorder="0" applyAlignment="0" applyProtection="0"/>
    <xf numFmtId="0" fontId="1" fillId="61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58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0" borderId="0"/>
    <xf numFmtId="0" fontId="1" fillId="0" borderId="0"/>
    <xf numFmtId="0" fontId="1" fillId="41" borderId="0" applyNumberFormat="0" applyBorder="0" applyAlignment="0" applyProtection="0"/>
    <xf numFmtId="0" fontId="1" fillId="45" borderId="0" applyNumberFormat="0" applyBorder="0" applyAlignment="0" applyProtection="0"/>
    <xf numFmtId="0" fontId="1" fillId="49" borderId="0" applyNumberFormat="0" applyBorder="0" applyAlignment="0" applyProtection="0"/>
    <xf numFmtId="0" fontId="1" fillId="53" borderId="0" applyNumberFormat="0" applyBorder="0" applyAlignment="0" applyProtection="0"/>
    <xf numFmtId="0" fontId="1" fillId="57" borderId="0" applyNumberFormat="0" applyBorder="0" applyAlignment="0" applyProtection="0"/>
    <xf numFmtId="0" fontId="1" fillId="61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58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0" borderId="0"/>
    <xf numFmtId="0" fontId="1" fillId="0" borderId="0"/>
    <xf numFmtId="4" fontId="35" fillId="110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35" fillId="112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05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35" fillId="104" borderId="21" applyNumberFormat="0" applyProtection="0">
      <alignment horizontal="left" vertical="center" indent="1"/>
    </xf>
    <xf numFmtId="4" fontId="35" fillId="114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44" fillId="0" borderId="18" applyNumberFormat="0" applyFill="0" applyAlignment="0" applyProtection="0"/>
    <xf numFmtId="4" fontId="91" fillId="115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0" fontId="2" fillId="102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0" fontId="85" fillId="0" borderId="0"/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4" fontId="35" fillId="106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11" borderId="21" applyNumberFormat="0" applyProtection="0">
      <alignment horizontal="right" vertical="center"/>
    </xf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4" fontId="35" fillId="113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0" fontId="44" fillId="0" borderId="18" applyNumberFormat="0" applyFill="0" applyAlignment="0" applyProtection="0"/>
    <xf numFmtId="4" fontId="91" fillId="115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06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06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35" fillId="112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54" fillId="72" borderId="21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4" fontId="35" fillId="106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11" borderId="21" applyNumberFormat="0" applyProtection="0">
      <alignment horizontal="right" vertical="center"/>
    </xf>
    <xf numFmtId="0" fontId="2" fillId="0" borderId="0"/>
    <xf numFmtId="4" fontId="35" fillId="110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35" fillId="111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0" fontId="44" fillId="0" borderId="18" applyNumberFormat="0" applyFill="0" applyAlignment="0" applyProtection="0"/>
    <xf numFmtId="4" fontId="35" fillId="104" borderId="21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06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35" fillId="114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12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0" fontId="48" fillId="64" borderId="12" applyNumberFormat="0" applyAlignment="0" applyProtection="0"/>
    <xf numFmtId="0" fontId="2" fillId="102" borderId="21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0" fontId="44" fillId="0" borderId="18" applyNumberFormat="0" applyFill="0" applyAlignment="0" applyProtection="0"/>
    <xf numFmtId="4" fontId="35" fillId="104" borderId="21" applyNumberFormat="0" applyProtection="0">
      <alignment vertical="center"/>
    </xf>
    <xf numFmtId="4" fontId="35" fillId="113" borderId="21" applyNumberFormat="0" applyProtection="0">
      <alignment horizontal="right" vertical="center"/>
    </xf>
    <xf numFmtId="0" fontId="44" fillId="0" borderId="18" applyNumberFormat="0" applyFill="0" applyAlignment="0" applyProtection="0"/>
    <xf numFmtId="0" fontId="2" fillId="102" borderId="21" applyNumberFormat="0" applyProtection="0">
      <alignment horizontal="left" vertical="center" indent="1"/>
    </xf>
    <xf numFmtId="4" fontId="35" fillId="112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30" fillId="72" borderId="12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30" fillId="72" borderId="12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4" fontId="106" fillId="104" borderId="21" applyNumberFormat="0" applyProtection="0">
      <alignment vertical="center"/>
    </xf>
    <xf numFmtId="4" fontId="35" fillId="116" borderId="28" applyNumberFormat="0" applyProtection="0">
      <alignment horizontal="left" vertical="center" indent="1"/>
    </xf>
    <xf numFmtId="4" fontId="35" fillId="112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0" fontId="2" fillId="0" borderId="0"/>
    <xf numFmtId="0" fontId="2" fillId="102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0" fontId="44" fillId="0" borderId="18" applyNumberFormat="0" applyFill="0" applyAlignment="0" applyProtection="0"/>
    <xf numFmtId="4" fontId="35" fillId="114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4" fontId="35" fillId="106" borderId="21" applyNumberFormat="0" applyProtection="0">
      <alignment horizontal="right" vertical="center"/>
    </xf>
    <xf numFmtId="4" fontId="35" fillId="116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2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06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0" fontId="2" fillId="68" borderId="20" applyNumberFormat="0" applyFont="0" applyAlignment="0" applyProtection="0"/>
    <xf numFmtId="0" fontId="2" fillId="102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6" borderId="21" applyNumberFormat="0" applyProtection="0">
      <alignment horizontal="right" vertical="center"/>
    </xf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4" fontId="35" fillId="105" borderId="21" applyNumberFormat="0" applyProtection="0">
      <alignment horizontal="right" vertical="center"/>
    </xf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2" fillId="102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5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6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0" fontId="59" fillId="0" borderId="23" applyNumberFormat="0" applyFill="0" applyAlignment="0" applyProtection="0"/>
    <xf numFmtId="4" fontId="35" fillId="106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2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0" fontId="85" fillId="0" borderId="0"/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6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0" fontId="44" fillId="0" borderId="18" applyNumberFormat="0" applyFill="0" applyAlignment="0" applyProtection="0"/>
    <xf numFmtId="4" fontId="35" fillId="113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0" fontId="101" fillId="0" borderId="0"/>
    <xf numFmtId="0" fontId="2" fillId="102" borderId="21" applyNumberFormat="0" applyProtection="0">
      <alignment horizontal="left" vertical="center" indent="1"/>
    </xf>
    <xf numFmtId="0" fontId="59" fillId="0" borderId="23" applyNumberFormat="0" applyFill="0" applyAlignment="0" applyProtection="0"/>
    <xf numFmtId="4" fontId="35" fillId="104" borderId="21" applyNumberFormat="0" applyProtection="0">
      <alignment vertical="center"/>
    </xf>
    <xf numFmtId="4" fontId="35" fillId="109" borderId="21" applyNumberFormat="0" applyProtection="0">
      <alignment horizontal="right" vertical="center"/>
    </xf>
    <xf numFmtId="0" fontId="48" fillId="64" borderId="12" applyNumberFormat="0" applyAlignment="0" applyProtection="0"/>
    <xf numFmtId="0" fontId="48" fillId="64" borderId="12" applyNumberFormat="0" applyAlignment="0" applyProtection="0"/>
    <xf numFmtId="4" fontId="35" fillId="114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35" fillId="114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0" fontId="54" fillId="72" borderId="21" applyNumberFormat="0" applyAlignment="0" applyProtection="0"/>
    <xf numFmtId="4" fontId="35" fillId="104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43" fontId="1" fillId="0" borderId="0" applyFont="0" applyFill="0" applyBorder="0" applyAlignment="0" applyProtection="0"/>
    <xf numFmtId="4" fontId="35" fillId="108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91" fillId="115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4" fontId="35" fillId="116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0" fontId="101" fillId="0" borderId="0"/>
    <xf numFmtId="4" fontId="35" fillId="110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0" fontId="103" fillId="68" borderId="20" applyNumberFormat="0" applyFont="0" applyAlignment="0" applyProtection="0"/>
    <xf numFmtId="4" fontId="35" fillId="114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4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0" fontId="48" fillId="64" borderId="12" applyNumberFormat="0" applyAlignment="0" applyProtection="0"/>
    <xf numFmtId="4" fontId="35" fillId="116" borderId="28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4" fontId="35" fillId="109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0" fontId="2" fillId="102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6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04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0" fontId="2" fillId="102" borderId="21" applyNumberFormat="0" applyProtection="0">
      <alignment horizontal="left" vertical="center" indent="1"/>
    </xf>
    <xf numFmtId="4" fontId="35" fillId="114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06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35" fillId="110" borderId="21" applyNumberFormat="0" applyProtection="0">
      <alignment horizontal="right" vertical="center"/>
    </xf>
    <xf numFmtId="0" fontId="48" fillId="64" borderId="12" applyNumberFormat="0" applyAlignment="0" applyProtection="0"/>
    <xf numFmtId="0" fontId="48" fillId="64" borderId="12" applyNumberFormat="0" applyAlignment="0" applyProtection="0"/>
    <xf numFmtId="4" fontId="35" fillId="110" borderId="21" applyNumberFormat="0" applyProtection="0">
      <alignment horizontal="right" vertical="center"/>
    </xf>
    <xf numFmtId="0" fontId="48" fillId="64" borderId="12" applyNumberFormat="0" applyAlignment="0" applyProtection="0"/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0" fontId="59" fillId="0" borderId="23" applyNumberFormat="0" applyFill="0" applyAlignment="0" applyProtection="0"/>
    <xf numFmtId="0" fontId="48" fillId="64" borderId="12" applyNumberFormat="0" applyAlignment="0" applyProtection="0"/>
    <xf numFmtId="4" fontId="35" fillId="105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4" fontId="91" fillId="115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13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0" fontId="30" fillId="72" borderId="12" applyNumberFormat="0" applyAlignment="0" applyProtection="0"/>
    <xf numFmtId="4" fontId="35" fillId="116" borderId="28" applyNumberFormat="0" applyProtection="0">
      <alignment horizontal="left" vertical="center" indent="1"/>
    </xf>
    <xf numFmtId="0" fontId="59" fillId="0" borderId="23" applyNumberFormat="0" applyFill="0" applyAlignment="0" applyProtection="0"/>
    <xf numFmtId="4" fontId="35" fillId="104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0" fontId="44" fillId="0" borderId="18" applyNumberFormat="0" applyFill="0" applyAlignment="0" applyProtection="0"/>
    <xf numFmtId="4" fontId="35" fillId="104" borderId="21" applyNumberFormat="0" applyProtection="0">
      <alignment horizontal="left" vertical="center" indent="1"/>
    </xf>
    <xf numFmtId="0" fontId="48" fillId="64" borderId="12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30" fillId="72" borderId="12" applyNumberFormat="0" applyAlignment="0" applyProtection="0"/>
    <xf numFmtId="0" fontId="54" fillId="72" borderId="21" applyNumberFormat="0" applyAlignment="0" applyProtection="0"/>
    <xf numFmtId="4" fontId="91" fillId="115" borderId="21" applyNumberFormat="0" applyProtection="0">
      <alignment horizontal="left" vertical="center" indent="1"/>
    </xf>
    <xf numFmtId="0" fontId="59" fillId="0" borderId="23" applyNumberFormat="0" applyFill="0" applyAlignment="0" applyProtection="0"/>
    <xf numFmtId="4" fontId="35" fillId="116" borderId="28" applyNumberFormat="0" applyProtection="0">
      <alignment horizontal="left" vertical="center" indent="1"/>
    </xf>
    <xf numFmtId="0" fontId="48" fillId="64" borderId="12" applyNumberFormat="0" applyAlignment="0" applyProtection="0"/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0" fontId="44" fillId="0" borderId="18" applyNumberFormat="0" applyFill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35" fillId="113" borderId="21" applyNumberFormat="0" applyProtection="0">
      <alignment horizontal="right" vertical="center"/>
    </xf>
    <xf numFmtId="0" fontId="85" fillId="0" borderId="0"/>
    <xf numFmtId="4" fontId="35" fillId="109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0" fontId="59" fillId="0" borderId="23" applyNumberFormat="0" applyFill="0" applyAlignment="0" applyProtection="0"/>
    <xf numFmtId="4" fontId="35" fillId="111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4" borderId="21" applyNumberFormat="0" applyProtection="0">
      <alignment horizontal="right" vertical="center"/>
    </xf>
    <xf numFmtId="0" fontId="44" fillId="0" borderId="18" applyNumberFormat="0" applyFill="0" applyAlignment="0" applyProtection="0"/>
    <xf numFmtId="0" fontId="59" fillId="0" borderId="23" applyNumberFormat="0" applyFill="0" applyAlignment="0" applyProtection="0"/>
    <xf numFmtId="4" fontId="35" fillId="104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0" fontId="30" fillId="72" borderId="12" applyNumberFormat="0" applyAlignment="0" applyProtection="0"/>
    <xf numFmtId="4" fontId="91" fillId="115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4" fontId="35" fillId="106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13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0" fontId="2" fillId="68" borderId="20" applyNumberFormat="0" applyFont="0" applyAlignment="0" applyProtection="0"/>
    <xf numFmtId="0" fontId="2" fillId="102" borderId="21" applyNumberFormat="0" applyProtection="0">
      <alignment horizontal="left" vertical="center" indent="1"/>
    </xf>
    <xf numFmtId="4" fontId="35" fillId="106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2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48" fillId="64" borderId="12" applyNumberFormat="0" applyAlignment="0" applyProtection="0"/>
    <xf numFmtId="4" fontId="35" fillId="106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6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101" fillId="0" borderId="0"/>
    <xf numFmtId="4" fontId="35" fillId="105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16" borderId="28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0" fontId="48" fillId="64" borderId="12" applyNumberFormat="0" applyAlignment="0" applyProtection="0"/>
    <xf numFmtId="0" fontId="48" fillId="64" borderId="12" applyNumberFormat="0" applyAlignment="0" applyProtection="0"/>
    <xf numFmtId="4" fontId="35" fillId="114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100" fillId="117" borderId="0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101" fillId="0" borderId="0"/>
    <xf numFmtId="4" fontId="35" fillId="104" borderId="21" applyNumberFormat="0" applyProtection="0">
      <alignment vertical="center"/>
    </xf>
    <xf numFmtId="0" fontId="2" fillId="102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08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14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91" fillId="115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6" borderId="21" applyNumberFormat="0" applyProtection="0">
      <alignment horizontal="left" vertical="center" indent="1"/>
    </xf>
    <xf numFmtId="4" fontId="35" fillId="114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0" fontId="44" fillId="0" borderId="18" applyNumberFormat="0" applyFill="0" applyAlignment="0" applyProtection="0"/>
    <xf numFmtId="4" fontId="35" fillId="116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7" fillId="0" borderId="0"/>
    <xf numFmtId="4" fontId="35" fillId="106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101" fillId="0" borderId="0"/>
    <xf numFmtId="0" fontId="2" fillId="102" borderId="21" applyNumberFormat="0" applyProtection="0">
      <alignment horizontal="left" vertical="center" indent="1"/>
    </xf>
    <xf numFmtId="4" fontId="35" fillId="112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10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2" fillId="0" borderId="0"/>
    <xf numFmtId="4" fontId="35" fillId="104" borderId="21" applyNumberFormat="0" applyProtection="0">
      <alignment vertical="center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35" fillId="104" borderId="21" applyNumberFormat="0" applyProtection="0">
      <alignment horizontal="left" vertical="center" indent="1"/>
    </xf>
    <xf numFmtId="4" fontId="35" fillId="112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0" fontId="101" fillId="0" borderId="0"/>
    <xf numFmtId="0" fontId="2" fillId="102" borderId="21" applyNumberFormat="0" applyProtection="0">
      <alignment horizontal="left" vertical="center" indent="1"/>
    </xf>
    <xf numFmtId="4" fontId="35" fillId="114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4" fontId="91" fillId="115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35" fillId="109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101" fillId="0" borderId="0"/>
    <xf numFmtId="4" fontId="35" fillId="110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0" fontId="2" fillId="0" borderId="0"/>
    <xf numFmtId="4" fontId="35" fillId="116" borderId="21" applyNumberFormat="0" applyProtection="0">
      <alignment horizontal="left" vertical="center" indent="1"/>
    </xf>
    <xf numFmtId="0" fontId="101" fillId="0" borderId="0"/>
    <xf numFmtId="4" fontId="35" fillId="104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35" fillId="111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11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2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35" fillId="114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107" fillId="0" borderId="0"/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171" fontId="2" fillId="0" borderId="0"/>
    <xf numFmtId="180" fontId="2" fillId="0" borderId="0" applyFont="0" applyFill="0" applyBorder="0" applyAlignment="0" applyProtection="0"/>
    <xf numFmtId="171" fontId="2" fillId="0" borderId="0"/>
    <xf numFmtId="4" fontId="106" fillId="104" borderId="21" applyNumberFormat="0" applyProtection="0">
      <alignment vertical="center"/>
    </xf>
    <xf numFmtId="0" fontId="13" fillId="0" borderId="10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171" fontId="2" fillId="0" borderId="0"/>
    <xf numFmtId="43" fontId="2" fillId="0" borderId="0" applyFont="0" applyFill="0" applyBorder="0" applyAlignment="0" applyProtection="0"/>
    <xf numFmtId="0" fontId="2" fillId="102" borderId="21" applyNumberFormat="0" applyProtection="0">
      <alignment horizontal="left" vertical="center" indent="1"/>
    </xf>
    <xf numFmtId="43" fontId="1" fillId="0" borderId="0" applyFont="0" applyFill="0" applyBorder="0" applyAlignment="0" applyProtection="0"/>
    <xf numFmtId="4" fontId="35" fillId="104" borderId="21" applyNumberFormat="0" applyProtection="0">
      <alignment vertical="center"/>
    </xf>
    <xf numFmtId="4" fontId="35" fillId="110" borderId="21" applyNumberFormat="0" applyProtection="0">
      <alignment horizontal="right" vertical="center"/>
    </xf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" fontId="35" fillId="109" borderId="21" applyNumberFormat="0" applyProtection="0">
      <alignment horizontal="right"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171" fontId="1" fillId="0" borderId="0"/>
    <xf numFmtId="43" fontId="1" fillId="0" borderId="0" applyFont="0" applyFill="0" applyBorder="0" applyAlignment="0" applyProtection="0"/>
    <xf numFmtId="4" fontId="35" fillId="104" borderId="21" applyNumberFormat="0" applyProtection="0">
      <alignment horizontal="left" vertical="center" indent="1"/>
    </xf>
    <xf numFmtId="0" fontId="1" fillId="0" borderId="0"/>
    <xf numFmtId="4" fontId="106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3" fontId="1" fillId="0" borderId="0" applyFont="0" applyFill="0" applyBorder="0" applyAlignment="0" applyProtection="0"/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171" fontId="30" fillId="72" borderId="12" applyNumberFormat="0" applyAlignment="0" applyProtection="0"/>
    <xf numFmtId="171" fontId="30" fillId="72" borderId="12" applyNumberFormat="0" applyAlignment="0" applyProtection="0"/>
    <xf numFmtId="171" fontId="30" fillId="72" borderId="12" applyNumberFormat="0" applyAlignment="0" applyProtection="0"/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3" fontId="1" fillId="0" borderId="0" applyFont="0" applyFill="0" applyBorder="0" applyAlignment="0" applyProtection="0"/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102" borderId="21" applyNumberFormat="0" applyProtection="0">
      <alignment horizontal="left" vertical="center" indent="1"/>
    </xf>
    <xf numFmtId="43" fontId="1" fillId="0" borderId="0" applyFont="0" applyFill="0" applyBorder="0" applyAlignment="0" applyProtection="0"/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177" fontId="36" fillId="0" borderId="0" applyFont="0" applyFill="0" applyBorder="0" applyAlignment="0" applyProtection="0"/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171" fontId="44" fillId="0" borderId="18" applyNumberFormat="0" applyFill="0" applyAlignment="0" applyProtection="0"/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171" fontId="48" fillId="64" borderId="12" applyNumberFormat="0" applyAlignment="0" applyProtection="0"/>
    <xf numFmtId="171" fontId="48" fillId="64" borderId="12" applyNumberFormat="0" applyAlignment="0" applyProtection="0"/>
    <xf numFmtId="171" fontId="48" fillId="64" borderId="12" applyNumberFormat="0" applyAlignment="0" applyProtection="0"/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171" fontId="1" fillId="0" borderId="0"/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171" fontId="36" fillId="0" borderId="0"/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171" fontId="36" fillId="0" borderId="0"/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171" fontId="1" fillId="0" borderId="0"/>
    <xf numFmtId="171" fontId="1" fillId="0" borderId="0"/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171" fontId="1" fillId="0" borderId="0"/>
    <xf numFmtId="4" fontId="106" fillId="104" borderId="21" applyNumberFormat="0" applyProtection="0">
      <alignment vertical="center"/>
    </xf>
    <xf numFmtId="171" fontId="1" fillId="0" borderId="0"/>
    <xf numFmtId="171" fontId="1" fillId="0" borderId="0"/>
    <xf numFmtId="171" fontId="1" fillId="0" borderId="0"/>
    <xf numFmtId="171" fontId="93" fillId="0" borderId="0"/>
    <xf numFmtId="4" fontId="35" fillId="104" borderId="21" applyNumberFormat="0" applyProtection="0">
      <alignment vertical="center"/>
    </xf>
    <xf numFmtId="171" fontId="2" fillId="0" borderId="0"/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171" fontId="1" fillId="0" borderId="0"/>
    <xf numFmtId="171" fontId="1" fillId="0" borderId="0"/>
    <xf numFmtId="171" fontId="1" fillId="0" borderId="0"/>
    <xf numFmtId="171" fontId="1" fillId="0" borderId="0"/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171" fontId="2" fillId="0" borderId="0"/>
    <xf numFmtId="171" fontId="2" fillId="0" borderId="0"/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171" fontId="1" fillId="0" borderId="0"/>
    <xf numFmtId="4" fontId="35" fillId="104" borderId="21" applyNumberFormat="0" applyProtection="0">
      <alignment vertical="center"/>
    </xf>
    <xf numFmtId="171" fontId="1" fillId="0" borderId="0"/>
    <xf numFmtId="171" fontId="1" fillId="0" borderId="0"/>
    <xf numFmtId="4" fontId="35" fillId="104" borderId="21" applyNumberFormat="0" applyProtection="0">
      <alignment vertical="center"/>
    </xf>
    <xf numFmtId="171" fontId="27" fillId="68" borderId="20" applyNumberFormat="0" applyFont="0" applyAlignment="0" applyProtection="0"/>
    <xf numFmtId="171" fontId="27" fillId="68" borderId="20" applyNumberFormat="0" applyFont="0" applyAlignment="0" applyProtection="0"/>
    <xf numFmtId="171" fontId="27" fillId="68" borderId="20" applyNumberFormat="0" applyFont="0" applyAlignment="0" applyProtection="0"/>
    <xf numFmtId="171" fontId="54" fillId="72" borderId="21" applyNumberFormat="0" applyAlignment="0" applyProtection="0"/>
    <xf numFmtId="171" fontId="54" fillId="72" borderId="21" applyNumberFormat="0" applyAlignment="0" applyProtection="0"/>
    <xf numFmtId="171" fontId="54" fillId="72" borderId="21" applyNumberFormat="0" applyAlignment="0" applyProtection="0"/>
    <xf numFmtId="0" fontId="30" fillId="72" borderId="12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59" fillId="0" borderId="23" applyNumberFormat="0" applyFill="0" applyAlignment="0" applyProtection="0"/>
    <xf numFmtId="171" fontId="59" fillId="0" borderId="23" applyNumberFormat="0" applyFill="0" applyAlignment="0" applyProtection="0"/>
    <xf numFmtId="171" fontId="59" fillId="0" borderId="23" applyNumberFormat="0" applyFill="0" applyAlignment="0" applyProtection="0"/>
    <xf numFmtId="0" fontId="2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" fontId="35" fillId="109" borderId="21" applyNumberFormat="0" applyProtection="0">
      <alignment horizontal="right"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" fontId="35" fillId="104" borderId="21" applyNumberFormat="0" applyProtection="0">
      <alignment vertical="center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1" fillId="0" borderId="0"/>
    <xf numFmtId="4" fontId="35" fillId="104" borderId="21" applyNumberForma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71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" fontId="35" fillId="110" borderId="21" applyNumberFormat="0" applyProtection="0">
      <alignment horizontal="right"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" fontId="35" fillId="109" borderId="21" applyNumberFormat="0" applyProtection="0">
      <alignment horizontal="right"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102" borderId="21" applyNumberFormat="0" applyProtection="0">
      <alignment horizontal="left" vertical="center" indent="1"/>
    </xf>
    <xf numFmtId="43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2" fillId="102" borderId="21" applyNumberFormat="0" applyProtection="0">
      <alignment horizontal="left" vertical="center" inden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" fontId="35" fillId="110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" fontId="35" fillId="109" borderId="21" applyNumberFormat="0" applyProtection="0">
      <alignment horizontal="right"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82" fillId="0" borderId="0" applyNumberFormat="0" applyFill="0" applyBorder="0" applyAlignment="0" applyProtection="0"/>
    <xf numFmtId="0" fontId="12" fillId="0" borderId="1" applyNumberFormat="0" applyFill="0" applyAlignment="0" applyProtection="0"/>
    <xf numFmtId="0" fontId="14" fillId="0" borderId="2" applyNumberFormat="0" applyFill="0" applyAlignment="0" applyProtection="0"/>
    <xf numFmtId="0" fontId="14" fillId="0" borderId="0" applyNumberFormat="0" applyFill="0" applyBorder="0" applyAlignment="0" applyProtection="0"/>
    <xf numFmtId="0" fontId="15" fillId="33" borderId="0" applyNumberFormat="0" applyBorder="0" applyAlignment="0" applyProtection="0"/>
    <xf numFmtId="0" fontId="16" fillId="34" borderId="0" applyNumberFormat="0" applyBorder="0" applyAlignment="0" applyProtection="0"/>
    <xf numFmtId="0" fontId="25" fillId="35" borderId="0" applyNumberFormat="0" applyBorder="0" applyAlignment="0" applyProtection="0"/>
    <xf numFmtId="0" fontId="17" fillId="36" borderId="3" applyNumberFormat="0" applyAlignment="0" applyProtection="0"/>
    <xf numFmtId="0" fontId="18" fillId="37" borderId="4" applyNumberFormat="0" applyAlignment="0" applyProtection="0"/>
    <xf numFmtId="0" fontId="19" fillId="37" borderId="3" applyNumberFormat="0" applyAlignment="0" applyProtection="0"/>
    <xf numFmtId="0" fontId="20" fillId="0" borderId="5" applyNumberFormat="0" applyFill="0" applyAlignment="0" applyProtection="0"/>
    <xf numFmtId="0" fontId="21" fillId="38" borderId="6" applyNumberFormat="0" applyAlignment="0" applyProtection="0"/>
    <xf numFmtId="0" fontId="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" fillId="0" borderId="8" applyNumberFormat="0" applyFill="0" applyAlignment="0" applyProtection="0"/>
    <xf numFmtId="0" fontId="23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23" fillId="51" borderId="0" applyNumberFormat="0" applyBorder="0" applyAlignment="0" applyProtection="0"/>
    <xf numFmtId="0" fontId="23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23" fillId="55" borderId="0" applyNumberFormat="0" applyBorder="0" applyAlignment="0" applyProtection="0"/>
    <xf numFmtId="0" fontId="23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23" fillId="59" borderId="0" applyNumberFormat="0" applyBorder="0" applyAlignment="0" applyProtection="0"/>
    <xf numFmtId="0" fontId="23" fillId="60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23" fillId="63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" fontId="106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3" fontId="1" fillId="0" borderId="0" applyFont="0" applyFill="0" applyBorder="0" applyAlignment="0" applyProtection="0"/>
    <xf numFmtId="0" fontId="1" fillId="0" borderId="0"/>
    <xf numFmtId="4" fontId="35" fillId="104" borderId="21" applyNumberFormat="0" applyProtection="0">
      <alignment horizontal="left" vertical="center" indent="1"/>
    </xf>
    <xf numFmtId="0" fontId="1" fillId="0" borderId="0"/>
    <xf numFmtId="4" fontId="35" fillId="104" borderId="21" applyNumberFormat="0" applyProtection="0">
      <alignment horizontal="left" vertical="center" indent="1"/>
    </xf>
    <xf numFmtId="0" fontId="1" fillId="0" borderId="0"/>
    <xf numFmtId="0" fontId="1" fillId="0" borderId="0"/>
    <xf numFmtId="4" fontId="35" fillId="104" borderId="21" applyNumberFormat="0" applyProtection="0">
      <alignment vertical="center"/>
    </xf>
    <xf numFmtId="0" fontId="1" fillId="0" borderId="0"/>
    <xf numFmtId="0" fontId="1" fillId="0" borderId="0"/>
    <xf numFmtId="0" fontId="1" fillId="0" borderId="0"/>
    <xf numFmtId="0" fontId="2" fillId="102" borderId="21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" fontId="106" fillId="104" borderId="21" applyNumberFormat="0" applyProtection="0">
      <alignment vertical="center"/>
    </xf>
    <xf numFmtId="0" fontId="1" fillId="0" borderId="0"/>
    <xf numFmtId="0" fontId="1" fillId="0" borderId="0"/>
    <xf numFmtId="4" fontId="35" fillId="104" borderId="21" applyNumberForma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102" borderId="21" applyNumberFormat="0" applyProtection="0">
      <alignment horizontal="left" vertical="center" indent="1"/>
    </xf>
    <xf numFmtId="0" fontId="1" fillId="0" borderId="0"/>
    <xf numFmtId="4" fontId="106" fillId="104" borderId="21" applyNumberFormat="0" applyProtection="0">
      <alignment vertical="center"/>
    </xf>
    <xf numFmtId="43" fontId="2" fillId="0" borderId="0" applyFont="0" applyFill="0" applyBorder="0" applyAlignment="0" applyProtection="0"/>
    <xf numFmtId="0" fontId="1" fillId="0" borderId="0"/>
    <xf numFmtId="4" fontId="106" fillId="104" borderId="21" applyNumberForma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102" borderId="21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4" fontId="35" fillId="104" borderId="21" applyNumberForma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4" fontId="35" fillId="104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102" borderId="21" applyNumberFormat="0" applyProtection="0">
      <alignment horizontal="left" vertical="center" indent="1"/>
    </xf>
    <xf numFmtId="0" fontId="1" fillId="0" borderId="0"/>
    <xf numFmtId="0" fontId="1" fillId="0" borderId="0"/>
    <xf numFmtId="43" fontId="2" fillId="0" borderId="0" applyFont="0" applyFill="0" applyBorder="0" applyAlignment="0" applyProtection="0"/>
    <xf numFmtId="4" fontId="35" fillId="104" borderId="21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" fontId="106" fillId="104" borderId="21" applyNumberFormat="0" applyProtection="0">
      <alignment vertical="center"/>
    </xf>
    <xf numFmtId="0" fontId="1" fillId="0" borderId="0"/>
    <xf numFmtId="0" fontId="1" fillId="0" borderId="0"/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0" fontId="59" fillId="0" borderId="23" applyNumberFormat="0" applyFill="0" applyAlignment="0" applyProtection="0"/>
    <xf numFmtId="4" fontId="35" fillId="104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0" fontId="1" fillId="39" borderId="7" applyNumberFormat="0" applyFont="0" applyAlignment="0" applyProtection="0"/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0" fontId="1" fillId="0" borderId="0"/>
    <xf numFmtId="0" fontId="48" fillId="64" borderId="12" applyNumberFormat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4" fontId="35" fillId="104" borderId="21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2" fillId="68" borderId="20" applyNumberFormat="0" applyFont="0" applyAlignment="0" applyProtection="0"/>
    <xf numFmtId="4" fontId="35" fillId="111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0" fontId="54" fillId="72" borderId="21" applyNumberFormat="0" applyAlignment="0" applyProtection="0"/>
    <xf numFmtId="4" fontId="35" fillId="110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6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0" fontId="30" fillId="72" borderId="12" applyNumberFormat="0" applyAlignment="0" applyProtection="0"/>
    <xf numFmtId="0" fontId="48" fillId="64" borderId="12" applyNumberFormat="0" applyAlignment="0" applyProtection="0"/>
    <xf numFmtId="4" fontId="35" fillId="111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0" fontId="2" fillId="68" borderId="20" applyNumberFormat="0" applyFont="0" applyAlignment="0" applyProtection="0"/>
    <xf numFmtId="4" fontId="35" fillId="111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0" fontId="1" fillId="39" borderId="7" applyNumberFormat="0" applyFont="0" applyAlignment="0" applyProtection="0"/>
    <xf numFmtId="4" fontId="35" fillId="104" borderId="21" applyNumberFormat="0" applyProtection="0">
      <alignment horizontal="left" vertical="center" indent="1"/>
    </xf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4" fontId="106" fillId="104" borderId="21" applyNumberForma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9" fillId="0" borderId="23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102" borderId="21" applyNumberFormat="0" applyProtection="0">
      <alignment horizontal="left" vertical="center" indent="1"/>
    </xf>
    <xf numFmtId="0" fontId="1" fillId="0" borderId="0"/>
    <xf numFmtId="0" fontId="1" fillId="0" borderId="0"/>
    <xf numFmtId="43" fontId="2" fillId="0" borderId="0" applyFont="0" applyFill="0" applyBorder="0" applyAlignment="0" applyProtection="0"/>
    <xf numFmtId="4" fontId="35" fillId="104" borderId="21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0" fontId="1" fillId="0" borderId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54" fillId="72" borderId="2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171" fontId="30" fillId="72" borderId="12" applyNumberFormat="0" applyAlignment="0" applyProtection="0"/>
    <xf numFmtId="171" fontId="30" fillId="72" borderId="12" applyNumberFormat="0" applyAlignment="0" applyProtection="0"/>
    <xf numFmtId="171" fontId="30" fillId="72" borderId="12" applyNumberFormat="0" applyAlignment="0" applyProtection="0"/>
    <xf numFmtId="171" fontId="44" fillId="0" borderId="18" applyNumberFormat="0" applyFill="0" applyAlignment="0" applyProtection="0"/>
    <xf numFmtId="171" fontId="48" fillId="64" borderId="12" applyNumberFormat="0" applyAlignment="0" applyProtection="0"/>
    <xf numFmtId="171" fontId="48" fillId="64" borderId="12" applyNumberFormat="0" applyAlignment="0" applyProtection="0"/>
    <xf numFmtId="171" fontId="48" fillId="64" borderId="12" applyNumberFormat="0" applyAlignment="0" applyProtection="0"/>
    <xf numFmtId="171" fontId="27" fillId="68" borderId="20" applyNumberFormat="0" applyFont="0" applyAlignment="0" applyProtection="0"/>
    <xf numFmtId="171" fontId="27" fillId="68" borderId="20" applyNumberFormat="0" applyFont="0" applyAlignment="0" applyProtection="0"/>
    <xf numFmtId="171" fontId="27" fillId="68" borderId="20" applyNumberFormat="0" applyFont="0" applyAlignment="0" applyProtection="0"/>
    <xf numFmtId="171" fontId="54" fillId="72" borderId="21" applyNumberFormat="0" applyAlignment="0" applyProtection="0"/>
    <xf numFmtId="171" fontId="54" fillId="72" borderId="21" applyNumberFormat="0" applyAlignment="0" applyProtection="0"/>
    <xf numFmtId="171" fontId="54" fillId="72" borderId="21" applyNumberFormat="0" applyAlignment="0" applyProtection="0"/>
    <xf numFmtId="171" fontId="59" fillId="0" borderId="23" applyNumberFormat="0" applyFill="0" applyAlignment="0" applyProtection="0"/>
    <xf numFmtId="171" fontId="59" fillId="0" borderId="23" applyNumberFormat="0" applyFill="0" applyAlignment="0" applyProtection="0"/>
    <xf numFmtId="171" fontId="59" fillId="0" borderId="23" applyNumberFormat="0" applyFill="0" applyAlignment="0" applyProtection="0"/>
    <xf numFmtId="0" fontId="2" fillId="0" borderId="0"/>
    <xf numFmtId="0" fontId="44" fillId="0" borderId="18" applyNumberFormat="0" applyFill="0" applyAlignment="0" applyProtection="0"/>
    <xf numFmtId="0" fontId="2" fillId="0" borderId="0"/>
    <xf numFmtId="171" fontId="2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1" fontId="30" fillId="72" borderId="12" applyNumberFormat="0" applyAlignment="0" applyProtection="0"/>
    <xf numFmtId="171" fontId="30" fillId="72" borderId="12" applyNumberFormat="0" applyAlignment="0" applyProtection="0"/>
    <xf numFmtId="171" fontId="30" fillId="72" borderId="12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48" fillId="64" borderId="12" applyNumberFormat="0" applyAlignment="0" applyProtection="0"/>
    <xf numFmtId="171" fontId="48" fillId="64" borderId="12" applyNumberFormat="0" applyAlignment="0" applyProtection="0"/>
    <xf numFmtId="171" fontId="48" fillId="64" borderId="12" applyNumberFormat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7" fillId="68" borderId="20" applyNumberFormat="0" applyFont="0" applyAlignment="0" applyProtection="0"/>
    <xf numFmtId="171" fontId="27" fillId="68" borderId="20" applyNumberFormat="0" applyFont="0" applyAlignment="0" applyProtection="0"/>
    <xf numFmtId="171" fontId="27" fillId="68" borderId="20" applyNumberFormat="0" applyFont="0" applyAlignment="0" applyProtection="0"/>
    <xf numFmtId="171" fontId="54" fillId="72" borderId="21" applyNumberFormat="0" applyAlignment="0" applyProtection="0"/>
    <xf numFmtId="171" fontId="54" fillId="72" borderId="21" applyNumberFormat="0" applyAlignment="0" applyProtection="0"/>
    <xf numFmtId="171" fontId="54" fillId="72" borderId="21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59" fillId="0" borderId="23" applyNumberFormat="0" applyFill="0" applyAlignment="0" applyProtection="0"/>
    <xf numFmtId="171" fontId="59" fillId="0" borderId="23" applyNumberFormat="0" applyFill="0" applyAlignment="0" applyProtection="0"/>
    <xf numFmtId="171" fontId="59" fillId="0" borderId="23" applyNumberFormat="0" applyFill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9" fillId="0" borderId="23" applyNumberFormat="0" applyFill="0" applyAlignment="0" applyProtection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39" borderId="7" applyNumberFormat="0" applyFont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72" borderId="21" applyNumberFormat="0" applyAlignment="0" applyProtection="0"/>
    <xf numFmtId="0" fontId="30" fillId="72" borderId="12" applyNumberFormat="0" applyAlignment="0" applyProtection="0"/>
    <xf numFmtId="0" fontId="48" fillId="64" borderId="12" applyNumberFormat="0" applyAlignment="0" applyProtection="0"/>
    <xf numFmtId="0" fontId="2" fillId="68" borderId="20" applyNumberFormat="0" applyFont="0" applyAlignment="0" applyProtection="0"/>
    <xf numFmtId="0" fontId="1" fillId="39" borderId="7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39" borderId="7" applyNumberFormat="0" applyFont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" fontId="106" fillId="104" borderId="21" applyNumberFormat="0" applyProtection="0">
      <alignment vertical="center"/>
    </xf>
    <xf numFmtId="4" fontId="35" fillId="108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10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16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30" fillId="72" borderId="12" applyNumberFormat="0" applyAlignment="0" applyProtection="0"/>
    <xf numFmtId="0" fontId="30" fillId="72" borderId="12" applyNumberFormat="0" applyAlignment="0" applyProtection="0"/>
    <xf numFmtId="4" fontId="106" fillId="104" borderId="21" applyNumberFormat="0" applyProtection="0">
      <alignment vertical="center"/>
    </xf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4" fontId="35" fillId="104" borderId="21" applyNumberFormat="0" applyProtection="0">
      <alignment horizontal="left" vertical="center" indent="1"/>
    </xf>
    <xf numFmtId="0" fontId="30" fillId="72" borderId="12" applyNumberFormat="0" applyAlignment="0" applyProtection="0"/>
    <xf numFmtId="4" fontId="35" fillId="110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0" fontId="44" fillId="0" borderId="18" applyNumberFormat="0" applyFill="0" applyAlignment="0" applyProtection="0"/>
    <xf numFmtId="4" fontId="35" fillId="111" borderId="21" applyNumberFormat="0" applyProtection="0">
      <alignment horizontal="right" vertical="center"/>
    </xf>
    <xf numFmtId="0" fontId="44" fillId="0" borderId="18" applyNumberFormat="0" applyFill="0" applyAlignment="0" applyProtection="0"/>
    <xf numFmtId="4" fontId="35" fillId="111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0" fontId="48" fillId="64" borderId="12" applyNumberFormat="0" applyAlignment="0" applyProtection="0"/>
    <xf numFmtId="0" fontId="30" fillId="72" borderId="12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2" fillId="68" borderId="20" applyNumberFormat="0" applyFont="0" applyAlignment="0" applyProtection="0"/>
    <xf numFmtId="0" fontId="54" fillId="72" borderId="21" applyNumberFormat="0" applyAlignment="0" applyProtection="0"/>
    <xf numFmtId="4" fontId="35" fillId="112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0" fontId="59" fillId="0" borderId="23" applyNumberFormat="0" applyFill="0" applyAlignment="0" applyProtection="0"/>
    <xf numFmtId="0" fontId="2" fillId="102" borderId="21" applyNumberFormat="0" applyProtection="0">
      <alignment horizontal="left" vertical="center" indent="1"/>
    </xf>
    <xf numFmtId="4" fontId="35" fillId="112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1" fillId="0" borderId="0"/>
    <xf numFmtId="0" fontId="1" fillId="0" borderId="0"/>
    <xf numFmtId="4" fontId="35" fillId="108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4" fontId="35" fillId="111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4" fontId="35" fillId="116" borderId="28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" fontId="35" fillId="104" borderId="21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" fontId="35" fillId="106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3" fontId="1" fillId="0" borderId="0" applyFont="0" applyFill="0" applyBorder="0" applyAlignment="0" applyProtection="0"/>
    <xf numFmtId="4" fontId="91" fillId="115" borderId="21" applyNumberFormat="0" applyProtection="0">
      <alignment horizontal="left" vertical="center" indent="1"/>
    </xf>
    <xf numFmtId="0" fontId="30" fillId="72" borderId="12" applyNumberFormat="0" applyAlignment="0" applyProtection="0"/>
    <xf numFmtId="43" fontId="1" fillId="0" borderId="0" applyFont="0" applyFill="0" applyBorder="0" applyAlignment="0" applyProtection="0"/>
    <xf numFmtId="4" fontId="35" fillId="112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0" fontId="2" fillId="102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0" fontId="48" fillId="64" borderId="12" applyNumberFormat="0" applyAlignment="0" applyProtection="0"/>
    <xf numFmtId="4" fontId="35" fillId="111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4" fontId="35" fillId="106" borderId="21" applyNumberFormat="0" applyProtection="0">
      <alignment horizontal="right" vertical="center"/>
    </xf>
    <xf numFmtId="0" fontId="54" fillId="72" borderId="21" applyNumberFormat="0" applyAlignment="0" applyProtection="0"/>
    <xf numFmtId="0" fontId="1" fillId="107" borderId="0" applyNumberFormat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" fontId="106" fillId="104" borderId="21" applyNumberFormat="0" applyProtection="0">
      <alignment vertical="center"/>
    </xf>
    <xf numFmtId="0" fontId="1" fillId="0" borderId="0"/>
    <xf numFmtId="0" fontId="1" fillId="0" borderId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4" fontId="35" fillId="111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4" fontId="35" fillId="108" borderId="21" applyNumberFormat="0" applyProtection="0">
      <alignment horizontal="right"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30" fillId="72" borderId="12" applyNumberFormat="0" applyAlignment="0" applyProtection="0"/>
    <xf numFmtId="0" fontId="1" fillId="0" borderId="0"/>
    <xf numFmtId="0" fontId="1" fillId="0" borderId="0"/>
    <xf numFmtId="4" fontId="35" fillId="112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16" borderId="28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44" fillId="0" borderId="18" applyNumberFormat="0" applyFill="0" applyAlignment="0" applyProtection="0"/>
    <xf numFmtId="4" fontId="35" fillId="104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14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0" borderId="0"/>
    <xf numFmtId="0" fontId="1" fillId="41" borderId="0" applyNumberFormat="0" applyBorder="0" applyAlignment="0" applyProtection="0"/>
    <xf numFmtId="0" fontId="1" fillId="45" borderId="0" applyNumberFormat="0" applyBorder="0" applyAlignment="0" applyProtection="0"/>
    <xf numFmtId="0" fontId="1" fillId="49" borderId="0" applyNumberFormat="0" applyBorder="0" applyAlignment="0" applyProtection="0"/>
    <xf numFmtId="0" fontId="1" fillId="53" borderId="0" applyNumberFormat="0" applyBorder="0" applyAlignment="0" applyProtection="0"/>
    <xf numFmtId="0" fontId="1" fillId="57" borderId="0" applyNumberFormat="0" applyBorder="0" applyAlignment="0" applyProtection="0"/>
    <xf numFmtId="0" fontId="1" fillId="61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58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0" borderId="0"/>
    <xf numFmtId="0" fontId="1" fillId="0" borderId="0"/>
    <xf numFmtId="0" fontId="1" fillId="41" borderId="0" applyNumberFormat="0" applyBorder="0" applyAlignment="0" applyProtection="0"/>
    <xf numFmtId="0" fontId="1" fillId="45" borderId="0" applyNumberFormat="0" applyBorder="0" applyAlignment="0" applyProtection="0"/>
    <xf numFmtId="0" fontId="1" fillId="49" borderId="0" applyNumberFormat="0" applyBorder="0" applyAlignment="0" applyProtection="0"/>
    <xf numFmtId="0" fontId="1" fillId="53" borderId="0" applyNumberFormat="0" applyBorder="0" applyAlignment="0" applyProtection="0"/>
    <xf numFmtId="0" fontId="1" fillId="57" borderId="0" applyNumberFormat="0" applyBorder="0" applyAlignment="0" applyProtection="0"/>
    <xf numFmtId="0" fontId="1" fillId="61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58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30" fillId="72" borderId="12" applyNumberFormat="0" applyAlignment="0" applyProtection="0"/>
    <xf numFmtId="0" fontId="44" fillId="0" borderId="18" applyNumberFormat="0" applyFill="0" applyAlignment="0" applyProtection="0"/>
    <xf numFmtId="0" fontId="48" fillId="64" borderId="12" applyNumberFormat="0" applyAlignment="0" applyProtection="0"/>
    <xf numFmtId="0" fontId="2" fillId="68" borderId="20" applyNumberFormat="0" applyFont="0" applyAlignment="0" applyProtection="0"/>
    <xf numFmtId="0" fontId="54" fillId="72" borderId="21" applyNumberFormat="0" applyAlignment="0" applyProtection="0"/>
    <xf numFmtId="4" fontId="35" fillId="105" borderId="21" applyNumberFormat="0" applyProtection="0">
      <alignment horizontal="right" vertical="center"/>
    </xf>
    <xf numFmtId="0" fontId="59" fillId="0" borderId="23" applyNumberFormat="0" applyFill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" fontId="35" fillId="105" borderId="21" applyNumberFormat="0" applyProtection="0">
      <alignment horizontal="right" vertical="center"/>
    </xf>
    <xf numFmtId="0" fontId="1" fillId="107" borderId="0" applyNumberFormat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0" borderId="0"/>
    <xf numFmtId="0" fontId="1" fillId="41" borderId="0" applyNumberFormat="0" applyBorder="0" applyAlignment="0" applyProtection="0"/>
    <xf numFmtId="0" fontId="1" fillId="45" borderId="0" applyNumberFormat="0" applyBorder="0" applyAlignment="0" applyProtection="0"/>
    <xf numFmtId="0" fontId="1" fillId="49" borderId="0" applyNumberFormat="0" applyBorder="0" applyAlignment="0" applyProtection="0"/>
    <xf numFmtId="0" fontId="1" fillId="53" borderId="0" applyNumberFormat="0" applyBorder="0" applyAlignment="0" applyProtection="0"/>
    <xf numFmtId="0" fontId="1" fillId="57" borderId="0" applyNumberFormat="0" applyBorder="0" applyAlignment="0" applyProtection="0"/>
    <xf numFmtId="0" fontId="1" fillId="61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58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0" borderId="0"/>
    <xf numFmtId="0" fontId="1" fillId="0" borderId="0"/>
    <xf numFmtId="0" fontId="1" fillId="41" borderId="0" applyNumberFormat="0" applyBorder="0" applyAlignment="0" applyProtection="0"/>
    <xf numFmtId="0" fontId="1" fillId="45" borderId="0" applyNumberFormat="0" applyBorder="0" applyAlignment="0" applyProtection="0"/>
    <xf numFmtId="0" fontId="1" fillId="49" borderId="0" applyNumberFormat="0" applyBorder="0" applyAlignment="0" applyProtection="0"/>
    <xf numFmtId="0" fontId="1" fillId="53" borderId="0" applyNumberFormat="0" applyBorder="0" applyAlignment="0" applyProtection="0"/>
    <xf numFmtId="0" fontId="1" fillId="57" borderId="0" applyNumberFormat="0" applyBorder="0" applyAlignment="0" applyProtection="0"/>
    <xf numFmtId="0" fontId="1" fillId="61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58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0" borderId="0"/>
    <xf numFmtId="0" fontId="1" fillId="0" borderId="0"/>
    <xf numFmtId="4" fontId="35" fillId="110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35" fillId="112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05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35" fillId="104" borderId="21" applyNumberFormat="0" applyProtection="0">
      <alignment horizontal="left" vertical="center" indent="1"/>
    </xf>
    <xf numFmtId="4" fontId="35" fillId="114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44" fillId="0" borderId="18" applyNumberFormat="0" applyFill="0" applyAlignment="0" applyProtection="0"/>
    <xf numFmtId="4" fontId="91" fillId="115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0" fontId="2" fillId="102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4" fontId="35" fillId="106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11" borderId="21" applyNumberFormat="0" applyProtection="0">
      <alignment horizontal="right" vertical="center"/>
    </xf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4" fontId="35" fillId="113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0" fontId="44" fillId="0" borderId="18" applyNumberFormat="0" applyFill="0" applyAlignment="0" applyProtection="0"/>
    <xf numFmtId="4" fontId="91" fillId="115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06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06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35" fillId="112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54" fillId="72" borderId="21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4" fontId="35" fillId="106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11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35" fillId="111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0" fontId="44" fillId="0" borderId="18" applyNumberFormat="0" applyFill="0" applyAlignment="0" applyProtection="0"/>
    <xf numFmtId="4" fontId="35" fillId="104" borderId="21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06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35" fillId="114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12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0" fontId="48" fillId="64" borderId="12" applyNumberFormat="0" applyAlignment="0" applyProtection="0"/>
    <xf numFmtId="0" fontId="2" fillId="102" borderId="21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0" fontId="44" fillId="0" borderId="18" applyNumberFormat="0" applyFill="0" applyAlignment="0" applyProtection="0"/>
    <xf numFmtId="4" fontId="35" fillId="104" borderId="21" applyNumberFormat="0" applyProtection="0">
      <alignment vertical="center"/>
    </xf>
    <xf numFmtId="4" fontId="35" fillId="113" borderId="21" applyNumberFormat="0" applyProtection="0">
      <alignment horizontal="right" vertical="center"/>
    </xf>
    <xf numFmtId="0" fontId="44" fillId="0" borderId="18" applyNumberFormat="0" applyFill="0" applyAlignment="0" applyProtection="0"/>
    <xf numFmtId="0" fontId="2" fillId="102" borderId="21" applyNumberFormat="0" applyProtection="0">
      <alignment horizontal="left" vertical="center" indent="1"/>
    </xf>
    <xf numFmtId="4" fontId="35" fillId="112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30" fillId="72" borderId="12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30" fillId="72" borderId="12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4" fontId="106" fillId="104" borderId="21" applyNumberFormat="0" applyProtection="0">
      <alignment vertical="center"/>
    </xf>
    <xf numFmtId="4" fontId="35" fillId="116" borderId="28" applyNumberFormat="0" applyProtection="0">
      <alignment horizontal="left" vertical="center" indent="1"/>
    </xf>
    <xf numFmtId="4" fontId="35" fillId="112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0" fontId="44" fillId="0" borderId="18" applyNumberFormat="0" applyFill="0" applyAlignment="0" applyProtection="0"/>
    <xf numFmtId="4" fontId="35" fillId="114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4" fontId="35" fillId="106" borderId="21" applyNumberFormat="0" applyProtection="0">
      <alignment horizontal="right" vertical="center"/>
    </xf>
    <xf numFmtId="4" fontId="35" fillId="116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2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06" borderId="21" applyNumberFormat="0" applyProtection="0">
      <alignment horizontal="right" vertical="center"/>
    </xf>
    <xf numFmtId="0" fontId="59" fillId="0" borderId="23" applyNumberFormat="0" applyFill="0" applyAlignment="0" applyProtection="0"/>
    <xf numFmtId="4" fontId="35" fillId="112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0" fontId="2" fillId="68" borderId="20" applyNumberFormat="0" applyFont="0" applyAlignment="0" applyProtection="0"/>
    <xf numFmtId="0" fontId="2" fillId="102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0" fontId="48" fillId="64" borderId="12" applyNumberFormat="0" applyAlignment="0" applyProtection="0"/>
    <xf numFmtId="4" fontId="35" fillId="104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6" borderId="21" applyNumberFormat="0" applyProtection="0">
      <alignment horizontal="right" vertical="center"/>
    </xf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4" fontId="35" fillId="105" borderId="21" applyNumberFormat="0" applyProtection="0">
      <alignment horizontal="right" vertical="center"/>
    </xf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2" fillId="102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5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6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0" fontId="59" fillId="0" borderId="23" applyNumberFormat="0" applyFill="0" applyAlignment="0" applyProtection="0"/>
    <xf numFmtId="4" fontId="35" fillId="106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2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6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0" fontId="44" fillId="0" borderId="18" applyNumberFormat="0" applyFill="0" applyAlignment="0" applyProtection="0"/>
    <xf numFmtId="4" fontId="35" fillId="113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59" fillId="0" borderId="23" applyNumberFormat="0" applyFill="0" applyAlignment="0" applyProtection="0"/>
    <xf numFmtId="4" fontId="35" fillId="104" borderId="21" applyNumberFormat="0" applyProtection="0">
      <alignment vertical="center"/>
    </xf>
    <xf numFmtId="4" fontId="35" fillId="109" borderId="21" applyNumberFormat="0" applyProtection="0">
      <alignment horizontal="right" vertical="center"/>
    </xf>
    <xf numFmtId="0" fontId="48" fillId="64" borderId="12" applyNumberFormat="0" applyAlignment="0" applyProtection="0"/>
    <xf numFmtId="0" fontId="48" fillId="64" borderId="12" applyNumberFormat="0" applyAlignment="0" applyProtection="0"/>
    <xf numFmtId="4" fontId="35" fillId="114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35" fillId="114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0" fontId="54" fillId="72" borderId="21" applyNumberFormat="0" applyAlignment="0" applyProtection="0"/>
    <xf numFmtId="4" fontId="35" fillId="104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43" fontId="1" fillId="0" borderId="0" applyFont="0" applyFill="0" applyBorder="0" applyAlignment="0" applyProtection="0"/>
    <xf numFmtId="4" fontId="35" fillId="108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91" fillId="115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4" fontId="35" fillId="116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0" fontId="103" fillId="68" borderId="20" applyNumberFormat="0" applyFont="0" applyAlignment="0" applyProtection="0"/>
    <xf numFmtId="4" fontId="35" fillId="114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4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0" fontId="48" fillId="64" borderId="12" applyNumberFormat="0" applyAlignment="0" applyProtection="0"/>
    <xf numFmtId="4" fontId="35" fillId="116" borderId="28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4" fontId="35" fillId="109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0" fontId="2" fillId="102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6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04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0" fontId="2" fillId="102" borderId="21" applyNumberFormat="0" applyProtection="0">
      <alignment horizontal="left" vertical="center" indent="1"/>
    </xf>
    <xf numFmtId="4" fontId="35" fillId="114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06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35" fillId="110" borderId="21" applyNumberFormat="0" applyProtection="0">
      <alignment horizontal="right" vertical="center"/>
    </xf>
    <xf numFmtId="0" fontId="48" fillId="64" borderId="12" applyNumberFormat="0" applyAlignment="0" applyProtection="0"/>
    <xf numFmtId="0" fontId="48" fillId="64" borderId="12" applyNumberFormat="0" applyAlignment="0" applyProtection="0"/>
    <xf numFmtId="4" fontId="35" fillId="110" borderId="21" applyNumberFormat="0" applyProtection="0">
      <alignment horizontal="right" vertical="center"/>
    </xf>
    <xf numFmtId="0" fontId="48" fillId="64" borderId="12" applyNumberFormat="0" applyAlignment="0" applyProtection="0"/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0" fontId="59" fillId="0" borderId="23" applyNumberFormat="0" applyFill="0" applyAlignment="0" applyProtection="0"/>
    <xf numFmtId="0" fontId="48" fillId="64" borderId="12" applyNumberFormat="0" applyAlignment="0" applyProtection="0"/>
    <xf numFmtId="4" fontId="35" fillId="105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4" fontId="91" fillId="115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13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0" fontId="30" fillId="72" borderId="12" applyNumberFormat="0" applyAlignment="0" applyProtection="0"/>
    <xf numFmtId="4" fontId="35" fillId="116" borderId="28" applyNumberFormat="0" applyProtection="0">
      <alignment horizontal="left" vertical="center" indent="1"/>
    </xf>
    <xf numFmtId="0" fontId="59" fillId="0" borderId="23" applyNumberFormat="0" applyFill="0" applyAlignment="0" applyProtection="0"/>
    <xf numFmtId="4" fontId="35" fillId="104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0" fontId="44" fillId="0" borderId="18" applyNumberFormat="0" applyFill="0" applyAlignment="0" applyProtection="0"/>
    <xf numFmtId="4" fontId="35" fillId="104" borderId="21" applyNumberFormat="0" applyProtection="0">
      <alignment horizontal="left" vertical="center" indent="1"/>
    </xf>
    <xf numFmtId="0" fontId="48" fillId="64" borderId="12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30" fillId="72" borderId="12" applyNumberFormat="0" applyAlignment="0" applyProtection="0"/>
    <xf numFmtId="0" fontId="54" fillId="72" borderId="21" applyNumberFormat="0" applyAlignment="0" applyProtection="0"/>
    <xf numFmtId="4" fontId="91" fillId="115" borderId="21" applyNumberFormat="0" applyProtection="0">
      <alignment horizontal="left" vertical="center" indent="1"/>
    </xf>
    <xf numFmtId="0" fontId="30" fillId="72" borderId="12" applyNumberFormat="0" applyAlignment="0" applyProtection="0"/>
    <xf numFmtId="0" fontId="59" fillId="0" borderId="23" applyNumberFormat="0" applyFill="0" applyAlignment="0" applyProtection="0"/>
    <xf numFmtId="4" fontId="35" fillId="116" borderId="28" applyNumberFormat="0" applyProtection="0">
      <alignment horizontal="left" vertical="center" indent="1"/>
    </xf>
    <xf numFmtId="0" fontId="48" fillId="64" borderId="12" applyNumberFormat="0" applyAlignment="0" applyProtection="0"/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0" fontId="44" fillId="0" borderId="18" applyNumberFormat="0" applyFill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35" fillId="113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0" fontId="54" fillId="72" borderId="21" applyNumberFormat="0" applyAlignment="0" applyProtection="0"/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0" fontId="59" fillId="0" borderId="23" applyNumberFormat="0" applyFill="0" applyAlignment="0" applyProtection="0"/>
    <xf numFmtId="4" fontId="35" fillId="111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4" borderId="21" applyNumberFormat="0" applyProtection="0">
      <alignment horizontal="right" vertical="center"/>
    </xf>
    <xf numFmtId="0" fontId="44" fillId="0" borderId="18" applyNumberFormat="0" applyFill="0" applyAlignment="0" applyProtection="0"/>
    <xf numFmtId="0" fontId="59" fillId="0" borderId="23" applyNumberFormat="0" applyFill="0" applyAlignment="0" applyProtection="0"/>
    <xf numFmtId="4" fontId="35" fillId="104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0" fontId="30" fillId="72" borderId="12" applyNumberFormat="0" applyAlignment="0" applyProtection="0"/>
    <xf numFmtId="4" fontId="91" fillId="115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4" fontId="35" fillId="106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13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0" fontId="2" fillId="68" borderId="20" applyNumberFormat="0" applyFont="0" applyAlignment="0" applyProtection="0"/>
    <xf numFmtId="0" fontId="2" fillId="102" borderId="21" applyNumberFormat="0" applyProtection="0">
      <alignment horizontal="left" vertical="center" indent="1"/>
    </xf>
    <xf numFmtId="4" fontId="35" fillId="106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2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48" fillId="64" borderId="12" applyNumberFormat="0" applyAlignment="0" applyProtection="0"/>
    <xf numFmtId="4" fontId="35" fillId="106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6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16" borderId="28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0" fontId="48" fillId="64" borderId="12" applyNumberFormat="0" applyAlignment="0" applyProtection="0"/>
    <xf numFmtId="0" fontId="48" fillId="64" borderId="12" applyNumberFormat="0" applyAlignment="0" applyProtection="0"/>
    <xf numFmtId="4" fontId="35" fillId="114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0" fontId="2" fillId="102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08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14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91" fillId="115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6" borderId="21" applyNumberFormat="0" applyProtection="0">
      <alignment horizontal="left" vertical="center" indent="1"/>
    </xf>
    <xf numFmtId="4" fontId="35" fillId="114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0" fontId="44" fillId="0" borderId="18" applyNumberFormat="0" applyFill="0" applyAlignment="0" applyProtection="0"/>
    <xf numFmtId="4" fontId="35" fillId="116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6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2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10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35" fillId="104" borderId="21" applyNumberFormat="0" applyProtection="0">
      <alignment horizontal="left" vertical="center" indent="1"/>
    </xf>
    <xf numFmtId="4" fontId="35" fillId="112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4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4" fontId="91" fillId="115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35" fillId="109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6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35" fillId="111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11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2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35" fillId="114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2" fillId="102" borderId="21" applyNumberFormat="0" applyProtection="0">
      <alignment horizontal="left" vertical="center" indent="1"/>
    </xf>
    <xf numFmtId="43" fontId="1" fillId="0" borderId="0" applyFont="0" applyFill="0" applyBorder="0" applyAlignment="0" applyProtection="0"/>
    <xf numFmtId="4" fontId="35" fillId="104" borderId="21" applyNumberFormat="0" applyProtection="0">
      <alignment vertical="center"/>
    </xf>
    <xf numFmtId="4" fontId="35" fillId="110" borderId="21" applyNumberFormat="0" applyProtection="0">
      <alignment horizontal="right" vertical="center"/>
    </xf>
    <xf numFmtId="43" fontId="1" fillId="0" borderId="0" applyFont="0" applyFill="0" applyBorder="0" applyAlignment="0" applyProtection="0"/>
    <xf numFmtId="0" fontId="1" fillId="0" borderId="0"/>
    <xf numFmtId="0" fontId="1" fillId="0" borderId="0"/>
    <xf numFmtId="4" fontId="35" fillId="109" borderId="21" applyNumberFormat="0" applyProtection="0">
      <alignment horizontal="right"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171" fontId="1" fillId="0" borderId="0"/>
    <xf numFmtId="43" fontId="1" fillId="0" borderId="0" applyFont="0" applyFill="0" applyBorder="0" applyAlignment="0" applyProtection="0"/>
    <xf numFmtId="4" fontId="35" fillId="104" borderId="21" applyNumberFormat="0" applyProtection="0">
      <alignment horizontal="left" vertical="center" indent="1"/>
    </xf>
    <xf numFmtId="0" fontId="1" fillId="0" borderId="0"/>
    <xf numFmtId="4" fontId="106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3" fontId="1" fillId="0" borderId="0" applyFont="0" applyFill="0" applyBorder="0" applyAlignment="0" applyProtection="0"/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171" fontId="30" fillId="72" borderId="12" applyNumberFormat="0" applyAlignment="0" applyProtection="0"/>
    <xf numFmtId="171" fontId="30" fillId="72" borderId="12" applyNumberFormat="0" applyAlignment="0" applyProtection="0"/>
    <xf numFmtId="171" fontId="30" fillId="72" borderId="12" applyNumberFormat="0" applyAlignment="0" applyProtection="0"/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3" fontId="1" fillId="0" borderId="0" applyFont="0" applyFill="0" applyBorder="0" applyAlignment="0" applyProtection="0"/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3" fontId="1" fillId="0" borderId="0" applyFont="0" applyFill="0" applyBorder="0" applyAlignment="0" applyProtection="0"/>
    <xf numFmtId="0" fontId="2" fillId="102" borderId="21" applyNumberFormat="0" applyProtection="0">
      <alignment horizontal="left" vertical="center" indent="1"/>
    </xf>
    <xf numFmtId="43" fontId="1" fillId="0" borderId="0" applyFont="0" applyFill="0" applyBorder="0" applyAlignment="0" applyProtection="0"/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171" fontId="44" fillId="0" borderId="18" applyNumberFormat="0" applyFill="0" applyAlignment="0" applyProtection="0"/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171" fontId="48" fillId="64" borderId="12" applyNumberFormat="0" applyAlignment="0" applyProtection="0"/>
    <xf numFmtId="171" fontId="48" fillId="64" borderId="12" applyNumberFormat="0" applyAlignment="0" applyProtection="0"/>
    <xf numFmtId="171" fontId="48" fillId="64" borderId="12" applyNumberFormat="0" applyAlignment="0" applyProtection="0"/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171" fontId="1" fillId="0" borderId="0"/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171" fontId="1" fillId="0" borderId="0"/>
    <xf numFmtId="171" fontId="1" fillId="0" borderId="0"/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171" fontId="1" fillId="0" borderId="0"/>
    <xf numFmtId="4" fontId="106" fillId="104" borderId="21" applyNumberFormat="0" applyProtection="0">
      <alignment vertical="center"/>
    </xf>
    <xf numFmtId="171" fontId="1" fillId="0" borderId="0"/>
    <xf numFmtId="171" fontId="1" fillId="0" borderId="0"/>
    <xf numFmtId="171" fontId="1" fillId="0" borderId="0"/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171" fontId="1" fillId="0" borderId="0"/>
    <xf numFmtId="171" fontId="1" fillId="0" borderId="0"/>
    <xf numFmtId="171" fontId="1" fillId="0" borderId="0"/>
    <xf numFmtId="171" fontId="1" fillId="0" borderId="0"/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171" fontId="1" fillId="0" borderId="0"/>
    <xf numFmtId="4" fontId="35" fillId="104" borderId="21" applyNumberFormat="0" applyProtection="0">
      <alignment vertical="center"/>
    </xf>
    <xf numFmtId="171" fontId="1" fillId="0" borderId="0"/>
    <xf numFmtId="171" fontId="1" fillId="0" borderId="0"/>
    <xf numFmtId="4" fontId="35" fillId="104" borderId="21" applyNumberFormat="0" applyProtection="0">
      <alignment vertical="center"/>
    </xf>
    <xf numFmtId="171" fontId="27" fillId="68" borderId="20" applyNumberFormat="0" applyFont="0" applyAlignment="0" applyProtection="0"/>
    <xf numFmtId="171" fontId="27" fillId="68" borderId="20" applyNumberFormat="0" applyFont="0" applyAlignment="0" applyProtection="0"/>
    <xf numFmtId="171" fontId="27" fillId="68" borderId="20" applyNumberFormat="0" applyFont="0" applyAlignment="0" applyProtection="0"/>
    <xf numFmtId="171" fontId="54" fillId="72" borderId="21" applyNumberFormat="0" applyAlignment="0" applyProtection="0"/>
    <xf numFmtId="171" fontId="54" fillId="72" borderId="21" applyNumberFormat="0" applyAlignment="0" applyProtection="0"/>
    <xf numFmtId="171" fontId="54" fillId="72" borderId="21" applyNumberFormat="0" applyAlignment="0" applyProtection="0"/>
    <xf numFmtId="0" fontId="30" fillId="72" borderId="12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59" fillId="0" borderId="23" applyNumberFormat="0" applyFill="0" applyAlignment="0" applyProtection="0"/>
    <xf numFmtId="171" fontId="59" fillId="0" borderId="23" applyNumberFormat="0" applyFill="0" applyAlignment="0" applyProtection="0"/>
    <xf numFmtId="171" fontId="59" fillId="0" borderId="23" applyNumberFormat="0" applyFill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" fontId="35" fillId="109" borderId="21" applyNumberFormat="0" applyProtection="0">
      <alignment horizontal="right"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" fontId="35" fillId="104" borderId="21" applyNumberFormat="0" applyProtection="0">
      <alignment vertical="center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1" fillId="0" borderId="0"/>
    <xf numFmtId="4" fontId="35" fillId="104" borderId="21" applyNumberForma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71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" fontId="35" fillId="110" borderId="21" applyNumberFormat="0" applyProtection="0">
      <alignment horizontal="right"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" fontId="35" fillId="109" borderId="21" applyNumberFormat="0" applyProtection="0">
      <alignment horizontal="right"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102" borderId="21" applyNumberFormat="0" applyProtection="0">
      <alignment horizontal="left" vertical="center" indent="1"/>
    </xf>
    <xf numFmtId="43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2" fillId="102" borderId="21" applyNumberFormat="0" applyProtection="0">
      <alignment horizontal="left" vertical="center" inden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" fontId="35" fillId="110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" fontId="35" fillId="109" borderId="21" applyNumberFormat="0" applyProtection="0">
      <alignment horizontal="right"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" fontId="106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3" fontId="1" fillId="0" borderId="0" applyFont="0" applyFill="0" applyBorder="0" applyAlignment="0" applyProtection="0"/>
    <xf numFmtId="0" fontId="1" fillId="0" borderId="0"/>
    <xf numFmtId="4" fontId="35" fillId="104" borderId="21" applyNumberFormat="0" applyProtection="0">
      <alignment horizontal="left" vertical="center" indent="1"/>
    </xf>
    <xf numFmtId="0" fontId="1" fillId="0" borderId="0"/>
    <xf numFmtId="4" fontId="35" fillId="104" borderId="21" applyNumberFormat="0" applyProtection="0">
      <alignment horizontal="left" vertical="center" indent="1"/>
    </xf>
    <xf numFmtId="0" fontId="1" fillId="0" borderId="0"/>
    <xf numFmtId="0" fontId="1" fillId="0" borderId="0"/>
    <xf numFmtId="4" fontId="35" fillId="104" borderId="21" applyNumberFormat="0" applyProtection="0">
      <alignment vertical="center"/>
    </xf>
    <xf numFmtId="0" fontId="1" fillId="0" borderId="0"/>
    <xf numFmtId="0" fontId="1" fillId="0" borderId="0"/>
    <xf numFmtId="0" fontId="1" fillId="0" borderId="0"/>
    <xf numFmtId="0" fontId="2" fillId="102" borderId="21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" fontId="106" fillId="104" borderId="21" applyNumberFormat="0" applyProtection="0">
      <alignment vertical="center"/>
    </xf>
    <xf numFmtId="0" fontId="1" fillId="0" borderId="0"/>
    <xf numFmtId="0" fontId="1" fillId="0" borderId="0"/>
    <xf numFmtId="4" fontId="35" fillId="104" borderId="21" applyNumberForma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102" borderId="21" applyNumberFormat="0" applyProtection="0">
      <alignment horizontal="left" vertical="center" indent="1"/>
    </xf>
    <xf numFmtId="0" fontId="1" fillId="0" borderId="0"/>
    <xf numFmtId="4" fontId="106" fillId="104" borderId="21" applyNumberFormat="0" applyProtection="0">
      <alignment vertical="center"/>
    </xf>
    <xf numFmtId="0" fontId="1" fillId="0" borderId="0"/>
    <xf numFmtId="4" fontId="106" fillId="104" borderId="21" applyNumberForma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102" borderId="21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4" fontId="35" fillId="104" borderId="21" applyNumberForma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" fontId="35" fillId="104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102" borderId="21" applyNumberFormat="0" applyProtection="0">
      <alignment horizontal="left" vertical="center" indent="1"/>
    </xf>
    <xf numFmtId="0" fontId="1" fillId="0" borderId="0"/>
    <xf numFmtId="0" fontId="1" fillId="0" borderId="0"/>
    <xf numFmtId="4" fontId="35" fillId="104" borderId="21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" fontId="106" fillId="104" borderId="21" applyNumberFormat="0" applyProtection="0">
      <alignment vertical="center"/>
    </xf>
    <xf numFmtId="0" fontId="1" fillId="0" borderId="0"/>
    <xf numFmtId="0" fontId="1" fillId="0" borderId="0"/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0" fontId="59" fillId="0" borderId="23" applyNumberFormat="0" applyFill="0" applyAlignment="0" applyProtection="0"/>
    <xf numFmtId="4" fontId="35" fillId="104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0" fontId="1" fillId="39" borderId="7" applyNumberFormat="0" applyFont="0" applyAlignment="0" applyProtection="0"/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0" fontId="1" fillId="0" borderId="0"/>
    <xf numFmtId="0" fontId="48" fillId="64" borderId="12" applyNumberFormat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4" fontId="35" fillId="104" borderId="21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2" fillId="68" borderId="20" applyNumberFormat="0" applyFont="0" applyAlignment="0" applyProtection="0"/>
    <xf numFmtId="4" fontId="35" fillId="111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0" fontId="54" fillId="72" borderId="21" applyNumberFormat="0" applyAlignment="0" applyProtection="0"/>
    <xf numFmtId="4" fontId="35" fillId="110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6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0" fontId="30" fillId="72" borderId="12" applyNumberFormat="0" applyAlignment="0" applyProtection="0"/>
    <xf numFmtId="0" fontId="48" fillId="64" borderId="12" applyNumberFormat="0" applyAlignment="0" applyProtection="0"/>
    <xf numFmtId="4" fontId="35" fillId="111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0" fontId="2" fillId="68" borderId="20" applyNumberFormat="0" applyFont="0" applyAlignment="0" applyProtection="0"/>
    <xf numFmtId="4" fontId="35" fillId="111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0" fontId="1" fillId="39" borderId="7" applyNumberFormat="0" applyFont="0" applyAlignment="0" applyProtection="0"/>
    <xf numFmtId="4" fontId="35" fillId="104" borderId="21" applyNumberFormat="0" applyProtection="0">
      <alignment horizontal="left" vertical="center" indent="1"/>
    </xf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" fontId="106" fillId="104" borderId="21" applyNumberForma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9" fillId="0" borderId="23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102" borderId="21" applyNumberFormat="0" applyProtection="0">
      <alignment horizontal="left" vertical="center" indent="1"/>
    </xf>
    <xf numFmtId="0" fontId="1" fillId="0" borderId="0"/>
    <xf numFmtId="0" fontId="1" fillId="0" borderId="0"/>
    <xf numFmtId="4" fontId="35" fillId="104" borderId="21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0" fontId="1" fillId="0" borderId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54" fillId="72" borderId="2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171" fontId="30" fillId="72" borderId="12" applyNumberFormat="0" applyAlignment="0" applyProtection="0"/>
    <xf numFmtId="171" fontId="30" fillId="72" borderId="12" applyNumberFormat="0" applyAlignment="0" applyProtection="0"/>
    <xf numFmtId="171" fontId="30" fillId="72" borderId="12" applyNumberFormat="0" applyAlignment="0" applyProtection="0"/>
    <xf numFmtId="171" fontId="48" fillId="64" borderId="12" applyNumberFormat="0" applyAlignment="0" applyProtection="0"/>
    <xf numFmtId="171" fontId="48" fillId="64" borderId="12" applyNumberFormat="0" applyAlignment="0" applyProtection="0"/>
    <xf numFmtId="171" fontId="48" fillId="64" borderId="12" applyNumberFormat="0" applyAlignment="0" applyProtection="0"/>
    <xf numFmtId="171" fontId="27" fillId="68" borderId="20" applyNumberFormat="0" applyFont="0" applyAlignment="0" applyProtection="0"/>
    <xf numFmtId="171" fontId="27" fillId="68" borderId="20" applyNumberFormat="0" applyFont="0" applyAlignment="0" applyProtection="0"/>
    <xf numFmtId="171" fontId="27" fillId="68" borderId="20" applyNumberFormat="0" applyFont="0" applyAlignment="0" applyProtection="0"/>
    <xf numFmtId="171" fontId="54" fillId="72" borderId="21" applyNumberFormat="0" applyAlignment="0" applyProtection="0"/>
    <xf numFmtId="171" fontId="54" fillId="72" borderId="21" applyNumberFormat="0" applyAlignment="0" applyProtection="0"/>
    <xf numFmtId="171" fontId="54" fillId="72" borderId="21" applyNumberFormat="0" applyAlignment="0" applyProtection="0"/>
    <xf numFmtId="171" fontId="59" fillId="0" borderId="23" applyNumberFormat="0" applyFill="0" applyAlignment="0" applyProtection="0"/>
    <xf numFmtId="171" fontId="59" fillId="0" borderId="23" applyNumberFormat="0" applyFill="0" applyAlignment="0" applyProtection="0"/>
    <xf numFmtId="171" fontId="59" fillId="0" borderId="23" applyNumberFormat="0" applyFill="0" applyAlignment="0" applyProtection="0"/>
    <xf numFmtId="0" fontId="101" fillId="0" borderId="0"/>
    <xf numFmtId="0" fontId="30" fillId="72" borderId="12" applyNumberFormat="0" applyAlignment="0" applyProtection="0"/>
    <xf numFmtId="0" fontId="48" fillId="64" borderId="12" applyNumberFormat="0" applyAlignment="0" applyProtection="0"/>
    <xf numFmtId="0" fontId="2" fillId="68" borderId="20" applyNumberFormat="0" applyFont="0" applyAlignment="0" applyProtection="0"/>
    <xf numFmtId="0" fontId="54" fillId="72" borderId="21" applyNumberFormat="0" applyAlignment="0" applyProtection="0"/>
    <xf numFmtId="0" fontId="59" fillId="0" borderId="23" applyNumberFormat="0" applyFill="0" applyAlignment="0" applyProtection="0"/>
    <xf numFmtId="0" fontId="44" fillId="0" borderId="18" applyNumberFormat="0" applyFill="0" applyAlignment="0" applyProtection="0"/>
    <xf numFmtId="0" fontId="1" fillId="0" borderId="0"/>
    <xf numFmtId="0" fontId="1" fillId="0" borderId="0"/>
    <xf numFmtId="0" fontId="44" fillId="0" borderId="18" applyNumberFormat="0" applyFill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44" fillId="0" borderId="18" applyNumberFormat="0" applyFill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4" fillId="0" borderId="18" applyNumberFormat="0" applyFill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1" fillId="107" borderId="0" applyNumberFormat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18" applyNumberFormat="0" applyFill="0" applyAlignment="0" applyProtection="0"/>
    <xf numFmtId="0" fontId="1" fillId="0" borderId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44" fillId="0" borderId="18" applyNumberFormat="0" applyFill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0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0" borderId="0"/>
    <xf numFmtId="0" fontId="1" fillId="41" borderId="0" applyNumberFormat="0" applyBorder="0" applyAlignment="0" applyProtection="0"/>
    <xf numFmtId="0" fontId="1" fillId="45" borderId="0" applyNumberFormat="0" applyBorder="0" applyAlignment="0" applyProtection="0"/>
    <xf numFmtId="0" fontId="1" fillId="49" borderId="0" applyNumberFormat="0" applyBorder="0" applyAlignment="0" applyProtection="0"/>
    <xf numFmtId="0" fontId="1" fillId="53" borderId="0" applyNumberFormat="0" applyBorder="0" applyAlignment="0" applyProtection="0"/>
    <xf numFmtId="0" fontId="1" fillId="57" borderId="0" applyNumberFormat="0" applyBorder="0" applyAlignment="0" applyProtection="0"/>
    <xf numFmtId="0" fontId="1" fillId="61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58" borderId="0" applyNumberFormat="0" applyBorder="0" applyAlignment="0" applyProtection="0"/>
    <xf numFmtId="0" fontId="1" fillId="62" borderId="0" applyNumberFormat="0" applyBorder="0" applyAlignment="0" applyProtection="0"/>
    <xf numFmtId="0" fontId="44" fillId="0" borderId="1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0" borderId="0"/>
    <xf numFmtId="0" fontId="1" fillId="0" borderId="0"/>
    <xf numFmtId="0" fontId="1" fillId="41" borderId="0" applyNumberFormat="0" applyBorder="0" applyAlignment="0" applyProtection="0"/>
    <xf numFmtId="0" fontId="1" fillId="45" borderId="0" applyNumberFormat="0" applyBorder="0" applyAlignment="0" applyProtection="0"/>
    <xf numFmtId="0" fontId="1" fillId="49" borderId="0" applyNumberFormat="0" applyBorder="0" applyAlignment="0" applyProtection="0"/>
    <xf numFmtId="0" fontId="1" fillId="53" borderId="0" applyNumberFormat="0" applyBorder="0" applyAlignment="0" applyProtection="0"/>
    <xf numFmtId="0" fontId="1" fillId="57" borderId="0" applyNumberFormat="0" applyBorder="0" applyAlignment="0" applyProtection="0"/>
    <xf numFmtId="0" fontId="1" fillId="61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58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30" fillId="72" borderId="12" applyNumberFormat="0" applyAlignment="0" applyProtection="0"/>
    <xf numFmtId="0" fontId="48" fillId="64" borderId="12" applyNumberFormat="0" applyAlignment="0" applyProtection="0"/>
    <xf numFmtId="0" fontId="2" fillId="68" borderId="20" applyNumberFormat="0" applyFont="0" applyAlignment="0" applyProtection="0"/>
    <xf numFmtId="0" fontId="54" fillId="72" borderId="21" applyNumberFormat="0" applyAlignment="0" applyProtection="0"/>
    <xf numFmtId="0" fontId="59" fillId="0" borderId="23" applyNumberFormat="0" applyFill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107" borderId="0" applyNumberFormat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0" borderId="0"/>
    <xf numFmtId="0" fontId="1" fillId="41" borderId="0" applyNumberFormat="0" applyBorder="0" applyAlignment="0" applyProtection="0"/>
    <xf numFmtId="0" fontId="1" fillId="45" borderId="0" applyNumberFormat="0" applyBorder="0" applyAlignment="0" applyProtection="0"/>
    <xf numFmtId="0" fontId="1" fillId="49" borderId="0" applyNumberFormat="0" applyBorder="0" applyAlignment="0" applyProtection="0"/>
    <xf numFmtId="0" fontId="1" fillId="53" borderId="0" applyNumberFormat="0" applyBorder="0" applyAlignment="0" applyProtection="0"/>
    <xf numFmtId="0" fontId="1" fillId="57" borderId="0" applyNumberFormat="0" applyBorder="0" applyAlignment="0" applyProtection="0"/>
    <xf numFmtId="0" fontId="1" fillId="61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58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0" borderId="0"/>
    <xf numFmtId="0" fontId="1" fillId="0" borderId="0"/>
    <xf numFmtId="0" fontId="1" fillId="41" borderId="0" applyNumberFormat="0" applyBorder="0" applyAlignment="0" applyProtection="0"/>
    <xf numFmtId="0" fontId="1" fillId="45" borderId="0" applyNumberFormat="0" applyBorder="0" applyAlignment="0" applyProtection="0"/>
    <xf numFmtId="0" fontId="1" fillId="49" borderId="0" applyNumberFormat="0" applyBorder="0" applyAlignment="0" applyProtection="0"/>
    <xf numFmtId="0" fontId="1" fillId="53" borderId="0" applyNumberFormat="0" applyBorder="0" applyAlignment="0" applyProtection="0"/>
    <xf numFmtId="0" fontId="1" fillId="57" borderId="0" applyNumberFormat="0" applyBorder="0" applyAlignment="0" applyProtection="0"/>
    <xf numFmtId="0" fontId="1" fillId="61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58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84" fontId="2" fillId="0" borderId="0"/>
    <xf numFmtId="184" fontId="103" fillId="0" borderId="0"/>
    <xf numFmtId="184" fontId="1" fillId="0" borderId="0"/>
    <xf numFmtId="43" fontId="1" fillId="0" borderId="0" applyFont="0" applyFill="0" applyBorder="0" applyAlignment="0" applyProtection="0"/>
    <xf numFmtId="0" fontId="101" fillId="0" borderId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101" fillId="0" borderId="0"/>
    <xf numFmtId="0" fontId="44" fillId="0" borderId="18" applyNumberFormat="0" applyFill="0" applyAlignment="0" applyProtection="0"/>
    <xf numFmtId="0" fontId="101" fillId="0" borderId="0"/>
    <xf numFmtId="0" fontId="101" fillId="0" borderId="0"/>
    <xf numFmtId="0" fontId="101" fillId="0" borderId="0"/>
    <xf numFmtId="0" fontId="101" fillId="0" borderId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0" fontId="108" fillId="0" borderId="11">
      <alignment horizontal="center" vertical="center"/>
    </xf>
    <xf numFmtId="0" fontId="109" fillId="0" borderId="25" applyNumberFormat="0">
      <alignment horizontal="right"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4" fillId="0" borderId="0"/>
    <xf numFmtId="0" fontId="34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09" fillId="0" borderId="0" applyNumberFormat="0">
      <alignment horizontal="left"/>
    </xf>
    <xf numFmtId="0" fontId="109" fillId="0" borderId="29" applyNumberFormat="0" applyBorder="0">
      <alignment horizontal="right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6" fillId="0" borderId="0"/>
    <xf numFmtId="0" fontId="2" fillId="0" borderId="0"/>
    <xf numFmtId="0" fontId="36" fillId="0" borderId="0"/>
    <xf numFmtId="0" fontId="36" fillId="0" borderId="0"/>
    <xf numFmtId="0" fontId="9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87" fillId="0" borderId="0"/>
    <xf numFmtId="0" fontId="1" fillId="0" borderId="0"/>
    <xf numFmtId="0" fontId="93" fillId="0" borderId="0"/>
    <xf numFmtId="0" fontId="2" fillId="0" borderId="0"/>
    <xf numFmtId="181" fontId="53" fillId="0" borderId="0"/>
    <xf numFmtId="0" fontId="2" fillId="0" borderId="0"/>
    <xf numFmtId="0" fontId="2" fillId="0" borderId="0"/>
    <xf numFmtId="0" fontId="5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3" fillId="0" borderId="0"/>
    <xf numFmtId="0" fontId="1" fillId="0" borderId="0"/>
    <xf numFmtId="0" fontId="2" fillId="0" borderId="0"/>
    <xf numFmtId="0" fontId="35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9" fillId="0" borderId="25" applyNumberFormat="0">
      <alignment horizontal="center" vertical="center"/>
    </xf>
    <xf numFmtId="0" fontId="110" fillId="0" borderId="25" applyNumberFormat="0" applyProtection="0">
      <alignment horizontal="center" vertical="center"/>
    </xf>
    <xf numFmtId="0" fontId="111" fillId="0" borderId="0">
      <alignment horizontal="left" vertical="center"/>
    </xf>
    <xf numFmtId="0" fontId="112" fillId="120" borderId="25" applyNumberFormat="0" applyFill="0" applyProtection="0">
      <alignment horizontal="left" vertical="center"/>
    </xf>
    <xf numFmtId="185" fontId="109" fillId="120" borderId="26" applyNumberFormat="0" applyFill="0" applyAlignment="0" applyProtection="0">
      <alignment horizontal="right" vertical="center"/>
    </xf>
    <xf numFmtId="43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174" fontId="2" fillId="0" borderId="0"/>
    <xf numFmtId="174" fontId="1" fillId="0" borderId="0"/>
    <xf numFmtId="174" fontId="1" fillId="0" borderId="0"/>
    <xf numFmtId="174" fontId="27" fillId="65" borderId="0" applyNumberFormat="0" applyBorder="0" applyAlignment="0" applyProtection="0"/>
    <xf numFmtId="174" fontId="27" fillId="65" borderId="0" applyNumberFormat="0" applyBorder="0" applyAlignment="0" applyProtection="0"/>
    <xf numFmtId="174" fontId="27" fillId="67" borderId="0" applyNumberFormat="0" applyBorder="0" applyAlignment="0" applyProtection="0"/>
    <xf numFmtId="174" fontId="27" fillId="67" borderId="0" applyNumberFormat="0" applyBorder="0" applyAlignment="0" applyProtection="0"/>
    <xf numFmtId="174" fontId="27" fillId="69" borderId="0" applyNumberFormat="0" applyBorder="0" applyAlignment="0" applyProtection="0"/>
    <xf numFmtId="174" fontId="27" fillId="69" borderId="0" applyNumberFormat="0" applyBorder="0" applyAlignment="0" applyProtection="0"/>
    <xf numFmtId="174" fontId="27" fillId="70" borderId="0" applyNumberFormat="0" applyBorder="0" applyAlignment="0" applyProtection="0"/>
    <xf numFmtId="174" fontId="27" fillId="70" borderId="0" applyNumberFormat="0" applyBorder="0" applyAlignment="0" applyProtection="0"/>
    <xf numFmtId="174" fontId="27" fillId="71" borderId="0" applyNumberFormat="0" applyBorder="0" applyAlignment="0" applyProtection="0"/>
    <xf numFmtId="174" fontId="27" fillId="71" borderId="0" applyNumberFormat="0" applyBorder="0" applyAlignment="0" applyProtection="0"/>
    <xf numFmtId="174" fontId="27" fillId="64" borderId="0" applyNumberFormat="0" applyBorder="0" applyAlignment="0" applyProtection="0"/>
    <xf numFmtId="174" fontId="27" fillId="64" borderId="0" applyNumberFormat="0" applyBorder="0" applyAlignment="0" applyProtection="0"/>
    <xf numFmtId="174" fontId="27" fillId="73" borderId="0" applyNumberFormat="0" applyBorder="0" applyAlignment="0" applyProtection="0"/>
    <xf numFmtId="174" fontId="27" fillId="73" borderId="0" applyNumberFormat="0" applyBorder="0" applyAlignment="0" applyProtection="0"/>
    <xf numFmtId="174" fontId="27" fillId="66" borderId="0" applyNumberFormat="0" applyBorder="0" applyAlignment="0" applyProtection="0"/>
    <xf numFmtId="174" fontId="27" fillId="66" borderId="0" applyNumberFormat="0" applyBorder="0" applyAlignment="0" applyProtection="0"/>
    <xf numFmtId="174" fontId="27" fillId="75" borderId="0" applyNumberFormat="0" applyBorder="0" applyAlignment="0" applyProtection="0"/>
    <xf numFmtId="174" fontId="27" fillId="75" borderId="0" applyNumberFormat="0" applyBorder="0" applyAlignment="0" applyProtection="0"/>
    <xf numFmtId="174" fontId="27" fillId="70" borderId="0" applyNumberFormat="0" applyBorder="0" applyAlignment="0" applyProtection="0"/>
    <xf numFmtId="174" fontId="27" fillId="70" borderId="0" applyNumberFormat="0" applyBorder="0" applyAlignment="0" applyProtection="0"/>
    <xf numFmtId="174" fontId="27" fillId="73" borderId="0" applyNumberFormat="0" applyBorder="0" applyAlignment="0" applyProtection="0"/>
    <xf numFmtId="174" fontId="27" fillId="73" borderId="0" applyNumberFormat="0" applyBorder="0" applyAlignment="0" applyProtection="0"/>
    <xf numFmtId="174" fontId="27" fillId="76" borderId="0" applyNumberFormat="0" applyBorder="0" applyAlignment="0" applyProtection="0"/>
    <xf numFmtId="174" fontId="27" fillId="76" borderId="0" applyNumberFormat="0" applyBorder="0" applyAlignment="0" applyProtection="0"/>
    <xf numFmtId="174" fontId="28" fillId="78" borderId="0" applyNumberFormat="0" applyBorder="0" applyAlignment="0" applyProtection="0"/>
    <xf numFmtId="174" fontId="28" fillId="66" borderId="0" applyNumberFormat="0" applyBorder="0" applyAlignment="0" applyProtection="0"/>
    <xf numFmtId="174" fontId="28" fillId="75" borderId="0" applyNumberFormat="0" applyBorder="0" applyAlignment="0" applyProtection="0"/>
    <xf numFmtId="174" fontId="28" fillId="79" borderId="0" applyNumberFormat="0" applyBorder="0" applyAlignment="0" applyProtection="0"/>
    <xf numFmtId="174" fontId="28" fillId="77" borderId="0" applyNumberFormat="0" applyBorder="0" applyAlignment="0" applyProtection="0"/>
    <xf numFmtId="174" fontId="28" fillId="80" borderId="0" applyNumberFormat="0" applyBorder="0" applyAlignment="0" applyProtection="0"/>
    <xf numFmtId="174" fontId="28" fillId="81" borderId="0" applyNumberFormat="0" applyBorder="0" applyAlignment="0" applyProtection="0"/>
    <xf numFmtId="174" fontId="28" fillId="82" borderId="0" applyNumberFormat="0" applyBorder="0" applyAlignment="0" applyProtection="0"/>
    <xf numFmtId="174" fontId="28" fillId="83" borderId="0" applyNumberFormat="0" applyBorder="0" applyAlignment="0" applyProtection="0"/>
    <xf numFmtId="174" fontId="28" fillId="79" borderId="0" applyNumberFormat="0" applyBorder="0" applyAlignment="0" applyProtection="0"/>
    <xf numFmtId="174" fontId="28" fillId="77" borderId="0" applyNumberFormat="0" applyBorder="0" applyAlignment="0" applyProtection="0"/>
    <xf numFmtId="174" fontId="28" fillId="85" borderId="0" applyNumberFormat="0" applyBorder="0" applyAlignment="0" applyProtection="0"/>
    <xf numFmtId="174" fontId="29" fillId="67" borderId="0" applyNumberFormat="0" applyBorder="0" applyAlignment="0" applyProtection="0"/>
    <xf numFmtId="174" fontId="30" fillId="72" borderId="12" applyNumberFormat="0" applyAlignment="0" applyProtection="0"/>
    <xf numFmtId="174" fontId="31" fillId="87" borderId="13" applyNumberFormat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37" fillId="0" borderId="0" applyNumberFormat="0" applyFill="0" applyBorder="0" applyAlignment="0" applyProtection="0"/>
    <xf numFmtId="174" fontId="38" fillId="69" borderId="0" applyNumberFormat="0" applyBorder="0" applyAlignment="0" applyProtection="0"/>
    <xf numFmtId="174" fontId="40" fillId="0" borderId="15" applyNumberFormat="0" applyFill="0" applyAlignment="0" applyProtection="0"/>
    <xf numFmtId="174" fontId="42" fillId="0" borderId="16" applyNumberFormat="0" applyFill="0" applyAlignment="0" applyProtection="0"/>
    <xf numFmtId="174" fontId="44" fillId="0" borderId="18" applyNumberFormat="0" applyFill="0" applyAlignment="0" applyProtection="0"/>
    <xf numFmtId="174" fontId="44" fillId="0" borderId="0" applyNumberFormat="0" applyFill="0" applyBorder="0" applyAlignment="0" applyProtection="0"/>
    <xf numFmtId="174" fontId="48" fillId="64" borderId="12" applyNumberFormat="0" applyAlignment="0" applyProtection="0"/>
    <xf numFmtId="174" fontId="49" fillId="0" borderId="19" applyNumberFormat="0" applyFill="0" applyAlignment="0" applyProtection="0"/>
    <xf numFmtId="174" fontId="50" fillId="74" borderId="0" applyNumberFormat="0" applyBorder="0" applyAlignment="0" applyProtection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1" fillId="0" borderId="0"/>
    <xf numFmtId="174" fontId="103" fillId="68" borderId="20" applyNumberFormat="0" applyFont="0" applyAlignment="0" applyProtection="0"/>
    <xf numFmtId="174" fontId="54" fillId="72" borderId="21" applyNumberFormat="0" applyAlignment="0" applyProtection="0"/>
    <xf numFmtId="174" fontId="60" fillId="0" borderId="0" applyNumberFormat="0" applyFill="0" applyBorder="0" applyAlignment="0" applyProtection="0"/>
    <xf numFmtId="174" fontId="2" fillId="0" borderId="0"/>
    <xf numFmtId="0" fontId="109" fillId="0" borderId="25" applyNumberFormat="0">
      <alignment horizontal="right" vertical="center"/>
    </xf>
    <xf numFmtId="0" fontId="92" fillId="0" borderId="0"/>
    <xf numFmtId="0" fontId="109" fillId="0" borderId="25" applyNumberFormat="0">
      <alignment horizontal="center" vertical="center"/>
    </xf>
    <xf numFmtId="0" fontId="110" fillId="0" borderId="25" applyNumberFormat="0" applyProtection="0">
      <alignment horizontal="center" vertical="center"/>
    </xf>
    <xf numFmtId="0" fontId="112" fillId="120" borderId="25" applyNumberFormat="0" applyFill="0" applyProtection="0">
      <alignment horizontal="left" vertical="center"/>
    </xf>
    <xf numFmtId="185" fontId="109" fillId="120" borderId="30" applyNumberFormat="0" applyFill="0" applyAlignment="0" applyProtection="0">
      <alignment horizontal="right" vertical="center"/>
    </xf>
    <xf numFmtId="171" fontId="30" fillId="72" borderId="12" applyNumberFormat="0" applyAlignment="0" applyProtection="0"/>
    <xf numFmtId="171" fontId="30" fillId="72" borderId="12" applyNumberFormat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48" fillId="64" borderId="12" applyNumberFormat="0" applyAlignment="0" applyProtection="0"/>
    <xf numFmtId="171" fontId="48" fillId="64" borderId="12" applyNumberFormat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2" fillId="0" borderId="0"/>
    <xf numFmtId="171" fontId="2" fillId="0" borderId="0"/>
    <xf numFmtId="171" fontId="27" fillId="68" borderId="20" applyNumberFormat="0" applyFont="0" applyAlignment="0" applyProtection="0"/>
    <xf numFmtId="171" fontId="27" fillId="68" borderId="20" applyNumberFormat="0" applyFont="0" applyAlignment="0" applyProtection="0"/>
    <xf numFmtId="171" fontId="54" fillId="72" borderId="21" applyNumberFormat="0" applyAlignment="0" applyProtection="0"/>
    <xf numFmtId="171" fontId="54" fillId="72" borderId="21" applyNumberFormat="0" applyAlignment="0" applyProtection="0"/>
    <xf numFmtId="171" fontId="59" fillId="0" borderId="23" applyNumberFormat="0" applyFill="0" applyAlignment="0" applyProtection="0"/>
    <xf numFmtId="186" fontId="27" fillId="65" borderId="0" applyNumberFormat="0" applyBorder="0" applyAlignment="0" applyProtection="0"/>
    <xf numFmtId="186" fontId="27" fillId="65" borderId="0" applyNumberFormat="0" applyBorder="0" applyAlignment="0" applyProtection="0"/>
    <xf numFmtId="186" fontId="27" fillId="65" borderId="0" applyNumberFormat="0" applyBorder="0" applyAlignment="0" applyProtection="0"/>
    <xf numFmtId="186" fontId="27" fillId="65" borderId="0" applyNumberFormat="0" applyBorder="0" applyAlignment="0" applyProtection="0"/>
    <xf numFmtId="186" fontId="27" fillId="65" borderId="0" applyNumberFormat="0" applyBorder="0" applyAlignment="0" applyProtection="0"/>
    <xf numFmtId="186" fontId="27" fillId="65" borderId="0" applyNumberFormat="0" applyBorder="0" applyAlignment="0" applyProtection="0"/>
    <xf numFmtId="186" fontId="27" fillId="65" borderId="0" applyNumberFormat="0" applyBorder="0" applyAlignment="0" applyProtection="0"/>
    <xf numFmtId="186" fontId="27" fillId="65" borderId="0" applyNumberFormat="0" applyBorder="0" applyAlignment="0" applyProtection="0"/>
    <xf numFmtId="186" fontId="27" fillId="65" borderId="0" applyNumberFormat="0" applyBorder="0" applyAlignment="0" applyProtection="0"/>
    <xf numFmtId="186" fontId="27" fillId="65" borderId="0" applyNumberFormat="0" applyBorder="0" applyAlignment="0" applyProtection="0"/>
    <xf numFmtId="186" fontId="27" fillId="65" borderId="0" applyNumberFormat="0" applyBorder="0" applyAlignment="0" applyProtection="0"/>
    <xf numFmtId="186" fontId="27" fillId="65" borderId="0" applyNumberFormat="0" applyBorder="0" applyAlignment="0" applyProtection="0"/>
    <xf numFmtId="186" fontId="1" fillId="41" borderId="0" applyNumberFormat="0" applyBorder="0" applyAlignment="0" applyProtection="0"/>
    <xf numFmtId="186" fontId="1" fillId="41" borderId="0" applyNumberFormat="0" applyBorder="0" applyAlignment="0" applyProtection="0"/>
    <xf numFmtId="186" fontId="27" fillId="67" borderId="0" applyNumberFormat="0" applyBorder="0" applyAlignment="0" applyProtection="0"/>
    <xf numFmtId="186" fontId="27" fillId="67" borderId="0" applyNumberFormat="0" applyBorder="0" applyAlignment="0" applyProtection="0"/>
    <xf numFmtId="186" fontId="27" fillId="67" borderId="0" applyNumberFormat="0" applyBorder="0" applyAlignment="0" applyProtection="0"/>
    <xf numFmtId="186" fontId="27" fillId="67" borderId="0" applyNumberFormat="0" applyBorder="0" applyAlignment="0" applyProtection="0"/>
    <xf numFmtId="186" fontId="27" fillId="67" borderId="0" applyNumberFormat="0" applyBorder="0" applyAlignment="0" applyProtection="0"/>
    <xf numFmtId="186" fontId="27" fillId="67" borderId="0" applyNumberFormat="0" applyBorder="0" applyAlignment="0" applyProtection="0"/>
    <xf numFmtId="186" fontId="27" fillId="67" borderId="0" applyNumberFormat="0" applyBorder="0" applyAlignment="0" applyProtection="0"/>
    <xf numFmtId="186" fontId="27" fillId="67" borderId="0" applyNumberFormat="0" applyBorder="0" applyAlignment="0" applyProtection="0"/>
    <xf numFmtId="186" fontId="27" fillId="67" borderId="0" applyNumberFormat="0" applyBorder="0" applyAlignment="0" applyProtection="0"/>
    <xf numFmtId="186" fontId="27" fillId="67" borderId="0" applyNumberFormat="0" applyBorder="0" applyAlignment="0" applyProtection="0"/>
    <xf numFmtId="186" fontId="27" fillId="67" borderId="0" applyNumberFormat="0" applyBorder="0" applyAlignment="0" applyProtection="0"/>
    <xf numFmtId="186" fontId="27" fillId="67" borderId="0" applyNumberFormat="0" applyBorder="0" applyAlignment="0" applyProtection="0"/>
    <xf numFmtId="186" fontId="1" fillId="45" borderId="0" applyNumberFormat="0" applyBorder="0" applyAlignment="0" applyProtection="0"/>
    <xf numFmtId="186" fontId="1" fillId="45" borderId="0" applyNumberFormat="0" applyBorder="0" applyAlignment="0" applyProtection="0"/>
    <xf numFmtId="186" fontId="27" fillId="69" borderId="0" applyNumberFormat="0" applyBorder="0" applyAlignment="0" applyProtection="0"/>
    <xf numFmtId="186" fontId="27" fillId="69" borderId="0" applyNumberFormat="0" applyBorder="0" applyAlignment="0" applyProtection="0"/>
    <xf numFmtId="186" fontId="27" fillId="69" borderId="0" applyNumberFormat="0" applyBorder="0" applyAlignment="0" applyProtection="0"/>
    <xf numFmtId="186" fontId="27" fillId="69" borderId="0" applyNumberFormat="0" applyBorder="0" applyAlignment="0" applyProtection="0"/>
    <xf numFmtId="186" fontId="27" fillId="69" borderId="0" applyNumberFormat="0" applyBorder="0" applyAlignment="0" applyProtection="0"/>
    <xf numFmtId="186" fontId="27" fillId="69" borderId="0" applyNumberFormat="0" applyBorder="0" applyAlignment="0" applyProtection="0"/>
    <xf numFmtId="186" fontId="27" fillId="69" borderId="0" applyNumberFormat="0" applyBorder="0" applyAlignment="0" applyProtection="0"/>
    <xf numFmtId="186" fontId="27" fillId="69" borderId="0" applyNumberFormat="0" applyBorder="0" applyAlignment="0" applyProtection="0"/>
    <xf numFmtId="186" fontId="27" fillId="69" borderId="0" applyNumberFormat="0" applyBorder="0" applyAlignment="0" applyProtection="0"/>
    <xf numFmtId="186" fontId="27" fillId="69" borderId="0" applyNumberFormat="0" applyBorder="0" applyAlignment="0" applyProtection="0"/>
    <xf numFmtId="186" fontId="27" fillId="69" borderId="0" applyNumberFormat="0" applyBorder="0" applyAlignment="0" applyProtection="0"/>
    <xf numFmtId="186" fontId="27" fillId="69" borderId="0" applyNumberFormat="0" applyBorder="0" applyAlignment="0" applyProtection="0"/>
    <xf numFmtId="186" fontId="1" fillId="49" borderId="0" applyNumberFormat="0" applyBorder="0" applyAlignment="0" applyProtection="0"/>
    <xf numFmtId="186" fontId="1" fillId="49" borderId="0" applyNumberFormat="0" applyBorder="0" applyAlignment="0" applyProtection="0"/>
    <xf numFmtId="186" fontId="27" fillId="70" borderId="0" applyNumberFormat="0" applyBorder="0" applyAlignment="0" applyProtection="0"/>
    <xf numFmtId="186" fontId="27" fillId="70" borderId="0" applyNumberFormat="0" applyBorder="0" applyAlignment="0" applyProtection="0"/>
    <xf numFmtId="186" fontId="27" fillId="70" borderId="0" applyNumberFormat="0" applyBorder="0" applyAlignment="0" applyProtection="0"/>
    <xf numFmtId="186" fontId="27" fillId="70" borderId="0" applyNumberFormat="0" applyBorder="0" applyAlignment="0" applyProtection="0"/>
    <xf numFmtId="186" fontId="27" fillId="70" borderId="0" applyNumberFormat="0" applyBorder="0" applyAlignment="0" applyProtection="0"/>
    <xf numFmtId="186" fontId="27" fillId="70" borderId="0" applyNumberFormat="0" applyBorder="0" applyAlignment="0" applyProtection="0"/>
    <xf numFmtId="186" fontId="27" fillId="70" borderId="0" applyNumberFormat="0" applyBorder="0" applyAlignment="0" applyProtection="0"/>
    <xf numFmtId="186" fontId="27" fillId="70" borderId="0" applyNumberFormat="0" applyBorder="0" applyAlignment="0" applyProtection="0"/>
    <xf numFmtId="186" fontId="27" fillId="70" borderId="0" applyNumberFormat="0" applyBorder="0" applyAlignment="0" applyProtection="0"/>
    <xf numFmtId="186" fontId="27" fillId="70" borderId="0" applyNumberFormat="0" applyBorder="0" applyAlignment="0" applyProtection="0"/>
    <xf numFmtId="186" fontId="27" fillId="70" borderId="0" applyNumberFormat="0" applyBorder="0" applyAlignment="0" applyProtection="0"/>
    <xf numFmtId="186" fontId="27" fillId="70" borderId="0" applyNumberFormat="0" applyBorder="0" applyAlignment="0" applyProtection="0"/>
    <xf numFmtId="186" fontId="1" fillId="53" borderId="0" applyNumberFormat="0" applyBorder="0" applyAlignment="0" applyProtection="0"/>
    <xf numFmtId="186" fontId="1" fillId="53" borderId="0" applyNumberFormat="0" applyBorder="0" applyAlignment="0" applyProtection="0"/>
    <xf numFmtId="186" fontId="27" fillId="71" borderId="0" applyNumberFormat="0" applyBorder="0" applyAlignment="0" applyProtection="0"/>
    <xf numFmtId="186" fontId="27" fillId="71" borderId="0" applyNumberFormat="0" applyBorder="0" applyAlignment="0" applyProtection="0"/>
    <xf numFmtId="186" fontId="27" fillId="71" borderId="0" applyNumberFormat="0" applyBorder="0" applyAlignment="0" applyProtection="0"/>
    <xf numFmtId="186" fontId="27" fillId="71" borderId="0" applyNumberFormat="0" applyBorder="0" applyAlignment="0" applyProtection="0"/>
    <xf numFmtId="186" fontId="27" fillId="71" borderId="0" applyNumberFormat="0" applyBorder="0" applyAlignment="0" applyProtection="0"/>
    <xf numFmtId="186" fontId="27" fillId="71" borderId="0" applyNumberFormat="0" applyBorder="0" applyAlignment="0" applyProtection="0"/>
    <xf numFmtId="186" fontId="27" fillId="71" borderId="0" applyNumberFormat="0" applyBorder="0" applyAlignment="0" applyProtection="0"/>
    <xf numFmtId="186" fontId="27" fillId="71" borderId="0" applyNumberFormat="0" applyBorder="0" applyAlignment="0" applyProtection="0"/>
    <xf numFmtId="186" fontId="27" fillId="71" borderId="0" applyNumberFormat="0" applyBorder="0" applyAlignment="0" applyProtection="0"/>
    <xf numFmtId="186" fontId="27" fillId="71" borderId="0" applyNumberFormat="0" applyBorder="0" applyAlignment="0" applyProtection="0"/>
    <xf numFmtId="186" fontId="27" fillId="71" borderId="0" applyNumberFormat="0" applyBorder="0" applyAlignment="0" applyProtection="0"/>
    <xf numFmtId="186" fontId="27" fillId="71" borderId="0" applyNumberFormat="0" applyBorder="0" applyAlignment="0" applyProtection="0"/>
    <xf numFmtId="186" fontId="1" fillId="57" borderId="0" applyNumberFormat="0" applyBorder="0" applyAlignment="0" applyProtection="0"/>
    <xf numFmtId="186" fontId="1" fillId="57" borderId="0" applyNumberFormat="0" applyBorder="0" applyAlignment="0" applyProtection="0"/>
    <xf numFmtId="186" fontId="27" fillId="64" borderId="0" applyNumberFormat="0" applyBorder="0" applyAlignment="0" applyProtection="0"/>
    <xf numFmtId="186" fontId="27" fillId="64" borderId="0" applyNumberFormat="0" applyBorder="0" applyAlignment="0" applyProtection="0"/>
    <xf numFmtId="186" fontId="27" fillId="64" borderId="0" applyNumberFormat="0" applyBorder="0" applyAlignment="0" applyProtection="0"/>
    <xf numFmtId="186" fontId="27" fillId="64" borderId="0" applyNumberFormat="0" applyBorder="0" applyAlignment="0" applyProtection="0"/>
    <xf numFmtId="186" fontId="27" fillId="64" borderId="0" applyNumberFormat="0" applyBorder="0" applyAlignment="0" applyProtection="0"/>
    <xf numFmtId="186" fontId="27" fillId="64" borderId="0" applyNumberFormat="0" applyBorder="0" applyAlignment="0" applyProtection="0"/>
    <xf numFmtId="186" fontId="27" fillId="64" borderId="0" applyNumberFormat="0" applyBorder="0" applyAlignment="0" applyProtection="0"/>
    <xf numFmtId="186" fontId="27" fillId="64" borderId="0" applyNumberFormat="0" applyBorder="0" applyAlignment="0" applyProtection="0"/>
    <xf numFmtId="186" fontId="27" fillId="64" borderId="0" applyNumberFormat="0" applyBorder="0" applyAlignment="0" applyProtection="0"/>
    <xf numFmtId="186" fontId="27" fillId="64" borderId="0" applyNumberFormat="0" applyBorder="0" applyAlignment="0" applyProtection="0"/>
    <xf numFmtId="186" fontId="27" fillId="64" borderId="0" applyNumberFormat="0" applyBorder="0" applyAlignment="0" applyProtection="0"/>
    <xf numFmtId="186" fontId="27" fillId="64" borderId="0" applyNumberFormat="0" applyBorder="0" applyAlignment="0" applyProtection="0"/>
    <xf numFmtId="186" fontId="1" fillId="61" borderId="0" applyNumberFormat="0" applyBorder="0" applyAlignment="0" applyProtection="0"/>
    <xf numFmtId="186" fontId="1" fillId="61" borderId="0" applyNumberFormat="0" applyBorder="0" applyAlignment="0" applyProtection="0"/>
    <xf numFmtId="186" fontId="27" fillId="73" borderId="0" applyNumberFormat="0" applyBorder="0" applyAlignment="0" applyProtection="0"/>
    <xf numFmtId="186" fontId="27" fillId="73" borderId="0" applyNumberFormat="0" applyBorder="0" applyAlignment="0" applyProtection="0"/>
    <xf numFmtId="186" fontId="27" fillId="73" borderId="0" applyNumberFormat="0" applyBorder="0" applyAlignment="0" applyProtection="0"/>
    <xf numFmtId="186" fontId="27" fillId="73" borderId="0" applyNumberFormat="0" applyBorder="0" applyAlignment="0" applyProtection="0"/>
    <xf numFmtId="186" fontId="27" fillId="73" borderId="0" applyNumberFormat="0" applyBorder="0" applyAlignment="0" applyProtection="0"/>
    <xf numFmtId="186" fontId="27" fillId="73" borderId="0" applyNumberFormat="0" applyBorder="0" applyAlignment="0" applyProtection="0"/>
    <xf numFmtId="186" fontId="27" fillId="73" borderId="0" applyNumberFormat="0" applyBorder="0" applyAlignment="0" applyProtection="0"/>
    <xf numFmtId="186" fontId="27" fillId="73" borderId="0" applyNumberFormat="0" applyBorder="0" applyAlignment="0" applyProtection="0"/>
    <xf numFmtId="186" fontId="27" fillId="73" borderId="0" applyNumberFormat="0" applyBorder="0" applyAlignment="0" applyProtection="0"/>
    <xf numFmtId="186" fontId="27" fillId="73" borderId="0" applyNumberFormat="0" applyBorder="0" applyAlignment="0" applyProtection="0"/>
    <xf numFmtId="186" fontId="27" fillId="73" borderId="0" applyNumberFormat="0" applyBorder="0" applyAlignment="0" applyProtection="0"/>
    <xf numFmtId="186" fontId="27" fillId="73" borderId="0" applyNumberFormat="0" applyBorder="0" applyAlignment="0" applyProtection="0"/>
    <xf numFmtId="186" fontId="1" fillId="42" borderId="0" applyNumberFormat="0" applyBorder="0" applyAlignment="0" applyProtection="0"/>
    <xf numFmtId="186" fontId="1" fillId="42" borderId="0" applyNumberFormat="0" applyBorder="0" applyAlignment="0" applyProtection="0"/>
    <xf numFmtId="186" fontId="27" fillId="66" borderId="0" applyNumberFormat="0" applyBorder="0" applyAlignment="0" applyProtection="0"/>
    <xf numFmtId="186" fontId="27" fillId="66" borderId="0" applyNumberFormat="0" applyBorder="0" applyAlignment="0" applyProtection="0"/>
    <xf numFmtId="186" fontId="27" fillId="66" borderId="0" applyNumberFormat="0" applyBorder="0" applyAlignment="0" applyProtection="0"/>
    <xf numFmtId="186" fontId="27" fillId="66" borderId="0" applyNumberFormat="0" applyBorder="0" applyAlignment="0" applyProtection="0"/>
    <xf numFmtId="186" fontId="27" fillId="66" borderId="0" applyNumberFormat="0" applyBorder="0" applyAlignment="0" applyProtection="0"/>
    <xf numFmtId="186" fontId="27" fillId="66" borderId="0" applyNumberFormat="0" applyBorder="0" applyAlignment="0" applyProtection="0"/>
    <xf numFmtId="186" fontId="27" fillId="66" borderId="0" applyNumberFormat="0" applyBorder="0" applyAlignment="0" applyProtection="0"/>
    <xf numFmtId="186" fontId="27" fillId="66" borderId="0" applyNumberFormat="0" applyBorder="0" applyAlignment="0" applyProtection="0"/>
    <xf numFmtId="186" fontId="27" fillId="66" borderId="0" applyNumberFormat="0" applyBorder="0" applyAlignment="0" applyProtection="0"/>
    <xf numFmtId="186" fontId="27" fillId="66" borderId="0" applyNumberFormat="0" applyBorder="0" applyAlignment="0" applyProtection="0"/>
    <xf numFmtId="186" fontId="27" fillId="66" borderId="0" applyNumberFormat="0" applyBorder="0" applyAlignment="0" applyProtection="0"/>
    <xf numFmtId="186" fontId="27" fillId="66" borderId="0" applyNumberFormat="0" applyBorder="0" applyAlignment="0" applyProtection="0"/>
    <xf numFmtId="186" fontId="1" fillId="46" borderId="0" applyNumberFormat="0" applyBorder="0" applyAlignment="0" applyProtection="0"/>
    <xf numFmtId="186" fontId="1" fillId="46" borderId="0" applyNumberFormat="0" applyBorder="0" applyAlignment="0" applyProtection="0"/>
    <xf numFmtId="186" fontId="27" fillId="75" borderId="0" applyNumberFormat="0" applyBorder="0" applyAlignment="0" applyProtection="0"/>
    <xf numFmtId="186" fontId="27" fillId="75" borderId="0" applyNumberFormat="0" applyBorder="0" applyAlignment="0" applyProtection="0"/>
    <xf numFmtId="186" fontId="27" fillId="75" borderId="0" applyNumberFormat="0" applyBorder="0" applyAlignment="0" applyProtection="0"/>
    <xf numFmtId="186" fontId="27" fillId="75" borderId="0" applyNumberFormat="0" applyBorder="0" applyAlignment="0" applyProtection="0"/>
    <xf numFmtId="186" fontId="27" fillId="75" borderId="0" applyNumberFormat="0" applyBorder="0" applyAlignment="0" applyProtection="0"/>
    <xf numFmtId="186" fontId="27" fillId="75" borderId="0" applyNumberFormat="0" applyBorder="0" applyAlignment="0" applyProtection="0"/>
    <xf numFmtId="186" fontId="27" fillId="75" borderId="0" applyNumberFormat="0" applyBorder="0" applyAlignment="0" applyProtection="0"/>
    <xf numFmtId="186" fontId="27" fillId="75" borderId="0" applyNumberFormat="0" applyBorder="0" applyAlignment="0" applyProtection="0"/>
    <xf numFmtId="186" fontId="27" fillId="75" borderId="0" applyNumberFormat="0" applyBorder="0" applyAlignment="0" applyProtection="0"/>
    <xf numFmtId="186" fontId="27" fillId="75" borderId="0" applyNumberFormat="0" applyBorder="0" applyAlignment="0" applyProtection="0"/>
    <xf numFmtId="186" fontId="27" fillId="75" borderId="0" applyNumberFormat="0" applyBorder="0" applyAlignment="0" applyProtection="0"/>
    <xf numFmtId="186" fontId="27" fillId="75" borderId="0" applyNumberFormat="0" applyBorder="0" applyAlignment="0" applyProtection="0"/>
    <xf numFmtId="186" fontId="1" fillId="50" borderId="0" applyNumberFormat="0" applyBorder="0" applyAlignment="0" applyProtection="0"/>
    <xf numFmtId="186" fontId="1" fillId="50" borderId="0" applyNumberFormat="0" applyBorder="0" applyAlignment="0" applyProtection="0"/>
    <xf numFmtId="186" fontId="27" fillId="70" borderId="0" applyNumberFormat="0" applyBorder="0" applyAlignment="0" applyProtection="0"/>
    <xf numFmtId="186" fontId="27" fillId="70" borderId="0" applyNumberFormat="0" applyBorder="0" applyAlignment="0" applyProtection="0"/>
    <xf numFmtId="186" fontId="27" fillId="70" borderId="0" applyNumberFormat="0" applyBorder="0" applyAlignment="0" applyProtection="0"/>
    <xf numFmtId="186" fontId="27" fillId="70" borderId="0" applyNumberFormat="0" applyBorder="0" applyAlignment="0" applyProtection="0"/>
    <xf numFmtId="186" fontId="27" fillId="70" borderId="0" applyNumberFormat="0" applyBorder="0" applyAlignment="0" applyProtection="0"/>
    <xf numFmtId="186" fontId="27" fillId="70" borderId="0" applyNumberFormat="0" applyBorder="0" applyAlignment="0" applyProtection="0"/>
    <xf numFmtId="186" fontId="27" fillId="70" borderId="0" applyNumberFormat="0" applyBorder="0" applyAlignment="0" applyProtection="0"/>
    <xf numFmtId="186" fontId="27" fillId="70" borderId="0" applyNumberFormat="0" applyBorder="0" applyAlignment="0" applyProtection="0"/>
    <xf numFmtId="186" fontId="27" fillId="70" borderId="0" applyNumberFormat="0" applyBorder="0" applyAlignment="0" applyProtection="0"/>
    <xf numFmtId="186" fontId="27" fillId="70" borderId="0" applyNumberFormat="0" applyBorder="0" applyAlignment="0" applyProtection="0"/>
    <xf numFmtId="186" fontId="27" fillId="70" borderId="0" applyNumberFormat="0" applyBorder="0" applyAlignment="0" applyProtection="0"/>
    <xf numFmtId="186" fontId="27" fillId="70" borderId="0" applyNumberFormat="0" applyBorder="0" applyAlignment="0" applyProtection="0"/>
    <xf numFmtId="186" fontId="1" fillId="54" borderId="0" applyNumberFormat="0" applyBorder="0" applyAlignment="0" applyProtection="0"/>
    <xf numFmtId="186" fontId="1" fillId="54" borderId="0" applyNumberFormat="0" applyBorder="0" applyAlignment="0" applyProtection="0"/>
    <xf numFmtId="186" fontId="27" fillId="73" borderId="0" applyNumberFormat="0" applyBorder="0" applyAlignment="0" applyProtection="0"/>
    <xf numFmtId="186" fontId="27" fillId="73" borderId="0" applyNumberFormat="0" applyBorder="0" applyAlignment="0" applyProtection="0"/>
    <xf numFmtId="186" fontId="27" fillId="73" borderId="0" applyNumberFormat="0" applyBorder="0" applyAlignment="0" applyProtection="0"/>
    <xf numFmtId="186" fontId="27" fillId="73" borderId="0" applyNumberFormat="0" applyBorder="0" applyAlignment="0" applyProtection="0"/>
    <xf numFmtId="186" fontId="27" fillId="73" borderId="0" applyNumberFormat="0" applyBorder="0" applyAlignment="0" applyProtection="0"/>
    <xf numFmtId="186" fontId="27" fillId="73" borderId="0" applyNumberFormat="0" applyBorder="0" applyAlignment="0" applyProtection="0"/>
    <xf numFmtId="186" fontId="27" fillId="73" borderId="0" applyNumberFormat="0" applyBorder="0" applyAlignment="0" applyProtection="0"/>
    <xf numFmtId="186" fontId="27" fillId="73" borderId="0" applyNumberFormat="0" applyBorder="0" applyAlignment="0" applyProtection="0"/>
    <xf numFmtId="186" fontId="27" fillId="73" borderId="0" applyNumberFormat="0" applyBorder="0" applyAlignment="0" applyProtection="0"/>
    <xf numFmtId="186" fontId="27" fillId="73" borderId="0" applyNumberFormat="0" applyBorder="0" applyAlignment="0" applyProtection="0"/>
    <xf numFmtId="186" fontId="27" fillId="73" borderId="0" applyNumberFormat="0" applyBorder="0" applyAlignment="0" applyProtection="0"/>
    <xf numFmtId="186" fontId="27" fillId="73" borderId="0" applyNumberFormat="0" applyBorder="0" applyAlignment="0" applyProtection="0"/>
    <xf numFmtId="186" fontId="1" fillId="58" borderId="0" applyNumberFormat="0" applyBorder="0" applyAlignment="0" applyProtection="0"/>
    <xf numFmtId="186" fontId="1" fillId="58" borderId="0" applyNumberFormat="0" applyBorder="0" applyAlignment="0" applyProtection="0"/>
    <xf numFmtId="186" fontId="27" fillId="76" borderId="0" applyNumberFormat="0" applyBorder="0" applyAlignment="0" applyProtection="0"/>
    <xf numFmtId="186" fontId="27" fillId="76" borderId="0" applyNumberFormat="0" applyBorder="0" applyAlignment="0" applyProtection="0"/>
    <xf numFmtId="186" fontId="27" fillId="76" borderId="0" applyNumberFormat="0" applyBorder="0" applyAlignment="0" applyProtection="0"/>
    <xf numFmtId="186" fontId="27" fillId="76" borderId="0" applyNumberFormat="0" applyBorder="0" applyAlignment="0" applyProtection="0"/>
    <xf numFmtId="186" fontId="27" fillId="76" borderId="0" applyNumberFormat="0" applyBorder="0" applyAlignment="0" applyProtection="0"/>
    <xf numFmtId="186" fontId="27" fillId="76" borderId="0" applyNumberFormat="0" applyBorder="0" applyAlignment="0" applyProtection="0"/>
    <xf numFmtId="186" fontId="27" fillId="76" borderId="0" applyNumberFormat="0" applyBorder="0" applyAlignment="0" applyProtection="0"/>
    <xf numFmtId="186" fontId="27" fillId="76" borderId="0" applyNumberFormat="0" applyBorder="0" applyAlignment="0" applyProtection="0"/>
    <xf numFmtId="186" fontId="27" fillId="76" borderId="0" applyNumberFormat="0" applyBorder="0" applyAlignment="0" applyProtection="0"/>
    <xf numFmtId="186" fontId="27" fillId="76" borderId="0" applyNumberFormat="0" applyBorder="0" applyAlignment="0" applyProtection="0"/>
    <xf numFmtId="186" fontId="27" fillId="76" borderId="0" applyNumberFormat="0" applyBorder="0" applyAlignment="0" applyProtection="0"/>
    <xf numFmtId="186" fontId="27" fillId="76" borderId="0" applyNumberFormat="0" applyBorder="0" applyAlignment="0" applyProtection="0"/>
    <xf numFmtId="186" fontId="1" fillId="62" borderId="0" applyNumberFormat="0" applyBorder="0" applyAlignment="0" applyProtection="0"/>
    <xf numFmtId="186" fontId="1" fillId="62" borderId="0" applyNumberFormat="0" applyBorder="0" applyAlignment="0" applyProtection="0"/>
    <xf numFmtId="186" fontId="28" fillId="78" borderId="0" applyNumberFormat="0" applyBorder="0" applyAlignment="0" applyProtection="0"/>
    <xf numFmtId="186" fontId="28" fillId="78" borderId="0" applyNumberFormat="0" applyBorder="0" applyAlignment="0" applyProtection="0"/>
    <xf numFmtId="186" fontId="28" fillId="78" borderId="0" applyNumberFormat="0" applyBorder="0" applyAlignment="0" applyProtection="0"/>
    <xf numFmtId="186" fontId="23" fillId="43" borderId="0" applyNumberFormat="0" applyBorder="0" applyAlignment="0" applyProtection="0"/>
    <xf numFmtId="186" fontId="23" fillId="43" borderId="0" applyNumberFormat="0" applyBorder="0" applyAlignment="0" applyProtection="0"/>
    <xf numFmtId="186" fontId="28" fillId="66" borderId="0" applyNumberFormat="0" applyBorder="0" applyAlignment="0" applyProtection="0"/>
    <xf numFmtId="186" fontId="28" fillId="66" borderId="0" applyNumberFormat="0" applyBorder="0" applyAlignment="0" applyProtection="0"/>
    <xf numFmtId="186" fontId="28" fillId="66" borderId="0" applyNumberFormat="0" applyBorder="0" applyAlignment="0" applyProtection="0"/>
    <xf numFmtId="186" fontId="23" fillId="47" borderId="0" applyNumberFormat="0" applyBorder="0" applyAlignment="0" applyProtection="0"/>
    <xf numFmtId="186" fontId="23" fillId="47" borderId="0" applyNumberFormat="0" applyBorder="0" applyAlignment="0" applyProtection="0"/>
    <xf numFmtId="186" fontId="28" fillId="75" borderId="0" applyNumberFormat="0" applyBorder="0" applyAlignment="0" applyProtection="0"/>
    <xf numFmtId="186" fontId="28" fillId="75" borderId="0" applyNumberFormat="0" applyBorder="0" applyAlignment="0" applyProtection="0"/>
    <xf numFmtId="186" fontId="28" fillId="75" borderId="0" applyNumberFormat="0" applyBorder="0" applyAlignment="0" applyProtection="0"/>
    <xf numFmtId="186" fontId="23" fillId="51" borderId="0" applyNumberFormat="0" applyBorder="0" applyAlignment="0" applyProtection="0"/>
    <xf numFmtId="186" fontId="23" fillId="51" borderId="0" applyNumberFormat="0" applyBorder="0" applyAlignment="0" applyProtection="0"/>
    <xf numFmtId="186" fontId="28" fillId="79" borderId="0" applyNumberFormat="0" applyBorder="0" applyAlignment="0" applyProtection="0"/>
    <xf numFmtId="186" fontId="28" fillId="79" borderId="0" applyNumberFormat="0" applyBorder="0" applyAlignment="0" applyProtection="0"/>
    <xf numFmtId="186" fontId="28" fillId="79" borderId="0" applyNumberFormat="0" applyBorder="0" applyAlignment="0" applyProtection="0"/>
    <xf numFmtId="186" fontId="23" fillId="55" borderId="0" applyNumberFormat="0" applyBorder="0" applyAlignment="0" applyProtection="0"/>
    <xf numFmtId="186" fontId="23" fillId="55" borderId="0" applyNumberFormat="0" applyBorder="0" applyAlignment="0" applyProtection="0"/>
    <xf numFmtId="186" fontId="28" fillId="77" borderId="0" applyNumberFormat="0" applyBorder="0" applyAlignment="0" applyProtection="0"/>
    <xf numFmtId="186" fontId="28" fillId="77" borderId="0" applyNumberFormat="0" applyBorder="0" applyAlignment="0" applyProtection="0"/>
    <xf numFmtId="186" fontId="28" fillId="77" borderId="0" applyNumberFormat="0" applyBorder="0" applyAlignment="0" applyProtection="0"/>
    <xf numFmtId="186" fontId="23" fillId="59" borderId="0" applyNumberFormat="0" applyBorder="0" applyAlignment="0" applyProtection="0"/>
    <xf numFmtId="186" fontId="23" fillId="59" borderId="0" applyNumberFormat="0" applyBorder="0" applyAlignment="0" applyProtection="0"/>
    <xf numFmtId="186" fontId="28" fillId="80" borderId="0" applyNumberFormat="0" applyBorder="0" applyAlignment="0" applyProtection="0"/>
    <xf numFmtId="186" fontId="28" fillId="80" borderId="0" applyNumberFormat="0" applyBorder="0" applyAlignment="0" applyProtection="0"/>
    <xf numFmtId="186" fontId="28" fillId="80" borderId="0" applyNumberFormat="0" applyBorder="0" applyAlignment="0" applyProtection="0"/>
    <xf numFmtId="186" fontId="23" fillId="63" borderId="0" applyNumberFormat="0" applyBorder="0" applyAlignment="0" applyProtection="0"/>
    <xf numFmtId="186" fontId="23" fillId="63" borderId="0" applyNumberFormat="0" applyBorder="0" applyAlignment="0" applyProtection="0"/>
    <xf numFmtId="186" fontId="28" fillId="81" borderId="0" applyNumberFormat="0" applyBorder="0" applyAlignment="0" applyProtection="0"/>
    <xf numFmtId="186" fontId="28" fillId="81" borderId="0" applyNumberFormat="0" applyBorder="0" applyAlignment="0" applyProtection="0"/>
    <xf numFmtId="186" fontId="28" fillId="81" borderId="0" applyNumberFormat="0" applyBorder="0" applyAlignment="0" applyProtection="0"/>
    <xf numFmtId="186" fontId="23" fillId="40" borderId="0" applyNumberFormat="0" applyBorder="0" applyAlignment="0" applyProtection="0"/>
    <xf numFmtId="186" fontId="23" fillId="40" borderId="0" applyNumberFormat="0" applyBorder="0" applyAlignment="0" applyProtection="0"/>
    <xf numFmtId="186" fontId="28" fillId="82" borderId="0" applyNumberFormat="0" applyBorder="0" applyAlignment="0" applyProtection="0"/>
    <xf numFmtId="186" fontId="28" fillId="82" borderId="0" applyNumberFormat="0" applyBorder="0" applyAlignment="0" applyProtection="0"/>
    <xf numFmtId="186" fontId="28" fillId="82" borderId="0" applyNumberFormat="0" applyBorder="0" applyAlignment="0" applyProtection="0"/>
    <xf numFmtId="186" fontId="23" fillId="44" borderId="0" applyNumberFormat="0" applyBorder="0" applyAlignment="0" applyProtection="0"/>
    <xf numFmtId="186" fontId="23" fillId="44" borderId="0" applyNumberFormat="0" applyBorder="0" applyAlignment="0" applyProtection="0"/>
    <xf numFmtId="186" fontId="28" fillId="83" borderId="0" applyNumberFormat="0" applyBorder="0" applyAlignment="0" applyProtection="0"/>
    <xf numFmtId="186" fontId="28" fillId="83" borderId="0" applyNumberFormat="0" applyBorder="0" applyAlignment="0" applyProtection="0"/>
    <xf numFmtId="186" fontId="28" fillId="83" borderId="0" applyNumberFormat="0" applyBorder="0" applyAlignment="0" applyProtection="0"/>
    <xf numFmtId="186" fontId="23" fillId="48" borderId="0" applyNumberFormat="0" applyBorder="0" applyAlignment="0" applyProtection="0"/>
    <xf numFmtId="186" fontId="23" fillId="48" borderId="0" applyNumberFormat="0" applyBorder="0" applyAlignment="0" applyProtection="0"/>
    <xf numFmtId="186" fontId="28" fillId="79" borderId="0" applyNumberFormat="0" applyBorder="0" applyAlignment="0" applyProtection="0"/>
    <xf numFmtId="186" fontId="28" fillId="79" borderId="0" applyNumberFormat="0" applyBorder="0" applyAlignment="0" applyProtection="0"/>
    <xf numFmtId="186" fontId="28" fillId="79" borderId="0" applyNumberFormat="0" applyBorder="0" applyAlignment="0" applyProtection="0"/>
    <xf numFmtId="186" fontId="23" fillId="52" borderId="0" applyNumberFormat="0" applyBorder="0" applyAlignment="0" applyProtection="0"/>
    <xf numFmtId="186" fontId="23" fillId="52" borderId="0" applyNumberFormat="0" applyBorder="0" applyAlignment="0" applyProtection="0"/>
    <xf numFmtId="186" fontId="28" fillId="77" borderId="0" applyNumberFormat="0" applyBorder="0" applyAlignment="0" applyProtection="0"/>
    <xf numFmtId="186" fontId="28" fillId="77" borderId="0" applyNumberFormat="0" applyBorder="0" applyAlignment="0" applyProtection="0"/>
    <xf numFmtId="186" fontId="28" fillId="77" borderId="0" applyNumberFormat="0" applyBorder="0" applyAlignment="0" applyProtection="0"/>
    <xf numFmtId="186" fontId="23" fillId="56" borderId="0" applyNumberFormat="0" applyBorder="0" applyAlignment="0" applyProtection="0"/>
    <xf numFmtId="186" fontId="23" fillId="56" borderId="0" applyNumberFormat="0" applyBorder="0" applyAlignment="0" applyProtection="0"/>
    <xf numFmtId="186" fontId="28" fillId="85" borderId="0" applyNumberFormat="0" applyBorder="0" applyAlignment="0" applyProtection="0"/>
    <xf numFmtId="186" fontId="28" fillId="85" borderId="0" applyNumberFormat="0" applyBorder="0" applyAlignment="0" applyProtection="0"/>
    <xf numFmtId="186" fontId="28" fillId="85" borderId="0" applyNumberFormat="0" applyBorder="0" applyAlignment="0" applyProtection="0"/>
    <xf numFmtId="186" fontId="23" fillId="60" borderId="0" applyNumberFormat="0" applyBorder="0" applyAlignment="0" applyProtection="0"/>
    <xf numFmtId="186" fontId="23" fillId="60" borderId="0" applyNumberFormat="0" applyBorder="0" applyAlignment="0" applyProtection="0"/>
    <xf numFmtId="186" fontId="29" fillId="67" borderId="0" applyNumberFormat="0" applyBorder="0" applyAlignment="0" applyProtection="0"/>
    <xf numFmtId="186" fontId="29" fillId="67" borderId="0" applyNumberFormat="0" applyBorder="0" applyAlignment="0" applyProtection="0"/>
    <xf numFmtId="186" fontId="29" fillId="67" borderId="0" applyNumberFormat="0" applyBorder="0" applyAlignment="0" applyProtection="0"/>
    <xf numFmtId="186" fontId="16" fillId="34" borderId="0" applyNumberFormat="0" applyBorder="0" applyAlignment="0" applyProtection="0"/>
    <xf numFmtId="186" fontId="16" fillId="34" borderId="0" applyNumberFormat="0" applyBorder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19" fillId="37" borderId="3" applyNumberFormat="0" applyAlignment="0" applyProtection="0"/>
    <xf numFmtId="186" fontId="19" fillId="37" borderId="3" applyNumberFormat="0" applyAlignment="0" applyProtection="0"/>
    <xf numFmtId="186" fontId="31" fillId="87" borderId="13" applyNumberFormat="0" applyAlignment="0" applyProtection="0"/>
    <xf numFmtId="186" fontId="31" fillId="87" borderId="13" applyNumberFormat="0" applyAlignment="0" applyProtection="0"/>
    <xf numFmtId="186" fontId="31" fillId="87" borderId="13" applyNumberFormat="0" applyAlignment="0" applyProtection="0"/>
    <xf numFmtId="186" fontId="21" fillId="38" borderId="6" applyNumberFormat="0" applyAlignment="0" applyProtection="0"/>
    <xf numFmtId="186" fontId="21" fillId="38" borderId="6" applyNumberFormat="0" applyAlignment="0" applyProtection="0"/>
    <xf numFmtId="0" fontId="32" fillId="0" borderId="0">
      <alignment vertical="center"/>
    </xf>
    <xf numFmtId="186" fontId="32" fillId="0" borderId="0"/>
    <xf numFmtId="0" fontId="32" fillId="0" borderId="0">
      <alignment vertical="center"/>
    </xf>
    <xf numFmtId="186" fontId="32" fillId="0" borderId="0"/>
    <xf numFmtId="0" fontId="32" fillId="0" borderId="0">
      <alignment vertical="center"/>
    </xf>
    <xf numFmtId="186" fontId="32" fillId="0" borderId="0"/>
    <xf numFmtId="0" fontId="32" fillId="0" borderId="0">
      <alignment vertical="center"/>
    </xf>
    <xf numFmtId="186" fontId="32" fillId="0" borderId="0"/>
    <xf numFmtId="0" fontId="33" fillId="0" borderId="0">
      <alignment vertical="center"/>
    </xf>
    <xf numFmtId="186" fontId="33" fillId="0" borderId="0"/>
    <xf numFmtId="0" fontId="32" fillId="0" borderId="0">
      <alignment vertical="center"/>
    </xf>
    <xf numFmtId="186" fontId="32" fillId="0" borderId="0"/>
    <xf numFmtId="0" fontId="34" fillId="0" borderId="0">
      <alignment vertical="center"/>
    </xf>
    <xf numFmtId="186" fontId="34" fillId="0" borderId="0"/>
    <xf numFmtId="0" fontId="34" fillId="0" borderId="0">
      <alignment vertical="center"/>
    </xf>
    <xf numFmtId="186" fontId="34" fillId="0" borderId="0"/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187" fontId="94" fillId="0" borderId="0" applyFont="0" applyFill="0" applyBorder="0" applyAlignment="0" applyProtection="0">
      <alignment vertical="center"/>
    </xf>
    <xf numFmtId="43" fontId="9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9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9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4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94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/>
    <xf numFmtId="43" fontId="94" fillId="0" borderId="0" applyFont="0" applyFill="0" applyBorder="0" applyAlignment="0" applyProtection="0">
      <alignment vertical="center"/>
    </xf>
    <xf numFmtId="43" fontId="87" fillId="0" borderId="0" applyFont="0" applyFill="0" applyBorder="0" applyAlignment="0" applyProtection="0"/>
    <xf numFmtId="43" fontId="94" fillId="0" borderId="0" applyFont="0" applyFill="0" applyBorder="0" applyAlignment="0" applyProtection="0">
      <alignment vertical="center"/>
    </xf>
    <xf numFmtId="166" fontId="94" fillId="0" borderId="0" applyFont="0" applyFill="0" applyBorder="0" applyAlignment="0" applyProtection="0">
      <alignment vertical="center"/>
    </xf>
    <xf numFmtId="166" fontId="9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166" fontId="94" fillId="0" borderId="0" applyFont="0" applyFill="0" applyBorder="0" applyAlignment="0" applyProtection="0">
      <alignment vertical="center"/>
    </xf>
    <xf numFmtId="166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94" fillId="0" borderId="0" applyFont="0" applyFill="0" applyBorder="0" applyAlignment="0" applyProtection="0">
      <alignment vertical="center"/>
    </xf>
    <xf numFmtId="166" fontId="36" fillId="0" borderId="0" applyFont="0" applyFill="0" applyBorder="0" applyAlignment="0" applyProtection="0"/>
    <xf numFmtId="43" fontId="103" fillId="0" borderId="0" applyFont="0" applyFill="0" applyBorder="0" applyAlignment="0" applyProtection="0"/>
    <xf numFmtId="166" fontId="94" fillId="0" borderId="0" applyFont="0" applyFill="0" applyBorder="0" applyAlignment="0" applyProtection="0">
      <alignment vertical="center"/>
    </xf>
    <xf numFmtId="166" fontId="94" fillId="0" borderId="0" applyFont="0" applyFill="0" applyBorder="0" applyAlignment="0" applyProtection="0">
      <alignment vertical="center"/>
    </xf>
    <xf numFmtId="166" fontId="94" fillId="0" borderId="0" applyFont="0" applyFill="0" applyBorder="0" applyAlignment="0" applyProtection="0">
      <alignment vertical="center"/>
    </xf>
    <xf numFmtId="43" fontId="94" fillId="0" borderId="0" applyFont="0" applyFill="0" applyBorder="0" applyAlignment="0" applyProtection="0">
      <alignment vertical="center"/>
    </xf>
    <xf numFmtId="43" fontId="94" fillId="0" borderId="0" applyFont="0" applyFill="0" applyBorder="0" applyAlignment="0" applyProtection="0">
      <alignment vertical="center"/>
    </xf>
    <xf numFmtId="43" fontId="94" fillId="0" borderId="0" applyFont="0" applyFill="0" applyBorder="0" applyAlignment="0" applyProtection="0">
      <alignment vertical="center"/>
    </xf>
    <xf numFmtId="43" fontId="87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166" fontId="94" fillId="0" borderId="0" applyFont="0" applyFill="0" applyBorder="0" applyAlignment="0" applyProtection="0">
      <alignment vertical="center"/>
    </xf>
    <xf numFmtId="166" fontId="94" fillId="0" borderId="0" applyFont="0" applyFill="0" applyBorder="0" applyAlignment="0" applyProtection="0">
      <alignment vertical="center"/>
    </xf>
    <xf numFmtId="43" fontId="9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94" fillId="0" borderId="0" applyFont="0" applyFill="0" applyBorder="0" applyAlignment="0" applyProtection="0">
      <alignment vertical="center"/>
    </xf>
    <xf numFmtId="166" fontId="36" fillId="0" borderId="0" applyFont="0" applyFill="0" applyBorder="0" applyAlignment="0" applyProtection="0"/>
    <xf numFmtId="43" fontId="92" fillId="0" borderId="0" applyFont="0" applyFill="0" applyBorder="0" applyAlignment="0" applyProtection="0"/>
    <xf numFmtId="166" fontId="9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94" fillId="0" borderId="0" applyFont="0" applyFill="0" applyBorder="0" applyAlignment="0" applyProtection="0">
      <alignment vertical="center"/>
    </xf>
    <xf numFmtId="166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9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9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9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9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36" fillId="0" borderId="0" applyFont="0" applyFill="0" applyBorder="0" applyAlignment="0" applyProtection="0"/>
    <xf numFmtId="177" fontId="9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94" fillId="0" borderId="0" applyFont="0" applyFill="0" applyBorder="0" applyAlignment="0" applyProtection="0">
      <alignment vertical="center"/>
    </xf>
    <xf numFmtId="164" fontId="94" fillId="0" borderId="0" applyFont="0" applyFill="0" applyBorder="0" applyAlignment="0" applyProtection="0">
      <alignment vertical="center"/>
    </xf>
    <xf numFmtId="186" fontId="37" fillId="0" borderId="0" applyNumberFormat="0" applyFill="0" applyBorder="0" applyAlignment="0" applyProtection="0"/>
    <xf numFmtId="186" fontId="37" fillId="0" borderId="0" applyNumberFormat="0" applyFill="0" applyBorder="0" applyAlignment="0" applyProtection="0"/>
    <xf numFmtId="186" fontId="37" fillId="0" borderId="0" applyNumberFormat="0" applyFill="0" applyBorder="0" applyAlignment="0" applyProtection="0"/>
    <xf numFmtId="186" fontId="22" fillId="0" borderId="0" applyNumberFormat="0" applyFill="0" applyBorder="0" applyAlignment="0" applyProtection="0"/>
    <xf numFmtId="186" fontId="22" fillId="0" borderId="0" applyNumberFormat="0" applyFill="0" applyBorder="0" applyAlignment="0" applyProtection="0"/>
    <xf numFmtId="186" fontId="38" fillId="69" borderId="0" applyNumberFormat="0" applyBorder="0" applyAlignment="0" applyProtection="0"/>
    <xf numFmtId="186" fontId="38" fillId="69" borderId="0" applyNumberFormat="0" applyBorder="0" applyAlignment="0" applyProtection="0"/>
    <xf numFmtId="186" fontId="38" fillId="69" borderId="0" applyNumberFormat="0" applyBorder="0" applyAlignment="0" applyProtection="0"/>
    <xf numFmtId="186" fontId="15" fillId="33" borderId="0" applyNumberFormat="0" applyBorder="0" applyAlignment="0" applyProtection="0"/>
    <xf numFmtId="186" fontId="15" fillId="33" borderId="0" applyNumberFormat="0" applyBorder="0" applyAlignment="0" applyProtection="0"/>
    <xf numFmtId="186" fontId="40" fillId="0" borderId="15" applyNumberFormat="0" applyFill="0" applyAlignment="0" applyProtection="0"/>
    <xf numFmtId="186" fontId="40" fillId="0" borderId="15" applyNumberFormat="0" applyFill="0" applyAlignment="0" applyProtection="0"/>
    <xf numFmtId="186" fontId="40" fillId="0" borderId="15" applyNumberFormat="0" applyFill="0" applyAlignment="0" applyProtection="0"/>
    <xf numFmtId="186" fontId="12" fillId="0" borderId="1" applyNumberFormat="0" applyFill="0" applyAlignment="0" applyProtection="0"/>
    <xf numFmtId="186" fontId="12" fillId="0" borderId="1" applyNumberFormat="0" applyFill="0" applyAlignment="0" applyProtection="0"/>
    <xf numFmtId="186" fontId="42" fillId="0" borderId="16" applyNumberFormat="0" applyFill="0" applyAlignment="0" applyProtection="0"/>
    <xf numFmtId="186" fontId="42" fillId="0" borderId="16" applyNumberFormat="0" applyFill="0" applyAlignment="0" applyProtection="0"/>
    <xf numFmtId="186" fontId="42" fillId="0" borderId="16" applyNumberFormat="0" applyFill="0" applyAlignment="0" applyProtection="0"/>
    <xf numFmtId="186" fontId="13" fillId="0" borderId="10" applyNumberFormat="0" applyFill="0" applyAlignment="0" applyProtection="0"/>
    <xf numFmtId="186" fontId="44" fillId="0" borderId="18" applyNumberFormat="0" applyFill="0" applyAlignment="0" applyProtection="0"/>
    <xf numFmtId="186" fontId="44" fillId="0" borderId="18" applyNumberFormat="0" applyFill="0" applyAlignment="0" applyProtection="0"/>
    <xf numFmtId="186" fontId="44" fillId="0" borderId="18" applyNumberFormat="0" applyFill="0" applyAlignment="0" applyProtection="0"/>
    <xf numFmtId="186" fontId="44" fillId="0" borderId="18" applyNumberFormat="0" applyFill="0" applyAlignment="0" applyProtection="0"/>
    <xf numFmtId="186" fontId="44" fillId="0" borderId="18" applyNumberFormat="0" applyFill="0" applyAlignment="0" applyProtection="0"/>
    <xf numFmtId="186" fontId="14" fillId="0" borderId="2" applyNumberFormat="0" applyFill="0" applyAlignment="0" applyProtection="0"/>
    <xf numFmtId="186" fontId="14" fillId="0" borderId="2" applyNumberFormat="0" applyFill="0" applyAlignment="0" applyProtection="0"/>
    <xf numFmtId="186" fontId="44" fillId="0" borderId="0" applyNumberFormat="0" applyFill="0" applyBorder="0" applyAlignment="0" applyProtection="0"/>
    <xf numFmtId="186" fontId="44" fillId="0" borderId="0" applyNumberFormat="0" applyFill="0" applyBorder="0" applyAlignment="0" applyProtection="0"/>
    <xf numFmtId="186" fontId="44" fillId="0" borderId="0" applyNumberFormat="0" applyFill="0" applyBorder="0" applyAlignment="0" applyProtection="0"/>
    <xf numFmtId="186" fontId="14" fillId="0" borderId="0" applyNumberFormat="0" applyFill="0" applyBorder="0" applyAlignment="0" applyProtection="0"/>
    <xf numFmtId="186" fontId="14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186" fontId="46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186" fontId="46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vertical="center"/>
    </xf>
    <xf numFmtId="186" fontId="46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vertical="center"/>
    </xf>
    <xf numFmtId="186" fontId="47" fillId="0" borderId="0" applyNumberFormat="0" applyFill="0" applyBorder="0" applyAlignment="0" applyProtection="0">
      <alignment vertical="top"/>
      <protection locked="0"/>
    </xf>
    <xf numFmtId="186" fontId="47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186" fontId="46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186" fontId="46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186" fontId="46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186" fontId="46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186" fontId="46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186" fontId="46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186" fontId="46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186" fontId="46" fillId="0" borderId="0" applyNumberFormat="0" applyFill="0" applyBorder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17" fillId="36" borderId="3" applyNumberFormat="0" applyAlignment="0" applyProtection="0"/>
    <xf numFmtId="186" fontId="17" fillId="36" borderId="3" applyNumberFormat="0" applyAlignment="0" applyProtection="0"/>
    <xf numFmtId="186" fontId="49" fillId="0" borderId="19" applyNumberFormat="0" applyFill="0" applyAlignment="0" applyProtection="0"/>
    <xf numFmtId="186" fontId="49" fillId="0" borderId="19" applyNumberFormat="0" applyFill="0" applyAlignment="0" applyProtection="0"/>
    <xf numFmtId="186" fontId="49" fillId="0" borderId="19" applyNumberFormat="0" applyFill="0" applyAlignment="0" applyProtection="0"/>
    <xf numFmtId="186" fontId="20" fillId="0" borderId="5" applyNumberFormat="0" applyFill="0" applyAlignment="0" applyProtection="0"/>
    <xf numFmtId="186" fontId="20" fillId="0" borderId="5" applyNumberFormat="0" applyFill="0" applyAlignment="0" applyProtection="0"/>
    <xf numFmtId="186" fontId="50" fillId="74" borderId="0" applyNumberFormat="0" applyBorder="0" applyAlignment="0" applyProtection="0"/>
    <xf numFmtId="186" fontId="50" fillId="74" borderId="0" applyNumberFormat="0" applyBorder="0" applyAlignment="0" applyProtection="0"/>
    <xf numFmtId="186" fontId="50" fillId="74" borderId="0" applyNumberFormat="0" applyBorder="0" applyAlignment="0" applyProtection="0"/>
    <xf numFmtId="186" fontId="25" fillId="35" borderId="0" applyNumberFormat="0" applyBorder="0" applyAlignment="0" applyProtection="0"/>
    <xf numFmtId="186" fontId="25" fillId="35" borderId="0" applyNumberFormat="0" applyBorder="0" applyAlignment="0" applyProtection="0"/>
    <xf numFmtId="173" fontId="51" fillId="0" borderId="0">
      <alignment vertical="center"/>
    </xf>
    <xf numFmtId="0" fontId="34" fillId="0" borderId="0">
      <alignment vertical="center"/>
    </xf>
    <xf numFmtId="186" fontId="34" fillId="0" borderId="0"/>
    <xf numFmtId="0" fontId="34" fillId="0" borderId="0">
      <alignment vertical="center"/>
    </xf>
    <xf numFmtId="186" fontId="34" fillId="0" borderId="0"/>
    <xf numFmtId="0" fontId="34" fillId="0" borderId="0">
      <alignment vertical="center"/>
    </xf>
    <xf numFmtId="186" fontId="34" fillId="0" borderId="0"/>
    <xf numFmtId="0" fontId="34" fillId="0" borderId="0">
      <alignment vertical="center"/>
    </xf>
    <xf numFmtId="186" fontId="34" fillId="0" borderId="0"/>
    <xf numFmtId="0" fontId="34" fillId="0" borderId="0">
      <alignment vertical="center"/>
    </xf>
    <xf numFmtId="186" fontId="34" fillId="0" borderId="0"/>
    <xf numFmtId="0" fontId="34" fillId="0" borderId="0">
      <alignment vertical="center"/>
    </xf>
    <xf numFmtId="186" fontId="34" fillId="0" borderId="0"/>
    <xf numFmtId="0" fontId="34" fillId="0" borderId="0">
      <alignment vertical="center"/>
    </xf>
    <xf numFmtId="186" fontId="34" fillId="0" borderId="0"/>
    <xf numFmtId="186" fontId="2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0" fontId="2" fillId="0" borderId="0">
      <alignment vertical="center"/>
    </xf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0" fontId="2" fillId="0" borderId="0">
      <alignment vertical="center"/>
    </xf>
    <xf numFmtId="186" fontId="2" fillId="0" borderId="0"/>
    <xf numFmtId="0" fontId="2" fillId="0" borderId="0">
      <alignment vertical="center"/>
    </xf>
    <xf numFmtId="186" fontId="2" fillId="0" borderId="0"/>
    <xf numFmtId="186" fontId="2" fillId="0" borderId="0"/>
    <xf numFmtId="186" fontId="2" fillId="0" borderId="0"/>
    <xf numFmtId="0" fontId="2" fillId="0" borderId="0">
      <alignment vertical="center"/>
    </xf>
    <xf numFmtId="186" fontId="2" fillId="0" borderId="0"/>
    <xf numFmtId="0" fontId="2" fillId="0" borderId="0">
      <alignment vertical="center"/>
    </xf>
    <xf numFmtId="186" fontId="2" fillId="0" borderId="0"/>
    <xf numFmtId="186" fontId="2" fillId="0" borderId="0"/>
    <xf numFmtId="186" fontId="2" fillId="0" borderId="0"/>
    <xf numFmtId="0" fontId="2" fillId="0" borderId="0">
      <alignment vertical="center"/>
    </xf>
    <xf numFmtId="186" fontId="2" fillId="0" borderId="0"/>
    <xf numFmtId="186" fontId="2" fillId="0" borderId="0"/>
    <xf numFmtId="186" fontId="2" fillId="0" borderId="0"/>
    <xf numFmtId="186" fontId="2" fillId="0" borderId="0"/>
    <xf numFmtId="0" fontId="2" fillId="0" borderId="0">
      <alignment vertical="center"/>
    </xf>
    <xf numFmtId="186" fontId="2" fillId="0" borderId="0"/>
    <xf numFmtId="186" fontId="2" fillId="0" borderId="0"/>
    <xf numFmtId="186" fontId="2" fillId="0" borderId="0"/>
    <xf numFmtId="186" fontId="2" fillId="0" borderId="0"/>
    <xf numFmtId="186" fontId="1" fillId="0" borderId="0"/>
    <xf numFmtId="186" fontId="1" fillId="0" borderId="0"/>
    <xf numFmtId="186" fontId="1" fillId="0" borderId="0"/>
    <xf numFmtId="0" fontId="2" fillId="0" borderId="0">
      <alignment vertical="center"/>
    </xf>
    <xf numFmtId="186" fontId="1" fillId="0" borderId="0"/>
    <xf numFmtId="186" fontId="1" fillId="0" borderId="0"/>
    <xf numFmtId="0" fontId="2" fillId="0" borderId="0">
      <alignment vertical="center"/>
    </xf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2" fillId="0" borderId="0"/>
    <xf numFmtId="186" fontId="1" fillId="0" borderId="0"/>
    <xf numFmtId="0" fontId="2" fillId="0" borderId="0">
      <alignment vertical="center"/>
    </xf>
    <xf numFmtId="186" fontId="2" fillId="0" borderId="0"/>
    <xf numFmtId="186" fontId="2" fillId="0" borderId="0"/>
    <xf numFmtId="186" fontId="2" fillId="0" borderId="0"/>
    <xf numFmtId="186" fontId="2" fillId="0" borderId="0"/>
    <xf numFmtId="0" fontId="2" fillId="0" borderId="0">
      <alignment vertical="center"/>
    </xf>
    <xf numFmtId="186" fontId="2" fillId="0" borderId="0"/>
    <xf numFmtId="186" fontId="2" fillId="0" borderId="0"/>
    <xf numFmtId="186" fontId="2" fillId="0" borderId="0"/>
    <xf numFmtId="186" fontId="2" fillId="0" borderId="0"/>
    <xf numFmtId="0" fontId="2" fillId="0" borderId="0">
      <alignment vertical="center"/>
    </xf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0" fontId="2" fillId="0" borderId="0">
      <alignment vertical="center"/>
    </xf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2" fillId="0" borderId="0"/>
    <xf numFmtId="186" fontId="1" fillId="0" borderId="0"/>
    <xf numFmtId="186" fontId="1" fillId="0" borderId="0"/>
    <xf numFmtId="0" fontId="2" fillId="0" borderId="0">
      <alignment vertical="center"/>
    </xf>
    <xf numFmtId="186" fontId="2" fillId="0" borderId="0"/>
    <xf numFmtId="0" fontId="2" fillId="0" borderId="0">
      <alignment vertical="center"/>
    </xf>
    <xf numFmtId="186" fontId="2" fillId="0" borderId="0"/>
    <xf numFmtId="0" fontId="36" fillId="0" borderId="0">
      <alignment vertical="center"/>
    </xf>
    <xf numFmtId="0" fontId="36" fillId="0" borderId="0">
      <alignment vertical="center"/>
    </xf>
    <xf numFmtId="186" fontId="36" fillId="0" borderId="0"/>
    <xf numFmtId="0" fontId="27" fillId="0" borderId="0">
      <alignment vertical="center"/>
    </xf>
    <xf numFmtId="186" fontId="1" fillId="0" borderId="0"/>
    <xf numFmtId="0" fontId="27" fillId="0" borderId="0">
      <alignment vertical="center"/>
    </xf>
    <xf numFmtId="186" fontId="103" fillId="0" borderId="0"/>
    <xf numFmtId="186" fontId="103" fillId="0" borderId="0"/>
    <xf numFmtId="0" fontId="2" fillId="0" borderId="0">
      <alignment vertical="center"/>
    </xf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0" fontId="2" fillId="0" borderId="0">
      <alignment vertical="center"/>
    </xf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2" fillId="0" borderId="0"/>
    <xf numFmtId="186" fontId="2" fillId="0" borderId="0"/>
    <xf numFmtId="0" fontId="36" fillId="0" borderId="0">
      <alignment vertical="center"/>
    </xf>
    <xf numFmtId="186" fontId="36" fillId="0" borderId="0"/>
    <xf numFmtId="0" fontId="36" fillId="0" borderId="0">
      <alignment vertical="center"/>
    </xf>
    <xf numFmtId="186" fontId="4" fillId="0" borderId="0"/>
    <xf numFmtId="186" fontId="4" fillId="0" borderId="0"/>
    <xf numFmtId="0" fontId="36" fillId="0" borderId="0">
      <alignment vertical="center"/>
    </xf>
    <xf numFmtId="186" fontId="36" fillId="0" borderId="0"/>
    <xf numFmtId="0" fontId="36" fillId="0" borderId="0">
      <alignment vertical="center"/>
    </xf>
    <xf numFmtId="186" fontId="4" fillId="0" borderId="0"/>
    <xf numFmtId="186" fontId="4" fillId="0" borderId="0"/>
    <xf numFmtId="0" fontId="2" fillId="0" borderId="0">
      <alignment vertical="center"/>
    </xf>
    <xf numFmtId="186" fontId="2" fillId="0" borderId="0"/>
    <xf numFmtId="0" fontId="2" fillId="0" borderId="0">
      <alignment vertical="center"/>
    </xf>
    <xf numFmtId="186" fontId="4" fillId="0" borderId="0"/>
    <xf numFmtId="186" fontId="4" fillId="0" borderId="0"/>
    <xf numFmtId="186" fontId="2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186" fontId="2" fillId="0" borderId="0"/>
    <xf numFmtId="186" fontId="2" fillId="0" borderId="0"/>
    <xf numFmtId="186" fontId="2" fillId="0" borderId="0"/>
    <xf numFmtId="186" fontId="92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0" fontId="2" fillId="0" borderId="0">
      <alignment vertical="center"/>
    </xf>
    <xf numFmtId="186" fontId="4" fillId="0" borderId="0"/>
    <xf numFmtId="186" fontId="4" fillId="0" borderId="0"/>
    <xf numFmtId="186" fontId="2" fillId="0" borderId="0"/>
    <xf numFmtId="186" fontId="2" fillId="0" borderId="0"/>
    <xf numFmtId="186" fontId="1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4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4" fillId="0" borderId="0"/>
    <xf numFmtId="186" fontId="4" fillId="0" borderId="0"/>
    <xf numFmtId="186" fontId="4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36" fillId="0" borderId="0"/>
    <xf numFmtId="186" fontId="2" fillId="0" borderId="0"/>
    <xf numFmtId="186" fontId="2" fillId="0" borderId="0"/>
    <xf numFmtId="186" fontId="2" fillId="0" borderId="0"/>
    <xf numFmtId="0" fontId="36" fillId="0" borderId="0">
      <alignment vertical="center"/>
    </xf>
    <xf numFmtId="186" fontId="2" fillId="0" borderId="0"/>
    <xf numFmtId="186" fontId="4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4" fillId="0" borderId="0"/>
    <xf numFmtId="186" fontId="4" fillId="0" borderId="0"/>
    <xf numFmtId="186" fontId="4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4" fillId="0" borderId="0"/>
    <xf numFmtId="186" fontId="4" fillId="0" borderId="0"/>
    <xf numFmtId="0" fontId="36" fillId="0" borderId="0">
      <alignment vertical="center"/>
    </xf>
    <xf numFmtId="186" fontId="4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4" fillId="0" borderId="0"/>
    <xf numFmtId="186" fontId="4" fillId="0" borderId="0"/>
    <xf numFmtId="186" fontId="4" fillId="0" borderId="0"/>
    <xf numFmtId="186" fontId="36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0" fontId="2" fillId="0" borderId="0">
      <alignment vertical="center"/>
    </xf>
    <xf numFmtId="186" fontId="2" fillId="0" borderId="0"/>
    <xf numFmtId="0" fontId="2" fillId="0" borderId="0">
      <alignment vertical="center"/>
    </xf>
    <xf numFmtId="186" fontId="87" fillId="0" borderId="0"/>
    <xf numFmtId="186" fontId="87" fillId="0" borderId="0"/>
    <xf numFmtId="186" fontId="2" fillId="0" borderId="0"/>
    <xf numFmtId="186" fontId="2" fillId="0" borderId="0"/>
    <xf numFmtId="186" fontId="2" fillId="0" borderId="0"/>
    <xf numFmtId="0" fontId="36" fillId="0" borderId="0">
      <alignment vertical="center"/>
    </xf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103" fillId="0" borderId="0"/>
    <xf numFmtId="186" fontId="87" fillId="0" borderId="0"/>
    <xf numFmtId="186" fontId="87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0" fontId="36" fillId="0" borderId="0">
      <alignment vertical="center"/>
    </xf>
    <xf numFmtId="186" fontId="87" fillId="0" borderId="0"/>
    <xf numFmtId="186" fontId="87" fillId="0" borderId="0"/>
    <xf numFmtId="186" fontId="36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0" fontId="36" fillId="0" borderId="0">
      <alignment vertical="center"/>
    </xf>
    <xf numFmtId="186" fontId="87" fillId="0" borderId="0"/>
    <xf numFmtId="186" fontId="87" fillId="0" borderId="0"/>
    <xf numFmtId="186" fontId="36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0" fontId="36" fillId="0" borderId="0">
      <alignment vertical="center"/>
    </xf>
    <xf numFmtId="186" fontId="36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0" fontId="36" fillId="0" borderId="0">
      <alignment vertical="center"/>
    </xf>
    <xf numFmtId="186" fontId="36" fillId="0" borderId="0"/>
    <xf numFmtId="0" fontId="36" fillId="0" borderId="0">
      <alignment vertical="center"/>
    </xf>
    <xf numFmtId="186" fontId="103" fillId="0" borderId="0"/>
    <xf numFmtId="186" fontId="1" fillId="0" borderId="0"/>
    <xf numFmtId="186" fontId="103" fillId="0" borderId="0"/>
    <xf numFmtId="186" fontId="103" fillId="0" borderId="0"/>
    <xf numFmtId="186" fontId="103" fillId="0" borderId="0"/>
    <xf numFmtId="0" fontId="36" fillId="0" borderId="0">
      <alignment vertical="center"/>
    </xf>
    <xf numFmtId="186" fontId="36" fillId="0" borderId="0"/>
    <xf numFmtId="0" fontId="36" fillId="0" borderId="0">
      <alignment vertical="center"/>
    </xf>
    <xf numFmtId="186" fontId="1" fillId="0" borderId="0"/>
    <xf numFmtId="186" fontId="87" fillId="0" borderId="0"/>
    <xf numFmtId="186" fontId="87" fillId="0" borderId="0"/>
    <xf numFmtId="0" fontId="36" fillId="0" borderId="0">
      <alignment vertical="center"/>
    </xf>
    <xf numFmtId="186" fontId="36" fillId="0" borderId="0"/>
    <xf numFmtId="0" fontId="36" fillId="0" borderId="0">
      <alignment vertical="center"/>
    </xf>
    <xf numFmtId="186" fontId="4" fillId="0" borderId="0"/>
    <xf numFmtId="186" fontId="4" fillId="0" borderId="0"/>
    <xf numFmtId="0" fontId="36" fillId="0" borderId="0">
      <alignment vertical="center"/>
    </xf>
    <xf numFmtId="186" fontId="36" fillId="0" borderId="0"/>
    <xf numFmtId="0" fontId="36" fillId="0" borderId="0">
      <alignment vertical="center"/>
    </xf>
    <xf numFmtId="186" fontId="4" fillId="0" borderId="0"/>
    <xf numFmtId="186" fontId="4" fillId="0" borderId="0"/>
    <xf numFmtId="0" fontId="2" fillId="0" borderId="0">
      <alignment vertical="center"/>
    </xf>
    <xf numFmtId="0" fontId="2" fillId="0" borderId="0">
      <alignment vertical="center"/>
    </xf>
    <xf numFmtId="186" fontId="2" fillId="0" borderId="0"/>
    <xf numFmtId="0" fontId="2" fillId="0" borderId="0">
      <alignment vertical="center"/>
    </xf>
    <xf numFmtId="0" fontId="2" fillId="0" borderId="0">
      <alignment vertical="center"/>
    </xf>
    <xf numFmtId="186" fontId="2" fillId="0" borderId="0"/>
    <xf numFmtId="0" fontId="2" fillId="0" borderId="0">
      <alignment vertical="center"/>
    </xf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0" fontId="2" fillId="0" borderId="0">
      <alignment vertical="center"/>
    </xf>
    <xf numFmtId="186" fontId="2" fillId="0" borderId="0"/>
    <xf numFmtId="0" fontId="2" fillId="0" borderId="0">
      <alignment vertical="center"/>
    </xf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0" fontId="2" fillId="0" borderId="0">
      <alignment vertical="center"/>
    </xf>
    <xf numFmtId="186" fontId="2" fillId="0" borderId="0"/>
    <xf numFmtId="0" fontId="2" fillId="0" borderId="0">
      <alignment vertical="center"/>
    </xf>
    <xf numFmtId="0" fontId="2" fillId="0" borderId="0">
      <alignment vertical="center"/>
    </xf>
    <xf numFmtId="186" fontId="2" fillId="0" borderId="0"/>
    <xf numFmtId="0" fontId="2" fillId="0" borderId="0">
      <alignment vertical="center"/>
    </xf>
    <xf numFmtId="0" fontId="2" fillId="0" borderId="0">
      <alignment vertical="center"/>
    </xf>
    <xf numFmtId="186" fontId="2" fillId="0" borderId="0"/>
    <xf numFmtId="0" fontId="2" fillId="0" borderId="0">
      <alignment vertical="center"/>
    </xf>
    <xf numFmtId="0" fontId="2" fillId="0" borderId="0">
      <alignment vertical="center"/>
    </xf>
    <xf numFmtId="186" fontId="2" fillId="0" borderId="0"/>
    <xf numFmtId="0" fontId="27" fillId="0" borderId="0">
      <alignment vertical="center"/>
    </xf>
    <xf numFmtId="0" fontId="27" fillId="0" borderId="0">
      <alignment vertical="center"/>
    </xf>
    <xf numFmtId="186" fontId="1" fillId="0" borderId="0"/>
    <xf numFmtId="186" fontId="2" fillId="0" borderId="0"/>
    <xf numFmtId="0" fontId="27" fillId="0" borderId="0">
      <alignment vertical="center"/>
    </xf>
    <xf numFmtId="0" fontId="2" fillId="0" borderId="0">
      <alignment vertical="center"/>
    </xf>
    <xf numFmtId="186" fontId="2" fillId="0" borderId="0"/>
    <xf numFmtId="0" fontId="2" fillId="0" borderId="0">
      <alignment vertical="center"/>
    </xf>
    <xf numFmtId="186" fontId="2" fillId="0" borderId="0"/>
    <xf numFmtId="0" fontId="2" fillId="0" borderId="0">
      <alignment vertical="center"/>
    </xf>
    <xf numFmtId="186" fontId="2" fillId="0" borderId="0"/>
    <xf numFmtId="0" fontId="2" fillId="0" borderId="0">
      <alignment vertical="center"/>
    </xf>
    <xf numFmtId="186" fontId="2" fillId="0" borderId="0"/>
    <xf numFmtId="186" fontId="87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0" fontId="27" fillId="0" borderId="0">
      <alignment vertical="center"/>
    </xf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1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0" fontId="2" fillId="0" borderId="0">
      <alignment vertical="center"/>
    </xf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0" fontId="2" fillId="0" borderId="0">
      <alignment vertical="center"/>
    </xf>
    <xf numFmtId="186" fontId="2" fillId="0" borderId="0"/>
    <xf numFmtId="0" fontId="2" fillId="0" borderId="0">
      <alignment vertical="center"/>
    </xf>
    <xf numFmtId="186" fontId="2" fillId="0" borderId="0"/>
    <xf numFmtId="186" fontId="2" fillId="0" borderId="0"/>
    <xf numFmtId="186" fontId="2" fillId="0" borderId="0"/>
    <xf numFmtId="0" fontId="93" fillId="0" borderId="0">
      <alignment vertical="center"/>
    </xf>
    <xf numFmtId="186" fontId="93" fillId="0" borderId="0"/>
    <xf numFmtId="0" fontId="93" fillId="0" borderId="0">
      <alignment vertical="center"/>
    </xf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0" fontId="2" fillId="0" borderId="0">
      <alignment vertical="center"/>
    </xf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0" fontId="2" fillId="0" borderId="0">
      <alignment vertical="center"/>
    </xf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0" fontId="2" fillId="0" borderId="0">
      <alignment vertical="center"/>
    </xf>
    <xf numFmtId="186" fontId="2" fillId="0" borderId="0"/>
    <xf numFmtId="186" fontId="92" fillId="0" borderId="0"/>
    <xf numFmtId="186" fontId="92" fillId="0" borderId="0"/>
    <xf numFmtId="186" fontId="92" fillId="0" borderId="0"/>
    <xf numFmtId="186" fontId="92" fillId="0" borderId="0"/>
    <xf numFmtId="0" fontId="2" fillId="0" borderId="0">
      <alignment vertical="center"/>
    </xf>
    <xf numFmtId="186" fontId="2" fillId="0" borderId="0"/>
    <xf numFmtId="0" fontId="2" fillId="0" borderId="0">
      <alignment vertical="center"/>
    </xf>
    <xf numFmtId="186" fontId="2" fillId="0" borderId="0"/>
    <xf numFmtId="0" fontId="2" fillId="0" borderId="0">
      <alignment vertical="center"/>
    </xf>
    <xf numFmtId="186" fontId="2" fillId="0" borderId="0"/>
    <xf numFmtId="0" fontId="2" fillId="0" borderId="0">
      <alignment vertical="center"/>
    </xf>
    <xf numFmtId="186" fontId="2" fillId="0" borderId="0"/>
    <xf numFmtId="0" fontId="2" fillId="0" borderId="0">
      <alignment vertical="center"/>
    </xf>
    <xf numFmtId="186" fontId="2" fillId="0" borderId="0"/>
    <xf numFmtId="0" fontId="2" fillId="0" borderId="0">
      <alignment vertical="center"/>
    </xf>
    <xf numFmtId="186" fontId="2" fillId="0" borderId="0"/>
    <xf numFmtId="186" fontId="103" fillId="0" borderId="0"/>
    <xf numFmtId="0" fontId="27" fillId="0" borderId="0">
      <alignment vertical="center"/>
    </xf>
    <xf numFmtId="186" fontId="103" fillId="0" borderId="0"/>
    <xf numFmtId="0" fontId="27" fillId="0" borderId="0">
      <alignment vertical="center"/>
    </xf>
    <xf numFmtId="186" fontId="87" fillId="0" borderId="0"/>
    <xf numFmtId="0" fontId="27" fillId="0" borderId="0">
      <alignment vertical="center"/>
    </xf>
    <xf numFmtId="186" fontId="87" fillId="0" borderId="0"/>
    <xf numFmtId="0" fontId="27" fillId="0" borderId="0">
      <alignment vertical="center"/>
    </xf>
    <xf numFmtId="186" fontId="103" fillId="0" borderId="0"/>
    <xf numFmtId="186" fontId="103" fillId="0" borderId="0"/>
    <xf numFmtId="186" fontId="103" fillId="0" borderId="0"/>
    <xf numFmtId="186" fontId="103" fillId="0" borderId="0"/>
    <xf numFmtId="186" fontId="1" fillId="0" borderId="0"/>
    <xf numFmtId="186" fontId="1" fillId="0" borderId="0"/>
    <xf numFmtId="0" fontId="2" fillId="0" borderId="0">
      <alignment vertical="center"/>
    </xf>
    <xf numFmtId="0" fontId="2" fillId="0" borderId="0">
      <alignment vertical="center"/>
    </xf>
    <xf numFmtId="186" fontId="2" fillId="0" borderId="0"/>
    <xf numFmtId="0" fontId="2" fillId="0" borderId="0">
      <alignment vertical="center"/>
    </xf>
    <xf numFmtId="0" fontId="2" fillId="0" borderId="0">
      <alignment vertical="center"/>
    </xf>
    <xf numFmtId="186" fontId="2" fillId="0" borderId="0"/>
    <xf numFmtId="0" fontId="53" fillId="0" borderId="0">
      <alignment vertical="center"/>
    </xf>
    <xf numFmtId="186" fontId="53" fillId="0" borderId="0"/>
    <xf numFmtId="181" fontId="53" fillId="0" borderId="0"/>
    <xf numFmtId="0" fontId="86" fillId="0" borderId="0">
      <alignment vertical="center"/>
    </xf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0" fontId="2" fillId="0" borderId="0">
      <alignment vertical="center"/>
    </xf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0" fontId="2" fillId="0" borderId="0">
      <alignment vertical="center"/>
    </xf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2" fillId="0" borderId="0"/>
    <xf numFmtId="186" fontId="1" fillId="0" borderId="0"/>
    <xf numFmtId="186" fontId="2" fillId="0" borderId="0"/>
    <xf numFmtId="0" fontId="2" fillId="0" borderId="0">
      <alignment vertical="center"/>
    </xf>
    <xf numFmtId="186" fontId="4" fillId="0" borderId="0"/>
    <xf numFmtId="0" fontId="2" fillId="0" borderId="0">
      <alignment vertical="center"/>
    </xf>
    <xf numFmtId="186" fontId="2" fillId="0" borderId="0"/>
    <xf numFmtId="186" fontId="2" fillId="0" borderId="0"/>
    <xf numFmtId="0" fontId="2" fillId="0" borderId="0">
      <alignment vertical="center"/>
    </xf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0" fontId="2" fillId="0" borderId="0">
      <alignment vertical="center"/>
    </xf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2" fillId="0" borderId="0"/>
    <xf numFmtId="186" fontId="1" fillId="0" borderId="0"/>
    <xf numFmtId="186" fontId="1" fillId="0" borderId="0"/>
    <xf numFmtId="0" fontId="2" fillId="0" borderId="0">
      <alignment vertical="center"/>
    </xf>
    <xf numFmtId="186" fontId="1" fillId="0" borderId="0"/>
    <xf numFmtId="186" fontId="1" fillId="0" borderId="0"/>
    <xf numFmtId="186" fontId="1" fillId="0" borderId="0"/>
    <xf numFmtId="186" fontId="1" fillId="0" borderId="0"/>
    <xf numFmtId="0" fontId="2" fillId="0" borderId="0">
      <alignment vertical="center"/>
    </xf>
    <xf numFmtId="186" fontId="1" fillId="0" borderId="0"/>
    <xf numFmtId="186" fontId="1" fillId="0" borderId="0"/>
    <xf numFmtId="186" fontId="1" fillId="0" borderId="0"/>
    <xf numFmtId="186" fontId="1" fillId="0" borderId="0"/>
    <xf numFmtId="186" fontId="2" fillId="0" borderId="0"/>
    <xf numFmtId="186" fontId="1" fillId="0" borderId="0"/>
    <xf numFmtId="186" fontId="1" fillId="0" borderId="0"/>
    <xf numFmtId="0" fontId="2" fillId="0" borderId="0">
      <alignment vertical="center"/>
    </xf>
    <xf numFmtId="186" fontId="1" fillId="0" borderId="0"/>
    <xf numFmtId="186" fontId="1" fillId="0" borderId="0"/>
    <xf numFmtId="0" fontId="2" fillId="0" borderId="0">
      <alignment vertical="center"/>
    </xf>
    <xf numFmtId="186" fontId="2" fillId="0" borderId="0"/>
    <xf numFmtId="186" fontId="1" fillId="0" borderId="0"/>
    <xf numFmtId="186" fontId="1" fillId="0" borderId="0"/>
    <xf numFmtId="0" fontId="2" fillId="0" borderId="0">
      <alignment vertical="center"/>
    </xf>
    <xf numFmtId="186" fontId="2" fillId="0" borderId="0"/>
    <xf numFmtId="0" fontId="2" fillId="0" borderId="0">
      <alignment vertical="center"/>
    </xf>
    <xf numFmtId="186" fontId="1" fillId="0" borderId="0"/>
    <xf numFmtId="186" fontId="1" fillId="0" borderId="0"/>
    <xf numFmtId="0" fontId="2" fillId="0" borderId="0">
      <alignment vertical="center"/>
    </xf>
    <xf numFmtId="186" fontId="2" fillId="0" borderId="0"/>
    <xf numFmtId="0" fontId="2" fillId="0" borderId="0">
      <alignment vertical="center"/>
    </xf>
    <xf numFmtId="186" fontId="1" fillId="0" borderId="0"/>
    <xf numFmtId="186" fontId="1" fillId="0" borderId="0"/>
    <xf numFmtId="0" fontId="2" fillId="0" borderId="0">
      <alignment vertical="center"/>
    </xf>
    <xf numFmtId="0" fontId="2" fillId="0" borderId="0">
      <alignment vertical="center"/>
    </xf>
    <xf numFmtId="186" fontId="2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2" fillId="0" borderId="0"/>
    <xf numFmtId="186" fontId="1" fillId="0" borderId="0"/>
    <xf numFmtId="186" fontId="1" fillId="0" borderId="0"/>
    <xf numFmtId="186" fontId="1" fillId="0" borderId="0"/>
    <xf numFmtId="0" fontId="27" fillId="0" borderId="0">
      <alignment vertical="center"/>
    </xf>
    <xf numFmtId="186" fontId="1" fillId="0" borderId="0"/>
    <xf numFmtId="0" fontId="27" fillId="0" borderId="0">
      <alignment vertical="center"/>
    </xf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87" fillId="0" borderId="0"/>
    <xf numFmtId="186" fontId="87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0" fontId="2" fillId="0" borderId="0">
      <alignment vertical="center"/>
    </xf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0" fontId="2" fillId="0" borderId="0">
      <alignment vertical="center"/>
    </xf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2" fillId="0" borderId="0"/>
    <xf numFmtId="186" fontId="1" fillId="0" borderId="0"/>
    <xf numFmtId="186" fontId="103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87" fillId="0" borderId="0"/>
    <xf numFmtId="186" fontId="87" fillId="0" borderId="0"/>
    <xf numFmtId="0" fontId="27" fillId="0" borderId="0">
      <alignment vertical="center"/>
    </xf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0" fontId="27" fillId="0" borderId="0">
      <alignment vertical="center"/>
    </xf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0" fontId="27" fillId="0" borderId="0">
      <alignment vertical="center"/>
    </xf>
    <xf numFmtId="0" fontId="2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53" fillId="0" borderId="0"/>
    <xf numFmtId="186" fontId="1" fillId="0" borderId="0"/>
    <xf numFmtId="186" fontId="103" fillId="0" borderId="0"/>
    <xf numFmtId="186" fontId="1" fillId="0" borderId="0"/>
    <xf numFmtId="0" fontId="2" fillId="0" borderId="0"/>
    <xf numFmtId="186" fontId="1" fillId="0" borderId="0"/>
    <xf numFmtId="186" fontId="1" fillId="0" borderId="0"/>
    <xf numFmtId="0" fontId="2" fillId="0" borderId="0">
      <alignment vertical="center"/>
    </xf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0" fontId="2" fillId="0" borderId="0">
      <alignment vertical="center"/>
    </xf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2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0" fontId="2" fillId="0" borderId="0">
      <alignment vertical="center"/>
    </xf>
    <xf numFmtId="186" fontId="87" fillId="0" borderId="0"/>
    <xf numFmtId="186" fontId="87" fillId="0" borderId="0"/>
    <xf numFmtId="0" fontId="2" fillId="0" borderId="0">
      <alignment vertical="center"/>
    </xf>
    <xf numFmtId="186" fontId="2" fillId="0" borderId="0"/>
    <xf numFmtId="186" fontId="1" fillId="0" borderId="0"/>
    <xf numFmtId="186" fontId="2" fillId="0" borderId="0"/>
    <xf numFmtId="186" fontId="2" fillId="0" borderId="0"/>
    <xf numFmtId="186" fontId="2" fillId="0" borderId="0"/>
    <xf numFmtId="0" fontId="36" fillId="0" borderId="0">
      <alignment vertical="center"/>
    </xf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0" fontId="36" fillId="0" borderId="0">
      <alignment vertical="center"/>
    </xf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36" fillId="0" borderId="0"/>
    <xf numFmtId="186" fontId="1" fillId="0" borderId="0"/>
    <xf numFmtId="186" fontId="1" fillId="0" borderId="0"/>
    <xf numFmtId="0" fontId="2" fillId="0" borderId="0">
      <alignment vertical="center"/>
    </xf>
    <xf numFmtId="186" fontId="2" fillId="0" borderId="0"/>
    <xf numFmtId="0" fontId="2" fillId="0" borderId="0">
      <alignment vertical="center"/>
    </xf>
    <xf numFmtId="186" fontId="4" fillId="0" borderId="0"/>
    <xf numFmtId="186" fontId="2" fillId="0" borderId="0"/>
    <xf numFmtId="186" fontId="2" fillId="0" borderId="0"/>
    <xf numFmtId="186" fontId="2" fillId="0" borderId="0"/>
    <xf numFmtId="0" fontId="35" fillId="0" borderId="0">
      <alignment vertical="center"/>
    </xf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0" fontId="35" fillId="0" borderId="0">
      <alignment vertical="center"/>
    </xf>
    <xf numFmtId="186" fontId="35" fillId="0" borderId="0"/>
    <xf numFmtId="186" fontId="2" fillId="0" borderId="0"/>
    <xf numFmtId="186" fontId="1" fillId="0" borderId="0"/>
    <xf numFmtId="186" fontId="2" fillId="0" borderId="0"/>
    <xf numFmtId="186" fontId="2" fillId="0" borderId="0"/>
    <xf numFmtId="186" fontId="2" fillId="0" borderId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27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27" fillId="39" borderId="7" applyNumberFormat="0" applyFont="0" applyAlignment="0" applyProtection="0"/>
    <xf numFmtId="186" fontId="27" fillId="39" borderId="7" applyNumberFormat="0" applyFont="0" applyAlignment="0" applyProtection="0"/>
    <xf numFmtId="186" fontId="27" fillId="39" borderId="7" applyNumberFormat="0" applyFont="0" applyAlignment="0" applyProtection="0"/>
    <xf numFmtId="186" fontId="27" fillId="39" borderId="7" applyNumberFormat="0" applyFont="0" applyAlignment="0" applyProtection="0"/>
    <xf numFmtId="186" fontId="27" fillId="39" borderId="7" applyNumberFormat="0" applyFont="0" applyAlignment="0" applyProtection="0"/>
    <xf numFmtId="186" fontId="27" fillId="39" borderId="7" applyNumberFormat="0" applyFont="0" applyAlignment="0" applyProtection="0"/>
    <xf numFmtId="186" fontId="27" fillId="39" borderId="7" applyNumberFormat="0" applyFont="0" applyAlignment="0" applyProtection="0"/>
    <xf numFmtId="186" fontId="27" fillId="39" borderId="7" applyNumberFormat="0" applyFont="0" applyAlignment="0" applyProtection="0"/>
    <xf numFmtId="186" fontId="27" fillId="39" borderId="7" applyNumberFormat="0" applyFont="0" applyAlignment="0" applyProtection="0"/>
    <xf numFmtId="186" fontId="27" fillId="39" borderId="7" applyNumberFormat="0" applyFont="0" applyAlignment="0" applyProtection="0"/>
    <xf numFmtId="186" fontId="1" fillId="39" borderId="7" applyNumberFormat="0" applyFont="0" applyAlignment="0" applyProtection="0"/>
    <xf numFmtId="186" fontId="27" fillId="39" borderId="7" applyNumberFormat="0" applyFont="0" applyAlignment="0" applyProtection="0"/>
    <xf numFmtId="186" fontId="27" fillId="39" borderId="7" applyNumberFormat="0" applyFont="0" applyAlignment="0" applyProtection="0"/>
    <xf numFmtId="186" fontId="27" fillId="39" borderId="7" applyNumberFormat="0" applyFont="0" applyAlignment="0" applyProtection="0"/>
    <xf numFmtId="186" fontId="27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27" fillId="39" borderId="7" applyNumberFormat="0" applyFont="0" applyAlignment="0" applyProtection="0"/>
    <xf numFmtId="186" fontId="27" fillId="39" borderId="7" applyNumberFormat="0" applyFont="0" applyAlignment="0" applyProtection="0"/>
    <xf numFmtId="186" fontId="27" fillId="39" borderId="7" applyNumberFormat="0" applyFont="0" applyAlignment="0" applyProtection="0"/>
    <xf numFmtId="186" fontId="27" fillId="39" borderId="7" applyNumberFormat="0" applyFont="0" applyAlignment="0" applyProtection="0"/>
    <xf numFmtId="186" fontId="27" fillId="39" borderId="7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" fillId="39" borderId="7" applyNumberFormat="0" applyFont="0" applyAlignment="0" applyProtection="0"/>
    <xf numFmtId="186" fontId="103" fillId="68" borderId="20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27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27" fillId="39" borderId="7" applyNumberFormat="0" applyFont="0" applyAlignment="0" applyProtection="0"/>
    <xf numFmtId="186" fontId="27" fillId="39" borderId="7" applyNumberFormat="0" applyFont="0" applyAlignment="0" applyProtection="0"/>
    <xf numFmtId="186" fontId="27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27" fillId="39" borderId="7" applyNumberFormat="0" applyFont="0" applyAlignment="0" applyProtection="0"/>
    <xf numFmtId="186" fontId="1" fillId="39" borderId="7" applyNumberFormat="0" applyFont="0" applyAlignment="0" applyProtection="0"/>
    <xf numFmtId="186" fontId="27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27" fillId="39" borderId="7" applyNumberFormat="0" applyFont="0" applyAlignment="0" applyProtection="0"/>
    <xf numFmtId="186" fontId="27" fillId="39" borderId="7" applyNumberFormat="0" applyFont="0" applyAlignment="0" applyProtection="0"/>
    <xf numFmtId="186" fontId="27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27" fillId="39" borderId="7" applyNumberFormat="0" applyFont="0" applyAlignment="0" applyProtection="0"/>
    <xf numFmtId="186" fontId="27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27" fillId="39" borderId="7" applyNumberFormat="0" applyFont="0" applyAlignment="0" applyProtection="0"/>
    <xf numFmtId="186" fontId="27" fillId="39" borderId="7" applyNumberFormat="0" applyFont="0" applyAlignment="0" applyProtection="0"/>
    <xf numFmtId="186" fontId="27" fillId="39" borderId="7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" fillId="39" borderId="7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27" fillId="39" borderId="7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" fillId="39" borderId="7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" fillId="39" borderId="7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27" fillId="39" borderId="7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27" fillId="39" borderId="7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27" fillId="39" borderId="7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27" fillId="39" borderId="7" applyNumberFormat="0" applyFont="0" applyAlignment="0" applyProtection="0"/>
    <xf numFmtId="186" fontId="27" fillId="39" borderId="7" applyNumberFormat="0" applyFont="0" applyAlignment="0" applyProtection="0"/>
    <xf numFmtId="186" fontId="27" fillId="39" borderId="7" applyNumberFormat="0" applyFont="0" applyAlignment="0" applyProtection="0"/>
    <xf numFmtId="186" fontId="27" fillId="39" borderId="7" applyNumberFormat="0" applyFont="0" applyAlignment="0" applyProtection="0"/>
    <xf numFmtId="186" fontId="27" fillId="39" borderId="7" applyNumberFormat="0" applyFont="0" applyAlignment="0" applyProtection="0"/>
    <xf numFmtId="186" fontId="27" fillId="39" borderId="7" applyNumberFormat="0" applyFont="0" applyAlignment="0" applyProtection="0"/>
    <xf numFmtId="186" fontId="27" fillId="39" borderId="7" applyNumberFormat="0" applyFont="0" applyAlignment="0" applyProtection="0"/>
    <xf numFmtId="186" fontId="27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27" fillId="39" borderId="7" applyNumberFormat="0" applyFont="0" applyAlignment="0" applyProtection="0"/>
    <xf numFmtId="186" fontId="27" fillId="39" borderId="7" applyNumberFormat="0" applyFont="0" applyAlignment="0" applyProtection="0"/>
    <xf numFmtId="186" fontId="27" fillId="39" borderId="7" applyNumberFormat="0" applyFont="0" applyAlignment="0" applyProtection="0"/>
    <xf numFmtId="186" fontId="27" fillId="39" borderId="7" applyNumberFormat="0" applyFont="0" applyAlignment="0" applyProtection="0"/>
    <xf numFmtId="186" fontId="27" fillId="39" borderId="7" applyNumberFormat="0" applyFont="0" applyAlignment="0" applyProtection="0"/>
    <xf numFmtId="186" fontId="27" fillId="39" borderId="7" applyNumberFormat="0" applyFont="0" applyAlignment="0" applyProtection="0"/>
    <xf numFmtId="186" fontId="27" fillId="39" borderId="7" applyNumberFormat="0" applyFont="0" applyAlignment="0" applyProtection="0"/>
    <xf numFmtId="186" fontId="27" fillId="39" borderId="7" applyNumberFormat="0" applyFont="0" applyAlignment="0" applyProtection="0"/>
    <xf numFmtId="186" fontId="27" fillId="39" borderId="7" applyNumberFormat="0" applyFont="0" applyAlignment="0" applyProtection="0"/>
    <xf numFmtId="186" fontId="27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18" fillId="37" borderId="4" applyNumberFormat="0" applyAlignment="0" applyProtection="0"/>
    <xf numFmtId="186" fontId="18" fillId="37" borderId="4" applyNumberFormat="0" applyAlignment="0" applyProtection="0"/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86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7" fillId="0" borderId="0" applyFont="0" applyFill="0" applyBorder="0" applyAlignment="0" applyProtection="0"/>
    <xf numFmtId="186" fontId="111" fillId="0" borderId="0">
      <alignment horizontal="left" vertical="center"/>
    </xf>
    <xf numFmtId="186" fontId="58" fillId="0" borderId="0" applyNumberFormat="0" applyFill="0" applyBorder="0" applyAlignment="0" applyProtection="0"/>
    <xf numFmtId="186" fontId="58" fillId="0" borderId="0" applyNumberFormat="0" applyFill="0" applyBorder="0" applyAlignment="0" applyProtection="0"/>
    <xf numFmtId="186" fontId="58" fillId="0" borderId="0" applyNumberFormat="0" applyFill="0" applyBorder="0" applyAlignment="0" applyProtection="0"/>
    <xf numFmtId="186" fontId="26" fillId="0" borderId="0" applyNumberFormat="0" applyFill="0" applyBorder="0" applyAlignment="0" applyProtection="0"/>
    <xf numFmtId="186" fontId="26" fillId="0" borderId="0" applyNumberFormat="0" applyFill="0" applyBorder="0" applyAlignment="0" applyProtection="0"/>
    <xf numFmtId="186" fontId="6" fillId="0" borderId="8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112" fillId="120" borderId="25" applyNumberFormat="0" applyFill="0" applyProtection="0">
      <alignment horizontal="left" vertical="center"/>
    </xf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6" fillId="0" borderId="8" applyNumberFormat="0" applyFill="0" applyAlignment="0" applyProtection="0"/>
    <xf numFmtId="186" fontId="6" fillId="0" borderId="8" applyNumberFormat="0" applyFill="0" applyAlignment="0" applyProtection="0"/>
    <xf numFmtId="186" fontId="6" fillId="0" borderId="8" applyNumberFormat="0" applyFill="0" applyAlignment="0" applyProtection="0"/>
    <xf numFmtId="186" fontId="6" fillId="0" borderId="8" applyNumberFormat="0" applyFill="0" applyAlignment="0" applyProtection="0"/>
    <xf numFmtId="186" fontId="6" fillId="0" borderId="8" applyNumberFormat="0" applyFill="0" applyAlignment="0" applyProtection="0"/>
    <xf numFmtId="186" fontId="6" fillId="0" borderId="8" applyNumberFormat="0" applyFill="0" applyAlignment="0" applyProtection="0"/>
    <xf numFmtId="186" fontId="6" fillId="0" borderId="8" applyNumberFormat="0" applyFill="0" applyAlignment="0" applyProtection="0"/>
    <xf numFmtId="186" fontId="60" fillId="0" borderId="0" applyNumberFormat="0" applyFill="0" applyBorder="0" applyAlignment="0" applyProtection="0"/>
    <xf numFmtId="186" fontId="60" fillId="0" borderId="0" applyNumberFormat="0" applyFill="0" applyBorder="0" applyAlignment="0" applyProtection="0"/>
    <xf numFmtId="186" fontId="60" fillId="0" borderId="0" applyNumberFormat="0" applyFill="0" applyBorder="0" applyAlignment="0" applyProtection="0"/>
    <xf numFmtId="186" fontId="3" fillId="0" borderId="0" applyNumberFormat="0" applyFill="0" applyBorder="0" applyAlignment="0" applyProtection="0"/>
    <xf numFmtId="186" fontId="3" fillId="0" borderId="0" applyNumberFormat="0" applyFill="0" applyBorder="0" applyAlignment="0" applyProtection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84" fontId="27" fillId="65" borderId="0" applyNumberFormat="0" applyBorder="0" applyAlignment="0" applyProtection="0"/>
    <xf numFmtId="184" fontId="27" fillId="65" borderId="0" applyNumberFormat="0" applyBorder="0" applyAlignment="0" applyProtection="0"/>
    <xf numFmtId="184" fontId="27" fillId="67" borderId="0" applyNumberFormat="0" applyBorder="0" applyAlignment="0" applyProtection="0"/>
    <xf numFmtId="184" fontId="27" fillId="67" borderId="0" applyNumberFormat="0" applyBorder="0" applyAlignment="0" applyProtection="0"/>
    <xf numFmtId="184" fontId="27" fillId="69" borderId="0" applyNumberFormat="0" applyBorder="0" applyAlignment="0" applyProtection="0"/>
    <xf numFmtId="184" fontId="27" fillId="69" borderId="0" applyNumberFormat="0" applyBorder="0" applyAlignment="0" applyProtection="0"/>
    <xf numFmtId="184" fontId="27" fillId="70" borderId="0" applyNumberFormat="0" applyBorder="0" applyAlignment="0" applyProtection="0"/>
    <xf numFmtId="184" fontId="27" fillId="70" borderId="0" applyNumberFormat="0" applyBorder="0" applyAlignment="0" applyProtection="0"/>
    <xf numFmtId="184" fontId="27" fillId="71" borderId="0" applyNumberFormat="0" applyBorder="0" applyAlignment="0" applyProtection="0"/>
    <xf numFmtId="184" fontId="27" fillId="71" borderId="0" applyNumberFormat="0" applyBorder="0" applyAlignment="0" applyProtection="0"/>
    <xf numFmtId="184" fontId="27" fillId="64" borderId="0" applyNumberFormat="0" applyBorder="0" applyAlignment="0" applyProtection="0"/>
    <xf numFmtId="184" fontId="27" fillId="64" borderId="0" applyNumberFormat="0" applyBorder="0" applyAlignment="0" applyProtection="0"/>
    <xf numFmtId="184" fontId="27" fillId="73" borderId="0" applyNumberFormat="0" applyBorder="0" applyAlignment="0" applyProtection="0"/>
    <xf numFmtId="184" fontId="27" fillId="73" borderId="0" applyNumberFormat="0" applyBorder="0" applyAlignment="0" applyProtection="0"/>
    <xf numFmtId="184" fontId="27" fillId="66" borderId="0" applyNumberFormat="0" applyBorder="0" applyAlignment="0" applyProtection="0"/>
    <xf numFmtId="184" fontId="27" fillId="66" borderId="0" applyNumberFormat="0" applyBorder="0" applyAlignment="0" applyProtection="0"/>
    <xf numFmtId="184" fontId="27" fillId="75" borderId="0" applyNumberFormat="0" applyBorder="0" applyAlignment="0" applyProtection="0"/>
    <xf numFmtId="184" fontId="27" fillId="75" borderId="0" applyNumberFormat="0" applyBorder="0" applyAlignment="0" applyProtection="0"/>
    <xf numFmtId="184" fontId="27" fillId="70" borderId="0" applyNumberFormat="0" applyBorder="0" applyAlignment="0" applyProtection="0"/>
    <xf numFmtId="184" fontId="27" fillId="70" borderId="0" applyNumberFormat="0" applyBorder="0" applyAlignment="0" applyProtection="0"/>
    <xf numFmtId="184" fontId="27" fillId="73" borderId="0" applyNumberFormat="0" applyBorder="0" applyAlignment="0" applyProtection="0"/>
    <xf numFmtId="184" fontId="27" fillId="73" borderId="0" applyNumberFormat="0" applyBorder="0" applyAlignment="0" applyProtection="0"/>
    <xf numFmtId="184" fontId="27" fillId="76" borderId="0" applyNumberFormat="0" applyBorder="0" applyAlignment="0" applyProtection="0"/>
    <xf numFmtId="184" fontId="27" fillId="76" borderId="0" applyNumberFormat="0" applyBorder="0" applyAlignment="0" applyProtection="0"/>
    <xf numFmtId="184" fontId="28" fillId="78" borderId="0" applyNumberFormat="0" applyBorder="0" applyAlignment="0" applyProtection="0"/>
    <xf numFmtId="184" fontId="28" fillId="78" borderId="0" applyNumberFormat="0" applyBorder="0" applyAlignment="0" applyProtection="0"/>
    <xf numFmtId="184" fontId="28" fillId="66" borderId="0" applyNumberFormat="0" applyBorder="0" applyAlignment="0" applyProtection="0"/>
    <xf numFmtId="184" fontId="28" fillId="66" borderId="0" applyNumberFormat="0" applyBorder="0" applyAlignment="0" applyProtection="0"/>
    <xf numFmtId="184" fontId="28" fillId="75" borderId="0" applyNumberFormat="0" applyBorder="0" applyAlignment="0" applyProtection="0"/>
    <xf numFmtId="184" fontId="28" fillId="75" borderId="0" applyNumberFormat="0" applyBorder="0" applyAlignment="0" applyProtection="0"/>
    <xf numFmtId="184" fontId="28" fillId="79" borderId="0" applyNumberFormat="0" applyBorder="0" applyAlignment="0" applyProtection="0"/>
    <xf numFmtId="184" fontId="28" fillId="79" borderId="0" applyNumberFormat="0" applyBorder="0" applyAlignment="0" applyProtection="0"/>
    <xf numFmtId="184" fontId="28" fillId="77" borderId="0" applyNumberFormat="0" applyBorder="0" applyAlignment="0" applyProtection="0"/>
    <xf numFmtId="184" fontId="28" fillId="77" borderId="0" applyNumberFormat="0" applyBorder="0" applyAlignment="0" applyProtection="0"/>
    <xf numFmtId="184" fontId="28" fillId="80" borderId="0" applyNumberFormat="0" applyBorder="0" applyAlignment="0" applyProtection="0"/>
    <xf numFmtId="184" fontId="28" fillId="80" borderId="0" applyNumberFormat="0" applyBorder="0" applyAlignment="0" applyProtection="0"/>
    <xf numFmtId="184" fontId="28" fillId="81" borderId="0" applyNumberFormat="0" applyBorder="0" applyAlignment="0" applyProtection="0"/>
    <xf numFmtId="184" fontId="28" fillId="81" borderId="0" applyNumberFormat="0" applyBorder="0" applyAlignment="0" applyProtection="0"/>
    <xf numFmtId="184" fontId="28" fillId="82" borderId="0" applyNumberFormat="0" applyBorder="0" applyAlignment="0" applyProtection="0"/>
    <xf numFmtId="184" fontId="28" fillId="82" borderId="0" applyNumberFormat="0" applyBorder="0" applyAlignment="0" applyProtection="0"/>
    <xf numFmtId="184" fontId="28" fillId="83" borderId="0" applyNumberFormat="0" applyBorder="0" applyAlignment="0" applyProtection="0"/>
    <xf numFmtId="184" fontId="28" fillId="83" borderId="0" applyNumberFormat="0" applyBorder="0" applyAlignment="0" applyProtection="0"/>
    <xf numFmtId="184" fontId="28" fillId="79" borderId="0" applyNumberFormat="0" applyBorder="0" applyAlignment="0" applyProtection="0"/>
    <xf numFmtId="184" fontId="28" fillId="79" borderId="0" applyNumberFormat="0" applyBorder="0" applyAlignment="0" applyProtection="0"/>
    <xf numFmtId="184" fontId="28" fillId="77" borderId="0" applyNumberFormat="0" applyBorder="0" applyAlignment="0" applyProtection="0"/>
    <xf numFmtId="184" fontId="28" fillId="77" borderId="0" applyNumberFormat="0" applyBorder="0" applyAlignment="0" applyProtection="0"/>
    <xf numFmtId="184" fontId="28" fillId="85" borderId="0" applyNumberFormat="0" applyBorder="0" applyAlignment="0" applyProtection="0"/>
    <xf numFmtId="184" fontId="28" fillId="85" borderId="0" applyNumberFormat="0" applyBorder="0" applyAlignment="0" applyProtection="0"/>
    <xf numFmtId="184" fontId="29" fillId="67" borderId="0" applyNumberFormat="0" applyBorder="0" applyAlignment="0" applyProtection="0"/>
    <xf numFmtId="184" fontId="29" fillId="67" borderId="0" applyNumberFormat="0" applyBorder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71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1" fillId="87" borderId="13" applyNumberFormat="0" applyAlignment="0" applyProtection="0"/>
    <xf numFmtId="184" fontId="31" fillId="87" borderId="13" applyNumberFormat="0" applyAlignment="0" applyProtection="0"/>
    <xf numFmtId="184" fontId="113" fillId="0" borderId="0"/>
    <xf numFmtId="184" fontId="113" fillId="0" borderId="0"/>
    <xf numFmtId="184" fontId="113" fillId="0" borderId="0"/>
    <xf numFmtId="184" fontId="113" fillId="0" borderId="0"/>
    <xf numFmtId="184" fontId="113" fillId="0" borderId="0"/>
    <xf numFmtId="184" fontId="113" fillId="0" borderId="0"/>
    <xf numFmtId="184" fontId="113" fillId="0" borderId="0"/>
    <xf numFmtId="184" fontId="113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184" fontId="2" fillId="0" borderId="0" applyNumberFormat="0" applyFill="0" applyBorder="0" applyAlignment="0" applyProtection="0"/>
    <xf numFmtId="184" fontId="2" fillId="0" borderId="0" applyNumberFormat="0" applyFill="0" applyBorder="0" applyAlignment="0" applyProtection="0"/>
    <xf numFmtId="43" fontId="92" fillId="0" borderId="0" applyFont="0" applyFill="0" applyBorder="0" applyAlignment="0" applyProtection="0"/>
    <xf numFmtId="184" fontId="2" fillId="0" borderId="0" applyNumberFormat="0" applyFill="0" applyBorder="0" applyAlignment="0" applyProtection="0"/>
    <xf numFmtId="184" fontId="2" fillId="0" borderId="0" applyNumberForma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9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77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84" fontId="37" fillId="0" borderId="0" applyNumberFormat="0" applyFill="0" applyBorder="0" applyAlignment="0" applyProtection="0"/>
    <xf numFmtId="184" fontId="37" fillId="0" borderId="0" applyNumberFormat="0" applyFill="0" applyBorder="0" applyAlignment="0" applyProtection="0"/>
    <xf numFmtId="184" fontId="38" fillId="69" borderId="0" applyNumberFormat="0" applyBorder="0" applyAlignment="0" applyProtection="0"/>
    <xf numFmtId="184" fontId="38" fillId="69" borderId="0" applyNumberFormat="0" applyBorder="0" applyAlignment="0" applyProtection="0"/>
    <xf numFmtId="184" fontId="40" fillId="0" borderId="15" applyNumberFormat="0" applyFill="0" applyAlignment="0" applyProtection="0"/>
    <xf numFmtId="184" fontId="40" fillId="0" borderId="15" applyNumberFormat="0" applyFill="0" applyAlignment="0" applyProtection="0"/>
    <xf numFmtId="184" fontId="42" fillId="0" borderId="16" applyNumberFormat="0" applyFill="0" applyAlignment="0" applyProtection="0"/>
    <xf numFmtId="184" fontId="42" fillId="0" borderId="16" applyNumberFormat="0" applyFill="0" applyAlignment="0" applyProtection="0"/>
    <xf numFmtId="184" fontId="44" fillId="0" borderId="18" applyNumberFormat="0" applyFill="0" applyAlignment="0" applyProtection="0"/>
    <xf numFmtId="184" fontId="44" fillId="0" borderId="18" applyNumberFormat="0" applyFill="0" applyAlignment="0" applyProtection="0"/>
    <xf numFmtId="184" fontId="44" fillId="0" borderId="0" applyNumberFormat="0" applyFill="0" applyBorder="0" applyAlignment="0" applyProtection="0"/>
    <xf numFmtId="184" fontId="44" fillId="0" borderId="0" applyNumberFormat="0" applyFill="0" applyBorder="0" applyAlignment="0" applyProtection="0"/>
    <xf numFmtId="184" fontId="46" fillId="0" borderId="0" applyNumberFormat="0" applyFill="0" applyBorder="0" applyAlignment="0" applyProtection="0"/>
    <xf numFmtId="184" fontId="46" fillId="0" borderId="0" applyNumberFormat="0" applyFill="0" applyBorder="0" applyAlignment="0" applyProtection="0"/>
    <xf numFmtId="184" fontId="46" fillId="0" borderId="0" applyNumberFormat="0" applyFill="0" applyBorder="0" applyAlignment="0" applyProtection="0"/>
    <xf numFmtId="184" fontId="46" fillId="0" borderId="0" applyNumberFormat="0" applyFill="0" applyBorder="0" applyAlignment="0" applyProtection="0"/>
    <xf numFmtId="184" fontId="46" fillId="0" borderId="0" applyNumberFormat="0" applyFill="0" applyBorder="0" applyAlignment="0" applyProtection="0"/>
    <xf numFmtId="184" fontId="46" fillId="0" borderId="0" applyNumberFormat="0" applyFill="0" applyBorder="0" applyAlignment="0" applyProtection="0"/>
    <xf numFmtId="184" fontId="46" fillId="0" borderId="0" applyNumberFormat="0" applyFill="0" applyBorder="0" applyAlignment="0" applyProtection="0"/>
    <xf numFmtId="184" fontId="46" fillId="0" borderId="0" applyNumberFormat="0" applyFill="0" applyBorder="0" applyAlignment="0" applyProtection="0"/>
    <xf numFmtId="184" fontId="46" fillId="0" borderId="0" applyNumberFormat="0" applyFill="0" applyBorder="0" applyAlignment="0" applyProtection="0"/>
    <xf numFmtId="184" fontId="46" fillId="0" borderId="0" applyNumberFormat="0" applyFill="0" applyBorder="0" applyAlignment="0" applyProtection="0"/>
    <xf numFmtId="184" fontId="46" fillId="0" borderId="0" applyNumberFormat="0" applyFill="0" applyBorder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71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9" fillId="0" borderId="19" applyNumberFormat="0" applyFill="0" applyAlignment="0" applyProtection="0"/>
    <xf numFmtId="184" fontId="49" fillId="0" borderId="19" applyNumberFormat="0" applyFill="0" applyAlignment="0" applyProtection="0"/>
    <xf numFmtId="184" fontId="50" fillId="74" borderId="0" applyNumberFormat="0" applyBorder="0" applyAlignment="0" applyProtection="0"/>
    <xf numFmtId="184" fontId="50" fillId="74" borderId="0" applyNumberFormat="0" applyBorder="0" applyAlignment="0" applyProtection="0"/>
    <xf numFmtId="184" fontId="34" fillId="0" borderId="0"/>
    <xf numFmtId="184" fontId="34" fillId="0" borderId="0"/>
    <xf numFmtId="184" fontId="34" fillId="0" borderId="0"/>
    <xf numFmtId="184" fontId="34" fillId="0" borderId="0"/>
    <xf numFmtId="184" fontId="34" fillId="0" borderId="0"/>
    <xf numFmtId="184" fontId="34" fillId="0" borderId="0"/>
    <xf numFmtId="184" fontId="34" fillId="0" borderId="0"/>
    <xf numFmtId="0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36" fillId="0" borderId="0"/>
    <xf numFmtId="184" fontId="2" fillId="0" borderId="0"/>
    <xf numFmtId="184" fontId="2" fillId="0" borderId="0"/>
    <xf numFmtId="184" fontId="36" fillId="0" borderId="0"/>
    <xf numFmtId="184" fontId="2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2" fillId="0" borderId="0"/>
    <xf numFmtId="184" fontId="1" fillId="0" borderId="0"/>
    <xf numFmtId="184" fontId="1" fillId="0" borderId="0"/>
    <xf numFmtId="184" fontId="89" fillId="107" borderId="0" applyNumberFormat="0"/>
    <xf numFmtId="184" fontId="89" fillId="107" borderId="0" applyNumberFormat="0"/>
    <xf numFmtId="184" fontId="1" fillId="0" borderId="0"/>
    <xf numFmtId="184" fontId="1" fillId="0" borderId="0"/>
    <xf numFmtId="184" fontId="1" fillId="0" borderId="0"/>
    <xf numFmtId="184" fontId="1" fillId="0" borderId="0"/>
    <xf numFmtId="184" fontId="36" fillId="0" borderId="0"/>
    <xf numFmtId="184" fontId="2" fillId="0" borderId="0"/>
    <xf numFmtId="184" fontId="36" fillId="0" borderId="0"/>
    <xf numFmtId="184" fontId="36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2" fillId="0" borderId="0"/>
    <xf numFmtId="184" fontId="2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36" fillId="0" borderId="0"/>
    <xf numFmtId="184" fontId="2" fillId="0" borderId="0"/>
    <xf numFmtId="184" fontId="2" fillId="0" borderId="0"/>
    <xf numFmtId="184" fontId="36" fillId="0" borderId="0"/>
    <xf numFmtId="184" fontId="36" fillId="0" borderId="0"/>
    <xf numFmtId="184" fontId="1" fillId="0" borderId="0"/>
    <xf numFmtId="184" fontId="2" fillId="0" borderId="0"/>
    <xf numFmtId="184" fontId="2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36" fillId="0" borderId="0"/>
    <xf numFmtId="184" fontId="2" fillId="0" borderId="0"/>
    <xf numFmtId="184" fontId="2" fillId="0" borderId="0"/>
    <xf numFmtId="184" fontId="36" fillId="0" borderId="0"/>
    <xf numFmtId="184" fontId="1" fillId="0" borderId="0"/>
    <xf numFmtId="184" fontId="36" fillId="0" borderId="0"/>
    <xf numFmtId="184" fontId="36" fillId="0" borderId="0"/>
    <xf numFmtId="184" fontId="36" fillId="0" borderId="0"/>
    <xf numFmtId="184" fontId="114" fillId="0" borderId="0"/>
    <xf numFmtId="184" fontId="114" fillId="0" borderId="0"/>
    <xf numFmtId="184" fontId="36" fillId="0" borderId="0"/>
    <xf numFmtId="184" fontId="36" fillId="0" borderId="0"/>
    <xf numFmtId="184" fontId="36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36" fillId="0" borderId="0"/>
    <xf numFmtId="0" fontId="1" fillId="0" borderId="0"/>
    <xf numFmtId="184" fontId="36" fillId="0" borderId="0"/>
    <xf numFmtId="184" fontId="36" fillId="0" borderId="0"/>
    <xf numFmtId="184" fontId="1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115" fillId="0" borderId="0">
      <alignment vertical="center"/>
    </xf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115" fillId="0" borderId="0">
      <alignment vertical="center"/>
    </xf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115" fillId="0" borderId="0">
      <alignment vertical="center"/>
    </xf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115" fillId="0" borderId="0">
      <alignment vertical="center"/>
    </xf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115" fillId="0" borderId="0">
      <alignment vertical="center"/>
    </xf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115" fillId="0" borderId="0">
      <alignment vertical="center"/>
    </xf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2" fillId="0" borderId="0" applyNumberFormat="0" applyFill="0" applyBorder="0" applyAlignment="0" applyProtection="0"/>
    <xf numFmtId="184" fontId="2" fillId="0" borderId="0" applyNumberFormat="0" applyFill="0" applyBorder="0" applyAlignment="0" applyProtection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184" fontId="36" fillId="0" borderId="0"/>
    <xf numFmtId="184" fontId="2" fillId="0" borderId="0"/>
    <xf numFmtId="184" fontId="2" fillId="0" borderId="0"/>
    <xf numFmtId="184" fontId="36" fillId="0" borderId="0"/>
    <xf numFmtId="184" fontId="2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36" fillId="0" borderId="0"/>
    <xf numFmtId="184" fontId="36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0" fontId="1" fillId="0" borderId="0"/>
    <xf numFmtId="184" fontId="1" fillId="0" borderId="0"/>
    <xf numFmtId="184" fontId="36" fillId="0" borderId="0"/>
    <xf numFmtId="184" fontId="1" fillId="0" borderId="0"/>
    <xf numFmtId="184" fontId="36" fillId="0" borderId="0"/>
    <xf numFmtId="184" fontId="1" fillId="0" borderId="0"/>
    <xf numFmtId="184" fontId="36" fillId="0" borderId="0"/>
    <xf numFmtId="184" fontId="1" fillId="0" borderId="0"/>
    <xf numFmtId="184" fontId="36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36" fillId="0" borderId="0"/>
    <xf numFmtId="184" fontId="36" fillId="0" borderId="0"/>
    <xf numFmtId="184" fontId="1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36" fillId="0" borderId="0"/>
    <xf numFmtId="184" fontId="1" fillId="0" borderId="0"/>
    <xf numFmtId="184" fontId="36" fillId="0" borderId="0"/>
    <xf numFmtId="184" fontId="1" fillId="0" borderId="0"/>
    <xf numFmtId="184" fontId="1" fillId="0" borderId="0"/>
    <xf numFmtId="184" fontId="1" fillId="0" borderId="0"/>
    <xf numFmtId="184" fontId="36" fillId="0" borderId="0"/>
    <xf numFmtId="184" fontId="1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36" fillId="0" borderId="0"/>
    <xf numFmtId="184" fontId="1" fillId="0" borderId="0"/>
    <xf numFmtId="184" fontId="36" fillId="0" borderId="0"/>
    <xf numFmtId="184" fontId="1" fillId="0" borderId="0"/>
    <xf numFmtId="184" fontId="1" fillId="0" borderId="0"/>
    <xf numFmtId="184" fontId="1" fillId="0" borderId="0"/>
    <xf numFmtId="184" fontId="36" fillId="0" borderId="0"/>
    <xf numFmtId="184" fontId="1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36" fillId="0" borderId="0"/>
    <xf numFmtId="184" fontId="1" fillId="0" borderId="0"/>
    <xf numFmtId="184" fontId="36" fillId="0" borderId="0"/>
    <xf numFmtId="184" fontId="1" fillId="0" borderId="0"/>
    <xf numFmtId="184" fontId="1" fillId="0" borderId="0"/>
    <xf numFmtId="184" fontId="1" fillId="0" borderId="0"/>
    <xf numFmtId="184" fontId="36" fillId="0" borderId="0"/>
    <xf numFmtId="184" fontId="1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36" fillId="0" borderId="0"/>
    <xf numFmtId="184" fontId="1" fillId="0" borderId="0"/>
    <xf numFmtId="184" fontId="36" fillId="0" borderId="0"/>
    <xf numFmtId="184" fontId="1" fillId="0" borderId="0"/>
    <xf numFmtId="184" fontId="1" fillId="0" borderId="0"/>
    <xf numFmtId="184" fontId="1" fillId="0" borderId="0"/>
    <xf numFmtId="184" fontId="36" fillId="0" borderId="0"/>
    <xf numFmtId="184" fontId="1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0" fontId="1" fillId="0" borderId="0"/>
    <xf numFmtId="184" fontId="92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92" fillId="0" borderId="0"/>
    <xf numFmtId="184" fontId="36" fillId="0" borderId="0"/>
    <xf numFmtId="184" fontId="92" fillId="0" borderId="0"/>
    <xf numFmtId="184" fontId="36" fillId="0" borderId="0"/>
    <xf numFmtId="184" fontId="92" fillId="0" borderId="0"/>
    <xf numFmtId="184" fontId="92" fillId="0" borderId="0"/>
    <xf numFmtId="184" fontId="92" fillId="0" borderId="0"/>
    <xf numFmtId="184" fontId="36" fillId="0" borderId="0"/>
    <xf numFmtId="184" fontId="1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2" fillId="0" borderId="0"/>
    <xf numFmtId="184" fontId="2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2" fillId="0" borderId="0"/>
    <xf numFmtId="184" fontId="36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2" fillId="0" borderId="0"/>
    <xf numFmtId="184" fontId="2" fillId="0" borderId="0"/>
    <xf numFmtId="184" fontId="36" fillId="0" borderId="0"/>
    <xf numFmtId="184" fontId="1" fillId="0" borderId="0"/>
    <xf numFmtId="184" fontId="36" fillId="0" borderId="0"/>
    <xf numFmtId="184" fontId="2" fillId="0" borderId="0"/>
    <xf numFmtId="184" fontId="2" fillId="0" borderId="0"/>
    <xf numFmtId="184" fontId="1" fillId="0" borderId="0"/>
    <xf numFmtId="184" fontId="1" fillId="0" borderId="0"/>
    <xf numFmtId="184" fontId="2" fillId="0" borderId="0"/>
    <xf numFmtId="184" fontId="2" fillId="0" borderId="0"/>
    <xf numFmtId="184" fontId="1" fillId="0" borderId="0"/>
    <xf numFmtId="184" fontId="1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1" fillId="0" borderId="0"/>
    <xf numFmtId="184" fontId="1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2" fillId="0" borderId="0"/>
    <xf numFmtId="184" fontId="2" fillId="0" borderId="0"/>
    <xf numFmtId="184" fontId="1" fillId="0" borderId="0"/>
    <xf numFmtId="184" fontId="2" fillId="0" borderId="0"/>
    <xf numFmtId="184" fontId="1" fillId="0" borderId="0"/>
    <xf numFmtId="184" fontId="2" fillId="0" borderId="0"/>
    <xf numFmtId="184" fontId="1" fillId="0" borderId="0"/>
    <xf numFmtId="184" fontId="35" fillId="0" borderId="0"/>
    <xf numFmtId="184" fontId="1" fillId="0" borderId="0"/>
    <xf numFmtId="184" fontId="36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184" fontId="36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36" fillId="0" borderId="0"/>
    <xf numFmtId="184" fontId="1" fillId="0" borderId="0"/>
    <xf numFmtId="184" fontId="1" fillId="0" borderId="0"/>
    <xf numFmtId="184" fontId="36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36" fillId="0" borderId="0"/>
    <xf numFmtId="184" fontId="36" fillId="0" borderId="0"/>
    <xf numFmtId="184" fontId="36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36" fillId="0" borderId="0"/>
    <xf numFmtId="184" fontId="36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36" fillId="0" borderId="0"/>
    <xf numFmtId="184" fontId="36" fillId="0" borderId="0"/>
    <xf numFmtId="184" fontId="36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36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36" fillId="0" borderId="0"/>
    <xf numFmtId="184" fontId="36" fillId="0" borderId="0"/>
    <xf numFmtId="184" fontId="36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2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53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2" fillId="0" borderId="0"/>
    <xf numFmtId="184" fontId="2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2" fillId="0" borderId="0"/>
    <xf numFmtId="184" fontId="1" fillId="0" borderId="0"/>
    <xf numFmtId="184" fontId="1" fillId="0" borderId="0"/>
    <xf numFmtId="184" fontId="2" fillId="0" borderId="0"/>
    <xf numFmtId="184" fontId="1" fillId="0" borderId="0"/>
    <xf numFmtId="184" fontId="1" fillId="0" borderId="0"/>
    <xf numFmtId="184" fontId="36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36" fillId="0" borderId="0"/>
    <xf numFmtId="184" fontId="36" fillId="0" borderId="0"/>
    <xf numFmtId="184" fontId="36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36" fillId="0" borderId="0"/>
    <xf numFmtId="184" fontId="2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36" fillId="0" borderId="0"/>
    <xf numFmtId="184" fontId="2" fillId="0" borderId="0"/>
    <xf numFmtId="184" fontId="36" fillId="0" borderId="0"/>
    <xf numFmtId="184" fontId="2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2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2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1" fillId="0" borderId="0"/>
    <xf numFmtId="184" fontId="1" fillId="0" borderId="0"/>
    <xf numFmtId="184" fontId="114" fillId="0" borderId="0"/>
    <xf numFmtId="184" fontId="36" fillId="0" borderId="0"/>
    <xf numFmtId="184" fontId="36" fillId="0" borderId="0"/>
    <xf numFmtId="184" fontId="36" fillId="0" borderId="0"/>
    <xf numFmtId="184" fontId="36" fillId="0" borderId="0"/>
    <xf numFmtId="184" fontId="1" fillId="0" borderId="0"/>
    <xf numFmtId="184" fontId="1" fillId="0" borderId="0"/>
    <xf numFmtId="184" fontId="114" fillId="0" borderId="0"/>
    <xf numFmtId="184" fontId="1" fillId="0" borderId="0"/>
    <xf numFmtId="184" fontId="36" fillId="0" borderId="0"/>
    <xf numFmtId="184" fontId="36" fillId="0" borderId="0"/>
    <xf numFmtId="184" fontId="36" fillId="0" borderId="0"/>
    <xf numFmtId="184" fontId="1" fillId="0" borderId="0"/>
    <xf numFmtId="0" fontId="1" fillId="0" borderId="0"/>
    <xf numFmtId="184" fontId="2" fillId="0" borderId="0"/>
    <xf numFmtId="184" fontId="2" fillId="0" borderId="0"/>
    <xf numFmtId="188" fontId="53" fillId="0" borderId="0"/>
    <xf numFmtId="188" fontId="53" fillId="0" borderId="0"/>
    <xf numFmtId="188" fontId="53" fillId="0" borderId="0"/>
    <xf numFmtId="188" fontId="53" fillId="0" borderId="0"/>
    <xf numFmtId="188" fontId="53" fillId="0" borderId="0"/>
    <xf numFmtId="188" fontId="53" fillId="0" borderId="0"/>
    <xf numFmtId="181" fontId="53" fillId="0" borderId="0"/>
    <xf numFmtId="184" fontId="93" fillId="0" borderId="0"/>
    <xf numFmtId="0" fontId="1" fillId="0" borderId="0"/>
    <xf numFmtId="184" fontId="36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36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36" fillId="0" borderId="0"/>
    <xf numFmtId="184" fontId="1" fillId="0" borderId="0"/>
    <xf numFmtId="184" fontId="1" fillId="0" borderId="0"/>
    <xf numFmtId="184" fontId="36" fillId="0" borderId="0"/>
    <xf numFmtId="184" fontId="1" fillId="0" borderId="0"/>
    <xf numFmtId="184" fontId="1" fillId="0" borderId="0"/>
    <xf numFmtId="184" fontId="36" fillId="0" borderId="0"/>
    <xf numFmtId="184" fontId="1" fillId="0" borderId="0"/>
    <xf numFmtId="184" fontId="36" fillId="0" borderId="0"/>
    <xf numFmtId="184" fontId="2" fillId="0" borderId="0"/>
    <xf numFmtId="184" fontId="1" fillId="0" borderId="0"/>
    <xf numFmtId="184" fontId="2" fillId="0" borderId="0"/>
    <xf numFmtId="184" fontId="2" fillId="0" borderId="0"/>
    <xf numFmtId="184" fontId="36" fillId="0" borderId="0"/>
    <xf numFmtId="184" fontId="2" fillId="0" borderId="0"/>
    <xf numFmtId="184" fontId="36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7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184" fontId="1" fillId="0" borderId="0"/>
    <xf numFmtId="0" fontId="1" fillId="0" borderId="0"/>
    <xf numFmtId="184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2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2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2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2" fillId="0" borderId="0"/>
    <xf numFmtId="184" fontId="1" fillId="0" borderId="0"/>
    <xf numFmtId="184" fontId="1" fillId="0" borderId="0"/>
    <xf numFmtId="184" fontId="2" fillId="0" borderId="0"/>
    <xf numFmtId="184" fontId="1" fillId="0" borderId="0"/>
    <xf numFmtId="184" fontId="1" fillId="0" borderId="0"/>
    <xf numFmtId="184" fontId="36" fillId="0" borderId="0"/>
    <xf numFmtId="184" fontId="1" fillId="0" borderId="0"/>
    <xf numFmtId="184" fontId="93" fillId="0" borderId="0"/>
    <xf numFmtId="184" fontId="1" fillId="0" borderId="0"/>
    <xf numFmtId="184" fontId="1" fillId="0" borderId="0"/>
    <xf numFmtId="184" fontId="116" fillId="0" borderId="0"/>
    <xf numFmtId="184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92" fillId="0" borderId="0"/>
    <xf numFmtId="184" fontId="92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2" fillId="0" borderId="0"/>
    <xf numFmtId="184" fontId="2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93" fillId="0" borderId="0"/>
    <xf numFmtId="184" fontId="1" fillId="0" borderId="0"/>
    <xf numFmtId="184" fontId="1" fillId="0" borderId="0"/>
    <xf numFmtId="184" fontId="2" fillId="0" borderId="0"/>
    <xf numFmtId="184" fontId="2" fillId="0" borderId="0"/>
    <xf numFmtId="184" fontId="1" fillId="0" borderId="0"/>
    <xf numFmtId="184" fontId="1" fillId="0" borderId="0"/>
    <xf numFmtId="184" fontId="1" fillId="0" borderId="0"/>
    <xf numFmtId="184" fontId="36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36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2" fillId="0" borderId="0"/>
    <xf numFmtId="184" fontId="93" fillId="0" borderId="0"/>
    <xf numFmtId="184" fontId="2" fillId="0" borderId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71" fontId="27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71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40" fontId="35" fillId="120" borderId="0">
      <alignment horizontal="right"/>
    </xf>
    <xf numFmtId="184" fontId="117" fillId="32" borderId="0">
      <alignment horizontal="center"/>
    </xf>
    <xf numFmtId="184" fontId="117" fillId="32" borderId="0">
      <alignment horizontal="center"/>
    </xf>
    <xf numFmtId="184" fontId="118" fillId="121" borderId="24"/>
    <xf numFmtId="184" fontId="118" fillId="121" borderId="24"/>
    <xf numFmtId="184" fontId="119" fillId="0" borderId="0" applyBorder="0">
      <alignment horizontal="centerContinuous"/>
    </xf>
    <xf numFmtId="184" fontId="119" fillId="0" borderId="0" applyBorder="0">
      <alignment horizontal="centerContinuous"/>
    </xf>
    <xf numFmtId="184" fontId="120" fillId="0" borderId="0" applyBorder="0">
      <alignment horizontal="centerContinuous"/>
    </xf>
    <xf numFmtId="184" fontId="120" fillId="0" borderId="0" applyBorder="0">
      <alignment horizontal="centerContinuous"/>
    </xf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36" fillId="0" borderId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6" fillId="0" borderId="0" applyFont="0" applyFill="0" applyBorder="0" applyAlignment="0" applyProtection="0"/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58" fillId="0" borderId="0" applyNumberFormat="0" applyFill="0" applyBorder="0" applyAlignment="0" applyProtection="0"/>
    <xf numFmtId="184" fontId="58" fillId="0" borderId="0" applyNumberFormat="0" applyFill="0" applyBorder="0" applyAlignment="0" applyProtection="0"/>
    <xf numFmtId="184" fontId="59" fillId="0" borderId="23" applyNumberFormat="0" applyFill="0" applyAlignment="0" applyProtection="0"/>
    <xf numFmtId="184" fontId="59" fillId="0" borderId="23" applyNumberFormat="0" applyFill="0" applyAlignment="0" applyProtection="0"/>
    <xf numFmtId="184" fontId="59" fillId="0" borderId="23" applyNumberFormat="0" applyFill="0" applyAlignment="0" applyProtection="0"/>
    <xf numFmtId="184" fontId="59" fillId="0" borderId="23" applyNumberFormat="0" applyFill="0" applyAlignment="0" applyProtection="0"/>
    <xf numFmtId="184" fontId="59" fillId="0" borderId="23" applyNumberFormat="0" applyFill="0" applyAlignment="0" applyProtection="0"/>
    <xf numFmtId="184" fontId="59" fillId="0" borderId="23" applyNumberFormat="0" applyFill="0" applyAlignment="0" applyProtection="0"/>
    <xf numFmtId="184" fontId="59" fillId="0" borderId="23" applyNumberFormat="0" applyFill="0" applyAlignment="0" applyProtection="0"/>
    <xf numFmtId="171" fontId="59" fillId="0" borderId="23" applyNumberFormat="0" applyFill="0" applyAlignment="0" applyProtection="0"/>
    <xf numFmtId="184" fontId="59" fillId="0" borderId="23" applyNumberFormat="0" applyFill="0" applyAlignment="0" applyProtection="0"/>
    <xf numFmtId="184" fontId="59" fillId="0" borderId="23" applyNumberFormat="0" applyFill="0" applyAlignment="0" applyProtection="0"/>
    <xf numFmtId="184" fontId="59" fillId="0" borderId="23" applyNumberFormat="0" applyFill="0" applyAlignment="0" applyProtection="0"/>
    <xf numFmtId="184" fontId="59" fillId="0" borderId="23" applyNumberFormat="0" applyFill="0" applyAlignment="0" applyProtection="0"/>
    <xf numFmtId="184" fontId="59" fillId="0" borderId="23" applyNumberFormat="0" applyFill="0" applyAlignment="0" applyProtection="0"/>
    <xf numFmtId="184" fontId="59" fillId="0" borderId="23" applyNumberFormat="0" applyFill="0" applyAlignment="0" applyProtection="0"/>
    <xf numFmtId="184" fontId="59" fillId="0" borderId="23" applyNumberFormat="0" applyFill="0" applyAlignment="0" applyProtection="0"/>
    <xf numFmtId="184" fontId="60" fillId="0" borderId="0" applyNumberFormat="0" applyFill="0" applyBorder="0" applyAlignment="0" applyProtection="0"/>
    <xf numFmtId="184" fontId="60" fillId="0" borderId="0" applyNumberFormat="0" applyFill="0" applyBorder="0" applyAlignment="0" applyProtection="0"/>
    <xf numFmtId="171" fontId="95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71" fontId="2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1" fontId="30" fillId="72" borderId="12" applyNumberFormat="0" applyAlignment="0" applyProtection="0"/>
    <xf numFmtId="171" fontId="30" fillId="72" borderId="12" applyNumberFormat="0" applyAlignment="0" applyProtection="0"/>
    <xf numFmtId="171" fontId="30" fillId="72" borderId="12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44" fillId="0" borderId="18" applyNumberFormat="0" applyFill="0" applyAlignment="0" applyProtection="0"/>
    <xf numFmtId="171" fontId="48" fillId="64" borderId="12" applyNumberFormat="0" applyAlignment="0" applyProtection="0"/>
    <xf numFmtId="171" fontId="48" fillId="64" borderId="12" applyNumberFormat="0" applyAlignment="0" applyProtection="0"/>
    <xf numFmtId="171" fontId="48" fillId="64" borderId="12" applyNumberFormat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7" fillId="68" borderId="20" applyNumberFormat="0" applyFont="0" applyAlignment="0" applyProtection="0"/>
    <xf numFmtId="171" fontId="27" fillId="68" borderId="20" applyNumberFormat="0" applyFont="0" applyAlignment="0" applyProtection="0"/>
    <xf numFmtId="171" fontId="27" fillId="68" borderId="20" applyNumberFormat="0" applyFont="0" applyAlignment="0" applyProtection="0"/>
    <xf numFmtId="171" fontId="54" fillId="72" borderId="21" applyNumberFormat="0" applyAlignment="0" applyProtection="0"/>
    <xf numFmtId="171" fontId="54" fillId="72" borderId="21" applyNumberFormat="0" applyAlignment="0" applyProtection="0"/>
    <xf numFmtId="171" fontId="54" fillId="72" borderId="21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59" fillId="0" borderId="23" applyNumberFormat="0" applyFill="0" applyAlignment="0" applyProtection="0"/>
    <xf numFmtId="171" fontId="59" fillId="0" borderId="23" applyNumberFormat="0" applyFill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9" fillId="0" borderId="23" applyNumberFormat="0" applyFill="0" applyAlignment="0" applyProtection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39" borderId="7" applyNumberFormat="0" applyFont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72" borderId="21" applyNumberFormat="0" applyAlignment="0" applyProtection="0"/>
    <xf numFmtId="0" fontId="30" fillId="72" borderId="12" applyNumberFormat="0" applyAlignment="0" applyProtection="0"/>
    <xf numFmtId="0" fontId="48" fillId="64" borderId="12" applyNumberFormat="0" applyAlignment="0" applyProtection="0"/>
    <xf numFmtId="0" fontId="2" fillId="68" borderId="20" applyNumberFormat="0" applyFont="0" applyAlignment="0" applyProtection="0"/>
    <xf numFmtId="0" fontId="1" fillId="39" borderId="7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39" borderId="7" applyNumberFormat="0" applyFont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" fontId="106" fillId="104" borderId="21" applyNumberFormat="0" applyProtection="0">
      <alignment vertical="center"/>
    </xf>
    <xf numFmtId="4" fontId="35" fillId="108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10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16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30" fillId="72" borderId="12" applyNumberFormat="0" applyAlignment="0" applyProtection="0"/>
    <xf numFmtId="0" fontId="30" fillId="72" borderId="12" applyNumberFormat="0" applyAlignment="0" applyProtection="0"/>
    <xf numFmtId="4" fontId="106" fillId="104" borderId="21" applyNumberFormat="0" applyProtection="0">
      <alignment vertical="center"/>
    </xf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4" fontId="35" fillId="104" borderId="21" applyNumberFormat="0" applyProtection="0">
      <alignment horizontal="left" vertical="center" indent="1"/>
    </xf>
    <xf numFmtId="0" fontId="30" fillId="72" borderId="12" applyNumberFormat="0" applyAlignment="0" applyProtection="0"/>
    <xf numFmtId="4" fontId="35" fillId="110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0" fontId="44" fillId="0" borderId="18" applyNumberFormat="0" applyFill="0" applyAlignment="0" applyProtection="0"/>
    <xf numFmtId="4" fontId="35" fillId="111" borderId="21" applyNumberFormat="0" applyProtection="0">
      <alignment horizontal="right" vertical="center"/>
    </xf>
    <xf numFmtId="0" fontId="44" fillId="0" borderId="18" applyNumberFormat="0" applyFill="0" applyAlignment="0" applyProtection="0"/>
    <xf numFmtId="4" fontId="35" fillId="111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0" fontId="48" fillId="64" borderId="12" applyNumberFormat="0" applyAlignment="0" applyProtection="0"/>
    <xf numFmtId="0" fontId="30" fillId="72" borderId="12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2" fillId="68" borderId="20" applyNumberFormat="0" applyFont="0" applyAlignment="0" applyProtection="0"/>
    <xf numFmtId="0" fontId="54" fillId="72" borderId="21" applyNumberFormat="0" applyAlignment="0" applyProtection="0"/>
    <xf numFmtId="4" fontId="35" fillId="112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0" fontId="59" fillId="0" borderId="23" applyNumberFormat="0" applyFill="0" applyAlignment="0" applyProtection="0"/>
    <xf numFmtId="0" fontId="2" fillId="102" borderId="21" applyNumberFormat="0" applyProtection="0">
      <alignment horizontal="left" vertical="center" indent="1"/>
    </xf>
    <xf numFmtId="4" fontId="35" fillId="112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1" fillId="0" borderId="0"/>
    <xf numFmtId="0" fontId="1" fillId="0" borderId="0"/>
    <xf numFmtId="4" fontId="35" fillId="108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4" fontId="35" fillId="111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4" fontId="35" fillId="116" borderId="28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" fontId="35" fillId="104" borderId="21" applyNumberFormat="0" applyProtection="0">
      <alignment horizontal="left" vertical="center" indent="1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" fontId="35" fillId="104" borderId="21" applyNumberFormat="0" applyProtection="0">
      <alignment horizontal="left" vertical="center" indent="1"/>
    </xf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92" fillId="0" borderId="0" applyFont="0" applyFill="0" applyBorder="0" applyAlignment="0" applyProtection="0"/>
    <xf numFmtId="43" fontId="92" fillId="0" borderId="0" applyFont="0" applyFill="0" applyBorder="0" applyAlignment="0" applyProtection="0"/>
    <xf numFmtId="43" fontId="92" fillId="0" borderId="0" applyFont="0" applyFill="0" applyBorder="0" applyAlignment="0" applyProtection="0"/>
    <xf numFmtId="43" fontId="92" fillId="0" borderId="0" applyFont="0" applyFill="0" applyBorder="0" applyAlignment="0" applyProtection="0"/>
    <xf numFmtId="43" fontId="92" fillId="0" borderId="0" applyFont="0" applyFill="0" applyBorder="0" applyAlignment="0" applyProtection="0"/>
    <xf numFmtId="43" fontId="92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" fontId="35" fillId="104" borderId="21" applyNumberFormat="0" applyProtection="0">
      <alignment horizontal="left" vertical="center" indent="1"/>
    </xf>
    <xf numFmtId="43" fontId="27" fillId="0" borderId="0" applyFont="0" applyFill="0" applyBorder="0" applyAlignment="0" applyProtection="0"/>
    <xf numFmtId="43" fontId="36" fillId="0" borderId="0" applyFont="0" applyFill="0" applyBorder="0" applyAlignment="0" applyProtection="0"/>
    <xf numFmtId="4" fontId="35" fillId="105" borderId="21" applyNumberFormat="0" applyProtection="0">
      <alignment horizontal="right" vertical="center"/>
    </xf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7" fillId="0" borderId="0" applyFont="0" applyFill="0" applyBorder="0" applyAlignment="0" applyProtection="0"/>
    <xf numFmtId="4" fontId="35" fillId="106" borderId="21" applyNumberFormat="0" applyProtection="0">
      <alignment horizontal="right" vertical="center"/>
    </xf>
    <xf numFmtId="43" fontId="87" fillId="0" borderId="0" applyFont="0" applyFill="0" applyBorder="0" applyAlignment="0" applyProtection="0"/>
    <xf numFmtId="43" fontId="27" fillId="0" borderId="0" applyFont="0" applyFill="0" applyBorder="0" applyAlignment="0" applyProtection="0"/>
    <xf numFmtId="4" fontId="35" fillId="104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3" fontId="1" fillId="0" borderId="0" applyFont="0" applyFill="0" applyBorder="0" applyAlignment="0" applyProtection="0"/>
    <xf numFmtId="4" fontId="91" fillId="115" borderId="21" applyNumberFormat="0" applyProtection="0">
      <alignment horizontal="left" vertical="center" indent="1"/>
    </xf>
    <xf numFmtId="0" fontId="30" fillId="72" borderId="12" applyNumberFormat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" fontId="35" fillId="112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0" fontId="2" fillId="102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0" fontId="48" fillId="64" borderId="12" applyNumberFormat="0" applyAlignment="0" applyProtection="0"/>
    <xf numFmtId="4" fontId="35" fillId="111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4" fontId="35" fillId="106" borderId="21" applyNumberFormat="0" applyProtection="0">
      <alignment horizontal="right" vertical="center"/>
    </xf>
    <xf numFmtId="0" fontId="54" fillId="72" borderId="21" applyNumberFormat="0" applyAlignment="0" applyProtection="0"/>
    <xf numFmtId="0" fontId="1" fillId="107" borderId="0" applyNumberFormat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" fontId="106" fillId="104" borderId="21" applyNumberFormat="0" applyProtection="0">
      <alignment vertical="center"/>
    </xf>
    <xf numFmtId="0" fontId="1" fillId="0" borderId="0"/>
    <xf numFmtId="0" fontId="1" fillId="0" borderId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4" fontId="35" fillId="111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3" fontId="2" fillId="0" borderId="0" applyFont="0" applyFill="0" applyBorder="0" applyAlignment="0" applyProtection="0"/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4" fontId="35" fillId="108" borderId="21" applyNumberFormat="0" applyProtection="0">
      <alignment horizontal="right"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30" fillId="72" borderId="12" applyNumberFormat="0" applyAlignment="0" applyProtection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4" fontId="35" fillId="112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16" borderId="28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44" fillId="0" borderId="18" applyNumberFormat="0" applyFill="0" applyAlignment="0" applyProtection="0"/>
    <xf numFmtId="4" fontId="35" fillId="104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14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0" borderId="0"/>
    <xf numFmtId="0" fontId="1" fillId="41" borderId="0" applyNumberFormat="0" applyBorder="0" applyAlignment="0" applyProtection="0"/>
    <xf numFmtId="0" fontId="1" fillId="45" borderId="0" applyNumberFormat="0" applyBorder="0" applyAlignment="0" applyProtection="0"/>
    <xf numFmtId="0" fontId="1" fillId="49" borderId="0" applyNumberFormat="0" applyBorder="0" applyAlignment="0" applyProtection="0"/>
    <xf numFmtId="0" fontId="1" fillId="53" borderId="0" applyNumberFormat="0" applyBorder="0" applyAlignment="0" applyProtection="0"/>
    <xf numFmtId="0" fontId="1" fillId="57" borderId="0" applyNumberFormat="0" applyBorder="0" applyAlignment="0" applyProtection="0"/>
    <xf numFmtId="0" fontId="1" fillId="61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58" borderId="0" applyNumberFormat="0" applyBorder="0" applyAlignment="0" applyProtection="0"/>
    <xf numFmtId="0" fontId="1" fillId="62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0" borderId="0"/>
    <xf numFmtId="0" fontId="1" fillId="0" borderId="0"/>
    <xf numFmtId="0" fontId="1" fillId="41" borderId="0" applyNumberFormat="0" applyBorder="0" applyAlignment="0" applyProtection="0"/>
    <xf numFmtId="0" fontId="1" fillId="45" borderId="0" applyNumberFormat="0" applyBorder="0" applyAlignment="0" applyProtection="0"/>
    <xf numFmtId="0" fontId="1" fillId="49" borderId="0" applyNumberFormat="0" applyBorder="0" applyAlignment="0" applyProtection="0"/>
    <xf numFmtId="0" fontId="1" fillId="53" borderId="0" applyNumberFormat="0" applyBorder="0" applyAlignment="0" applyProtection="0"/>
    <xf numFmtId="0" fontId="1" fillId="57" borderId="0" applyNumberFormat="0" applyBorder="0" applyAlignment="0" applyProtection="0"/>
    <xf numFmtId="0" fontId="1" fillId="61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58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30" fillId="72" borderId="12" applyNumberFormat="0" applyAlignment="0" applyProtection="0"/>
    <xf numFmtId="43" fontId="2" fillId="0" borderId="0" applyFont="0" applyFill="0" applyBorder="0" applyAlignment="0" applyProtection="0"/>
    <xf numFmtId="0" fontId="48" fillId="64" borderId="12" applyNumberFormat="0" applyAlignment="0" applyProtection="0"/>
    <xf numFmtId="0" fontId="2" fillId="68" borderId="20" applyNumberFormat="0" applyFont="0" applyAlignment="0" applyProtection="0"/>
    <xf numFmtId="0" fontId="54" fillId="72" borderId="21" applyNumberFormat="0" applyAlignment="0" applyProtection="0"/>
    <xf numFmtId="4" fontId="35" fillId="105" borderId="21" applyNumberFormat="0" applyProtection="0">
      <alignment horizontal="right" vertical="center"/>
    </xf>
    <xf numFmtId="0" fontId="59" fillId="0" borderId="23" applyNumberFormat="0" applyFill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" fontId="35" fillId="105" borderId="21" applyNumberFormat="0" applyProtection="0">
      <alignment horizontal="right" vertical="center"/>
    </xf>
    <xf numFmtId="0" fontId="1" fillId="107" borderId="0" applyNumberFormat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0" borderId="0"/>
    <xf numFmtId="0" fontId="1" fillId="41" borderId="0" applyNumberFormat="0" applyBorder="0" applyAlignment="0" applyProtection="0"/>
    <xf numFmtId="0" fontId="1" fillId="45" borderId="0" applyNumberFormat="0" applyBorder="0" applyAlignment="0" applyProtection="0"/>
    <xf numFmtId="0" fontId="1" fillId="49" borderId="0" applyNumberFormat="0" applyBorder="0" applyAlignment="0" applyProtection="0"/>
    <xf numFmtId="0" fontId="1" fillId="53" borderId="0" applyNumberFormat="0" applyBorder="0" applyAlignment="0" applyProtection="0"/>
    <xf numFmtId="0" fontId="1" fillId="57" borderId="0" applyNumberFormat="0" applyBorder="0" applyAlignment="0" applyProtection="0"/>
    <xf numFmtId="0" fontId="1" fillId="61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58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0" borderId="0"/>
    <xf numFmtId="0" fontId="1" fillId="0" borderId="0"/>
    <xf numFmtId="0" fontId="1" fillId="41" borderId="0" applyNumberFormat="0" applyBorder="0" applyAlignment="0" applyProtection="0"/>
    <xf numFmtId="0" fontId="1" fillId="45" borderId="0" applyNumberFormat="0" applyBorder="0" applyAlignment="0" applyProtection="0"/>
    <xf numFmtId="0" fontId="1" fillId="49" borderId="0" applyNumberFormat="0" applyBorder="0" applyAlignment="0" applyProtection="0"/>
    <xf numFmtId="0" fontId="1" fillId="53" borderId="0" applyNumberFormat="0" applyBorder="0" applyAlignment="0" applyProtection="0"/>
    <xf numFmtId="0" fontId="1" fillId="57" borderId="0" applyNumberFormat="0" applyBorder="0" applyAlignment="0" applyProtection="0"/>
    <xf numFmtId="0" fontId="1" fillId="61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58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0" borderId="0"/>
    <xf numFmtId="0" fontId="1" fillId="0" borderId="0"/>
    <xf numFmtId="4" fontId="35" fillId="110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35" fillId="112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05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35" fillId="104" borderId="21" applyNumberFormat="0" applyProtection="0">
      <alignment horizontal="left" vertical="center" indent="1"/>
    </xf>
    <xf numFmtId="4" fontId="35" fillId="114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44" fillId="0" borderId="18" applyNumberFormat="0" applyFill="0" applyAlignment="0" applyProtection="0"/>
    <xf numFmtId="4" fontId="91" fillId="115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0" fontId="2" fillId="102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4" fontId="35" fillId="106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11" borderId="21" applyNumberFormat="0" applyProtection="0">
      <alignment horizontal="right" vertical="center"/>
    </xf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4" fontId="35" fillId="113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0" fontId="44" fillId="0" borderId="18" applyNumberFormat="0" applyFill="0" applyAlignment="0" applyProtection="0"/>
    <xf numFmtId="4" fontId="91" fillId="115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06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06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35" fillId="112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54" fillId="72" borderId="21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4" fontId="35" fillId="106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11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35" fillId="111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0" fontId="44" fillId="0" borderId="18" applyNumberFormat="0" applyFill="0" applyAlignment="0" applyProtection="0"/>
    <xf numFmtId="4" fontId="35" fillId="104" borderId="21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06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35" fillId="114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12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0" fontId="48" fillId="64" borderId="12" applyNumberFormat="0" applyAlignment="0" applyProtection="0"/>
    <xf numFmtId="0" fontId="2" fillId="102" borderId="21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0" fontId="44" fillId="0" borderId="18" applyNumberFormat="0" applyFill="0" applyAlignment="0" applyProtection="0"/>
    <xf numFmtId="4" fontId="35" fillId="104" borderId="21" applyNumberFormat="0" applyProtection="0">
      <alignment vertical="center"/>
    </xf>
    <xf numFmtId="4" fontId="35" fillId="113" borderId="21" applyNumberFormat="0" applyProtection="0">
      <alignment horizontal="right" vertical="center"/>
    </xf>
    <xf numFmtId="0" fontId="44" fillId="0" borderId="18" applyNumberFormat="0" applyFill="0" applyAlignment="0" applyProtection="0"/>
    <xf numFmtId="0" fontId="2" fillId="102" borderId="21" applyNumberFormat="0" applyProtection="0">
      <alignment horizontal="left" vertical="center" indent="1"/>
    </xf>
    <xf numFmtId="4" fontId="35" fillId="112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30" fillId="72" borderId="12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30" fillId="72" borderId="12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4" fontId="106" fillId="104" borderId="21" applyNumberFormat="0" applyProtection="0">
      <alignment vertical="center"/>
    </xf>
    <xf numFmtId="4" fontId="35" fillId="116" borderId="28" applyNumberFormat="0" applyProtection="0">
      <alignment horizontal="left" vertical="center" indent="1"/>
    </xf>
    <xf numFmtId="4" fontId="35" fillId="112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0" fontId="44" fillId="0" borderId="18" applyNumberFormat="0" applyFill="0" applyAlignment="0" applyProtection="0"/>
    <xf numFmtId="4" fontId="35" fillId="114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4" fontId="35" fillId="106" borderId="21" applyNumberFormat="0" applyProtection="0">
      <alignment horizontal="right" vertical="center"/>
    </xf>
    <xf numFmtId="4" fontId="35" fillId="116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2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06" borderId="21" applyNumberFormat="0" applyProtection="0">
      <alignment horizontal="right" vertical="center"/>
    </xf>
    <xf numFmtId="0" fontId="59" fillId="0" borderId="23" applyNumberFormat="0" applyFill="0" applyAlignment="0" applyProtection="0"/>
    <xf numFmtId="4" fontId="35" fillId="112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0" fontId="2" fillId="68" borderId="20" applyNumberFormat="0" applyFont="0" applyAlignment="0" applyProtection="0"/>
    <xf numFmtId="0" fontId="2" fillId="102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0" fontId="48" fillId="64" borderId="12" applyNumberFormat="0" applyAlignment="0" applyProtection="0"/>
    <xf numFmtId="4" fontId="35" fillId="104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6" borderId="21" applyNumberFormat="0" applyProtection="0">
      <alignment horizontal="right" vertical="center"/>
    </xf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4" fontId="35" fillId="105" borderId="21" applyNumberFormat="0" applyProtection="0">
      <alignment horizontal="right" vertical="center"/>
    </xf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2" fillId="102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5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6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0" fontId="59" fillId="0" borderId="23" applyNumberFormat="0" applyFill="0" applyAlignment="0" applyProtection="0"/>
    <xf numFmtId="4" fontId="35" fillId="106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2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6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0" fontId="44" fillId="0" borderId="18" applyNumberFormat="0" applyFill="0" applyAlignment="0" applyProtection="0"/>
    <xf numFmtId="4" fontId="35" fillId="113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59" fillId="0" borderId="23" applyNumberFormat="0" applyFill="0" applyAlignment="0" applyProtection="0"/>
    <xf numFmtId="4" fontId="35" fillId="104" borderId="21" applyNumberFormat="0" applyProtection="0">
      <alignment vertical="center"/>
    </xf>
    <xf numFmtId="4" fontId="35" fillId="109" borderId="21" applyNumberFormat="0" applyProtection="0">
      <alignment horizontal="right" vertical="center"/>
    </xf>
    <xf numFmtId="0" fontId="48" fillId="64" borderId="12" applyNumberFormat="0" applyAlignment="0" applyProtection="0"/>
    <xf numFmtId="0" fontId="48" fillId="64" borderId="12" applyNumberFormat="0" applyAlignment="0" applyProtection="0"/>
    <xf numFmtId="4" fontId="35" fillId="114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35" fillId="114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0" fontId="54" fillId="72" borderId="21" applyNumberFormat="0" applyAlignment="0" applyProtection="0"/>
    <xf numFmtId="4" fontId="35" fillId="104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43" fontId="1" fillId="0" borderId="0" applyFont="0" applyFill="0" applyBorder="0" applyAlignment="0" applyProtection="0"/>
    <xf numFmtId="4" fontId="35" fillId="108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91" fillId="115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4" fontId="35" fillId="116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0" fontId="103" fillId="68" borderId="20" applyNumberFormat="0" applyFont="0" applyAlignment="0" applyProtection="0"/>
    <xf numFmtId="4" fontId="35" fillId="114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4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0" fontId="48" fillId="64" borderId="12" applyNumberFormat="0" applyAlignment="0" applyProtection="0"/>
    <xf numFmtId="4" fontId="35" fillId="116" borderId="28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4" fontId="35" fillId="109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0" fontId="2" fillId="102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6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04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0" fontId="2" fillId="102" borderId="21" applyNumberFormat="0" applyProtection="0">
      <alignment horizontal="left" vertical="center" indent="1"/>
    </xf>
    <xf numFmtId="4" fontId="35" fillId="114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06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35" fillId="110" borderId="21" applyNumberFormat="0" applyProtection="0">
      <alignment horizontal="right" vertical="center"/>
    </xf>
    <xf numFmtId="0" fontId="48" fillId="64" borderId="12" applyNumberFormat="0" applyAlignment="0" applyProtection="0"/>
    <xf numFmtId="0" fontId="48" fillId="64" borderId="12" applyNumberFormat="0" applyAlignment="0" applyProtection="0"/>
    <xf numFmtId="4" fontId="35" fillId="110" borderId="21" applyNumberFormat="0" applyProtection="0">
      <alignment horizontal="right" vertical="center"/>
    </xf>
    <xf numFmtId="0" fontId="48" fillId="64" borderId="12" applyNumberFormat="0" applyAlignment="0" applyProtection="0"/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0" fontId="59" fillId="0" borderId="23" applyNumberFormat="0" applyFill="0" applyAlignment="0" applyProtection="0"/>
    <xf numFmtId="0" fontId="48" fillId="64" borderId="12" applyNumberFormat="0" applyAlignment="0" applyProtection="0"/>
    <xf numFmtId="4" fontId="35" fillId="105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4" fontId="91" fillId="115" borderId="21" applyNumberFormat="0" applyProtection="0">
      <alignment horizontal="left" vertical="center" indent="1"/>
    </xf>
    <xf numFmtId="0" fontId="44" fillId="0" borderId="18" applyNumberFormat="0" applyFill="0" applyAlignment="0" applyProtection="0"/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13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0" fontId="30" fillId="72" borderId="12" applyNumberFormat="0" applyAlignment="0" applyProtection="0"/>
    <xf numFmtId="4" fontId="35" fillId="116" borderId="28" applyNumberFormat="0" applyProtection="0">
      <alignment horizontal="left" vertical="center" indent="1"/>
    </xf>
    <xf numFmtId="0" fontId="59" fillId="0" borderId="23" applyNumberFormat="0" applyFill="0" applyAlignment="0" applyProtection="0"/>
    <xf numFmtId="4" fontId="35" fillId="104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0" fontId="44" fillId="0" borderId="18" applyNumberFormat="0" applyFill="0" applyAlignment="0" applyProtection="0"/>
    <xf numFmtId="4" fontId="35" fillId="104" borderId="21" applyNumberFormat="0" applyProtection="0">
      <alignment horizontal="left" vertical="center" indent="1"/>
    </xf>
    <xf numFmtId="0" fontId="48" fillId="64" borderId="12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30" fillId="72" borderId="12" applyNumberFormat="0" applyAlignment="0" applyProtection="0"/>
    <xf numFmtId="0" fontId="54" fillId="72" borderId="21" applyNumberFormat="0" applyAlignment="0" applyProtection="0"/>
    <xf numFmtId="4" fontId="91" fillId="115" borderId="21" applyNumberFormat="0" applyProtection="0">
      <alignment horizontal="left" vertical="center" indent="1"/>
    </xf>
    <xf numFmtId="0" fontId="30" fillId="72" borderId="12" applyNumberFormat="0" applyAlignment="0" applyProtection="0"/>
    <xf numFmtId="0" fontId="59" fillId="0" borderId="23" applyNumberFormat="0" applyFill="0" applyAlignment="0" applyProtection="0"/>
    <xf numFmtId="4" fontId="35" fillId="116" borderId="28" applyNumberFormat="0" applyProtection="0">
      <alignment horizontal="left" vertical="center" indent="1"/>
    </xf>
    <xf numFmtId="0" fontId="48" fillId="64" borderId="12" applyNumberFormat="0" applyAlignment="0" applyProtection="0"/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0" fontId="44" fillId="0" borderId="18" applyNumberFormat="0" applyFill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35" fillId="113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0" fontId="54" fillId="72" borderId="21" applyNumberFormat="0" applyAlignment="0" applyProtection="0"/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0" fontId="59" fillId="0" borderId="23" applyNumberFormat="0" applyFill="0" applyAlignment="0" applyProtection="0"/>
    <xf numFmtId="4" fontId="35" fillId="111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4" borderId="21" applyNumberFormat="0" applyProtection="0">
      <alignment horizontal="right" vertical="center"/>
    </xf>
    <xf numFmtId="0" fontId="44" fillId="0" borderId="18" applyNumberFormat="0" applyFill="0" applyAlignment="0" applyProtection="0"/>
    <xf numFmtId="0" fontId="59" fillId="0" borderId="23" applyNumberFormat="0" applyFill="0" applyAlignment="0" applyProtection="0"/>
    <xf numFmtId="4" fontId="35" fillId="104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0" fontId="30" fillId="72" borderId="12" applyNumberFormat="0" applyAlignment="0" applyProtection="0"/>
    <xf numFmtId="4" fontId="91" fillId="115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4" fontId="35" fillId="106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13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0" fontId="2" fillId="68" borderId="20" applyNumberFormat="0" applyFont="0" applyAlignment="0" applyProtection="0"/>
    <xf numFmtId="0" fontId="2" fillId="102" borderId="21" applyNumberFormat="0" applyProtection="0">
      <alignment horizontal="left" vertical="center" indent="1"/>
    </xf>
    <xf numFmtId="4" fontId="35" fillId="106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2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48" fillId="64" borderId="12" applyNumberFormat="0" applyAlignment="0" applyProtection="0"/>
    <xf numFmtId="4" fontId="35" fillId="106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6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16" borderId="28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0" fontId="48" fillId="64" borderId="12" applyNumberFormat="0" applyAlignment="0" applyProtection="0"/>
    <xf numFmtId="0" fontId="48" fillId="64" borderId="12" applyNumberFormat="0" applyAlignment="0" applyProtection="0"/>
    <xf numFmtId="4" fontId="35" fillId="114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0" fontId="2" fillId="102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08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14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91" fillId="115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6" borderId="21" applyNumberFormat="0" applyProtection="0">
      <alignment horizontal="left" vertical="center" indent="1"/>
    </xf>
    <xf numFmtId="4" fontId="35" fillId="114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0" fontId="44" fillId="0" borderId="18" applyNumberFormat="0" applyFill="0" applyAlignment="0" applyProtection="0"/>
    <xf numFmtId="4" fontId="35" fillId="116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6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2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10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35" fillId="104" borderId="21" applyNumberFormat="0" applyProtection="0">
      <alignment horizontal="left" vertical="center" indent="1"/>
    </xf>
    <xf numFmtId="4" fontId="35" fillId="112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4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4" fontId="91" fillId="115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35" fillId="109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6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35" fillId="111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11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2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35" fillId="114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2" fillId="102" borderId="21" applyNumberFormat="0" applyProtection="0">
      <alignment horizontal="left" vertical="center" indent="1"/>
    </xf>
    <xf numFmtId="43" fontId="1" fillId="0" borderId="0" applyFont="0" applyFill="0" applyBorder="0" applyAlignment="0" applyProtection="0"/>
    <xf numFmtId="4" fontId="35" fillId="104" borderId="21" applyNumberFormat="0" applyProtection="0">
      <alignment vertical="center"/>
    </xf>
    <xf numFmtId="4" fontId="35" fillId="110" borderId="21" applyNumberFormat="0" applyProtection="0">
      <alignment horizontal="right" vertical="center"/>
    </xf>
    <xf numFmtId="43" fontId="1" fillId="0" borderId="0" applyFont="0" applyFill="0" applyBorder="0" applyAlignment="0" applyProtection="0"/>
    <xf numFmtId="0" fontId="1" fillId="0" borderId="0"/>
    <xf numFmtId="0" fontId="1" fillId="0" borderId="0"/>
    <xf numFmtId="4" fontId="35" fillId="109" borderId="21" applyNumberFormat="0" applyProtection="0">
      <alignment horizontal="right"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171" fontId="1" fillId="0" borderId="0"/>
    <xf numFmtId="43" fontId="1" fillId="0" borderId="0" applyFont="0" applyFill="0" applyBorder="0" applyAlignment="0" applyProtection="0"/>
    <xf numFmtId="4" fontId="35" fillId="104" borderId="21" applyNumberFormat="0" applyProtection="0">
      <alignment horizontal="left" vertical="center" indent="1"/>
    </xf>
    <xf numFmtId="0" fontId="1" fillId="0" borderId="0"/>
    <xf numFmtId="4" fontId="106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3" fontId="1" fillId="0" borderId="0" applyFont="0" applyFill="0" applyBorder="0" applyAlignment="0" applyProtection="0"/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171" fontId="30" fillId="72" borderId="12" applyNumberFormat="0" applyAlignment="0" applyProtection="0"/>
    <xf numFmtId="171" fontId="30" fillId="72" borderId="12" applyNumberFormat="0" applyAlignment="0" applyProtection="0"/>
    <xf numFmtId="171" fontId="30" fillId="72" borderId="12" applyNumberFormat="0" applyAlignment="0" applyProtection="0"/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3" fontId="1" fillId="0" borderId="0" applyFont="0" applyFill="0" applyBorder="0" applyAlignment="0" applyProtection="0"/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3" fontId="1" fillId="0" borderId="0" applyFont="0" applyFill="0" applyBorder="0" applyAlignment="0" applyProtection="0"/>
    <xf numFmtId="0" fontId="2" fillId="102" borderId="21" applyNumberFormat="0" applyProtection="0">
      <alignment horizontal="left" vertical="center" indent="1"/>
    </xf>
    <xf numFmtId="43" fontId="1" fillId="0" borderId="0" applyFont="0" applyFill="0" applyBorder="0" applyAlignment="0" applyProtection="0"/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171" fontId="44" fillId="0" borderId="18" applyNumberFormat="0" applyFill="0" applyAlignment="0" applyProtection="0"/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171" fontId="48" fillId="64" borderId="12" applyNumberFormat="0" applyAlignment="0" applyProtection="0"/>
    <xf numFmtId="171" fontId="48" fillId="64" borderId="12" applyNumberFormat="0" applyAlignment="0" applyProtection="0"/>
    <xf numFmtId="171" fontId="48" fillId="64" borderId="12" applyNumberFormat="0" applyAlignment="0" applyProtection="0"/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171" fontId="1" fillId="0" borderId="0"/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171" fontId="1" fillId="0" borderId="0"/>
    <xf numFmtId="171" fontId="1" fillId="0" borderId="0"/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171" fontId="1" fillId="0" borderId="0"/>
    <xf numFmtId="4" fontId="106" fillId="104" borderId="21" applyNumberFormat="0" applyProtection="0">
      <alignment vertical="center"/>
    </xf>
    <xf numFmtId="171" fontId="1" fillId="0" borderId="0"/>
    <xf numFmtId="171" fontId="1" fillId="0" borderId="0"/>
    <xf numFmtId="171" fontId="1" fillId="0" borderId="0"/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171" fontId="1" fillId="0" borderId="0"/>
    <xf numFmtId="171" fontId="1" fillId="0" borderId="0"/>
    <xf numFmtId="171" fontId="1" fillId="0" borderId="0"/>
    <xf numFmtId="171" fontId="1" fillId="0" borderId="0"/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171" fontId="1" fillId="0" borderId="0"/>
    <xf numFmtId="4" fontId="35" fillId="104" borderId="21" applyNumberFormat="0" applyProtection="0">
      <alignment vertical="center"/>
    </xf>
    <xf numFmtId="171" fontId="1" fillId="0" borderId="0"/>
    <xf numFmtId="171" fontId="1" fillId="0" borderId="0"/>
    <xf numFmtId="4" fontId="35" fillId="104" borderId="21" applyNumberFormat="0" applyProtection="0">
      <alignment vertical="center"/>
    </xf>
    <xf numFmtId="171" fontId="27" fillId="68" borderId="20" applyNumberFormat="0" applyFont="0" applyAlignment="0" applyProtection="0"/>
    <xf numFmtId="171" fontId="27" fillId="68" borderId="20" applyNumberFormat="0" applyFont="0" applyAlignment="0" applyProtection="0"/>
    <xf numFmtId="171" fontId="27" fillId="68" borderId="20" applyNumberFormat="0" applyFont="0" applyAlignment="0" applyProtection="0"/>
    <xf numFmtId="171" fontId="54" fillId="72" borderId="21" applyNumberFormat="0" applyAlignment="0" applyProtection="0"/>
    <xf numFmtId="171" fontId="54" fillId="72" borderId="21" applyNumberFormat="0" applyAlignment="0" applyProtection="0"/>
    <xf numFmtId="171" fontId="54" fillId="72" borderId="21" applyNumberFormat="0" applyAlignment="0" applyProtection="0"/>
    <xf numFmtId="0" fontId="30" fillId="72" borderId="12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59" fillId="0" borderId="23" applyNumberFormat="0" applyFill="0" applyAlignment="0" applyProtection="0"/>
    <xf numFmtId="171" fontId="59" fillId="0" borderId="23" applyNumberFormat="0" applyFill="0" applyAlignment="0" applyProtection="0"/>
    <xf numFmtId="171" fontId="59" fillId="0" borderId="23" applyNumberFormat="0" applyFill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" fontId="35" fillId="109" borderId="21" applyNumberFormat="0" applyProtection="0">
      <alignment horizontal="right"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" fontId="35" fillId="104" borderId="21" applyNumberFormat="0" applyProtection="0">
      <alignment vertical="center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1" fillId="0" borderId="0"/>
    <xf numFmtId="4" fontId="35" fillId="104" borderId="21" applyNumberForma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71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" fontId="35" fillId="110" borderId="21" applyNumberFormat="0" applyProtection="0">
      <alignment horizontal="right"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" fontId="35" fillId="109" borderId="21" applyNumberFormat="0" applyProtection="0">
      <alignment horizontal="right"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102" borderId="21" applyNumberFormat="0" applyProtection="0">
      <alignment horizontal="left" vertical="center" indent="1"/>
    </xf>
    <xf numFmtId="43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2" fillId="102" borderId="21" applyNumberFormat="0" applyProtection="0">
      <alignment horizontal="left" vertical="center" inden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" fontId="35" fillId="110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" fontId="35" fillId="109" borderId="21" applyNumberFormat="0" applyProtection="0">
      <alignment horizontal="right"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" fontId="106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3" fontId="1" fillId="0" borderId="0" applyFont="0" applyFill="0" applyBorder="0" applyAlignment="0" applyProtection="0"/>
    <xf numFmtId="0" fontId="1" fillId="0" borderId="0"/>
    <xf numFmtId="4" fontId="35" fillId="104" borderId="21" applyNumberFormat="0" applyProtection="0">
      <alignment horizontal="left" vertical="center" indent="1"/>
    </xf>
    <xf numFmtId="0" fontId="1" fillId="0" borderId="0"/>
    <xf numFmtId="4" fontId="35" fillId="104" borderId="21" applyNumberFormat="0" applyProtection="0">
      <alignment horizontal="left" vertical="center" indent="1"/>
    </xf>
    <xf numFmtId="0" fontId="1" fillId="0" borderId="0"/>
    <xf numFmtId="0" fontId="1" fillId="0" borderId="0"/>
    <xf numFmtId="4" fontId="35" fillId="104" borderId="21" applyNumberFormat="0" applyProtection="0">
      <alignment vertical="center"/>
    </xf>
    <xf numFmtId="0" fontId="1" fillId="0" borderId="0"/>
    <xf numFmtId="0" fontId="1" fillId="0" borderId="0"/>
    <xf numFmtId="0" fontId="1" fillId="0" borderId="0"/>
    <xf numFmtId="0" fontId="2" fillId="102" borderId="21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" fontId="106" fillId="104" borderId="21" applyNumberFormat="0" applyProtection="0">
      <alignment vertical="center"/>
    </xf>
    <xf numFmtId="0" fontId="1" fillId="0" borderId="0"/>
    <xf numFmtId="0" fontId="1" fillId="0" borderId="0"/>
    <xf numFmtId="4" fontId="35" fillId="104" borderId="21" applyNumberForma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102" borderId="21" applyNumberFormat="0" applyProtection="0">
      <alignment horizontal="left" vertical="center" indent="1"/>
    </xf>
    <xf numFmtId="0" fontId="1" fillId="0" borderId="0"/>
    <xf numFmtId="4" fontId="106" fillId="104" borderId="21" applyNumberFormat="0" applyProtection="0">
      <alignment vertical="center"/>
    </xf>
    <xf numFmtId="43" fontId="2" fillId="0" borderId="0" applyFont="0" applyFill="0" applyBorder="0" applyAlignment="0" applyProtection="0"/>
    <xf numFmtId="0" fontId="1" fillId="0" borderId="0"/>
    <xf numFmtId="4" fontId="106" fillId="104" borderId="21" applyNumberForma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102" borderId="21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4" fontId="35" fillId="104" borderId="21" applyNumberForma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4" fontId="35" fillId="104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102" borderId="21" applyNumberFormat="0" applyProtection="0">
      <alignment horizontal="left" vertical="center" indent="1"/>
    </xf>
    <xf numFmtId="0" fontId="1" fillId="0" borderId="0"/>
    <xf numFmtId="0" fontId="1" fillId="0" borderId="0"/>
    <xf numFmtId="43" fontId="2" fillId="0" borderId="0" applyFont="0" applyFill="0" applyBorder="0" applyAlignment="0" applyProtection="0"/>
    <xf numFmtId="4" fontId="35" fillId="104" borderId="21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" fontId="106" fillId="104" borderId="21" applyNumberFormat="0" applyProtection="0">
      <alignment vertical="center"/>
    </xf>
    <xf numFmtId="0" fontId="1" fillId="0" borderId="0"/>
    <xf numFmtId="0" fontId="1" fillId="0" borderId="0"/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0" fontId="59" fillId="0" borderId="23" applyNumberFormat="0" applyFill="0" applyAlignment="0" applyProtection="0"/>
    <xf numFmtId="4" fontId="35" fillId="104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0" fontId="1" fillId="39" borderId="7" applyNumberFormat="0" applyFont="0" applyAlignment="0" applyProtection="0"/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0" fontId="1" fillId="0" borderId="0"/>
    <xf numFmtId="0" fontId="48" fillId="64" borderId="12" applyNumberFormat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4" fontId="35" fillId="104" borderId="21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2" fillId="68" borderId="20" applyNumberFormat="0" applyFont="0" applyAlignment="0" applyProtection="0"/>
    <xf numFmtId="4" fontId="35" fillId="111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0" fontId="54" fillId="72" borderId="21" applyNumberFormat="0" applyAlignment="0" applyProtection="0"/>
    <xf numFmtId="4" fontId="35" fillId="110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6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0" fontId="30" fillId="72" borderId="12" applyNumberFormat="0" applyAlignment="0" applyProtection="0"/>
    <xf numFmtId="0" fontId="48" fillId="64" borderId="12" applyNumberFormat="0" applyAlignment="0" applyProtection="0"/>
    <xf numFmtId="4" fontId="35" fillId="111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0" fontId="2" fillId="68" borderId="20" applyNumberFormat="0" applyFont="0" applyAlignment="0" applyProtection="0"/>
    <xf numFmtId="4" fontId="35" fillId="111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0" fontId="1" fillId="39" borderId="7" applyNumberFormat="0" applyFont="0" applyAlignment="0" applyProtection="0"/>
    <xf numFmtId="4" fontId="35" fillId="104" borderId="21" applyNumberFormat="0" applyProtection="0">
      <alignment horizontal="left" vertical="center" indent="1"/>
    </xf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4" fontId="106" fillId="104" borderId="21" applyNumberForma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9" fillId="0" borderId="23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102" borderId="21" applyNumberFormat="0" applyProtection="0">
      <alignment horizontal="left" vertical="center" indent="1"/>
    </xf>
    <xf numFmtId="0" fontId="1" fillId="0" borderId="0"/>
    <xf numFmtId="0" fontId="1" fillId="0" borderId="0"/>
    <xf numFmtId="43" fontId="2" fillId="0" borderId="0" applyFont="0" applyFill="0" applyBorder="0" applyAlignment="0" applyProtection="0"/>
    <xf numFmtId="4" fontId="35" fillId="104" borderId="21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0" fontId="1" fillId="0" borderId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54" fillId="72" borderId="2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171" fontId="30" fillId="72" borderId="12" applyNumberFormat="0" applyAlignment="0" applyProtection="0"/>
    <xf numFmtId="171" fontId="30" fillId="72" borderId="12" applyNumberFormat="0" applyAlignment="0" applyProtection="0"/>
    <xf numFmtId="171" fontId="30" fillId="72" borderId="12" applyNumberFormat="0" applyAlignment="0" applyProtection="0"/>
    <xf numFmtId="171" fontId="44" fillId="0" borderId="18" applyNumberFormat="0" applyFill="0" applyAlignment="0" applyProtection="0"/>
    <xf numFmtId="171" fontId="48" fillId="64" borderId="12" applyNumberFormat="0" applyAlignment="0" applyProtection="0"/>
    <xf numFmtId="171" fontId="48" fillId="64" borderId="12" applyNumberFormat="0" applyAlignment="0" applyProtection="0"/>
    <xf numFmtId="171" fontId="48" fillId="64" borderId="12" applyNumberFormat="0" applyAlignment="0" applyProtection="0"/>
    <xf numFmtId="171" fontId="27" fillId="68" borderId="20" applyNumberFormat="0" applyFont="0" applyAlignment="0" applyProtection="0"/>
    <xf numFmtId="171" fontId="27" fillId="68" borderId="20" applyNumberFormat="0" applyFont="0" applyAlignment="0" applyProtection="0"/>
    <xf numFmtId="171" fontId="27" fillId="68" borderId="20" applyNumberFormat="0" applyFont="0" applyAlignment="0" applyProtection="0"/>
    <xf numFmtId="171" fontId="54" fillId="72" borderId="21" applyNumberFormat="0" applyAlignment="0" applyProtection="0"/>
    <xf numFmtId="171" fontId="54" fillId="72" borderId="21" applyNumberFormat="0" applyAlignment="0" applyProtection="0"/>
    <xf numFmtId="171" fontId="54" fillId="72" borderId="21" applyNumberFormat="0" applyAlignment="0" applyProtection="0"/>
    <xf numFmtId="171" fontId="59" fillId="0" borderId="23" applyNumberFormat="0" applyFill="0" applyAlignment="0" applyProtection="0"/>
    <xf numFmtId="171" fontId="59" fillId="0" borderId="23" applyNumberFormat="0" applyFill="0" applyAlignment="0" applyProtection="0"/>
    <xf numFmtId="171" fontId="59" fillId="0" borderId="23" applyNumberFormat="0" applyFill="0" applyAlignment="0" applyProtection="0"/>
    <xf numFmtId="0" fontId="44" fillId="0" borderId="18" applyNumberFormat="0" applyFill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1" fontId="30" fillId="72" borderId="12" applyNumberFormat="0" applyAlignment="0" applyProtection="0"/>
    <xf numFmtId="171" fontId="30" fillId="72" borderId="12" applyNumberFormat="0" applyAlignment="0" applyProtection="0"/>
    <xf numFmtId="171" fontId="30" fillId="72" borderId="12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48" fillId="64" borderId="12" applyNumberFormat="0" applyAlignment="0" applyProtection="0"/>
    <xf numFmtId="171" fontId="48" fillId="64" borderId="12" applyNumberFormat="0" applyAlignment="0" applyProtection="0"/>
    <xf numFmtId="171" fontId="48" fillId="64" borderId="12" applyNumberFormat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7" fillId="68" borderId="20" applyNumberFormat="0" applyFont="0" applyAlignment="0" applyProtection="0"/>
    <xf numFmtId="171" fontId="27" fillId="68" borderId="20" applyNumberFormat="0" applyFont="0" applyAlignment="0" applyProtection="0"/>
    <xf numFmtId="171" fontId="27" fillId="68" borderId="20" applyNumberFormat="0" applyFont="0" applyAlignment="0" applyProtection="0"/>
    <xf numFmtId="171" fontId="54" fillId="72" borderId="21" applyNumberFormat="0" applyAlignment="0" applyProtection="0"/>
    <xf numFmtId="171" fontId="54" fillId="72" borderId="21" applyNumberFormat="0" applyAlignment="0" applyProtection="0"/>
    <xf numFmtId="171" fontId="54" fillId="72" borderId="21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59" fillId="0" borderId="23" applyNumberFormat="0" applyFill="0" applyAlignment="0" applyProtection="0"/>
    <xf numFmtId="171" fontId="59" fillId="0" borderId="23" applyNumberFormat="0" applyFill="0" applyAlignment="0" applyProtection="0"/>
    <xf numFmtId="171" fontId="59" fillId="0" borderId="23" applyNumberFormat="0" applyFill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9" fillId="0" borderId="23" applyNumberFormat="0" applyFill="0" applyAlignment="0" applyProtection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39" borderId="7" applyNumberFormat="0" applyFont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72" borderId="21" applyNumberFormat="0" applyAlignment="0" applyProtection="0"/>
    <xf numFmtId="0" fontId="30" fillId="72" borderId="12" applyNumberFormat="0" applyAlignment="0" applyProtection="0"/>
    <xf numFmtId="0" fontId="48" fillId="64" borderId="12" applyNumberFormat="0" applyAlignment="0" applyProtection="0"/>
    <xf numFmtId="0" fontId="2" fillId="68" borderId="20" applyNumberFormat="0" applyFont="0" applyAlignment="0" applyProtection="0"/>
    <xf numFmtId="0" fontId="1" fillId="39" borderId="7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39" borderId="7" applyNumberFormat="0" applyFont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" fontId="106" fillId="104" borderId="21" applyNumberFormat="0" applyProtection="0">
      <alignment vertical="center"/>
    </xf>
    <xf numFmtId="4" fontId="35" fillId="108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10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16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30" fillId="72" borderId="12" applyNumberFormat="0" applyAlignment="0" applyProtection="0"/>
    <xf numFmtId="0" fontId="30" fillId="72" borderId="12" applyNumberFormat="0" applyAlignment="0" applyProtection="0"/>
    <xf numFmtId="4" fontId="106" fillId="104" borderId="21" applyNumberFormat="0" applyProtection="0">
      <alignment vertical="center"/>
    </xf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4" fontId="35" fillId="104" borderId="21" applyNumberFormat="0" applyProtection="0">
      <alignment horizontal="left" vertical="center" indent="1"/>
    </xf>
    <xf numFmtId="0" fontId="30" fillId="72" borderId="12" applyNumberFormat="0" applyAlignment="0" applyProtection="0"/>
    <xf numFmtId="4" fontId="35" fillId="110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0" fontId="44" fillId="0" borderId="18" applyNumberFormat="0" applyFill="0" applyAlignment="0" applyProtection="0"/>
    <xf numFmtId="4" fontId="35" fillId="111" borderId="21" applyNumberFormat="0" applyProtection="0">
      <alignment horizontal="right" vertical="center"/>
    </xf>
    <xf numFmtId="0" fontId="44" fillId="0" borderId="18" applyNumberFormat="0" applyFill="0" applyAlignment="0" applyProtection="0"/>
    <xf numFmtId="4" fontId="35" fillId="111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0" fontId="48" fillId="64" borderId="12" applyNumberFormat="0" applyAlignment="0" applyProtection="0"/>
    <xf numFmtId="0" fontId="30" fillId="72" borderId="12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2" fillId="68" borderId="20" applyNumberFormat="0" applyFont="0" applyAlignment="0" applyProtection="0"/>
    <xf numFmtId="0" fontId="54" fillId="72" borderId="21" applyNumberFormat="0" applyAlignment="0" applyProtection="0"/>
    <xf numFmtId="4" fontId="35" fillId="112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0" fontId="59" fillId="0" borderId="23" applyNumberFormat="0" applyFill="0" applyAlignment="0" applyProtection="0"/>
    <xf numFmtId="0" fontId="2" fillId="102" borderId="21" applyNumberFormat="0" applyProtection="0">
      <alignment horizontal="left" vertical="center" indent="1"/>
    </xf>
    <xf numFmtId="4" fontId="35" fillId="112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1" fillId="0" borderId="0"/>
    <xf numFmtId="0" fontId="1" fillId="0" borderId="0"/>
    <xf numFmtId="4" fontId="35" fillId="108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4" fontId="35" fillId="111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4" fontId="35" fillId="116" borderId="28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" fontId="35" fillId="104" borderId="21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" fontId="35" fillId="106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3" fontId="1" fillId="0" borderId="0" applyFont="0" applyFill="0" applyBorder="0" applyAlignment="0" applyProtection="0"/>
    <xf numFmtId="4" fontId="91" fillId="115" borderId="21" applyNumberFormat="0" applyProtection="0">
      <alignment horizontal="left" vertical="center" indent="1"/>
    </xf>
    <xf numFmtId="0" fontId="30" fillId="72" borderId="12" applyNumberFormat="0" applyAlignment="0" applyProtection="0"/>
    <xf numFmtId="43" fontId="1" fillId="0" borderId="0" applyFont="0" applyFill="0" applyBorder="0" applyAlignment="0" applyProtection="0"/>
    <xf numFmtId="4" fontId="35" fillId="112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0" fontId="2" fillId="102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0" fontId="48" fillId="64" borderId="12" applyNumberFormat="0" applyAlignment="0" applyProtection="0"/>
    <xf numFmtId="4" fontId="35" fillId="111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4" fontId="35" fillId="106" borderId="21" applyNumberFormat="0" applyProtection="0">
      <alignment horizontal="right" vertical="center"/>
    </xf>
    <xf numFmtId="0" fontId="54" fillId="72" borderId="21" applyNumberFormat="0" applyAlignment="0" applyProtection="0"/>
    <xf numFmtId="0" fontId="1" fillId="107" borderId="0" applyNumberFormat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" fontId="106" fillId="104" borderId="21" applyNumberFormat="0" applyProtection="0">
      <alignment vertical="center"/>
    </xf>
    <xf numFmtId="0" fontId="1" fillId="0" borderId="0"/>
    <xf numFmtId="0" fontId="1" fillId="0" borderId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4" fontId="35" fillId="111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4" fontId="35" fillId="108" borderId="21" applyNumberFormat="0" applyProtection="0">
      <alignment horizontal="right"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30" fillId="72" borderId="12" applyNumberFormat="0" applyAlignment="0" applyProtection="0"/>
    <xf numFmtId="0" fontId="1" fillId="0" borderId="0"/>
    <xf numFmtId="0" fontId="1" fillId="0" borderId="0"/>
    <xf numFmtId="4" fontId="35" fillId="112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16" borderId="28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44" fillId="0" borderId="18" applyNumberFormat="0" applyFill="0" applyAlignment="0" applyProtection="0"/>
    <xf numFmtId="4" fontId="35" fillId="104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14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0" borderId="0"/>
    <xf numFmtId="0" fontId="1" fillId="41" borderId="0" applyNumberFormat="0" applyBorder="0" applyAlignment="0" applyProtection="0"/>
    <xf numFmtId="0" fontId="1" fillId="45" borderId="0" applyNumberFormat="0" applyBorder="0" applyAlignment="0" applyProtection="0"/>
    <xf numFmtId="0" fontId="1" fillId="49" borderId="0" applyNumberFormat="0" applyBorder="0" applyAlignment="0" applyProtection="0"/>
    <xf numFmtId="0" fontId="1" fillId="53" borderId="0" applyNumberFormat="0" applyBorder="0" applyAlignment="0" applyProtection="0"/>
    <xf numFmtId="0" fontId="1" fillId="57" borderId="0" applyNumberFormat="0" applyBorder="0" applyAlignment="0" applyProtection="0"/>
    <xf numFmtId="0" fontId="1" fillId="61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58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0" borderId="0"/>
    <xf numFmtId="0" fontId="1" fillId="0" borderId="0"/>
    <xf numFmtId="0" fontId="1" fillId="41" borderId="0" applyNumberFormat="0" applyBorder="0" applyAlignment="0" applyProtection="0"/>
    <xf numFmtId="0" fontId="1" fillId="45" borderId="0" applyNumberFormat="0" applyBorder="0" applyAlignment="0" applyProtection="0"/>
    <xf numFmtId="0" fontId="1" fillId="49" borderId="0" applyNumberFormat="0" applyBorder="0" applyAlignment="0" applyProtection="0"/>
    <xf numFmtId="0" fontId="1" fillId="53" borderId="0" applyNumberFormat="0" applyBorder="0" applyAlignment="0" applyProtection="0"/>
    <xf numFmtId="0" fontId="1" fillId="57" borderId="0" applyNumberFormat="0" applyBorder="0" applyAlignment="0" applyProtection="0"/>
    <xf numFmtId="0" fontId="1" fillId="61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58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30" fillId="72" borderId="12" applyNumberFormat="0" applyAlignment="0" applyProtection="0"/>
    <xf numFmtId="0" fontId="44" fillId="0" borderId="18" applyNumberFormat="0" applyFill="0" applyAlignment="0" applyProtection="0"/>
    <xf numFmtId="0" fontId="48" fillId="64" borderId="12" applyNumberFormat="0" applyAlignment="0" applyProtection="0"/>
    <xf numFmtId="0" fontId="2" fillId="68" borderId="20" applyNumberFormat="0" applyFont="0" applyAlignment="0" applyProtection="0"/>
    <xf numFmtId="0" fontId="54" fillId="72" borderId="21" applyNumberFormat="0" applyAlignment="0" applyProtection="0"/>
    <xf numFmtId="4" fontId="35" fillId="105" borderId="21" applyNumberFormat="0" applyProtection="0">
      <alignment horizontal="right" vertical="center"/>
    </xf>
    <xf numFmtId="0" fontId="59" fillId="0" borderId="23" applyNumberFormat="0" applyFill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" fontId="35" fillId="105" borderId="21" applyNumberFormat="0" applyProtection="0">
      <alignment horizontal="right" vertical="center"/>
    </xf>
    <xf numFmtId="0" fontId="1" fillId="107" borderId="0" applyNumberFormat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0" borderId="0"/>
    <xf numFmtId="0" fontId="1" fillId="41" borderId="0" applyNumberFormat="0" applyBorder="0" applyAlignment="0" applyProtection="0"/>
    <xf numFmtId="0" fontId="1" fillId="45" borderId="0" applyNumberFormat="0" applyBorder="0" applyAlignment="0" applyProtection="0"/>
    <xf numFmtId="0" fontId="1" fillId="49" borderId="0" applyNumberFormat="0" applyBorder="0" applyAlignment="0" applyProtection="0"/>
    <xf numFmtId="0" fontId="1" fillId="53" borderId="0" applyNumberFormat="0" applyBorder="0" applyAlignment="0" applyProtection="0"/>
    <xf numFmtId="0" fontId="1" fillId="57" borderId="0" applyNumberFormat="0" applyBorder="0" applyAlignment="0" applyProtection="0"/>
    <xf numFmtId="0" fontId="1" fillId="61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58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0" borderId="0"/>
    <xf numFmtId="0" fontId="1" fillId="0" borderId="0"/>
    <xf numFmtId="0" fontId="1" fillId="41" borderId="0" applyNumberFormat="0" applyBorder="0" applyAlignment="0" applyProtection="0"/>
    <xf numFmtId="0" fontId="1" fillId="45" borderId="0" applyNumberFormat="0" applyBorder="0" applyAlignment="0" applyProtection="0"/>
    <xf numFmtId="0" fontId="1" fillId="49" borderId="0" applyNumberFormat="0" applyBorder="0" applyAlignment="0" applyProtection="0"/>
    <xf numFmtId="0" fontId="1" fillId="53" borderId="0" applyNumberFormat="0" applyBorder="0" applyAlignment="0" applyProtection="0"/>
    <xf numFmtId="0" fontId="1" fillId="57" borderId="0" applyNumberFormat="0" applyBorder="0" applyAlignment="0" applyProtection="0"/>
    <xf numFmtId="0" fontId="1" fillId="61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58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0" borderId="0"/>
    <xf numFmtId="0" fontId="1" fillId="0" borderId="0"/>
    <xf numFmtId="4" fontId="35" fillId="110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35" fillId="112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05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35" fillId="104" borderId="21" applyNumberFormat="0" applyProtection="0">
      <alignment horizontal="left" vertical="center" indent="1"/>
    </xf>
    <xf numFmtId="4" fontId="35" fillId="114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44" fillId="0" borderId="18" applyNumberFormat="0" applyFill="0" applyAlignment="0" applyProtection="0"/>
    <xf numFmtId="4" fontId="91" fillId="115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0" fontId="2" fillId="102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4" fontId="35" fillId="106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11" borderId="21" applyNumberFormat="0" applyProtection="0">
      <alignment horizontal="right" vertical="center"/>
    </xf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4" fontId="35" fillId="113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0" fontId="44" fillId="0" borderId="18" applyNumberFormat="0" applyFill="0" applyAlignment="0" applyProtection="0"/>
    <xf numFmtId="4" fontId="91" fillId="115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06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06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35" fillId="112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54" fillId="72" borderId="21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4" fontId="35" fillId="106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11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35" fillId="111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0" fontId="44" fillId="0" borderId="18" applyNumberFormat="0" applyFill="0" applyAlignment="0" applyProtection="0"/>
    <xf numFmtId="4" fontId="35" fillId="104" borderId="21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06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35" fillId="114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12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0" fontId="48" fillId="64" borderId="12" applyNumberFormat="0" applyAlignment="0" applyProtection="0"/>
    <xf numFmtId="0" fontId="2" fillId="102" borderId="21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0" fontId="44" fillId="0" borderId="18" applyNumberFormat="0" applyFill="0" applyAlignment="0" applyProtection="0"/>
    <xf numFmtId="4" fontId="35" fillId="104" borderId="21" applyNumberFormat="0" applyProtection="0">
      <alignment vertical="center"/>
    </xf>
    <xf numFmtId="4" fontId="35" fillId="113" borderId="21" applyNumberFormat="0" applyProtection="0">
      <alignment horizontal="right" vertical="center"/>
    </xf>
    <xf numFmtId="0" fontId="44" fillId="0" borderId="18" applyNumberFormat="0" applyFill="0" applyAlignment="0" applyProtection="0"/>
    <xf numFmtId="0" fontId="2" fillId="102" borderId="21" applyNumberFormat="0" applyProtection="0">
      <alignment horizontal="left" vertical="center" indent="1"/>
    </xf>
    <xf numFmtId="4" fontId="35" fillId="112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30" fillId="72" borderId="12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30" fillId="72" borderId="12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4" fontId="106" fillId="104" borderId="21" applyNumberFormat="0" applyProtection="0">
      <alignment vertical="center"/>
    </xf>
    <xf numFmtId="4" fontId="35" fillId="116" borderId="28" applyNumberFormat="0" applyProtection="0">
      <alignment horizontal="left" vertical="center" indent="1"/>
    </xf>
    <xf numFmtId="4" fontId="35" fillId="112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0" fontId="44" fillId="0" borderId="18" applyNumberFormat="0" applyFill="0" applyAlignment="0" applyProtection="0"/>
    <xf numFmtId="4" fontId="35" fillId="114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4" fontId="35" fillId="106" borderId="21" applyNumberFormat="0" applyProtection="0">
      <alignment horizontal="right" vertical="center"/>
    </xf>
    <xf numFmtId="4" fontId="35" fillId="116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2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06" borderId="21" applyNumberFormat="0" applyProtection="0">
      <alignment horizontal="right" vertical="center"/>
    </xf>
    <xf numFmtId="0" fontId="59" fillId="0" borderId="23" applyNumberFormat="0" applyFill="0" applyAlignment="0" applyProtection="0"/>
    <xf numFmtId="4" fontId="35" fillId="112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0" fontId="2" fillId="68" borderId="20" applyNumberFormat="0" applyFont="0" applyAlignment="0" applyProtection="0"/>
    <xf numFmtId="0" fontId="2" fillId="102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0" fontId="48" fillId="64" borderId="12" applyNumberFormat="0" applyAlignment="0" applyProtection="0"/>
    <xf numFmtId="4" fontId="35" fillId="104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6" borderId="21" applyNumberFormat="0" applyProtection="0">
      <alignment horizontal="right" vertical="center"/>
    </xf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4" fontId="35" fillId="105" borderId="21" applyNumberFormat="0" applyProtection="0">
      <alignment horizontal="right" vertical="center"/>
    </xf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2" fillId="102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5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6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0" fontId="59" fillId="0" borderId="23" applyNumberFormat="0" applyFill="0" applyAlignment="0" applyProtection="0"/>
    <xf numFmtId="4" fontId="35" fillId="106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2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6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0" fontId="44" fillId="0" borderId="18" applyNumberFormat="0" applyFill="0" applyAlignment="0" applyProtection="0"/>
    <xf numFmtId="4" fontId="35" fillId="113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59" fillId="0" borderId="23" applyNumberFormat="0" applyFill="0" applyAlignment="0" applyProtection="0"/>
    <xf numFmtId="4" fontId="35" fillId="104" borderId="21" applyNumberFormat="0" applyProtection="0">
      <alignment vertical="center"/>
    </xf>
    <xf numFmtId="4" fontId="35" fillId="109" borderId="21" applyNumberFormat="0" applyProtection="0">
      <alignment horizontal="right" vertical="center"/>
    </xf>
    <xf numFmtId="0" fontId="48" fillId="64" borderId="12" applyNumberFormat="0" applyAlignment="0" applyProtection="0"/>
    <xf numFmtId="0" fontId="48" fillId="64" borderId="12" applyNumberFormat="0" applyAlignment="0" applyProtection="0"/>
    <xf numFmtId="4" fontId="35" fillId="114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35" fillId="114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0" fontId="54" fillId="72" borderId="21" applyNumberFormat="0" applyAlignment="0" applyProtection="0"/>
    <xf numFmtId="4" fontId="35" fillId="104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43" fontId="1" fillId="0" borderId="0" applyFont="0" applyFill="0" applyBorder="0" applyAlignment="0" applyProtection="0"/>
    <xf numFmtId="4" fontId="35" fillId="108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91" fillId="115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4" fontId="35" fillId="116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0" fontId="103" fillId="68" borderId="20" applyNumberFormat="0" applyFont="0" applyAlignment="0" applyProtection="0"/>
    <xf numFmtId="4" fontId="35" fillId="114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4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0" fontId="48" fillId="64" borderId="12" applyNumberFormat="0" applyAlignment="0" applyProtection="0"/>
    <xf numFmtId="4" fontId="35" fillId="116" borderId="28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4" fontId="35" fillId="109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0" fontId="2" fillId="102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6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04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0" fontId="2" fillId="102" borderId="21" applyNumberFormat="0" applyProtection="0">
      <alignment horizontal="left" vertical="center" indent="1"/>
    </xf>
    <xf numFmtId="4" fontId="35" fillId="114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06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35" fillId="110" borderId="21" applyNumberFormat="0" applyProtection="0">
      <alignment horizontal="right" vertical="center"/>
    </xf>
    <xf numFmtId="0" fontId="48" fillId="64" borderId="12" applyNumberFormat="0" applyAlignment="0" applyProtection="0"/>
    <xf numFmtId="0" fontId="48" fillId="64" borderId="12" applyNumberFormat="0" applyAlignment="0" applyProtection="0"/>
    <xf numFmtId="4" fontId="35" fillId="110" borderId="21" applyNumberFormat="0" applyProtection="0">
      <alignment horizontal="right" vertical="center"/>
    </xf>
    <xf numFmtId="0" fontId="48" fillId="64" borderId="12" applyNumberFormat="0" applyAlignment="0" applyProtection="0"/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0" fontId="59" fillId="0" borderId="23" applyNumberFormat="0" applyFill="0" applyAlignment="0" applyProtection="0"/>
    <xf numFmtId="0" fontId="48" fillId="64" borderId="12" applyNumberFormat="0" applyAlignment="0" applyProtection="0"/>
    <xf numFmtId="4" fontId="35" fillId="105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4" fontId="91" fillId="115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13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0" fontId="30" fillId="72" borderId="12" applyNumberFormat="0" applyAlignment="0" applyProtection="0"/>
    <xf numFmtId="4" fontId="35" fillId="116" borderId="28" applyNumberFormat="0" applyProtection="0">
      <alignment horizontal="left" vertical="center" indent="1"/>
    </xf>
    <xf numFmtId="0" fontId="59" fillId="0" borderId="23" applyNumberFormat="0" applyFill="0" applyAlignment="0" applyProtection="0"/>
    <xf numFmtId="4" fontId="35" fillId="104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0" fontId="44" fillId="0" borderId="18" applyNumberFormat="0" applyFill="0" applyAlignment="0" applyProtection="0"/>
    <xf numFmtId="4" fontId="35" fillId="104" borderId="21" applyNumberFormat="0" applyProtection="0">
      <alignment horizontal="left" vertical="center" indent="1"/>
    </xf>
    <xf numFmtId="0" fontId="48" fillId="64" borderId="12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30" fillId="72" borderId="12" applyNumberFormat="0" applyAlignment="0" applyProtection="0"/>
    <xf numFmtId="0" fontId="54" fillId="72" borderId="21" applyNumberFormat="0" applyAlignment="0" applyProtection="0"/>
    <xf numFmtId="4" fontId="91" fillId="115" borderId="21" applyNumberFormat="0" applyProtection="0">
      <alignment horizontal="left" vertical="center" indent="1"/>
    </xf>
    <xf numFmtId="0" fontId="30" fillId="72" borderId="12" applyNumberFormat="0" applyAlignment="0" applyProtection="0"/>
    <xf numFmtId="0" fontId="59" fillId="0" borderId="23" applyNumberFormat="0" applyFill="0" applyAlignment="0" applyProtection="0"/>
    <xf numFmtId="4" fontId="35" fillId="116" borderId="28" applyNumberFormat="0" applyProtection="0">
      <alignment horizontal="left" vertical="center" indent="1"/>
    </xf>
    <xf numFmtId="0" fontId="48" fillId="64" borderId="12" applyNumberFormat="0" applyAlignment="0" applyProtection="0"/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0" fontId="44" fillId="0" borderId="18" applyNumberFormat="0" applyFill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35" fillId="113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0" fontId="54" fillId="72" borderId="21" applyNumberFormat="0" applyAlignment="0" applyProtection="0"/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0" fontId="59" fillId="0" borderId="23" applyNumberFormat="0" applyFill="0" applyAlignment="0" applyProtection="0"/>
    <xf numFmtId="4" fontId="35" fillId="111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4" borderId="21" applyNumberFormat="0" applyProtection="0">
      <alignment horizontal="right" vertical="center"/>
    </xf>
    <xf numFmtId="0" fontId="44" fillId="0" borderId="18" applyNumberFormat="0" applyFill="0" applyAlignment="0" applyProtection="0"/>
    <xf numFmtId="0" fontId="59" fillId="0" borderId="23" applyNumberFormat="0" applyFill="0" applyAlignment="0" applyProtection="0"/>
    <xf numFmtId="4" fontId="35" fillId="104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0" fontId="30" fillId="72" borderId="12" applyNumberFormat="0" applyAlignment="0" applyProtection="0"/>
    <xf numFmtId="4" fontId="91" fillId="115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4" fontId="35" fillId="106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13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0" fontId="2" fillId="68" borderId="20" applyNumberFormat="0" applyFont="0" applyAlignment="0" applyProtection="0"/>
    <xf numFmtId="0" fontId="2" fillId="102" borderId="21" applyNumberFormat="0" applyProtection="0">
      <alignment horizontal="left" vertical="center" indent="1"/>
    </xf>
    <xf numFmtId="4" fontId="35" fillId="106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2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48" fillId="64" borderId="12" applyNumberFormat="0" applyAlignment="0" applyProtection="0"/>
    <xf numFmtId="4" fontId="35" fillId="106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6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16" borderId="28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0" fontId="48" fillId="64" borderId="12" applyNumberFormat="0" applyAlignment="0" applyProtection="0"/>
    <xf numFmtId="0" fontId="48" fillId="64" borderId="12" applyNumberFormat="0" applyAlignment="0" applyProtection="0"/>
    <xf numFmtId="4" fontId="35" fillId="114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0" fontId="2" fillId="102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08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35" fillId="114" borderId="21" applyNumberFormat="0" applyProtection="0">
      <alignment horizontal="right" vertical="center"/>
    </xf>
    <xf numFmtId="4" fontId="35" fillId="104" borderId="21" applyNumberFormat="0" applyProtection="0">
      <alignment vertical="center"/>
    </xf>
    <xf numFmtId="4" fontId="91" fillId="115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6" borderId="21" applyNumberFormat="0" applyProtection="0">
      <alignment horizontal="left" vertical="center" indent="1"/>
    </xf>
    <xf numFmtId="4" fontId="35" fillId="114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0" fontId="44" fillId="0" borderId="18" applyNumberFormat="0" applyFill="0" applyAlignment="0" applyProtection="0"/>
    <xf numFmtId="4" fontId="35" fillId="116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6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2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10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35" fillId="104" borderId="21" applyNumberFormat="0" applyProtection="0">
      <alignment horizontal="left" vertical="center" indent="1"/>
    </xf>
    <xf numFmtId="4" fontId="35" fillId="112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4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vertical="center"/>
    </xf>
    <xf numFmtId="4" fontId="91" fillId="115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08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35" fillId="109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6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35" fillId="111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4" fontId="35" fillId="105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4" fontId="35" fillId="111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2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6" borderId="28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35" fillId="114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106" fillId="104" borderId="21" applyNumberForma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2" fillId="102" borderId="21" applyNumberFormat="0" applyProtection="0">
      <alignment horizontal="left" vertical="center" indent="1"/>
    </xf>
    <xf numFmtId="43" fontId="1" fillId="0" borderId="0" applyFont="0" applyFill="0" applyBorder="0" applyAlignment="0" applyProtection="0"/>
    <xf numFmtId="4" fontId="35" fillId="104" borderId="21" applyNumberFormat="0" applyProtection="0">
      <alignment vertical="center"/>
    </xf>
    <xf numFmtId="4" fontId="35" fillId="110" borderId="21" applyNumberFormat="0" applyProtection="0">
      <alignment horizontal="right" vertical="center"/>
    </xf>
    <xf numFmtId="43" fontId="1" fillId="0" borderId="0" applyFont="0" applyFill="0" applyBorder="0" applyAlignment="0" applyProtection="0"/>
    <xf numFmtId="0" fontId="1" fillId="0" borderId="0"/>
    <xf numFmtId="0" fontId="1" fillId="0" borderId="0"/>
    <xf numFmtId="4" fontId="35" fillId="109" borderId="21" applyNumberFormat="0" applyProtection="0">
      <alignment horizontal="right"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171" fontId="1" fillId="0" borderId="0"/>
    <xf numFmtId="43" fontId="1" fillId="0" borderId="0" applyFont="0" applyFill="0" applyBorder="0" applyAlignment="0" applyProtection="0"/>
    <xf numFmtId="4" fontId="35" fillId="104" borderId="21" applyNumberFormat="0" applyProtection="0">
      <alignment horizontal="left" vertical="center" indent="1"/>
    </xf>
    <xf numFmtId="0" fontId="1" fillId="0" borderId="0"/>
    <xf numFmtId="4" fontId="106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3" fontId="1" fillId="0" borderId="0" applyFont="0" applyFill="0" applyBorder="0" applyAlignment="0" applyProtection="0"/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171" fontId="30" fillId="72" borderId="12" applyNumberFormat="0" applyAlignment="0" applyProtection="0"/>
    <xf numFmtId="171" fontId="30" fillId="72" borderId="12" applyNumberFormat="0" applyAlignment="0" applyProtection="0"/>
    <xf numFmtId="171" fontId="30" fillId="72" borderId="12" applyNumberFormat="0" applyAlignment="0" applyProtection="0"/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3" fontId="1" fillId="0" borderId="0" applyFont="0" applyFill="0" applyBorder="0" applyAlignment="0" applyProtection="0"/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3" fontId="1" fillId="0" borderId="0" applyFont="0" applyFill="0" applyBorder="0" applyAlignment="0" applyProtection="0"/>
    <xf numFmtId="0" fontId="2" fillId="102" borderId="21" applyNumberFormat="0" applyProtection="0">
      <alignment horizontal="left" vertical="center" indent="1"/>
    </xf>
    <xf numFmtId="43" fontId="1" fillId="0" borderId="0" applyFont="0" applyFill="0" applyBorder="0" applyAlignment="0" applyProtection="0"/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171" fontId="44" fillId="0" borderId="18" applyNumberFormat="0" applyFill="0" applyAlignment="0" applyProtection="0"/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171" fontId="48" fillId="64" borderId="12" applyNumberFormat="0" applyAlignment="0" applyProtection="0"/>
    <xf numFmtId="171" fontId="48" fillId="64" borderId="12" applyNumberFormat="0" applyAlignment="0" applyProtection="0"/>
    <xf numFmtId="171" fontId="48" fillId="64" borderId="12" applyNumberFormat="0" applyAlignment="0" applyProtection="0"/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171" fontId="1" fillId="0" borderId="0"/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171" fontId="1" fillId="0" borderId="0"/>
    <xf numFmtId="171" fontId="1" fillId="0" borderId="0"/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171" fontId="1" fillId="0" borderId="0"/>
    <xf numFmtId="4" fontId="106" fillId="104" borderId="21" applyNumberFormat="0" applyProtection="0">
      <alignment vertical="center"/>
    </xf>
    <xf numFmtId="171" fontId="1" fillId="0" borderId="0"/>
    <xf numFmtId="171" fontId="1" fillId="0" borderId="0"/>
    <xf numFmtId="171" fontId="1" fillId="0" borderId="0"/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171" fontId="1" fillId="0" borderId="0"/>
    <xf numFmtId="171" fontId="1" fillId="0" borderId="0"/>
    <xf numFmtId="171" fontId="1" fillId="0" borderId="0"/>
    <xf numFmtId="171" fontId="1" fillId="0" borderId="0"/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171" fontId="1" fillId="0" borderId="0"/>
    <xf numFmtId="4" fontId="35" fillId="104" borderId="21" applyNumberFormat="0" applyProtection="0">
      <alignment vertical="center"/>
    </xf>
    <xf numFmtId="171" fontId="1" fillId="0" borderId="0"/>
    <xf numFmtId="171" fontId="1" fillId="0" borderId="0"/>
    <xf numFmtId="4" fontId="35" fillId="104" borderId="21" applyNumberFormat="0" applyProtection="0">
      <alignment vertical="center"/>
    </xf>
    <xf numFmtId="171" fontId="27" fillId="68" borderId="20" applyNumberFormat="0" applyFont="0" applyAlignment="0" applyProtection="0"/>
    <xf numFmtId="171" fontId="27" fillId="68" borderId="20" applyNumberFormat="0" applyFont="0" applyAlignment="0" applyProtection="0"/>
    <xf numFmtId="171" fontId="27" fillId="68" borderId="20" applyNumberFormat="0" applyFont="0" applyAlignment="0" applyProtection="0"/>
    <xf numFmtId="171" fontId="54" fillId="72" borderId="21" applyNumberFormat="0" applyAlignment="0" applyProtection="0"/>
    <xf numFmtId="171" fontId="54" fillId="72" borderId="21" applyNumberFormat="0" applyAlignment="0" applyProtection="0"/>
    <xf numFmtId="171" fontId="54" fillId="72" borderId="21" applyNumberFormat="0" applyAlignment="0" applyProtection="0"/>
    <xf numFmtId="0" fontId="30" fillId="72" borderId="12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59" fillId="0" borderId="23" applyNumberFormat="0" applyFill="0" applyAlignment="0" applyProtection="0"/>
    <xf numFmtId="171" fontId="59" fillId="0" borderId="23" applyNumberFormat="0" applyFill="0" applyAlignment="0" applyProtection="0"/>
    <xf numFmtId="171" fontId="59" fillId="0" borderId="23" applyNumberFormat="0" applyFill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" fontId="35" fillId="109" borderId="21" applyNumberFormat="0" applyProtection="0">
      <alignment horizontal="right"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" fontId="35" fillId="104" borderId="21" applyNumberFormat="0" applyProtection="0">
      <alignment vertical="center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1" fillId="0" borderId="0"/>
    <xf numFmtId="4" fontId="35" fillId="104" borderId="21" applyNumberForma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71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" fontId="35" fillId="110" borderId="21" applyNumberFormat="0" applyProtection="0">
      <alignment horizontal="right"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" fontId="35" fillId="109" borderId="21" applyNumberFormat="0" applyProtection="0">
      <alignment horizontal="right"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102" borderId="21" applyNumberFormat="0" applyProtection="0">
      <alignment horizontal="left" vertical="center" indent="1"/>
    </xf>
    <xf numFmtId="43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2" fillId="102" borderId="21" applyNumberFormat="0" applyProtection="0">
      <alignment horizontal="left" vertical="center" inden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" fontId="35" fillId="110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" fontId="35" fillId="109" borderId="21" applyNumberFormat="0" applyProtection="0">
      <alignment horizontal="right"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" fontId="106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3" fontId="1" fillId="0" borderId="0" applyFont="0" applyFill="0" applyBorder="0" applyAlignment="0" applyProtection="0"/>
    <xf numFmtId="0" fontId="1" fillId="0" borderId="0"/>
    <xf numFmtId="4" fontId="35" fillId="104" borderId="21" applyNumberFormat="0" applyProtection="0">
      <alignment horizontal="left" vertical="center" indent="1"/>
    </xf>
    <xf numFmtId="0" fontId="1" fillId="0" borderId="0"/>
    <xf numFmtId="4" fontId="35" fillId="104" borderId="21" applyNumberFormat="0" applyProtection="0">
      <alignment horizontal="left" vertical="center" indent="1"/>
    </xf>
    <xf numFmtId="0" fontId="1" fillId="0" borderId="0"/>
    <xf numFmtId="0" fontId="1" fillId="0" borderId="0"/>
    <xf numFmtId="4" fontId="35" fillId="104" borderId="21" applyNumberFormat="0" applyProtection="0">
      <alignment vertical="center"/>
    </xf>
    <xf numFmtId="0" fontId="1" fillId="0" borderId="0"/>
    <xf numFmtId="0" fontId="1" fillId="0" borderId="0"/>
    <xf numFmtId="0" fontId="1" fillId="0" borderId="0"/>
    <xf numFmtId="0" fontId="2" fillId="102" borderId="21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" fontId="106" fillId="104" borderId="21" applyNumberFormat="0" applyProtection="0">
      <alignment vertical="center"/>
    </xf>
    <xf numFmtId="0" fontId="1" fillId="0" borderId="0"/>
    <xf numFmtId="0" fontId="1" fillId="0" borderId="0"/>
    <xf numFmtId="4" fontId="35" fillId="104" borderId="21" applyNumberForma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102" borderId="21" applyNumberFormat="0" applyProtection="0">
      <alignment horizontal="left" vertical="center" indent="1"/>
    </xf>
    <xf numFmtId="0" fontId="1" fillId="0" borderId="0"/>
    <xf numFmtId="4" fontId="106" fillId="104" borderId="21" applyNumberFormat="0" applyProtection="0">
      <alignment vertical="center"/>
    </xf>
    <xf numFmtId="0" fontId="1" fillId="0" borderId="0"/>
    <xf numFmtId="4" fontId="106" fillId="104" borderId="21" applyNumberForma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102" borderId="21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4" fontId="35" fillId="104" borderId="21" applyNumberForma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" fontId="35" fillId="104" borderId="21" applyNumberFormat="0" applyProtection="0">
      <alignment horizontal="left" vertical="center" indent="1"/>
    </xf>
    <xf numFmtId="4" fontId="106" fillId="104" borderId="21" applyNumberFormat="0" applyProtection="0">
      <alignment vertical="center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102" borderId="21" applyNumberFormat="0" applyProtection="0">
      <alignment horizontal="left" vertical="center" indent="1"/>
    </xf>
    <xf numFmtId="0" fontId="1" fillId="0" borderId="0"/>
    <xf numFmtId="0" fontId="1" fillId="0" borderId="0"/>
    <xf numFmtId="4" fontId="35" fillId="104" borderId="21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" fontId="106" fillId="104" borderId="21" applyNumberFormat="0" applyProtection="0">
      <alignment vertical="center"/>
    </xf>
    <xf numFmtId="0" fontId="1" fillId="0" borderId="0"/>
    <xf numFmtId="0" fontId="1" fillId="0" borderId="0"/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0" fontId="59" fillId="0" borderId="23" applyNumberFormat="0" applyFill="0" applyAlignment="0" applyProtection="0"/>
    <xf numFmtId="4" fontId="35" fillId="104" borderId="21" applyNumberFormat="0" applyProtection="0">
      <alignment horizontal="left" vertical="center" indent="1"/>
    </xf>
    <xf numFmtId="4" fontId="35" fillId="110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0" fontId="1" fillId="39" borderId="7" applyNumberFormat="0" applyFont="0" applyAlignment="0" applyProtection="0"/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0" fontId="1" fillId="0" borderId="0"/>
    <xf numFmtId="0" fontId="48" fillId="64" borderId="12" applyNumberFormat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4" fontId="35" fillId="104" borderId="21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2" fillId="68" borderId="20" applyNumberFormat="0" applyFont="0" applyAlignment="0" applyProtection="0"/>
    <xf numFmtId="4" fontId="35" fillId="111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0" fontId="54" fillId="72" borderId="21" applyNumberFormat="0" applyAlignment="0" applyProtection="0"/>
    <xf numFmtId="4" fontId="35" fillId="110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4" fontId="35" fillId="106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04" borderId="21" applyNumberFormat="0" applyProtection="0">
      <alignment horizontal="left" vertical="center" indent="1"/>
    </xf>
    <xf numFmtId="4" fontId="35" fillId="111" borderId="21" applyNumberFormat="0" applyProtection="0">
      <alignment horizontal="right" vertical="center"/>
    </xf>
    <xf numFmtId="0" fontId="30" fillId="72" borderId="12" applyNumberFormat="0" applyAlignment="0" applyProtection="0"/>
    <xf numFmtId="0" fontId="48" fillId="64" borderId="12" applyNumberFormat="0" applyAlignment="0" applyProtection="0"/>
    <xf numFmtId="4" fontId="35" fillId="111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0" fontId="2" fillId="68" borderId="20" applyNumberFormat="0" applyFont="0" applyAlignment="0" applyProtection="0"/>
    <xf numFmtId="4" fontId="35" fillId="111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0" fontId="1" fillId="39" borderId="7" applyNumberFormat="0" applyFont="0" applyAlignment="0" applyProtection="0"/>
    <xf numFmtId="4" fontId="35" fillId="104" borderId="21" applyNumberFormat="0" applyProtection="0">
      <alignment horizontal="left" vertical="center" indent="1"/>
    </xf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" fontId="106" fillId="104" borderId="21" applyNumberForma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9" fillId="0" borderId="23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102" borderId="21" applyNumberFormat="0" applyProtection="0">
      <alignment horizontal="left" vertical="center" indent="1"/>
    </xf>
    <xf numFmtId="0" fontId="1" fillId="0" borderId="0"/>
    <xf numFmtId="0" fontId="1" fillId="0" borderId="0"/>
    <xf numFmtId="4" fontId="35" fillId="104" borderId="21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0" fontId="1" fillId="0" borderId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54" fillId="72" borderId="2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171" fontId="30" fillId="72" borderId="12" applyNumberFormat="0" applyAlignment="0" applyProtection="0"/>
    <xf numFmtId="171" fontId="30" fillId="72" borderId="12" applyNumberFormat="0" applyAlignment="0" applyProtection="0"/>
    <xf numFmtId="171" fontId="30" fillId="72" borderId="12" applyNumberFormat="0" applyAlignment="0" applyProtection="0"/>
    <xf numFmtId="171" fontId="48" fillId="64" borderId="12" applyNumberFormat="0" applyAlignment="0" applyProtection="0"/>
    <xf numFmtId="171" fontId="48" fillId="64" borderId="12" applyNumberFormat="0" applyAlignment="0" applyProtection="0"/>
    <xf numFmtId="171" fontId="48" fillId="64" borderId="12" applyNumberFormat="0" applyAlignment="0" applyProtection="0"/>
    <xf numFmtId="171" fontId="27" fillId="68" borderId="20" applyNumberFormat="0" applyFont="0" applyAlignment="0" applyProtection="0"/>
    <xf numFmtId="171" fontId="27" fillId="68" borderId="20" applyNumberFormat="0" applyFont="0" applyAlignment="0" applyProtection="0"/>
    <xf numFmtId="171" fontId="27" fillId="68" borderId="20" applyNumberFormat="0" applyFont="0" applyAlignment="0" applyProtection="0"/>
    <xf numFmtId="171" fontId="54" fillId="72" borderId="21" applyNumberFormat="0" applyAlignment="0" applyProtection="0"/>
    <xf numFmtId="171" fontId="54" fillId="72" borderId="21" applyNumberFormat="0" applyAlignment="0" applyProtection="0"/>
    <xf numFmtId="171" fontId="54" fillId="72" borderId="21" applyNumberFormat="0" applyAlignment="0" applyProtection="0"/>
    <xf numFmtId="171" fontId="59" fillId="0" borderId="23" applyNumberFormat="0" applyFill="0" applyAlignment="0" applyProtection="0"/>
    <xf numFmtId="171" fontId="59" fillId="0" borderId="23" applyNumberFormat="0" applyFill="0" applyAlignment="0" applyProtection="0"/>
    <xf numFmtId="171" fontId="59" fillId="0" borderId="23" applyNumberFormat="0" applyFill="0" applyAlignment="0" applyProtection="0"/>
    <xf numFmtId="0" fontId="30" fillId="72" borderId="12" applyNumberFormat="0" applyAlignment="0" applyProtection="0"/>
    <xf numFmtId="0" fontId="48" fillId="64" borderId="12" applyNumberFormat="0" applyAlignment="0" applyProtection="0"/>
    <xf numFmtId="0" fontId="2" fillId="68" borderId="20" applyNumberFormat="0" applyFont="0" applyAlignment="0" applyProtection="0"/>
    <xf numFmtId="0" fontId="54" fillId="72" borderId="21" applyNumberFormat="0" applyAlignment="0" applyProtection="0"/>
    <xf numFmtId="0" fontId="59" fillId="0" borderId="23" applyNumberFormat="0" applyFill="0" applyAlignment="0" applyProtection="0"/>
    <xf numFmtId="0" fontId="44" fillId="0" borderId="18" applyNumberFormat="0" applyFill="0" applyAlignment="0" applyProtection="0"/>
    <xf numFmtId="0" fontId="1" fillId="0" borderId="0"/>
    <xf numFmtId="0" fontId="1" fillId="0" borderId="0"/>
    <xf numFmtId="0" fontId="44" fillId="0" borderId="18" applyNumberFormat="0" applyFill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0" fontId="30" fillId="72" borderId="12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4" fillId="0" borderId="18" applyNumberFormat="0" applyFill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48" fillId="64" borderId="12" applyNumberFormat="0" applyAlignment="0" applyProtection="0"/>
    <xf numFmtId="0" fontId="1" fillId="107" borderId="0" applyNumberFormat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18" applyNumberFormat="0" applyFill="0" applyAlignment="0" applyProtection="0"/>
    <xf numFmtId="0" fontId="1" fillId="0" borderId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103" fillId="68" borderId="20" applyNumberFormat="0" applyFon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54" fillId="72" borderId="21" applyNumberFormat="0" applyAlignment="0" applyProtection="0"/>
    <xf numFmtId="0" fontId="44" fillId="0" borderId="18" applyNumberFormat="0" applyFill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0" borderId="0"/>
    <xf numFmtId="0" fontId="1" fillId="41" borderId="0" applyNumberFormat="0" applyBorder="0" applyAlignment="0" applyProtection="0"/>
    <xf numFmtId="0" fontId="1" fillId="45" borderId="0" applyNumberFormat="0" applyBorder="0" applyAlignment="0" applyProtection="0"/>
    <xf numFmtId="0" fontId="1" fillId="49" borderId="0" applyNumberFormat="0" applyBorder="0" applyAlignment="0" applyProtection="0"/>
    <xf numFmtId="0" fontId="1" fillId="53" borderId="0" applyNumberFormat="0" applyBorder="0" applyAlignment="0" applyProtection="0"/>
    <xf numFmtId="0" fontId="1" fillId="57" borderId="0" applyNumberFormat="0" applyBorder="0" applyAlignment="0" applyProtection="0"/>
    <xf numFmtId="0" fontId="1" fillId="61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58" borderId="0" applyNumberFormat="0" applyBorder="0" applyAlignment="0" applyProtection="0"/>
    <xf numFmtId="0" fontId="1" fillId="62" borderId="0" applyNumberFormat="0" applyBorder="0" applyAlignment="0" applyProtection="0"/>
    <xf numFmtId="0" fontId="44" fillId="0" borderId="1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0" borderId="0"/>
    <xf numFmtId="0" fontId="1" fillId="0" borderId="0"/>
    <xf numFmtId="0" fontId="1" fillId="41" borderId="0" applyNumberFormat="0" applyBorder="0" applyAlignment="0" applyProtection="0"/>
    <xf numFmtId="0" fontId="1" fillId="45" borderId="0" applyNumberFormat="0" applyBorder="0" applyAlignment="0" applyProtection="0"/>
    <xf numFmtId="0" fontId="1" fillId="49" borderId="0" applyNumberFormat="0" applyBorder="0" applyAlignment="0" applyProtection="0"/>
    <xf numFmtId="0" fontId="1" fillId="53" borderId="0" applyNumberFormat="0" applyBorder="0" applyAlignment="0" applyProtection="0"/>
    <xf numFmtId="0" fontId="1" fillId="57" borderId="0" applyNumberFormat="0" applyBorder="0" applyAlignment="0" applyProtection="0"/>
    <xf numFmtId="0" fontId="1" fillId="61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58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30" fillId="72" borderId="12" applyNumberFormat="0" applyAlignment="0" applyProtection="0"/>
    <xf numFmtId="0" fontId="48" fillId="64" borderId="12" applyNumberFormat="0" applyAlignment="0" applyProtection="0"/>
    <xf numFmtId="0" fontId="2" fillId="68" borderId="20" applyNumberFormat="0" applyFont="0" applyAlignment="0" applyProtection="0"/>
    <xf numFmtId="0" fontId="54" fillId="72" borderId="21" applyNumberFormat="0" applyAlignment="0" applyProtection="0"/>
    <xf numFmtId="0" fontId="59" fillId="0" borderId="23" applyNumberFormat="0" applyFill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107" borderId="0" applyNumberFormat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0" borderId="0"/>
    <xf numFmtId="0" fontId="1" fillId="41" borderId="0" applyNumberFormat="0" applyBorder="0" applyAlignment="0" applyProtection="0"/>
    <xf numFmtId="0" fontId="1" fillId="45" borderId="0" applyNumberFormat="0" applyBorder="0" applyAlignment="0" applyProtection="0"/>
    <xf numFmtId="0" fontId="1" fillId="49" borderId="0" applyNumberFormat="0" applyBorder="0" applyAlignment="0" applyProtection="0"/>
    <xf numFmtId="0" fontId="1" fillId="53" borderId="0" applyNumberFormat="0" applyBorder="0" applyAlignment="0" applyProtection="0"/>
    <xf numFmtId="0" fontId="1" fillId="57" borderId="0" applyNumberFormat="0" applyBorder="0" applyAlignment="0" applyProtection="0"/>
    <xf numFmtId="0" fontId="1" fillId="61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58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0" borderId="0"/>
    <xf numFmtId="0" fontId="1" fillId="0" borderId="0"/>
    <xf numFmtId="0" fontId="1" fillId="41" borderId="0" applyNumberFormat="0" applyBorder="0" applyAlignment="0" applyProtection="0"/>
    <xf numFmtId="0" fontId="1" fillId="45" borderId="0" applyNumberFormat="0" applyBorder="0" applyAlignment="0" applyProtection="0"/>
    <xf numFmtId="0" fontId="1" fillId="49" borderId="0" applyNumberFormat="0" applyBorder="0" applyAlignment="0" applyProtection="0"/>
    <xf numFmtId="0" fontId="1" fillId="53" borderId="0" applyNumberFormat="0" applyBorder="0" applyAlignment="0" applyProtection="0"/>
    <xf numFmtId="0" fontId="1" fillId="57" borderId="0" applyNumberFormat="0" applyBorder="0" applyAlignment="0" applyProtection="0"/>
    <xf numFmtId="0" fontId="1" fillId="61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58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84" fontId="1" fillId="0" borderId="0"/>
    <xf numFmtId="43" fontId="1" fillId="0" borderId="0" applyFont="0" applyFill="0" applyBorder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108" fillId="0" borderId="32">
      <alignment horizontal="center" vertical="center"/>
    </xf>
    <xf numFmtId="0" fontId="109" fillId="0" borderId="31" applyNumberFormat="0">
      <alignment horizontal="right"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9" fillId="0" borderId="31" applyNumberFormat="0">
      <alignment horizontal="center" vertical="center"/>
    </xf>
    <xf numFmtId="0" fontId="110" fillId="0" borderId="31" applyNumberFormat="0" applyProtection="0">
      <alignment horizontal="center" vertical="center"/>
    </xf>
    <xf numFmtId="0" fontId="112" fillId="120" borderId="31" applyNumberFormat="0" applyFill="0" applyProtection="0">
      <alignment horizontal="left" vertical="center"/>
    </xf>
    <xf numFmtId="185" fontId="109" fillId="120" borderId="30" applyNumberFormat="0" applyFill="0" applyAlignment="0" applyProtection="0">
      <alignment horizontal="right" vertical="center"/>
    </xf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1" fillId="0" borderId="0"/>
    <xf numFmtId="174" fontId="1" fillId="0" borderId="0"/>
    <xf numFmtId="174" fontId="30" fillId="72" borderId="12" applyNumberFormat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48" fillId="64" borderId="12" applyNumberFormat="0" applyAlignment="0" applyProtection="0"/>
    <xf numFmtId="174" fontId="1" fillId="0" borderId="0"/>
    <xf numFmtId="174" fontId="103" fillId="68" borderId="20" applyNumberFormat="0" applyFont="0" applyAlignment="0" applyProtection="0"/>
    <xf numFmtId="174" fontId="54" fillId="72" borderId="21" applyNumberFormat="0" applyAlignment="0" applyProtection="0"/>
    <xf numFmtId="0" fontId="109" fillId="0" borderId="31" applyNumberFormat="0">
      <alignment horizontal="right" vertical="center"/>
    </xf>
    <xf numFmtId="0" fontId="109" fillId="0" borderId="31" applyNumberFormat="0">
      <alignment horizontal="center" vertical="center"/>
    </xf>
    <xf numFmtId="0" fontId="110" fillId="0" borderId="31" applyNumberFormat="0" applyProtection="0">
      <alignment horizontal="center" vertical="center"/>
    </xf>
    <xf numFmtId="0" fontId="112" fillId="120" borderId="31" applyNumberFormat="0" applyFill="0" applyProtection="0">
      <alignment horizontal="left" vertical="center"/>
    </xf>
    <xf numFmtId="185" fontId="109" fillId="120" borderId="30" applyNumberFormat="0" applyFill="0" applyAlignment="0" applyProtection="0">
      <alignment horizontal="right" vertical="center"/>
    </xf>
    <xf numFmtId="171" fontId="30" fillId="72" borderId="12" applyNumberFormat="0" applyAlignment="0" applyProtection="0"/>
    <xf numFmtId="171" fontId="30" fillId="72" borderId="12" applyNumberFormat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48" fillId="64" borderId="12" applyNumberFormat="0" applyAlignment="0" applyProtection="0"/>
    <xf numFmtId="171" fontId="48" fillId="64" borderId="12" applyNumberFormat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27" fillId="68" borderId="20" applyNumberFormat="0" applyFont="0" applyAlignment="0" applyProtection="0"/>
    <xf numFmtId="171" fontId="27" fillId="68" borderId="20" applyNumberFormat="0" applyFont="0" applyAlignment="0" applyProtection="0"/>
    <xf numFmtId="171" fontId="54" fillId="72" borderId="21" applyNumberFormat="0" applyAlignment="0" applyProtection="0"/>
    <xf numFmtId="171" fontId="54" fillId="72" borderId="21" applyNumberFormat="0" applyAlignment="0" applyProtection="0"/>
    <xf numFmtId="171" fontId="59" fillId="0" borderId="23" applyNumberFormat="0" applyFill="0" applyAlignment="0" applyProtection="0"/>
    <xf numFmtId="186" fontId="1" fillId="41" borderId="0" applyNumberFormat="0" applyBorder="0" applyAlignment="0" applyProtection="0"/>
    <xf numFmtId="186" fontId="1" fillId="41" borderId="0" applyNumberFormat="0" applyBorder="0" applyAlignment="0" applyProtection="0"/>
    <xf numFmtId="186" fontId="1" fillId="45" borderId="0" applyNumberFormat="0" applyBorder="0" applyAlignment="0" applyProtection="0"/>
    <xf numFmtId="186" fontId="1" fillId="45" borderId="0" applyNumberFormat="0" applyBorder="0" applyAlignment="0" applyProtection="0"/>
    <xf numFmtId="186" fontId="1" fillId="49" borderId="0" applyNumberFormat="0" applyBorder="0" applyAlignment="0" applyProtection="0"/>
    <xf numFmtId="186" fontId="1" fillId="49" borderId="0" applyNumberFormat="0" applyBorder="0" applyAlignment="0" applyProtection="0"/>
    <xf numFmtId="186" fontId="1" fillId="53" borderId="0" applyNumberFormat="0" applyBorder="0" applyAlignment="0" applyProtection="0"/>
    <xf numFmtId="186" fontId="1" fillId="53" borderId="0" applyNumberFormat="0" applyBorder="0" applyAlignment="0" applyProtection="0"/>
    <xf numFmtId="186" fontId="1" fillId="57" borderId="0" applyNumberFormat="0" applyBorder="0" applyAlignment="0" applyProtection="0"/>
    <xf numFmtId="186" fontId="1" fillId="57" borderId="0" applyNumberFormat="0" applyBorder="0" applyAlignment="0" applyProtection="0"/>
    <xf numFmtId="186" fontId="1" fillId="61" borderId="0" applyNumberFormat="0" applyBorder="0" applyAlignment="0" applyProtection="0"/>
    <xf numFmtId="186" fontId="1" fillId="61" borderId="0" applyNumberFormat="0" applyBorder="0" applyAlignment="0" applyProtection="0"/>
    <xf numFmtId="186" fontId="1" fillId="42" borderId="0" applyNumberFormat="0" applyBorder="0" applyAlignment="0" applyProtection="0"/>
    <xf numFmtId="186" fontId="1" fillId="42" borderId="0" applyNumberFormat="0" applyBorder="0" applyAlignment="0" applyProtection="0"/>
    <xf numFmtId="186" fontId="1" fillId="46" borderId="0" applyNumberFormat="0" applyBorder="0" applyAlignment="0" applyProtection="0"/>
    <xf numFmtId="186" fontId="1" fillId="46" borderId="0" applyNumberFormat="0" applyBorder="0" applyAlignment="0" applyProtection="0"/>
    <xf numFmtId="186" fontId="1" fillId="50" borderId="0" applyNumberFormat="0" applyBorder="0" applyAlignment="0" applyProtection="0"/>
    <xf numFmtId="186" fontId="1" fillId="50" borderId="0" applyNumberFormat="0" applyBorder="0" applyAlignment="0" applyProtection="0"/>
    <xf numFmtId="186" fontId="1" fillId="54" borderId="0" applyNumberFormat="0" applyBorder="0" applyAlignment="0" applyProtection="0"/>
    <xf numFmtId="186" fontId="1" fillId="54" borderId="0" applyNumberFormat="0" applyBorder="0" applyAlignment="0" applyProtection="0"/>
    <xf numFmtId="186" fontId="1" fillId="58" borderId="0" applyNumberFormat="0" applyBorder="0" applyAlignment="0" applyProtection="0"/>
    <xf numFmtId="186" fontId="1" fillId="58" borderId="0" applyNumberFormat="0" applyBorder="0" applyAlignment="0" applyProtection="0"/>
    <xf numFmtId="186" fontId="1" fillId="62" borderId="0" applyNumberFormat="0" applyBorder="0" applyAlignment="0" applyProtection="0"/>
    <xf numFmtId="186" fontId="1" fillId="62" borderId="0" applyNumberFormat="0" applyBorder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186" fontId="30" fillId="72" borderId="12" applyNumberFormat="0" applyAlignment="0" applyProtection="0"/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3" fontId="9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9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9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4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94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/>
    <xf numFmtId="43" fontId="94" fillId="0" borderId="0" applyFont="0" applyFill="0" applyBorder="0" applyAlignment="0" applyProtection="0">
      <alignment vertical="center"/>
    </xf>
    <xf numFmtId="43" fontId="87" fillId="0" borderId="0" applyFont="0" applyFill="0" applyBorder="0" applyAlignment="0" applyProtection="0"/>
    <xf numFmtId="43" fontId="9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94" fillId="0" borderId="0" applyFont="0" applyFill="0" applyBorder="0" applyAlignment="0" applyProtection="0">
      <alignment vertical="center"/>
    </xf>
    <xf numFmtId="43" fontId="94" fillId="0" borderId="0" applyFont="0" applyFill="0" applyBorder="0" applyAlignment="0" applyProtection="0">
      <alignment vertical="center"/>
    </xf>
    <xf numFmtId="43" fontId="94" fillId="0" borderId="0" applyFont="0" applyFill="0" applyBorder="0" applyAlignment="0" applyProtection="0">
      <alignment vertical="center"/>
    </xf>
    <xf numFmtId="43" fontId="87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9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9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48" fillId="64" borderId="12" applyNumberFormat="0" applyAlignment="0" applyProtection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" fillId="39" borderId="7" applyNumberFormat="0" applyFont="0" applyAlignment="0" applyProtection="0"/>
    <xf numFmtId="186" fontId="103" fillId="68" borderId="20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" fillId="39" borderId="7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" fillId="39" borderId="7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" fillId="39" borderId="7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03" fillId="68" borderId="20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1" fillId="39" borderId="7" applyNumberFormat="0" applyFon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186" fontId="54" fillId="72" borderId="21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112" fillId="120" borderId="31" applyNumberFormat="0" applyFill="0" applyProtection="0">
      <alignment horizontal="left" vertical="center"/>
    </xf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186" fontId="59" fillId="0" borderId="23" applyNumberFormat="0" applyFill="0" applyAlignment="0" applyProtection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71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9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9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71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0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184" fontId="1" fillId="0" borderId="0"/>
    <xf numFmtId="0" fontId="1" fillId="0" borderId="0"/>
    <xf numFmtId="184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71" fontId="27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71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71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71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71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184" fontId="48" fillId="64" borderId="12" applyNumberFormat="0" applyAlignment="0" applyProtection="0"/>
    <xf numFmtId="0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184" fontId="1" fillId="0" borderId="0"/>
    <xf numFmtId="0" fontId="1" fillId="0" borderId="0"/>
    <xf numFmtId="184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71" fontId="27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71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71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184" fontId="30" fillId="72" borderId="12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59" fillId="0" borderId="23" applyNumberFormat="0" applyFill="0" applyAlignment="0" applyProtection="0"/>
    <xf numFmtId="184" fontId="59" fillId="0" borderId="23" applyNumberFormat="0" applyFill="0" applyAlignment="0" applyProtection="0"/>
    <xf numFmtId="184" fontId="59" fillId="0" borderId="23" applyNumberFormat="0" applyFill="0" applyAlignment="0" applyProtection="0"/>
    <xf numFmtId="184" fontId="59" fillId="0" borderId="23" applyNumberFormat="0" applyFill="0" applyAlignment="0" applyProtection="0"/>
    <xf numFmtId="184" fontId="59" fillId="0" borderId="23" applyNumberFormat="0" applyFill="0" applyAlignment="0" applyProtection="0"/>
    <xf numFmtId="184" fontId="59" fillId="0" borderId="23" applyNumberFormat="0" applyFill="0" applyAlignment="0" applyProtection="0"/>
    <xf numFmtId="184" fontId="59" fillId="0" borderId="23" applyNumberFormat="0" applyFill="0" applyAlignment="0" applyProtection="0"/>
    <xf numFmtId="171" fontId="59" fillId="0" borderId="23" applyNumberFormat="0" applyFill="0" applyAlignment="0" applyProtection="0"/>
    <xf numFmtId="184" fontId="59" fillId="0" borderId="23" applyNumberFormat="0" applyFill="0" applyAlignment="0" applyProtection="0"/>
    <xf numFmtId="184" fontId="59" fillId="0" borderId="23" applyNumberFormat="0" applyFill="0" applyAlignment="0" applyProtection="0"/>
    <xf numFmtId="184" fontId="59" fillId="0" borderId="23" applyNumberFormat="0" applyFill="0" applyAlignment="0" applyProtection="0"/>
    <xf numFmtId="184" fontId="59" fillId="0" borderId="23" applyNumberFormat="0" applyFill="0" applyAlignment="0" applyProtection="0"/>
    <xf numFmtId="184" fontId="59" fillId="0" borderId="23" applyNumberFormat="0" applyFill="0" applyAlignment="0" applyProtection="0"/>
    <xf numFmtId="184" fontId="59" fillId="0" borderId="23" applyNumberFormat="0" applyFill="0" applyAlignment="0" applyProtection="0"/>
    <xf numFmtId="184" fontId="59" fillId="0" borderId="23" applyNumberFormat="0" applyFill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71" fontId="27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2" fillId="68" borderId="20" applyNumberFormat="0" applyFon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71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54" fillId="72" borderId="21" applyNumberFormat="0" applyAlignment="0" applyProtection="0"/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110" fillId="0" borderId="31" applyNumberFormat="0" applyProtection="0">
      <alignment horizontal="center" vertical="center"/>
    </xf>
    <xf numFmtId="184" fontId="59" fillId="0" borderId="23" applyNumberFormat="0" applyFill="0" applyAlignment="0" applyProtection="0"/>
    <xf numFmtId="184" fontId="59" fillId="0" borderId="23" applyNumberFormat="0" applyFill="0" applyAlignment="0" applyProtection="0"/>
    <xf numFmtId="184" fontId="59" fillId="0" borderId="23" applyNumberFormat="0" applyFill="0" applyAlignment="0" applyProtection="0"/>
    <xf numFmtId="184" fontId="59" fillId="0" borderId="23" applyNumberFormat="0" applyFill="0" applyAlignment="0" applyProtection="0"/>
    <xf numFmtId="184" fontId="59" fillId="0" borderId="23" applyNumberFormat="0" applyFill="0" applyAlignment="0" applyProtection="0"/>
    <xf numFmtId="184" fontId="59" fillId="0" borderId="23" applyNumberFormat="0" applyFill="0" applyAlignment="0" applyProtection="0"/>
    <xf numFmtId="184" fontId="59" fillId="0" borderId="23" applyNumberFormat="0" applyFill="0" applyAlignment="0" applyProtection="0"/>
    <xf numFmtId="171" fontId="59" fillId="0" borderId="23" applyNumberFormat="0" applyFill="0" applyAlignment="0" applyProtection="0"/>
    <xf numFmtId="184" fontId="59" fillId="0" borderId="23" applyNumberFormat="0" applyFill="0" applyAlignment="0" applyProtection="0"/>
    <xf numFmtId="184" fontId="59" fillId="0" borderId="23" applyNumberFormat="0" applyFill="0" applyAlignment="0" applyProtection="0"/>
    <xf numFmtId="184" fontId="59" fillId="0" borderId="23" applyNumberFormat="0" applyFill="0" applyAlignment="0" applyProtection="0"/>
    <xf numFmtId="184" fontId="59" fillId="0" borderId="23" applyNumberFormat="0" applyFill="0" applyAlignment="0" applyProtection="0"/>
    <xf numFmtId="184" fontId="59" fillId="0" borderId="23" applyNumberFormat="0" applyFill="0" applyAlignment="0" applyProtection="0"/>
    <xf numFmtId="184" fontId="59" fillId="0" borderId="23" applyNumberFormat="0" applyFill="0" applyAlignment="0" applyProtection="0"/>
    <xf numFmtId="184" fontId="59" fillId="0" borderId="23" applyNumberFormat="0" applyFill="0" applyAlignment="0" applyProtection="0"/>
    <xf numFmtId="171" fontId="2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30" fillId="72" borderId="12" applyNumberFormat="0" applyAlignment="0" applyProtection="0"/>
    <xf numFmtId="0" fontId="48" fillId="64" borderId="12" applyNumberFormat="0" applyAlignment="0" applyProtection="0"/>
    <xf numFmtId="0" fontId="2" fillId="68" borderId="20" applyNumberFormat="0" applyFont="0" applyAlignment="0" applyProtection="0"/>
    <xf numFmtId="0" fontId="54" fillId="72" borderId="21" applyNumberFormat="0" applyAlignment="0" applyProtection="0"/>
    <xf numFmtId="0" fontId="59" fillId="0" borderId="23" applyNumberFormat="0" applyFill="0" applyAlignment="0" applyProtection="0"/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1" fillId="0" borderId="0"/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3" fontId="1" fillId="0" borderId="0" applyFont="0" applyFill="0" applyBorder="0" applyAlignment="0" applyProtection="0"/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1" fontId="30" fillId="72" borderId="12" applyNumberFormat="0" applyAlignment="0" applyProtection="0"/>
    <xf numFmtId="171" fontId="30" fillId="72" borderId="12" applyNumberFormat="0" applyAlignment="0" applyProtection="0"/>
    <xf numFmtId="171" fontId="30" fillId="72" borderId="12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48" fillId="64" borderId="12" applyNumberFormat="0" applyAlignment="0" applyProtection="0"/>
    <xf numFmtId="171" fontId="48" fillId="64" borderId="12" applyNumberFormat="0" applyAlignment="0" applyProtection="0"/>
    <xf numFmtId="171" fontId="48" fillId="64" borderId="12" applyNumberFormat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7" fillId="68" borderId="20" applyNumberFormat="0" applyFont="0" applyAlignment="0" applyProtection="0"/>
    <xf numFmtId="171" fontId="27" fillId="68" borderId="20" applyNumberFormat="0" applyFont="0" applyAlignment="0" applyProtection="0"/>
    <xf numFmtId="171" fontId="27" fillId="68" borderId="20" applyNumberFormat="0" applyFont="0" applyAlignment="0" applyProtection="0"/>
    <xf numFmtId="171" fontId="54" fillId="72" borderId="21" applyNumberFormat="0" applyAlignment="0" applyProtection="0"/>
    <xf numFmtId="171" fontId="54" fillId="72" borderId="21" applyNumberFormat="0" applyAlignment="0" applyProtection="0"/>
    <xf numFmtId="171" fontId="54" fillId="72" borderId="21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59" fillId="0" borderId="23" applyNumberFormat="0" applyFill="0" applyAlignment="0" applyProtection="0"/>
    <xf numFmtId="171" fontId="59" fillId="0" borderId="23" applyNumberFormat="0" applyFill="0" applyAlignment="0" applyProtection="0"/>
    <xf numFmtId="171" fontId="59" fillId="0" borderId="23" applyNumberFormat="0" applyFill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9" fillId="0" borderId="23" applyNumberFormat="0" applyFill="0" applyAlignment="0" applyProtection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39" borderId="7" applyNumberFormat="0" applyFont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72" borderId="21" applyNumberFormat="0" applyAlignment="0" applyProtection="0"/>
    <xf numFmtId="0" fontId="30" fillId="72" borderId="12" applyNumberFormat="0" applyAlignment="0" applyProtection="0"/>
    <xf numFmtId="0" fontId="48" fillId="64" borderId="12" applyNumberFormat="0" applyAlignment="0" applyProtection="0"/>
    <xf numFmtId="0" fontId="2" fillId="68" borderId="20" applyNumberFormat="0" applyFont="0" applyAlignment="0" applyProtection="0"/>
    <xf numFmtId="0" fontId="1" fillId="39" borderId="7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39" borderId="7" applyNumberFormat="0" applyFont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41" borderId="0" applyNumberFormat="0" applyBorder="0" applyAlignment="0" applyProtection="0"/>
    <xf numFmtId="0" fontId="30" fillId="72" borderId="12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8" fillId="64" borderId="12" applyNumberFormat="0" applyAlignment="0" applyProtection="0"/>
    <xf numFmtId="0" fontId="2" fillId="0" borderId="0"/>
    <xf numFmtId="0" fontId="2" fillId="0" borderId="0"/>
    <xf numFmtId="0" fontId="2" fillId="0" borderId="0"/>
    <xf numFmtId="0" fontId="2" fillId="68" borderId="20" applyNumberFormat="0" applyFont="0" applyAlignment="0" applyProtection="0"/>
    <xf numFmtId="0" fontId="54" fillId="72" borderId="21" applyNumberFormat="0" applyAlignment="0" applyProtection="0"/>
    <xf numFmtId="0" fontId="59" fillId="0" borderId="23" applyNumberFormat="0" applyFill="0" applyAlignment="0" applyProtection="0"/>
    <xf numFmtId="43" fontId="2" fillId="0" borderId="0" applyFont="0" applyFill="0" applyBorder="0" applyAlignment="0" applyProtection="0"/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1" fillId="0" borderId="0"/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3" fontId="1" fillId="0" borderId="0" applyFont="0" applyFill="0" applyBorder="0" applyAlignment="0" applyProtection="0"/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35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106" fillId="104" borderId="21" applyNumberFormat="0" applyProtection="0">
      <alignment vertical="center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4" fontId="35" fillId="104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09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0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11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6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08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2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3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14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35" fillId="105" borderId="21" applyNumberFormat="0" applyProtection="0">
      <alignment horizontal="right" vertical="center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91" fillId="115" borderId="21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4" fontId="35" fillId="116" borderId="28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6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4" fontId="35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8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19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3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35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106" fillId="32" borderId="21" applyNumberFormat="0" applyProtection="0">
      <alignment vertical="center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32" borderId="21" applyNumberFormat="0" applyProtection="0">
      <alignment horizontal="left" vertical="center" indent="1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35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4" fontId="106" fillId="116" borderId="21" applyNumberFormat="0" applyProtection="0">
      <alignment horizontal="right" vertical="center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0" fontId="2" fillId="102" borderId="21" applyNumberFormat="0" applyProtection="0">
      <alignment horizontal="left" vertical="center" indent="1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4" fontId="90" fillId="116" borderId="21" applyNumberFormat="0" applyProtection="0">
      <alignment horizontal="right"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1" fontId="30" fillId="72" borderId="12" applyNumberFormat="0" applyAlignment="0" applyProtection="0"/>
    <xf numFmtId="171" fontId="30" fillId="72" borderId="12" applyNumberFormat="0" applyAlignment="0" applyProtection="0"/>
    <xf numFmtId="171" fontId="30" fillId="72" borderId="12" applyNumberFormat="0" applyAlignment="0" applyProtection="0"/>
    <xf numFmtId="41" fontId="27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171" fontId="48" fillId="64" borderId="12" applyNumberFormat="0" applyAlignment="0" applyProtection="0"/>
    <xf numFmtId="171" fontId="48" fillId="64" borderId="12" applyNumberFormat="0" applyAlignment="0" applyProtection="0"/>
    <xf numFmtId="171" fontId="48" fillId="64" borderId="12" applyNumberFormat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7" fillId="68" borderId="20" applyNumberFormat="0" applyFont="0" applyAlignment="0" applyProtection="0"/>
    <xf numFmtId="171" fontId="27" fillId="68" borderId="20" applyNumberFormat="0" applyFont="0" applyAlignment="0" applyProtection="0"/>
    <xf numFmtId="171" fontId="27" fillId="68" borderId="20" applyNumberFormat="0" applyFont="0" applyAlignment="0" applyProtection="0"/>
    <xf numFmtId="171" fontId="54" fillId="72" borderId="21" applyNumberFormat="0" applyAlignment="0" applyProtection="0"/>
    <xf numFmtId="171" fontId="54" fillId="72" borderId="21" applyNumberFormat="0" applyAlignment="0" applyProtection="0"/>
    <xf numFmtId="171" fontId="54" fillId="72" borderId="21" applyNumberFormat="0" applyAlignment="0" applyProtection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59" fillId="0" borderId="23" applyNumberFormat="0" applyFill="0" applyAlignment="0" applyProtection="0"/>
    <xf numFmtId="171" fontId="59" fillId="0" borderId="23" applyNumberFormat="0" applyFill="0" applyAlignment="0" applyProtection="0"/>
    <xf numFmtId="171" fontId="59" fillId="0" borderId="23" applyNumberFormat="0" applyFill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9" fillId="0" borderId="23" applyNumberFormat="0" applyFill="0" applyAlignment="0" applyProtection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39" borderId="7" applyNumberFormat="0" applyFont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72" borderId="21" applyNumberFormat="0" applyAlignment="0" applyProtection="0"/>
    <xf numFmtId="0" fontId="30" fillId="72" borderId="12" applyNumberFormat="0" applyAlignment="0" applyProtection="0"/>
    <xf numFmtId="0" fontId="48" fillId="64" borderId="12" applyNumberFormat="0" applyAlignment="0" applyProtection="0"/>
    <xf numFmtId="0" fontId="2" fillId="68" borderId="20" applyNumberFormat="0" applyFont="0" applyAlignment="0" applyProtection="0"/>
    <xf numFmtId="0" fontId="1" fillId="39" borderId="7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39" borderId="7" applyNumberFormat="0" applyFont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41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39" borderId="7" applyNumberFormat="0" applyFont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39" borderId="7" applyNumberFormat="0" applyFont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39" borderId="7" applyNumberFormat="0" applyFont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9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4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21" fillId="0" borderId="0"/>
    <xf numFmtId="0" fontId="2" fillId="0" borderId="0" applyBorder="0"/>
    <xf numFmtId="190" fontId="122" fillId="0" borderId="0"/>
    <xf numFmtId="1" fontId="124" fillId="0" borderId="33">
      <alignment vertical="top"/>
    </xf>
    <xf numFmtId="172" fontId="127" fillId="0" borderId="0"/>
    <xf numFmtId="172" fontId="122" fillId="0" borderId="0"/>
    <xf numFmtId="0" fontId="129" fillId="0" borderId="0" applyNumberFormat="0" applyFill="0" applyBorder="0" applyAlignment="0" applyProtection="0">
      <alignment vertical="top"/>
      <protection locked="0"/>
    </xf>
    <xf numFmtId="191" fontId="122" fillId="0" borderId="0"/>
    <xf numFmtId="189" fontId="122" fillId="0" borderId="0"/>
    <xf numFmtId="0" fontId="87" fillId="0" borderId="0"/>
    <xf numFmtId="190" fontId="122" fillId="0" borderId="0"/>
    <xf numFmtId="10" fontId="2" fillId="0" borderId="0" applyFont="0" applyFill="0" applyBorder="0" applyAlignment="0" applyProtection="0"/>
    <xf numFmtId="190" fontId="125" fillId="0" borderId="0"/>
    <xf numFmtId="0" fontId="2" fillId="0" borderId="0"/>
    <xf numFmtId="190" fontId="126" fillId="0" borderId="0"/>
    <xf numFmtId="172" fontId="84" fillId="0" borderId="0"/>
    <xf numFmtId="172" fontId="128" fillId="0" borderId="0"/>
    <xf numFmtId="190" fontId="124" fillId="0" borderId="27" applyAlignment="0">
      <alignment horizontal="right"/>
    </xf>
    <xf numFmtId="191" fontId="124" fillId="0" borderId="27" applyAlignment="0"/>
    <xf numFmtId="189" fontId="124" fillId="0" borderId="27" applyAlignment="0"/>
    <xf numFmtId="0" fontId="123" fillId="0" borderId="27" applyFont="0" applyFill="0" applyBorder="0" applyAlignment="0" applyProtection="0"/>
    <xf numFmtId="190" fontId="122" fillId="0" borderId="0"/>
    <xf numFmtId="190" fontId="122" fillId="0" borderId="0"/>
    <xf numFmtId="190" fontId="12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0" fontId="122" fillId="0" borderId="0"/>
    <xf numFmtId="10" fontId="2" fillId="0" borderId="0" applyFont="0" applyFill="0" applyBorder="0" applyAlignment="0" applyProtection="0"/>
    <xf numFmtId="0" fontId="2" fillId="0" borderId="0"/>
    <xf numFmtId="190" fontId="122" fillId="0" borderId="0"/>
    <xf numFmtId="190" fontId="122" fillId="0" borderId="0"/>
    <xf numFmtId="190" fontId="122" fillId="0" borderId="0"/>
    <xf numFmtId="190" fontId="122" fillId="0" borderId="0"/>
    <xf numFmtId="190" fontId="122" fillId="0" borderId="0"/>
    <xf numFmtId="190" fontId="122" fillId="0" borderId="0"/>
    <xf numFmtId="190" fontId="12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/>
    <xf numFmtId="43" fontId="1" fillId="0" borderId="0" applyFont="0" applyFill="0" applyBorder="0" applyAlignment="0" applyProtection="0"/>
    <xf numFmtId="171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1">
    <xf numFmtId="0" fontId="0" fillId="0" borderId="0" xfId="0"/>
    <xf numFmtId="17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1" fontId="0" fillId="0" borderId="0" xfId="0" applyNumberFormat="1"/>
    <xf numFmtId="2" fontId="0" fillId="0" borderId="0" xfId="0" applyNumberFormat="1" applyAlignment="1">
      <alignment horizontal="right"/>
    </xf>
    <xf numFmtId="2" fontId="0" fillId="0" borderId="0" xfId="0" applyNumberFormat="1"/>
    <xf numFmtId="167" fontId="0" fillId="0" borderId="0" xfId="0" applyNumberFormat="1"/>
    <xf numFmtId="168" fontId="0" fillId="0" borderId="0" xfId="0" applyNumberFormat="1"/>
    <xf numFmtId="167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68" fillId="0" borderId="0" xfId="0" applyFont="1" applyAlignment="1">
      <alignment horizontal="right" wrapText="1"/>
    </xf>
    <xf numFmtId="0" fontId="68" fillId="0" borderId="0" xfId="0" applyFont="1" applyAlignment="1">
      <alignment wrapText="1"/>
    </xf>
    <xf numFmtId="0" fontId="68" fillId="0" borderId="0" xfId="0" applyFont="1" applyAlignment="1">
      <alignment horizontal="right"/>
    </xf>
    <xf numFmtId="0" fontId="68" fillId="0" borderId="0" xfId="0" applyFont="1"/>
    <xf numFmtId="167" fontId="67" fillId="0" borderId="0" xfId="0" applyNumberFormat="1" applyFont="1"/>
    <xf numFmtId="167" fontId="67" fillId="0" borderId="0" xfId="0" applyNumberFormat="1" applyFont="1" applyAlignment="1">
      <alignment horizontal="right"/>
    </xf>
    <xf numFmtId="1" fontId="4" fillId="0" borderId="0" xfId="1514" applyNumberFormat="1"/>
    <xf numFmtId="1" fontId="4" fillId="0" borderId="0" xfId="1519" applyNumberFormat="1"/>
    <xf numFmtId="1" fontId="4" fillId="0" borderId="0" xfId="1523" applyNumberFormat="1"/>
    <xf numFmtId="168" fontId="4" fillId="0" borderId="0" xfId="1549" applyNumberFormat="1"/>
    <xf numFmtId="168" fontId="65" fillId="0" borderId="0" xfId="0" applyNumberFormat="1" applyFont="1"/>
    <xf numFmtId="167" fontId="69" fillId="0" borderId="0" xfId="0" applyNumberFormat="1" applyFont="1"/>
    <xf numFmtId="175" fontId="0" fillId="0" borderId="0" xfId="0" applyNumberFormat="1" applyAlignment="1">
      <alignment horizontal="right"/>
    </xf>
    <xf numFmtId="167" fontId="66" fillId="0" borderId="0" xfId="0" applyNumberFormat="1" applyFont="1"/>
    <xf numFmtId="2" fontId="0" fillId="0" borderId="0" xfId="0" applyNumberFormat="1" applyAlignment="1">
      <alignment horizontal="center"/>
    </xf>
    <xf numFmtId="1" fontId="3" fillId="0" borderId="0" xfId="0" applyNumberFormat="1" applyFont="1"/>
    <xf numFmtId="167" fontId="69" fillId="0" borderId="0" xfId="0" applyNumberFormat="1" applyFont="1" applyAlignment="1">
      <alignment horizontal="right"/>
    </xf>
    <xf numFmtId="168" fontId="70" fillId="0" borderId="0" xfId="0" applyNumberFormat="1" applyFont="1"/>
    <xf numFmtId="167" fontId="23" fillId="92" borderId="0" xfId="0" applyNumberFormat="1" applyFont="1" applyFill="1" applyAlignment="1">
      <alignment horizontal="right"/>
    </xf>
    <xf numFmtId="0" fontId="0" fillId="0" borderId="0" xfId="0" applyAlignment="1">
      <alignment vertical="top" wrapText="1"/>
    </xf>
    <xf numFmtId="1" fontId="70" fillId="0" borderId="0" xfId="0" applyNumberFormat="1" applyFont="1"/>
    <xf numFmtId="0" fontId="3" fillId="0" borderId="0" xfId="0" applyFont="1"/>
    <xf numFmtId="1" fontId="65" fillId="0" borderId="0" xfId="0" applyNumberFormat="1" applyFont="1"/>
    <xf numFmtId="1" fontId="0" fillId="0" borderId="0" xfId="0" applyNumberFormat="1" applyAlignment="1">
      <alignment vertical="top" wrapText="1"/>
    </xf>
    <xf numFmtId="2" fontId="71" fillId="0" borderId="0" xfId="0" applyNumberFormat="1" applyFont="1" applyAlignment="1">
      <alignment wrapText="1"/>
    </xf>
    <xf numFmtId="46" fontId="0" fillId="0" borderId="0" xfId="0" applyNumberFormat="1"/>
    <xf numFmtId="167" fontId="3" fillId="0" borderId="0" xfId="0" applyNumberFormat="1" applyFont="1"/>
    <xf numFmtId="168" fontId="66" fillId="0" borderId="0" xfId="0" applyNumberFormat="1" applyFont="1"/>
    <xf numFmtId="2" fontId="70" fillId="0" borderId="0" xfId="0" applyNumberFormat="1" applyFont="1" applyAlignment="1">
      <alignment horizontal="right"/>
    </xf>
    <xf numFmtId="175" fontId="70" fillId="0" borderId="0" xfId="0" applyNumberFormat="1" applyFont="1" applyAlignment="1">
      <alignment horizontal="right"/>
    </xf>
    <xf numFmtId="1" fontId="72" fillId="0" borderId="0" xfId="0" applyNumberFormat="1" applyFont="1"/>
    <xf numFmtId="2" fontId="3" fillId="0" borderId="0" xfId="0" applyNumberFormat="1" applyFont="1"/>
    <xf numFmtId="2" fontId="0" fillId="0" borderId="0" xfId="0" applyNumberFormat="1" applyAlignment="1">
      <alignment wrapText="1"/>
    </xf>
    <xf numFmtId="0" fontId="68" fillId="95" borderId="0" xfId="0" applyFont="1" applyFill="1" applyAlignment="1">
      <alignment horizontal="right" wrapText="1"/>
    </xf>
    <xf numFmtId="0" fontId="75" fillId="0" borderId="0" xfId="0" applyFont="1" applyAlignment="1">
      <alignment horizontal="right"/>
    </xf>
    <xf numFmtId="168" fontId="75" fillId="0" borderId="0" xfId="0" applyNumberFormat="1" applyFont="1" applyAlignment="1">
      <alignment horizontal="right"/>
    </xf>
    <xf numFmtId="1" fontId="75" fillId="0" borderId="0" xfId="0" applyNumberFormat="1" applyFont="1" applyAlignment="1">
      <alignment horizontal="right"/>
    </xf>
    <xf numFmtId="0" fontId="68" fillId="95" borderId="0" xfId="0" applyFont="1" applyFill="1" applyAlignment="1">
      <alignment horizontal="right"/>
    </xf>
    <xf numFmtId="168" fontId="3" fillId="0" borderId="0" xfId="0" applyNumberFormat="1" applyFont="1" applyAlignment="1">
      <alignment horizontal="right"/>
    </xf>
    <xf numFmtId="168" fontId="66" fillId="0" borderId="0" xfId="0" applyNumberFormat="1" applyFont="1" applyAlignment="1">
      <alignment horizontal="right"/>
    </xf>
    <xf numFmtId="175" fontId="0" fillId="0" borderId="0" xfId="0" applyNumberFormat="1"/>
    <xf numFmtId="0" fontId="3" fillId="0" borderId="0" xfId="0" applyFont="1" applyAlignment="1">
      <alignment horizontal="right"/>
    </xf>
    <xf numFmtId="2" fontId="3" fillId="0" borderId="0" xfId="0" applyNumberFormat="1" applyFont="1" applyAlignment="1">
      <alignment horizontal="right"/>
    </xf>
    <xf numFmtId="1" fontId="70" fillId="0" borderId="0" xfId="0" applyNumberFormat="1" applyFont="1" applyAlignment="1">
      <alignment horizontal="right"/>
    </xf>
    <xf numFmtId="0" fontId="68" fillId="96" borderId="0" xfId="0" applyFont="1" applyFill="1" applyAlignment="1">
      <alignment horizontal="right"/>
    </xf>
    <xf numFmtId="1" fontId="70" fillId="0" borderId="0" xfId="1511" applyNumberFormat="1" applyFont="1"/>
    <xf numFmtId="1" fontId="70" fillId="0" borderId="0" xfId="1514" applyNumberFormat="1" applyFont="1"/>
    <xf numFmtId="1" fontId="70" fillId="0" borderId="0" xfId="1513" applyNumberFormat="1" applyFont="1"/>
    <xf numFmtId="1" fontId="70" fillId="0" borderId="0" xfId="1515" applyNumberFormat="1" applyFont="1"/>
    <xf numFmtId="1" fontId="70" fillId="0" borderId="0" xfId="1516" applyNumberFormat="1" applyFont="1"/>
    <xf numFmtId="168" fontId="70" fillId="0" borderId="0" xfId="1517" applyNumberFormat="1" applyFont="1"/>
    <xf numFmtId="168" fontId="70" fillId="0" borderId="0" xfId="0" applyNumberFormat="1" applyFont="1" applyAlignment="1">
      <alignment horizontal="right"/>
    </xf>
    <xf numFmtId="2" fontId="0" fillId="98" borderId="0" xfId="0" applyNumberFormat="1" applyFill="1" applyAlignment="1">
      <alignment horizontal="right"/>
    </xf>
    <xf numFmtId="167" fontId="0" fillId="98" borderId="0" xfId="0" applyNumberFormat="1" applyFill="1" applyAlignment="1">
      <alignment horizontal="right"/>
    </xf>
    <xf numFmtId="2" fontId="68" fillId="0" borderId="0" xfId="0" applyNumberFormat="1" applyFont="1" applyAlignment="1">
      <alignment horizontal="right" wrapText="1"/>
    </xf>
    <xf numFmtId="175" fontId="0" fillId="98" borderId="0" xfId="0" applyNumberFormat="1" applyFill="1" applyAlignment="1">
      <alignment horizontal="right"/>
    </xf>
    <xf numFmtId="168" fontId="77" fillId="0" borderId="0" xfId="0" applyNumberFormat="1" applyFont="1" applyAlignment="1">
      <alignment horizontal="right"/>
    </xf>
    <xf numFmtId="175" fontId="0" fillId="0" borderId="0" xfId="0" applyNumberFormat="1" applyAlignment="1">
      <alignment wrapText="1"/>
    </xf>
    <xf numFmtId="167" fontId="65" fillId="0" borderId="0" xfId="0" applyNumberFormat="1" applyFont="1"/>
    <xf numFmtId="2" fontId="65" fillId="0" borderId="0" xfId="0" applyNumberFormat="1" applyFont="1"/>
    <xf numFmtId="0" fontId="68" fillId="98" borderId="0" xfId="0" applyFont="1" applyFill="1" applyAlignment="1">
      <alignment horizontal="right"/>
    </xf>
    <xf numFmtId="0" fontId="70" fillId="0" borderId="0" xfId="0" applyFont="1" applyAlignment="1">
      <alignment horizontal="right" wrapText="1"/>
    </xf>
    <xf numFmtId="2" fontId="70" fillId="0" borderId="0" xfId="0" applyNumberFormat="1" applyFont="1"/>
    <xf numFmtId="0" fontId="70" fillId="0" borderId="0" xfId="0" applyFont="1" applyAlignment="1">
      <alignment horizontal="right"/>
    </xf>
    <xf numFmtId="1" fontId="66" fillId="0" borderId="0" xfId="0" applyNumberFormat="1" applyFont="1"/>
    <xf numFmtId="1" fontId="67" fillId="97" borderId="0" xfId="1514" applyNumberFormat="1" applyFont="1" applyFill="1"/>
    <xf numFmtId="1" fontId="65" fillId="0" borderId="0" xfId="1519" applyNumberFormat="1" applyFont="1"/>
    <xf numFmtId="176" fontId="0" fillId="0" borderId="0" xfId="0" applyNumberFormat="1"/>
    <xf numFmtId="2" fontId="0" fillId="98" borderId="0" xfId="0" applyNumberFormat="1" applyFill="1"/>
    <xf numFmtId="175" fontId="0" fillId="0" borderId="0" xfId="0" applyNumberFormat="1" applyAlignment="1">
      <alignment horizontal="left"/>
    </xf>
    <xf numFmtId="167" fontId="65" fillId="0" borderId="0" xfId="0" applyNumberFormat="1" applyFont="1" applyAlignment="1">
      <alignment horizontal="right"/>
    </xf>
    <xf numFmtId="168" fontId="3" fillId="0" borderId="0" xfId="0" applyNumberFormat="1" applyFont="1"/>
    <xf numFmtId="175" fontId="0" fillId="99" borderId="0" xfId="0" applyNumberFormat="1" applyFill="1" applyAlignment="1">
      <alignment horizontal="right"/>
    </xf>
    <xf numFmtId="167" fontId="0" fillId="99" borderId="0" xfId="0" applyNumberFormat="1" applyFill="1" applyAlignment="1">
      <alignment horizontal="right"/>
    </xf>
    <xf numFmtId="1" fontId="78" fillId="0" borderId="0" xfId="0" applyNumberFormat="1" applyFont="1"/>
    <xf numFmtId="0" fontId="79" fillId="0" borderId="0" xfId="1594"/>
    <xf numFmtId="1" fontId="67" fillId="0" borderId="0" xfId="1514" applyNumberFormat="1" applyFont="1"/>
    <xf numFmtId="168" fontId="75" fillId="0" borderId="0" xfId="0" applyNumberFormat="1" applyFont="1"/>
    <xf numFmtId="168" fontId="78" fillId="0" borderId="0" xfId="0" applyNumberFormat="1" applyFont="1" applyAlignment="1">
      <alignment horizontal="right"/>
    </xf>
    <xf numFmtId="0" fontId="68" fillId="0" borderId="0" xfId="0" applyFont="1" applyAlignment="1">
      <alignment horizontal="left" wrapText="1"/>
    </xf>
    <xf numFmtId="0" fontId="68" fillId="0" borderId="0" xfId="0" applyFont="1" applyAlignment="1">
      <alignment horizontal="center" wrapText="1"/>
    </xf>
    <xf numFmtId="0" fontId="68" fillId="0" borderId="0" xfId="0" applyFont="1" applyAlignment="1">
      <alignment horizontal="center" vertical="top" wrapText="1"/>
    </xf>
    <xf numFmtId="0" fontId="68" fillId="0" borderId="0" xfId="0" applyFont="1" applyAlignment="1">
      <alignment horizontal="left"/>
    </xf>
    <xf numFmtId="168" fontId="68" fillId="0" borderId="0" xfId="0" applyNumberFormat="1" applyFont="1" applyAlignment="1">
      <alignment horizontal="center"/>
    </xf>
    <xf numFmtId="2" fontId="68" fillId="0" borderId="0" xfId="0" applyNumberFormat="1" applyFont="1" applyAlignment="1">
      <alignment horizontal="center"/>
    </xf>
    <xf numFmtId="17" fontId="68" fillId="100" borderId="0" xfId="0" applyNumberFormat="1" applyFont="1" applyFill="1" applyAlignment="1">
      <alignment horizontal="left"/>
    </xf>
    <xf numFmtId="2" fontId="80" fillId="0" borderId="0" xfId="0" applyNumberFormat="1" applyFont="1" applyAlignment="1">
      <alignment wrapText="1"/>
    </xf>
    <xf numFmtId="2" fontId="67" fillId="0" borderId="0" xfId="0" applyNumberFormat="1" applyFont="1"/>
    <xf numFmtId="168" fontId="68" fillId="100" borderId="0" xfId="0" applyNumberFormat="1" applyFont="1" applyFill="1" applyAlignment="1">
      <alignment horizontal="center"/>
    </xf>
    <xf numFmtId="0" fontId="68" fillId="100" borderId="0" xfId="0" applyFont="1" applyFill="1" applyAlignment="1">
      <alignment horizontal="center"/>
    </xf>
    <xf numFmtId="2" fontId="68" fillId="100" borderId="0" xfId="0" applyNumberFormat="1" applyFont="1" applyFill="1" applyAlignment="1">
      <alignment horizontal="center"/>
    </xf>
    <xf numFmtId="17" fontId="68" fillId="101" borderId="0" xfId="0" applyNumberFormat="1" applyFont="1" applyFill="1" applyAlignment="1">
      <alignment horizontal="left"/>
    </xf>
    <xf numFmtId="168" fontId="68" fillId="101" borderId="0" xfId="0" applyNumberFormat="1" applyFont="1" applyFill="1" applyAlignment="1">
      <alignment horizontal="center"/>
    </xf>
    <xf numFmtId="0" fontId="68" fillId="101" borderId="0" xfId="0" applyFont="1" applyFill="1" applyAlignment="1">
      <alignment horizontal="center"/>
    </xf>
    <xf numFmtId="2" fontId="68" fillId="101" borderId="0" xfId="0" applyNumberFormat="1" applyFont="1" applyFill="1" applyAlignment="1">
      <alignment horizontal="center"/>
    </xf>
    <xf numFmtId="2" fontId="75" fillId="0" borderId="0" xfId="0" applyNumberFormat="1" applyFont="1"/>
    <xf numFmtId="2" fontId="68" fillId="0" borderId="0" xfId="0" applyNumberFormat="1" applyFont="1"/>
    <xf numFmtId="168" fontId="67" fillId="0" borderId="0" xfId="0" applyNumberFormat="1" applyFont="1"/>
    <xf numFmtId="168" fontId="67" fillId="0" borderId="0" xfId="0" applyNumberFormat="1" applyFont="1" applyAlignment="1">
      <alignment horizontal="right"/>
    </xf>
    <xf numFmtId="0" fontId="6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93" borderId="0" xfId="0" applyFill="1" applyAlignment="1">
      <alignment horizontal="center"/>
    </xf>
    <xf numFmtId="0" fontId="0" fillId="94" borderId="0" xfId="0" applyFill="1" applyAlignment="1">
      <alignment horizontal="center"/>
    </xf>
    <xf numFmtId="0" fontId="68" fillId="0" borderId="0" xfId="0" applyFont="1" applyAlignment="1">
      <alignment horizontal="center"/>
    </xf>
    <xf numFmtId="0" fontId="68" fillId="101" borderId="0" xfId="0" applyFont="1" applyFill="1" applyAlignment="1">
      <alignment horizontal="center" vertical="center" wrapText="1"/>
    </xf>
    <xf numFmtId="0" fontId="81" fillId="0" borderId="0" xfId="0" applyFont="1" applyAlignment="1">
      <alignment horizontal="center"/>
    </xf>
    <xf numFmtId="0" fontId="68" fillId="0" borderId="0" xfId="0" applyFont="1" applyAlignment="1">
      <alignment horizontal="center" wrapText="1"/>
    </xf>
    <xf numFmtId="0" fontId="68" fillId="100" borderId="0" xfId="0" applyFont="1" applyFill="1" applyAlignment="1">
      <alignment horizontal="center" vertical="center" wrapText="1"/>
    </xf>
  </cellXfs>
  <cellStyles count="50195">
    <cellStyle name="20% - Accent1" xfId="1611" builtinId="30" customBuiltin="1"/>
    <cellStyle name="20% - Accent1 2" xfId="10" xr:uid="{904B8815-8811-4E05-92EA-39A76E8CEB5D}"/>
    <cellStyle name="20% - Accent1 2 2" xfId="61" xr:uid="{83382553-15FF-435A-9D8E-B43947FE980B}"/>
    <cellStyle name="20% - Accent1 2 2 10" xfId="2078" xr:uid="{8E4CC209-7685-4BC7-93BF-AE5DC9EBFD3A}"/>
    <cellStyle name="20% - Accent1 2 2 2" xfId="2878" xr:uid="{960ED1EB-727C-4A68-A65E-43E3BFF7BFB9}"/>
    <cellStyle name="20% - Accent1 2 2 2 2" xfId="6706" xr:uid="{B5EE76D1-C476-4682-9A36-690E6AFD056B}"/>
    <cellStyle name="20% - Accent1 2 2 2 2 2" xfId="28196" xr:uid="{28947E51-31DE-4457-AFCC-9EBCC00007E0}"/>
    <cellStyle name="20% - Accent1 2 2 2 2 3" xfId="49058" xr:uid="{BBAF4EBB-3AEC-4D1B-BAEC-40C38615474F}"/>
    <cellStyle name="20% - Accent1 2 2 2 3" xfId="9863" xr:uid="{79414ADC-F27B-4AC8-B769-9A3ACB204784}"/>
    <cellStyle name="20% - Accent1 2 2 2 3 2" xfId="31350" xr:uid="{87D434F2-8353-4B38-A2D8-7194BFA3B986}"/>
    <cellStyle name="20% - Accent1 2 2 2 3 3" xfId="49564" xr:uid="{55E7C794-7146-4316-BA5C-7FC3D78BA52D}"/>
    <cellStyle name="20% - Accent1 2 2 2 4" xfId="10144" xr:uid="{D5C37B79-6E36-4B2E-972A-75FA3E5DBC19}"/>
    <cellStyle name="20% - Accent1 2 2 2 5" xfId="24422" xr:uid="{45489FCD-44A8-4569-9542-C45903F87A5C}"/>
    <cellStyle name="20% - Accent1 2 2 2 6" xfId="47299" xr:uid="{0947E6F9-0A88-4CC4-A4CA-42516256D507}"/>
    <cellStyle name="20% - Accent1 2 2 3" xfId="2710" xr:uid="{A4F838CD-7CE1-4625-9193-DFBEE4C3F1AF}"/>
    <cellStyle name="20% - Accent1 2 2 3 2" xfId="6598" xr:uid="{256EBF61-A5A5-4907-A090-6B097D07F3E2}"/>
    <cellStyle name="20% - Accent1 2 2 3 2 2" xfId="28087" xr:uid="{BAFD9CAB-10F6-469E-845D-F319AB23BAFD}"/>
    <cellStyle name="20% - Accent1 2 2 3 3" xfId="10145" xr:uid="{7656DB7D-AA71-4464-8217-D011B423201C}"/>
    <cellStyle name="20% - Accent1 2 2 3 4" xfId="24305" xr:uid="{47CD90E4-11DB-431F-8365-BE0974A9EE64}"/>
    <cellStyle name="20% - Accent1 2 2 3 5" xfId="48825" xr:uid="{59FF3416-771B-4A81-B3F1-435DBE205E09}"/>
    <cellStyle name="20% - Accent1 2 2 4" xfId="6157" xr:uid="{E7A57AA8-1273-41BA-9D40-94F75AE955C6}"/>
    <cellStyle name="20% - Accent1 2 2 4 2" xfId="27644" xr:uid="{3D93817F-FB94-43B1-9E58-A743FB33DFB5}"/>
    <cellStyle name="20% - Accent1 2 2 4 3" xfId="49333" xr:uid="{E10A1EA6-A2B5-466B-8662-A60CDB6396B5}"/>
    <cellStyle name="20% - Accent1 2 2 5" xfId="9756" xr:uid="{6BB516AF-CA58-4D9E-BF85-6110C76017C3}"/>
    <cellStyle name="20% - Accent1 2 2 5 2" xfId="31243" xr:uid="{CE5E1EAB-8163-4AC1-A0E7-2C00585F9352}"/>
    <cellStyle name="20% - Accent1 2 2 6" xfId="10143" xr:uid="{E4FD7298-A3AE-4509-847B-8233167A69A7}"/>
    <cellStyle name="20% - Accent1 2 2 7" xfId="16753" xr:uid="{89270A92-AFB2-4FD1-B6C8-C493D0D06353}"/>
    <cellStyle name="20% - Accent1 2 2 8" xfId="23805" xr:uid="{12626B62-B4ED-4D1B-B8D4-B4C0C20321EF}"/>
    <cellStyle name="20% - Accent1 2 2 9" xfId="47067" xr:uid="{416B3996-8C98-4C63-8A0C-33D2E84D8893}"/>
    <cellStyle name="20% - Accent1 2 3" xfId="62" xr:uid="{BA3618EC-DD9D-4DE0-844A-6176E37A4C69}"/>
    <cellStyle name="20% - Accent1 2 3 2" xfId="2905" xr:uid="{C1A61402-B5E9-477E-ABB4-27ED58C892DE}"/>
    <cellStyle name="20% - Accent1 2 3 2 2" xfId="6733" xr:uid="{16BE8430-3EF1-42E9-BBE1-4F641F498B1E}"/>
    <cellStyle name="20% - Accent1 2 3 2 2 2" xfId="28223" xr:uid="{7F475186-7BF3-4B2C-91AF-410DAA06614B}"/>
    <cellStyle name="20% - Accent1 2 3 2 3" xfId="9890" xr:uid="{AF82A5CA-36CD-4DF7-A382-35EAB7B42DCA}"/>
    <cellStyle name="20% - Accent1 2 3 2 3 2" xfId="31377" xr:uid="{6CB4BFE6-3EBC-4A71-9853-7BCA9775E324}"/>
    <cellStyle name="20% - Accent1 2 3 2 4" xfId="24449" xr:uid="{2BCECAF7-A220-473F-B38B-0C5AB2DE09E4}"/>
    <cellStyle name="20% - Accent1 2 3 2 5" xfId="49008" xr:uid="{756E89C6-B587-4D7B-9D9E-811C4E2ABB25}"/>
    <cellStyle name="20% - Accent1 2 3 3" xfId="2762" xr:uid="{80ACE649-13E6-4B96-8C42-82406F6FB3E1}"/>
    <cellStyle name="20% - Accent1 2 3 3 2" xfId="6625" xr:uid="{C896CC72-1B5F-4D6F-9E5D-551CD824525A}"/>
    <cellStyle name="20% - Accent1 2 3 3 2 2" xfId="28114" xr:uid="{61933167-0190-461B-B8A4-65F68245D61E}"/>
    <cellStyle name="20% - Accent1 2 3 3 3" xfId="24340" xr:uid="{2AB24F1D-CEC6-4E5E-9B04-49EACD6E7D47}"/>
    <cellStyle name="20% - Accent1 2 3 3 4" xfId="49514" xr:uid="{C48A2935-4356-4576-B79F-2BB7549A528E}"/>
    <cellStyle name="20% - Accent1 2 3 4" xfId="6339" xr:uid="{4DE33FCE-5524-4EC7-8EF0-F81B28B9A555}"/>
    <cellStyle name="20% - Accent1 2 3 4 2" xfId="27827" xr:uid="{A56F06DC-2F71-4200-A66B-7ADF7970CB1F}"/>
    <cellStyle name="20% - Accent1 2 3 5" xfId="9784" xr:uid="{4B1B0B9B-2F9F-4396-9EE9-E7AEDA2F8013}"/>
    <cellStyle name="20% - Accent1 2 3 5 2" xfId="31271" xr:uid="{3DF5FBE0-2031-4D31-94CA-4BDD16B1FE84}"/>
    <cellStyle name="20% - Accent1 2 3 6" xfId="10146" xr:uid="{3A364C05-68FE-4C69-875F-2900B9808CD6}"/>
    <cellStyle name="20% - Accent1 2 3 7" xfId="23987" xr:uid="{AD900ACC-4A40-4357-9F30-7933B33A521A}"/>
    <cellStyle name="20% - Accent1 2 3 8" xfId="47249" xr:uid="{08D52DC3-C19B-4CB7-8725-E3CF4DED9496}"/>
    <cellStyle name="20% - Accent1 2 3 9" xfId="2276" xr:uid="{1C76294F-0491-43FF-BA62-2FC4D4863BD9}"/>
    <cellStyle name="20% - Accent1 2 4" xfId="63" xr:uid="{8836FDF5-E2D6-433D-934D-F1AAF0CD7077}"/>
    <cellStyle name="20% - Accent1 2 4 2" xfId="10147" xr:uid="{10472FC9-8C24-42CE-8AF9-82469B8209C8}"/>
    <cellStyle name="20% - Accent1 2 5" xfId="64" xr:uid="{3972D229-3BEA-4786-A68A-E9BA7D83E022}"/>
    <cellStyle name="20% - Accent1 2 5 2" xfId="10148" xr:uid="{9AF99B50-AA4E-43C8-9EBD-93E7CD9369F8}"/>
    <cellStyle name="20% - Accent1 2 6" xfId="65" xr:uid="{E5AA9091-FF2F-4DE8-9D52-AA6FC807311A}"/>
    <cellStyle name="20% - Accent1 2 6 2" xfId="10049" xr:uid="{2EEB0E15-5C62-4E1A-BA92-8D70A6B76EEA}"/>
    <cellStyle name="20% - Accent1 2 7" xfId="66" xr:uid="{ACDA205F-88A5-4F96-8636-DD9C37C7099E}"/>
    <cellStyle name="20% - Accent1 2 7 2" xfId="16752" xr:uid="{36912D6E-1C55-4F9F-B85C-2EBD453DF2EB}"/>
    <cellStyle name="20% - Accent1 2 8" xfId="60" xr:uid="{00F8A41C-EC32-4C22-ADD8-6B31E8A192C4}"/>
    <cellStyle name="20% - Accent1 2 9" xfId="1659" xr:uid="{7C563F5F-E334-4855-B9EC-B1956FB337C9}"/>
    <cellStyle name="20% - Accent1 3" xfId="67" xr:uid="{D7ADC575-A7EB-4977-B302-74AD0A9ABC77}"/>
    <cellStyle name="20% - Accent1 3 2" xfId="68" xr:uid="{C66198C3-DA91-40A6-A300-CE0B6C7BFADA}"/>
    <cellStyle name="20% - Accent1 3 2 2" xfId="4962" xr:uid="{1AE5FCE9-31E5-4542-A806-3EAE8D6018DD}"/>
    <cellStyle name="20% - Accent1 3 2 2 2" xfId="8728" xr:uid="{2B06DC8F-6343-4F14-8D14-08C511EEF73E}"/>
    <cellStyle name="20% - Accent1 3 2 2 2 2" xfId="30218" xr:uid="{479819D7-D7FA-4600-90B5-7B41BF250C79}"/>
    <cellStyle name="20% - Accent1 3 2 2 3" xfId="10150" xr:uid="{5207D7D1-68D7-42B9-95D5-E87F7DA65D12}"/>
    <cellStyle name="20% - Accent1 3 2 2 4" xfId="26449" xr:uid="{022605A7-1ED8-4A66-8E93-3A70D823AC79}"/>
    <cellStyle name="20% - Accent1 3 2 2 5" xfId="49022" xr:uid="{F9025FBE-944E-4BF3-9E01-7AAE809AF1E1}"/>
    <cellStyle name="20% - Accent1 3 2 3" xfId="6353" xr:uid="{1433014B-F848-4206-9C74-1187A9CC663C}"/>
    <cellStyle name="20% - Accent1 3 2 3 2" xfId="10151" xr:uid="{619D5850-C6D5-4A66-8603-16BA9F4F48F4}"/>
    <cellStyle name="20% - Accent1 3 2 3 3" xfId="27841" xr:uid="{B039C17D-F096-4C91-8427-82EBC0A4F7B1}"/>
    <cellStyle name="20% - Accent1 3 2 3 4" xfId="49528" xr:uid="{D3E062FA-A006-4C20-AED3-B5D448AC9A5E}"/>
    <cellStyle name="20% - Accent1 3 2 4" xfId="10149" xr:uid="{3E49361D-A0FB-47D6-9911-54ECA5B85D71}"/>
    <cellStyle name="20% - Accent1 3 2 5" xfId="24001" xr:uid="{1D1AB413-590D-4104-AEE4-FB07BC162A78}"/>
    <cellStyle name="20% - Accent1 3 2 6" xfId="47263" xr:uid="{0AB3729A-D0FB-4281-B6EA-D0714604A685}"/>
    <cellStyle name="20% - Accent1 3 2 7" xfId="2290" xr:uid="{B974818F-0025-4617-9A67-465387E09FA7}"/>
    <cellStyle name="20% - Accent1 3 3" xfId="2791" xr:uid="{CAA3ED95-9EFB-4D2E-A20C-ECEC63A26A31}"/>
    <cellStyle name="20% - Accent1 3 3 2" xfId="10152" xr:uid="{1AB790E2-22E1-4A62-BED1-68A0834F5FCB}"/>
    <cellStyle name="20% - Accent1 3 3 3" xfId="48839" xr:uid="{E5FC0541-59A6-409C-BA78-FD785256CDD1}"/>
    <cellStyle name="20% - Accent1 3 4" xfId="4756" xr:uid="{6AFA699F-875A-4E9B-ACB7-7C3017C59E50}"/>
    <cellStyle name="20% - Accent1 3 4 2" xfId="8524" xr:uid="{A2A661EF-F245-4DCE-A6E4-0D81C1FE680D}"/>
    <cellStyle name="20% - Accent1 3 4 2 2" xfId="30014" xr:uid="{50D26964-F381-46EA-8D82-B8F4B91909BC}"/>
    <cellStyle name="20% - Accent1 3 4 3" xfId="10153" xr:uid="{EA80A42F-3673-4F32-A932-B55AA6439A78}"/>
    <cellStyle name="20% - Accent1 3 4 4" xfId="26242" xr:uid="{79764816-33A8-49A9-A7C3-D9CEC6B997CE}"/>
    <cellStyle name="20% - Accent1 3 4 5" xfId="49347" xr:uid="{54E11720-1112-438F-8A5B-302813EF7567}"/>
    <cellStyle name="20% - Accent1 3 5" xfId="6171" xr:uid="{5C500B2C-AA0C-4E7A-B308-893A8795DF83}"/>
    <cellStyle name="20% - Accent1 3 5 2" xfId="10154" xr:uid="{F03CB4BB-6DFE-4F14-A447-111DADF51B6B}"/>
    <cellStyle name="20% - Accent1 3 5 3" xfId="27658" xr:uid="{C3DB3512-F8AB-437E-8DFB-E1119A81E4F3}"/>
    <cellStyle name="20% - Accent1 3 6" xfId="10050" xr:uid="{A1390118-8BE5-4722-9CB2-E0D47CB2A4BA}"/>
    <cellStyle name="20% - Accent1 3 7" xfId="23819" xr:uid="{C05F873B-B3E9-4F1C-96B6-BC283B1F9DB3}"/>
    <cellStyle name="20% - Accent1 3 8" xfId="47081" xr:uid="{EDD6240A-4C69-43F5-A2A5-BF79DCB310FE}"/>
    <cellStyle name="20% - Accent1 3 9" xfId="2092" xr:uid="{2738393D-B8DF-4B2A-961F-87E58DF3D5F4}"/>
    <cellStyle name="20% - Accent1 4" xfId="69" xr:uid="{537A1815-4740-4E17-A92A-907FBBB5EB62}"/>
    <cellStyle name="20% - Accent1 4 2" xfId="70" xr:uid="{6014D4C9-7B03-416F-8F8C-2693135A88D2}"/>
    <cellStyle name="20% - Accent1 4 2 2" xfId="31492" xr:uid="{94EFE470-A5E0-49E3-8C36-D550761D6D83}"/>
    <cellStyle name="20% - Accent1 4 2 3" xfId="10155" xr:uid="{D3D97682-EFA6-4E97-933C-B765B07F038C}"/>
    <cellStyle name="20% - Accent1 5" xfId="71" xr:uid="{27690CEA-BA09-4D83-9C95-0CE8091E23F7}"/>
    <cellStyle name="20% - Accent1 5 2" xfId="72" xr:uid="{F64CFCB8-6312-4F21-9B54-4E5783924982}"/>
    <cellStyle name="20% - Accent1 5 2 2" xfId="8586" xr:uid="{24212EBE-B70C-4105-9D4D-AE0395DEA7E3}"/>
    <cellStyle name="20% - Accent1 5 2 2 2" xfId="30076" xr:uid="{C92D1F23-70CA-46BF-AEBE-3E9BFEB41E5B}"/>
    <cellStyle name="20% - Accent1 5 2 3" xfId="26304" xr:uid="{4BDB6E6A-1A4C-4EE0-AA2B-11A0BA932FF5}"/>
    <cellStyle name="20% - Accent1 5 2 4" xfId="48875" xr:uid="{A4B500DD-D7F0-43DE-80BA-5CEFCF5A85B0}"/>
    <cellStyle name="20% - Accent1 5 2 5" xfId="4818" xr:uid="{C26182C5-F9B2-4B77-A58A-92DE3A2A28B6}"/>
    <cellStyle name="20% - Accent1 5 3" xfId="6207" xr:uid="{FDAA8D1E-4B82-4CD6-BD2E-60615DB21EC2}"/>
    <cellStyle name="20% - Accent1 5 3 2" xfId="27694" xr:uid="{2D715876-1D24-4290-B178-51F59192A6B3}"/>
    <cellStyle name="20% - Accent1 5 3 3" xfId="49379" xr:uid="{F1396B30-F549-4291-89FB-47C2AEF474A0}"/>
    <cellStyle name="20% - Accent1 5 4" xfId="10156" xr:uid="{19BFB009-AA5B-4473-9CC4-B97A99CCF08F}"/>
    <cellStyle name="20% - Accent1 5 4 2" xfId="31493" xr:uid="{04240495-4786-447C-8B01-70147C30D783}"/>
    <cellStyle name="20% - Accent1 5 5" xfId="23855" xr:uid="{2722C781-633C-4170-B7DA-7517CC752304}"/>
    <cellStyle name="20% - Accent1 5 6" xfId="47117" xr:uid="{939D615F-38C5-45C3-A072-173BD9FDABFA}"/>
    <cellStyle name="20% - Accent1 5 7" xfId="2145" xr:uid="{A3128911-D9EE-45DC-B05B-2FAA327C0F5D}"/>
    <cellStyle name="20% - Accent1 6" xfId="4582" xr:uid="{EE4B1EEB-D61B-449B-9348-65A66F158121}"/>
    <cellStyle name="20% - Accent1 6 2" xfId="8364" xr:uid="{C0231640-F515-4832-813B-BA7B0D835F7A}"/>
    <cellStyle name="20% - Accent1 6 2 2" xfId="29854" xr:uid="{2C008569-6468-4691-A135-8D3B8A39BD29}"/>
    <cellStyle name="20% - Accent1 6 2 3" xfId="48686" xr:uid="{468E3B71-8857-4422-96D6-E63845600DBB}"/>
    <cellStyle name="20% - Accent1 6 3" xfId="26079" xr:uid="{7AA1220D-66D1-4568-8BF4-2A24A31026B3}"/>
    <cellStyle name="20% - Accent1 6 3 2" xfId="49196" xr:uid="{3A3D3B7D-6D49-4990-A6CE-FE36DBE9087F}"/>
    <cellStyle name="20% - Accent1 6 4" xfId="46928" xr:uid="{8DA1650D-C278-4E84-8B87-A28159BB5205}"/>
    <cellStyle name="20% - Accent1 7" xfId="6019" xr:uid="{7E915B5F-FB94-4EB3-A805-C0E48B85BB01}"/>
    <cellStyle name="20% - Accent1 7 2" xfId="27506" xr:uid="{B9D2B769-4704-45A0-B872-412D4B974D54}"/>
    <cellStyle name="20% - Accent1 8" xfId="23666" xr:uid="{E07EC13C-BB18-4581-B6AB-2BE37CD4090F}"/>
    <cellStyle name="20% - Accent2" xfId="1614" builtinId="34" customBuiltin="1"/>
    <cellStyle name="20% - Accent2 2" xfId="11" xr:uid="{4307353A-63E1-451E-91B9-7E9DAAF6E360}"/>
    <cellStyle name="20% - Accent2 2 2" xfId="74" xr:uid="{EB452347-1E28-4046-8A36-E5EEE015C4A3}"/>
    <cellStyle name="20% - Accent2 2 2 10" xfId="2080" xr:uid="{7AC65A92-F468-4698-B290-DF0A6231D0FB}"/>
    <cellStyle name="20% - Accent2 2 2 2" xfId="2879" xr:uid="{67EC8C3F-111E-417C-91F5-649AAF80F4FA}"/>
    <cellStyle name="20% - Accent2 2 2 2 2" xfId="6707" xr:uid="{97E4D7F4-59F3-4114-9BD2-B7E950611DAE}"/>
    <cellStyle name="20% - Accent2 2 2 2 2 2" xfId="28197" xr:uid="{CEB795B4-E62A-467F-898D-A7286DA84E75}"/>
    <cellStyle name="20% - Accent2 2 2 2 3" xfId="9864" xr:uid="{4D53CF8F-4819-4593-A5A4-F92E8AEE547A}"/>
    <cellStyle name="20% - Accent2 2 2 2 3 2" xfId="31351" xr:uid="{01967516-FA97-470B-A138-B33CA202618A}"/>
    <cellStyle name="20% - Accent2 2 2 2 4" xfId="10158" xr:uid="{B4219F2E-6A2F-43B7-8668-5E1C3F6F9C13}"/>
    <cellStyle name="20% - Accent2 2 2 2 5" xfId="24423" xr:uid="{8CCC349D-660B-44FD-B13D-D95EC4A986B5}"/>
    <cellStyle name="20% - Accent2 2 2 2 6" xfId="48827" xr:uid="{53FB2E42-F821-4C55-9D50-2EAABFBF7A58}"/>
    <cellStyle name="20% - Accent2 2 2 3" xfId="2711" xr:uid="{B520FCD3-929E-4AA2-BA28-A069D1510B0E}"/>
    <cellStyle name="20% - Accent2 2 2 3 2" xfId="6599" xr:uid="{0DDF8A36-7EC9-4753-B268-48048959CE03}"/>
    <cellStyle name="20% - Accent2 2 2 3 2 2" xfId="28088" xr:uid="{8B9025F4-1F6C-42A0-B64F-90E5DF890859}"/>
    <cellStyle name="20% - Accent2 2 2 3 3" xfId="10159" xr:uid="{FC432073-BB0B-40BB-8B67-7E16F450B73E}"/>
    <cellStyle name="20% - Accent2 2 2 3 4" xfId="24306" xr:uid="{B8ACBC8D-D482-4138-A421-B5C46906E873}"/>
    <cellStyle name="20% - Accent2 2 2 3 5" xfId="49335" xr:uid="{8DD0C2AD-D696-40AA-ACD4-D590E1CD148E}"/>
    <cellStyle name="20% - Accent2 2 2 4" xfId="6159" xr:uid="{FE2303AF-7637-4182-8F34-DA3A7DBD7199}"/>
    <cellStyle name="20% - Accent2 2 2 4 2" xfId="27646" xr:uid="{CE5195D1-B505-4CAF-A851-AD827C4DB826}"/>
    <cellStyle name="20% - Accent2 2 2 5" xfId="9757" xr:uid="{FC5A06FA-9D31-439D-958D-641BDEB52BDC}"/>
    <cellStyle name="20% - Accent2 2 2 5 2" xfId="31244" xr:uid="{164BCB21-E2DB-4351-96C3-5910778457C2}"/>
    <cellStyle name="20% - Accent2 2 2 6" xfId="10157" xr:uid="{909CAA31-94FB-437B-A8EF-881B911D7747}"/>
    <cellStyle name="20% - Accent2 2 2 7" xfId="16755" xr:uid="{BA74D661-B824-4CB5-BCF5-5C48967292A3}"/>
    <cellStyle name="20% - Accent2 2 2 8" xfId="23807" xr:uid="{038340B0-4E7B-49FF-AD5C-8E92B8C21F5D}"/>
    <cellStyle name="20% - Accent2 2 2 9" xfId="47069" xr:uid="{FC9C64F3-096A-4FA2-BC3D-8CDE33137AB3}"/>
    <cellStyle name="20% - Accent2 2 3" xfId="75" xr:uid="{3B7389B0-0BF2-4BB9-B58B-60AB468F0F86}"/>
    <cellStyle name="20% - Accent2 2 3 2" xfId="2906" xr:uid="{3CA2E277-8373-4682-AB17-013FFAB8EE1C}"/>
    <cellStyle name="20% - Accent2 2 3 2 2" xfId="6734" xr:uid="{7DBFE141-8904-4AEF-9841-F0FCA4B98392}"/>
    <cellStyle name="20% - Accent2 2 3 2 2 2" xfId="28224" xr:uid="{69C2C842-588B-450D-B2E7-6D07A3307355}"/>
    <cellStyle name="20% - Accent2 2 3 2 3" xfId="9891" xr:uid="{2731F5F3-201D-4B9F-A8E4-581C7DC07683}"/>
    <cellStyle name="20% - Accent2 2 3 2 3 2" xfId="31378" xr:uid="{4847D896-452E-4AD9-92E5-9456CD95147D}"/>
    <cellStyle name="20% - Accent2 2 3 2 4" xfId="24450" xr:uid="{47B9DCE8-E6F2-430F-9540-AB92EA733E30}"/>
    <cellStyle name="20% - Accent2 2 3 2 5" xfId="49010" xr:uid="{EE22D2FB-2085-4D72-B4B0-BEF3C4BDA808}"/>
    <cellStyle name="20% - Accent2 2 3 3" xfId="2763" xr:uid="{73C5BF23-2FBF-4DBC-BE9A-460BEE399F4D}"/>
    <cellStyle name="20% - Accent2 2 3 3 2" xfId="6626" xr:uid="{C4B9C9C0-42B0-420F-A092-16C6B4EF3D5B}"/>
    <cellStyle name="20% - Accent2 2 3 3 2 2" xfId="28115" xr:uid="{7560E85E-91E4-4B35-93BC-4121A6DA2D12}"/>
    <cellStyle name="20% - Accent2 2 3 3 3" xfId="24341" xr:uid="{CD30D867-FE20-471D-A898-64EBD77B756C}"/>
    <cellStyle name="20% - Accent2 2 3 3 4" xfId="49516" xr:uid="{8AA9BD37-7469-4AE0-B30D-C8D6C4B21DEE}"/>
    <cellStyle name="20% - Accent2 2 3 4" xfId="6341" xr:uid="{49F94BCB-446D-4319-899B-42A571ABEBA2}"/>
    <cellStyle name="20% - Accent2 2 3 4 2" xfId="27829" xr:uid="{85AB8EE5-D8D6-4F49-9D34-0174DEF1F71C}"/>
    <cellStyle name="20% - Accent2 2 3 5" xfId="9785" xr:uid="{F15A24FF-0901-4260-BC1D-436E0E17B4CC}"/>
    <cellStyle name="20% - Accent2 2 3 5 2" xfId="31272" xr:uid="{BF138726-AE57-4214-9ACD-6C7DEFB2446D}"/>
    <cellStyle name="20% - Accent2 2 3 6" xfId="10160" xr:uid="{28356584-4FAF-4D52-A4C7-83F4A63C087D}"/>
    <cellStyle name="20% - Accent2 2 3 7" xfId="23989" xr:uid="{D73BA0ED-5E54-47F6-ACEE-3F92F4A4A443}"/>
    <cellStyle name="20% - Accent2 2 3 8" xfId="47251" xr:uid="{F1B344B0-93A2-40DB-88B0-EC9E7A1491EF}"/>
    <cellStyle name="20% - Accent2 2 3 9" xfId="2278" xr:uid="{1868B335-490E-4946-8C4E-06C882A07020}"/>
    <cellStyle name="20% - Accent2 2 4" xfId="76" xr:uid="{03612393-6659-407D-80E9-50AB49D31460}"/>
    <cellStyle name="20% - Accent2 2 4 2" xfId="10161" xr:uid="{6177A13F-FFC4-463F-AAC9-368F90FD8535}"/>
    <cellStyle name="20% - Accent2 2 5" xfId="77" xr:uid="{121A45EC-BC02-42B3-9574-D64C522B5EBE}"/>
    <cellStyle name="20% - Accent2 2 5 2" xfId="10162" xr:uid="{C5D36098-BB93-4CA1-9B1C-EDAB8AAA20E6}"/>
    <cellStyle name="20% - Accent2 2 6" xfId="78" xr:uid="{9B8AAFDC-D60B-4398-8EC1-58B38C2A0E42}"/>
    <cellStyle name="20% - Accent2 2 6 2" xfId="10051" xr:uid="{50154F3D-BC04-46E6-B5A2-A4D75E142634}"/>
    <cellStyle name="20% - Accent2 2 7" xfId="79" xr:uid="{FB6DFCFF-6E53-4ADD-AD7C-82F7B53ABDAF}"/>
    <cellStyle name="20% - Accent2 2 7 2" xfId="16754" xr:uid="{33310078-058C-4B61-A61D-FBB1AF268684}"/>
    <cellStyle name="20% - Accent2 2 8" xfId="73" xr:uid="{480267C5-5FBA-40AF-B544-895DD202DE27}"/>
    <cellStyle name="20% - Accent2 2 9" xfId="1660" xr:uid="{6276CB25-A109-44B4-907F-36D1BA372FEC}"/>
    <cellStyle name="20% - Accent2 3" xfId="80" xr:uid="{59B46A1B-1799-4E24-BD0C-49B33AA098D5}"/>
    <cellStyle name="20% - Accent2 3 2" xfId="81" xr:uid="{4004898E-791C-46FB-BD8B-5BF68D33661A}"/>
    <cellStyle name="20% - Accent2 3 2 2" xfId="4964" xr:uid="{448E7DC6-C401-4EA1-913E-F8DFA7CEB357}"/>
    <cellStyle name="20% - Accent2 3 2 2 2" xfId="8730" xr:uid="{156EA85D-6F65-4ACF-B124-4C08781B8FCE}"/>
    <cellStyle name="20% - Accent2 3 2 2 2 2" xfId="30220" xr:uid="{3D5E2F9B-B1DA-426C-A719-8B19DFE7017C}"/>
    <cellStyle name="20% - Accent2 3 2 2 3" xfId="10164" xr:uid="{24BE5178-7F15-4EDE-82C2-BEADE3C58B4F}"/>
    <cellStyle name="20% - Accent2 3 2 2 4" xfId="26451" xr:uid="{96366583-08F7-4DD0-8FFA-5B956876D281}"/>
    <cellStyle name="20% - Accent2 3 2 2 5" xfId="49024" xr:uid="{C6285B8C-D193-43A0-9429-326D6CC52FE9}"/>
    <cellStyle name="20% - Accent2 3 2 3" xfId="6355" xr:uid="{06B3FE48-CE88-4D6B-BD08-055E0D34FD4C}"/>
    <cellStyle name="20% - Accent2 3 2 3 2" xfId="10165" xr:uid="{7BBF4AF4-7992-423A-93EF-854366F52ACB}"/>
    <cellStyle name="20% - Accent2 3 2 3 3" xfId="27843" xr:uid="{B87F20B5-D168-4FCF-B9DA-1DED77B5BDF0}"/>
    <cellStyle name="20% - Accent2 3 2 3 4" xfId="49530" xr:uid="{F4082CA3-0AD2-4C57-BC1E-6C82F5D04A44}"/>
    <cellStyle name="20% - Accent2 3 2 4" xfId="10163" xr:uid="{115D03C0-B658-4D7F-9434-C2FC4AE06D49}"/>
    <cellStyle name="20% - Accent2 3 2 5" xfId="24003" xr:uid="{A0135F24-B244-4AB2-AD70-AECA5812EF19}"/>
    <cellStyle name="20% - Accent2 3 2 6" xfId="47265" xr:uid="{EC466EEE-8692-4734-BC7B-FA86A22BF269}"/>
    <cellStyle name="20% - Accent2 3 2 7" xfId="2292" xr:uid="{152297DE-4224-403F-9A3A-6D6C6CE1825C}"/>
    <cellStyle name="20% - Accent2 3 3" xfId="2792" xr:uid="{AFA68DD1-8CD1-4F65-B9A1-A6F348F31ABF}"/>
    <cellStyle name="20% - Accent2 3 3 2" xfId="10166" xr:uid="{1C2E25AA-9B6F-492C-8466-7286193984C3}"/>
    <cellStyle name="20% - Accent2 3 3 3" xfId="48841" xr:uid="{8844F230-5E09-446B-AA16-64F2733B593C}"/>
    <cellStyle name="20% - Accent2 3 4" xfId="4758" xr:uid="{6495D75E-EB52-49D1-A063-1D1883CA54D9}"/>
    <cellStyle name="20% - Accent2 3 4 2" xfId="8526" xr:uid="{E76944B3-7259-49CA-B72C-DCD8B1CF09D3}"/>
    <cellStyle name="20% - Accent2 3 4 2 2" xfId="30016" xr:uid="{715C2DAE-16A8-4207-9249-F3E6C73FD525}"/>
    <cellStyle name="20% - Accent2 3 4 3" xfId="10167" xr:uid="{209413CB-C964-4E88-8500-7FA2C459B6AD}"/>
    <cellStyle name="20% - Accent2 3 4 4" xfId="26244" xr:uid="{39C43C4F-A3C7-4EC3-88DC-BD1954E3C7A2}"/>
    <cellStyle name="20% - Accent2 3 4 5" xfId="49349" xr:uid="{E31FDBB1-EE55-4AC8-A59F-D7ED25C5939D}"/>
    <cellStyle name="20% - Accent2 3 5" xfId="6173" xr:uid="{8BA6B40F-DA23-49C7-AAF3-54A62755BA67}"/>
    <cellStyle name="20% - Accent2 3 5 2" xfId="10168" xr:uid="{606B6ABF-71BE-4797-A125-6C920A554678}"/>
    <cellStyle name="20% - Accent2 3 5 3" xfId="27660" xr:uid="{A8A11839-99E7-478F-B057-D3ECEC20FB52}"/>
    <cellStyle name="20% - Accent2 3 6" xfId="10052" xr:uid="{891F33E8-0F37-4A0A-90AF-37C8FEA53EE8}"/>
    <cellStyle name="20% - Accent2 3 7" xfId="23821" xr:uid="{7D24C37A-9422-4108-83CC-7561F353C9CD}"/>
    <cellStyle name="20% - Accent2 3 8" xfId="47083" xr:uid="{2633106B-B04B-4249-B309-A70949A6AE7D}"/>
    <cellStyle name="20% - Accent2 3 9" xfId="2094" xr:uid="{20D9D721-0B25-4514-9504-6CACAE7B4109}"/>
    <cellStyle name="20% - Accent2 4" xfId="82" xr:uid="{958CB478-985E-41E7-B7E8-6B8E9742B41D}"/>
    <cellStyle name="20% - Accent2 4 2" xfId="83" xr:uid="{7A4F9C81-2BE9-4577-9020-6ED55F261C6E}"/>
    <cellStyle name="20% - Accent2 4 2 2" xfId="31494" xr:uid="{AF6EE03C-281C-4673-A7EA-858B174972B3}"/>
    <cellStyle name="20% - Accent2 4 2 3" xfId="10169" xr:uid="{7C030AF4-518E-4410-B360-35D4368E04CC}"/>
    <cellStyle name="20% - Accent2 5" xfId="84" xr:uid="{DB947713-8E87-4C10-8C9E-1D956C369174}"/>
    <cellStyle name="20% - Accent2 5 2" xfId="85" xr:uid="{BD3C3874-9048-4AEE-A67F-358A0D71F764}"/>
    <cellStyle name="20% - Accent2 5 2 2" xfId="8588" xr:uid="{8958A254-8D34-448F-BCA3-5D627F6B445E}"/>
    <cellStyle name="20% - Accent2 5 2 2 2" xfId="30078" xr:uid="{F2FDAFA9-5429-47BA-B437-B5F2871247DB}"/>
    <cellStyle name="20% - Accent2 5 2 3" xfId="26306" xr:uid="{AF6851EF-76BD-460E-A67B-C9FC203B9733}"/>
    <cellStyle name="20% - Accent2 5 2 4" xfId="48877" xr:uid="{06724D83-C36A-4FE1-9810-BF337058544A}"/>
    <cellStyle name="20% - Accent2 5 2 5" xfId="4820" xr:uid="{54C92394-EE5B-4429-B57B-4C0E3DE2ADFF}"/>
    <cellStyle name="20% - Accent2 5 3" xfId="6209" xr:uid="{6009AB8B-29F8-49BF-832E-7410241019A2}"/>
    <cellStyle name="20% - Accent2 5 3 2" xfId="27696" xr:uid="{596CF905-434C-4BEC-8887-2DE6C54ED197}"/>
    <cellStyle name="20% - Accent2 5 3 3" xfId="49381" xr:uid="{00A84CE6-0CC3-4F9A-ACAA-3A59C3C56D1F}"/>
    <cellStyle name="20% - Accent2 5 4" xfId="10170" xr:uid="{B4BC69F6-4F25-4A59-8F45-B93CBFA12CC0}"/>
    <cellStyle name="20% - Accent2 5 4 2" xfId="31495" xr:uid="{BE5FE5AF-6C23-4759-A4C0-455BB473D836}"/>
    <cellStyle name="20% - Accent2 5 5" xfId="23857" xr:uid="{CDE20912-5674-4138-8FC5-FD896737B6ED}"/>
    <cellStyle name="20% - Accent2 5 6" xfId="47119" xr:uid="{FB99E0CB-D1A1-407E-8C65-095D49FC5F2C}"/>
    <cellStyle name="20% - Accent2 5 7" xfId="2147" xr:uid="{E7AD7401-CC3A-482B-8001-8D7EA5625663}"/>
    <cellStyle name="20% - Accent2 6" xfId="4586" xr:uid="{6FC30929-D355-4A31-AAF9-4D8B9198F2C7}"/>
    <cellStyle name="20% - Accent2 6 2" xfId="8366" xr:uid="{38F69858-C6EA-4847-BC2F-04656D560237}"/>
    <cellStyle name="20% - Accent2 6 2 2" xfId="29856" xr:uid="{768BFF59-01A4-45C0-A062-82EAB2AC81D5}"/>
    <cellStyle name="20% - Accent2 6 2 3" xfId="48688" xr:uid="{0F2F0198-617A-4389-80E4-E8DB91F43BF9}"/>
    <cellStyle name="20% - Accent2 6 3" xfId="26081" xr:uid="{ED3D8BC1-7995-48A4-9FB7-786B9B262D32}"/>
    <cellStyle name="20% - Accent2 6 3 2" xfId="49198" xr:uid="{8ECC2D4F-9053-4F59-A7B1-97A93287A9DE}"/>
    <cellStyle name="20% - Accent2 6 4" xfId="46930" xr:uid="{B3267740-853D-436C-83FD-DC5E46D72CA6}"/>
    <cellStyle name="20% - Accent2 7" xfId="6021" xr:uid="{8C461A23-48CE-422E-80CC-C99C93819BBA}"/>
    <cellStyle name="20% - Accent2 7 2" xfId="27508" xr:uid="{24F62A4A-5498-412E-98A2-47223CEF0D5D}"/>
    <cellStyle name="20% - Accent2 8" xfId="23668" xr:uid="{C52A38CF-E8CA-4B16-B1D2-43BA16B782BF}"/>
    <cellStyle name="20% - Accent3" xfId="1617" builtinId="38" customBuiltin="1"/>
    <cellStyle name="20% - Accent3 2" xfId="12" xr:uid="{09032935-960A-4279-87E0-19588086D10D}"/>
    <cellStyle name="20% - Accent3 2 2" xfId="87" xr:uid="{9B48CD99-6F8B-47AE-8DA5-290AAA4101BB}"/>
    <cellStyle name="20% - Accent3 2 2 10" xfId="2082" xr:uid="{922424F1-6685-45FC-92E2-4A4731E73F7D}"/>
    <cellStyle name="20% - Accent3 2 2 2" xfId="2880" xr:uid="{245F4621-1AB9-4C68-80C8-8C3CF88997D4}"/>
    <cellStyle name="20% - Accent3 2 2 2 2" xfId="6708" xr:uid="{890A98CD-E527-4B40-9F8D-80EE365EFC01}"/>
    <cellStyle name="20% - Accent3 2 2 2 2 2" xfId="28198" xr:uid="{F16B3BEA-53EF-424C-99F4-42603DA73EA5}"/>
    <cellStyle name="20% - Accent3 2 2 2 3" xfId="9865" xr:uid="{72042EE7-C1E9-4F76-9659-A576911C9386}"/>
    <cellStyle name="20% - Accent3 2 2 2 3 2" xfId="31352" xr:uid="{28CBF0AA-7E27-43D9-A950-E03B30C3A2CB}"/>
    <cellStyle name="20% - Accent3 2 2 2 4" xfId="10172" xr:uid="{78681062-BC19-48BF-BE0E-8DB7EA497B73}"/>
    <cellStyle name="20% - Accent3 2 2 2 5" xfId="24424" xr:uid="{C667D859-9F6F-40A1-8AC6-0BD2E57D4642}"/>
    <cellStyle name="20% - Accent3 2 2 2 6" xfId="48829" xr:uid="{73F51215-4BF8-4E9B-A454-233BBE3C1E7F}"/>
    <cellStyle name="20% - Accent3 2 2 3" xfId="2712" xr:uid="{368116DE-BB5E-4F3A-A6B6-6AECA6203330}"/>
    <cellStyle name="20% - Accent3 2 2 3 2" xfId="6600" xr:uid="{09967247-0346-48AB-A75A-FC7E420C827B}"/>
    <cellStyle name="20% - Accent3 2 2 3 2 2" xfId="28089" xr:uid="{596C9B22-C6C6-4892-A828-6F4FA4472C7F}"/>
    <cellStyle name="20% - Accent3 2 2 3 3" xfId="10173" xr:uid="{7F7DEB83-41C1-4361-9471-5593CAFE3C2D}"/>
    <cellStyle name="20% - Accent3 2 2 3 4" xfId="24307" xr:uid="{4F7506D3-7619-4ED6-B4DD-F33F440C8AB5}"/>
    <cellStyle name="20% - Accent3 2 2 3 5" xfId="49337" xr:uid="{B8F7EC2F-1D30-494E-ABC2-C34A1156CC68}"/>
    <cellStyle name="20% - Accent3 2 2 4" xfId="6161" xr:uid="{6ED04450-FCD0-47EF-B871-C7EDC3D1B0FB}"/>
    <cellStyle name="20% - Accent3 2 2 4 2" xfId="27648" xr:uid="{EA0A2C70-3148-41BB-AC6B-99B26B422118}"/>
    <cellStyle name="20% - Accent3 2 2 5" xfId="9758" xr:uid="{3A3A319E-AB15-42E0-92D9-491218CC08C1}"/>
    <cellStyle name="20% - Accent3 2 2 5 2" xfId="31245" xr:uid="{459272BC-AC2D-4E1E-A960-D2D86E950D83}"/>
    <cellStyle name="20% - Accent3 2 2 6" xfId="10171" xr:uid="{2181E0D2-F742-4697-A21F-E7FFE3C6F227}"/>
    <cellStyle name="20% - Accent3 2 2 7" xfId="16757" xr:uid="{863EEC3A-72D5-45BB-AF7A-C151B52B5395}"/>
    <cellStyle name="20% - Accent3 2 2 8" xfId="23809" xr:uid="{C736ECB1-EDC0-4798-9522-225B702979F6}"/>
    <cellStyle name="20% - Accent3 2 2 9" xfId="47071" xr:uid="{38ADA39B-D4D9-490A-B248-4EE5C91EA982}"/>
    <cellStyle name="20% - Accent3 2 3" xfId="88" xr:uid="{A356B13D-3B59-4769-9642-B05331C9BBD3}"/>
    <cellStyle name="20% - Accent3 2 3 2" xfId="2907" xr:uid="{418D05A3-16FE-4631-90D1-848E58AEBB7B}"/>
    <cellStyle name="20% - Accent3 2 3 2 2" xfId="6735" xr:uid="{151283AC-FB2A-4E45-9EF5-07BB3DF37060}"/>
    <cellStyle name="20% - Accent3 2 3 2 2 2" xfId="28225" xr:uid="{15EE22BA-675D-425E-BEBE-7B75BDF778B3}"/>
    <cellStyle name="20% - Accent3 2 3 2 3" xfId="9892" xr:uid="{05647675-1FAF-4A7B-A8FE-58798727975E}"/>
    <cellStyle name="20% - Accent3 2 3 2 3 2" xfId="31379" xr:uid="{F6BE9D64-0AEE-4D3A-B2A8-712BE3F6D222}"/>
    <cellStyle name="20% - Accent3 2 3 2 4" xfId="24451" xr:uid="{EBC71571-67E8-4CD3-9506-FF30F8440B2C}"/>
    <cellStyle name="20% - Accent3 2 3 2 5" xfId="49012" xr:uid="{C8DC116E-8374-4459-9E51-648BAA38FAF0}"/>
    <cellStyle name="20% - Accent3 2 3 3" xfId="2764" xr:uid="{BA4F0DFA-284C-4A05-825C-F9D522E722E3}"/>
    <cellStyle name="20% - Accent3 2 3 3 2" xfId="6627" xr:uid="{8F64DFF2-6405-4C87-9F63-F1E659D15184}"/>
    <cellStyle name="20% - Accent3 2 3 3 2 2" xfId="28116" xr:uid="{7360462F-C46B-4D0A-B6EB-8911E2409ACD}"/>
    <cellStyle name="20% - Accent3 2 3 3 3" xfId="24342" xr:uid="{6F8F6E50-2BD5-4221-9724-2723FC5E6AE1}"/>
    <cellStyle name="20% - Accent3 2 3 3 4" xfId="49518" xr:uid="{07D8F655-884F-4892-BF01-9A87A7A58D5F}"/>
    <cellStyle name="20% - Accent3 2 3 4" xfId="6343" xr:uid="{D47AA6B5-8C55-4B00-A6D5-3C212FA14475}"/>
    <cellStyle name="20% - Accent3 2 3 4 2" xfId="27831" xr:uid="{248D6091-91D7-475F-BD6A-DD3090B1ED23}"/>
    <cellStyle name="20% - Accent3 2 3 5" xfId="9786" xr:uid="{AC52C4B4-61BE-4569-8F0B-B34516B466F6}"/>
    <cellStyle name="20% - Accent3 2 3 5 2" xfId="31273" xr:uid="{B3FB81E1-9D50-412A-9E2E-05C9ABCBD6F5}"/>
    <cellStyle name="20% - Accent3 2 3 6" xfId="10174" xr:uid="{2B178A97-2979-4581-844A-E2A932FCF459}"/>
    <cellStyle name="20% - Accent3 2 3 7" xfId="23991" xr:uid="{866B89DA-2984-43F3-8147-9908BCCE0F0C}"/>
    <cellStyle name="20% - Accent3 2 3 8" xfId="47253" xr:uid="{9F0B92DA-1DA2-407B-A737-1AA9F1331A5E}"/>
    <cellStyle name="20% - Accent3 2 3 9" xfId="2280" xr:uid="{6CC65481-2391-48F3-92D6-98FDC9202F7A}"/>
    <cellStyle name="20% - Accent3 2 4" xfId="89" xr:uid="{CFEBA5EC-0170-4276-B32B-3B3B96AFE196}"/>
    <cellStyle name="20% - Accent3 2 4 2" xfId="10175" xr:uid="{94743CE4-3558-4ADD-A3BF-D0C189C14474}"/>
    <cellStyle name="20% - Accent3 2 5" xfId="90" xr:uid="{F0702AF9-22F4-427E-AE35-A3C3EC379883}"/>
    <cellStyle name="20% - Accent3 2 5 2" xfId="10176" xr:uid="{697D70DD-5476-4430-89AF-96E7F19DFB3E}"/>
    <cellStyle name="20% - Accent3 2 6" xfId="91" xr:uid="{F2128BF7-E22F-4B92-BDD8-1479B64A2ABA}"/>
    <cellStyle name="20% - Accent3 2 6 2" xfId="10053" xr:uid="{441DC1CA-CCC2-4EA7-9FA8-2459C13CFDB0}"/>
    <cellStyle name="20% - Accent3 2 7" xfId="92" xr:uid="{18358FAC-32C4-42BE-A7DC-870538BB8D1E}"/>
    <cellStyle name="20% - Accent3 2 7 2" xfId="16756" xr:uid="{4C519B74-1A46-4BB6-B839-C9843BDCEC2F}"/>
    <cellStyle name="20% - Accent3 2 8" xfId="86" xr:uid="{24040598-2CD3-4249-86CA-E70D52F3758E}"/>
    <cellStyle name="20% - Accent3 2 9" xfId="1661" xr:uid="{AF9A8D33-2D61-4099-A9BD-05B5158412C7}"/>
    <cellStyle name="20% - Accent3 3" xfId="93" xr:uid="{EF307346-F50D-443E-85F1-E2F64284F9D4}"/>
    <cellStyle name="20% - Accent3 3 2" xfId="94" xr:uid="{997C3220-18FC-45E7-8BD3-0F629C6DA4A0}"/>
    <cellStyle name="20% - Accent3 3 2 2" xfId="4966" xr:uid="{02B409AD-021D-4679-BB6F-F9FC3407E49A}"/>
    <cellStyle name="20% - Accent3 3 2 2 2" xfId="8732" xr:uid="{D12E15F9-2D95-4AA4-907C-DDA2B1D6F515}"/>
    <cellStyle name="20% - Accent3 3 2 2 2 2" xfId="30222" xr:uid="{27A6EBD5-BDFA-4B39-AE53-C0A2EC05C930}"/>
    <cellStyle name="20% - Accent3 3 2 2 3" xfId="10178" xr:uid="{48AE968B-C654-40EA-9432-0A5480552FF6}"/>
    <cellStyle name="20% - Accent3 3 2 2 4" xfId="26453" xr:uid="{38A3B7A6-08A4-4148-B972-81768AE953D0}"/>
    <cellStyle name="20% - Accent3 3 2 2 5" xfId="49026" xr:uid="{176413C6-5AFB-4ADC-B76B-19AD56A6100D}"/>
    <cellStyle name="20% - Accent3 3 2 3" xfId="6357" xr:uid="{89904F57-47D6-4B06-B684-AED53C791798}"/>
    <cellStyle name="20% - Accent3 3 2 3 2" xfId="10179" xr:uid="{9C6E2500-0234-4AD6-A3F6-F300EF5E4A3A}"/>
    <cellStyle name="20% - Accent3 3 2 3 3" xfId="27845" xr:uid="{FF9647A1-12F5-4136-ABD0-086106AEF8BB}"/>
    <cellStyle name="20% - Accent3 3 2 3 4" xfId="49532" xr:uid="{521A6EDC-4C5B-40EC-81C7-3C8F4ED51552}"/>
    <cellStyle name="20% - Accent3 3 2 4" xfId="10177" xr:uid="{77F423CC-355A-47CC-863D-B563A947FF9B}"/>
    <cellStyle name="20% - Accent3 3 2 5" xfId="24005" xr:uid="{000BDE7F-E8CE-4DFC-AF6C-A5F21504A834}"/>
    <cellStyle name="20% - Accent3 3 2 6" xfId="47267" xr:uid="{A2B0D7DA-AFD2-4633-8C07-C4036E15315E}"/>
    <cellStyle name="20% - Accent3 3 2 7" xfId="2294" xr:uid="{011D328F-FC77-4A9D-8D4D-D1FF3595A634}"/>
    <cellStyle name="20% - Accent3 3 3" xfId="2793" xr:uid="{5A392649-C91B-4548-86D9-BBB5AFC92183}"/>
    <cellStyle name="20% - Accent3 3 3 2" xfId="10180" xr:uid="{427790A5-FA6A-40FC-B128-8B2AFAA63015}"/>
    <cellStyle name="20% - Accent3 3 3 3" xfId="48843" xr:uid="{719F26D3-5C43-4C98-B048-E2BF52944315}"/>
    <cellStyle name="20% - Accent3 3 4" xfId="4760" xr:uid="{BCFDED19-767A-44D4-BA02-72E44921E439}"/>
    <cellStyle name="20% - Accent3 3 4 2" xfId="8528" xr:uid="{FCC8CB87-4DB4-4109-B553-B34206F3C3E8}"/>
    <cellStyle name="20% - Accent3 3 4 2 2" xfId="30018" xr:uid="{1C1A174B-7C2A-4B3D-A123-71A4D7CF1BCA}"/>
    <cellStyle name="20% - Accent3 3 4 3" xfId="10181" xr:uid="{94DA89D4-D18D-47E1-957E-9C2B64980706}"/>
    <cellStyle name="20% - Accent3 3 4 4" xfId="26246" xr:uid="{4A50CEB2-1805-4F19-BEE1-3EE9D4288A27}"/>
    <cellStyle name="20% - Accent3 3 4 5" xfId="49351" xr:uid="{9D853CC9-B566-48A7-9552-332A1E39768B}"/>
    <cellStyle name="20% - Accent3 3 5" xfId="6175" xr:uid="{28A57107-FAF5-4B6D-9B4A-FBE9C2E265C7}"/>
    <cellStyle name="20% - Accent3 3 5 2" xfId="10182" xr:uid="{A0FB7F17-94B6-4CC3-BDFA-4A0C7402FB75}"/>
    <cellStyle name="20% - Accent3 3 5 3" xfId="27662" xr:uid="{2AA51508-2E57-43BB-93B1-3A6AF710F78F}"/>
    <cellStyle name="20% - Accent3 3 6" xfId="10054" xr:uid="{20B9799C-0F8E-44CA-ACDF-406A8C17E373}"/>
    <cellStyle name="20% - Accent3 3 7" xfId="23823" xr:uid="{AC35C3E6-E900-47D4-8A2D-485766E13702}"/>
    <cellStyle name="20% - Accent3 3 8" xfId="47085" xr:uid="{F3498F0E-8147-4CF8-85A5-B36FA277BE23}"/>
    <cellStyle name="20% - Accent3 3 9" xfId="2096" xr:uid="{0D530FAB-EDD5-4E29-BBB6-646C319DFF13}"/>
    <cellStyle name="20% - Accent3 4" xfId="95" xr:uid="{15D50980-572E-46A4-BEB3-9AA5133123B3}"/>
    <cellStyle name="20% - Accent3 4 2" xfId="96" xr:uid="{A4415982-46CC-4DDC-8F28-DA3875154B08}"/>
    <cellStyle name="20% - Accent3 4 2 2" xfId="31496" xr:uid="{5BC29DC1-1B1D-41D9-A829-324D4144AB1D}"/>
    <cellStyle name="20% - Accent3 4 2 3" xfId="10183" xr:uid="{21EA9908-1F31-4DBA-AFE9-86265645DE47}"/>
    <cellStyle name="20% - Accent3 5" xfId="97" xr:uid="{09ED7BF8-C2C1-4863-9F47-8013144F7437}"/>
    <cellStyle name="20% - Accent3 5 2" xfId="98" xr:uid="{506D5CBC-8076-487C-8461-67C9132F3FB6}"/>
    <cellStyle name="20% - Accent3 5 2 2" xfId="8590" xr:uid="{85C66596-865A-4955-9E26-BE13C0A9782A}"/>
    <cellStyle name="20% - Accent3 5 2 2 2" xfId="30080" xr:uid="{9A71E6E4-77AB-4BBB-BAD6-207C6FA24351}"/>
    <cellStyle name="20% - Accent3 5 2 3" xfId="26308" xr:uid="{CB8CC968-E7E7-42E4-A887-DCB8199608BC}"/>
    <cellStyle name="20% - Accent3 5 2 4" xfId="48879" xr:uid="{CCFD3CAC-CE2F-45FF-B875-C7923DB1A2B3}"/>
    <cellStyle name="20% - Accent3 5 2 5" xfId="4822" xr:uid="{B2B43A1E-B55D-4BA4-8100-A1EB3C116239}"/>
    <cellStyle name="20% - Accent3 5 3" xfId="6211" xr:uid="{BB988A53-C7A0-4AAC-AE44-2F0F0C278AF4}"/>
    <cellStyle name="20% - Accent3 5 3 2" xfId="27698" xr:uid="{C93E38D7-B8D9-489E-87B3-21F2A1F403C4}"/>
    <cellStyle name="20% - Accent3 5 3 3" xfId="49383" xr:uid="{BED85247-F497-4986-957C-25BA59F0F448}"/>
    <cellStyle name="20% - Accent3 5 4" xfId="10184" xr:uid="{C489F50F-5D37-42CA-894D-9D5CB9A7AEFE}"/>
    <cellStyle name="20% - Accent3 5 4 2" xfId="31497" xr:uid="{1C426FA6-5FEC-4BCB-AF72-A97376CB0943}"/>
    <cellStyle name="20% - Accent3 5 5" xfId="23859" xr:uid="{FEAE062C-CADE-42EF-B1A5-E5198BA64C06}"/>
    <cellStyle name="20% - Accent3 5 6" xfId="47121" xr:uid="{F28EFAD0-906E-4328-9910-4FE4441BCC3C}"/>
    <cellStyle name="20% - Accent3 5 7" xfId="2149" xr:uid="{31D3364D-4431-4DD7-8E8E-FF757729CCF8}"/>
    <cellStyle name="20% - Accent3 6" xfId="4590" xr:uid="{56153276-941E-428A-AA05-BF36969C510B}"/>
    <cellStyle name="20% - Accent3 6 2" xfId="8368" xr:uid="{67CA3A4E-DA9F-4F2C-B9ED-6E70AE578BDD}"/>
    <cellStyle name="20% - Accent3 6 2 2" xfId="29858" xr:uid="{795CCEB8-075E-4CBC-A538-89FC71E8C66D}"/>
    <cellStyle name="20% - Accent3 6 2 3" xfId="48690" xr:uid="{8F38100B-98E6-43CB-839A-8D698C4998B5}"/>
    <cellStyle name="20% - Accent3 6 3" xfId="26083" xr:uid="{513572D5-2A67-4039-B8B5-092D89C63D63}"/>
    <cellStyle name="20% - Accent3 6 3 2" xfId="49200" xr:uid="{FCED664B-0221-43C6-BA40-78462B067C9D}"/>
    <cellStyle name="20% - Accent3 6 4" xfId="46932" xr:uid="{ED0F9DB5-992A-46DE-8D0A-3488F22087AF}"/>
    <cellStyle name="20% - Accent3 7" xfId="6023" xr:uid="{301A06A2-4DFF-4DEA-818F-FEA2E0D22D05}"/>
    <cellStyle name="20% - Accent3 7 2" xfId="27510" xr:uid="{79EFABDB-413A-4E42-BB85-CA67B03FCC0D}"/>
    <cellStyle name="20% - Accent3 8" xfId="23670" xr:uid="{67173AE9-CEE1-4ACE-8374-1089DAAC20A1}"/>
    <cellStyle name="20% - Accent4" xfId="1620" builtinId="42" customBuiltin="1"/>
    <cellStyle name="20% - Accent4 2" xfId="13" xr:uid="{9130AB92-C89B-4C9D-AA50-B6C3F5ACD09D}"/>
    <cellStyle name="20% - Accent4 2 2" xfId="100" xr:uid="{0F2A186A-2D2B-4014-B44A-B7529DAC6282}"/>
    <cellStyle name="20% - Accent4 2 2 10" xfId="2084" xr:uid="{B912E088-F983-422F-899D-F39E5B509F93}"/>
    <cellStyle name="20% - Accent4 2 2 2" xfId="2881" xr:uid="{C974CC7D-4F01-4F8C-BBDD-35A23D1FBB3C}"/>
    <cellStyle name="20% - Accent4 2 2 2 2" xfId="6709" xr:uid="{56464D24-86C0-44E9-B651-4661C23C9EDC}"/>
    <cellStyle name="20% - Accent4 2 2 2 2 2" xfId="28199" xr:uid="{7520DB0C-12B6-4BA0-A2D7-4FA34D3FAAAC}"/>
    <cellStyle name="20% - Accent4 2 2 2 3" xfId="9866" xr:uid="{A19EB1D2-0479-4292-A074-E9A9B8222019}"/>
    <cellStyle name="20% - Accent4 2 2 2 3 2" xfId="31353" xr:uid="{754D1068-A608-4D5F-8AF1-262E95B79EA5}"/>
    <cellStyle name="20% - Accent4 2 2 2 4" xfId="10186" xr:uid="{A91B1D07-3F0E-4402-B0A1-05F95A02739D}"/>
    <cellStyle name="20% - Accent4 2 2 2 5" xfId="24425" xr:uid="{D91EBCB0-1187-4954-AB99-D3F70479F591}"/>
    <cellStyle name="20% - Accent4 2 2 2 6" xfId="48831" xr:uid="{E0890416-5AD4-4F5A-A103-5B377F702FF9}"/>
    <cellStyle name="20% - Accent4 2 2 3" xfId="2713" xr:uid="{A3CE462B-1B7D-4289-9DE3-ABF9B7DA6847}"/>
    <cellStyle name="20% - Accent4 2 2 3 2" xfId="6601" xr:uid="{8CF63FD1-2CD1-47B9-9999-E90A639D998B}"/>
    <cellStyle name="20% - Accent4 2 2 3 2 2" xfId="28090" xr:uid="{ACF97556-A634-4E0F-A30A-6084EFC2B276}"/>
    <cellStyle name="20% - Accent4 2 2 3 3" xfId="10187" xr:uid="{F85A59E4-374A-4559-99F0-BF6761994FD6}"/>
    <cellStyle name="20% - Accent4 2 2 3 4" xfId="24308" xr:uid="{2CBED37A-9E8B-4F1C-83E7-55B3067DD2FF}"/>
    <cellStyle name="20% - Accent4 2 2 3 5" xfId="49339" xr:uid="{82A25132-F5EA-4065-BF84-85A92F5D0A09}"/>
    <cellStyle name="20% - Accent4 2 2 4" xfId="6163" xr:uid="{0B0FFBDF-E1BA-42FB-AEF1-8987F87A4863}"/>
    <cellStyle name="20% - Accent4 2 2 4 2" xfId="27650" xr:uid="{924ADC66-7D74-4485-AD89-76499A07665D}"/>
    <cellStyle name="20% - Accent4 2 2 5" xfId="9759" xr:uid="{272C0AD1-AC5E-4F5D-A222-DFE751C93797}"/>
    <cellStyle name="20% - Accent4 2 2 5 2" xfId="31246" xr:uid="{E0857B55-0CDD-470C-AF76-FBF303C2DD13}"/>
    <cellStyle name="20% - Accent4 2 2 6" xfId="10185" xr:uid="{725EE444-329B-4BE5-875F-A01F74BA672F}"/>
    <cellStyle name="20% - Accent4 2 2 7" xfId="16759" xr:uid="{ABF5F0E3-EC4D-4936-83AB-224B33660311}"/>
    <cellStyle name="20% - Accent4 2 2 8" xfId="23811" xr:uid="{CE102461-664A-40EA-A000-581AE6DADBF6}"/>
    <cellStyle name="20% - Accent4 2 2 9" xfId="47073" xr:uid="{3D16C345-69EE-4342-83F2-D61A83BFA4F9}"/>
    <cellStyle name="20% - Accent4 2 3" xfId="101" xr:uid="{A2E44A0A-E329-4531-9632-CC7C1CD6E0F1}"/>
    <cellStyle name="20% - Accent4 2 3 2" xfId="2908" xr:uid="{86EADC09-D129-4059-917D-7F80EE3CA610}"/>
    <cellStyle name="20% - Accent4 2 3 2 2" xfId="6736" xr:uid="{4C7186FF-40B8-46BC-A317-B4BBE3580E13}"/>
    <cellStyle name="20% - Accent4 2 3 2 2 2" xfId="28226" xr:uid="{235C4F3E-74E6-4F5B-BAF9-EEF63A635400}"/>
    <cellStyle name="20% - Accent4 2 3 2 3" xfId="9893" xr:uid="{83937EC0-3961-4541-BF99-A039C64CB77D}"/>
    <cellStyle name="20% - Accent4 2 3 2 3 2" xfId="31380" xr:uid="{56159441-DC93-45EE-A3F9-44735D28ED35}"/>
    <cellStyle name="20% - Accent4 2 3 2 4" xfId="24452" xr:uid="{F0A45ED1-D2CF-46E8-A425-7CFDE1BF8D59}"/>
    <cellStyle name="20% - Accent4 2 3 2 5" xfId="49014" xr:uid="{60C1173D-FCF7-4A4E-B30C-5E5052ED7C23}"/>
    <cellStyle name="20% - Accent4 2 3 3" xfId="2765" xr:uid="{E997165E-A565-47BA-BB27-DEE12DA14768}"/>
    <cellStyle name="20% - Accent4 2 3 3 2" xfId="6628" xr:uid="{F67A169B-F35E-4625-8629-2A48BDBD5A1D}"/>
    <cellStyle name="20% - Accent4 2 3 3 2 2" xfId="28117" xr:uid="{ADBACDD6-2041-455C-A681-922320815BA5}"/>
    <cellStyle name="20% - Accent4 2 3 3 3" xfId="24343" xr:uid="{F01EC804-6171-412A-AEB6-E76E28DADEFD}"/>
    <cellStyle name="20% - Accent4 2 3 3 4" xfId="49520" xr:uid="{6BDC6655-7403-4568-B1B0-33D7DF8D959E}"/>
    <cellStyle name="20% - Accent4 2 3 4" xfId="6345" xr:uid="{D9E84C99-176A-4440-8E4E-2337CC9E66C1}"/>
    <cellStyle name="20% - Accent4 2 3 4 2" xfId="27833" xr:uid="{C6E40481-0FC7-4BD9-A0D4-A9CBA32A0260}"/>
    <cellStyle name="20% - Accent4 2 3 5" xfId="9787" xr:uid="{B28C1C22-0AD5-426A-8B55-CC639EF1F11D}"/>
    <cellStyle name="20% - Accent4 2 3 5 2" xfId="31274" xr:uid="{55531BA1-8590-48C1-968C-B1E60EE2AD7B}"/>
    <cellStyle name="20% - Accent4 2 3 6" xfId="10188" xr:uid="{61830904-5C37-44C4-A2C7-51F2BF97C8C5}"/>
    <cellStyle name="20% - Accent4 2 3 7" xfId="23993" xr:uid="{84B2E3C7-E9CD-4641-8D91-65150A60304C}"/>
    <cellStyle name="20% - Accent4 2 3 8" xfId="47255" xr:uid="{AE382A73-F627-42DA-A81B-E880484C6C96}"/>
    <cellStyle name="20% - Accent4 2 3 9" xfId="2282" xr:uid="{44DCB738-85B6-4D77-9FAC-C237D195B7F0}"/>
    <cellStyle name="20% - Accent4 2 4" xfId="102" xr:uid="{8E5E8087-0BF0-4865-9DB4-EF7D44747077}"/>
    <cellStyle name="20% - Accent4 2 4 2" xfId="10189" xr:uid="{E2CFD06D-0097-45D3-95E9-BDE15036B6B1}"/>
    <cellStyle name="20% - Accent4 2 5" xfId="103" xr:uid="{314C3DCC-EC6B-4307-AF5C-87207A704BF0}"/>
    <cellStyle name="20% - Accent4 2 5 2" xfId="10190" xr:uid="{24996B0C-34FC-4F92-BBC7-43B0095E21A3}"/>
    <cellStyle name="20% - Accent4 2 6" xfId="104" xr:uid="{215CDFF8-47D0-4B80-B2C2-CADFE5EBEF75}"/>
    <cellStyle name="20% - Accent4 2 6 2" xfId="10055" xr:uid="{B53365B7-4009-4F10-BD2B-90427422FA5B}"/>
    <cellStyle name="20% - Accent4 2 7" xfId="105" xr:uid="{971BAF05-A1FE-4542-8984-B8913F9FE9EF}"/>
    <cellStyle name="20% - Accent4 2 7 2" xfId="16758" xr:uid="{0382A661-38A4-44A9-8195-12C5C6EBBF22}"/>
    <cellStyle name="20% - Accent4 2 8" xfId="99" xr:uid="{0DA3C9C1-7C39-4A51-A156-4366A0685BA0}"/>
    <cellStyle name="20% - Accent4 2 9" xfId="1662" xr:uid="{900F6401-DD3D-4A45-8707-026DF6A20E00}"/>
    <cellStyle name="20% - Accent4 3" xfId="106" xr:uid="{76427B87-3328-45DB-B0C4-7BD1F7B6B3F5}"/>
    <cellStyle name="20% - Accent4 3 2" xfId="107" xr:uid="{121308DD-41BE-4646-B259-E23463E06930}"/>
    <cellStyle name="20% - Accent4 3 2 2" xfId="4968" xr:uid="{22A25467-15B7-470C-BCCA-6BADE73005FC}"/>
    <cellStyle name="20% - Accent4 3 2 2 2" xfId="8734" xr:uid="{6A550129-A320-412E-B65E-AF9B91B9B30D}"/>
    <cellStyle name="20% - Accent4 3 2 2 2 2" xfId="30224" xr:uid="{CC815099-2EC1-4115-8C6D-08441005A890}"/>
    <cellStyle name="20% - Accent4 3 2 2 3" xfId="10192" xr:uid="{94FCDD44-6F36-4541-9FE5-CB343BC6CDA3}"/>
    <cellStyle name="20% - Accent4 3 2 2 4" xfId="26455" xr:uid="{7BDFC31C-BE54-43FE-864B-9A3076A5C23D}"/>
    <cellStyle name="20% - Accent4 3 2 2 5" xfId="49028" xr:uid="{BDFA0B01-8ADF-4597-A0EE-BB20F8C8FF40}"/>
    <cellStyle name="20% - Accent4 3 2 3" xfId="6359" xr:uid="{9F3AC9FA-DA71-401A-99D5-C1815D755203}"/>
    <cellStyle name="20% - Accent4 3 2 3 2" xfId="10193" xr:uid="{19820815-C8DE-462C-8382-3994EB10979D}"/>
    <cellStyle name="20% - Accent4 3 2 3 3" xfId="27847" xr:uid="{2D49C0FD-6C22-43A8-9E13-5EDD708C1D56}"/>
    <cellStyle name="20% - Accent4 3 2 3 4" xfId="49534" xr:uid="{76072DA9-D1C7-427D-8FEB-7F550BD995D6}"/>
    <cellStyle name="20% - Accent4 3 2 4" xfId="10191" xr:uid="{D9CAE311-D17C-4231-A361-4AAF1271EEFD}"/>
    <cellStyle name="20% - Accent4 3 2 5" xfId="24007" xr:uid="{26E9E568-28F3-46A3-84F3-D8DD2F42DC04}"/>
    <cellStyle name="20% - Accent4 3 2 6" xfId="47269" xr:uid="{3FC76B54-A14E-41F5-BEBA-3AE331AA0DE7}"/>
    <cellStyle name="20% - Accent4 3 2 7" xfId="2296" xr:uid="{7A04F653-47AC-4F9D-8815-7511A4810B5B}"/>
    <cellStyle name="20% - Accent4 3 3" xfId="2794" xr:uid="{6C97BC47-1AC6-4613-A5EF-D81F10BA365A}"/>
    <cellStyle name="20% - Accent4 3 3 2" xfId="10194" xr:uid="{12997264-EB06-4C79-B747-861D812016B9}"/>
    <cellStyle name="20% - Accent4 3 3 3" xfId="48845" xr:uid="{8523470F-D047-4008-A6A1-D538009C2637}"/>
    <cellStyle name="20% - Accent4 3 4" xfId="4762" xr:uid="{B7018B0D-F8E5-462A-AFA4-8FDDC4A5C7E0}"/>
    <cellStyle name="20% - Accent4 3 4 2" xfId="8530" xr:uid="{7A894F50-E615-4DC2-A4AF-3FD97486C288}"/>
    <cellStyle name="20% - Accent4 3 4 2 2" xfId="30020" xr:uid="{98DDEA46-70AD-436E-A931-ACACD53DCC2F}"/>
    <cellStyle name="20% - Accent4 3 4 3" xfId="10195" xr:uid="{EBBB0C77-25D2-4A86-9F54-E3D6662FCE23}"/>
    <cellStyle name="20% - Accent4 3 4 4" xfId="26248" xr:uid="{E8930CE5-82D4-4E1C-A4F4-7BBD4434BE29}"/>
    <cellStyle name="20% - Accent4 3 4 5" xfId="49353" xr:uid="{CB8AE13D-C1C1-4F3A-B527-B473B2E2E8A3}"/>
    <cellStyle name="20% - Accent4 3 5" xfId="6177" xr:uid="{6E5CE3AD-CBB8-4E2B-AF2F-087399D48719}"/>
    <cellStyle name="20% - Accent4 3 5 2" xfId="10196" xr:uid="{D02A8850-1CF9-4CBB-8AE5-D61889701615}"/>
    <cellStyle name="20% - Accent4 3 5 3" xfId="27664" xr:uid="{619FBFDC-1409-41C6-8DA3-6C6AD7690103}"/>
    <cellStyle name="20% - Accent4 3 6" xfId="10056" xr:uid="{29B87103-4797-4810-9780-FD914B64E7C8}"/>
    <cellStyle name="20% - Accent4 3 7" xfId="23825" xr:uid="{35BEAABB-4C3D-449D-AAF3-35645B0DE999}"/>
    <cellStyle name="20% - Accent4 3 8" xfId="47087" xr:uid="{9CE42F36-CC0A-4185-BFF6-EE8D262B150C}"/>
    <cellStyle name="20% - Accent4 3 9" xfId="2098" xr:uid="{396FF028-8D5D-4969-AFA5-606A103B68A9}"/>
    <cellStyle name="20% - Accent4 4" xfId="108" xr:uid="{9415314C-C493-4183-BF0A-901CA416D4D3}"/>
    <cellStyle name="20% - Accent4 4 2" xfId="109" xr:uid="{2EACE794-0B62-479E-8FEB-3C7A29E5423A}"/>
    <cellStyle name="20% - Accent4 4 2 2" xfId="31498" xr:uid="{AB95A027-C1A6-4B37-8F56-BAC75CC3C16F}"/>
    <cellStyle name="20% - Accent4 4 2 3" xfId="10197" xr:uid="{EC498248-39D0-4B2D-961C-FAB32B0B7A1F}"/>
    <cellStyle name="20% - Accent4 5" xfId="110" xr:uid="{094C80E0-8F67-4D3F-A15E-22104B9AC34C}"/>
    <cellStyle name="20% - Accent4 5 2" xfId="111" xr:uid="{3321D3B7-B6DE-48A4-8404-4D5882D65D0D}"/>
    <cellStyle name="20% - Accent4 5 2 2" xfId="8592" xr:uid="{47395C5E-20BF-401B-9BA0-A0F98AE9EB85}"/>
    <cellStyle name="20% - Accent4 5 2 2 2" xfId="30082" xr:uid="{3A788A76-4882-4020-B97C-4DC61BD757E7}"/>
    <cellStyle name="20% - Accent4 5 2 3" xfId="26310" xr:uid="{0A91E660-31B9-4ADD-A087-036EA7FE6A7D}"/>
    <cellStyle name="20% - Accent4 5 2 4" xfId="48881" xr:uid="{78791B68-F894-4573-9A1D-1D5469F6C102}"/>
    <cellStyle name="20% - Accent4 5 2 5" xfId="4824" xr:uid="{9C9C373A-6B5F-4AE2-884D-6EA1CA083653}"/>
    <cellStyle name="20% - Accent4 5 3" xfId="6213" xr:uid="{83431345-0B75-4C14-AC69-0A6199760015}"/>
    <cellStyle name="20% - Accent4 5 3 2" xfId="27700" xr:uid="{E3473DB4-7A1A-4E2C-9896-DD4C95F42565}"/>
    <cellStyle name="20% - Accent4 5 3 3" xfId="49385" xr:uid="{2E8299C1-7AA5-417B-8A10-EC7D29CD94D2}"/>
    <cellStyle name="20% - Accent4 5 4" xfId="10198" xr:uid="{FBE03BEA-DA09-4E91-9E7B-2915614C953A}"/>
    <cellStyle name="20% - Accent4 5 4 2" xfId="31499" xr:uid="{EF1F8D48-6E4A-4339-8158-B41A5AAA5DF4}"/>
    <cellStyle name="20% - Accent4 5 5" xfId="23861" xr:uid="{F54F7DF2-73F0-47AF-8B71-037B4F1CCCC7}"/>
    <cellStyle name="20% - Accent4 5 6" xfId="47123" xr:uid="{56A8D5A3-937B-42CD-A1F9-818DE128929D}"/>
    <cellStyle name="20% - Accent4 5 7" xfId="2151" xr:uid="{2292D259-EE82-49A4-B217-8DEE2766E5EC}"/>
    <cellStyle name="20% - Accent4 6" xfId="4594" xr:uid="{8CD2A561-816D-4758-8517-4E6195D3BEA0}"/>
    <cellStyle name="20% - Accent4 6 2" xfId="8370" xr:uid="{0B58A7CF-6B7D-4D29-8D51-7871988B3969}"/>
    <cellStyle name="20% - Accent4 6 2 2" xfId="29860" xr:uid="{84665088-215A-4629-A9C6-500FEFA2E90A}"/>
    <cellStyle name="20% - Accent4 6 2 3" xfId="48692" xr:uid="{2D8F33F7-6806-4372-B0DD-1D9598F1BD17}"/>
    <cellStyle name="20% - Accent4 6 3" xfId="26085" xr:uid="{DF3FAB28-F230-48D4-95AA-2198DA9BF61E}"/>
    <cellStyle name="20% - Accent4 6 3 2" xfId="49202" xr:uid="{FD95A051-D16F-4CBA-8DEF-DA101FF86677}"/>
    <cellStyle name="20% - Accent4 6 4" xfId="46934" xr:uid="{C01E9E1D-AE50-4B20-A675-83EF5572F72D}"/>
    <cellStyle name="20% - Accent4 7" xfId="6025" xr:uid="{D48C81FE-46DE-459E-A3C4-83EE936126DE}"/>
    <cellStyle name="20% - Accent4 7 2" xfId="27512" xr:uid="{9C152E7D-A086-44C7-8350-C85F4AEC1C4D}"/>
    <cellStyle name="20% - Accent4 8" xfId="23672" xr:uid="{BEA1A52F-9756-4D1D-9300-16FA3EC5AB38}"/>
    <cellStyle name="20% - Accent5" xfId="1623" builtinId="46" customBuiltin="1"/>
    <cellStyle name="20% - Accent5 2" xfId="14" xr:uid="{C5A901A2-AF5C-4D31-84F6-8BA00D81A379}"/>
    <cellStyle name="20% - Accent5 2 2" xfId="113" xr:uid="{841C5C4A-5EAC-469F-AE1C-709E1B01C8F6}"/>
    <cellStyle name="20% - Accent5 2 2 10" xfId="2086" xr:uid="{DB0B26D8-832B-4B1A-A4E0-43FDACE1440B}"/>
    <cellStyle name="20% - Accent5 2 2 2" xfId="2882" xr:uid="{85AED7C7-2132-45FA-89E5-D1F0DFFBB690}"/>
    <cellStyle name="20% - Accent5 2 2 2 2" xfId="6710" xr:uid="{4211130E-93AD-40A6-A3A4-DD618360FC36}"/>
    <cellStyle name="20% - Accent5 2 2 2 2 2" xfId="28200" xr:uid="{9437C1D4-B40E-4C06-9A2E-0F30C7530F6B}"/>
    <cellStyle name="20% - Accent5 2 2 2 3" xfId="9867" xr:uid="{44280501-A343-4C1A-A2BF-1B13E942AF1D}"/>
    <cellStyle name="20% - Accent5 2 2 2 3 2" xfId="31354" xr:uid="{26D682B5-08CB-493E-9BA8-BFA7AFE14D13}"/>
    <cellStyle name="20% - Accent5 2 2 2 4" xfId="10200" xr:uid="{2F4D4E42-ABD2-488B-8B27-678467128502}"/>
    <cellStyle name="20% - Accent5 2 2 2 5" xfId="24426" xr:uid="{F4C7E232-DE35-434E-903E-B180A32496B5}"/>
    <cellStyle name="20% - Accent5 2 2 2 6" xfId="48833" xr:uid="{CB87E831-9326-4DE7-BF84-B7EBE98B601B}"/>
    <cellStyle name="20% - Accent5 2 2 3" xfId="2714" xr:uid="{6F46C756-25C1-4754-B567-F46822C61BD0}"/>
    <cellStyle name="20% - Accent5 2 2 3 2" xfId="6602" xr:uid="{A5CBFD61-F4E1-47F4-B94F-799DE8B10AC3}"/>
    <cellStyle name="20% - Accent5 2 2 3 2 2" xfId="28091" xr:uid="{22D9EE58-7F93-4905-BD6D-47435E7EE412}"/>
    <cellStyle name="20% - Accent5 2 2 3 3" xfId="10201" xr:uid="{EA2EA17C-9CD9-4710-898A-12FDCB2EB6DA}"/>
    <cellStyle name="20% - Accent5 2 2 3 4" xfId="24309" xr:uid="{94CD6286-2765-4BF5-B663-899BAE3CE88B}"/>
    <cellStyle name="20% - Accent5 2 2 3 5" xfId="49341" xr:uid="{2892F563-C70A-42F6-AA8F-44FB0850B18D}"/>
    <cellStyle name="20% - Accent5 2 2 4" xfId="6165" xr:uid="{606B7333-77BB-482D-84D1-DEA6DB92D7A7}"/>
    <cellStyle name="20% - Accent5 2 2 4 2" xfId="27652" xr:uid="{72A698B0-AA52-43A6-BBFF-E01B4371812B}"/>
    <cellStyle name="20% - Accent5 2 2 5" xfId="9760" xr:uid="{F69E15EE-2B08-4BBB-B4F1-AA9DBEB00FFD}"/>
    <cellStyle name="20% - Accent5 2 2 5 2" xfId="31247" xr:uid="{CB3D5814-6AC7-4EE1-A99A-1D2F41185802}"/>
    <cellStyle name="20% - Accent5 2 2 6" xfId="10199" xr:uid="{46FE5352-CD13-4CF9-ACC3-E22E72E285AE}"/>
    <cellStyle name="20% - Accent5 2 2 7" xfId="16761" xr:uid="{53DEBF7F-13CF-4D46-8B38-0D331D5C70B7}"/>
    <cellStyle name="20% - Accent5 2 2 8" xfId="23813" xr:uid="{36E57237-4A44-4A88-B4DF-8BE54ACA9057}"/>
    <cellStyle name="20% - Accent5 2 2 9" xfId="47075" xr:uid="{D8D6771F-B3BA-4B7B-9EC9-2B1F93571AD6}"/>
    <cellStyle name="20% - Accent5 2 3" xfId="114" xr:uid="{C0329B8A-507A-42D5-BEBC-090E667D26A1}"/>
    <cellStyle name="20% - Accent5 2 3 2" xfId="2909" xr:uid="{9EBDE02F-2ACA-41EB-8DF8-C148284D09C4}"/>
    <cellStyle name="20% - Accent5 2 3 2 2" xfId="6737" xr:uid="{52028E6C-4947-4930-BA50-AF91E1E2CE9A}"/>
    <cellStyle name="20% - Accent5 2 3 2 2 2" xfId="28227" xr:uid="{CFC4C8FC-651D-4E42-8452-957C20DC5675}"/>
    <cellStyle name="20% - Accent5 2 3 2 3" xfId="9894" xr:uid="{4B6037AB-064D-425C-A2CD-FF8889A4259C}"/>
    <cellStyle name="20% - Accent5 2 3 2 3 2" xfId="31381" xr:uid="{B29649D5-8232-414C-9E03-2A4712ECA176}"/>
    <cellStyle name="20% - Accent5 2 3 2 4" xfId="24453" xr:uid="{6BBEF8E8-0044-4F38-82F1-874150F4AF39}"/>
    <cellStyle name="20% - Accent5 2 3 2 5" xfId="49016" xr:uid="{1D2D175A-9F9E-43DC-97B5-4708C63CA816}"/>
    <cellStyle name="20% - Accent5 2 3 3" xfId="2766" xr:uid="{C3B71175-E6A3-4761-B998-CD7CE580F26E}"/>
    <cellStyle name="20% - Accent5 2 3 3 2" xfId="6629" xr:uid="{275EF608-3E3A-41C4-BCBA-3D896360CF38}"/>
    <cellStyle name="20% - Accent5 2 3 3 2 2" xfId="28118" xr:uid="{178A9ED2-49DE-4F0E-AF2E-FCADCDF5D4B2}"/>
    <cellStyle name="20% - Accent5 2 3 3 3" xfId="24344" xr:uid="{20873531-7923-434D-AF28-2BF2F0D10AEF}"/>
    <cellStyle name="20% - Accent5 2 3 3 4" xfId="49522" xr:uid="{5348EB0A-C90E-4190-AB71-39D638642828}"/>
    <cellStyle name="20% - Accent5 2 3 4" xfId="6347" xr:uid="{58191DCB-A1A3-4698-BEF4-D57B2B024A61}"/>
    <cellStyle name="20% - Accent5 2 3 4 2" xfId="27835" xr:uid="{899F299A-F5F7-4D9B-B023-35EE8DD75222}"/>
    <cellStyle name="20% - Accent5 2 3 5" xfId="9788" xr:uid="{9759B397-6AF0-4A6E-AC5F-89FAA41445D9}"/>
    <cellStyle name="20% - Accent5 2 3 5 2" xfId="31275" xr:uid="{7650F055-BF13-4FD7-B923-366EB183A1DE}"/>
    <cellStyle name="20% - Accent5 2 3 6" xfId="10202" xr:uid="{2B102BE3-5C49-443B-AC26-4D4AB3E30D1C}"/>
    <cellStyle name="20% - Accent5 2 3 7" xfId="23995" xr:uid="{87CFB0D1-176B-4D73-AA60-7449FE017540}"/>
    <cellStyle name="20% - Accent5 2 3 8" xfId="47257" xr:uid="{0010CBE7-F89B-480E-9586-E85B8DB48180}"/>
    <cellStyle name="20% - Accent5 2 3 9" xfId="2284" xr:uid="{06439836-4E8F-4CFF-923F-58234330C7EA}"/>
    <cellStyle name="20% - Accent5 2 4" xfId="115" xr:uid="{4471B36B-0670-4F9C-BFED-ECAFE1BFBB7F}"/>
    <cellStyle name="20% - Accent5 2 4 2" xfId="10203" xr:uid="{19DC5B0E-3846-431F-95EC-C9EDD8BC965B}"/>
    <cellStyle name="20% - Accent5 2 5" xfId="116" xr:uid="{54895D60-11F2-4F90-8A8B-C77B1FF8D5A5}"/>
    <cellStyle name="20% - Accent5 2 5 2" xfId="10204" xr:uid="{AB3402FB-E12B-4F7B-9ED5-D912039CA958}"/>
    <cellStyle name="20% - Accent5 2 6" xfId="117" xr:uid="{E050C624-72B2-4EA1-B471-1E647C0D3A6D}"/>
    <cellStyle name="20% - Accent5 2 6 2" xfId="10057" xr:uid="{A1ADCB23-B3F6-4E10-B7CF-6062A12BBF14}"/>
    <cellStyle name="20% - Accent5 2 7" xfId="118" xr:uid="{BD24DDDB-7D3D-44DE-88E4-F3B313F44DF0}"/>
    <cellStyle name="20% - Accent5 2 7 2" xfId="16760" xr:uid="{7B53D3E6-C914-43A2-BC17-D433D8F57E43}"/>
    <cellStyle name="20% - Accent5 2 8" xfId="112" xr:uid="{D1611BE1-7C43-4DD6-B78E-EB69ECB91BB2}"/>
    <cellStyle name="20% - Accent5 3" xfId="119" xr:uid="{E4CD2E7C-FBF4-4179-BB51-3291F28D1036}"/>
    <cellStyle name="20% - Accent5 3 2" xfId="120" xr:uid="{DA951CB6-3CD0-4412-813E-C4E77F446FCA}"/>
    <cellStyle name="20% - Accent5 3 2 2" xfId="4970" xr:uid="{0B09323D-705A-44EF-875B-9DCEA4AD26A2}"/>
    <cellStyle name="20% - Accent5 3 2 2 2" xfId="8736" xr:uid="{5BB7AD27-EB70-45B6-AEE5-F8F30CC3D749}"/>
    <cellStyle name="20% - Accent5 3 2 2 2 2" xfId="30226" xr:uid="{1BF0F64B-AB25-4DE5-97D1-701ED3B43770}"/>
    <cellStyle name="20% - Accent5 3 2 2 3" xfId="10206" xr:uid="{1E865F72-A51A-49DA-9495-A08A067373C3}"/>
    <cellStyle name="20% - Accent5 3 2 2 4" xfId="26457" xr:uid="{6C725388-0C3F-4143-A301-05E5B8033924}"/>
    <cellStyle name="20% - Accent5 3 2 2 5" xfId="49030" xr:uid="{BB30BDF7-2194-4A87-8534-02305A00C8A2}"/>
    <cellStyle name="20% - Accent5 3 2 3" xfId="6361" xr:uid="{D7AD0D3B-2D3F-48CB-BA6F-E193D0AB3A5F}"/>
    <cellStyle name="20% - Accent5 3 2 3 2" xfId="10207" xr:uid="{7FC80928-C832-4255-9460-88975FC59546}"/>
    <cellStyle name="20% - Accent5 3 2 3 3" xfId="27849" xr:uid="{8427453E-9FF1-458E-AE55-5DE971338C26}"/>
    <cellStyle name="20% - Accent5 3 2 3 4" xfId="49536" xr:uid="{57686B04-E31F-4FC0-B185-CE6E3D1C0AC8}"/>
    <cellStyle name="20% - Accent5 3 2 4" xfId="10205" xr:uid="{A5416052-AD13-4C8D-AFD9-AEF55EBF371B}"/>
    <cellStyle name="20% - Accent5 3 2 5" xfId="24009" xr:uid="{B7FED77D-6C82-4657-94F9-CCA369511D90}"/>
    <cellStyle name="20% - Accent5 3 2 6" xfId="47271" xr:uid="{1822FE92-F9AE-4922-9886-9B7953714212}"/>
    <cellStyle name="20% - Accent5 3 2 7" xfId="2298" xr:uid="{C65B90C7-797E-4A91-9EBA-5C8EDD4C28A8}"/>
    <cellStyle name="20% - Accent5 3 3" xfId="2795" xr:uid="{8EEF9AA1-4B4A-4A6B-A751-F8CEB8B98D9F}"/>
    <cellStyle name="20% - Accent5 3 3 2" xfId="10208" xr:uid="{A72ED9F1-573B-48E3-ADC1-05B0145022EF}"/>
    <cellStyle name="20% - Accent5 3 3 3" xfId="48847" xr:uid="{DA695481-CAC7-4DD8-B477-98328AA77426}"/>
    <cellStyle name="20% - Accent5 3 4" xfId="4764" xr:uid="{59CA28C9-8DB1-4C64-88EE-2F8573C4BF3D}"/>
    <cellStyle name="20% - Accent5 3 4 2" xfId="8532" xr:uid="{A967C021-0F4A-4EA0-A0AC-4EA452D6B057}"/>
    <cellStyle name="20% - Accent5 3 4 2 2" xfId="30022" xr:uid="{303C7E0D-3838-4091-B0E1-08F937E00FE3}"/>
    <cellStyle name="20% - Accent5 3 4 3" xfId="10209" xr:uid="{8290203B-A4A5-4728-B45B-30650AD7461E}"/>
    <cellStyle name="20% - Accent5 3 4 4" xfId="26250" xr:uid="{8F5E9A86-9A5B-4CBA-A33A-4C0EF3BF461F}"/>
    <cellStyle name="20% - Accent5 3 4 5" xfId="49355" xr:uid="{62742871-1BE8-4481-8C54-70ADBC1FDDDF}"/>
    <cellStyle name="20% - Accent5 3 5" xfId="6179" xr:uid="{CC935EE9-A1B8-4352-9465-8170BD6E5931}"/>
    <cellStyle name="20% - Accent5 3 5 2" xfId="10210" xr:uid="{7E56379D-C069-4E69-A6EA-501942578BC2}"/>
    <cellStyle name="20% - Accent5 3 5 3" xfId="27666" xr:uid="{00A9B8AE-D284-4AC3-8DEE-8B9C974F7ADE}"/>
    <cellStyle name="20% - Accent5 3 6" xfId="10058" xr:uid="{1E7AACA4-A535-483D-8472-4DE69727BC75}"/>
    <cellStyle name="20% - Accent5 3 7" xfId="23827" xr:uid="{26559CC2-C92C-4E70-A7A0-C08D678FE213}"/>
    <cellStyle name="20% - Accent5 3 8" xfId="47089" xr:uid="{D6A9D810-6C08-4A2C-A80B-E8BCE46F547D}"/>
    <cellStyle name="20% - Accent5 3 9" xfId="2100" xr:uid="{5AC36E90-E1C0-4244-8A2F-8AA4B85860BD}"/>
    <cellStyle name="20% - Accent5 4" xfId="121" xr:uid="{2286DA1C-FD6F-4124-8DE7-42BA5F02A979}"/>
    <cellStyle name="20% - Accent5 4 2" xfId="122" xr:uid="{53AC85FA-D63A-4855-983D-A86BDDDC3652}"/>
    <cellStyle name="20% - Accent5 4 2 2" xfId="31500" xr:uid="{40CBC8AA-D048-4EEF-B6B0-F94163686AC4}"/>
    <cellStyle name="20% - Accent5 4 2 3" xfId="10211" xr:uid="{8FC86E43-1F45-4BAE-A4C0-04E6C7B917B6}"/>
    <cellStyle name="20% - Accent5 5" xfId="123" xr:uid="{297E77BC-EB4B-4457-BC18-4304144D80D1}"/>
    <cellStyle name="20% - Accent5 5 2" xfId="124" xr:uid="{B7414BDA-DF0C-4682-8ECB-8900E9D16565}"/>
    <cellStyle name="20% - Accent5 5 2 2" xfId="8594" xr:uid="{A29B4297-9E5C-4D88-82B6-6B650404E1B6}"/>
    <cellStyle name="20% - Accent5 5 2 2 2" xfId="30084" xr:uid="{EA392C74-961D-41B5-A82E-A1AE5C37BDFE}"/>
    <cellStyle name="20% - Accent5 5 2 3" xfId="26312" xr:uid="{ACCD0256-7F19-46ED-A816-664BF99E9E10}"/>
    <cellStyle name="20% - Accent5 5 2 4" xfId="48883" xr:uid="{A035D747-97B8-461D-9A07-DEF1C022018E}"/>
    <cellStyle name="20% - Accent5 5 2 5" xfId="4826" xr:uid="{F57A72BB-3AE9-4E5F-A3E1-EB0C205E0D8E}"/>
    <cellStyle name="20% - Accent5 5 3" xfId="6215" xr:uid="{52000157-6749-467A-8292-7B6B579945C9}"/>
    <cellStyle name="20% - Accent5 5 3 2" xfId="27702" xr:uid="{3EBAE62D-5953-4EA9-804F-B56D2C225370}"/>
    <cellStyle name="20% - Accent5 5 3 3" xfId="49387" xr:uid="{2E810F9F-BBEA-4D86-82FB-EA08C1D516AC}"/>
    <cellStyle name="20% - Accent5 5 4" xfId="10212" xr:uid="{4B41D1F7-182B-4D89-82EF-3EBA80C94DA1}"/>
    <cellStyle name="20% - Accent5 5 4 2" xfId="31501" xr:uid="{E9332A28-B157-4958-A604-73BC3CEED419}"/>
    <cellStyle name="20% - Accent5 5 5" xfId="23863" xr:uid="{4EF5FACA-7C86-47A0-B796-03445F059B7A}"/>
    <cellStyle name="20% - Accent5 5 6" xfId="47125" xr:uid="{2CD6AF10-D134-4C0F-BC02-AB4A984D3767}"/>
    <cellStyle name="20% - Accent5 5 7" xfId="2153" xr:uid="{28BDF5AF-A9F6-43C7-ADBC-08B95FD34EC7}"/>
    <cellStyle name="20% - Accent5 6" xfId="4598" xr:uid="{EAAA25FE-7590-4668-85DE-929ACE696B2D}"/>
    <cellStyle name="20% - Accent5 6 2" xfId="8372" xr:uid="{AAED9F6D-865C-405B-9D32-345F8345F005}"/>
    <cellStyle name="20% - Accent5 6 2 2" xfId="29862" xr:uid="{258FC61A-70A5-4A88-B927-D8259BE11E37}"/>
    <cellStyle name="20% - Accent5 6 2 3" xfId="48694" xr:uid="{5AF23C35-DCEC-4E17-AEB8-F9FFE4B8CA6B}"/>
    <cellStyle name="20% - Accent5 6 3" xfId="26087" xr:uid="{1B87D622-DBA8-4D2B-AA62-E926B1B5A2F1}"/>
    <cellStyle name="20% - Accent5 6 3 2" xfId="49204" xr:uid="{DFF93D22-129F-462C-9111-53C02BB07CAD}"/>
    <cellStyle name="20% - Accent5 6 4" xfId="46936" xr:uid="{E6198DCC-1585-4614-87E0-C2FFC899A69A}"/>
    <cellStyle name="20% - Accent5 7" xfId="6027" xr:uid="{1A456D46-B6D3-4157-9D06-CC75B2868B1B}"/>
    <cellStyle name="20% - Accent5 7 2" xfId="27514" xr:uid="{36FB7892-CA16-4243-A6E5-0CF528153AF4}"/>
    <cellStyle name="20% - Accent5 8" xfId="23674" xr:uid="{47483F33-91FE-43E8-A6C2-42E9EFF2CF96}"/>
    <cellStyle name="20% - Accent6" xfId="1626" builtinId="50" customBuiltin="1"/>
    <cellStyle name="20% - Accent6 2" xfId="15" xr:uid="{4BC115B3-0494-4AAF-919C-0D6C06E03999}"/>
    <cellStyle name="20% - Accent6 2 2" xfId="126" xr:uid="{D4AB7199-41D1-4343-8AA4-712FBF48FC16}"/>
    <cellStyle name="20% - Accent6 2 2 10" xfId="2088" xr:uid="{5CB2F918-C402-4A6A-9814-8DDFEBAAC12F}"/>
    <cellStyle name="20% - Accent6 2 2 2" xfId="2883" xr:uid="{5908AC02-EB4D-484E-916C-2735195F8B86}"/>
    <cellStyle name="20% - Accent6 2 2 2 2" xfId="6711" xr:uid="{176056E1-4925-4F0A-A167-4A114E7BFE3E}"/>
    <cellStyle name="20% - Accent6 2 2 2 2 2" xfId="28201" xr:uid="{63E274FA-AEDA-4682-A320-5871317BBC4A}"/>
    <cellStyle name="20% - Accent6 2 2 2 3" xfId="9868" xr:uid="{8F03E541-CCA7-44E9-ACCE-1F969E4F0158}"/>
    <cellStyle name="20% - Accent6 2 2 2 3 2" xfId="31355" xr:uid="{1A10E9F4-42A8-4D55-8F3E-60DAD641FEFB}"/>
    <cellStyle name="20% - Accent6 2 2 2 4" xfId="10214" xr:uid="{820C72B0-CC48-49E5-B61A-05ED7525A128}"/>
    <cellStyle name="20% - Accent6 2 2 2 5" xfId="24427" xr:uid="{D010509B-1B97-44F1-9035-2CF6EF9DA28C}"/>
    <cellStyle name="20% - Accent6 2 2 2 6" xfId="48835" xr:uid="{42D5DEFB-8DA2-486D-9BC4-90C6B4B89FD7}"/>
    <cellStyle name="20% - Accent6 2 2 3" xfId="2715" xr:uid="{7C659A4D-9005-488F-867D-6EAFF3D0A94A}"/>
    <cellStyle name="20% - Accent6 2 2 3 2" xfId="6603" xr:uid="{372E313F-797B-42B6-B221-514729F5FDF2}"/>
    <cellStyle name="20% - Accent6 2 2 3 2 2" xfId="28092" xr:uid="{B3EB2240-FC70-4DD3-80B6-8C27F39B35E9}"/>
    <cellStyle name="20% - Accent6 2 2 3 3" xfId="10215" xr:uid="{55940C76-8CAC-41E5-82D7-F1AC056E1E74}"/>
    <cellStyle name="20% - Accent6 2 2 3 4" xfId="24310" xr:uid="{B20BF1B4-5111-4A0D-9647-39CFB0CA127F}"/>
    <cellStyle name="20% - Accent6 2 2 3 5" xfId="49343" xr:uid="{8555485B-9F86-409A-9786-5C667E85627D}"/>
    <cellStyle name="20% - Accent6 2 2 4" xfId="6167" xr:uid="{63C828DB-260A-499E-B360-0A9DA975B7FA}"/>
    <cellStyle name="20% - Accent6 2 2 4 2" xfId="27654" xr:uid="{F274C13B-DB4F-43B7-8674-725050E3CCF2}"/>
    <cellStyle name="20% - Accent6 2 2 5" xfId="9761" xr:uid="{3F0B1C4D-85F9-4F12-BE64-3BEA9531777B}"/>
    <cellStyle name="20% - Accent6 2 2 5 2" xfId="31248" xr:uid="{7B148655-E921-4BC5-A0DF-29EE93C84472}"/>
    <cellStyle name="20% - Accent6 2 2 6" xfId="10213" xr:uid="{CBAD16AC-E2D3-43D5-94B7-AC7E15DBAC2E}"/>
    <cellStyle name="20% - Accent6 2 2 7" xfId="16763" xr:uid="{43CF04F2-920B-4223-8170-2B22EB3B878F}"/>
    <cellStyle name="20% - Accent6 2 2 8" xfId="23815" xr:uid="{3A21B5FD-B983-4B60-9D8E-E47B49B88374}"/>
    <cellStyle name="20% - Accent6 2 2 9" xfId="47077" xr:uid="{F76E576C-674A-4F9D-8E76-0507BC0DD99C}"/>
    <cellStyle name="20% - Accent6 2 3" xfId="127" xr:uid="{C0722BDB-CF93-4B29-86C9-4A3B8F655F47}"/>
    <cellStyle name="20% - Accent6 2 3 2" xfId="2910" xr:uid="{29593318-ED70-4EE2-BFFD-20A4DE00FC57}"/>
    <cellStyle name="20% - Accent6 2 3 2 2" xfId="6738" xr:uid="{C456A2B8-CA69-4DDE-A80A-3D6538E45C1E}"/>
    <cellStyle name="20% - Accent6 2 3 2 2 2" xfId="28228" xr:uid="{1B382B13-6615-4E26-9547-F5F8BA123D62}"/>
    <cellStyle name="20% - Accent6 2 3 2 3" xfId="9895" xr:uid="{5F003AF8-65B7-4FF2-B6E6-184B18ACCF15}"/>
    <cellStyle name="20% - Accent6 2 3 2 3 2" xfId="31382" xr:uid="{21865E0F-606D-4B54-A7A1-CE97D2D1CFFB}"/>
    <cellStyle name="20% - Accent6 2 3 2 4" xfId="24454" xr:uid="{0D2D8634-2B77-4618-91EF-D35BC490864A}"/>
    <cellStyle name="20% - Accent6 2 3 2 5" xfId="49018" xr:uid="{584EFF52-AEEA-4E8D-B2AD-8EA2068681FF}"/>
    <cellStyle name="20% - Accent6 2 3 3" xfId="2767" xr:uid="{A9840F1A-FBC9-4584-B4EB-425081D502D6}"/>
    <cellStyle name="20% - Accent6 2 3 3 2" xfId="6630" xr:uid="{CFF7D2CF-659F-4F10-92F0-7802049BF334}"/>
    <cellStyle name="20% - Accent6 2 3 3 2 2" xfId="28119" xr:uid="{06BE307E-CA04-4E85-9024-9FF8BEBCA03C}"/>
    <cellStyle name="20% - Accent6 2 3 3 3" xfId="24345" xr:uid="{CDA21901-BA56-4BD0-BAEE-8D53D5DEBE7E}"/>
    <cellStyle name="20% - Accent6 2 3 3 4" xfId="49524" xr:uid="{9B5DAA75-84CA-4809-827C-E8C996D3353D}"/>
    <cellStyle name="20% - Accent6 2 3 4" xfId="6349" xr:uid="{10A45456-394F-4B00-AAAE-B84F5F2D8BF4}"/>
    <cellStyle name="20% - Accent6 2 3 4 2" xfId="27837" xr:uid="{91A37D79-7FC0-4DC8-B6BB-75EBD8BD08C8}"/>
    <cellStyle name="20% - Accent6 2 3 5" xfId="9789" xr:uid="{52C3CB54-F2F7-4945-8D97-BB17C38725D6}"/>
    <cellStyle name="20% - Accent6 2 3 5 2" xfId="31276" xr:uid="{10232F25-7F13-4020-B980-87A32FE10BD7}"/>
    <cellStyle name="20% - Accent6 2 3 6" xfId="10216" xr:uid="{4FBEDAF9-BB7A-479E-B0D7-274034BAAD72}"/>
    <cellStyle name="20% - Accent6 2 3 7" xfId="23997" xr:uid="{D619C119-613D-4A0B-A768-7EB8C7BD9BA1}"/>
    <cellStyle name="20% - Accent6 2 3 8" xfId="47259" xr:uid="{547CDEC2-CEE9-432D-96AA-62829C5439B5}"/>
    <cellStyle name="20% - Accent6 2 3 9" xfId="2286" xr:uid="{4194B1EE-983D-4C25-BB1E-E27AADE1B8F5}"/>
    <cellStyle name="20% - Accent6 2 4" xfId="128" xr:uid="{C77DA04C-EAD0-4188-9AB5-68345FDAF5BD}"/>
    <cellStyle name="20% - Accent6 2 4 2" xfId="10217" xr:uid="{75F322D9-15B1-4F21-8F73-93A2CB5D5805}"/>
    <cellStyle name="20% - Accent6 2 5" xfId="129" xr:uid="{C918A6E3-B8F9-48F0-8D62-375F385A6393}"/>
    <cellStyle name="20% - Accent6 2 5 2" xfId="10218" xr:uid="{23883EFA-E1A2-4DE6-8D7D-FECFF548DBB9}"/>
    <cellStyle name="20% - Accent6 2 6" xfId="130" xr:uid="{13002A0D-AAF9-4D8F-A0C5-4A01E9D6B4AD}"/>
    <cellStyle name="20% - Accent6 2 6 2" xfId="10059" xr:uid="{79ACFB26-D839-4F6C-B3B1-1E199D0F4882}"/>
    <cellStyle name="20% - Accent6 2 7" xfId="131" xr:uid="{1207A91E-E693-4A8E-A2D3-2D58F23615A3}"/>
    <cellStyle name="20% - Accent6 2 7 2" xfId="16762" xr:uid="{4F15AFA2-A4BD-4884-8EDA-85F21FBE3BB7}"/>
    <cellStyle name="20% - Accent6 2 8" xfId="125" xr:uid="{A0533691-D3AB-49C6-B626-2BFBB58328D9}"/>
    <cellStyle name="20% - Accent6 2 9" xfId="1663" xr:uid="{73ED47F0-281E-4B94-85F9-2D418C3B321E}"/>
    <cellStyle name="20% - Accent6 3" xfId="132" xr:uid="{ECDBDAA8-F380-4948-9E2B-202B723DAA8A}"/>
    <cellStyle name="20% - Accent6 3 2" xfId="133" xr:uid="{47BBDD9F-AC69-4174-8E19-EC4EFB6E94D5}"/>
    <cellStyle name="20% - Accent6 3 2 2" xfId="4972" xr:uid="{6D00A161-D9D2-4B48-9F68-198C3C9F4B67}"/>
    <cellStyle name="20% - Accent6 3 2 2 2" xfId="8738" xr:uid="{820E8E73-4150-4AEB-AE87-D8638F0A7A95}"/>
    <cellStyle name="20% - Accent6 3 2 2 2 2" xfId="30228" xr:uid="{F4CADED3-B3DC-404A-979F-BEE72CD55515}"/>
    <cellStyle name="20% - Accent6 3 2 2 3" xfId="10220" xr:uid="{FFC3E40B-7F28-4973-AB49-B494338C37F8}"/>
    <cellStyle name="20% - Accent6 3 2 2 4" xfId="26459" xr:uid="{AE64B81E-45FC-48E7-B71D-BDEBDDD3FBA5}"/>
    <cellStyle name="20% - Accent6 3 2 2 5" xfId="49032" xr:uid="{89AC5AC8-AA52-43E8-9DCA-F008A20DBA3B}"/>
    <cellStyle name="20% - Accent6 3 2 3" xfId="6363" xr:uid="{F0F2FE65-A81C-47BD-A0C4-4DFF2ED12B72}"/>
    <cellStyle name="20% - Accent6 3 2 3 2" xfId="10221" xr:uid="{C44F0280-D17F-43BE-8817-A78D97E3AD22}"/>
    <cellStyle name="20% - Accent6 3 2 3 3" xfId="27851" xr:uid="{56A0F472-2623-4FC3-B581-A0968AC1F5D8}"/>
    <cellStyle name="20% - Accent6 3 2 3 4" xfId="49538" xr:uid="{1E1D39F7-DFEF-42D3-8DAE-A52D7E497E0E}"/>
    <cellStyle name="20% - Accent6 3 2 4" xfId="10219" xr:uid="{5406EE7C-4AC8-4F10-92E0-3DF6A30CBADD}"/>
    <cellStyle name="20% - Accent6 3 2 5" xfId="24011" xr:uid="{AF59E311-5662-4610-A4A6-A6DDF22F3AF1}"/>
    <cellStyle name="20% - Accent6 3 2 6" xfId="47273" xr:uid="{5466AE04-2A0C-4FBC-87D8-152A90F6472C}"/>
    <cellStyle name="20% - Accent6 3 2 7" xfId="2300" xr:uid="{82C6BDE0-D015-439E-95CA-DB6B32A2F43A}"/>
    <cellStyle name="20% - Accent6 3 3" xfId="2796" xr:uid="{4E261964-9490-4A77-9948-2D43E5FA952C}"/>
    <cellStyle name="20% - Accent6 3 3 2" xfId="10222" xr:uid="{0D034EBD-D27A-4807-8967-4F577CA3C03B}"/>
    <cellStyle name="20% - Accent6 3 3 3" xfId="48849" xr:uid="{B27B832F-117D-4E23-A02E-3AA485299242}"/>
    <cellStyle name="20% - Accent6 3 4" xfId="4766" xr:uid="{C32143CE-B380-4F5E-9A87-243E68C4E0A6}"/>
    <cellStyle name="20% - Accent6 3 4 2" xfId="8534" xr:uid="{ADC43D11-B488-4519-BF8E-EF945E414FF7}"/>
    <cellStyle name="20% - Accent6 3 4 2 2" xfId="30024" xr:uid="{DEE48EB0-B390-419F-B1EC-8FEF3F1A1C1B}"/>
    <cellStyle name="20% - Accent6 3 4 3" xfId="10223" xr:uid="{E1EC4680-BAA2-4028-80C9-121E6DF2C03B}"/>
    <cellStyle name="20% - Accent6 3 4 4" xfId="26252" xr:uid="{53C5AF49-2D14-416B-8E63-CF59EEC51EF8}"/>
    <cellStyle name="20% - Accent6 3 4 5" xfId="49357" xr:uid="{7AFBB9D7-D1CA-4B55-9F64-0293440DCEB3}"/>
    <cellStyle name="20% - Accent6 3 5" xfId="6181" xr:uid="{CC3A14E1-39A5-4F55-B48D-C4D017865780}"/>
    <cellStyle name="20% - Accent6 3 5 2" xfId="10224" xr:uid="{6F888552-E7E7-470B-B4D9-F1B6642F60DE}"/>
    <cellStyle name="20% - Accent6 3 5 3" xfId="27668" xr:uid="{D0788BC2-B6D9-4938-A0A5-064CFC2A8B93}"/>
    <cellStyle name="20% - Accent6 3 6" xfId="10060" xr:uid="{3380B45E-9450-406C-858A-50A92DD209FF}"/>
    <cellStyle name="20% - Accent6 3 7" xfId="23829" xr:uid="{C6751C6E-1D09-4795-BFC3-1A995A0BFD66}"/>
    <cellStyle name="20% - Accent6 3 8" xfId="47091" xr:uid="{37D99E73-AC60-4519-8015-032B716CFC20}"/>
    <cellStyle name="20% - Accent6 3 9" xfId="2102" xr:uid="{B7644C02-39E1-47CA-96C0-14448122B8D4}"/>
    <cellStyle name="20% - Accent6 4" xfId="134" xr:uid="{A602604F-C4BB-4DD7-80FE-6BCD8784CCBD}"/>
    <cellStyle name="20% - Accent6 4 2" xfId="135" xr:uid="{7C25B44D-7572-46D4-B028-122168867918}"/>
    <cellStyle name="20% - Accent6 4 2 2" xfId="31502" xr:uid="{2C9C6B62-6F64-4564-B88C-31CFE6E97747}"/>
    <cellStyle name="20% - Accent6 4 2 3" xfId="10225" xr:uid="{6FAF7793-5D66-49CE-9975-9B8AF1FA55CD}"/>
    <cellStyle name="20% - Accent6 5" xfId="136" xr:uid="{EA573896-C4FC-4F64-B4D1-65A0A6EAC976}"/>
    <cellStyle name="20% - Accent6 5 2" xfId="137" xr:uid="{33C0B30C-45DE-4739-9D7D-2011FB36C171}"/>
    <cellStyle name="20% - Accent6 5 2 2" xfId="8596" xr:uid="{DCA2DC3A-9295-4430-B593-EFA76305E90B}"/>
    <cellStyle name="20% - Accent6 5 2 2 2" xfId="30086" xr:uid="{34E7F22E-B5CF-474E-8166-5888B5F793A2}"/>
    <cellStyle name="20% - Accent6 5 2 3" xfId="26314" xr:uid="{DAC7150F-E923-4829-91EF-A5A7E2CDF2B7}"/>
    <cellStyle name="20% - Accent6 5 2 4" xfId="48885" xr:uid="{3AD21A7D-771C-4FAB-B678-79B32946C3BB}"/>
    <cellStyle name="20% - Accent6 5 2 5" xfId="4828" xr:uid="{40BD9613-A067-4780-9199-93908B24EDDA}"/>
    <cellStyle name="20% - Accent6 5 3" xfId="6217" xr:uid="{AD775032-DB2F-4F8D-9BD6-13E1469776C1}"/>
    <cellStyle name="20% - Accent6 5 3 2" xfId="27704" xr:uid="{9BF9AD73-A30E-4804-BE9D-99C940FC48FF}"/>
    <cellStyle name="20% - Accent6 5 3 3" xfId="49389" xr:uid="{5F4FC0A4-48FA-4DF9-B517-91C6084EA916}"/>
    <cellStyle name="20% - Accent6 5 4" xfId="10226" xr:uid="{F5821A78-AD3E-4793-B80B-52A22137AB32}"/>
    <cellStyle name="20% - Accent6 5 4 2" xfId="31503" xr:uid="{FC79817F-7C50-4AB7-9983-44F270A11A9A}"/>
    <cellStyle name="20% - Accent6 5 5" xfId="23865" xr:uid="{F9DA1688-F562-458C-AF0F-1E13B10CEE90}"/>
    <cellStyle name="20% - Accent6 5 6" xfId="47127" xr:uid="{6BDCE98B-B42F-456F-81C1-B4C2943C493B}"/>
    <cellStyle name="20% - Accent6 5 7" xfId="2155" xr:uid="{8A7BD8A9-1834-42C8-A580-BAAC0D6339D5}"/>
    <cellStyle name="20% - Accent6 6" xfId="4602" xr:uid="{4909E51E-589F-467C-B917-1D72CFCC57AA}"/>
    <cellStyle name="20% - Accent6 6 2" xfId="8374" xr:uid="{AEB439F1-5224-470C-81B4-1100C3674621}"/>
    <cellStyle name="20% - Accent6 6 2 2" xfId="29864" xr:uid="{D0C32836-54AF-4BD7-8036-672722BE278B}"/>
    <cellStyle name="20% - Accent6 6 2 3" xfId="48696" xr:uid="{5A822739-7DA4-4BBC-A7E0-839352951201}"/>
    <cellStyle name="20% - Accent6 6 3" xfId="26089" xr:uid="{A9E8DF70-5FF2-41BF-AB46-C1C49C11DD2A}"/>
    <cellStyle name="20% - Accent6 6 3 2" xfId="49206" xr:uid="{109D8EA1-7BC0-41D8-99E2-37058FC18A2D}"/>
    <cellStyle name="20% - Accent6 6 4" xfId="46938" xr:uid="{4F054286-C1D2-4E77-AB4B-30D23633128A}"/>
    <cellStyle name="20% - Accent6 7" xfId="6029" xr:uid="{E6E0653A-065A-47AB-AA1B-634C3AA08658}"/>
    <cellStyle name="20% - Accent6 7 2" xfId="27516" xr:uid="{A29A535F-414F-4A66-BB8C-D0801496417B}"/>
    <cellStyle name="20% - Accent6 8" xfId="23676" xr:uid="{BF3B3568-0C8D-48D5-9378-EC301E95502D}"/>
    <cellStyle name="2002 1" xfId="9936" xr:uid="{4BBDC5C9-B7B3-4B18-88B6-9173DA96632B}"/>
    <cellStyle name="2002 1 2" xfId="31413" xr:uid="{82AD1BD3-16C0-45E0-A38D-D6FDA554BDBD}"/>
    <cellStyle name="40% - Accent1" xfId="1612" builtinId="31" customBuiltin="1"/>
    <cellStyle name="40% - Accent1 2" xfId="16" xr:uid="{047C3D3B-C613-4888-85CD-E67EA9494123}"/>
    <cellStyle name="40% - Accent1 2 2" xfId="139" xr:uid="{F5618B85-259A-4596-8FF2-7F4A4DC7983B}"/>
    <cellStyle name="40% - Accent1 2 2 10" xfId="2079" xr:uid="{9286493F-53BB-42BC-9F3C-90E3F98906B4}"/>
    <cellStyle name="40% - Accent1 2 2 2" xfId="2884" xr:uid="{ABC36D75-E7A5-4A25-9CD8-FDF78DD3EEE3}"/>
    <cellStyle name="40% - Accent1 2 2 2 2" xfId="6712" xr:uid="{2D5776BC-4916-4190-AB54-70C9BBE792AB}"/>
    <cellStyle name="40% - Accent1 2 2 2 2 2" xfId="28202" xr:uid="{E68CB985-8509-4D3E-8FEC-7EC79F0084F1}"/>
    <cellStyle name="40% - Accent1 2 2 2 3" xfId="9869" xr:uid="{3AEE319E-687B-4EEB-ABCB-1A717F378FFD}"/>
    <cellStyle name="40% - Accent1 2 2 2 3 2" xfId="31356" xr:uid="{91FB1B11-86DC-4AC1-864E-D2BA837576E7}"/>
    <cellStyle name="40% - Accent1 2 2 2 4" xfId="10228" xr:uid="{B724BC31-989D-4D01-864B-7E972D85273D}"/>
    <cellStyle name="40% - Accent1 2 2 2 5" xfId="24428" xr:uid="{DE731944-3098-453D-B102-234115DF2F05}"/>
    <cellStyle name="40% - Accent1 2 2 2 6" xfId="48826" xr:uid="{60D82865-10DA-4AED-8A4C-DEB99085321F}"/>
    <cellStyle name="40% - Accent1 2 2 3" xfId="2716" xr:uid="{4A5B2F68-3C3A-4F9D-A305-591E3241E028}"/>
    <cellStyle name="40% - Accent1 2 2 3 2" xfId="6604" xr:uid="{688D3713-9B04-4869-82A1-7204B68490D0}"/>
    <cellStyle name="40% - Accent1 2 2 3 2 2" xfId="28093" xr:uid="{73D9B9EB-28CB-4B2F-B08C-961C5375673F}"/>
    <cellStyle name="40% - Accent1 2 2 3 3" xfId="10229" xr:uid="{8912C144-349B-44A9-9A57-A2C3CD4D1767}"/>
    <cellStyle name="40% - Accent1 2 2 3 4" xfId="24311" xr:uid="{086EB8AA-1446-49F7-9E8B-1F91BC6BFC6C}"/>
    <cellStyle name="40% - Accent1 2 2 3 5" xfId="49334" xr:uid="{F110EFB3-4FDD-4840-8EF2-FCDAA02F25F9}"/>
    <cellStyle name="40% - Accent1 2 2 4" xfId="6158" xr:uid="{6D44ABD8-0DCC-4C85-972F-DBA212EED767}"/>
    <cellStyle name="40% - Accent1 2 2 4 2" xfId="27645" xr:uid="{C034500C-FC20-4BC5-AFD1-9B322901F8AD}"/>
    <cellStyle name="40% - Accent1 2 2 5" xfId="9762" xr:uid="{F4B110DA-714A-4B9B-81DF-78B1ABDE29BA}"/>
    <cellStyle name="40% - Accent1 2 2 5 2" xfId="31249" xr:uid="{003B3D9D-53ED-4A61-8947-859183BC7C53}"/>
    <cellStyle name="40% - Accent1 2 2 6" xfId="10227" xr:uid="{4C2F35A6-41CF-4668-98F6-D8F4B81461F7}"/>
    <cellStyle name="40% - Accent1 2 2 7" xfId="16765" xr:uid="{5C1C1375-0FE3-4FE5-8C98-E3906265D39F}"/>
    <cellStyle name="40% - Accent1 2 2 8" xfId="23806" xr:uid="{8E85E1E4-A1F1-45A8-AAB7-1F972F0AB5F2}"/>
    <cellStyle name="40% - Accent1 2 2 9" xfId="47068" xr:uid="{B8F5D9B3-65B6-4574-820F-FE5A05A7291D}"/>
    <cellStyle name="40% - Accent1 2 3" xfId="140" xr:uid="{0BB6307B-3028-4DED-8DD4-794CF2868705}"/>
    <cellStyle name="40% - Accent1 2 3 2" xfId="2911" xr:uid="{6C4F152D-E3FD-49E1-86A9-BF4B6036E4AF}"/>
    <cellStyle name="40% - Accent1 2 3 2 2" xfId="6739" xr:uid="{E41849EB-2479-4BFC-8680-F31A8BEC410D}"/>
    <cellStyle name="40% - Accent1 2 3 2 2 2" xfId="28229" xr:uid="{10A4F4C9-321A-4FBD-9173-5E1B78AE2892}"/>
    <cellStyle name="40% - Accent1 2 3 2 3" xfId="9896" xr:uid="{40DFEB94-4E52-4D30-A018-69694753A9B8}"/>
    <cellStyle name="40% - Accent1 2 3 2 3 2" xfId="31383" xr:uid="{4B183AEB-52F7-4F4E-9002-079FBCB472ED}"/>
    <cellStyle name="40% - Accent1 2 3 2 4" xfId="24455" xr:uid="{50E94F82-BB1A-49C3-8342-EC829112B73F}"/>
    <cellStyle name="40% - Accent1 2 3 2 5" xfId="49009" xr:uid="{EFA0DFF0-2E6C-4521-8263-CD788EA8D208}"/>
    <cellStyle name="40% - Accent1 2 3 3" xfId="2768" xr:uid="{B44520B1-D54E-41FB-A703-BD29E268A134}"/>
    <cellStyle name="40% - Accent1 2 3 3 2" xfId="6631" xr:uid="{C9572AE7-8C08-4BDD-8875-4F3305BF1B87}"/>
    <cellStyle name="40% - Accent1 2 3 3 2 2" xfId="28120" xr:uid="{AE9721FC-9ADC-4395-A8FE-63DC873AD7F4}"/>
    <cellStyle name="40% - Accent1 2 3 3 3" xfId="24346" xr:uid="{E838A31B-005B-41FC-BA15-948A0CE0DDF4}"/>
    <cellStyle name="40% - Accent1 2 3 3 4" xfId="49515" xr:uid="{9F423130-9DDD-4F1D-9AE4-6AB272762C10}"/>
    <cellStyle name="40% - Accent1 2 3 4" xfId="6340" xr:uid="{7482B98D-7165-496D-A887-24C4B608E6FA}"/>
    <cellStyle name="40% - Accent1 2 3 4 2" xfId="27828" xr:uid="{185E48DD-90E9-4FB2-852C-73D103EF6D67}"/>
    <cellStyle name="40% - Accent1 2 3 5" xfId="9790" xr:uid="{3A15CC04-3D70-473C-8F8F-35D3F7C3BB9D}"/>
    <cellStyle name="40% - Accent1 2 3 5 2" xfId="31277" xr:uid="{2BD4AA32-A32A-4D7D-AD99-17DB115D5842}"/>
    <cellStyle name="40% - Accent1 2 3 6" xfId="10230" xr:uid="{BE9AEF3C-7EF0-468D-A35E-FA133FCBB288}"/>
    <cellStyle name="40% - Accent1 2 3 7" xfId="23988" xr:uid="{2A0C884A-BD20-42FA-B513-5F29D63FE697}"/>
    <cellStyle name="40% - Accent1 2 3 8" xfId="47250" xr:uid="{4D8D5A55-7989-43FC-9DD0-F3134B24F97D}"/>
    <cellStyle name="40% - Accent1 2 3 9" xfId="2277" xr:uid="{C47AA31B-D361-46FF-B926-A531AED0B5C7}"/>
    <cellStyle name="40% - Accent1 2 4" xfId="141" xr:uid="{6EFFCC9F-EB90-4659-A9A5-A6F27A42687F}"/>
    <cellStyle name="40% - Accent1 2 4 2" xfId="10231" xr:uid="{740B7661-2271-485A-BF8A-2082A4F013D9}"/>
    <cellStyle name="40% - Accent1 2 5" xfId="142" xr:uid="{89F1B9AE-D2A8-4360-96A9-30CE1BA83873}"/>
    <cellStyle name="40% - Accent1 2 5 2" xfId="10232" xr:uid="{5AC9DF3F-254A-44D4-BBB0-8E60E5845FDB}"/>
    <cellStyle name="40% - Accent1 2 6" xfId="143" xr:uid="{B42699D1-CB01-4173-921C-4616118E9C4E}"/>
    <cellStyle name="40% - Accent1 2 6 2" xfId="10061" xr:uid="{A7438D99-32E4-4D27-84AD-872228C986B2}"/>
    <cellStyle name="40% - Accent1 2 7" xfId="144" xr:uid="{34EBFE52-4443-4053-8BF8-BA75CD9421AA}"/>
    <cellStyle name="40% - Accent1 2 7 2" xfId="16764" xr:uid="{87651884-FBB9-4538-8236-473D309A56F7}"/>
    <cellStyle name="40% - Accent1 2 8" xfId="138" xr:uid="{F67C7718-4453-4853-A4B3-5854D034145E}"/>
    <cellStyle name="40% - Accent1 2 9" xfId="1664" xr:uid="{891BB6E2-FA25-4882-813B-36D5FD073776}"/>
    <cellStyle name="40% - Accent1 3" xfId="145" xr:uid="{7601A96E-F0D0-4C3D-8870-F498C222C8BE}"/>
    <cellStyle name="40% - Accent1 3 2" xfId="146" xr:uid="{79F1BFF7-F137-4CC0-AAC4-397D2ACBD355}"/>
    <cellStyle name="40% - Accent1 3 2 2" xfId="4963" xr:uid="{F98EBE70-EFDD-41D0-A7C3-1F681D06FF3F}"/>
    <cellStyle name="40% - Accent1 3 2 2 2" xfId="8729" xr:uid="{3FE46735-C2FD-4542-B81C-DC1AAE1592F9}"/>
    <cellStyle name="40% - Accent1 3 2 2 2 2" xfId="30219" xr:uid="{3D691480-787C-4277-933F-19DF16F30D81}"/>
    <cellStyle name="40% - Accent1 3 2 2 3" xfId="10234" xr:uid="{C8A957A1-775B-48CC-831A-0A2023E35AA7}"/>
    <cellStyle name="40% - Accent1 3 2 2 4" xfId="26450" xr:uid="{6D2A555E-92F8-4B30-BAB4-FE592EEBEF2C}"/>
    <cellStyle name="40% - Accent1 3 2 2 5" xfId="49023" xr:uid="{8B4B51B8-1B84-4DF7-AA0F-355FDEC8043D}"/>
    <cellStyle name="40% - Accent1 3 2 3" xfId="6354" xr:uid="{77E51498-E33A-4D8D-9C2A-6A087011ED84}"/>
    <cellStyle name="40% - Accent1 3 2 3 2" xfId="10235" xr:uid="{15FEE66B-0CEB-40E3-9395-F58AA7231340}"/>
    <cellStyle name="40% - Accent1 3 2 3 3" xfId="27842" xr:uid="{E2CDFA59-9DAF-4602-8C00-2E36AC2EBE26}"/>
    <cellStyle name="40% - Accent1 3 2 3 4" xfId="49529" xr:uid="{7E7E2F0C-8C81-469F-89A6-4168719A9562}"/>
    <cellStyle name="40% - Accent1 3 2 4" xfId="10233" xr:uid="{AFD828C2-C340-4438-9C92-2DEED642E57D}"/>
    <cellStyle name="40% - Accent1 3 2 5" xfId="24002" xr:uid="{8D5D7D37-9F86-463C-BF15-90BA1BF19609}"/>
    <cellStyle name="40% - Accent1 3 2 6" xfId="47264" xr:uid="{0B42189F-EA1E-4E28-A0F3-AADB58B7C863}"/>
    <cellStyle name="40% - Accent1 3 2 7" xfId="2291" xr:uid="{70797D59-0EB2-424D-9393-E8BCF1A71975}"/>
    <cellStyle name="40% - Accent1 3 3" xfId="2797" xr:uid="{959B5A1D-9D3A-485C-B62F-4BAE84ADB200}"/>
    <cellStyle name="40% - Accent1 3 3 2" xfId="10236" xr:uid="{658E35C9-1CDB-4694-A7DA-3B775BC3C1DE}"/>
    <cellStyle name="40% - Accent1 3 3 3" xfId="48840" xr:uid="{CE2C34AA-EE7F-4709-8D29-D1BE49C76D0E}"/>
    <cellStyle name="40% - Accent1 3 4" xfId="4757" xr:uid="{922C7198-E43F-482F-A120-834C9AA32AFE}"/>
    <cellStyle name="40% - Accent1 3 4 2" xfId="8525" xr:uid="{66F27B2D-EA32-44ED-93FA-C67E7DD8D993}"/>
    <cellStyle name="40% - Accent1 3 4 2 2" xfId="30015" xr:uid="{9B519AF9-C818-44B5-A38A-4457127D3737}"/>
    <cellStyle name="40% - Accent1 3 4 3" xfId="10237" xr:uid="{4A57ADF8-647E-4044-B352-591B499F821E}"/>
    <cellStyle name="40% - Accent1 3 4 4" xfId="26243" xr:uid="{E099D051-8C09-4214-A9FE-21B2B4205E2E}"/>
    <cellStyle name="40% - Accent1 3 4 5" xfId="49348" xr:uid="{6ACF8F5B-43BE-467F-94F2-EB3225241257}"/>
    <cellStyle name="40% - Accent1 3 5" xfId="6172" xr:uid="{443BED06-3797-49C7-84BB-237BB990C65B}"/>
    <cellStyle name="40% - Accent1 3 5 2" xfId="10238" xr:uid="{628E9299-30F2-4F1C-BD2A-13915A1578A4}"/>
    <cellStyle name="40% - Accent1 3 5 3" xfId="27659" xr:uid="{A4566897-440E-4F19-96F1-F04976AED5A4}"/>
    <cellStyle name="40% - Accent1 3 6" xfId="10062" xr:uid="{07684DA5-A3BE-45CE-B2B0-1C94A3FBA264}"/>
    <cellStyle name="40% - Accent1 3 7" xfId="23820" xr:uid="{018C9098-70B2-4104-AE79-33679133DE54}"/>
    <cellStyle name="40% - Accent1 3 8" xfId="47082" xr:uid="{5A68890D-25A1-441D-86CC-060EFA7B321C}"/>
    <cellStyle name="40% - Accent1 3 9" xfId="2093" xr:uid="{E22833F0-B412-423E-8A65-D68C91EF0C5A}"/>
    <cellStyle name="40% - Accent1 4" xfId="147" xr:uid="{62F1575E-6450-403A-AFE2-4BCC2F3A4C77}"/>
    <cellStyle name="40% - Accent1 4 2" xfId="148" xr:uid="{15F18044-FAA7-4E52-8E36-20340899F78F}"/>
    <cellStyle name="40% - Accent1 4 2 2" xfId="31504" xr:uid="{7250F5DE-5D91-47A3-90A1-CF3B0B3FA8A6}"/>
    <cellStyle name="40% - Accent1 4 2 3" xfId="10239" xr:uid="{9C9561C0-5F17-4640-AD67-09095A7F07A5}"/>
    <cellStyle name="40% - Accent1 5" xfId="149" xr:uid="{EFBA2F8B-FC0C-48C6-B34C-3F1F0EC59C2A}"/>
    <cellStyle name="40% - Accent1 5 2" xfId="150" xr:uid="{ECDD04B4-EBE6-48D5-A8AA-CAFB8B47972A}"/>
    <cellStyle name="40% - Accent1 5 2 2" xfId="8587" xr:uid="{823012B6-998D-447D-9EBA-F45EADE50592}"/>
    <cellStyle name="40% - Accent1 5 2 2 2" xfId="30077" xr:uid="{6A73385B-2B5A-44DC-9339-53AE9C90238E}"/>
    <cellStyle name="40% - Accent1 5 2 3" xfId="26305" xr:uid="{11E92B77-A7AB-4F5D-9BBA-58C2D4E57C04}"/>
    <cellStyle name="40% - Accent1 5 2 4" xfId="48876" xr:uid="{4B8CE9FB-27D3-4CD4-A533-BB8750756983}"/>
    <cellStyle name="40% - Accent1 5 2 5" xfId="4819" xr:uid="{56AB024B-EA5B-4974-9B49-50AA60B7A689}"/>
    <cellStyle name="40% - Accent1 5 3" xfId="6208" xr:uid="{20323902-0E77-4460-8067-602A63789AD6}"/>
    <cellStyle name="40% - Accent1 5 3 2" xfId="27695" xr:uid="{BE69EAC5-D1E6-4C19-BE6E-1489EAEEB395}"/>
    <cellStyle name="40% - Accent1 5 3 3" xfId="49380" xr:uid="{917B35BE-8B35-4C95-B679-E0C33D474C14}"/>
    <cellStyle name="40% - Accent1 5 4" xfId="10240" xr:uid="{EF1A0845-C557-4967-8F3B-AC10411C2317}"/>
    <cellStyle name="40% - Accent1 5 4 2" xfId="31505" xr:uid="{90B93D12-3ED0-414A-9419-EF413F3AF7AF}"/>
    <cellStyle name="40% - Accent1 5 5" xfId="23856" xr:uid="{62AB4DB5-2B1A-4E83-8603-5D975D130FA0}"/>
    <cellStyle name="40% - Accent1 5 6" xfId="47118" xr:uid="{B17D86FF-35FB-43FB-A4F9-8AABC0973BC5}"/>
    <cellStyle name="40% - Accent1 5 7" xfId="2146" xr:uid="{20E8E120-46D5-461C-9CF4-B94DEEEE3D2B}"/>
    <cellStyle name="40% - Accent1 6" xfId="4583" xr:uid="{EB73F6EA-C8A7-4937-A5DE-D4F3511CEB7E}"/>
    <cellStyle name="40% - Accent1 6 2" xfId="8365" xr:uid="{180D7A35-350B-4A66-80A9-2209AC9B4DC2}"/>
    <cellStyle name="40% - Accent1 6 2 2" xfId="29855" xr:uid="{84AC8B88-A596-4B7A-A4BF-03C7509D5AAC}"/>
    <cellStyle name="40% - Accent1 6 2 3" xfId="48687" xr:uid="{5C869CF5-978E-4FB7-BB64-C6F2CB6A962D}"/>
    <cellStyle name="40% - Accent1 6 3" xfId="26080" xr:uid="{BA9A2880-8AF8-4DFB-8A6A-830362D07D37}"/>
    <cellStyle name="40% - Accent1 6 3 2" xfId="49197" xr:uid="{681E6DB3-887C-4B04-A487-F2E8D4522CD8}"/>
    <cellStyle name="40% - Accent1 6 4" xfId="46929" xr:uid="{55949E8A-C96D-4074-B0F1-29209E2019E6}"/>
    <cellStyle name="40% - Accent1 7" xfId="6020" xr:uid="{416C7CBD-191D-42D3-A127-6D2E6EC60EDB}"/>
    <cellStyle name="40% - Accent1 7 2" xfId="27507" xr:uid="{3E18EE3F-F4EE-4160-93D4-988F19BF31D8}"/>
    <cellStyle name="40% - Accent1 8" xfId="23667" xr:uid="{78F9CAE2-E624-40AD-A3BB-B416905BEA97}"/>
    <cellStyle name="40% - Accent2" xfId="1615" builtinId="35" customBuiltin="1"/>
    <cellStyle name="40% - Accent2 2" xfId="17" xr:uid="{4C69EBDA-0AB5-473E-9732-0FB7E7FB3AA2}"/>
    <cellStyle name="40% - Accent2 2 2" xfId="152" xr:uid="{C720AAAF-ED50-4BF9-9B8C-37CF5AADE017}"/>
    <cellStyle name="40% - Accent2 2 2 10" xfId="2081" xr:uid="{EC2FE148-C7C3-482B-B156-CF34CC02CF77}"/>
    <cellStyle name="40% - Accent2 2 2 2" xfId="2885" xr:uid="{A58EA0D0-30D6-4DA8-BBB8-00AFF830AF07}"/>
    <cellStyle name="40% - Accent2 2 2 2 2" xfId="6713" xr:uid="{004BE4E4-0368-4BEC-B90A-37F44D2EDC58}"/>
    <cellStyle name="40% - Accent2 2 2 2 2 2" xfId="28203" xr:uid="{9991B250-10AC-41D0-824A-8CB1ED8230D8}"/>
    <cellStyle name="40% - Accent2 2 2 2 3" xfId="9870" xr:uid="{E5208A08-7A34-40D2-9988-8D99064F88FF}"/>
    <cellStyle name="40% - Accent2 2 2 2 3 2" xfId="31357" xr:uid="{4DCD25C5-B7F7-46C2-AFC9-744E2CA98893}"/>
    <cellStyle name="40% - Accent2 2 2 2 4" xfId="10242" xr:uid="{D55D05EC-41CE-4B39-AC26-8A21F4560106}"/>
    <cellStyle name="40% - Accent2 2 2 2 5" xfId="24429" xr:uid="{B7681B9B-B7D3-4B5B-986A-43E67C37BD05}"/>
    <cellStyle name="40% - Accent2 2 2 2 6" xfId="48828" xr:uid="{F3D70DD1-9975-48A6-97FC-3BD7EF64987B}"/>
    <cellStyle name="40% - Accent2 2 2 3" xfId="2717" xr:uid="{E6EE65D8-3D18-407F-8806-A89D03B09EF8}"/>
    <cellStyle name="40% - Accent2 2 2 3 2" xfId="6605" xr:uid="{5BF7A477-F8BB-4FEC-9C2E-2EF57D91F2BD}"/>
    <cellStyle name="40% - Accent2 2 2 3 2 2" xfId="28094" xr:uid="{97502B6C-B5B8-4B73-9B32-46B1F0BF2744}"/>
    <cellStyle name="40% - Accent2 2 2 3 3" xfId="10243" xr:uid="{39F5A97C-FE71-4625-8F7C-DE23EA75B3A9}"/>
    <cellStyle name="40% - Accent2 2 2 3 4" xfId="24312" xr:uid="{55A0BAAD-9528-4305-883E-237231393C57}"/>
    <cellStyle name="40% - Accent2 2 2 3 5" xfId="49336" xr:uid="{29D3A2D0-D3DC-411B-8F18-3DCE8C344C7D}"/>
    <cellStyle name="40% - Accent2 2 2 4" xfId="6160" xr:uid="{0D20135A-0463-4BD4-B58D-876A7FC54BBF}"/>
    <cellStyle name="40% - Accent2 2 2 4 2" xfId="27647" xr:uid="{D317B7C4-1FA2-481D-ABAE-0602B933BAB1}"/>
    <cellStyle name="40% - Accent2 2 2 5" xfId="9763" xr:uid="{74188B1B-EB7A-40C1-9205-04B55D0FA044}"/>
    <cellStyle name="40% - Accent2 2 2 5 2" xfId="31250" xr:uid="{4622CAF6-91FB-4AEB-8A8A-365C9684D0D4}"/>
    <cellStyle name="40% - Accent2 2 2 6" xfId="10241" xr:uid="{C1CE7EAE-5A33-44F4-8B3D-36E21C24EF68}"/>
    <cellStyle name="40% - Accent2 2 2 7" xfId="16767" xr:uid="{3858DB90-35AF-4B90-8713-C174BEF6E484}"/>
    <cellStyle name="40% - Accent2 2 2 8" xfId="23808" xr:uid="{09154A49-F6D7-4B4A-8872-0E164FDD860B}"/>
    <cellStyle name="40% - Accent2 2 2 9" xfId="47070" xr:uid="{D411EC49-7707-4B65-A33F-C820989D5844}"/>
    <cellStyle name="40% - Accent2 2 3" xfId="153" xr:uid="{8138A4A9-0185-4849-8E81-C03D1B92B1B9}"/>
    <cellStyle name="40% - Accent2 2 3 2" xfId="2912" xr:uid="{713E7928-92C3-4EB0-8D4F-E47AAF19E3BB}"/>
    <cellStyle name="40% - Accent2 2 3 2 2" xfId="6740" xr:uid="{F4F40F87-B9AE-4EB5-AAFE-57BF36F01917}"/>
    <cellStyle name="40% - Accent2 2 3 2 2 2" xfId="28230" xr:uid="{3B30DA2E-54B5-46F9-A09E-03BD91FE8FF3}"/>
    <cellStyle name="40% - Accent2 2 3 2 3" xfId="9897" xr:uid="{453978F7-6D18-4033-BEAC-1496B798121A}"/>
    <cellStyle name="40% - Accent2 2 3 2 3 2" xfId="31384" xr:uid="{279A621C-C565-47EA-81A9-56FB56015DF7}"/>
    <cellStyle name="40% - Accent2 2 3 2 4" xfId="24456" xr:uid="{9051E25D-9267-418A-9640-07F1E39DEEA3}"/>
    <cellStyle name="40% - Accent2 2 3 2 5" xfId="49011" xr:uid="{E0729A45-B334-474F-8868-2CBA436E122E}"/>
    <cellStyle name="40% - Accent2 2 3 3" xfId="2769" xr:uid="{303217A9-5FC9-485E-80A8-8D7362B551E0}"/>
    <cellStyle name="40% - Accent2 2 3 3 2" xfId="6632" xr:uid="{BB1C9C28-C30D-45AE-A325-C2590134F8A8}"/>
    <cellStyle name="40% - Accent2 2 3 3 2 2" xfId="28121" xr:uid="{C59C6ED7-6C6F-4439-87F1-60340A8D7589}"/>
    <cellStyle name="40% - Accent2 2 3 3 3" xfId="24347" xr:uid="{6C73AC07-0ABA-423F-97A3-D1766A2AD6EB}"/>
    <cellStyle name="40% - Accent2 2 3 3 4" xfId="49517" xr:uid="{714E127B-CA4B-4E4D-A99D-DB6DCE883C8F}"/>
    <cellStyle name="40% - Accent2 2 3 4" xfId="6342" xr:uid="{4C1F41DA-DFE2-4D50-93D9-C65F3244286B}"/>
    <cellStyle name="40% - Accent2 2 3 4 2" xfId="27830" xr:uid="{42EA9701-554A-427F-A507-6E1B138D0578}"/>
    <cellStyle name="40% - Accent2 2 3 5" xfId="9791" xr:uid="{C7973AE2-9EAD-4EB4-B20C-F1C1F5A9E9E2}"/>
    <cellStyle name="40% - Accent2 2 3 5 2" xfId="31278" xr:uid="{CA19474B-3F84-4B9B-8B7B-2B61634736E4}"/>
    <cellStyle name="40% - Accent2 2 3 6" xfId="10244" xr:uid="{BE351456-4933-4B7D-8004-1C18A1EA4FF0}"/>
    <cellStyle name="40% - Accent2 2 3 7" xfId="23990" xr:uid="{496F89D6-F1BD-49BF-BE0C-74C238B56407}"/>
    <cellStyle name="40% - Accent2 2 3 8" xfId="47252" xr:uid="{B61AA1AB-8537-442E-80AF-5654990471A2}"/>
    <cellStyle name="40% - Accent2 2 3 9" xfId="2279" xr:uid="{41779858-6317-4B4F-B694-855BD36B1BAC}"/>
    <cellStyle name="40% - Accent2 2 4" xfId="154" xr:uid="{A8E9B768-8DAD-4DD7-91D1-B9E7A20DB823}"/>
    <cellStyle name="40% - Accent2 2 4 2" xfId="10245" xr:uid="{8E1A99B1-A9C3-4708-B2DA-6C67CDDD5469}"/>
    <cellStyle name="40% - Accent2 2 5" xfId="155" xr:uid="{46AF1ACF-C491-43A0-8BB4-50567666587D}"/>
    <cellStyle name="40% - Accent2 2 5 2" xfId="10246" xr:uid="{721E48DB-F8F9-4E66-98D1-B9C54A7056FB}"/>
    <cellStyle name="40% - Accent2 2 6" xfId="156" xr:uid="{587AC6E8-D52E-44ED-B926-3150D5E22A51}"/>
    <cellStyle name="40% - Accent2 2 6 2" xfId="10063" xr:uid="{8F87FFC5-3909-4B6F-8EBD-4C67F25D54CC}"/>
    <cellStyle name="40% - Accent2 2 7" xfId="157" xr:uid="{36226BE7-79B7-4B24-B052-20B9B084D9E2}"/>
    <cellStyle name="40% - Accent2 2 7 2" xfId="16766" xr:uid="{68F7F0B9-C3AE-4E0D-8BC8-E7180978764A}"/>
    <cellStyle name="40% - Accent2 2 8" xfId="151" xr:uid="{5AC8E888-4DA6-4CB4-BEBC-E4EB14547DD3}"/>
    <cellStyle name="40% - Accent2 3" xfId="158" xr:uid="{329AD682-BED1-472B-A4DC-92CE345CB6E6}"/>
    <cellStyle name="40% - Accent2 3 2" xfId="159" xr:uid="{F532C9B2-2706-4A63-A0ED-71410EB5F8E5}"/>
    <cellStyle name="40% - Accent2 3 2 2" xfId="4965" xr:uid="{479FF0E7-9EAE-4100-8CA4-7DF86AD9E6B8}"/>
    <cellStyle name="40% - Accent2 3 2 2 2" xfId="8731" xr:uid="{C0577987-E569-4CFA-A569-A92838D43182}"/>
    <cellStyle name="40% - Accent2 3 2 2 2 2" xfId="30221" xr:uid="{4AAF825D-FBFA-4D5E-BB1A-58A1830E94A5}"/>
    <cellStyle name="40% - Accent2 3 2 2 3" xfId="10248" xr:uid="{1AAD938F-6DB6-4CBD-9DF3-06FB664F6EA1}"/>
    <cellStyle name="40% - Accent2 3 2 2 4" xfId="26452" xr:uid="{1A02B057-D085-4ECD-9E9E-403B0135F918}"/>
    <cellStyle name="40% - Accent2 3 2 2 5" xfId="49025" xr:uid="{E795AA48-B904-4A77-A573-E686AD89526B}"/>
    <cellStyle name="40% - Accent2 3 2 3" xfId="6356" xr:uid="{D9A19F33-D3B2-42F6-9994-949E73836A28}"/>
    <cellStyle name="40% - Accent2 3 2 3 2" xfId="10249" xr:uid="{543CC807-2684-4291-AE29-B31F77A5DA6E}"/>
    <cellStyle name="40% - Accent2 3 2 3 3" xfId="27844" xr:uid="{F8B7A6A5-4F31-4188-9F3E-E41A40171810}"/>
    <cellStyle name="40% - Accent2 3 2 3 4" xfId="49531" xr:uid="{25200251-E07C-4937-9DAB-B18E64E403B1}"/>
    <cellStyle name="40% - Accent2 3 2 4" xfId="10247" xr:uid="{2A6FE6E9-A2A3-4D72-AADA-5E72E3824A42}"/>
    <cellStyle name="40% - Accent2 3 2 5" xfId="24004" xr:uid="{C10F9ECA-595D-46ED-993C-3A90B014B7A8}"/>
    <cellStyle name="40% - Accent2 3 2 6" xfId="47266" xr:uid="{7A6A3027-7ADA-4C2E-9D78-6C77DE32C448}"/>
    <cellStyle name="40% - Accent2 3 2 7" xfId="2293" xr:uid="{4AA75895-FDE5-425C-A0A7-1E309D0BB0FA}"/>
    <cellStyle name="40% - Accent2 3 3" xfId="2798" xr:uid="{FCA65B81-44B5-4440-A638-B1BE75AAAE0F}"/>
    <cellStyle name="40% - Accent2 3 3 2" xfId="10250" xr:uid="{EFEEB009-C6CA-4C72-AE90-02218C287A98}"/>
    <cellStyle name="40% - Accent2 3 3 3" xfId="48842" xr:uid="{DC11DC00-FCC2-4E30-83E7-BC39EF29F7EE}"/>
    <cellStyle name="40% - Accent2 3 4" xfId="4759" xr:uid="{A53D8BDE-A109-4D19-B9B1-F57A19818E3F}"/>
    <cellStyle name="40% - Accent2 3 4 2" xfId="8527" xr:uid="{867C8AA3-FCBC-4376-A8B2-61C39BBAB374}"/>
    <cellStyle name="40% - Accent2 3 4 2 2" xfId="30017" xr:uid="{9ACB06C1-B20C-4D12-AC73-B95ECF5749C9}"/>
    <cellStyle name="40% - Accent2 3 4 3" xfId="10251" xr:uid="{A04264B1-A8CA-4E1A-BE10-934F99437A26}"/>
    <cellStyle name="40% - Accent2 3 4 4" xfId="26245" xr:uid="{BA03283C-7D0F-43E6-8E6A-6FAA696E45BD}"/>
    <cellStyle name="40% - Accent2 3 4 5" xfId="49350" xr:uid="{E7B74954-AC78-42F2-B7D7-B8F0EE5E8CAF}"/>
    <cellStyle name="40% - Accent2 3 5" xfId="6174" xr:uid="{41732572-443F-43B4-ADE5-9131CFBD40F7}"/>
    <cellStyle name="40% - Accent2 3 5 2" xfId="10252" xr:uid="{91F75A0D-1CE8-42B7-9C01-EC542D3673A0}"/>
    <cellStyle name="40% - Accent2 3 5 3" xfId="27661" xr:uid="{81FB61DB-F20D-45EF-A181-7FD89E708094}"/>
    <cellStyle name="40% - Accent2 3 6" xfId="10064" xr:uid="{79DD89C6-8D43-4F01-89E6-D02AF1203528}"/>
    <cellStyle name="40% - Accent2 3 7" xfId="23822" xr:uid="{989C82CF-E96C-45E3-8C10-9616C86CD0DD}"/>
    <cellStyle name="40% - Accent2 3 8" xfId="47084" xr:uid="{D5253BD3-293D-4434-8197-ECAD884B6BFF}"/>
    <cellStyle name="40% - Accent2 3 9" xfId="2095" xr:uid="{A706F89A-B6B3-4C8E-A3AE-B5259812B687}"/>
    <cellStyle name="40% - Accent2 4" xfId="160" xr:uid="{16465E67-D916-475A-9C36-ABE06800829E}"/>
    <cellStyle name="40% - Accent2 4 2" xfId="161" xr:uid="{C04965AE-B7CB-47C8-B918-6A37ACEC0F4E}"/>
    <cellStyle name="40% - Accent2 4 2 2" xfId="31506" xr:uid="{592CB0D8-311E-40BB-A13C-1083C2AA5466}"/>
    <cellStyle name="40% - Accent2 4 2 3" xfId="10253" xr:uid="{F142488A-2609-44F2-8DAB-ED9964522DC1}"/>
    <cellStyle name="40% - Accent2 5" xfId="162" xr:uid="{7B6C5F25-118C-405B-AF7D-10C4453051BA}"/>
    <cellStyle name="40% - Accent2 5 2" xfId="163" xr:uid="{93BFD8E3-63DF-4503-BCD6-2EDEAC728301}"/>
    <cellStyle name="40% - Accent2 5 2 2" xfId="8589" xr:uid="{9381EC89-58E4-4503-9E5E-FBF8624AA58D}"/>
    <cellStyle name="40% - Accent2 5 2 2 2" xfId="30079" xr:uid="{1B62DB7E-253A-42F6-87CB-EAEF1EE19080}"/>
    <cellStyle name="40% - Accent2 5 2 3" xfId="26307" xr:uid="{9F000005-49B2-4368-B568-8F3972632028}"/>
    <cellStyle name="40% - Accent2 5 2 4" xfId="48878" xr:uid="{4C7D25DF-25EB-4E3C-B325-7CB2F1C29347}"/>
    <cellStyle name="40% - Accent2 5 2 5" xfId="4821" xr:uid="{BCD04A01-4731-4D87-B248-E06BAF53D96A}"/>
    <cellStyle name="40% - Accent2 5 3" xfId="6210" xr:uid="{80E65074-6399-4316-9F31-177E76AF0FEF}"/>
    <cellStyle name="40% - Accent2 5 3 2" xfId="27697" xr:uid="{C8E166B0-DE0B-4168-A732-4AAB008F3731}"/>
    <cellStyle name="40% - Accent2 5 3 3" xfId="49382" xr:uid="{AEED8205-826D-4728-B0A8-09A19ED4D7DB}"/>
    <cellStyle name="40% - Accent2 5 4" xfId="10254" xr:uid="{0D20E807-9939-4D4D-A4F6-8FFBD0DA04EE}"/>
    <cellStyle name="40% - Accent2 5 4 2" xfId="31507" xr:uid="{603CD1EE-110F-4A06-85CD-63A87363A9C0}"/>
    <cellStyle name="40% - Accent2 5 5" xfId="23858" xr:uid="{87C5999A-ECB4-47D4-90F5-A8E68CE03AA6}"/>
    <cellStyle name="40% - Accent2 5 6" xfId="47120" xr:uid="{6CBCC43B-3CC7-4ADD-A439-A01A357C7918}"/>
    <cellStyle name="40% - Accent2 5 7" xfId="2148" xr:uid="{B1E668BA-C966-4AB9-A1B7-F7014001EAA6}"/>
    <cellStyle name="40% - Accent2 6" xfId="4587" xr:uid="{8684694B-CD9C-4F33-B1ED-FF98B567AE39}"/>
    <cellStyle name="40% - Accent2 6 2" xfId="8367" xr:uid="{E1591ED1-F864-40AF-8DD1-3943870C80B4}"/>
    <cellStyle name="40% - Accent2 6 2 2" xfId="29857" xr:uid="{319C151E-B246-471A-A540-C475BD0BE1FC}"/>
    <cellStyle name="40% - Accent2 6 2 3" xfId="48689" xr:uid="{77DCD620-0727-480E-B90F-C23391EEFD5E}"/>
    <cellStyle name="40% - Accent2 6 3" xfId="26082" xr:uid="{B6D16DC2-2080-45A4-B3EB-AE336E698B40}"/>
    <cellStyle name="40% - Accent2 6 3 2" xfId="49199" xr:uid="{7B171979-3DBB-429D-A5F6-8B14557D963E}"/>
    <cellStyle name="40% - Accent2 6 4" xfId="46931" xr:uid="{201E55BF-A6B8-4766-AB0C-7969E759A54F}"/>
    <cellStyle name="40% - Accent2 7" xfId="6022" xr:uid="{FEC4BD96-5C1D-4FDD-BC33-1DE806C8C733}"/>
    <cellStyle name="40% - Accent2 7 2" xfId="27509" xr:uid="{C1294342-7D40-4D69-8C88-EEA26FFAD813}"/>
    <cellStyle name="40% - Accent2 8" xfId="23669" xr:uid="{A3B79A28-CD4C-4146-9A7D-BA651EDA7331}"/>
    <cellStyle name="40% - Accent3" xfId="1618" builtinId="39" customBuiltin="1"/>
    <cellStyle name="40% - Accent3 2" xfId="18" xr:uid="{1FE6E014-9478-4C6E-9ACE-4544AA87EE00}"/>
    <cellStyle name="40% - Accent3 2 2" xfId="165" xr:uid="{13A91488-0FC4-4989-BC0A-0ED95AF5B09A}"/>
    <cellStyle name="40% - Accent3 2 2 10" xfId="2083" xr:uid="{D8088795-CC22-4B58-8292-9D2651D8C35A}"/>
    <cellStyle name="40% - Accent3 2 2 2" xfId="2886" xr:uid="{E38D9143-C651-47A0-AC9C-9722BBA12F2A}"/>
    <cellStyle name="40% - Accent3 2 2 2 2" xfId="6714" xr:uid="{276FC1ED-0763-459B-B031-7C34765DC4B4}"/>
    <cellStyle name="40% - Accent3 2 2 2 2 2" xfId="28204" xr:uid="{4EE52180-4F8D-4012-803B-4255C1142DCB}"/>
    <cellStyle name="40% - Accent3 2 2 2 3" xfId="9871" xr:uid="{702C5808-7532-4BFA-A1C9-552E0EC7E7A3}"/>
    <cellStyle name="40% - Accent3 2 2 2 3 2" xfId="31358" xr:uid="{1F25FB2F-1425-41AA-80C1-AB1E6CB70AA8}"/>
    <cellStyle name="40% - Accent3 2 2 2 4" xfId="10256" xr:uid="{74D8546E-97AF-4BC0-BB53-0E684FDD7F0E}"/>
    <cellStyle name="40% - Accent3 2 2 2 5" xfId="24430" xr:uid="{C528613B-6CA0-4ABC-9B0F-2ABE3FE22115}"/>
    <cellStyle name="40% - Accent3 2 2 2 6" xfId="48830" xr:uid="{F5ECBCDF-7D3E-4B79-BB30-727A77CA5D84}"/>
    <cellStyle name="40% - Accent3 2 2 3" xfId="2718" xr:uid="{D5A494F7-41C7-42D3-8D9F-5EFABD09B782}"/>
    <cellStyle name="40% - Accent3 2 2 3 2" xfId="6606" xr:uid="{79B199A5-EFEF-49D6-9C2A-E317FE070C63}"/>
    <cellStyle name="40% - Accent3 2 2 3 2 2" xfId="28095" xr:uid="{663FDE97-C5C2-40DF-B0A5-2C74399E55EC}"/>
    <cellStyle name="40% - Accent3 2 2 3 3" xfId="10257" xr:uid="{DF06C89F-E73A-435C-A306-256652CF5327}"/>
    <cellStyle name="40% - Accent3 2 2 3 4" xfId="24313" xr:uid="{11C26E33-EF8C-4C1E-904D-80E38C68E86B}"/>
    <cellStyle name="40% - Accent3 2 2 3 5" xfId="49338" xr:uid="{6E8DACEB-4FED-4C9A-90DC-D74C5179E563}"/>
    <cellStyle name="40% - Accent3 2 2 4" xfId="6162" xr:uid="{E865E7F3-6DB3-45BC-A5B2-718C3FBE9100}"/>
    <cellStyle name="40% - Accent3 2 2 4 2" xfId="27649" xr:uid="{81DAD7DE-2958-45AD-8FA6-F53B6886CFC4}"/>
    <cellStyle name="40% - Accent3 2 2 5" xfId="9764" xr:uid="{40AEABAE-4D22-463D-8AFF-8D7DEF8FDC7B}"/>
    <cellStyle name="40% - Accent3 2 2 5 2" xfId="31251" xr:uid="{A38ED13A-594E-4332-9B89-DEC006CE907B}"/>
    <cellStyle name="40% - Accent3 2 2 6" xfId="10255" xr:uid="{B33073F8-8448-4158-BBC9-A574E0E4711F}"/>
    <cellStyle name="40% - Accent3 2 2 7" xfId="16769" xr:uid="{AB07A539-1583-4017-8101-31E4C9BB2B30}"/>
    <cellStyle name="40% - Accent3 2 2 8" xfId="23810" xr:uid="{995C9F6C-A9AC-4683-BA24-A8DBF7567895}"/>
    <cellStyle name="40% - Accent3 2 2 9" xfId="47072" xr:uid="{309BA242-22B4-4E6F-8DFB-E1A2A6CF0AEA}"/>
    <cellStyle name="40% - Accent3 2 3" xfId="166" xr:uid="{2C03072D-3E36-436B-BAF3-049A6E9827EA}"/>
    <cellStyle name="40% - Accent3 2 3 2" xfId="2913" xr:uid="{303D87A7-BFAA-4747-B438-1473C7AB8E7C}"/>
    <cellStyle name="40% - Accent3 2 3 2 2" xfId="6741" xr:uid="{4E006189-B712-43FF-904B-5BDEECC5F531}"/>
    <cellStyle name="40% - Accent3 2 3 2 2 2" xfId="28231" xr:uid="{B707196E-8AF7-40BA-AE69-DC4B42B61EB1}"/>
    <cellStyle name="40% - Accent3 2 3 2 3" xfId="9898" xr:uid="{F877BDF4-19A7-45AE-A5F3-75FE8A312271}"/>
    <cellStyle name="40% - Accent3 2 3 2 3 2" xfId="31385" xr:uid="{5408546B-01F1-451E-B38D-E53948E416E9}"/>
    <cellStyle name="40% - Accent3 2 3 2 4" xfId="24457" xr:uid="{3CA929EE-A11E-4BDE-A021-3233DA859322}"/>
    <cellStyle name="40% - Accent3 2 3 2 5" xfId="49013" xr:uid="{20C7D8D6-66A0-4B8A-A89E-D8660B47FE56}"/>
    <cellStyle name="40% - Accent3 2 3 3" xfId="2770" xr:uid="{A9A44CA2-1FF8-477C-B3EC-22439A135DEE}"/>
    <cellStyle name="40% - Accent3 2 3 3 2" xfId="6633" xr:uid="{2F72B8A2-ACA5-46B7-815C-7201274052A2}"/>
    <cellStyle name="40% - Accent3 2 3 3 2 2" xfId="28122" xr:uid="{BDEB298A-1CB8-44DD-A34F-B0477941A6F2}"/>
    <cellStyle name="40% - Accent3 2 3 3 3" xfId="24348" xr:uid="{5C98E206-89C8-40C1-A1F5-97665F82E057}"/>
    <cellStyle name="40% - Accent3 2 3 3 4" xfId="49519" xr:uid="{39F6BE96-1029-404E-9DCC-B797D78A3E02}"/>
    <cellStyle name="40% - Accent3 2 3 4" xfId="6344" xr:uid="{4E246F40-0685-4522-BF07-01D15778FA93}"/>
    <cellStyle name="40% - Accent3 2 3 4 2" xfId="27832" xr:uid="{6E8FF42A-0E97-45A2-8195-A6C0F92CF36F}"/>
    <cellStyle name="40% - Accent3 2 3 5" xfId="9792" xr:uid="{93E77DA9-E95A-4B4F-A4B0-241BC2EB1552}"/>
    <cellStyle name="40% - Accent3 2 3 5 2" xfId="31279" xr:uid="{CC00E67A-1538-420B-9BC5-060ADCFB3512}"/>
    <cellStyle name="40% - Accent3 2 3 6" xfId="10258" xr:uid="{0C2B15B3-9BB2-415A-A1F3-96AA740F2DC2}"/>
    <cellStyle name="40% - Accent3 2 3 7" xfId="23992" xr:uid="{FB48F2B6-0D9B-46F3-8525-DF02975DA11F}"/>
    <cellStyle name="40% - Accent3 2 3 8" xfId="47254" xr:uid="{2A8E7860-3205-444F-A80B-B1E79983B9FB}"/>
    <cellStyle name="40% - Accent3 2 3 9" xfId="2281" xr:uid="{7CCBB6E5-820D-4436-9984-E0DBB9FE8102}"/>
    <cellStyle name="40% - Accent3 2 4" xfId="167" xr:uid="{C5B000C5-BCF6-48AB-9876-14603A40756C}"/>
    <cellStyle name="40% - Accent3 2 4 2" xfId="10259" xr:uid="{93339AD0-B821-4DA8-9CEF-D31BFDD58D02}"/>
    <cellStyle name="40% - Accent3 2 5" xfId="168" xr:uid="{996B4331-0DE3-4F21-BB75-A695976226D1}"/>
    <cellStyle name="40% - Accent3 2 5 2" xfId="10260" xr:uid="{63EBF8E9-DDAD-44FE-8AC3-A594A9EDA907}"/>
    <cellStyle name="40% - Accent3 2 6" xfId="169" xr:uid="{75A8E413-811F-438F-8D12-7BC80571B3B8}"/>
    <cellStyle name="40% - Accent3 2 6 2" xfId="10065" xr:uid="{39FFEA56-FF7E-4D8B-BF10-5E718E7FD2BA}"/>
    <cellStyle name="40% - Accent3 2 7" xfId="170" xr:uid="{7A17E2E6-CD1C-45A8-99B9-9A7AD363F13C}"/>
    <cellStyle name="40% - Accent3 2 7 2" xfId="16768" xr:uid="{23ED448F-9D0E-4010-AE21-B334F2469971}"/>
    <cellStyle name="40% - Accent3 2 8" xfId="164" xr:uid="{8E2D88E8-1875-47E7-917A-F43AEB501CDC}"/>
    <cellStyle name="40% - Accent3 2 9" xfId="1665" xr:uid="{8772C519-1FAB-4114-85AE-435AA4071E34}"/>
    <cellStyle name="40% - Accent3 3" xfId="171" xr:uid="{84A5EBE2-62FC-4DE3-985B-390791DBC559}"/>
    <cellStyle name="40% - Accent3 3 2" xfId="172" xr:uid="{4545C9E1-811D-4C1C-ABDA-648B29F2C0DF}"/>
    <cellStyle name="40% - Accent3 3 2 2" xfId="4967" xr:uid="{509D4056-A4E6-48ED-BAAD-C5BC68D67D04}"/>
    <cellStyle name="40% - Accent3 3 2 2 2" xfId="8733" xr:uid="{76FE16E9-B89B-4D3C-99B3-DE37FD877029}"/>
    <cellStyle name="40% - Accent3 3 2 2 2 2" xfId="30223" xr:uid="{800989D9-1FD1-445E-B371-8FB270B5D3F0}"/>
    <cellStyle name="40% - Accent3 3 2 2 3" xfId="10262" xr:uid="{746A84F4-AD00-4DC2-93BF-D97FE0EAE255}"/>
    <cellStyle name="40% - Accent3 3 2 2 4" xfId="26454" xr:uid="{98C2E7CA-03CE-4616-83B1-87511C58873E}"/>
    <cellStyle name="40% - Accent3 3 2 2 5" xfId="49027" xr:uid="{28651705-55EF-4E06-AE1F-3CDBAD02754D}"/>
    <cellStyle name="40% - Accent3 3 2 3" xfId="6358" xr:uid="{86EB2202-0BF3-4FC3-A923-551386FDFFAB}"/>
    <cellStyle name="40% - Accent3 3 2 3 2" xfId="10263" xr:uid="{9AF96C15-4E94-492E-9611-D6F96A39CD16}"/>
    <cellStyle name="40% - Accent3 3 2 3 3" xfId="27846" xr:uid="{897342A4-3894-411E-9275-AE0881C074B2}"/>
    <cellStyle name="40% - Accent3 3 2 3 4" xfId="49533" xr:uid="{FBE3CD4A-245D-43C9-AFC9-BC453AA2D8FC}"/>
    <cellStyle name="40% - Accent3 3 2 4" xfId="10261" xr:uid="{DFAA73CD-F320-4923-BBD0-A9ED2422E316}"/>
    <cellStyle name="40% - Accent3 3 2 5" xfId="24006" xr:uid="{9939F387-CB45-486A-9015-EF32B0F49FB3}"/>
    <cellStyle name="40% - Accent3 3 2 6" xfId="47268" xr:uid="{8F3C7773-481E-4F7A-887B-CCC6C6277024}"/>
    <cellStyle name="40% - Accent3 3 2 7" xfId="2295" xr:uid="{BE10C26A-F3FB-4D36-888C-70851D7668D7}"/>
    <cellStyle name="40% - Accent3 3 3" xfId="2799" xr:uid="{3420A1AE-11E7-47E9-B1FA-9E1727ECCD2F}"/>
    <cellStyle name="40% - Accent3 3 3 2" xfId="10264" xr:uid="{3AAE9DB6-7B8A-4769-8AE2-7FEE06AC8D68}"/>
    <cellStyle name="40% - Accent3 3 3 3" xfId="48844" xr:uid="{7A370EC0-0A1A-4889-BF4C-99BC960CFE97}"/>
    <cellStyle name="40% - Accent3 3 4" xfId="4761" xr:uid="{EAC538C0-DAA4-4CBA-B344-F94344847286}"/>
    <cellStyle name="40% - Accent3 3 4 2" xfId="8529" xr:uid="{207F5919-83F4-4A5C-8E94-DD26D9023021}"/>
    <cellStyle name="40% - Accent3 3 4 2 2" xfId="30019" xr:uid="{2DFFD7D0-9C36-4144-AD74-CCF6F37CB89D}"/>
    <cellStyle name="40% - Accent3 3 4 3" xfId="10265" xr:uid="{D9AF4406-984F-46F7-BF26-617EABF2308B}"/>
    <cellStyle name="40% - Accent3 3 4 4" xfId="26247" xr:uid="{54399213-2BF5-478D-AFE2-7A64F684BEBA}"/>
    <cellStyle name="40% - Accent3 3 4 5" xfId="49352" xr:uid="{992E2DD8-A652-4D0B-8C24-8DF118F46DEC}"/>
    <cellStyle name="40% - Accent3 3 5" xfId="6176" xr:uid="{7B1C9AD6-2E26-4ED9-B9FB-1E993421EF22}"/>
    <cellStyle name="40% - Accent3 3 5 2" xfId="10266" xr:uid="{81D7DD51-A892-48ED-94E7-B0DEAF5030E2}"/>
    <cellStyle name="40% - Accent3 3 5 3" xfId="27663" xr:uid="{D82179A1-078B-46C4-A42A-F7CBC7B481DA}"/>
    <cellStyle name="40% - Accent3 3 6" xfId="10066" xr:uid="{E0160EA4-400A-4BDB-8B18-5C3ADB9852EA}"/>
    <cellStyle name="40% - Accent3 3 7" xfId="23824" xr:uid="{A70A4970-0D43-40BA-9568-EE306F9875E4}"/>
    <cellStyle name="40% - Accent3 3 8" xfId="47086" xr:uid="{7DB961E2-F79D-43BD-B1B8-309C7150827E}"/>
    <cellStyle name="40% - Accent3 3 9" xfId="2097" xr:uid="{F5C02020-3225-43B6-A911-1AC0E06ECA52}"/>
    <cellStyle name="40% - Accent3 4" xfId="173" xr:uid="{0200CCFC-7BC8-40DA-A7AB-CDC57FEC9774}"/>
    <cellStyle name="40% - Accent3 4 2" xfId="174" xr:uid="{851526A9-5C60-4A92-959F-FAE764967DC5}"/>
    <cellStyle name="40% - Accent3 4 2 2" xfId="31508" xr:uid="{37B949FD-1044-4747-9C97-FB30B10EB96A}"/>
    <cellStyle name="40% - Accent3 4 2 3" xfId="10267" xr:uid="{EF539665-73CD-4805-880C-064E10A4ADFE}"/>
    <cellStyle name="40% - Accent3 5" xfId="175" xr:uid="{CBE6C829-8176-4C8C-ADEA-FC4960BD22B0}"/>
    <cellStyle name="40% - Accent3 5 2" xfId="176" xr:uid="{BFBB6272-FF3E-40F6-8B8C-B28D2387FA7A}"/>
    <cellStyle name="40% - Accent3 5 2 2" xfId="8591" xr:uid="{EE4581DB-9858-4F26-9F0D-2467000ECD9D}"/>
    <cellStyle name="40% - Accent3 5 2 2 2" xfId="30081" xr:uid="{34004643-FD34-41B2-A82D-C9CE2D889E18}"/>
    <cellStyle name="40% - Accent3 5 2 3" xfId="26309" xr:uid="{A3FC4788-92CE-4D0A-BC5A-93EC459F15CA}"/>
    <cellStyle name="40% - Accent3 5 2 4" xfId="48880" xr:uid="{E0C2FBD1-25E2-4CFF-8556-C7536A686B1D}"/>
    <cellStyle name="40% - Accent3 5 2 5" xfId="4823" xr:uid="{D88BC8B0-91A8-4440-BC70-87355069E945}"/>
    <cellStyle name="40% - Accent3 5 3" xfId="6212" xr:uid="{DBEDB6E6-04C7-43E7-A467-6E4928C4FFE7}"/>
    <cellStyle name="40% - Accent3 5 3 2" xfId="27699" xr:uid="{694C4CFB-2F8A-4E0B-956D-FF100E3A64E1}"/>
    <cellStyle name="40% - Accent3 5 3 3" xfId="49384" xr:uid="{ED141DDE-54C2-4F2B-ABC9-BCC22DB67E70}"/>
    <cellStyle name="40% - Accent3 5 4" xfId="10268" xr:uid="{EB3C2C9E-FC6B-4072-BBB9-E260D36D6B2F}"/>
    <cellStyle name="40% - Accent3 5 4 2" xfId="31509" xr:uid="{F06282A0-1E43-4982-9303-42A786E5F2CD}"/>
    <cellStyle name="40% - Accent3 5 5" xfId="23860" xr:uid="{70745D41-2DEB-40F2-A3CC-013FF99B341C}"/>
    <cellStyle name="40% - Accent3 5 6" xfId="47122" xr:uid="{D0B9A9D0-19C4-4EAD-AF96-ECF4234625FF}"/>
    <cellStyle name="40% - Accent3 5 7" xfId="2150" xr:uid="{0C049317-3D24-4578-BEEF-6FBE61B21286}"/>
    <cellStyle name="40% - Accent3 6" xfId="4591" xr:uid="{C30BF53D-FB5A-49C3-98FC-5FBE5180A803}"/>
    <cellStyle name="40% - Accent3 6 2" xfId="8369" xr:uid="{6C33993C-3E99-466A-8CC4-440A605CA8B8}"/>
    <cellStyle name="40% - Accent3 6 2 2" xfId="29859" xr:uid="{A1F1B652-4E65-4093-BA9E-03CEFAD5D297}"/>
    <cellStyle name="40% - Accent3 6 2 3" xfId="48691" xr:uid="{1382764D-9F71-4499-B633-8BE5360B51C8}"/>
    <cellStyle name="40% - Accent3 6 3" xfId="26084" xr:uid="{B05A7A05-773E-466D-B54C-74CFC4305223}"/>
    <cellStyle name="40% - Accent3 6 3 2" xfId="49201" xr:uid="{F32BD6EC-C77C-40B8-86B7-2B74B313AF9F}"/>
    <cellStyle name="40% - Accent3 6 4" xfId="46933" xr:uid="{AA6EB848-EBC1-46A8-A513-23479676586D}"/>
    <cellStyle name="40% - Accent3 7" xfId="6024" xr:uid="{319AFD6D-CB12-4C20-B8BB-BACFEFF80F71}"/>
    <cellStyle name="40% - Accent3 7 2" xfId="27511" xr:uid="{F48DCB89-C2CB-43FA-AC10-1091CE40B229}"/>
    <cellStyle name="40% - Accent3 8" xfId="23671" xr:uid="{8C106B90-35F3-473C-ADC0-0FE2AFCFDA90}"/>
    <cellStyle name="40% - Accent4" xfId="1621" builtinId="43" customBuiltin="1"/>
    <cellStyle name="40% - Accent4 2" xfId="19" xr:uid="{1052A619-26F1-4096-852F-1AFC3E81A417}"/>
    <cellStyle name="40% - Accent4 2 2" xfId="178" xr:uid="{E13ECB07-1EC3-4207-A7B1-0A31CD668061}"/>
    <cellStyle name="40% - Accent4 2 2 10" xfId="2085" xr:uid="{19FD2974-FF4C-40D4-B470-2A1800C4F999}"/>
    <cellStyle name="40% - Accent4 2 2 2" xfId="2887" xr:uid="{82B678A4-D905-4F23-BA86-5E368AD368EC}"/>
    <cellStyle name="40% - Accent4 2 2 2 2" xfId="6715" xr:uid="{69720BC2-4796-4ED4-A137-C19B7B54B692}"/>
    <cellStyle name="40% - Accent4 2 2 2 2 2" xfId="28205" xr:uid="{AE9AC05E-91B2-485F-807D-B984CDFF3B1E}"/>
    <cellStyle name="40% - Accent4 2 2 2 3" xfId="9872" xr:uid="{1A59FD3B-52C9-4DEA-B01B-5C21224506BE}"/>
    <cellStyle name="40% - Accent4 2 2 2 3 2" xfId="31359" xr:uid="{A83A7755-18E9-44CF-B415-AD56633D1733}"/>
    <cellStyle name="40% - Accent4 2 2 2 4" xfId="10270" xr:uid="{8BDACB27-471E-460E-BC28-6216B1394278}"/>
    <cellStyle name="40% - Accent4 2 2 2 5" xfId="24431" xr:uid="{CE4FDDD1-DDFE-48C2-BFE6-6101FD8480B4}"/>
    <cellStyle name="40% - Accent4 2 2 2 6" xfId="48832" xr:uid="{18C50C17-A502-4E69-83AC-9F073D3646DA}"/>
    <cellStyle name="40% - Accent4 2 2 3" xfId="2719" xr:uid="{8CE4CAC8-223C-4EF4-BD47-75856825C876}"/>
    <cellStyle name="40% - Accent4 2 2 3 2" xfId="6607" xr:uid="{FB0102E7-3261-43F0-BAD3-81207ED8482B}"/>
    <cellStyle name="40% - Accent4 2 2 3 2 2" xfId="28096" xr:uid="{80B26015-BE9F-4FB0-87D4-078F17B88D8B}"/>
    <cellStyle name="40% - Accent4 2 2 3 3" xfId="10271" xr:uid="{7F88665F-C899-4810-86A3-E2EF588CD808}"/>
    <cellStyle name="40% - Accent4 2 2 3 4" xfId="24314" xr:uid="{ABABDFFD-CB61-4945-A677-9F30E9515167}"/>
    <cellStyle name="40% - Accent4 2 2 3 5" xfId="49340" xr:uid="{4BEB8EDC-E50E-45C0-8B5E-CBA339EB7CFB}"/>
    <cellStyle name="40% - Accent4 2 2 4" xfId="6164" xr:uid="{4C129662-01BD-4921-B221-ACCD424334D5}"/>
    <cellStyle name="40% - Accent4 2 2 4 2" xfId="27651" xr:uid="{3FA633A0-085E-47ED-B28D-2DE46E22E6EB}"/>
    <cellStyle name="40% - Accent4 2 2 5" xfId="9765" xr:uid="{C2442AC9-0A0C-4654-851A-8D96284E9CDD}"/>
    <cellStyle name="40% - Accent4 2 2 5 2" xfId="31252" xr:uid="{01FF8C7D-A953-4C9D-BDC2-F16AECD003F1}"/>
    <cellStyle name="40% - Accent4 2 2 6" xfId="10269" xr:uid="{DC99F967-BA66-4B39-B1DE-4B379987539F}"/>
    <cellStyle name="40% - Accent4 2 2 7" xfId="16771" xr:uid="{1B3A4D2C-D61B-4758-9767-1B1CCD117A4D}"/>
    <cellStyle name="40% - Accent4 2 2 8" xfId="23812" xr:uid="{B1867959-C752-482C-A6DB-ADE0FCBEE4A5}"/>
    <cellStyle name="40% - Accent4 2 2 9" xfId="47074" xr:uid="{627EF31F-EDA6-4BC9-ABA2-1C5925400D94}"/>
    <cellStyle name="40% - Accent4 2 3" xfId="179" xr:uid="{CF81EBC4-45FE-4576-8EB0-ACB8C6BA8963}"/>
    <cellStyle name="40% - Accent4 2 3 2" xfId="2914" xr:uid="{C3918CAD-9F95-40F6-BFAD-C42ED2608E23}"/>
    <cellStyle name="40% - Accent4 2 3 2 2" xfId="6742" xr:uid="{DB12695E-1B19-4488-9BFF-F12301D65C9A}"/>
    <cellStyle name="40% - Accent4 2 3 2 2 2" xfId="28232" xr:uid="{6209C1E1-6C5B-4B01-8055-B813466D4C08}"/>
    <cellStyle name="40% - Accent4 2 3 2 3" xfId="9899" xr:uid="{58661221-1142-46D5-BB57-6484B42A205C}"/>
    <cellStyle name="40% - Accent4 2 3 2 3 2" xfId="31386" xr:uid="{C3E5FAF9-7658-4F10-9F77-E9FCD44C8A6A}"/>
    <cellStyle name="40% - Accent4 2 3 2 4" xfId="24458" xr:uid="{C89EE9FD-476D-46BA-A900-F7B709D65305}"/>
    <cellStyle name="40% - Accent4 2 3 2 5" xfId="49015" xr:uid="{C8499E68-A668-49A2-A48D-D36E89F41F90}"/>
    <cellStyle name="40% - Accent4 2 3 3" xfId="2771" xr:uid="{2144B5BF-BE93-4959-B734-00512DA96760}"/>
    <cellStyle name="40% - Accent4 2 3 3 2" xfId="6634" xr:uid="{09177900-98E7-4DED-BE2B-9BCB3690B7E2}"/>
    <cellStyle name="40% - Accent4 2 3 3 2 2" xfId="28123" xr:uid="{1C3E83DB-C986-473A-B300-2722BACB6F85}"/>
    <cellStyle name="40% - Accent4 2 3 3 3" xfId="24349" xr:uid="{094FC5E2-DF86-46AD-8AC3-75636097C773}"/>
    <cellStyle name="40% - Accent4 2 3 3 4" xfId="49521" xr:uid="{2A7F4E55-62D7-4429-A58A-307EF4A5BAB9}"/>
    <cellStyle name="40% - Accent4 2 3 4" xfId="6346" xr:uid="{EE9BA98A-56C0-4F86-8044-56529C789ED9}"/>
    <cellStyle name="40% - Accent4 2 3 4 2" xfId="27834" xr:uid="{EA7360D0-FEB5-4E16-BFB2-186C0160A6A2}"/>
    <cellStyle name="40% - Accent4 2 3 5" xfId="9793" xr:uid="{3E4E2935-8070-436A-88E3-E02F420EF1E1}"/>
    <cellStyle name="40% - Accent4 2 3 5 2" xfId="31280" xr:uid="{79373EE2-AD6D-488E-B82E-B17506C7AF4D}"/>
    <cellStyle name="40% - Accent4 2 3 6" xfId="10272" xr:uid="{73D88EA3-5B7E-43C0-BA94-6C2CFD53F6A9}"/>
    <cellStyle name="40% - Accent4 2 3 7" xfId="23994" xr:uid="{777B57D2-1F69-4F3F-AE92-679D91DCA71A}"/>
    <cellStyle name="40% - Accent4 2 3 8" xfId="47256" xr:uid="{A815D9F9-231F-4387-A5E3-8D5F6A6F9168}"/>
    <cellStyle name="40% - Accent4 2 3 9" xfId="2283" xr:uid="{30379216-79EB-426E-AF22-A0E6DA9AECF0}"/>
    <cellStyle name="40% - Accent4 2 4" xfId="180" xr:uid="{1C1BE1DA-9ACE-4CEB-9431-AD91B709FF69}"/>
    <cellStyle name="40% - Accent4 2 4 2" xfId="10273" xr:uid="{6783E178-8D81-4CF6-B165-DC7026FD3A50}"/>
    <cellStyle name="40% - Accent4 2 5" xfId="181" xr:uid="{F5B00B4D-B947-4F82-A8BB-E191F1055F3F}"/>
    <cellStyle name="40% - Accent4 2 5 2" xfId="10274" xr:uid="{A26B1C6B-0CEF-4043-B157-24985E125A3D}"/>
    <cellStyle name="40% - Accent4 2 6" xfId="182" xr:uid="{850C2904-3D5E-414D-9871-0154FA724440}"/>
    <cellStyle name="40% - Accent4 2 6 2" xfId="10067" xr:uid="{E17179A1-FF6B-41EE-A79E-C20EDFB81344}"/>
    <cellStyle name="40% - Accent4 2 7" xfId="183" xr:uid="{C3AEBFB3-BA7F-49FF-B48B-9A2F528E85C1}"/>
    <cellStyle name="40% - Accent4 2 7 2" xfId="16770" xr:uid="{A01961B8-F0E9-4DFF-82D8-8EB1D07AE66A}"/>
    <cellStyle name="40% - Accent4 2 8" xfId="177" xr:uid="{F6DA4BF0-A70F-4425-A2ED-6F7D56DFAE5D}"/>
    <cellStyle name="40% - Accent4 2 9" xfId="1666" xr:uid="{9582E8FA-6CDB-4D63-930A-C722C48C0A03}"/>
    <cellStyle name="40% - Accent4 3" xfId="184" xr:uid="{6BF3E9BD-BD42-4393-9B45-BFF14417024B}"/>
    <cellStyle name="40% - Accent4 3 2" xfId="185" xr:uid="{DE2A0BEB-E84B-485D-87F6-C8879CF0C21D}"/>
    <cellStyle name="40% - Accent4 3 2 2" xfId="4969" xr:uid="{C8A226D0-A6DD-4FDF-857D-B06E14077B2C}"/>
    <cellStyle name="40% - Accent4 3 2 2 2" xfId="8735" xr:uid="{941B7881-E3EC-460A-B796-0B906213ADBA}"/>
    <cellStyle name="40% - Accent4 3 2 2 2 2" xfId="30225" xr:uid="{FEF46051-7506-4BC3-A7CD-3BC38035F5AC}"/>
    <cellStyle name="40% - Accent4 3 2 2 3" xfId="10276" xr:uid="{B890E29C-1FB8-44FE-9FD1-984A840340F3}"/>
    <cellStyle name="40% - Accent4 3 2 2 4" xfId="26456" xr:uid="{CA23C42E-61BC-4767-A7CE-6720F1A8A576}"/>
    <cellStyle name="40% - Accent4 3 2 2 5" xfId="49029" xr:uid="{0D661302-AB56-4DD6-96AD-15D15BD9ACF1}"/>
    <cellStyle name="40% - Accent4 3 2 3" xfId="6360" xr:uid="{33571CEF-8ADB-468C-A8FD-51357846860F}"/>
    <cellStyle name="40% - Accent4 3 2 3 2" xfId="10277" xr:uid="{E7C5FFC6-CF9A-47C3-8A76-E19A25601572}"/>
    <cellStyle name="40% - Accent4 3 2 3 3" xfId="27848" xr:uid="{F9E4B263-4983-4D4F-BDF0-7F54DD175B4D}"/>
    <cellStyle name="40% - Accent4 3 2 3 4" xfId="49535" xr:uid="{2A8FDF12-11B2-4FC4-A828-02B0BA875371}"/>
    <cellStyle name="40% - Accent4 3 2 4" xfId="10275" xr:uid="{A91F4725-0FC5-4DFB-A090-7B61218D18F9}"/>
    <cellStyle name="40% - Accent4 3 2 5" xfId="24008" xr:uid="{BA900C6A-120E-44B6-8763-D0AC674149C8}"/>
    <cellStyle name="40% - Accent4 3 2 6" xfId="47270" xr:uid="{7F436D13-9FE9-4BB1-8937-521FAD70F49C}"/>
    <cellStyle name="40% - Accent4 3 2 7" xfId="2297" xr:uid="{59536AFF-39B4-4736-9DB1-18660C08C522}"/>
    <cellStyle name="40% - Accent4 3 3" xfId="2800" xr:uid="{A9F15675-E9F8-4A8F-AA4F-7F99E55C07FD}"/>
    <cellStyle name="40% - Accent4 3 3 2" xfId="10278" xr:uid="{B252C613-26EC-4807-A3BE-2045554F3366}"/>
    <cellStyle name="40% - Accent4 3 3 3" xfId="48846" xr:uid="{1B837DBA-85DB-4A65-A808-5420E189D494}"/>
    <cellStyle name="40% - Accent4 3 4" xfId="4763" xr:uid="{3E992D2E-8361-4750-A30B-96B6D8BA0771}"/>
    <cellStyle name="40% - Accent4 3 4 2" xfId="8531" xr:uid="{5543D0E4-143F-4F98-8105-39B8CA05E242}"/>
    <cellStyle name="40% - Accent4 3 4 2 2" xfId="30021" xr:uid="{138CCC7A-BAC4-4B97-AAD2-DD95DD81980E}"/>
    <cellStyle name="40% - Accent4 3 4 3" xfId="10279" xr:uid="{4B3D1CB7-895C-4A40-B2A0-FD776A1C870E}"/>
    <cellStyle name="40% - Accent4 3 4 4" xfId="26249" xr:uid="{294B6532-5C1A-4408-B278-78CE27F97EAF}"/>
    <cellStyle name="40% - Accent4 3 4 5" xfId="49354" xr:uid="{4BC1EC86-EC94-47C9-AB00-ADCECB70AF33}"/>
    <cellStyle name="40% - Accent4 3 5" xfId="6178" xr:uid="{B7478269-890C-477D-9FEA-830530BC15A8}"/>
    <cellStyle name="40% - Accent4 3 5 2" xfId="10280" xr:uid="{70E6097A-7946-4031-B77C-E4B9597D3EF4}"/>
    <cellStyle name="40% - Accent4 3 5 3" xfId="27665" xr:uid="{6D7378E9-929D-4830-A53D-72DC4752FF6E}"/>
    <cellStyle name="40% - Accent4 3 6" xfId="10068" xr:uid="{9226C454-935F-4364-BBE3-4B355260EBEA}"/>
    <cellStyle name="40% - Accent4 3 7" xfId="23826" xr:uid="{AA30C141-0FAC-42B2-808E-474C656E730F}"/>
    <cellStyle name="40% - Accent4 3 8" xfId="47088" xr:uid="{EA2C7E60-E78C-42F0-A227-2767A470C707}"/>
    <cellStyle name="40% - Accent4 3 9" xfId="2099" xr:uid="{6FB6CDCA-5351-4091-985D-80CF25CAD233}"/>
    <cellStyle name="40% - Accent4 4" xfId="186" xr:uid="{01A38813-269E-485C-9F2B-BB060315A240}"/>
    <cellStyle name="40% - Accent4 4 2" xfId="187" xr:uid="{6FFC1730-D05E-41B2-B3E9-B0614B270EC8}"/>
    <cellStyle name="40% - Accent4 4 2 2" xfId="31510" xr:uid="{C46A93D8-D522-463E-81EC-457C63B2F9CA}"/>
    <cellStyle name="40% - Accent4 4 2 3" xfId="10281" xr:uid="{91887A19-3ABC-444C-953A-EC64A4122AB4}"/>
    <cellStyle name="40% - Accent4 5" xfId="188" xr:uid="{A015FA64-AF13-4FB4-9A39-C650D485895D}"/>
    <cellStyle name="40% - Accent4 5 2" xfId="189" xr:uid="{C2FB3B33-9104-40BD-AA30-5FECA304D1DD}"/>
    <cellStyle name="40% - Accent4 5 2 2" xfId="8593" xr:uid="{269B6B37-4EE4-4D29-A805-CC70738281DF}"/>
    <cellStyle name="40% - Accent4 5 2 2 2" xfId="30083" xr:uid="{F4B599C1-A545-4EB2-B742-743EB5565CF4}"/>
    <cellStyle name="40% - Accent4 5 2 3" xfId="26311" xr:uid="{B19EA2D6-4AD6-4A53-AD3D-88AE8840B4A1}"/>
    <cellStyle name="40% - Accent4 5 2 4" xfId="48882" xr:uid="{514EEECE-D884-48AB-A1B8-B41C958ACED7}"/>
    <cellStyle name="40% - Accent4 5 2 5" xfId="4825" xr:uid="{314B20FE-CB74-423E-B8B4-297259B4C619}"/>
    <cellStyle name="40% - Accent4 5 3" xfId="6214" xr:uid="{B3BABF9E-6704-4FA9-A7F2-725AE4765430}"/>
    <cellStyle name="40% - Accent4 5 3 2" xfId="27701" xr:uid="{71B2C039-8A05-49C2-8768-8A7E41AA781A}"/>
    <cellStyle name="40% - Accent4 5 3 3" xfId="49386" xr:uid="{5C8C6DAF-CB48-478C-A61A-76F5A6A5B368}"/>
    <cellStyle name="40% - Accent4 5 4" xfId="10282" xr:uid="{5993B298-D017-41F5-8BEA-01231DA79563}"/>
    <cellStyle name="40% - Accent4 5 4 2" xfId="31511" xr:uid="{22065993-2E43-4DE2-B06B-D8C824EC6A99}"/>
    <cellStyle name="40% - Accent4 5 5" xfId="23862" xr:uid="{40949038-6263-4035-8E86-7B66CADC48DE}"/>
    <cellStyle name="40% - Accent4 5 6" xfId="47124" xr:uid="{2B4B0D70-A91F-436B-80A4-274B5873CF6A}"/>
    <cellStyle name="40% - Accent4 5 7" xfId="2152" xr:uid="{D337DE52-6FFC-424D-904B-46F4D532BB33}"/>
    <cellStyle name="40% - Accent4 6" xfId="4595" xr:uid="{73C69040-951D-41F7-A7A9-B6B201CF57CA}"/>
    <cellStyle name="40% - Accent4 6 2" xfId="8371" xr:uid="{53C69CF8-38E5-4486-9EA1-E272E977A289}"/>
    <cellStyle name="40% - Accent4 6 2 2" xfId="29861" xr:uid="{8FF68A39-1418-43DF-93D5-979CAB39AFF2}"/>
    <cellStyle name="40% - Accent4 6 2 3" xfId="48693" xr:uid="{4BEBF8C1-38EA-4BAC-9A24-295CBC35B015}"/>
    <cellStyle name="40% - Accent4 6 3" xfId="26086" xr:uid="{F842F42E-58DD-4449-9698-A892C9C3D358}"/>
    <cellStyle name="40% - Accent4 6 3 2" xfId="49203" xr:uid="{0FBE1E4E-6361-4101-BC61-9A72D586A684}"/>
    <cellStyle name="40% - Accent4 6 4" xfId="46935" xr:uid="{F4A77FB2-FED0-4D8E-8A08-9492D07842F9}"/>
    <cellStyle name="40% - Accent4 7" xfId="6026" xr:uid="{E4428CBA-564E-4639-B82C-0D540726C040}"/>
    <cellStyle name="40% - Accent4 7 2" xfId="27513" xr:uid="{162CA9A4-4147-4343-9133-75FCC308B49B}"/>
    <cellStyle name="40% - Accent4 8" xfId="23673" xr:uid="{A8D655F0-464F-44B9-8DCB-A49F0AF6302B}"/>
    <cellStyle name="40% - Accent5" xfId="1624" builtinId="47" customBuiltin="1"/>
    <cellStyle name="40% - Accent5 2" xfId="20" xr:uid="{2072E455-770F-4B42-9B2D-DF673C05BEDF}"/>
    <cellStyle name="40% - Accent5 2 2" xfId="191" xr:uid="{C92C865C-1665-4103-912B-FC523639722E}"/>
    <cellStyle name="40% - Accent5 2 2 10" xfId="2087" xr:uid="{294E1D4D-3309-4C02-AA2B-E6169369E053}"/>
    <cellStyle name="40% - Accent5 2 2 2" xfId="2888" xr:uid="{5E0A6648-7DAB-46DF-91D4-F4152B8DE0DE}"/>
    <cellStyle name="40% - Accent5 2 2 2 2" xfId="6716" xr:uid="{11ECA210-4B58-4251-B3EF-793B45320466}"/>
    <cellStyle name="40% - Accent5 2 2 2 2 2" xfId="28206" xr:uid="{8AB3E347-076A-44EA-9FC4-10AB5C1EA0E4}"/>
    <cellStyle name="40% - Accent5 2 2 2 3" xfId="9873" xr:uid="{AD2B4887-AA6B-43F1-B09C-3BB248B1F094}"/>
    <cellStyle name="40% - Accent5 2 2 2 3 2" xfId="31360" xr:uid="{6AE0C764-2F4E-4BB5-8365-2439C82BD1C4}"/>
    <cellStyle name="40% - Accent5 2 2 2 4" xfId="10284" xr:uid="{833DD61A-4E55-4CEB-938E-17B73C0B9793}"/>
    <cellStyle name="40% - Accent5 2 2 2 5" xfId="24432" xr:uid="{10DD3CC2-5658-4B9E-A8F9-7BCCB7876639}"/>
    <cellStyle name="40% - Accent5 2 2 2 6" xfId="48834" xr:uid="{84DF49D5-1EAE-4834-B267-F366FEFC6FF2}"/>
    <cellStyle name="40% - Accent5 2 2 3" xfId="2720" xr:uid="{C22C1DFB-DEF5-4231-84FD-2A0EAE5F4B00}"/>
    <cellStyle name="40% - Accent5 2 2 3 2" xfId="6608" xr:uid="{7847033D-AF16-4CCA-9AEA-FFF240ABDD6B}"/>
    <cellStyle name="40% - Accent5 2 2 3 2 2" xfId="28097" xr:uid="{BBAA8291-E041-4B65-ACB0-A4835D657109}"/>
    <cellStyle name="40% - Accent5 2 2 3 3" xfId="10285" xr:uid="{A3924877-89BC-4BCE-8861-D94A08F91FB8}"/>
    <cellStyle name="40% - Accent5 2 2 3 4" xfId="24315" xr:uid="{EB0063EB-C891-4799-9861-83176C27D90D}"/>
    <cellStyle name="40% - Accent5 2 2 3 5" xfId="49342" xr:uid="{CF0340EE-A3DF-4465-BC17-9C317913CEE8}"/>
    <cellStyle name="40% - Accent5 2 2 4" xfId="6166" xr:uid="{0A462A36-9037-44AB-B0FC-6CFE748E1118}"/>
    <cellStyle name="40% - Accent5 2 2 4 2" xfId="27653" xr:uid="{2E0215CA-6A6D-42E4-88A0-A6A9B349B0D3}"/>
    <cellStyle name="40% - Accent5 2 2 5" xfId="9766" xr:uid="{0448441F-A0CC-4A6C-8516-A12BF69A1C6A}"/>
    <cellStyle name="40% - Accent5 2 2 5 2" xfId="31253" xr:uid="{5DD4ED87-AADC-4685-8DA2-721FE54A78D2}"/>
    <cellStyle name="40% - Accent5 2 2 6" xfId="10283" xr:uid="{19062C23-4BCC-410A-BA56-CCCABFED62EB}"/>
    <cellStyle name="40% - Accent5 2 2 7" xfId="16773" xr:uid="{501F076D-EE94-4F46-AD7A-9D4FD9C7A8B4}"/>
    <cellStyle name="40% - Accent5 2 2 8" xfId="23814" xr:uid="{AFFE16E5-D708-49E7-98AC-070DE489B0F4}"/>
    <cellStyle name="40% - Accent5 2 2 9" xfId="47076" xr:uid="{C4B270B1-C282-484A-A2E4-7C000EDA3045}"/>
    <cellStyle name="40% - Accent5 2 3" xfId="192" xr:uid="{86318FAF-8197-4376-867B-D02E3F6B97BB}"/>
    <cellStyle name="40% - Accent5 2 3 2" xfId="2915" xr:uid="{A21BEDD0-8F67-4655-8D91-D65E24F878A2}"/>
    <cellStyle name="40% - Accent5 2 3 2 2" xfId="6743" xr:uid="{2F499DD6-1984-41D3-A4D1-946DAABA7034}"/>
    <cellStyle name="40% - Accent5 2 3 2 2 2" xfId="28233" xr:uid="{2D52214F-EF0F-49ED-B8D5-F2FC1D21DA8F}"/>
    <cellStyle name="40% - Accent5 2 3 2 3" xfId="9900" xr:uid="{50E65DC6-0554-4C74-9F4D-558743BBB5A0}"/>
    <cellStyle name="40% - Accent5 2 3 2 3 2" xfId="31387" xr:uid="{0371E587-9D67-40D0-85B3-F4F2D5A0EBE3}"/>
    <cellStyle name="40% - Accent5 2 3 2 4" xfId="24459" xr:uid="{5D9E64FF-974A-4D31-AD23-5C7A18BA6F2B}"/>
    <cellStyle name="40% - Accent5 2 3 2 5" xfId="49017" xr:uid="{8B6F916B-502C-4A6B-956C-5C22CCEC8735}"/>
    <cellStyle name="40% - Accent5 2 3 3" xfId="2772" xr:uid="{59E9F233-B63D-42FB-A118-8EF0E55F1751}"/>
    <cellStyle name="40% - Accent5 2 3 3 2" xfId="6635" xr:uid="{786CC159-78A7-4356-8369-2EA11F63F48C}"/>
    <cellStyle name="40% - Accent5 2 3 3 2 2" xfId="28124" xr:uid="{C603E42E-697F-4FBC-A763-2731498822E9}"/>
    <cellStyle name="40% - Accent5 2 3 3 3" xfId="24350" xr:uid="{7CDAABCC-7DFE-4FBE-9CFD-6E9F2E09F546}"/>
    <cellStyle name="40% - Accent5 2 3 3 4" xfId="49523" xr:uid="{B280100D-4D17-4BC0-AD4C-0FB8C6391EF7}"/>
    <cellStyle name="40% - Accent5 2 3 4" xfId="6348" xr:uid="{C2232279-ECB5-48AA-86F7-319AEBDCD790}"/>
    <cellStyle name="40% - Accent5 2 3 4 2" xfId="27836" xr:uid="{981BA838-CFF5-45A9-974D-32338EB3EC36}"/>
    <cellStyle name="40% - Accent5 2 3 5" xfId="9794" xr:uid="{604C8341-6E4A-402B-A7CD-C08C090817D7}"/>
    <cellStyle name="40% - Accent5 2 3 5 2" xfId="31281" xr:uid="{82E2AC7D-15AE-4A4D-A2B8-76028DEC2E7C}"/>
    <cellStyle name="40% - Accent5 2 3 6" xfId="10286" xr:uid="{6930067B-71A6-4DA3-84F3-C8FE4138DC92}"/>
    <cellStyle name="40% - Accent5 2 3 7" xfId="23996" xr:uid="{CB436163-2380-4343-92A7-ED211E709AE8}"/>
    <cellStyle name="40% - Accent5 2 3 8" xfId="47258" xr:uid="{F0B6DF5F-8F1A-4093-B29D-E6B8447D8FEC}"/>
    <cellStyle name="40% - Accent5 2 3 9" xfId="2285" xr:uid="{C115CEF0-E3C8-440D-BBD5-9AFEEF0DAE96}"/>
    <cellStyle name="40% - Accent5 2 4" xfId="193" xr:uid="{389CDF15-2C6C-4B8B-8D1B-FC4E09E1F6DB}"/>
    <cellStyle name="40% - Accent5 2 4 2" xfId="10287" xr:uid="{0EB8EE2E-E66D-47BF-93AE-A2F9014F2A08}"/>
    <cellStyle name="40% - Accent5 2 5" xfId="194" xr:uid="{FA16F8B6-5FA4-4261-8478-DA53CC6B36C3}"/>
    <cellStyle name="40% - Accent5 2 5 2" xfId="10288" xr:uid="{FB4ECDE5-6C27-4974-A02D-31DA67CBAC2D}"/>
    <cellStyle name="40% - Accent5 2 6" xfId="195" xr:uid="{434E5500-A7DF-4121-9B08-6F4EE29A0FB8}"/>
    <cellStyle name="40% - Accent5 2 6 2" xfId="10069" xr:uid="{44A930FA-30C4-4BA0-89FB-A19295F68D17}"/>
    <cellStyle name="40% - Accent5 2 7" xfId="196" xr:uid="{39407235-21E3-499B-BBB8-749A1EB49960}"/>
    <cellStyle name="40% - Accent5 2 7 2" xfId="16772" xr:uid="{FCE6207A-C610-490F-878D-02EC5B811DD7}"/>
    <cellStyle name="40% - Accent5 2 8" xfId="190" xr:uid="{360E31F4-679A-4D4B-984B-B8652D083D5C}"/>
    <cellStyle name="40% - Accent5 3" xfId="197" xr:uid="{7822D366-6108-4DB0-9C23-8D77EF85367B}"/>
    <cellStyle name="40% - Accent5 3 2" xfId="198" xr:uid="{56A33B8E-ECA7-4BCC-B037-B9AE66659563}"/>
    <cellStyle name="40% - Accent5 3 2 2" xfId="4971" xr:uid="{87A5D3C3-E450-4356-A190-3F52DBC58073}"/>
    <cellStyle name="40% - Accent5 3 2 2 2" xfId="8737" xr:uid="{CD9B3131-B3A6-4FCA-B2C9-C69D8667F760}"/>
    <cellStyle name="40% - Accent5 3 2 2 2 2" xfId="30227" xr:uid="{91C39DFF-DD4F-49AD-A35F-566ABCDBD9A1}"/>
    <cellStyle name="40% - Accent5 3 2 2 3" xfId="10290" xr:uid="{BA5EDA33-5708-4335-949E-45DA93630236}"/>
    <cellStyle name="40% - Accent5 3 2 2 4" xfId="26458" xr:uid="{79DAAA62-3BFD-4793-8B4B-C918586277DD}"/>
    <cellStyle name="40% - Accent5 3 2 2 5" xfId="49031" xr:uid="{CBA553DF-1A30-4F77-852A-C3F47F887F67}"/>
    <cellStyle name="40% - Accent5 3 2 3" xfId="6362" xr:uid="{CD525A2E-FC59-46F7-B68C-EF12AEE56C2A}"/>
    <cellStyle name="40% - Accent5 3 2 3 2" xfId="10291" xr:uid="{3ACAF27B-126B-4EAC-B3FD-E7FC42CB1150}"/>
    <cellStyle name="40% - Accent5 3 2 3 3" xfId="27850" xr:uid="{8A5DD561-04BC-49DA-8EBE-C6622474872D}"/>
    <cellStyle name="40% - Accent5 3 2 3 4" xfId="49537" xr:uid="{237830A1-8306-4FF9-BA67-6F1252E4B473}"/>
    <cellStyle name="40% - Accent5 3 2 4" xfId="10289" xr:uid="{1FC70A01-BA13-4604-9DF6-16BA800248BE}"/>
    <cellStyle name="40% - Accent5 3 2 5" xfId="24010" xr:uid="{F93AC6B2-CCD7-45CB-81F4-916A10612030}"/>
    <cellStyle name="40% - Accent5 3 2 6" xfId="47272" xr:uid="{3E027734-7474-41FD-B42A-564FC499B378}"/>
    <cellStyle name="40% - Accent5 3 2 7" xfId="2299" xr:uid="{2EACBAC0-16CD-4750-95AD-CBB7C753AD7E}"/>
    <cellStyle name="40% - Accent5 3 3" xfId="2801" xr:uid="{43F52953-83EA-407D-8790-BC2FA9DBBFF5}"/>
    <cellStyle name="40% - Accent5 3 3 2" xfId="10292" xr:uid="{CF2AB35F-7BB7-49E3-BE30-C38A4E06AF2B}"/>
    <cellStyle name="40% - Accent5 3 3 3" xfId="48848" xr:uid="{1359CE76-58EC-4466-B396-62BDD77625FB}"/>
    <cellStyle name="40% - Accent5 3 4" xfId="4765" xr:uid="{5CB73FAA-2E37-4ADC-8FB0-F36CA80E9A7C}"/>
    <cellStyle name="40% - Accent5 3 4 2" xfId="8533" xr:uid="{794322C2-13AE-42E7-A4C9-1A334F690960}"/>
    <cellStyle name="40% - Accent5 3 4 2 2" xfId="30023" xr:uid="{1A1FEDC2-4D79-437B-9875-3E5444BBD30B}"/>
    <cellStyle name="40% - Accent5 3 4 3" xfId="10293" xr:uid="{0A8516A5-77B6-44FF-8916-8D392367170A}"/>
    <cellStyle name="40% - Accent5 3 4 4" xfId="26251" xr:uid="{6217DB7D-FE47-468E-B349-AED72D3C4D05}"/>
    <cellStyle name="40% - Accent5 3 4 5" xfId="49356" xr:uid="{322A9AA0-9179-4C31-A7AA-28CD2F2EC781}"/>
    <cellStyle name="40% - Accent5 3 5" xfId="6180" xr:uid="{D5D31D8F-3EF4-48AC-ACD7-8CFDDB1C9292}"/>
    <cellStyle name="40% - Accent5 3 5 2" xfId="10294" xr:uid="{1860F6AF-A1EC-4E9C-A929-F2B24D1CA51E}"/>
    <cellStyle name="40% - Accent5 3 5 3" xfId="27667" xr:uid="{6C045D85-92F3-4E0D-916B-CB4C75CA6233}"/>
    <cellStyle name="40% - Accent5 3 6" xfId="10070" xr:uid="{6DDE11F9-3909-4790-ADD8-F165993C1B5F}"/>
    <cellStyle name="40% - Accent5 3 7" xfId="23828" xr:uid="{8744EEFF-C6C6-48F5-883A-AAE6A86166E4}"/>
    <cellStyle name="40% - Accent5 3 8" xfId="47090" xr:uid="{666E08DD-75B7-44FE-990E-4133B9366EE0}"/>
    <cellStyle name="40% - Accent5 3 9" xfId="2101" xr:uid="{F5FF57DB-1058-43D5-8074-AD6940EFDD5F}"/>
    <cellStyle name="40% - Accent5 4" xfId="199" xr:uid="{332FB7E8-B2E1-48D0-8738-4BE85D4A0C34}"/>
    <cellStyle name="40% - Accent5 4 2" xfId="200" xr:uid="{106F9EB0-0917-44DD-9639-1543CC351686}"/>
    <cellStyle name="40% - Accent5 4 2 2" xfId="31512" xr:uid="{06EF9ADC-71B6-45F5-920A-F28A4C8FFF4E}"/>
    <cellStyle name="40% - Accent5 4 2 3" xfId="10295" xr:uid="{2D393117-A39F-4382-A316-05F51391FC86}"/>
    <cellStyle name="40% - Accent5 5" xfId="201" xr:uid="{B5F1416A-101C-438A-8F65-915E377D5D6A}"/>
    <cellStyle name="40% - Accent5 5 2" xfId="202" xr:uid="{E9D7CB0E-12B5-4253-8316-A42E5171208A}"/>
    <cellStyle name="40% - Accent5 5 2 2" xfId="8595" xr:uid="{33D4582A-EDCF-4763-B4F9-F035E0EE0087}"/>
    <cellStyle name="40% - Accent5 5 2 2 2" xfId="30085" xr:uid="{8B3090FF-3540-4D66-AAD9-539FC871BD49}"/>
    <cellStyle name="40% - Accent5 5 2 3" xfId="26313" xr:uid="{69EC2E48-6A84-4C86-9480-073B79A15104}"/>
    <cellStyle name="40% - Accent5 5 2 4" xfId="48884" xr:uid="{2228CA09-4814-4D64-97CA-480D28774DEF}"/>
    <cellStyle name="40% - Accent5 5 2 5" xfId="4827" xr:uid="{3C11F886-62DC-4988-A017-A6215014B11E}"/>
    <cellStyle name="40% - Accent5 5 3" xfId="6216" xr:uid="{0A7861BB-C75C-4BB6-9B8A-0CA4B33B2F2D}"/>
    <cellStyle name="40% - Accent5 5 3 2" xfId="27703" xr:uid="{6257E1CF-5EB9-4787-8798-D2862D2D9383}"/>
    <cellStyle name="40% - Accent5 5 3 3" xfId="49388" xr:uid="{DD5BB372-F850-4B32-A6A9-73D3351EEFE0}"/>
    <cellStyle name="40% - Accent5 5 4" xfId="10296" xr:uid="{6248D3FF-31AA-48C3-9870-371ECDC42E4C}"/>
    <cellStyle name="40% - Accent5 5 4 2" xfId="31513" xr:uid="{DB3C9764-0A56-483E-9D30-5AE691B12D26}"/>
    <cellStyle name="40% - Accent5 5 5" xfId="23864" xr:uid="{802266CC-D58A-40F8-8C78-2AEC594E4E2D}"/>
    <cellStyle name="40% - Accent5 5 6" xfId="47126" xr:uid="{59081264-DF62-4322-84EF-ABA2B8041DA4}"/>
    <cellStyle name="40% - Accent5 5 7" xfId="2154" xr:uid="{FF1C93C7-C6FD-4A6C-A9EB-B8CB428AA664}"/>
    <cellStyle name="40% - Accent5 6" xfId="4599" xr:uid="{A76CEF33-D161-45F5-859F-8CBC815DD0E2}"/>
    <cellStyle name="40% - Accent5 6 2" xfId="8373" xr:uid="{153EFC59-307B-4D39-AE63-28670C8C0E65}"/>
    <cellStyle name="40% - Accent5 6 2 2" xfId="29863" xr:uid="{D26EAF68-B21F-424B-B12E-F4C70CF68DA0}"/>
    <cellStyle name="40% - Accent5 6 2 3" xfId="48695" xr:uid="{6C76B434-CE37-4D88-A491-DD0B34C93AE3}"/>
    <cellStyle name="40% - Accent5 6 3" xfId="26088" xr:uid="{DE5D1F8B-9387-4A14-A386-29BDBE7648CA}"/>
    <cellStyle name="40% - Accent5 6 3 2" xfId="49205" xr:uid="{5DCCFF0D-B929-46C2-8B1E-25040A1D8D18}"/>
    <cellStyle name="40% - Accent5 6 4" xfId="46937" xr:uid="{2F36DE20-84A0-424A-A9DE-0AC8BB392C49}"/>
    <cellStyle name="40% - Accent5 7" xfId="6028" xr:uid="{B16F47FE-1B9C-45D0-8B19-104C6EDDE590}"/>
    <cellStyle name="40% - Accent5 7 2" xfId="27515" xr:uid="{3CA12CD7-EB3A-4206-9C7B-F2E4D4397BD6}"/>
    <cellStyle name="40% - Accent5 8" xfId="23675" xr:uid="{BCA8C46D-E773-4B6B-9C1E-D0FEDE9736F1}"/>
    <cellStyle name="40% - Accent6" xfId="1627" builtinId="51" customBuiltin="1"/>
    <cellStyle name="40% - Accent6 2" xfId="21" xr:uid="{68320511-01E8-43B1-9BCF-B90639FCD19E}"/>
    <cellStyle name="40% - Accent6 2 2" xfId="204" xr:uid="{9D8FFEAB-1101-4FF4-AF5B-B553587299BE}"/>
    <cellStyle name="40% - Accent6 2 2 10" xfId="2089" xr:uid="{C344665F-739D-4E9D-AC95-4518EBDE9224}"/>
    <cellStyle name="40% - Accent6 2 2 2" xfId="2889" xr:uid="{CB13715A-6C9E-470A-8A9A-B97A04FB0306}"/>
    <cellStyle name="40% - Accent6 2 2 2 2" xfId="6717" xr:uid="{08876693-B75E-48E5-AA30-12D68D6F6570}"/>
    <cellStyle name="40% - Accent6 2 2 2 2 2" xfId="28207" xr:uid="{59B1016B-0463-4033-ACBE-3CC72E795A2E}"/>
    <cellStyle name="40% - Accent6 2 2 2 3" xfId="9874" xr:uid="{E4498022-EF89-4924-AF76-27011DA45141}"/>
    <cellStyle name="40% - Accent6 2 2 2 3 2" xfId="31361" xr:uid="{E63137E8-F67C-4062-B0A6-B8F454C72A3B}"/>
    <cellStyle name="40% - Accent6 2 2 2 4" xfId="10298" xr:uid="{FBCCAF59-8009-4EDB-86D6-303BF72FCC60}"/>
    <cellStyle name="40% - Accent6 2 2 2 5" xfId="24433" xr:uid="{1E4AB2AF-9231-4C7C-A005-8D76DC75D9DA}"/>
    <cellStyle name="40% - Accent6 2 2 2 6" xfId="48836" xr:uid="{53516B90-5EBF-436E-8194-06ECBB924CB0}"/>
    <cellStyle name="40% - Accent6 2 2 3" xfId="2721" xr:uid="{3555A484-0846-4FE8-BD7F-CED8D3393AB3}"/>
    <cellStyle name="40% - Accent6 2 2 3 2" xfId="6609" xr:uid="{FE79D3F5-CF10-4E20-829B-65D6217EE03E}"/>
    <cellStyle name="40% - Accent6 2 2 3 2 2" xfId="28098" xr:uid="{C0B216DF-2BA9-4751-B76B-654E273D2F32}"/>
    <cellStyle name="40% - Accent6 2 2 3 3" xfId="10299" xr:uid="{9317566B-2510-4EF7-BDEF-E24343129E98}"/>
    <cellStyle name="40% - Accent6 2 2 3 4" xfId="24316" xr:uid="{6F5ADDF3-2CE7-4B2F-8A57-4ACDE5ED7549}"/>
    <cellStyle name="40% - Accent6 2 2 3 5" xfId="49344" xr:uid="{FF6675D2-A8D3-4BDE-89D7-776548EBDC35}"/>
    <cellStyle name="40% - Accent6 2 2 4" xfId="6168" xr:uid="{A6012FDA-2604-4617-87F9-303F0EB3DA85}"/>
    <cellStyle name="40% - Accent6 2 2 4 2" xfId="27655" xr:uid="{BFF39E9D-D4D2-4389-9369-8F435E40C255}"/>
    <cellStyle name="40% - Accent6 2 2 5" xfId="9767" xr:uid="{04550A44-9C26-41B2-9575-0A1A8D8A0680}"/>
    <cellStyle name="40% - Accent6 2 2 5 2" xfId="31254" xr:uid="{543EAB95-5E42-48CE-A3D6-8ECF5FCF6BB1}"/>
    <cellStyle name="40% - Accent6 2 2 6" xfId="10297" xr:uid="{4DEB9E61-BB34-4742-84CE-698B407235F5}"/>
    <cellStyle name="40% - Accent6 2 2 7" xfId="16775" xr:uid="{4A81957B-55D4-4BC5-8374-8CA1D4DD2794}"/>
    <cellStyle name="40% - Accent6 2 2 8" xfId="23816" xr:uid="{C6ADF289-F7C2-4420-AEBD-0A8BD5FEA60C}"/>
    <cellStyle name="40% - Accent6 2 2 9" xfId="47078" xr:uid="{C25F1969-3C48-47CD-9CAD-D6EB28B3085F}"/>
    <cellStyle name="40% - Accent6 2 3" xfId="205" xr:uid="{A86158D8-B58F-41A3-8862-7FA5AF255976}"/>
    <cellStyle name="40% - Accent6 2 3 2" xfId="2916" xr:uid="{8B05089F-C29C-42BF-9D6A-89A954925009}"/>
    <cellStyle name="40% - Accent6 2 3 2 2" xfId="6744" xr:uid="{C58E870B-CC84-434E-9FB8-CF61173B08F8}"/>
    <cellStyle name="40% - Accent6 2 3 2 2 2" xfId="28234" xr:uid="{10A8F206-8A7F-4B0D-8F06-1D524C0382CD}"/>
    <cellStyle name="40% - Accent6 2 3 2 3" xfId="9901" xr:uid="{D4AA923A-4B37-473D-B8BB-3C1909E91B21}"/>
    <cellStyle name="40% - Accent6 2 3 2 3 2" xfId="31388" xr:uid="{76428488-57CD-4921-AEC7-6F13E8E92CBB}"/>
    <cellStyle name="40% - Accent6 2 3 2 4" xfId="24460" xr:uid="{13617B67-0D96-48FB-9025-E51EB1133A9B}"/>
    <cellStyle name="40% - Accent6 2 3 2 5" xfId="49019" xr:uid="{13C4AAA4-5273-4234-9829-78FD0F7C2CF3}"/>
    <cellStyle name="40% - Accent6 2 3 3" xfId="2773" xr:uid="{B3796BC8-477C-4AD1-81E5-A1B04F822A43}"/>
    <cellStyle name="40% - Accent6 2 3 3 2" xfId="6636" xr:uid="{E6195FFD-6EF0-4D76-98AE-E5DEF1DC12FA}"/>
    <cellStyle name="40% - Accent6 2 3 3 2 2" xfId="28125" xr:uid="{A81D582C-88FE-4DC7-9256-EA57DD23A891}"/>
    <cellStyle name="40% - Accent6 2 3 3 3" xfId="24351" xr:uid="{7509C3CA-E4DA-447C-8B58-67D168244DCD}"/>
    <cellStyle name="40% - Accent6 2 3 3 4" xfId="49525" xr:uid="{C624F279-DE33-49F6-ABA4-5445EA16D834}"/>
    <cellStyle name="40% - Accent6 2 3 4" xfId="6350" xr:uid="{1EE2830E-1CD1-4D57-8A6D-DCE4EAA5504E}"/>
    <cellStyle name="40% - Accent6 2 3 4 2" xfId="27838" xr:uid="{29EE575D-6E5F-49B9-951E-BDDEB86D9EA3}"/>
    <cellStyle name="40% - Accent6 2 3 5" xfId="9795" xr:uid="{44664CE6-895E-4136-B7F2-2331B48E5414}"/>
    <cellStyle name="40% - Accent6 2 3 5 2" xfId="31282" xr:uid="{9B8F2996-FCEA-4CB9-B23C-DE50AD19C5B5}"/>
    <cellStyle name="40% - Accent6 2 3 6" xfId="10300" xr:uid="{72CE21EC-5FEA-4AF6-98BB-B55959CDB2E8}"/>
    <cellStyle name="40% - Accent6 2 3 7" xfId="23998" xr:uid="{39A109BE-AC99-4482-AC5D-BBD7E18738F4}"/>
    <cellStyle name="40% - Accent6 2 3 8" xfId="47260" xr:uid="{06CD0DD2-2111-4664-9EE7-00011E6E2BA7}"/>
    <cellStyle name="40% - Accent6 2 3 9" xfId="2287" xr:uid="{953A9325-866F-4D59-9C30-FFB5B8877817}"/>
    <cellStyle name="40% - Accent6 2 4" xfId="206" xr:uid="{90F871FA-9DEC-47B2-9499-2B4F4E86D22D}"/>
    <cellStyle name="40% - Accent6 2 4 2" xfId="10301" xr:uid="{366261A2-CEF1-4007-ADDF-C30ACB870109}"/>
    <cellStyle name="40% - Accent6 2 5" xfId="207" xr:uid="{86159BAF-4241-48F7-B51D-16AA161DB33F}"/>
    <cellStyle name="40% - Accent6 2 5 2" xfId="10302" xr:uid="{CF4FF05F-47C1-4AE8-A1D3-EDBC930E2A8A}"/>
    <cellStyle name="40% - Accent6 2 6" xfId="208" xr:uid="{C5C5A501-149C-4E1C-A6EF-DD44E5192C2B}"/>
    <cellStyle name="40% - Accent6 2 6 2" xfId="10071" xr:uid="{FC5322F5-D0F0-4828-A34B-160633379578}"/>
    <cellStyle name="40% - Accent6 2 7" xfId="209" xr:uid="{7179408B-31D0-4CD2-A953-8BB6A74D43C4}"/>
    <cellStyle name="40% - Accent6 2 7 2" xfId="16774" xr:uid="{7343F086-D45C-4F82-A96B-65A53E5A9017}"/>
    <cellStyle name="40% - Accent6 2 8" xfId="203" xr:uid="{2758C2F4-CEA8-4568-B50C-AD0BD7124CD1}"/>
    <cellStyle name="40% - Accent6 2 9" xfId="1667" xr:uid="{5480F277-73AB-41FD-8DFC-F0E45B0A0EA4}"/>
    <cellStyle name="40% - Accent6 3" xfId="210" xr:uid="{C8FD42B7-4C6C-448C-8F62-22BBB2E061E2}"/>
    <cellStyle name="40% - Accent6 3 2" xfId="211" xr:uid="{E025B2E6-E61D-4DBE-BADB-93969E52A012}"/>
    <cellStyle name="40% - Accent6 3 2 2" xfId="4973" xr:uid="{B9DA8089-F7E1-487A-B444-EA32F7867C0E}"/>
    <cellStyle name="40% - Accent6 3 2 2 2" xfId="8739" xr:uid="{FCB641BE-F8E1-4CA4-B86E-F9741A9AA8EA}"/>
    <cellStyle name="40% - Accent6 3 2 2 2 2" xfId="30229" xr:uid="{9EE884BC-7B0A-47A6-B74F-1CF22858BA4C}"/>
    <cellStyle name="40% - Accent6 3 2 2 3" xfId="10304" xr:uid="{7D2A6B66-E63B-4396-BA55-26B77C1EB67E}"/>
    <cellStyle name="40% - Accent6 3 2 2 4" xfId="26460" xr:uid="{E70F346A-6016-40DC-B7A4-DF054EB85DF6}"/>
    <cellStyle name="40% - Accent6 3 2 2 5" xfId="49033" xr:uid="{B9550A85-5A9C-42D0-B9B7-87E58F269959}"/>
    <cellStyle name="40% - Accent6 3 2 3" xfId="6364" xr:uid="{9E6407A1-4BDE-438F-B883-3CBD313E4CF2}"/>
    <cellStyle name="40% - Accent6 3 2 3 2" xfId="10305" xr:uid="{D9A2AD15-D59F-41F1-9E7E-126E922F0410}"/>
    <cellStyle name="40% - Accent6 3 2 3 3" xfId="27852" xr:uid="{63E01A12-078E-4C28-AD86-187108DD7CEF}"/>
    <cellStyle name="40% - Accent6 3 2 3 4" xfId="49539" xr:uid="{36073126-0FC1-4D37-A8C4-21C6C7AC6C4E}"/>
    <cellStyle name="40% - Accent6 3 2 4" xfId="10303" xr:uid="{25F89917-E61B-415C-90B8-B43E8A4634A5}"/>
    <cellStyle name="40% - Accent6 3 2 5" xfId="24012" xr:uid="{B5A04A5A-744C-4AC0-B0EF-0EB81CE0B49B}"/>
    <cellStyle name="40% - Accent6 3 2 6" xfId="47274" xr:uid="{E8488B90-B8CD-479D-AEDA-B0CB9281DA68}"/>
    <cellStyle name="40% - Accent6 3 2 7" xfId="2301" xr:uid="{DB3E79EA-4C4B-4383-8F45-62EF2D50EBC0}"/>
    <cellStyle name="40% - Accent6 3 3" xfId="2802" xr:uid="{FAB3FB7E-04DB-410E-8907-449AC1F243D9}"/>
    <cellStyle name="40% - Accent6 3 3 2" xfId="10306" xr:uid="{3E04D8C4-805F-4021-A7B1-9984DF970925}"/>
    <cellStyle name="40% - Accent6 3 3 3" xfId="48850" xr:uid="{30858CBD-CA6E-4BB3-8A87-784D1AB90802}"/>
    <cellStyle name="40% - Accent6 3 4" xfId="4767" xr:uid="{FED3A4BB-5998-4510-94E0-9E4343A2CA5B}"/>
    <cellStyle name="40% - Accent6 3 4 2" xfId="8535" xr:uid="{FCD2A4DF-ACE9-4D44-BA0B-FEDA64E006D5}"/>
    <cellStyle name="40% - Accent6 3 4 2 2" xfId="30025" xr:uid="{45B24302-7FDF-4547-ACD3-0EBDF64575DA}"/>
    <cellStyle name="40% - Accent6 3 4 3" xfId="10307" xr:uid="{C0D2CCF5-C5B2-4B48-A1F8-A27D0048EDCA}"/>
    <cellStyle name="40% - Accent6 3 4 4" xfId="26253" xr:uid="{4F520736-0EEB-4FA4-9D1A-D7E1845CEC1E}"/>
    <cellStyle name="40% - Accent6 3 4 5" xfId="49358" xr:uid="{6CEF8B2D-7D85-4138-99C8-C31B00E14764}"/>
    <cellStyle name="40% - Accent6 3 5" xfId="6182" xr:uid="{D9ED5649-5E17-4045-BCEE-B7E22747F3A9}"/>
    <cellStyle name="40% - Accent6 3 5 2" xfId="10308" xr:uid="{175386AB-B0FD-433A-88EE-19FC9E00A7B8}"/>
    <cellStyle name="40% - Accent6 3 5 3" xfId="27669" xr:uid="{954C161F-9B2E-4F5A-9B76-1147FFC26197}"/>
    <cellStyle name="40% - Accent6 3 6" xfId="10072" xr:uid="{8046225A-DAE2-4551-9C93-0DB3F7BD848C}"/>
    <cellStyle name="40% - Accent6 3 7" xfId="23830" xr:uid="{18383DBA-D6E7-4E13-848B-08D3AC8EBBFD}"/>
    <cellStyle name="40% - Accent6 3 8" xfId="47092" xr:uid="{2430CF4F-DC46-4063-8CA0-9D5A802526FE}"/>
    <cellStyle name="40% - Accent6 3 9" xfId="2103" xr:uid="{3B777A86-733F-4E35-BA83-E603135644C4}"/>
    <cellStyle name="40% - Accent6 4" xfId="212" xr:uid="{28D562C6-8AA5-4AF6-9670-D4233894CC3A}"/>
    <cellStyle name="40% - Accent6 4 2" xfId="213" xr:uid="{B7C3DD57-03A9-4B1C-B896-4B6722426052}"/>
    <cellStyle name="40% - Accent6 4 2 2" xfId="31514" xr:uid="{8EC4DEDE-6AA9-4233-A25E-53D28F231580}"/>
    <cellStyle name="40% - Accent6 4 2 3" xfId="10309" xr:uid="{F5A3EF6F-CC7F-471C-8553-02F997B1825E}"/>
    <cellStyle name="40% - Accent6 5" xfId="214" xr:uid="{CF23ABD6-6A52-465A-BC42-7F86F1E30B46}"/>
    <cellStyle name="40% - Accent6 5 2" xfId="215" xr:uid="{EE0AD4EE-F2AB-495D-9510-ED1D4F3CD87A}"/>
    <cellStyle name="40% - Accent6 5 2 2" xfId="8597" xr:uid="{405AFE14-F7B7-4F4E-876E-B6AD80B39263}"/>
    <cellStyle name="40% - Accent6 5 2 2 2" xfId="30087" xr:uid="{834FDBBE-7E22-453C-B6CA-2502A1964785}"/>
    <cellStyle name="40% - Accent6 5 2 3" xfId="26315" xr:uid="{905F72C8-9375-421D-A41D-9E08332CBE2C}"/>
    <cellStyle name="40% - Accent6 5 2 4" xfId="48886" xr:uid="{9243ADD5-BA76-421D-A40C-DD4ADD5952D4}"/>
    <cellStyle name="40% - Accent6 5 2 5" xfId="4829" xr:uid="{2429D8A3-6796-4002-AC4D-9DFC727ECA52}"/>
    <cellStyle name="40% - Accent6 5 3" xfId="6218" xr:uid="{ED77B80A-2172-4A61-BCA3-270CC4136977}"/>
    <cellStyle name="40% - Accent6 5 3 2" xfId="27705" xr:uid="{86561D5E-B28A-4593-8A24-00B30299DBEB}"/>
    <cellStyle name="40% - Accent6 5 3 3" xfId="49390" xr:uid="{09CFA420-D77D-42D5-9275-BF33714F4445}"/>
    <cellStyle name="40% - Accent6 5 4" xfId="10310" xr:uid="{C2EE5E6D-C296-4E94-A281-E98A2243DD0F}"/>
    <cellStyle name="40% - Accent6 5 4 2" xfId="31515" xr:uid="{29554EBD-FFB7-428E-A99D-A8AEAB2DDA12}"/>
    <cellStyle name="40% - Accent6 5 5" xfId="23866" xr:uid="{9195EE75-6679-451D-BEED-D6DE83C92B28}"/>
    <cellStyle name="40% - Accent6 5 6" xfId="47128" xr:uid="{DF9CF778-28A8-42CA-ABBF-D503FB9A731A}"/>
    <cellStyle name="40% - Accent6 5 7" xfId="2156" xr:uid="{1EAECE13-A104-433E-BE4B-9C7AFE4BF3FF}"/>
    <cellStyle name="40% - Accent6 6" xfId="4603" xr:uid="{192BF4D5-6F1F-451A-91AE-BCA67AE68513}"/>
    <cellStyle name="40% - Accent6 6 2" xfId="8375" xr:uid="{730FC094-C6D6-43FD-B798-5BB87208D43D}"/>
    <cellStyle name="40% - Accent6 6 2 2" xfId="29865" xr:uid="{EC19DE9F-AB5C-41E2-994E-9D6C9DD84C1B}"/>
    <cellStyle name="40% - Accent6 6 2 3" xfId="48697" xr:uid="{19D0061E-057B-4C57-AB8C-8C91CD64C483}"/>
    <cellStyle name="40% - Accent6 6 3" xfId="26090" xr:uid="{C5D1CB00-59E4-4B46-8F47-CA195DCEA10D}"/>
    <cellStyle name="40% - Accent6 6 3 2" xfId="49207" xr:uid="{F198A754-30F5-461F-857A-168F27D77E2D}"/>
    <cellStyle name="40% - Accent6 6 4" xfId="46939" xr:uid="{CC646644-970F-4862-8F34-D00E58B43112}"/>
    <cellStyle name="40% - Accent6 7" xfId="6030" xr:uid="{43E9CDA7-58AF-413C-B033-B4A640B60917}"/>
    <cellStyle name="40% - Accent6 7 2" xfId="27517" xr:uid="{3C009E6B-BEFA-4B5A-9272-C1F9012402DB}"/>
    <cellStyle name="40% - Accent6 8" xfId="23677" xr:uid="{D3FBD8BD-DE1B-42D1-9BE3-7ED6D62A044A}"/>
    <cellStyle name="60% - Accent1 2" xfId="22" xr:uid="{275409C6-A9B6-4E2B-8088-D6FE950141B4}"/>
    <cellStyle name="60% - Accent1 2 2" xfId="216" xr:uid="{1B0BAF29-5EFF-4C0C-A5E0-539908677719}"/>
    <cellStyle name="60% - Accent1 2 2 2" xfId="10311" xr:uid="{3A285C51-609A-480B-9ED9-57D48C1D53E0}"/>
    <cellStyle name="60% - Accent1 2 2 3" xfId="16777" xr:uid="{3CE2A35F-19CE-4385-A027-25F429F498E7}"/>
    <cellStyle name="60% - Accent1 2 2 4" xfId="2131" xr:uid="{2105FA64-AA5B-4112-8938-3C3A0C536FA5}"/>
    <cellStyle name="60% - Accent1 2 3" xfId="10312" xr:uid="{7549FC63-BF8D-4E73-A17E-2D479667FC2D}"/>
    <cellStyle name="60% - Accent1 2 4" xfId="10313" xr:uid="{C80C1EB0-DC95-4173-9FA2-D16A16D94B53}"/>
    <cellStyle name="60% - Accent1 2 5" xfId="10073" xr:uid="{6F2D3850-437E-4C60-96D7-9F7DDCFD2811}"/>
    <cellStyle name="60% - Accent1 2 6" xfId="16776" xr:uid="{82A1819E-1DD7-407D-8DB4-94F710ADFC9A}"/>
    <cellStyle name="60% - Accent1 2 7" xfId="1668" xr:uid="{801142AF-8A93-47AF-9045-2B8FCDF6B908}"/>
    <cellStyle name="60% - Accent1 3" xfId="217" xr:uid="{F46DAAA9-DD42-4EDC-9AE1-9A79D22DC0B8}"/>
    <cellStyle name="60% - Accent1 3 2" xfId="4584" xr:uid="{5D4105E7-AF5F-4588-9DD0-6DDD75781B89}"/>
    <cellStyle name="60% - Accent1 3 3" xfId="10314" xr:uid="{87167464-4457-4345-9A77-14D508C2B54F}"/>
    <cellStyle name="60% - Accent1 3 4" xfId="2803" xr:uid="{05C95178-8784-4044-8837-5AFC20376159}"/>
    <cellStyle name="60% - Accent1 4" xfId="218" xr:uid="{8260B115-F82E-4548-A265-BC73DBB6AB03}"/>
    <cellStyle name="60% - Accent1 4 2" xfId="10315" xr:uid="{5E124BE0-343D-44BE-AA65-A26BA9B61C2C}"/>
    <cellStyle name="60% - Accent1 5" xfId="219" xr:uid="{D98CF8A3-0542-4912-B27F-8B07C1B1EE2C}"/>
    <cellStyle name="60% - Accent1 5 2" xfId="1940" xr:uid="{AC8487BA-D75B-4FD8-AA60-3F7E1016B384}"/>
    <cellStyle name="60% - Accent2 2" xfId="23" xr:uid="{C7E6B902-85B8-475E-839B-1054C7EBB9F1}"/>
    <cellStyle name="60% - Accent2 2 2" xfId="220" xr:uid="{62DAF200-1B69-4731-93DA-112EDBAB18FC}"/>
    <cellStyle name="60% - Accent2 2 2 2" xfId="10316" xr:uid="{B39E7E9F-E518-4C9D-A31B-A4F325914FE0}"/>
    <cellStyle name="60% - Accent2 2 2 3" xfId="16779" xr:uid="{BA0B85EB-75DA-4117-9ED6-7666B4800294}"/>
    <cellStyle name="60% - Accent2 2 2 4" xfId="2130" xr:uid="{B597965B-F453-47A9-AB9B-C34E8C80278C}"/>
    <cellStyle name="60% - Accent2 2 3" xfId="10317" xr:uid="{831571BA-CE57-4B55-BB80-F852F566F31E}"/>
    <cellStyle name="60% - Accent2 2 4" xfId="10318" xr:uid="{F9AED6DB-1B38-46CA-9C84-18403C451F7D}"/>
    <cellStyle name="60% - Accent2 2 5" xfId="10074" xr:uid="{AD3BE228-1335-4043-8E44-592B572056D0}"/>
    <cellStyle name="60% - Accent2 2 6" xfId="16778" xr:uid="{1815FDE9-6135-4577-BBD2-A0A129E22B1C}"/>
    <cellStyle name="60% - Accent2 3" xfId="221" xr:uid="{25BDFD76-3DE2-41BF-BEAC-87388BB725C0}"/>
    <cellStyle name="60% - Accent2 3 2" xfId="4588" xr:uid="{31357B00-1508-4811-B6FE-F3CC28F77323}"/>
    <cellStyle name="60% - Accent2 3 3" xfId="10319" xr:uid="{8DB52BB3-8FD8-4462-8932-B44CA38F2F7C}"/>
    <cellStyle name="60% - Accent2 3 4" xfId="2804" xr:uid="{81463F25-7D30-46AE-B6DC-5B0533A6009C}"/>
    <cellStyle name="60% - Accent2 4" xfId="222" xr:uid="{8B5A2781-8466-4A96-8173-FE9CCFF5EFEC}"/>
    <cellStyle name="60% - Accent2 4 2" xfId="10320" xr:uid="{BB909688-2676-478B-892D-6AA121BCE314}"/>
    <cellStyle name="60% - Accent2 5" xfId="223" xr:uid="{C04D02D8-F1B2-4A6B-94C2-59A265B10164}"/>
    <cellStyle name="60% - Accent2 5 2" xfId="1941" xr:uid="{DF6FA129-E550-4C46-B863-84FB8F19AB1A}"/>
    <cellStyle name="60% - Accent3 2" xfId="24" xr:uid="{340AD443-48DD-42FE-877F-E72A03103EFB}"/>
    <cellStyle name="60% - Accent3 2 2" xfId="224" xr:uid="{F81DAD18-0208-4506-A0FB-9F403B2ADF07}"/>
    <cellStyle name="60% - Accent3 2 2 2" xfId="10321" xr:uid="{82248DCA-4D65-4DA3-8568-CA3EA5E03FFA}"/>
    <cellStyle name="60% - Accent3 2 2 3" xfId="16781" xr:uid="{779E5A40-3338-480E-8D3A-F34A3C49BBDB}"/>
    <cellStyle name="60% - Accent3 2 2 4" xfId="2129" xr:uid="{ECA7AE50-5EED-4A39-BA08-BC53B7DBDB6E}"/>
    <cellStyle name="60% - Accent3 2 3" xfId="10322" xr:uid="{42494680-54CE-4769-807D-006FEF337754}"/>
    <cellStyle name="60% - Accent3 2 4" xfId="10323" xr:uid="{74815805-6A86-4C27-B625-F886CF3D7657}"/>
    <cellStyle name="60% - Accent3 2 5" xfId="10075" xr:uid="{5307DC65-E925-4720-9030-4018304D760A}"/>
    <cellStyle name="60% - Accent3 2 6" xfId="16780" xr:uid="{572341FC-2088-45B0-896C-9C9F75623F23}"/>
    <cellStyle name="60% - Accent3 2 7" xfId="1669" xr:uid="{7D115BDA-D6FD-4EA8-A778-B1B7AC6DC14F}"/>
    <cellStyle name="60% - Accent3 3" xfId="225" xr:uid="{DE27EA63-6CCF-4CFC-9630-2180EF1A7A1A}"/>
    <cellStyle name="60% - Accent3 3 2" xfId="4592" xr:uid="{ABD42F19-7898-4718-A2DF-664BAF7FCC21}"/>
    <cellStyle name="60% - Accent3 3 3" xfId="10324" xr:uid="{C39CF2AB-975F-478C-8462-98F114B38E23}"/>
    <cellStyle name="60% - Accent3 3 4" xfId="2805" xr:uid="{6072CFE7-E0E3-4141-A6D9-CCE68F64D78C}"/>
    <cellStyle name="60% - Accent3 4" xfId="226" xr:uid="{463F1E73-E321-4DBA-80ED-F799937EE67B}"/>
    <cellStyle name="60% - Accent3 4 2" xfId="10325" xr:uid="{F902A2BD-76A0-4C07-8B4C-12712FE044CB}"/>
    <cellStyle name="60% - Accent3 5" xfId="227" xr:uid="{67B00132-03F7-465F-814F-5C6650EC57A8}"/>
    <cellStyle name="60% - Accent3 5 2" xfId="1942" xr:uid="{BC3A586E-2768-46C6-9B10-08D67EFC87F6}"/>
    <cellStyle name="60% - Accent4 2" xfId="25" xr:uid="{29158257-DE0F-4ABD-8596-A7D39FDDBB1D}"/>
    <cellStyle name="60% - Accent4 2 2" xfId="228" xr:uid="{962058E6-7A20-44E2-A8AF-6AAD7C7A306A}"/>
    <cellStyle name="60% - Accent4 2 2 2" xfId="10326" xr:uid="{4270B884-DE3D-4440-B1B6-BFD46FC9AA60}"/>
    <cellStyle name="60% - Accent4 2 2 3" xfId="16783" xr:uid="{98D4598E-C469-4B73-B34D-ACFFF466BF36}"/>
    <cellStyle name="60% - Accent4 2 2 4" xfId="2119" xr:uid="{4EF53D6C-E6D4-4195-BC82-2EEC51A4D1ED}"/>
    <cellStyle name="60% - Accent4 2 3" xfId="10327" xr:uid="{DBAAED5D-C8EF-4DDF-9AF2-9FB45544C28F}"/>
    <cellStyle name="60% - Accent4 2 4" xfId="10328" xr:uid="{AF2F9FC1-5C91-46EB-AE0C-81F99104A75A}"/>
    <cellStyle name="60% - Accent4 2 5" xfId="10076" xr:uid="{11080528-5E9E-4163-9335-9413A130E01D}"/>
    <cellStyle name="60% - Accent4 2 6" xfId="16782" xr:uid="{DAED62E8-9F96-4A0E-BEF4-E82594B858C3}"/>
    <cellStyle name="60% - Accent4 2 7" xfId="1670" xr:uid="{55EFDAF2-F7EC-4F0B-846A-F5BB766AA250}"/>
    <cellStyle name="60% - Accent4 3" xfId="229" xr:uid="{0170295E-19A4-4086-8836-F42E5615A449}"/>
    <cellStyle name="60% - Accent4 3 2" xfId="4596" xr:uid="{9508668C-5391-4A36-9871-297A9BE21FCF}"/>
    <cellStyle name="60% - Accent4 3 3" xfId="10329" xr:uid="{7A379CE6-EAF1-4767-8A9B-BBD536789274}"/>
    <cellStyle name="60% - Accent4 3 4" xfId="2806" xr:uid="{652B4E31-2485-46DC-AE9B-C7964C68FA59}"/>
    <cellStyle name="60% - Accent4 4" xfId="230" xr:uid="{C368A6D1-54EB-4EE7-A7B5-4872D3DCDAB1}"/>
    <cellStyle name="60% - Accent4 4 2" xfId="10330" xr:uid="{2EEC3AA2-B667-4D09-AAC5-B35A87C9A253}"/>
    <cellStyle name="60% - Accent4 5" xfId="231" xr:uid="{344D7922-904B-43C3-9749-921BB65F9ECB}"/>
    <cellStyle name="60% - Accent4 5 2" xfId="1943" xr:uid="{B1C4D188-9757-47D4-81B8-9C8E70575F5A}"/>
    <cellStyle name="60% - Accent5 2" xfId="26" xr:uid="{4B14E772-E150-48D4-8DCB-7FB16EFCC9F7}"/>
    <cellStyle name="60% - Accent5 2 2" xfId="232" xr:uid="{9A520936-5DAD-49CC-8090-FDE3C1693CC1}"/>
    <cellStyle name="60% - Accent5 2 2 2" xfId="10331" xr:uid="{0766C211-373D-44AD-9D11-2475C06C09D9}"/>
    <cellStyle name="60% - Accent5 2 2 3" xfId="16785" xr:uid="{2F09FC7A-41DC-4E09-AB87-5488D1DE1356}"/>
    <cellStyle name="60% - Accent5 2 2 4" xfId="2125" xr:uid="{F285FB11-FF1E-48AC-A9C9-C92248C5DC67}"/>
    <cellStyle name="60% - Accent5 2 3" xfId="10332" xr:uid="{1492CE57-274A-42F4-9F08-0A4856CDA9B8}"/>
    <cellStyle name="60% - Accent5 2 4" xfId="10333" xr:uid="{85F801E6-872E-4F67-997B-F12D78FAD85A}"/>
    <cellStyle name="60% - Accent5 2 5" xfId="10077" xr:uid="{F941C7C4-C11B-4ECA-8C65-009DCBFBC4BF}"/>
    <cellStyle name="60% - Accent5 2 6" xfId="16784" xr:uid="{A28E765C-F003-42B5-A036-0B1A5FBEFB01}"/>
    <cellStyle name="60% - Accent5 3" xfId="233" xr:uid="{24F3D599-9D44-41B2-AFA2-09FF53DD502F}"/>
    <cellStyle name="60% - Accent5 3 2" xfId="4600" xr:uid="{310AA229-9FE7-4E7C-97DB-CB9442433ADD}"/>
    <cellStyle name="60% - Accent5 3 3" xfId="10334" xr:uid="{72925B34-DA9D-426E-8FAC-9A72E3525427}"/>
    <cellStyle name="60% - Accent5 3 4" xfId="2807" xr:uid="{6E470658-30B2-49F4-9335-81E6CA891C87}"/>
    <cellStyle name="60% - Accent5 4" xfId="234" xr:uid="{5411831C-120D-4CB6-997D-0C4458D67030}"/>
    <cellStyle name="60% - Accent5 4 2" xfId="10335" xr:uid="{37314D77-F08A-42D7-92F0-EA00E1D5C2DC}"/>
    <cellStyle name="60% - Accent5 5" xfId="235" xr:uid="{7C057C2A-4981-463D-83F1-A6D2E23BA2C1}"/>
    <cellStyle name="60% - Accent5 5 2" xfId="1944" xr:uid="{CF682C54-DAA3-4B76-8E6A-7A50F8144E2E}"/>
    <cellStyle name="60% - Accent6 2" xfId="27" xr:uid="{84772149-3B8E-48E1-9DF3-6CC128DACDE7}"/>
    <cellStyle name="60% - Accent6 2 2" xfId="236" xr:uid="{5D2599BE-7624-486E-A033-05F974EF61AC}"/>
    <cellStyle name="60% - Accent6 2 2 2" xfId="10336" xr:uid="{2C222AC9-14A2-4DEE-8895-148A389BB2C1}"/>
    <cellStyle name="60% - Accent6 2 2 3" xfId="16787" xr:uid="{6825E3D1-7272-4A61-895F-BDB292D13874}"/>
    <cellStyle name="60% - Accent6 2 2 4" xfId="2113" xr:uid="{64240A14-6F21-4C1B-A33F-022C5305D64A}"/>
    <cellStyle name="60% - Accent6 2 3" xfId="10337" xr:uid="{33DAB3D7-D568-48A8-AD39-E4A8A5DFFB17}"/>
    <cellStyle name="60% - Accent6 2 4" xfId="10338" xr:uid="{3B6124F7-C689-493C-980E-065C677B8AB8}"/>
    <cellStyle name="60% - Accent6 2 5" xfId="10078" xr:uid="{2B57B8D0-7A0F-44B0-A3FA-0216514EA057}"/>
    <cellStyle name="60% - Accent6 2 6" xfId="16786" xr:uid="{658F3180-FA9E-4150-AC12-CC42F1CDEFD2}"/>
    <cellStyle name="60% - Accent6 2 7" xfId="1671" xr:uid="{9E70A383-A74B-4F57-A4E3-8D81B0FB3BDD}"/>
    <cellStyle name="60% - Accent6 3" xfId="237" xr:uid="{B11D9B6B-5CE3-4E17-8946-70D99960DC91}"/>
    <cellStyle name="60% - Accent6 3 2" xfId="4604" xr:uid="{7F9C3481-4AE1-464C-980F-970B6F69E7E3}"/>
    <cellStyle name="60% - Accent6 3 3" xfId="10339" xr:uid="{129D609B-B0F0-46F8-8D9C-DA73C7EA6BC4}"/>
    <cellStyle name="60% - Accent6 3 4" xfId="2808" xr:uid="{5023080F-92E8-45CB-98DE-F0FFA4194AA4}"/>
    <cellStyle name="60% - Accent6 4" xfId="238" xr:uid="{E038CA67-10D1-4907-8393-D5676F429211}"/>
    <cellStyle name="60% - Accent6 4 2" xfId="10340" xr:uid="{22EE4471-AFD4-4277-A6AB-FE29444C491E}"/>
    <cellStyle name="60% - Accent6 5" xfId="239" xr:uid="{DD62DC37-3317-4FF8-A622-BE0950825994}"/>
    <cellStyle name="60% - Accent6 5 2" xfId="1945" xr:uid="{F1A5BDB3-BE6E-4B9B-B3FC-FC3A5B121CE1}"/>
    <cellStyle name="Accent1" xfId="1610" builtinId="29" customBuiltin="1"/>
    <cellStyle name="Accent1 2" xfId="28" xr:uid="{7F60E36B-4699-4582-9703-9309D9BFA037}"/>
    <cellStyle name="Accent1 2 2" xfId="240" xr:uid="{D3D09B8F-8CC0-44BE-AC7B-F05C14BD5718}"/>
    <cellStyle name="Accent1 2 2 2" xfId="10341" xr:uid="{E7C7E656-05EB-4DF6-9F56-A5E3AF7B8233}"/>
    <cellStyle name="Accent1 2 2 3" xfId="16789" xr:uid="{218E3787-A303-42CF-9E72-F4A5E6174B4C}"/>
    <cellStyle name="Accent1 2 2 4" xfId="2122" xr:uid="{14AA0EB5-2FA9-4B14-9AD2-B2611651F4D8}"/>
    <cellStyle name="Accent1 2 3" xfId="10342" xr:uid="{B767A7DA-6A4B-4E3A-9215-12E4615FF883}"/>
    <cellStyle name="Accent1 2 4" xfId="10343" xr:uid="{30BC1200-22C7-47A7-86FF-B8C673FF98C6}"/>
    <cellStyle name="Accent1 2 5" xfId="10079" xr:uid="{8836A014-C3A9-49D3-AD4B-6BAD71DDC79D}"/>
    <cellStyle name="Accent1 2 6" xfId="16788" xr:uid="{F60A10D9-F0BA-427B-8192-BC2AF08B77F7}"/>
    <cellStyle name="Accent1 2 7" xfId="1672" xr:uid="{00385B1F-84F8-444E-84F4-30E83EFEF0B1}"/>
    <cellStyle name="Accent1 3" xfId="241" xr:uid="{ECC135A8-E396-43F5-9BE2-D325BC731D46}"/>
    <cellStyle name="Accent1 3 2" xfId="4581" xr:uid="{11B529F8-18AA-4622-903A-D7D7A69E5EF9}"/>
    <cellStyle name="Accent1 3 3" xfId="10344" xr:uid="{3AE0D95B-C0D0-49A5-823B-FDA222B451C1}"/>
    <cellStyle name="Accent1 3 4" xfId="2809" xr:uid="{B0743D98-8E98-49E7-BE88-1CF451E6DE5C}"/>
    <cellStyle name="Accent1 4" xfId="242" xr:uid="{DAB7ECAA-397B-41BB-B9C1-E2FEA7DE3C33}"/>
    <cellStyle name="Accent1 4 2" xfId="10345" xr:uid="{429D9BE7-729D-47F9-A8DD-B26A3F76B2CC}"/>
    <cellStyle name="Accent1 5" xfId="243" xr:uid="{87186C8F-CDB9-445A-BC1B-456BC6F2B118}"/>
    <cellStyle name="Accent2" xfId="1613" builtinId="33" customBuiltin="1"/>
    <cellStyle name="Accent2 2" xfId="29" xr:uid="{AE013931-61FA-4D37-904C-E926899CA29B}"/>
    <cellStyle name="Accent2 2 2" xfId="244" xr:uid="{51246D27-E4D4-4BE4-98A9-EB8511A11100}"/>
    <cellStyle name="Accent2 2 2 2" xfId="10346" xr:uid="{638F8093-6DD5-40AC-B094-0C1125CA1EBD}"/>
    <cellStyle name="Accent2 2 2 3" xfId="16791" xr:uid="{6F93F92E-3703-46E8-8D05-3A0FC55BAF4B}"/>
    <cellStyle name="Accent2 2 2 4" xfId="2127" xr:uid="{DC579912-6166-4309-9A9E-178C366728C9}"/>
    <cellStyle name="Accent2 2 3" xfId="10347" xr:uid="{9AA1A5BE-C6A9-4435-8B02-4809A86AEBD4}"/>
    <cellStyle name="Accent2 2 4" xfId="10348" xr:uid="{8C3A00DE-3DCD-4E8A-8C20-88E231A16AFE}"/>
    <cellStyle name="Accent2 2 5" xfId="10080" xr:uid="{508A64A7-5382-4F13-A098-05BB36484ED9}"/>
    <cellStyle name="Accent2 2 6" xfId="16790" xr:uid="{46F096EC-D80E-4C6A-A8E5-2AA550321C39}"/>
    <cellStyle name="Accent2 3" xfId="245" xr:uid="{5BAAA2FA-1FDF-44AC-8F3B-E1F807A4CA58}"/>
    <cellStyle name="Accent2 3 2" xfId="4585" xr:uid="{2B41F8CA-97CB-49AB-92DF-59F59F86687B}"/>
    <cellStyle name="Accent2 3 3" xfId="10349" xr:uid="{9B0C7820-EABE-473A-A0EC-28F1FA5D9EE5}"/>
    <cellStyle name="Accent2 3 4" xfId="2810" xr:uid="{05F9D68F-0CCA-4638-9EB7-1014CC3EA5CA}"/>
    <cellStyle name="Accent2 4" xfId="246" xr:uid="{9C1C3A05-21B3-49FA-BAAD-678FD236C005}"/>
    <cellStyle name="Accent2 4 2" xfId="10350" xr:uid="{B132B09F-D3AF-493D-8814-23697D77436A}"/>
    <cellStyle name="Accent2 5" xfId="247" xr:uid="{4FC77A0B-798D-4B19-A11A-F7F257420418}"/>
    <cellStyle name="Accent3" xfId="1616" builtinId="37" customBuiltin="1"/>
    <cellStyle name="Accent3 2" xfId="30" xr:uid="{39FFF8BB-329C-4173-B974-6FE5748E68D6}"/>
    <cellStyle name="Accent3 2 2" xfId="248" xr:uid="{5CAB8702-5A8F-4450-B89A-D55AF3B06A53}"/>
    <cellStyle name="Accent3 2 2 2" xfId="10351" xr:uid="{BA36DE34-68D1-4A5C-9592-9044D1CE7766}"/>
    <cellStyle name="Accent3 2 2 3" xfId="16793" xr:uid="{A500295D-3079-489A-82A2-61D079537309}"/>
    <cellStyle name="Accent3 2 2 4" xfId="2116" xr:uid="{22AB70F9-CAC8-44A5-8EB7-CE57DDBD5D92}"/>
    <cellStyle name="Accent3 2 3" xfId="10352" xr:uid="{3D73E01E-31CA-4409-8428-B0EC9B3D6C96}"/>
    <cellStyle name="Accent3 2 4" xfId="10353" xr:uid="{73075078-1DC1-48C0-8283-F6B58E2941B2}"/>
    <cellStyle name="Accent3 2 5" xfId="10081" xr:uid="{E784297D-844B-49B4-BA58-AF57C5FC37B8}"/>
    <cellStyle name="Accent3 2 6" xfId="16792" xr:uid="{20A9D45C-FB06-4E34-ABBE-14A85F2CC0FA}"/>
    <cellStyle name="Accent3 3" xfId="249" xr:uid="{0DCB8A18-B07C-4904-83D4-DB3384E7B1A0}"/>
    <cellStyle name="Accent3 3 2" xfId="4589" xr:uid="{2E5368B6-2262-4417-BBBB-2C710FB8CC6F}"/>
    <cellStyle name="Accent3 3 3" xfId="10354" xr:uid="{D99DA2E3-4ED3-411B-8E81-4C8DAC03ABD5}"/>
    <cellStyle name="Accent3 3 4" xfId="2811" xr:uid="{50D1F10B-A38B-4606-BCB3-1391EE9158D2}"/>
    <cellStyle name="Accent3 4" xfId="250" xr:uid="{31FABD94-FE3F-42B8-8DD1-2B0B32A5FC66}"/>
    <cellStyle name="Accent3 4 2" xfId="10355" xr:uid="{80B254DB-3C3C-48BC-ACB2-E7778BF817DF}"/>
    <cellStyle name="Accent3 5" xfId="251" xr:uid="{8214C920-28BE-4EEE-AEC9-798557F2FB8F}"/>
    <cellStyle name="Accent4" xfId="1619" builtinId="41" customBuiltin="1"/>
    <cellStyle name="Accent4 2" xfId="31" xr:uid="{B6619A50-3AA4-4F67-A942-117E87D73010}"/>
    <cellStyle name="Accent4 2 2" xfId="252" xr:uid="{429517D2-F985-4DDA-A3F1-CA26322C964A}"/>
    <cellStyle name="Accent4 2 2 2" xfId="10356" xr:uid="{25906578-0541-4AD0-AD81-412319C8F582}"/>
    <cellStyle name="Accent4 2 2 3" xfId="16795" xr:uid="{5C743A70-FF35-4603-801C-254336DE6F38}"/>
    <cellStyle name="Accent4 2 2 4" xfId="2072" xr:uid="{6DCDB0E6-3AC5-4F58-8D6F-ADCE32DD0504}"/>
    <cellStyle name="Accent4 2 3" xfId="10357" xr:uid="{6D63ECAE-06A6-43E9-A001-4F48624333BB}"/>
    <cellStyle name="Accent4 2 4" xfId="10358" xr:uid="{0477C80C-3597-4996-B1BD-42F59199844D}"/>
    <cellStyle name="Accent4 2 5" xfId="10082" xr:uid="{527CD54D-525B-4925-B1E3-7CFA207273FF}"/>
    <cellStyle name="Accent4 2 6" xfId="16794" xr:uid="{F5220B5A-B996-4461-BE6D-134971CFDCBA}"/>
    <cellStyle name="Accent4 2 7" xfId="1673" xr:uid="{EB8494F9-3F60-4431-A735-33AE714B1807}"/>
    <cellStyle name="Accent4 3" xfId="253" xr:uid="{444799F0-33C7-469F-877C-F9BA8677442E}"/>
    <cellStyle name="Accent4 3 2" xfId="4593" xr:uid="{4347BAA2-E783-455B-BFE8-3CF02F01571A}"/>
    <cellStyle name="Accent4 3 3" xfId="10359" xr:uid="{E5921638-DB95-45C1-9C66-27C84F4543BF}"/>
    <cellStyle name="Accent4 3 4" xfId="2812" xr:uid="{78DD45EE-E0BE-4929-9FD7-EAE195509549}"/>
    <cellStyle name="Accent4 4" xfId="254" xr:uid="{C8961CBD-E1AD-4FD4-851D-41EAA69F00B4}"/>
    <cellStyle name="Accent4 4 2" xfId="10360" xr:uid="{33488AB4-A041-4C41-BCD9-F866E6BA2C00}"/>
    <cellStyle name="Accent4 5" xfId="255" xr:uid="{D1579EA8-A091-4EE4-AC7F-B1364A11AAF1}"/>
    <cellStyle name="Accent5" xfId="1622" builtinId="45" customBuiltin="1"/>
    <cellStyle name="Accent5 2" xfId="32" xr:uid="{2C856E73-1C93-4653-BD8D-C5709092B1D2}"/>
    <cellStyle name="Accent5 2 2" xfId="256" xr:uid="{4464364B-43EE-4570-86C2-AA2D94A5EC06}"/>
    <cellStyle name="Accent5 2 2 2" xfId="10361" xr:uid="{E3AB337B-C1C6-486D-B010-793A2DFF9C74}"/>
    <cellStyle name="Accent5 2 2 3" xfId="16797" xr:uid="{551A4E38-C5B7-4E48-8EB9-78F76D5D3161}"/>
    <cellStyle name="Accent5 2 2 4" xfId="2120" xr:uid="{2672E1E0-6B71-46C0-B05E-F7A61A9547C9}"/>
    <cellStyle name="Accent5 2 3" xfId="10362" xr:uid="{FBCC7329-49E5-42AF-9A0E-8BD549104378}"/>
    <cellStyle name="Accent5 2 4" xfId="10363" xr:uid="{64E59B9B-7073-412C-97F5-C149E566B43F}"/>
    <cellStyle name="Accent5 2 5" xfId="10083" xr:uid="{7692DBE2-9FCE-491F-BFF2-9CD80541BA15}"/>
    <cellStyle name="Accent5 2 6" xfId="16796" xr:uid="{4D2C8199-39E4-4ADF-B704-C7D7049FE17D}"/>
    <cellStyle name="Accent5 3" xfId="257" xr:uid="{1B140061-EE35-4268-9DC7-042E1A3C9F99}"/>
    <cellStyle name="Accent5 3 2" xfId="4597" xr:uid="{82614C20-EE03-4869-8E8E-EEB6932FE240}"/>
    <cellStyle name="Accent5 3 3" xfId="10364" xr:uid="{C46F91C9-4FDE-4FB0-9373-6B6622C4CC38}"/>
    <cellStyle name="Accent5 3 4" xfId="2813" xr:uid="{517DEC3F-4036-4ED9-86F2-15BC7ED34B87}"/>
    <cellStyle name="Accent5 4" xfId="258" xr:uid="{63EC45EC-AA29-4CC2-BF1E-CA1BD18EF689}"/>
    <cellStyle name="Accent5 4 2" xfId="10365" xr:uid="{59F24848-2999-41B6-8DEA-3B8CD47BE58B}"/>
    <cellStyle name="Accent5 5" xfId="259" xr:uid="{19F93018-ED85-42E8-B783-53DB2A8D9325}"/>
    <cellStyle name="Accent6" xfId="1625" builtinId="49" customBuiltin="1"/>
    <cellStyle name="Accent6 2" xfId="33" xr:uid="{443BF5E7-CB6E-46CF-9439-133A02A8A99F}"/>
    <cellStyle name="Accent6 2 2" xfId="260" xr:uid="{B12B34CC-B077-42CF-A58E-DDF410BF7A46}"/>
    <cellStyle name="Accent6 2 2 2" xfId="10366" xr:uid="{C4C8F3D9-D820-412B-9E7E-E375D3437829}"/>
    <cellStyle name="Accent6 2 2 3" xfId="16799" xr:uid="{2576022F-2295-4BD3-AD42-83C5A0DF43CE}"/>
    <cellStyle name="Accent6 2 2 4" xfId="2126" xr:uid="{8DF08389-4601-434E-BA00-9FA31E8F72EE}"/>
    <cellStyle name="Accent6 2 3" xfId="10367" xr:uid="{BB1DB503-D47A-4AA1-882A-05CB73C19485}"/>
    <cellStyle name="Accent6 2 4" xfId="10368" xr:uid="{5971E3FD-C748-4614-A3BD-0B910F0C02C8}"/>
    <cellStyle name="Accent6 2 5" xfId="10084" xr:uid="{937EBAA0-59A9-4962-8DBC-68A1A96BB872}"/>
    <cellStyle name="Accent6 2 6" xfId="16798" xr:uid="{5B008BDA-C7BA-44FA-ADFC-E16F0A2F179D}"/>
    <cellStyle name="Accent6 3" xfId="261" xr:uid="{8F31B1A1-F121-4425-ACD4-78B4B9706E2B}"/>
    <cellStyle name="Accent6 3 2" xfId="4601" xr:uid="{B064B4E3-93A2-4364-8D49-52F8210E0A33}"/>
    <cellStyle name="Accent6 3 3" xfId="10369" xr:uid="{A68EFAD1-533D-4570-9E7D-57222825DC94}"/>
    <cellStyle name="Accent6 3 4" xfId="2814" xr:uid="{C16A92E0-5CBB-4B11-B524-D4EB56804EF4}"/>
    <cellStyle name="Accent6 4" xfId="262" xr:uid="{53BE3421-C67C-4DCC-87EE-37924C2E8FBD}"/>
    <cellStyle name="Accent6 4 2" xfId="10370" xr:uid="{BC424BF7-49B2-42EE-9F9F-D1873F5860BA}"/>
    <cellStyle name="Accent6 5" xfId="263" xr:uid="{7C9F9546-FDDD-40B2-B481-D34E1FC42891}"/>
    <cellStyle name="Bad" xfId="1601" builtinId="27" customBuiltin="1"/>
    <cellStyle name="Bad 2" xfId="34" xr:uid="{4FC7EF19-E51D-49B6-8AEF-9AEF354481C5}"/>
    <cellStyle name="Bad 2 2" xfId="264" xr:uid="{B7AAF406-0A7A-4581-8BC1-5426EF49E58D}"/>
    <cellStyle name="Bad 2 2 2" xfId="10371" xr:uid="{AA31C037-F0F4-4ECC-AD32-843DF0F0D135}"/>
    <cellStyle name="Bad 2 2 3" xfId="16801" xr:uid="{CFEC3E39-F3F1-4C7A-B545-268ECAE601AA}"/>
    <cellStyle name="Bad 2 2 4" xfId="2114" xr:uid="{79CC2D0B-D73A-4BCB-8832-BC31C4D3A843}"/>
    <cellStyle name="Bad 2 3" xfId="10372" xr:uid="{33217924-9C07-4070-9EDA-E90502C2B6FE}"/>
    <cellStyle name="Bad 2 4" xfId="10373" xr:uid="{9FE06AC3-59A1-4022-95F9-37BE1A11BB7C}"/>
    <cellStyle name="Bad 2 5" xfId="10085" xr:uid="{CA7FDBB3-3E7B-411F-87C6-6A94FA006ED3}"/>
    <cellStyle name="Bad 2 6" xfId="16800" xr:uid="{2DE3A8A9-F7E3-409E-A2A8-D7B7DB219214}"/>
    <cellStyle name="Bad 3" xfId="265" xr:uid="{3EA7DC8D-ADA2-438F-983D-FDB19C85A2AA}"/>
    <cellStyle name="Bad 3 2" xfId="4571" xr:uid="{DED7C256-4351-49A9-8F6E-96FE87BA986A}"/>
    <cellStyle name="Bad 3 3" xfId="10374" xr:uid="{8A0F1468-3436-4B2D-9519-074050A80B9E}"/>
    <cellStyle name="Bad 3 4" xfId="2815" xr:uid="{AFB622CC-C724-4D64-B331-422FAD928138}"/>
    <cellStyle name="Bad 4" xfId="266" xr:uid="{AAA6B677-248E-40B5-8604-6C080099B268}"/>
    <cellStyle name="Bad 4 2" xfId="10375" xr:uid="{0F6E3558-8A53-412C-B2A6-FA2E02F885D4}"/>
    <cellStyle name="Bad 5" xfId="267" xr:uid="{B2566483-3C0A-44BA-89A3-DEFC4A1C82E1}"/>
    <cellStyle name="Body line" xfId="9937" xr:uid="{AEE32E02-77EA-4353-9728-07B1B13E9AAE}"/>
    <cellStyle name="Body line 2" xfId="10119" xr:uid="{63F3F0F4-5C39-4AE9-911B-8D04B9D77446}"/>
    <cellStyle name="Body line 2 2" xfId="31471" xr:uid="{64C26CAC-DD75-484F-8177-BB76DD580756}"/>
    <cellStyle name="Body line 3" xfId="31414" xr:uid="{D2DBEEB1-FA5D-4B4F-876D-E611C6C01EFC}"/>
    <cellStyle name="Calculation" xfId="1604" builtinId="22" customBuiltin="1"/>
    <cellStyle name="Calculation 2" xfId="35" xr:uid="{448D061C-251F-4757-A49F-6037CCD68725}"/>
    <cellStyle name="Calculation 2 10" xfId="5890" xr:uid="{91432487-0E48-4834-B671-5AA87BBBBA76}"/>
    <cellStyle name="Calculation 2 10 2" xfId="16803" xr:uid="{16A26D5F-7A9E-46BB-954F-3C7F33132454}"/>
    <cellStyle name="Calculation 2 10 2 2" xfId="37165" xr:uid="{8BC933C8-2F48-432A-B01B-9A7B287EDAA0}"/>
    <cellStyle name="Calculation 2 10 3" xfId="27377" xr:uid="{947125FC-142E-4504-81EA-21D33B54A234}"/>
    <cellStyle name="Calculation 2 10 4" xfId="43042" xr:uid="{C1433969-3267-4236-9C1C-829A4512A983}"/>
    <cellStyle name="Calculation 2 10 5" xfId="45407" xr:uid="{2EE27394-ABE2-43A7-B40F-F1E3ED459BF0}"/>
    <cellStyle name="Calculation 2 11" xfId="9647" xr:uid="{2DB60E6F-8DD1-4FC6-A8E4-5499A0D7CA57}"/>
    <cellStyle name="Calculation 2 11 2" xfId="16804" xr:uid="{5961870C-DEFD-431D-AA9F-04375D5B7812}"/>
    <cellStyle name="Calculation 2 11 2 2" xfId="37166" xr:uid="{B7CAE773-1096-4482-9960-C2FBC39D261D}"/>
    <cellStyle name="Calculation 2 11 3" xfId="31136" xr:uid="{31C7A487-2EA9-48A0-BDD0-F28CA324B73F}"/>
    <cellStyle name="Calculation 2 11 4" xfId="43043" xr:uid="{BE56E2FC-F4C6-4999-A705-C589D4C3591A}"/>
    <cellStyle name="Calculation 2 11 5" xfId="45406" xr:uid="{A17FFED5-41DE-49F9-ACE5-DA2471AB7339}"/>
    <cellStyle name="Calculation 2 12" xfId="10086" xr:uid="{C50B0566-0358-4F00-975F-EC511C5B59CB}"/>
    <cellStyle name="Calculation 2 12 2" xfId="16805" xr:uid="{96BCCECD-FD71-458E-AEC4-282B5D521FF5}"/>
    <cellStyle name="Calculation 2 12 2 2" xfId="37167" xr:uid="{3C6F8154-C204-44D8-B530-8CF5AD21D121}"/>
    <cellStyle name="Calculation 2 12 3" xfId="31457" xr:uid="{D2196D54-D037-4D2F-AE96-5F8C1951918E}"/>
    <cellStyle name="Calculation 2 12 4" xfId="43044" xr:uid="{A6266A41-D78B-4AD8-86E2-21A5F817663A}"/>
    <cellStyle name="Calculation 2 12 5" xfId="45405" xr:uid="{1977743A-BEA2-4E78-B269-E710687F9DED}"/>
    <cellStyle name="Calculation 2 13" xfId="16806" xr:uid="{FF372119-7E73-4BA2-8C5A-EFB50F2992D3}"/>
    <cellStyle name="Calculation 2 13 2" xfId="37168" xr:uid="{8D270600-86B4-477E-88FA-C294BA056DFD}"/>
    <cellStyle name="Calculation 2 13 3" xfId="43045" xr:uid="{1A15A68C-5614-4D00-A2F1-7DB94A95169E}"/>
    <cellStyle name="Calculation 2 13 4" xfId="45404" xr:uid="{CB0E5469-B29A-4D01-94A8-8DEEB2961A20}"/>
    <cellStyle name="Calculation 2 14" xfId="16807" xr:uid="{ECB66403-C68B-4033-9B8E-3FBE62F92419}"/>
    <cellStyle name="Calculation 2 14 2" xfId="37169" xr:uid="{A97D5A6F-0B9F-414A-9321-FDCFE66763A7}"/>
    <cellStyle name="Calculation 2 14 3" xfId="43046" xr:uid="{0C559792-734F-41CD-8D8E-2A02FFAD1750}"/>
    <cellStyle name="Calculation 2 14 4" xfId="45403" xr:uid="{567E27F5-B26D-4B7E-A43C-6A73FD2D4259}"/>
    <cellStyle name="Calculation 2 15" xfId="16808" xr:uid="{46A99627-BD57-4BE5-B005-050A6BF43401}"/>
    <cellStyle name="Calculation 2 15 2" xfId="37170" xr:uid="{00B4568C-4E68-4A3A-BC2C-A60E5E28D6BC}"/>
    <cellStyle name="Calculation 2 15 3" xfId="43047" xr:uid="{7F34A484-565D-49B1-BC7B-1D1A9C8BC24B}"/>
    <cellStyle name="Calculation 2 15 4" xfId="45402" xr:uid="{E516ECE9-A233-4069-A3DF-A7F384297CA1}"/>
    <cellStyle name="Calculation 2 16" xfId="16802" xr:uid="{03596D04-7E58-49E5-94C4-2A0C28FC8D9B}"/>
    <cellStyle name="Calculation 2 16 2" xfId="37164" xr:uid="{1E475482-90A9-457B-819D-EC60728DACA8}"/>
    <cellStyle name="Calculation 2 17" xfId="23531" xr:uid="{1BEDA894-331E-47E1-BCC6-E54CCBE56B4F}"/>
    <cellStyle name="Calculation 2 18" xfId="43041" xr:uid="{A7A1D8E4-5F25-43B9-AA05-7B8D719CA335}"/>
    <cellStyle name="Calculation 2 19" xfId="45408" xr:uid="{0452DCAF-370B-4430-B34C-3300FDF16528}"/>
    <cellStyle name="Calculation 2 2" xfId="268" xr:uid="{A10C2969-B17A-4512-BB7E-8D770516552D}"/>
    <cellStyle name="Calculation 2 2 10" xfId="5891" xr:uid="{C9DA753F-F8B9-4323-950A-0680B06389F2}"/>
    <cellStyle name="Calculation 2 2 10 2" xfId="10376" xr:uid="{B95581A3-20C2-40F5-8111-3891785A5BEA}"/>
    <cellStyle name="Calculation 2 2 10 2 2" xfId="31516" xr:uid="{37418795-1005-47EA-8580-1367E871862A}"/>
    <cellStyle name="Calculation 2 2 10 3" xfId="16810" xr:uid="{2E9224E3-C368-4F4D-965D-1D5B4C041DE9}"/>
    <cellStyle name="Calculation 2 2 10 3 2" xfId="37172" xr:uid="{2394870A-9FF3-4176-9244-3B0B449E4F3D}"/>
    <cellStyle name="Calculation 2 2 10 4" xfId="27378" xr:uid="{B3F3625E-07AD-4AAB-B297-4CBD195DB225}"/>
    <cellStyle name="Calculation 2 2 10 5" xfId="43049" xr:uid="{F7AD98C2-34FA-4BA1-ABFC-9D0B552C81FB}"/>
    <cellStyle name="Calculation 2 2 10 6" xfId="45400" xr:uid="{CE011DAA-323C-427F-8C1A-7E514120C729}"/>
    <cellStyle name="Calculation 2 2 11" xfId="9648" xr:uid="{66DA28E8-CF53-4735-9E4D-A29429EDFA08}"/>
    <cellStyle name="Calculation 2 2 11 2" xfId="16811" xr:uid="{C6DE1C4D-8ACF-4B46-BCAB-172863CBE0C9}"/>
    <cellStyle name="Calculation 2 2 11 2 2" xfId="37173" xr:uid="{58F4DCD8-C964-4783-8D85-7F817DBD0C6B}"/>
    <cellStyle name="Calculation 2 2 11 3" xfId="31137" xr:uid="{83D730B8-9431-4224-9388-C37F1CA9ACB1}"/>
    <cellStyle name="Calculation 2 2 11 4" xfId="43050" xr:uid="{3249DEC1-DB70-481D-AF1B-89C84B04411E}"/>
    <cellStyle name="Calculation 2 2 11 5" xfId="45399" xr:uid="{37391217-95C6-4CD2-A403-74DD363517CA}"/>
    <cellStyle name="Calculation 2 2 12" xfId="10125" xr:uid="{4F868C9E-4484-43DE-B932-BA3CC32A3CDF}"/>
    <cellStyle name="Calculation 2 2 12 2" xfId="16812" xr:uid="{8DBC4C7A-7E0B-4E78-85CF-DA40FCDDF6ED}"/>
    <cellStyle name="Calculation 2 2 12 2 2" xfId="37174" xr:uid="{4B72909C-80EB-4275-BBCF-0F1B9DB8C7CA}"/>
    <cellStyle name="Calculation 2 2 12 3" xfId="31476" xr:uid="{5EDA3117-9169-45D5-BF2A-684A27412255}"/>
    <cellStyle name="Calculation 2 2 12 4" xfId="43051" xr:uid="{2AE82B50-E6AC-4D5F-81C4-36E81C5AD4E7}"/>
    <cellStyle name="Calculation 2 2 12 5" xfId="45398" xr:uid="{8A40E4FA-2D92-4ED6-8E61-D90ACD0302AD}"/>
    <cellStyle name="Calculation 2 2 13" xfId="16813" xr:uid="{26E5FFFC-2923-4D37-AD0B-632BE84B192A}"/>
    <cellStyle name="Calculation 2 2 13 2" xfId="37175" xr:uid="{CC885349-12FE-4F03-872C-BEAEA10428B0}"/>
    <cellStyle name="Calculation 2 2 13 3" xfId="43052" xr:uid="{D3AADE96-7713-4FCC-A832-ACA81040A415}"/>
    <cellStyle name="Calculation 2 2 13 4" xfId="45397" xr:uid="{BD94E12A-74B1-4EFD-9207-2C84C9F38972}"/>
    <cellStyle name="Calculation 2 2 14" xfId="16809" xr:uid="{A598C301-063D-4E85-936B-F0A2E9CDA52B}"/>
    <cellStyle name="Calculation 2 2 14 2" xfId="37171" xr:uid="{F66DE9BE-343E-4ADC-B354-80C3787E8BD9}"/>
    <cellStyle name="Calculation 2 2 15" xfId="23532" xr:uid="{6F8DD0FA-A9A3-4934-92F3-BA12C125DE1F}"/>
    <cellStyle name="Calculation 2 2 16" xfId="43048" xr:uid="{1C49F7F2-7E05-4FED-BABF-F14DF0788C6F}"/>
    <cellStyle name="Calculation 2 2 17" xfId="45401" xr:uid="{24B48E5E-E4E4-4CFE-9B7F-4560B6906909}"/>
    <cellStyle name="Calculation 2 2 18" xfId="46800" xr:uid="{AAFCB165-7A97-49A8-9266-EE6A225D1869}"/>
    <cellStyle name="Calculation 2 2 19" xfId="1675" xr:uid="{B0BC851D-A25F-4125-8C69-642C88037036}"/>
    <cellStyle name="Calculation 2 2 2" xfId="1676" xr:uid="{D977A117-88CA-4C71-95D4-704021149FBE}"/>
    <cellStyle name="Calculation 2 2 2 10" xfId="10126" xr:uid="{6F18EE6F-E708-4348-B780-124ED065F858}"/>
    <cellStyle name="Calculation 2 2 2 10 2" xfId="31477" xr:uid="{DF400DCB-7733-4D84-AFAB-4D797C66AF87}"/>
    <cellStyle name="Calculation 2 2 2 11" xfId="16814" xr:uid="{9A3B8129-B9AB-4D98-9C91-14F0887B4011}"/>
    <cellStyle name="Calculation 2 2 2 11 2" xfId="37176" xr:uid="{9C84A6F5-F6C3-4F7A-85D3-9F1C7AA8C8C7}"/>
    <cellStyle name="Calculation 2 2 2 12" xfId="23533" xr:uid="{D10A2C14-9DB1-419C-B490-677F51A37CD6}"/>
    <cellStyle name="Calculation 2 2 2 13" xfId="43053" xr:uid="{9C587EEC-023C-473C-B70D-57666BBD6AB5}"/>
    <cellStyle name="Calculation 2 2 2 14" xfId="45396" xr:uid="{2A053F0B-02BD-4D57-9EB0-39A3BDBC7F3C}"/>
    <cellStyle name="Calculation 2 2 2 15" xfId="46801" xr:uid="{29C8E565-4D0A-4C1C-9801-44A30D8E9705}"/>
    <cellStyle name="Calculation 2 2 2 2" xfId="2383" xr:uid="{D3D98FD4-6355-4007-97AB-7283BCB266BA}"/>
    <cellStyle name="Calculation 2 2 2 2 10" xfId="45395" xr:uid="{B88C9D6B-6D33-4361-9DC0-8A9EFECC7590}"/>
    <cellStyle name="Calculation 2 2 2 2 11" xfId="48539" xr:uid="{429763F2-5692-4C17-97D6-485124E544B8}"/>
    <cellStyle name="Calculation 2 2 2 2 2" xfId="2341" xr:uid="{09B952D2-EC1A-429F-8B2A-31E5E30719B6}"/>
    <cellStyle name="Calculation 2 2 2 2 2 2" xfId="6404" xr:uid="{C48A70BE-FA57-4A28-84E5-6C7C5BB6A54C}"/>
    <cellStyle name="Calculation 2 2 2 2 2 2 2" xfId="10380" xr:uid="{7AAA4C0D-70D9-486B-AF04-1EDA8F51A3F1}"/>
    <cellStyle name="Calculation 2 2 2 2 2 2 2 2" xfId="31520" xr:uid="{E7292E61-85CE-4A13-84A0-D8C8F5B33D48}"/>
    <cellStyle name="Calculation 2 2 2 2 2 2 3" xfId="10379" xr:uid="{3B7F8A93-AF5D-43E9-A072-A8F801BF18A8}"/>
    <cellStyle name="Calculation 2 2 2 2 2 2 3 2" xfId="31519" xr:uid="{C416D345-7523-440E-95AB-A908A25800EC}"/>
    <cellStyle name="Calculation 2 2 2 2 2 2 4" xfId="27893" xr:uid="{F94314C1-F0FC-424D-B1EE-91BE91E22D9E}"/>
    <cellStyle name="Calculation 2 2 2 2 2 3" xfId="10381" xr:uid="{A77DB6AD-D3BD-4E3D-A541-3AB263A884C2}"/>
    <cellStyle name="Calculation 2 2 2 2 2 3 2" xfId="31521" xr:uid="{71C275E2-8C43-4A08-B64D-9AE41E429E31}"/>
    <cellStyle name="Calculation 2 2 2 2 2 4" xfId="10378" xr:uid="{50D3453B-8962-4929-B9B7-D28F6AC1A3B1}"/>
    <cellStyle name="Calculation 2 2 2 2 2 4 2" xfId="31518" xr:uid="{B1DF9518-90D4-46B0-9688-B8CE29E59081}"/>
    <cellStyle name="Calculation 2 2 2 2 2 5" xfId="24053" xr:uid="{46B787D8-428D-4722-B7E6-C8D6705D544B}"/>
    <cellStyle name="Calculation 2 2 2 2 3" xfId="3117" xr:uid="{1DCA7BF7-23E9-4AE0-9927-6703230F9894}"/>
    <cellStyle name="Calculation 2 2 2 2 3 2" xfId="6943" xr:uid="{A1620763-1F70-48A2-83B3-E23881872D79}"/>
    <cellStyle name="Calculation 2 2 2 2 3 2 2" xfId="10384" xr:uid="{DE992069-4B53-4818-B240-D81BB70CFAFB}"/>
    <cellStyle name="Calculation 2 2 2 2 3 2 2 2" xfId="31524" xr:uid="{C69EA6B6-4A01-43E1-80EE-FD5A305666F4}"/>
    <cellStyle name="Calculation 2 2 2 2 3 2 3" xfId="10383" xr:uid="{CF909A81-2C3A-4AD9-B51C-2C2F6BE3998D}"/>
    <cellStyle name="Calculation 2 2 2 2 3 2 3 2" xfId="31523" xr:uid="{DA0B7AFF-FB5D-43A0-91B7-70E1FD06FDAB}"/>
    <cellStyle name="Calculation 2 2 2 2 3 2 4" xfId="28433" xr:uid="{C7083C3F-E29D-42E8-A938-87682F5D3313}"/>
    <cellStyle name="Calculation 2 2 2 2 3 3" xfId="10385" xr:uid="{742C58BF-FA7F-4239-B65A-8ACB414DA725}"/>
    <cellStyle name="Calculation 2 2 2 2 3 3 2" xfId="31525" xr:uid="{CE63ACB7-85EE-41C3-89CE-0575111BA77B}"/>
    <cellStyle name="Calculation 2 2 2 2 3 4" xfId="10382" xr:uid="{50473E6B-003C-4791-A6E9-ED0EB0BCBF99}"/>
    <cellStyle name="Calculation 2 2 2 2 3 4 2" xfId="31522" xr:uid="{8737832F-9527-4277-B544-6CD5275ACFA7}"/>
    <cellStyle name="Calculation 2 2 2 2 3 5" xfId="24659" xr:uid="{2CE6BBB5-25C4-42B4-A555-8E6085E5DF90}"/>
    <cellStyle name="Calculation 2 2 2 2 4" xfId="6446" xr:uid="{97B62245-B779-4DFD-A64E-DD83218540CE}"/>
    <cellStyle name="Calculation 2 2 2 2 4 2" xfId="10387" xr:uid="{497F574D-619C-494A-8ED5-ACDD3BF0DD54}"/>
    <cellStyle name="Calculation 2 2 2 2 4 2 2" xfId="31527" xr:uid="{7DB6D667-FCF7-45E1-8663-6058298040E5}"/>
    <cellStyle name="Calculation 2 2 2 2 4 3" xfId="10386" xr:uid="{C151C3FB-3B2C-4C48-AC3A-66ED049D5CCE}"/>
    <cellStyle name="Calculation 2 2 2 2 4 3 2" xfId="31526" xr:uid="{52978235-32C6-4297-8531-EA94FF9DF67E}"/>
    <cellStyle name="Calculation 2 2 2 2 4 4" xfId="27935" xr:uid="{72FC4324-5EFE-4965-85BC-5EF2F3B16983}"/>
    <cellStyle name="Calculation 2 2 2 2 5" xfId="9650" xr:uid="{79A9C4F6-84E8-4559-B4AA-FD58CA7E3308}"/>
    <cellStyle name="Calculation 2 2 2 2 5 2" xfId="10388" xr:uid="{CDE3A300-D639-44B4-A0F1-BBDB64C3011D}"/>
    <cellStyle name="Calculation 2 2 2 2 5 2 2" xfId="31528" xr:uid="{1B9D7570-D07F-4FB1-9681-70A2FA274FB7}"/>
    <cellStyle name="Calculation 2 2 2 2 5 3" xfId="31139" xr:uid="{F7F300DB-A6E0-426A-87F4-58C928645355}"/>
    <cellStyle name="Calculation 2 2 2 2 6" xfId="10377" xr:uid="{D993FBFB-0419-4676-A1B7-F683ADBC71CA}"/>
    <cellStyle name="Calculation 2 2 2 2 6 2" xfId="31517" xr:uid="{62E8C2E4-5698-4A6B-AECF-057C6A707099}"/>
    <cellStyle name="Calculation 2 2 2 2 7" xfId="16815" xr:uid="{CD1C1A7E-6299-4F87-BA9E-A475F3187766}"/>
    <cellStyle name="Calculation 2 2 2 2 7 2" xfId="37177" xr:uid="{3A4A7FC2-B582-4708-AAEE-AF0FC31355C8}"/>
    <cellStyle name="Calculation 2 2 2 2 8" xfId="24095" xr:uid="{F27108D6-1755-4E00-875A-69BBB50EACF0}"/>
    <cellStyle name="Calculation 2 2 2 2 9" xfId="43054" xr:uid="{670F0F9A-E5B6-4B57-B30F-C5C855C3ED37}"/>
    <cellStyle name="Calculation 2 2 2 3" xfId="2382" xr:uid="{F794A845-0FF9-4C8B-89D5-1F16636AFEF1}"/>
    <cellStyle name="Calculation 2 2 2 3 2" xfId="6445" xr:uid="{6E41B5F3-376E-44C7-9A98-15656ABDD07E}"/>
    <cellStyle name="Calculation 2 2 2 3 2 2" xfId="10391" xr:uid="{8CC10B53-08E8-41A4-8DC4-A832899C3DEA}"/>
    <cellStyle name="Calculation 2 2 2 3 2 2 2" xfId="31531" xr:uid="{93B2EDFD-A65B-484D-B6F4-EA7BE3DB5526}"/>
    <cellStyle name="Calculation 2 2 2 3 2 3" xfId="10390" xr:uid="{A1AB076C-2505-4696-9ECB-BB5D267E0735}"/>
    <cellStyle name="Calculation 2 2 2 3 2 3 2" xfId="31530" xr:uid="{9047468B-8F3E-4A2A-B503-DB7299D88282}"/>
    <cellStyle name="Calculation 2 2 2 3 2 4" xfId="27934" xr:uid="{2175038A-584B-4449-B98E-16A7FA9DD0E4}"/>
    <cellStyle name="Calculation 2 2 2 3 3" xfId="10392" xr:uid="{27FB21F7-D0EE-4310-9389-9AE71685553E}"/>
    <cellStyle name="Calculation 2 2 2 3 3 2" xfId="31532" xr:uid="{C753F2C5-82B5-40C7-90A7-060B79AD4FA6}"/>
    <cellStyle name="Calculation 2 2 2 3 4" xfId="10389" xr:uid="{5810ED2C-99A3-4E0D-B088-7958CFAC876F}"/>
    <cellStyle name="Calculation 2 2 2 3 4 2" xfId="31529" xr:uid="{14465FE0-C42C-4C4B-A908-AF8BB4D7AB3E}"/>
    <cellStyle name="Calculation 2 2 2 3 5" xfId="24094" xr:uid="{F4226309-D40D-4FDA-A6FD-DD2F7652AA8D}"/>
    <cellStyle name="Calculation 2 2 2 4" xfId="2377" xr:uid="{BD25316D-E4A8-4C54-997B-6B2342A2C186}"/>
    <cellStyle name="Calculation 2 2 2 4 2" xfId="6440" xr:uid="{93B851F7-704D-496F-AE0B-A1AF334E1E6F}"/>
    <cellStyle name="Calculation 2 2 2 4 2 2" xfId="10395" xr:uid="{AA6D1184-7B0C-4AE3-96CE-F548018FBCAE}"/>
    <cellStyle name="Calculation 2 2 2 4 2 2 2" xfId="31535" xr:uid="{630A7C10-8DDB-4572-802C-C3C1C190A69F}"/>
    <cellStyle name="Calculation 2 2 2 4 2 3" xfId="10394" xr:uid="{CC3803D7-3082-4C6C-A637-1E50D594AB86}"/>
    <cellStyle name="Calculation 2 2 2 4 2 3 2" xfId="31534" xr:uid="{DBD28901-17B9-458F-A922-2148CD6473D3}"/>
    <cellStyle name="Calculation 2 2 2 4 2 4" xfId="27929" xr:uid="{1F5D2A5D-B40D-4A34-B1D0-D597E9905C60}"/>
    <cellStyle name="Calculation 2 2 2 4 3" xfId="10396" xr:uid="{2EEB9478-42A1-459E-8FA3-A747DC00E07F}"/>
    <cellStyle name="Calculation 2 2 2 4 3 2" xfId="31536" xr:uid="{D00BBEE6-5F35-44D6-8192-B48E70A58B51}"/>
    <cellStyle name="Calculation 2 2 2 4 4" xfId="10393" xr:uid="{652A1DF3-1811-4E35-93E7-B1E19A9FEB1D}"/>
    <cellStyle name="Calculation 2 2 2 4 4 2" xfId="31533" xr:uid="{2CE20DC6-E2A1-4EC2-99E3-0AF10AA70F59}"/>
    <cellStyle name="Calculation 2 2 2 4 5" xfId="24089" xr:uid="{B9739E5F-54A4-4270-B6BC-952A795BE2C2}"/>
    <cellStyle name="Calculation 2 2 2 5" xfId="3118" xr:uid="{EB801D19-9616-4B00-8DFA-E29F95E0B83A}"/>
    <cellStyle name="Calculation 2 2 2 5 2" xfId="6944" xr:uid="{F34A4787-45A9-40A5-9579-5CF7B6E595CD}"/>
    <cellStyle name="Calculation 2 2 2 5 2 2" xfId="10398" xr:uid="{E3DE6165-89F8-437F-A993-DED939171D6A}"/>
    <cellStyle name="Calculation 2 2 2 5 2 2 2" xfId="31538" xr:uid="{0BB6E0F0-EB72-49EA-AFE0-A5A96D0E2E37}"/>
    <cellStyle name="Calculation 2 2 2 5 2 3" xfId="28434" xr:uid="{D76A1FBA-6D13-435E-AD2C-C07ADAC4B7E8}"/>
    <cellStyle name="Calculation 2 2 2 5 3" xfId="10397" xr:uid="{1D807BE8-2D61-453C-ABBB-1B52178B1ADB}"/>
    <cellStyle name="Calculation 2 2 2 5 3 2" xfId="31537" xr:uid="{5CE82CF1-CD3F-479B-87A0-CA60F23CB1CF}"/>
    <cellStyle name="Calculation 2 2 2 5 4" xfId="24660" xr:uid="{01F9FE47-5D2D-4C69-A5E9-13E934AD1794}"/>
    <cellStyle name="Calculation 2 2 2 6" xfId="4295" xr:uid="{B2868E25-15CD-40C3-8459-6A5CF6466DBC}"/>
    <cellStyle name="Calculation 2 2 2 6 2" xfId="8104" xr:uid="{53EF7B8F-F95F-4208-90E3-A079C91C282A}"/>
    <cellStyle name="Calculation 2 2 2 6 2 2" xfId="29594" xr:uid="{4DC3849F-F764-4C27-9080-92FEBD4C7531}"/>
    <cellStyle name="Calculation 2 2 2 6 3" xfId="25819" xr:uid="{11919F69-0684-4058-8E30-9199A9849BC1}"/>
    <cellStyle name="Calculation 2 2 2 7" xfId="5855" xr:uid="{8F560D88-DA91-4304-8075-E2B1D5000FA8}"/>
    <cellStyle name="Calculation 2 2 2 7 2" xfId="9624" xr:uid="{6E0A0F71-D158-4BFA-9256-4A4D8F2829E8}"/>
    <cellStyle name="Calculation 2 2 2 7 2 2" xfId="31114" xr:uid="{CC1594A0-94F2-4C10-8DB7-A33B52B05748}"/>
    <cellStyle name="Calculation 2 2 2 7 3" xfId="27345" xr:uid="{4DDA6EF9-0B3F-401D-9713-8D5C5196A107}"/>
    <cellStyle name="Calculation 2 2 2 8" xfId="5892" xr:uid="{BE1295A8-7F38-4C12-854F-B428F0A302A7}"/>
    <cellStyle name="Calculation 2 2 2 8 2" xfId="27379" xr:uid="{A295CBEA-74EA-468F-86DB-97615D747C44}"/>
    <cellStyle name="Calculation 2 2 2 9" xfId="9649" xr:uid="{BF206E8F-FBC5-40E0-9409-5E39A7F45A0A}"/>
    <cellStyle name="Calculation 2 2 2 9 2" xfId="31138" xr:uid="{159E5319-8F6C-4C7D-8614-CD0F32BE6D77}"/>
    <cellStyle name="Calculation 2 2 3" xfId="2384" xr:uid="{1B64131C-DE6A-4B94-BF06-119EAF3358D4}"/>
    <cellStyle name="Calculation 2 2 3 10" xfId="43055" xr:uid="{2F4BCE8E-88C4-4CBD-A56A-935A6C0840D6}"/>
    <cellStyle name="Calculation 2 2 3 11" xfId="45394" xr:uid="{786DE6D4-ACF0-4521-A94D-7AD62AC07B2F}"/>
    <cellStyle name="Calculation 2 2 3 12" xfId="48538" xr:uid="{41D3D9C5-C692-4375-ADB3-62D235FA41B7}"/>
    <cellStyle name="Calculation 2 2 3 2" xfId="2385" xr:uid="{C7713165-A6B8-4BBD-8CE7-B15D5D379B25}"/>
    <cellStyle name="Calculation 2 2 3 2 2" xfId="2340" xr:uid="{A7FC8C06-577A-4545-9B83-CE08B94AF44B}"/>
    <cellStyle name="Calculation 2 2 3 2 2 2" xfId="6403" xr:uid="{7DC7CF91-D34C-4002-8001-F68B014114ED}"/>
    <cellStyle name="Calculation 2 2 3 2 2 2 2" xfId="10403" xr:uid="{BEAC805E-91DC-42B1-86AA-381C09D03B4D}"/>
    <cellStyle name="Calculation 2 2 3 2 2 2 2 2" xfId="31543" xr:uid="{26028124-B47B-4B6D-B89C-5BDAD1EC9E3B}"/>
    <cellStyle name="Calculation 2 2 3 2 2 2 3" xfId="10402" xr:uid="{97F4566A-5CA2-4B0F-B375-A97A70DE1A33}"/>
    <cellStyle name="Calculation 2 2 3 2 2 2 3 2" xfId="31542" xr:uid="{D92BD732-4C0A-44F2-9492-3A06DCCA8DF5}"/>
    <cellStyle name="Calculation 2 2 3 2 2 2 4" xfId="27892" xr:uid="{F5A2517A-6F21-47EF-84EB-FAD7D78ABC55}"/>
    <cellStyle name="Calculation 2 2 3 2 2 3" xfId="10404" xr:uid="{74E74BE0-D0F6-40F6-9B7B-05686924332F}"/>
    <cellStyle name="Calculation 2 2 3 2 2 3 2" xfId="31544" xr:uid="{62CFB9C1-D7B8-49CC-AD00-E2F3A3074773}"/>
    <cellStyle name="Calculation 2 2 3 2 2 4" xfId="10401" xr:uid="{4FAE3C22-4504-4152-B234-CB22970C9893}"/>
    <cellStyle name="Calculation 2 2 3 2 2 4 2" xfId="31541" xr:uid="{CC10535A-C75F-41B0-9CAC-02A92D2A73D6}"/>
    <cellStyle name="Calculation 2 2 3 2 2 5" xfId="24052" xr:uid="{6824EC96-7CD1-44E6-8898-6B4DDBDDAB30}"/>
    <cellStyle name="Calculation 2 2 3 2 3" xfId="3115" xr:uid="{41244021-2723-4B53-BAF2-1D9FF740790D}"/>
    <cellStyle name="Calculation 2 2 3 2 3 2" xfId="6941" xr:uid="{DA6058C1-1684-404C-86E1-3BF9D2679691}"/>
    <cellStyle name="Calculation 2 2 3 2 3 2 2" xfId="10407" xr:uid="{1DBAE920-3FB9-4355-A207-72E539993FDB}"/>
    <cellStyle name="Calculation 2 2 3 2 3 2 2 2" xfId="31547" xr:uid="{2F469091-7DDE-4557-9CAE-E16CC0A11BA7}"/>
    <cellStyle name="Calculation 2 2 3 2 3 2 3" xfId="10406" xr:uid="{D7E8E79B-5B0E-4D3F-BAAD-F9873F30487D}"/>
    <cellStyle name="Calculation 2 2 3 2 3 2 3 2" xfId="31546" xr:uid="{3AE01F54-51C4-4AE9-81DF-7A1565AC552E}"/>
    <cellStyle name="Calculation 2 2 3 2 3 2 4" xfId="28431" xr:uid="{D3D55B3E-9299-419F-985B-63BCA5292337}"/>
    <cellStyle name="Calculation 2 2 3 2 3 3" xfId="10408" xr:uid="{B2C8FB15-D489-446A-B6A8-A1F3EA29EDFE}"/>
    <cellStyle name="Calculation 2 2 3 2 3 3 2" xfId="31548" xr:uid="{3D081821-5EFC-4FB4-B89E-33720780BAEC}"/>
    <cellStyle name="Calculation 2 2 3 2 3 4" xfId="10405" xr:uid="{0A5E0519-F0F0-4381-B52E-5410B581DE0B}"/>
    <cellStyle name="Calculation 2 2 3 2 3 4 2" xfId="31545" xr:uid="{7B619048-9239-4F08-A5DF-460479AA5FB0}"/>
    <cellStyle name="Calculation 2 2 3 2 3 5" xfId="24657" xr:uid="{C0AD9488-AE17-4AE0-AD45-53D6916D3C2F}"/>
    <cellStyle name="Calculation 2 2 3 2 4" xfId="6448" xr:uid="{933508F6-3C2A-423F-BE66-7AFB1FE4FF5C}"/>
    <cellStyle name="Calculation 2 2 3 2 4 2" xfId="10410" xr:uid="{DB894E4B-D594-486A-AB06-B2887E2B06E7}"/>
    <cellStyle name="Calculation 2 2 3 2 4 2 2" xfId="31550" xr:uid="{1DF699FE-B89C-4E36-A9E4-67218C240F4B}"/>
    <cellStyle name="Calculation 2 2 3 2 4 3" xfId="10409" xr:uid="{E358A5B7-1F08-4127-9086-C0882054658D}"/>
    <cellStyle name="Calculation 2 2 3 2 4 3 2" xfId="31549" xr:uid="{50CA99CE-05F7-4B78-AE4E-24918B54EE74}"/>
    <cellStyle name="Calculation 2 2 3 2 4 4" xfId="27937" xr:uid="{E7BD284F-372C-4F9D-B07F-30FE6D2D1136}"/>
    <cellStyle name="Calculation 2 2 3 2 5" xfId="9652" xr:uid="{362E7DD5-E740-4C0C-8DEE-C0820542CA58}"/>
    <cellStyle name="Calculation 2 2 3 2 5 2" xfId="10411" xr:uid="{A08DBF6D-ACF2-4C00-97EB-D8DED31002E6}"/>
    <cellStyle name="Calculation 2 2 3 2 5 2 2" xfId="31551" xr:uid="{42AE1395-8814-451B-92EE-3C40A6384948}"/>
    <cellStyle name="Calculation 2 2 3 2 5 3" xfId="31141" xr:uid="{D35BA36D-EEB8-4562-B2FD-DF305199F7BC}"/>
    <cellStyle name="Calculation 2 2 3 2 6" xfId="10400" xr:uid="{F0049D5F-C830-408B-9662-FB6227D60931}"/>
    <cellStyle name="Calculation 2 2 3 2 6 2" xfId="31540" xr:uid="{B35B8C07-DB55-417D-8EC1-358347611159}"/>
    <cellStyle name="Calculation 2 2 3 2 7" xfId="24097" xr:uid="{69D42292-2318-427E-9FD1-338B0C722D82}"/>
    <cellStyle name="Calculation 2 2 3 3" xfId="2376" xr:uid="{B5C21275-672D-4B7D-81C4-26B8F1375040}"/>
    <cellStyle name="Calculation 2 2 3 3 2" xfId="6439" xr:uid="{0EF8F041-6554-438E-9460-E4946A81DE3F}"/>
    <cellStyle name="Calculation 2 2 3 3 2 2" xfId="10414" xr:uid="{DD955FA6-4C0B-4A2E-8631-E0774961B8D8}"/>
    <cellStyle name="Calculation 2 2 3 3 2 2 2" xfId="31554" xr:uid="{8B1E2D48-43B5-4FC6-9E4F-46ED0B8F020C}"/>
    <cellStyle name="Calculation 2 2 3 3 2 3" xfId="10413" xr:uid="{000284A1-B820-4656-B8B9-9A5160F050F0}"/>
    <cellStyle name="Calculation 2 2 3 3 2 3 2" xfId="31553" xr:uid="{153EB3CD-6D11-4EAD-9F14-EF76520BE487}"/>
    <cellStyle name="Calculation 2 2 3 3 2 4" xfId="27928" xr:uid="{A5E40E7E-1020-45C4-9B02-2B4A153E82D4}"/>
    <cellStyle name="Calculation 2 2 3 3 3" xfId="10415" xr:uid="{224D8350-06EB-4B82-BF9F-9E80D7D032C1}"/>
    <cellStyle name="Calculation 2 2 3 3 3 2" xfId="31555" xr:uid="{87F4E131-04FA-4252-B059-92A0662EF3FA}"/>
    <cellStyle name="Calculation 2 2 3 3 4" xfId="10412" xr:uid="{86FAF7D4-E6F9-43AC-B86F-579238FC4896}"/>
    <cellStyle name="Calculation 2 2 3 3 4 2" xfId="31552" xr:uid="{7994A647-6C0D-4854-8005-929A7CCE18BC}"/>
    <cellStyle name="Calculation 2 2 3 3 5" xfId="24088" xr:uid="{F58B6E0B-2DED-45A3-901E-F4CC3A70E464}"/>
    <cellStyle name="Calculation 2 2 3 4" xfId="3116" xr:uid="{7E2DF33D-83A8-4CD2-94DE-86FF244C9809}"/>
    <cellStyle name="Calculation 2 2 3 4 2" xfId="6942" xr:uid="{28CD8DCB-1263-4700-A733-4FD9D39D5228}"/>
    <cellStyle name="Calculation 2 2 3 4 2 2" xfId="10418" xr:uid="{859EE430-8303-4DD6-A39B-F741DDA1859D}"/>
    <cellStyle name="Calculation 2 2 3 4 2 2 2" xfId="31558" xr:uid="{97B9A853-49C7-4D97-9F19-0E3C4FA23865}"/>
    <cellStyle name="Calculation 2 2 3 4 2 3" xfId="10417" xr:uid="{76CD35D1-10F1-42F1-915A-8D150BEF603F}"/>
    <cellStyle name="Calculation 2 2 3 4 2 3 2" xfId="31557" xr:uid="{14883620-859C-4001-BCB8-6329DEBE315F}"/>
    <cellStyle name="Calculation 2 2 3 4 2 4" xfId="28432" xr:uid="{AE49D4B8-3A09-40EF-A6A7-4964BF45D5A2}"/>
    <cellStyle name="Calculation 2 2 3 4 3" xfId="10419" xr:uid="{1294C61C-0305-4B37-84D8-2EE78813E49F}"/>
    <cellStyle name="Calculation 2 2 3 4 3 2" xfId="31559" xr:uid="{B79E7812-ED96-4FE2-A03B-03DAEE37DD9F}"/>
    <cellStyle name="Calculation 2 2 3 4 4" xfId="10416" xr:uid="{763147C0-2E78-4F78-BF3D-3387256D7AD6}"/>
    <cellStyle name="Calculation 2 2 3 4 4 2" xfId="31556" xr:uid="{220DDFBA-52F6-472E-9F9A-FD85F1103467}"/>
    <cellStyle name="Calculation 2 2 3 4 5" xfId="24658" xr:uid="{11B9B2BA-1EBA-4061-AA5F-8225EE0C88DE}"/>
    <cellStyle name="Calculation 2 2 3 5" xfId="6447" xr:uid="{FCA89056-592D-4A41-B7E6-9DE3946C0C56}"/>
    <cellStyle name="Calculation 2 2 3 5 2" xfId="10421" xr:uid="{04800535-8DE1-47CF-8393-AFF4FD84911C}"/>
    <cellStyle name="Calculation 2 2 3 5 2 2" xfId="31561" xr:uid="{D7E473BD-A34E-4A5F-BDFF-EE68F3E6A2F2}"/>
    <cellStyle name="Calculation 2 2 3 5 3" xfId="10420" xr:uid="{5F676124-F35E-4A09-B629-3450F68E7E1B}"/>
    <cellStyle name="Calculation 2 2 3 5 3 2" xfId="31560" xr:uid="{18E06A4D-77D7-4116-8E8B-CAFD0EAFB486}"/>
    <cellStyle name="Calculation 2 2 3 5 4" xfId="27936" xr:uid="{03EC3FD3-5572-46E3-8A1C-4F847EFC5EB8}"/>
    <cellStyle name="Calculation 2 2 3 6" xfId="9651" xr:uid="{6D1EB604-CB8C-4E17-9799-A4B2BDA0B7D3}"/>
    <cellStyle name="Calculation 2 2 3 6 2" xfId="31140" xr:uid="{84FCA175-9702-430C-B771-836E41A2516D}"/>
    <cellStyle name="Calculation 2 2 3 7" xfId="10399" xr:uid="{1BFB10A8-1D84-4058-8D01-F520C77B3A93}"/>
    <cellStyle name="Calculation 2 2 3 7 2" xfId="31539" xr:uid="{4698CF11-5439-46EA-9C24-E70C38794547}"/>
    <cellStyle name="Calculation 2 2 3 8" xfId="16816" xr:uid="{B318FD3C-ACC3-4CDD-A764-541EC8F020E8}"/>
    <cellStyle name="Calculation 2 2 3 8 2" xfId="37178" xr:uid="{669B1777-5A42-4638-BF9E-8FE68DC1C73A}"/>
    <cellStyle name="Calculation 2 2 3 9" xfId="24096" xr:uid="{3D5471E5-C400-4B4C-BA9B-0C4A4762FA4C}"/>
    <cellStyle name="Calculation 2 2 4" xfId="2386" xr:uid="{E5D2D0D2-06D8-408F-A3B0-2010361D3DA7}"/>
    <cellStyle name="Calculation 2 2 4 10" xfId="45393" xr:uid="{9840FB0B-B708-44E0-BA8B-F61A1102991B}"/>
    <cellStyle name="Calculation 2 2 4 2" xfId="2375" xr:uid="{B2A561B4-DA8C-460C-A906-00614A73DA78}"/>
    <cellStyle name="Calculation 2 2 4 2 2" xfId="6438" xr:uid="{261B51B1-D32A-4B93-B5FB-E6D9956D9BF1}"/>
    <cellStyle name="Calculation 2 2 4 2 2 2" xfId="10425" xr:uid="{5DC30448-8965-4467-8337-E5B5FB4933BD}"/>
    <cellStyle name="Calculation 2 2 4 2 2 2 2" xfId="10426" xr:uid="{CCD967AC-6698-47A9-A4A2-0C3758FCBC2E}"/>
    <cellStyle name="Calculation 2 2 4 2 2 2 2 2" xfId="31566" xr:uid="{67B9825E-F0CC-42AB-8CC5-7142D3619005}"/>
    <cellStyle name="Calculation 2 2 4 2 2 2 3" xfId="31565" xr:uid="{DEE8FA53-F50D-461E-9E63-A9497D3FB262}"/>
    <cellStyle name="Calculation 2 2 4 2 2 3" xfId="10427" xr:uid="{8E5053B3-3874-4F2F-BCBA-F5CD5DE5CD93}"/>
    <cellStyle name="Calculation 2 2 4 2 2 3 2" xfId="31567" xr:uid="{5E0760EA-7EBC-4CAC-BBFA-8390DB4068B6}"/>
    <cellStyle name="Calculation 2 2 4 2 2 4" xfId="10424" xr:uid="{94A34D03-32B4-43DE-ADC7-933FC7CEB131}"/>
    <cellStyle name="Calculation 2 2 4 2 2 4 2" xfId="31564" xr:uid="{64D2EBF6-87D2-4BD6-9A74-5A547613BCF0}"/>
    <cellStyle name="Calculation 2 2 4 2 2 5" xfId="27927" xr:uid="{73690574-8D20-40CF-9B38-EFC5D9207ECB}"/>
    <cellStyle name="Calculation 2 2 4 2 3" xfId="10428" xr:uid="{3D6662CB-B474-44CA-AB1E-37CFC05FC244}"/>
    <cellStyle name="Calculation 2 2 4 2 3 2" xfId="10429" xr:uid="{04205F0D-F25F-4ACB-A43A-344B39568588}"/>
    <cellStyle name="Calculation 2 2 4 2 3 2 2" xfId="10430" xr:uid="{F8764FFC-905A-487C-A461-DA3DF996D418}"/>
    <cellStyle name="Calculation 2 2 4 2 3 2 2 2" xfId="31570" xr:uid="{73FEF821-E6F2-40A3-B2EE-620847C2CF75}"/>
    <cellStyle name="Calculation 2 2 4 2 3 2 3" xfId="31569" xr:uid="{7183A0B4-0449-45C0-A7FC-C2E457DCA477}"/>
    <cellStyle name="Calculation 2 2 4 2 3 3" xfId="10431" xr:uid="{803CA43A-830F-48F0-85BA-95F3DAC28036}"/>
    <cellStyle name="Calculation 2 2 4 2 3 3 2" xfId="31571" xr:uid="{4B5685FD-0989-4929-8F68-D011F691CC41}"/>
    <cellStyle name="Calculation 2 2 4 2 3 4" xfId="31568" xr:uid="{8DCB1B1C-D07E-4A74-871D-2BC86701AE76}"/>
    <cellStyle name="Calculation 2 2 4 2 4" xfId="10432" xr:uid="{4690A675-7EC3-430D-93D8-2F938E444315}"/>
    <cellStyle name="Calculation 2 2 4 2 4 2" xfId="10433" xr:uid="{1DCBF5FA-F843-4EB8-B36D-8EF0A3F67C78}"/>
    <cellStyle name="Calculation 2 2 4 2 4 2 2" xfId="31573" xr:uid="{72DF8C47-A9A0-4BB3-9B98-B7F7A709673A}"/>
    <cellStyle name="Calculation 2 2 4 2 4 3" xfId="31572" xr:uid="{DA26023B-E4CD-4F01-81E4-B625C8B30AED}"/>
    <cellStyle name="Calculation 2 2 4 2 5" xfId="10434" xr:uid="{D25BA33E-713F-442A-8B04-911951FC9F67}"/>
    <cellStyle name="Calculation 2 2 4 2 5 2" xfId="31574" xr:uid="{84361B03-7DB7-47BF-86F8-CA4DDFE661BC}"/>
    <cellStyle name="Calculation 2 2 4 2 6" xfId="10423" xr:uid="{FBECA9F3-3C07-4CED-8104-2DA4AC87CC3D}"/>
    <cellStyle name="Calculation 2 2 4 2 6 2" xfId="31563" xr:uid="{553B384B-6CFF-4FFF-B5DD-0C4FDCFA44C1}"/>
    <cellStyle name="Calculation 2 2 4 2 7" xfId="24087" xr:uid="{4CB69ECF-15C6-487A-8308-E708AEB8F066}"/>
    <cellStyle name="Calculation 2 2 4 3" xfId="2662" xr:uid="{196A004C-65E1-49C5-A80A-88DB0E0818B0}"/>
    <cellStyle name="Calculation 2 2 4 3 2" xfId="6561" xr:uid="{65A5654D-6D97-4339-B6CE-35F1E13AD2D1}"/>
    <cellStyle name="Calculation 2 2 4 3 2 2" xfId="10437" xr:uid="{65E5D7AD-9617-4C2E-B153-5C9D203B8618}"/>
    <cellStyle name="Calculation 2 2 4 3 2 2 2" xfId="31577" xr:uid="{9EA1CB81-83CB-4128-ABF1-541E3D327F04}"/>
    <cellStyle name="Calculation 2 2 4 3 2 3" xfId="10436" xr:uid="{58760DF1-141D-4FDF-9EAD-8EC24A29752F}"/>
    <cellStyle name="Calculation 2 2 4 3 2 3 2" xfId="31576" xr:uid="{9D6CB902-CDE4-4221-850D-53FB93DC80FB}"/>
    <cellStyle name="Calculation 2 2 4 3 2 4" xfId="28050" xr:uid="{021A5B18-C628-41B4-A427-DB087CEF03C2}"/>
    <cellStyle name="Calculation 2 2 4 3 3" xfId="10438" xr:uid="{32377AE6-7DAB-4A18-A11C-E3C3ACCA08D8}"/>
    <cellStyle name="Calculation 2 2 4 3 3 2" xfId="31578" xr:uid="{72B1E14A-E8D5-45E8-B629-CB709F9D392F}"/>
    <cellStyle name="Calculation 2 2 4 3 4" xfId="10435" xr:uid="{FE533781-8813-4E70-BF59-1ECA7324DEEC}"/>
    <cellStyle name="Calculation 2 2 4 3 4 2" xfId="31575" xr:uid="{A1B4EDA5-B138-44D4-8B23-07C1325E49A9}"/>
    <cellStyle name="Calculation 2 2 4 3 5" xfId="24269" xr:uid="{A6310A36-EC77-4630-9DA0-7B84CC36D86A}"/>
    <cellStyle name="Calculation 2 2 4 4" xfId="6449" xr:uid="{E8017605-D46D-423F-97BE-F6309F326300}"/>
    <cellStyle name="Calculation 2 2 4 4 2" xfId="10440" xr:uid="{562D2348-096C-4D4F-BE63-2B7E2EB1D1D1}"/>
    <cellStyle name="Calculation 2 2 4 4 2 2" xfId="10441" xr:uid="{4CB2A7C2-38F4-4F43-B134-4CFD8391D8F0}"/>
    <cellStyle name="Calculation 2 2 4 4 2 2 2" xfId="31581" xr:uid="{A5481BFB-B6B9-4CAF-8AC2-151A81B29DE5}"/>
    <cellStyle name="Calculation 2 2 4 4 2 3" xfId="31580" xr:uid="{96682DBE-7EA9-4507-8650-53780F0C9EE9}"/>
    <cellStyle name="Calculation 2 2 4 4 3" xfId="10442" xr:uid="{E443A026-46CF-4C89-8573-22F3ED7CBDBA}"/>
    <cellStyle name="Calculation 2 2 4 4 3 2" xfId="31582" xr:uid="{C1DEC687-DB06-4317-A1DC-BEC8E1A9A84A}"/>
    <cellStyle name="Calculation 2 2 4 4 4" xfId="10439" xr:uid="{DACD8AB2-D90F-4922-AB11-5A7ED18FFDB8}"/>
    <cellStyle name="Calculation 2 2 4 4 4 2" xfId="31579" xr:uid="{47A104E3-1358-405D-80D1-2BEA8C59A754}"/>
    <cellStyle name="Calculation 2 2 4 4 5" xfId="27938" xr:uid="{9AEFEBDA-ED84-477B-8B0D-EE0469B51FF3}"/>
    <cellStyle name="Calculation 2 2 4 5" xfId="9653" xr:uid="{49F4A518-3E5C-4225-92AD-0F3E125EE8A7}"/>
    <cellStyle name="Calculation 2 2 4 5 2" xfId="10444" xr:uid="{7DDD853E-AC7B-4C82-BFBD-EDB0C995C39D}"/>
    <cellStyle name="Calculation 2 2 4 5 2 2" xfId="31584" xr:uid="{0DB05048-B51C-4064-8BDE-E059269AFCCA}"/>
    <cellStyle name="Calculation 2 2 4 5 3" xfId="10443" xr:uid="{D37DDAA6-2A68-4C7E-817F-41CB50896B06}"/>
    <cellStyle name="Calculation 2 2 4 5 3 2" xfId="31583" xr:uid="{28AC1118-9515-4BF0-A931-E576C3B4663A}"/>
    <cellStyle name="Calculation 2 2 4 5 4" xfId="31142" xr:uid="{B8DF25A2-2CE7-4ED2-AC51-A29BEBBCBEE1}"/>
    <cellStyle name="Calculation 2 2 4 6" xfId="10422" xr:uid="{39AA341A-195C-480C-92AD-1E20CCA4EF53}"/>
    <cellStyle name="Calculation 2 2 4 6 2" xfId="31562" xr:uid="{92DEBACF-2A4B-44B6-A3A1-471C274B1975}"/>
    <cellStyle name="Calculation 2 2 4 7" xfId="16817" xr:uid="{27D5CC3B-38F7-4B95-A5DB-BCDAC87BAA44}"/>
    <cellStyle name="Calculation 2 2 4 7 2" xfId="37179" xr:uid="{083CE3F4-6920-4A08-A95C-41EAB543F78C}"/>
    <cellStyle name="Calculation 2 2 4 8" xfId="24098" xr:uid="{56BFE24B-557B-4BFB-8041-B07710D16778}"/>
    <cellStyle name="Calculation 2 2 4 9" xfId="43056" xr:uid="{E1D6EB61-AA33-477A-9BC4-2CAD294A880D}"/>
    <cellStyle name="Calculation 2 2 5" xfId="2381" xr:uid="{0D542184-5D66-4306-91CD-C29B8D216109}"/>
    <cellStyle name="Calculation 2 2 5 10" xfId="45392" xr:uid="{F9B10444-3822-48E5-B575-9EDE40B9E77A}"/>
    <cellStyle name="Calculation 2 2 5 2" xfId="6444" xr:uid="{0D7B2B04-BCE0-4D8C-9358-F2BBE5D0638A}"/>
    <cellStyle name="Calculation 2 2 5 2 2" xfId="10447" xr:uid="{06D32FE0-31B4-4BA3-A455-BFB626364628}"/>
    <cellStyle name="Calculation 2 2 5 2 2 2" xfId="10448" xr:uid="{481C9302-34D8-45C0-830C-5C68BDEABD6C}"/>
    <cellStyle name="Calculation 2 2 5 2 2 2 2" xfId="31588" xr:uid="{60332E28-559C-4482-B6AA-FCDBE3EEDD87}"/>
    <cellStyle name="Calculation 2 2 5 2 2 3" xfId="31587" xr:uid="{D7F2284E-6599-4FE4-8058-C8E1F0A90B4A}"/>
    <cellStyle name="Calculation 2 2 5 2 3" xfId="10449" xr:uid="{533ED2F5-E4A8-4C95-863E-98DB05EB4A1B}"/>
    <cellStyle name="Calculation 2 2 5 2 3 2" xfId="31589" xr:uid="{3BF760D8-EEDD-463A-A8E8-3B849B7863C3}"/>
    <cellStyle name="Calculation 2 2 5 2 4" xfId="10446" xr:uid="{0DA79ED1-33DB-41C1-AB9A-2696F9076C22}"/>
    <cellStyle name="Calculation 2 2 5 2 4 2" xfId="31586" xr:uid="{3B1806E7-6069-48E6-9089-58FEE53FC7F4}"/>
    <cellStyle name="Calculation 2 2 5 2 5" xfId="27933" xr:uid="{2597E3F1-9041-4D77-9CD5-C4AFBA959F6A}"/>
    <cellStyle name="Calculation 2 2 5 3" xfId="10450" xr:uid="{7DD82B42-62E5-4072-8181-048B17EA427C}"/>
    <cellStyle name="Calculation 2 2 5 3 2" xfId="10451" xr:uid="{8111AF3E-81E1-45A5-B997-D1056EBAC3B4}"/>
    <cellStyle name="Calculation 2 2 5 3 2 2" xfId="10452" xr:uid="{C06DEBE4-1278-4C1E-B36D-FBF802C09337}"/>
    <cellStyle name="Calculation 2 2 5 3 2 2 2" xfId="31592" xr:uid="{6C4F1512-D923-4B99-8478-2B9A156B5686}"/>
    <cellStyle name="Calculation 2 2 5 3 2 3" xfId="31591" xr:uid="{66AEF11D-D423-4F4B-ACE5-6062692AC909}"/>
    <cellStyle name="Calculation 2 2 5 3 3" xfId="10453" xr:uid="{36D67B38-7E9F-46F1-9E0C-E2FA557B04D2}"/>
    <cellStyle name="Calculation 2 2 5 3 3 2" xfId="31593" xr:uid="{2EAA6AD7-A745-4B36-B795-E63BF0981E73}"/>
    <cellStyle name="Calculation 2 2 5 3 4" xfId="31590" xr:uid="{0A6D543E-9EE3-41A8-8A09-71D4293AF29D}"/>
    <cellStyle name="Calculation 2 2 5 4" xfId="10454" xr:uid="{E2F23A50-F907-4792-936B-93770C3A1693}"/>
    <cellStyle name="Calculation 2 2 5 4 2" xfId="10455" xr:uid="{FB95D1F1-50D9-4D13-9080-6B7A97A5F0FE}"/>
    <cellStyle name="Calculation 2 2 5 4 2 2" xfId="31595" xr:uid="{FB63C169-6076-462A-84EC-D5341B435C04}"/>
    <cellStyle name="Calculation 2 2 5 4 3" xfId="31594" xr:uid="{AE508B69-8722-42C7-B728-3674BB332442}"/>
    <cellStyle name="Calculation 2 2 5 5" xfId="10456" xr:uid="{5E836F68-FC61-47FE-A982-D5A744F7732D}"/>
    <cellStyle name="Calculation 2 2 5 5 2" xfId="31596" xr:uid="{28EDF227-2014-453C-A506-FB1855AFF718}"/>
    <cellStyle name="Calculation 2 2 5 6" xfId="10445" xr:uid="{6560DBF4-124E-4ADE-B72E-2852E86B06C4}"/>
    <cellStyle name="Calculation 2 2 5 6 2" xfId="31585" xr:uid="{E788ED6E-58CD-4E5D-AAA5-2D7A4C55B498}"/>
    <cellStyle name="Calculation 2 2 5 7" xfId="16818" xr:uid="{4184C3A8-B44B-45FD-8D72-51D3C28979FE}"/>
    <cellStyle name="Calculation 2 2 5 7 2" xfId="37180" xr:uid="{234A5D84-A8BA-4A86-890E-EE808C01488F}"/>
    <cellStyle name="Calculation 2 2 5 8" xfId="24093" xr:uid="{294AA70E-5B85-4D0A-8835-89F3E635CC1F}"/>
    <cellStyle name="Calculation 2 2 5 9" xfId="43057" xr:uid="{6EFABA56-724A-4366-A3C8-BC648A1B10BE}"/>
    <cellStyle name="Calculation 2 2 6" xfId="2342" xr:uid="{6ECC3A18-2E2F-4FE7-BA61-AEA1405F38E9}"/>
    <cellStyle name="Calculation 2 2 6 2" xfId="6405" xr:uid="{2EEAC573-8FBD-4147-A06E-B531661899F5}"/>
    <cellStyle name="Calculation 2 2 6 2 2" xfId="10459" xr:uid="{44C997E0-6A7E-4E3D-979D-318079B55BD0}"/>
    <cellStyle name="Calculation 2 2 6 2 2 2" xfId="31599" xr:uid="{C3CD6EF7-0E50-4556-867B-13A61E91A23D}"/>
    <cellStyle name="Calculation 2 2 6 2 3" xfId="10458" xr:uid="{01BA8062-99F9-437F-B0E5-EA6A5E7CA80F}"/>
    <cellStyle name="Calculation 2 2 6 2 3 2" xfId="31598" xr:uid="{1707985E-491B-4453-B321-9B510F58FD1E}"/>
    <cellStyle name="Calculation 2 2 6 2 4" xfId="27894" xr:uid="{30D13BD8-08CA-4D03-B64B-9608E04BFA8E}"/>
    <cellStyle name="Calculation 2 2 6 3" xfId="10460" xr:uid="{E624CB09-B65C-4520-8B80-AC0EBB1BDF66}"/>
    <cellStyle name="Calculation 2 2 6 3 2" xfId="31600" xr:uid="{A5B2C9B5-D2C3-4391-86AA-1D7494C0B0CA}"/>
    <cellStyle name="Calculation 2 2 6 4" xfId="10457" xr:uid="{566DDD4B-2381-4C2B-BF9E-6EA33AF0E66A}"/>
    <cellStyle name="Calculation 2 2 6 4 2" xfId="31597" xr:uid="{D6043AF5-8068-4DF1-8965-5A0F733922D5}"/>
    <cellStyle name="Calculation 2 2 6 5" xfId="16819" xr:uid="{C5009822-C913-4BC1-AB7C-CBA32F91C3E4}"/>
    <cellStyle name="Calculation 2 2 6 5 2" xfId="37181" xr:uid="{B2C8FBAB-0D11-4AA1-9DA7-5CA22B1CC983}"/>
    <cellStyle name="Calculation 2 2 6 6" xfId="24054" xr:uid="{26C747BC-EC9C-4DF1-BBFC-86EA4551297E}"/>
    <cellStyle name="Calculation 2 2 6 7" xfId="43058" xr:uid="{9756A0D1-0BD4-490B-91F6-135DD663F3D6}"/>
    <cellStyle name="Calculation 2 2 6 8" xfId="45391" xr:uid="{2D1AA440-236E-4F19-A89E-48D33AAC38BE}"/>
    <cellStyle name="Calculation 2 2 7" xfId="3119" xr:uid="{AE708239-C7F2-4FDB-923B-656250B327F6}"/>
    <cellStyle name="Calculation 2 2 7 2" xfId="6945" xr:uid="{E1DD1CA6-BC7C-4C15-BB5F-900A8681226D}"/>
    <cellStyle name="Calculation 2 2 7 2 2" xfId="10463" xr:uid="{075556F7-1975-488B-8223-5795E92A891D}"/>
    <cellStyle name="Calculation 2 2 7 2 2 2" xfId="31603" xr:uid="{DBE5B282-7AB3-4D78-9632-1C48C49D056A}"/>
    <cellStyle name="Calculation 2 2 7 2 3" xfId="10462" xr:uid="{CCACFDA1-85AA-411F-A27C-290C3A47E350}"/>
    <cellStyle name="Calculation 2 2 7 2 3 2" xfId="31602" xr:uid="{4FB65C55-07A1-45C7-A0FA-6542D57A2FA0}"/>
    <cellStyle name="Calculation 2 2 7 2 4" xfId="28435" xr:uid="{BC78E9CF-BA17-4F4E-A793-D987BBAC5A30}"/>
    <cellStyle name="Calculation 2 2 7 3" xfId="10464" xr:uid="{D4703E03-4A16-4297-949E-0DFE84BB2BF3}"/>
    <cellStyle name="Calculation 2 2 7 3 2" xfId="31604" xr:uid="{263852B2-D08A-4ACD-8AF1-619BC2A1EED2}"/>
    <cellStyle name="Calculation 2 2 7 4" xfId="10461" xr:uid="{1A3CED2F-33C3-42D1-AE48-0577C58FBCBC}"/>
    <cellStyle name="Calculation 2 2 7 4 2" xfId="31601" xr:uid="{E69CCB0A-6762-48AA-A072-C8276979F4AD}"/>
    <cellStyle name="Calculation 2 2 7 5" xfId="16820" xr:uid="{2BEA8EE8-21A2-4F91-8420-BEB4AE32BE25}"/>
    <cellStyle name="Calculation 2 2 7 5 2" xfId="37182" xr:uid="{4ACD2260-8639-4B9D-9C66-47A9294F94DB}"/>
    <cellStyle name="Calculation 2 2 7 6" xfId="24661" xr:uid="{D033C2DB-6141-4F23-91D0-E59912A26A11}"/>
    <cellStyle name="Calculation 2 2 7 7" xfId="43059" xr:uid="{455A68C3-4101-4420-994F-EBD995A69811}"/>
    <cellStyle name="Calculation 2 2 7 8" xfId="45390" xr:uid="{6D29D062-EA30-4778-9F7C-7D27E72E0B72}"/>
    <cellStyle name="Calculation 2 2 8" xfId="4294" xr:uid="{3CE6A315-B169-4BFB-8A84-B2D1DEACE6D6}"/>
    <cellStyle name="Calculation 2 2 8 2" xfId="8103" xr:uid="{340A877E-1D30-4606-A74D-D990C0576A92}"/>
    <cellStyle name="Calculation 2 2 8 2 2" xfId="10466" xr:uid="{8031A589-9C1D-4CE9-BB87-2DB44DA821DB}"/>
    <cellStyle name="Calculation 2 2 8 2 2 2" xfId="31606" xr:uid="{DD19677E-5792-446F-9208-45324EFED861}"/>
    <cellStyle name="Calculation 2 2 8 2 3" xfId="29593" xr:uid="{EEAF2418-7694-4A32-B16E-1611ACA3E99B}"/>
    <cellStyle name="Calculation 2 2 8 3" xfId="10465" xr:uid="{BA98EE89-8563-437A-A246-DACE0705DB95}"/>
    <cellStyle name="Calculation 2 2 8 3 2" xfId="31605" xr:uid="{FBF9D610-330B-425A-9375-C6B448DFC13C}"/>
    <cellStyle name="Calculation 2 2 8 4" xfId="16821" xr:uid="{A868C9B8-A819-4A40-9C35-39042377240D}"/>
    <cellStyle name="Calculation 2 2 8 4 2" xfId="37183" xr:uid="{9CA0630C-87C0-4A8D-B8C8-1B745F712132}"/>
    <cellStyle name="Calculation 2 2 8 5" xfId="25818" xr:uid="{CF1FAAC7-430B-495E-AA5B-24AC9D1199FB}"/>
    <cellStyle name="Calculation 2 2 8 6" xfId="43060" xr:uid="{54D252B0-1950-4D90-AA6C-734453D5F4CE}"/>
    <cellStyle name="Calculation 2 2 8 7" xfId="45389" xr:uid="{2D896001-B5F5-42DD-9569-D2FAF77600FD}"/>
    <cellStyle name="Calculation 2 2 9" xfId="5854" xr:uid="{311861EC-96A9-4B19-8160-53ED8AE89F4A}"/>
    <cellStyle name="Calculation 2 2 9 2" xfId="9623" xr:uid="{483D5424-AAB6-40F9-85E5-7AD34C72F134}"/>
    <cellStyle name="Calculation 2 2 9 2 2" xfId="31113" xr:uid="{EB88FE01-901F-4E04-A5EA-149157742091}"/>
    <cellStyle name="Calculation 2 2 9 3" xfId="10467" xr:uid="{2E9B3A0F-278D-439B-920C-2C4FB14CC035}"/>
    <cellStyle name="Calculation 2 2 9 3 2" xfId="31607" xr:uid="{AC9FB4D6-FEFA-4371-AD0B-5007400B1822}"/>
    <cellStyle name="Calculation 2 2 9 4" xfId="16822" xr:uid="{E608360E-314A-4C0F-AB87-A1C88A0ABE55}"/>
    <cellStyle name="Calculation 2 2 9 4 2" xfId="37184" xr:uid="{C25D2CCC-5EFA-4549-8364-E8C7D5B4446D}"/>
    <cellStyle name="Calculation 2 2 9 5" xfId="27344" xr:uid="{198C88B5-6461-4BF3-85CA-FE500F46E9B5}"/>
    <cellStyle name="Calculation 2 2 9 6" xfId="43061" xr:uid="{659C15C0-1C06-45F9-A515-E51CA30D10AB}"/>
    <cellStyle name="Calculation 2 2 9 7" xfId="45388" xr:uid="{826B270F-1182-4E1C-8A57-82A62802E952}"/>
    <cellStyle name="Calculation 2 20" xfId="46799" xr:uid="{A4116CD1-2FAC-4DE7-839D-61E87B0ADDE8}"/>
    <cellStyle name="Calculation 2 21" xfId="1674" xr:uid="{187F253B-3467-4B5F-9944-3F35083B9EEB}"/>
    <cellStyle name="Calculation 2 3" xfId="2123" xr:uid="{578D3BFC-7CA0-4656-BD35-55071B5CE83D}"/>
    <cellStyle name="Calculation 2 3 10" xfId="23840" xr:uid="{F3630FFD-25E6-4610-B6BC-40A03BE4C473}"/>
    <cellStyle name="Calculation 2 3 11" xfId="43062" xr:uid="{7624AF0A-8A27-4CA0-85AB-545FD57791C6}"/>
    <cellStyle name="Calculation 2 3 12" xfId="45387" xr:uid="{20FD4147-0628-454F-B305-204E82CD33FC}"/>
    <cellStyle name="Calculation 2 3 13" xfId="47102" xr:uid="{48119109-370E-4BFD-8F85-13742A3CC790}"/>
    <cellStyle name="Calculation 2 3 2" xfId="2388" xr:uid="{0C2A9BBC-B528-47C2-9204-330CF4BB376C}"/>
    <cellStyle name="Calculation 2 3 2 2" xfId="2374" xr:uid="{F2B83110-CB3C-4197-ADB1-AB2A25D5D075}"/>
    <cellStyle name="Calculation 2 3 2 2 2" xfId="6437" xr:uid="{50A926EA-049F-4313-BB97-AE8A64AB499F}"/>
    <cellStyle name="Calculation 2 3 2 2 2 2" xfId="10472" xr:uid="{2F7D81DF-7F28-4252-8A9C-385527FE60EA}"/>
    <cellStyle name="Calculation 2 3 2 2 2 2 2" xfId="31612" xr:uid="{6D5DF61C-A516-4A32-A253-20CCE6F6B083}"/>
    <cellStyle name="Calculation 2 3 2 2 2 3" xfId="10471" xr:uid="{329DDB01-7F27-4B5B-9E59-F55BD6348940}"/>
    <cellStyle name="Calculation 2 3 2 2 2 3 2" xfId="31611" xr:uid="{AC6C3652-9955-4105-8E93-F938609AD410}"/>
    <cellStyle name="Calculation 2 3 2 2 2 4" xfId="27926" xr:uid="{4FC0BE7B-91C2-4E29-B9AE-657B2914F919}"/>
    <cellStyle name="Calculation 2 3 2 2 3" xfId="10473" xr:uid="{C1A6A099-CE61-4A4E-BA23-BF0DAFE6B4F2}"/>
    <cellStyle name="Calculation 2 3 2 2 3 2" xfId="31613" xr:uid="{1D6687DB-6A78-40FF-A1ED-78CBB32D413F}"/>
    <cellStyle name="Calculation 2 3 2 2 4" xfId="10470" xr:uid="{EEDD53A4-2714-4583-A803-5AF733F387B2}"/>
    <cellStyle name="Calculation 2 3 2 2 4 2" xfId="31610" xr:uid="{4FFC490F-2F70-46F2-8F26-FF5F9B34A3F9}"/>
    <cellStyle name="Calculation 2 3 2 2 5" xfId="24086" xr:uid="{E095D72F-433A-406F-BCE9-F8ABBBB68216}"/>
    <cellStyle name="Calculation 2 3 2 3" xfId="3103" xr:uid="{326D6109-1382-4FE7-BD7C-44D2A2379DFE}"/>
    <cellStyle name="Calculation 2 3 2 3 2" xfId="6929" xr:uid="{5B3F8150-6D92-4C56-A43D-8DFE52C1F9AF}"/>
    <cellStyle name="Calculation 2 3 2 3 2 2" xfId="10476" xr:uid="{AE387DC7-37DA-4331-9EDD-DD153E99BACE}"/>
    <cellStyle name="Calculation 2 3 2 3 2 2 2" xfId="31616" xr:uid="{A5C39744-6A8F-4B99-9E90-27118E895AC0}"/>
    <cellStyle name="Calculation 2 3 2 3 2 3" xfId="10475" xr:uid="{D0D239CB-0ACC-4A9D-B269-EB21415F5697}"/>
    <cellStyle name="Calculation 2 3 2 3 2 3 2" xfId="31615" xr:uid="{64224708-AC84-42DE-B40E-3E8D0D4CC67C}"/>
    <cellStyle name="Calculation 2 3 2 3 2 4" xfId="28419" xr:uid="{2B8B1CA8-1500-4380-9A48-87AE469C69CC}"/>
    <cellStyle name="Calculation 2 3 2 3 3" xfId="10477" xr:uid="{57F5F37F-6E5B-4F28-9AA0-F772CB72BF07}"/>
    <cellStyle name="Calculation 2 3 2 3 3 2" xfId="31617" xr:uid="{322E5D72-4CBB-48D9-89C4-56817DDE0017}"/>
    <cellStyle name="Calculation 2 3 2 3 4" xfId="10474" xr:uid="{BF9BD65B-87F7-4A3F-9C01-092775B58A7F}"/>
    <cellStyle name="Calculation 2 3 2 3 4 2" xfId="31614" xr:uid="{5764B3B9-C493-478E-992A-DA07949BE66C}"/>
    <cellStyle name="Calculation 2 3 2 3 5" xfId="24645" xr:uid="{B77C0CD9-DBA6-4197-891C-B4D483673AC9}"/>
    <cellStyle name="Calculation 2 3 2 4" xfId="6451" xr:uid="{3907A2BD-E56B-4C53-A356-DEA28A0E92AD}"/>
    <cellStyle name="Calculation 2 3 2 4 2" xfId="10479" xr:uid="{BD97FF6E-05BB-4F16-BA31-9D8324E3A446}"/>
    <cellStyle name="Calculation 2 3 2 4 2 2" xfId="31619" xr:uid="{57C7F042-F147-4B54-92D5-9C2AAFDAA34F}"/>
    <cellStyle name="Calculation 2 3 2 4 3" xfId="10478" xr:uid="{3B3DD14D-0524-4FDC-ADF9-6D375140CA03}"/>
    <cellStyle name="Calculation 2 3 2 4 3 2" xfId="31618" xr:uid="{4BD36000-5921-49DB-ADB9-24BFC17BB692}"/>
    <cellStyle name="Calculation 2 3 2 4 4" xfId="27940" xr:uid="{4A4B88FD-A1C8-4A21-BE26-7880CABCDA0F}"/>
    <cellStyle name="Calculation 2 3 2 5" xfId="9655" xr:uid="{69CC20D7-EA33-40E4-AE06-1AAFF24562E5}"/>
    <cellStyle name="Calculation 2 3 2 5 2" xfId="10480" xr:uid="{93CF3857-3C17-4525-B13A-2CA94471C28D}"/>
    <cellStyle name="Calculation 2 3 2 5 2 2" xfId="31620" xr:uid="{46F2C55F-EA66-465B-9FD0-80F6D466771C}"/>
    <cellStyle name="Calculation 2 3 2 5 3" xfId="31144" xr:uid="{51BF4729-18C9-466C-B936-593B4A4ADCFE}"/>
    <cellStyle name="Calculation 2 3 2 6" xfId="10469" xr:uid="{0F4DA683-446F-48B8-8589-8B99CA5B1785}"/>
    <cellStyle name="Calculation 2 3 2 6 2" xfId="31609" xr:uid="{1346D2C4-0C10-4F11-A36A-2BE842DA6560}"/>
    <cellStyle name="Calculation 2 3 2 7" xfId="24100" xr:uid="{F59DA79D-EA2B-44A5-BE80-F5297CF596C9}"/>
    <cellStyle name="Calculation 2 3 2 8" xfId="48860" xr:uid="{DA9A0308-E0DE-4B66-8B73-7864220E8BB7}"/>
    <cellStyle name="Calculation 2 3 3" xfId="2387" xr:uid="{8E7D99C8-B7E2-4A45-849B-6169ADC791AE}"/>
    <cellStyle name="Calculation 2 3 3 2" xfId="6450" xr:uid="{55754A77-12AB-4946-B93D-34ECE1ADB3E1}"/>
    <cellStyle name="Calculation 2 3 3 2 2" xfId="10483" xr:uid="{5AD3B5CC-B093-4232-8B50-6DAA2D0B1F70}"/>
    <cellStyle name="Calculation 2 3 3 2 2 2" xfId="31623" xr:uid="{CFAA42DC-A71E-46A5-B1F1-018079AAF1D9}"/>
    <cellStyle name="Calculation 2 3 3 2 3" xfId="10482" xr:uid="{9CE142E3-CC66-447A-836D-EA4E78C5AFA3}"/>
    <cellStyle name="Calculation 2 3 3 2 3 2" xfId="31622" xr:uid="{78C52D70-F29B-4ED8-8718-258EA9205C7E}"/>
    <cellStyle name="Calculation 2 3 3 2 4" xfId="27939" xr:uid="{10B23541-0BA9-476B-80E6-65E6FBEAEF6E}"/>
    <cellStyle name="Calculation 2 3 3 3" xfId="10484" xr:uid="{7619ADB8-0B21-4761-A489-441F7A548895}"/>
    <cellStyle name="Calculation 2 3 3 3 2" xfId="31624" xr:uid="{B12E69C8-D249-47BD-BA05-3FEA613257B6}"/>
    <cellStyle name="Calculation 2 3 3 4" xfId="10481" xr:uid="{95470FAD-91E2-4ECF-9C55-2269E8E9BE76}"/>
    <cellStyle name="Calculation 2 3 3 4 2" xfId="31621" xr:uid="{0DF547CD-4FAD-498C-8C9A-145E3C7980D1}"/>
    <cellStyle name="Calculation 2 3 3 5" xfId="24099" xr:uid="{4088F320-A86D-4F19-BEDC-A2A657697CF2}"/>
    <cellStyle name="Calculation 2 3 4" xfId="3110" xr:uid="{36416D82-8F2B-45E3-8F2C-8C5959332729}"/>
    <cellStyle name="Calculation 2 3 4 2" xfId="6936" xr:uid="{62D10C3C-DE81-49B8-8625-B20240C6EE04}"/>
    <cellStyle name="Calculation 2 3 4 2 2" xfId="10487" xr:uid="{44A86CE7-6D28-42D8-94C4-FF50FACA3C6B}"/>
    <cellStyle name="Calculation 2 3 4 2 2 2" xfId="31627" xr:uid="{044B6530-57C3-4783-B2A3-1527AD0F80E2}"/>
    <cellStyle name="Calculation 2 3 4 2 3" xfId="10486" xr:uid="{0A5178D6-52E3-4980-85B8-DAF093356CA3}"/>
    <cellStyle name="Calculation 2 3 4 2 3 2" xfId="31626" xr:uid="{CD6251BC-D3F5-452F-8462-A2CFD7C62CB2}"/>
    <cellStyle name="Calculation 2 3 4 2 4" xfId="28426" xr:uid="{41A50F70-908A-4D94-ACB3-ED7E7C343210}"/>
    <cellStyle name="Calculation 2 3 4 3" xfId="10488" xr:uid="{7BFF5D70-F20E-43F5-AA1B-8DB52F07D9E5}"/>
    <cellStyle name="Calculation 2 3 4 3 2" xfId="31628" xr:uid="{096F2DF5-AE74-42CD-9D4B-622975E26CAD}"/>
    <cellStyle name="Calculation 2 3 4 4" xfId="10485" xr:uid="{E2061A5E-6092-4C50-8F36-D3CD0E97949D}"/>
    <cellStyle name="Calculation 2 3 4 4 2" xfId="31625" xr:uid="{57DEECBB-8CD8-4C83-9336-E7E03220DAD2}"/>
    <cellStyle name="Calculation 2 3 4 5" xfId="24652" xr:uid="{E41EB234-3CC4-4E1D-B27E-A10B6D34F768}"/>
    <cellStyle name="Calculation 2 3 5" xfId="4788" xr:uid="{3C5FB549-BF17-469A-9012-738A7AFE6F55}"/>
    <cellStyle name="Calculation 2 3 5 2" xfId="8556" xr:uid="{ACB91086-E6C4-4DC8-A377-01E09D67F8D2}"/>
    <cellStyle name="Calculation 2 3 5 2 2" xfId="10490" xr:uid="{C9A8011E-A9DA-4E5D-B3AE-285B5F40C983}"/>
    <cellStyle name="Calculation 2 3 5 2 2 2" xfId="31630" xr:uid="{EC3EBCB2-9D07-475F-9DB0-C47D315563B9}"/>
    <cellStyle name="Calculation 2 3 5 2 3" xfId="30046" xr:uid="{8289A67D-2FCC-47FF-A80B-7550C85EA46C}"/>
    <cellStyle name="Calculation 2 3 5 3" xfId="10489" xr:uid="{8C557A32-5BBA-49E8-8458-5C64E7392586}"/>
    <cellStyle name="Calculation 2 3 5 3 2" xfId="31629" xr:uid="{FECE5D95-6A53-4046-A426-A3CFBA62A75F}"/>
    <cellStyle name="Calculation 2 3 5 4" xfId="26274" xr:uid="{C72C517D-DA84-41B6-8720-AD23BF6C8C5D}"/>
    <cellStyle name="Calculation 2 3 6" xfId="6192" xr:uid="{76268010-C0EB-4E88-B0CE-1877441E2D2A}"/>
    <cellStyle name="Calculation 2 3 6 2" xfId="27679" xr:uid="{3034B79E-3D24-41F3-AA20-AEDEC87A326F}"/>
    <cellStyle name="Calculation 2 3 7" xfId="9654" xr:uid="{7DC234C3-A4A8-442F-A2FB-A5013F2E1705}"/>
    <cellStyle name="Calculation 2 3 7 2" xfId="31143" xr:uid="{976BAC15-5932-4095-BAE5-BD69DFABBA70}"/>
    <cellStyle name="Calculation 2 3 8" xfId="10468" xr:uid="{382DE937-31A7-41C8-9F76-4D1BDADB9FBD}"/>
    <cellStyle name="Calculation 2 3 8 2" xfId="31608" xr:uid="{E5560EE9-5527-442E-9314-921382D00379}"/>
    <cellStyle name="Calculation 2 3 9" xfId="16823" xr:uid="{D37C7A98-FA0F-47A4-8BD3-BAA374D0B5D6}"/>
    <cellStyle name="Calculation 2 3 9 2" xfId="37185" xr:uid="{54E85ACF-6010-4A6D-B83F-85C94130E0A8}"/>
    <cellStyle name="Calculation 2 4" xfId="2389" xr:uid="{2B646B9E-D3EC-4AD9-B8F7-B3A806DB4FA4}"/>
    <cellStyle name="Calculation 2 4 10" xfId="43063" xr:uid="{81188905-7FDA-4FB0-9146-5741970E1FD4}"/>
    <cellStyle name="Calculation 2 4 11" xfId="45386" xr:uid="{3F810DB2-196D-4B5F-A6A9-EE2E8C134D75}"/>
    <cellStyle name="Calculation 2 4 12" xfId="48537" xr:uid="{757B81DD-CBF4-49BA-BB34-00AFBDBA3F4B}"/>
    <cellStyle name="Calculation 2 4 2" xfId="2390" xr:uid="{3517E09B-F4B4-45C6-8F4E-EF2C9935B4D6}"/>
    <cellStyle name="Calculation 2 4 2 2" xfId="2373" xr:uid="{CB077E45-E60E-4522-836B-55854921783F}"/>
    <cellStyle name="Calculation 2 4 2 2 2" xfId="6436" xr:uid="{CA8396C5-CBA6-4FFB-B997-910184F1D033}"/>
    <cellStyle name="Calculation 2 4 2 2 2 2" xfId="10495" xr:uid="{6263B003-13DF-4DF4-97EA-202EE1756068}"/>
    <cellStyle name="Calculation 2 4 2 2 2 2 2" xfId="31635" xr:uid="{7CA3E5FB-BA62-4876-9ACC-4EF0AACD8B74}"/>
    <cellStyle name="Calculation 2 4 2 2 2 3" xfId="10494" xr:uid="{E26D12B0-264D-47F2-84E8-1AC67878C418}"/>
    <cellStyle name="Calculation 2 4 2 2 2 3 2" xfId="31634" xr:uid="{C1DA8605-A476-485C-B85A-606A18CB1A32}"/>
    <cellStyle name="Calculation 2 4 2 2 2 4" xfId="27925" xr:uid="{4A0A96A0-4868-44C3-9502-AA1AA266F5BB}"/>
    <cellStyle name="Calculation 2 4 2 2 3" xfId="10496" xr:uid="{65FD456C-5079-4A50-A47E-56C0E3136300}"/>
    <cellStyle name="Calculation 2 4 2 2 3 2" xfId="31636" xr:uid="{428ACB29-EEBF-4D03-B97D-DBC7DA486B03}"/>
    <cellStyle name="Calculation 2 4 2 2 4" xfId="10493" xr:uid="{646702AE-2599-401E-9F94-C03D56E56632}"/>
    <cellStyle name="Calculation 2 4 2 2 4 2" xfId="31633" xr:uid="{1A77EF88-515C-4E85-84E3-985903D0357D}"/>
    <cellStyle name="Calculation 2 4 2 2 5" xfId="24085" xr:uid="{2E7A1921-1C2F-4332-87A6-172CB35AEE0E}"/>
    <cellStyle name="Calculation 2 4 2 3" xfId="3337" xr:uid="{42587F06-CC8A-447F-99CA-CE920D86737A}"/>
    <cellStyle name="Calculation 2 4 2 3 2" xfId="7161" xr:uid="{52110561-9925-4104-BEFA-F16D04DF19A0}"/>
    <cellStyle name="Calculation 2 4 2 3 2 2" xfId="10499" xr:uid="{727A128F-A689-4B8F-AC07-ADDA0854FDFB}"/>
    <cellStyle name="Calculation 2 4 2 3 2 2 2" xfId="31639" xr:uid="{D4F9CFBC-E51F-4BD6-A888-A33CC4839EDE}"/>
    <cellStyle name="Calculation 2 4 2 3 2 3" xfId="10498" xr:uid="{EF417476-4727-4DCB-BEB1-D6B4E182FABA}"/>
    <cellStyle name="Calculation 2 4 2 3 2 3 2" xfId="31638" xr:uid="{BD385C7B-82E5-41EE-A95D-16E597AB87A4}"/>
    <cellStyle name="Calculation 2 4 2 3 2 4" xfId="28651" xr:uid="{1B374957-CAA0-4039-A3EB-3E5A1A100EEF}"/>
    <cellStyle name="Calculation 2 4 2 3 3" xfId="10500" xr:uid="{6DA57685-1577-41BB-8CAE-9455B408F3D8}"/>
    <cellStyle name="Calculation 2 4 2 3 3 2" xfId="31640" xr:uid="{C2029288-A50D-4F01-BE9E-3FF7912E8D43}"/>
    <cellStyle name="Calculation 2 4 2 3 4" xfId="10497" xr:uid="{F01F4434-35D0-4238-9FC6-4D95DDA64482}"/>
    <cellStyle name="Calculation 2 4 2 3 4 2" xfId="31637" xr:uid="{12FC6DD9-DC1C-434A-B61E-9DD130B6D013}"/>
    <cellStyle name="Calculation 2 4 2 3 5" xfId="24878" xr:uid="{95D350B5-7003-4A3D-882D-356057EF798A}"/>
    <cellStyle name="Calculation 2 4 2 4" xfId="6453" xr:uid="{B59EF047-1296-43C6-851D-450AC37CBCF9}"/>
    <cellStyle name="Calculation 2 4 2 4 2" xfId="10502" xr:uid="{7748B5C7-8AB5-4EE0-818F-08955CAA162A}"/>
    <cellStyle name="Calculation 2 4 2 4 2 2" xfId="31642" xr:uid="{041075A5-AEEA-40F6-A3CD-D2B690BCF87A}"/>
    <cellStyle name="Calculation 2 4 2 4 3" xfId="10501" xr:uid="{5268C860-E4A6-411A-8609-88F0D7C453C8}"/>
    <cellStyle name="Calculation 2 4 2 4 3 2" xfId="31641" xr:uid="{2FC6CA3B-E880-4EA4-BFFD-20C3D2362EAF}"/>
    <cellStyle name="Calculation 2 4 2 4 4" xfId="27942" xr:uid="{F604FCC1-B9C6-490F-8909-102D5C2130C3}"/>
    <cellStyle name="Calculation 2 4 2 5" xfId="9657" xr:uid="{73B17576-BA8B-4A3E-B660-F296B3D2DAD8}"/>
    <cellStyle name="Calculation 2 4 2 5 2" xfId="10503" xr:uid="{50CD8353-1627-4F80-8B9A-470DF4963695}"/>
    <cellStyle name="Calculation 2 4 2 5 2 2" xfId="31643" xr:uid="{FC117847-BC4B-40DA-A3D7-A7AC8173DC42}"/>
    <cellStyle name="Calculation 2 4 2 5 3" xfId="31146" xr:uid="{666C1FA8-E05D-43DE-BCD8-4267AEC90A1C}"/>
    <cellStyle name="Calculation 2 4 2 6" xfId="10492" xr:uid="{AF27A678-67F2-4166-8D51-0D986CA0CF9B}"/>
    <cellStyle name="Calculation 2 4 2 6 2" xfId="31632" xr:uid="{6E3D7BF3-F7F9-48F5-B116-CE308DC7CDB8}"/>
    <cellStyle name="Calculation 2 4 2 7" xfId="24102" xr:uid="{7B216C39-89EE-4829-A0AF-2BBA49B2921F}"/>
    <cellStyle name="Calculation 2 4 3" xfId="2338" xr:uid="{325A8E23-C0BB-40B2-9AA1-59A6A2A48518}"/>
    <cellStyle name="Calculation 2 4 3 2" xfId="6401" xr:uid="{DF5558CF-D605-4558-A6E7-248E42753441}"/>
    <cellStyle name="Calculation 2 4 3 2 2" xfId="10506" xr:uid="{CBDE1FAF-7572-433C-826E-69654173A254}"/>
    <cellStyle name="Calculation 2 4 3 2 2 2" xfId="31646" xr:uid="{ACFAC6DF-2899-4684-AC40-DAC13F6A996A}"/>
    <cellStyle name="Calculation 2 4 3 2 3" xfId="10505" xr:uid="{F0BEE36B-C5B1-4BF3-BF76-916B3078B166}"/>
    <cellStyle name="Calculation 2 4 3 2 3 2" xfId="31645" xr:uid="{0CFF6937-73CF-429A-9205-020169C5951D}"/>
    <cellStyle name="Calculation 2 4 3 2 4" xfId="27890" xr:uid="{8A5EB29E-D670-4F06-9656-DC1285C13432}"/>
    <cellStyle name="Calculation 2 4 3 3" xfId="10507" xr:uid="{B0C20328-FE37-4836-920D-E2C97512225F}"/>
    <cellStyle name="Calculation 2 4 3 3 2" xfId="31647" xr:uid="{572B0D57-9344-4D50-96C1-812BB180E0EC}"/>
    <cellStyle name="Calculation 2 4 3 4" xfId="10504" xr:uid="{4A7B4AD3-D726-43FC-AD6A-5ED91A7F4320}"/>
    <cellStyle name="Calculation 2 4 3 4 2" xfId="31644" xr:uid="{88A05055-4930-464C-83CE-FED58CB62EB6}"/>
    <cellStyle name="Calculation 2 4 3 5" xfId="24050" xr:uid="{52B6CC45-B5D0-4C43-8321-776E9EAB854F}"/>
    <cellStyle name="Calculation 2 4 4" xfId="2354" xr:uid="{F45328FE-FEB4-43A3-A818-4143F9972FE4}"/>
    <cellStyle name="Calculation 2 4 4 2" xfId="6417" xr:uid="{23F9FF1B-7771-4DEB-84A1-7CFD2F5C9116}"/>
    <cellStyle name="Calculation 2 4 4 2 2" xfId="10510" xr:uid="{457AE3C7-3A06-4CCD-AEDF-0DD41369C8F9}"/>
    <cellStyle name="Calculation 2 4 4 2 2 2" xfId="31650" xr:uid="{D527E52E-B03F-4A74-9DC1-2E13D16EDA58}"/>
    <cellStyle name="Calculation 2 4 4 2 3" xfId="10509" xr:uid="{E79A6697-2CE6-4CC5-A9E6-D9570A0E1B55}"/>
    <cellStyle name="Calculation 2 4 4 2 3 2" xfId="31649" xr:uid="{3A810603-9C1B-4A82-BEED-4FEED6E5A210}"/>
    <cellStyle name="Calculation 2 4 4 2 4" xfId="27906" xr:uid="{B5FE4A7F-850E-4743-A092-7815457B6B76}"/>
    <cellStyle name="Calculation 2 4 4 3" xfId="10511" xr:uid="{2EE0FD31-5B0B-4F36-BADF-4CAE2B1A8FD2}"/>
    <cellStyle name="Calculation 2 4 4 3 2" xfId="31651" xr:uid="{4B7BDACC-A8F3-4179-9625-35F7FF136AAB}"/>
    <cellStyle name="Calculation 2 4 4 4" xfId="10508" xr:uid="{6FA9008C-30DF-4958-822A-76433FB675DB}"/>
    <cellStyle name="Calculation 2 4 4 4 2" xfId="31648" xr:uid="{2CC7ADB3-0B44-4295-BB94-D18D98E87C2E}"/>
    <cellStyle name="Calculation 2 4 4 5" xfId="24066" xr:uid="{87F78673-192C-4F52-BE96-82A3D0515CA1}"/>
    <cellStyle name="Calculation 2 4 5" xfId="6452" xr:uid="{A3192619-0DB5-4A3B-A424-99311CA66576}"/>
    <cellStyle name="Calculation 2 4 5 2" xfId="10513" xr:uid="{351DB773-BAD9-43CA-91B2-2176E309166E}"/>
    <cellStyle name="Calculation 2 4 5 2 2" xfId="31653" xr:uid="{B3FD4D47-7099-420F-89F6-7F020A1D61BA}"/>
    <cellStyle name="Calculation 2 4 5 3" xfId="10512" xr:uid="{BFF10906-4311-4A12-B593-CE4ADCC46084}"/>
    <cellStyle name="Calculation 2 4 5 3 2" xfId="31652" xr:uid="{A764A3DD-39DE-4468-9C18-E3F474AFCC56}"/>
    <cellStyle name="Calculation 2 4 5 4" xfId="27941" xr:uid="{1E5E7BC3-2FCC-4A3C-8DC9-2A18914A4B5A}"/>
    <cellStyle name="Calculation 2 4 6" xfId="9656" xr:uid="{59D28F6F-02B3-4FE1-93B9-F6AB493812FE}"/>
    <cellStyle name="Calculation 2 4 6 2" xfId="31145" xr:uid="{D9E8D810-C03C-465E-8ECD-751E28F50809}"/>
    <cellStyle name="Calculation 2 4 7" xfId="10491" xr:uid="{D08A3226-A185-47A3-ACB8-2DC4E4BF598F}"/>
    <cellStyle name="Calculation 2 4 7 2" xfId="31631" xr:uid="{52FC10ED-B62D-4F81-AFA0-623D4A3C7D44}"/>
    <cellStyle name="Calculation 2 4 8" xfId="16824" xr:uid="{2E2E3E4B-BE9F-4A00-9520-8E5043E7BA6F}"/>
    <cellStyle name="Calculation 2 4 8 2" xfId="37186" xr:uid="{A8DA9DFB-A98D-4BAC-AB00-F3F3E804043E}"/>
    <cellStyle name="Calculation 2 4 9" xfId="24101" xr:uid="{CCEEA969-CB23-4E57-ABB6-F3F94C0F537E}"/>
    <cellStyle name="Calculation 2 5" xfId="2391" xr:uid="{C9C789C8-63FB-4550-8B9A-F37A0752037D}"/>
    <cellStyle name="Calculation 2 5 10" xfId="45385" xr:uid="{B6396A32-196A-4196-A4A4-BD0ED195C065}"/>
    <cellStyle name="Calculation 2 5 2" xfId="2337" xr:uid="{DB0BDCD2-402A-4E94-B054-9A381412217F}"/>
    <cellStyle name="Calculation 2 5 2 2" xfId="6400" xr:uid="{D80815CE-3B31-4FC4-A44D-D91D25F088BF}"/>
    <cellStyle name="Calculation 2 5 2 2 2" xfId="10517" xr:uid="{E93FB2A2-FE0C-4333-871B-0245E0E49736}"/>
    <cellStyle name="Calculation 2 5 2 2 2 2" xfId="10518" xr:uid="{F4366779-9156-4279-8678-8445866D81C7}"/>
    <cellStyle name="Calculation 2 5 2 2 2 2 2" xfId="31658" xr:uid="{44E25F30-10CB-4A71-A595-66869E78CECD}"/>
    <cellStyle name="Calculation 2 5 2 2 2 3" xfId="31657" xr:uid="{506A4BDD-E50B-4FD1-997D-1768C75CBE59}"/>
    <cellStyle name="Calculation 2 5 2 2 3" xfId="10519" xr:uid="{71BC3F29-BE25-4297-B06B-2A11DBA1A8E5}"/>
    <cellStyle name="Calculation 2 5 2 2 3 2" xfId="31659" xr:uid="{3918DF5B-EFDF-4C83-BED2-DAF903BEC65C}"/>
    <cellStyle name="Calculation 2 5 2 2 4" xfId="10516" xr:uid="{E1CAA558-3A15-40F4-B2A5-DC368B0B6319}"/>
    <cellStyle name="Calculation 2 5 2 2 4 2" xfId="31656" xr:uid="{3D532103-512F-4B6F-8A42-C4BC7A6C2A3F}"/>
    <cellStyle name="Calculation 2 5 2 2 5" xfId="27889" xr:uid="{5F43D822-DD54-425B-95A0-07D9A1509DA1}"/>
    <cellStyle name="Calculation 2 5 2 3" xfId="10520" xr:uid="{B91FE483-0CE6-4A57-BDD0-8E7B14B5E038}"/>
    <cellStyle name="Calculation 2 5 2 3 2" xfId="10521" xr:uid="{4AE49F89-7687-411E-8243-84944B10D727}"/>
    <cellStyle name="Calculation 2 5 2 3 2 2" xfId="10522" xr:uid="{0B267003-CBA9-4ADC-BA72-A019F31926A6}"/>
    <cellStyle name="Calculation 2 5 2 3 2 2 2" xfId="31662" xr:uid="{7C1F8271-F29A-45A8-BD0F-63EDE43335A6}"/>
    <cellStyle name="Calculation 2 5 2 3 2 3" xfId="31661" xr:uid="{D501D491-C0E9-487D-94BA-180BB3CCDBC3}"/>
    <cellStyle name="Calculation 2 5 2 3 3" xfId="10523" xr:uid="{FCC98674-FF64-4FF8-8737-044546AE0BAB}"/>
    <cellStyle name="Calculation 2 5 2 3 3 2" xfId="31663" xr:uid="{EA14A3D2-C592-44DC-827A-6F521A9A2F0B}"/>
    <cellStyle name="Calculation 2 5 2 3 4" xfId="31660" xr:uid="{685C6397-61C3-4E85-9A72-4F2E2C0E2612}"/>
    <cellStyle name="Calculation 2 5 2 4" xfId="10524" xr:uid="{B823EA44-43EF-4C17-B61C-6CE8EF425C41}"/>
    <cellStyle name="Calculation 2 5 2 4 2" xfId="10525" xr:uid="{66BCD3B2-C590-4D41-944D-86C074C771E0}"/>
    <cellStyle name="Calculation 2 5 2 4 2 2" xfId="31665" xr:uid="{DEC588F7-96E6-48D6-886D-97AF8951EDC9}"/>
    <cellStyle name="Calculation 2 5 2 4 3" xfId="31664" xr:uid="{B069C81D-EC00-4207-91D2-692DF4E22021}"/>
    <cellStyle name="Calculation 2 5 2 5" xfId="10526" xr:uid="{20B51280-C99C-427B-A3F9-72DF7D0D9C7F}"/>
    <cellStyle name="Calculation 2 5 2 5 2" xfId="31666" xr:uid="{88CB2CD9-1782-4613-AB6B-45B79EFBB00E}"/>
    <cellStyle name="Calculation 2 5 2 6" xfId="10515" xr:uid="{EB7B8CA9-F69D-4D62-A3C9-9C8278ACD0FD}"/>
    <cellStyle name="Calculation 2 5 2 6 2" xfId="31655" xr:uid="{93D03BAE-719A-4B9F-B703-4F0690DA5FEB}"/>
    <cellStyle name="Calculation 2 5 2 7" xfId="24049" xr:uid="{18C8850E-DAE2-4CBB-8A91-DE4671F82E8F}"/>
    <cellStyle name="Calculation 2 5 3" xfId="3384" xr:uid="{7333C5BA-9466-4D4A-965A-9AEACA31B00B}"/>
    <cellStyle name="Calculation 2 5 3 2" xfId="7210" xr:uid="{52287090-CBA2-44AB-8CF9-D96ACBFE276C}"/>
    <cellStyle name="Calculation 2 5 3 2 2" xfId="10529" xr:uid="{54D16D73-6543-45D4-8BDD-AEA7C49D5871}"/>
    <cellStyle name="Calculation 2 5 3 2 2 2" xfId="31669" xr:uid="{36283B30-C83D-4B53-A9F1-83D3C82FCD37}"/>
    <cellStyle name="Calculation 2 5 3 2 3" xfId="10528" xr:uid="{A1E37123-7F93-4CE3-9734-07E2EB05086D}"/>
    <cellStyle name="Calculation 2 5 3 2 3 2" xfId="31668" xr:uid="{A249A759-8017-497A-BB85-41C64B13A38B}"/>
    <cellStyle name="Calculation 2 5 3 2 4" xfId="28700" xr:uid="{CCF2C600-96E5-4075-868F-EB42813C2B2A}"/>
    <cellStyle name="Calculation 2 5 3 3" xfId="10530" xr:uid="{1B762C53-46E2-4B98-BF75-ADD7CB5E3964}"/>
    <cellStyle name="Calculation 2 5 3 3 2" xfId="31670" xr:uid="{E83D20D5-9F70-40F5-86D4-70A672ADF556}"/>
    <cellStyle name="Calculation 2 5 3 4" xfId="10527" xr:uid="{C0482B6F-A2A3-47B6-94D7-72D57F6FBACF}"/>
    <cellStyle name="Calculation 2 5 3 4 2" xfId="31667" xr:uid="{03280E6C-920B-4BF6-A502-71102F8FD1CC}"/>
    <cellStyle name="Calculation 2 5 3 5" xfId="24926" xr:uid="{2B8EA570-9D7A-4A91-8AE3-2ACEE22ED9C6}"/>
    <cellStyle name="Calculation 2 5 4" xfId="6454" xr:uid="{75CBAF2D-3C0A-412D-AB50-71818827663F}"/>
    <cellStyle name="Calculation 2 5 4 2" xfId="10532" xr:uid="{0C182EFE-F628-4B7F-8212-B012A0135458}"/>
    <cellStyle name="Calculation 2 5 4 2 2" xfId="10533" xr:uid="{380CD4E5-7E25-4B8D-B29F-E77FFAE9605C}"/>
    <cellStyle name="Calculation 2 5 4 2 2 2" xfId="31673" xr:uid="{01CEB891-DBDC-4B34-8FD2-DE02A904BE5D}"/>
    <cellStyle name="Calculation 2 5 4 2 3" xfId="31672" xr:uid="{074BB5D5-9AF4-403A-B8DA-80EAE693235A}"/>
    <cellStyle name="Calculation 2 5 4 3" xfId="10534" xr:uid="{BDD9D26D-4DF1-4EDC-9587-31F8C5F8244E}"/>
    <cellStyle name="Calculation 2 5 4 3 2" xfId="31674" xr:uid="{7B7CDDEA-9203-43C0-9217-1781EB2E2E0C}"/>
    <cellStyle name="Calculation 2 5 4 4" xfId="10531" xr:uid="{262145B0-F61D-41FF-A1A6-B7D4A1E66350}"/>
    <cellStyle name="Calculation 2 5 4 4 2" xfId="31671" xr:uid="{4E6DAAFB-B37A-4DBE-A422-2BD0B9DDFB6B}"/>
    <cellStyle name="Calculation 2 5 4 5" xfId="27943" xr:uid="{8DBD9A81-37B4-4ECA-B1C4-7F2325714F47}"/>
    <cellStyle name="Calculation 2 5 5" xfId="9658" xr:uid="{751BB6C8-EB17-4C11-A4CB-8262E2C59AF0}"/>
    <cellStyle name="Calculation 2 5 5 2" xfId="10536" xr:uid="{63E041C7-ECD3-427F-B2BF-75CFF3ABFF26}"/>
    <cellStyle name="Calculation 2 5 5 2 2" xfId="31676" xr:uid="{3632F0A5-4A33-4173-B2B4-480DE2B822FA}"/>
    <cellStyle name="Calculation 2 5 5 3" xfId="10535" xr:uid="{4F18246A-59A0-4FDF-B295-6C4CCC69F221}"/>
    <cellStyle name="Calculation 2 5 5 3 2" xfId="31675" xr:uid="{2777ED0B-4138-4ADE-89A6-5B50C27179EE}"/>
    <cellStyle name="Calculation 2 5 5 4" xfId="31147" xr:uid="{F3BF5E54-7521-4918-B641-0B8592D86E00}"/>
    <cellStyle name="Calculation 2 5 6" xfId="10514" xr:uid="{14D94F67-A47F-44AF-842B-2DF68609FA59}"/>
    <cellStyle name="Calculation 2 5 6 2" xfId="31654" xr:uid="{C3C5F681-2A5E-46E6-A82A-BA236C043E7F}"/>
    <cellStyle name="Calculation 2 5 7" xfId="16825" xr:uid="{8C5D5A97-1708-4D25-B03E-917D3D714B51}"/>
    <cellStyle name="Calculation 2 5 7 2" xfId="37187" xr:uid="{A8B23A95-8CAD-4AF0-98C1-3918FD944391}"/>
    <cellStyle name="Calculation 2 5 8" xfId="24103" xr:uid="{D08F7BD5-5683-45AA-B919-9A81DC8392C3}"/>
    <cellStyle name="Calculation 2 5 9" xfId="43064" xr:uid="{81C9D5C9-7088-4B55-BCA2-F42331227508}"/>
    <cellStyle name="Calculation 2 6" xfId="2380" xr:uid="{7D2589AF-53CB-42C4-B03A-FC2B368AC39C}"/>
    <cellStyle name="Calculation 2 6 2" xfId="6443" xr:uid="{41A4E87E-D1FE-4354-B7E3-DB7A894170C2}"/>
    <cellStyle name="Calculation 2 6 2 2" xfId="10538" xr:uid="{6069453C-9C27-4B90-B468-926C5F726937}"/>
    <cellStyle name="Calculation 2 6 2 2 2" xfId="31678" xr:uid="{E4805EF2-C086-4394-8264-0882FD41F418}"/>
    <cellStyle name="Calculation 2 6 2 3" xfId="27932" xr:uid="{7C645757-6BF1-4F93-A8F4-9980D0FC460B}"/>
    <cellStyle name="Calculation 2 6 3" xfId="10537" xr:uid="{ADD8697F-E46C-4245-A603-FDD8993A2BBA}"/>
    <cellStyle name="Calculation 2 6 3 2" xfId="31677" xr:uid="{75A48796-CEE2-401B-ACD7-5ED7421E447F}"/>
    <cellStyle name="Calculation 2 6 4" xfId="16826" xr:uid="{0B8B4AB9-42A1-41D8-8318-629608E1CBD6}"/>
    <cellStyle name="Calculation 2 6 4 2" xfId="37188" xr:uid="{2C4F026C-6F54-4611-B276-70AED77B4298}"/>
    <cellStyle name="Calculation 2 6 5" xfId="24092" xr:uid="{C8D7D162-57B5-4ACF-B35F-5037AC933489}"/>
    <cellStyle name="Calculation 2 6 6" xfId="43065" xr:uid="{34AA9A91-8BB8-4F89-95E6-471C4395DC9A}"/>
    <cellStyle name="Calculation 2 6 7" xfId="45384" xr:uid="{B2D15077-89A8-4BE3-92A7-873624D2D3CC}"/>
    <cellStyle name="Calculation 2 7" xfId="3120" xr:uid="{77BD5160-8C67-46BB-A339-8CD9F7C33784}"/>
    <cellStyle name="Calculation 2 7 2" xfId="6946" xr:uid="{9A652C68-9667-42B0-BBFC-A30A297D6A8D}"/>
    <cellStyle name="Calculation 2 7 2 2" xfId="10540" xr:uid="{9D45A4AB-D265-4E13-86FC-E154938A7F2A}"/>
    <cellStyle name="Calculation 2 7 2 2 2" xfId="31680" xr:uid="{94D47229-0015-434F-9D4A-971F48781128}"/>
    <cellStyle name="Calculation 2 7 2 3" xfId="28436" xr:uid="{B722D6F5-6D04-4BF7-B009-CE1450DB7F18}"/>
    <cellStyle name="Calculation 2 7 3" xfId="10539" xr:uid="{1C8184EA-1C77-4043-AD70-28BC52ACAC8F}"/>
    <cellStyle name="Calculation 2 7 3 2" xfId="31679" xr:uid="{CEEC15F2-5724-4596-A36F-3AB53E6F7BC3}"/>
    <cellStyle name="Calculation 2 7 4" xfId="16827" xr:uid="{76023ED9-7575-4891-A327-F4BBA3B9BC53}"/>
    <cellStyle name="Calculation 2 7 4 2" xfId="37189" xr:uid="{83E0A9B2-B163-4C0F-AC53-FBA8D78E5C4D}"/>
    <cellStyle name="Calculation 2 7 5" xfId="24662" xr:uid="{3BEBB37A-44AF-45E9-88B3-CF1B37BD9807}"/>
    <cellStyle name="Calculation 2 7 6" xfId="43066" xr:uid="{836875F5-394B-4FE0-8DAC-520F14D7086C}"/>
    <cellStyle name="Calculation 2 7 7" xfId="45383" xr:uid="{05FEE829-B4E7-4BB6-A358-48FB450AE00D}"/>
    <cellStyle name="Calculation 2 8" xfId="4293" xr:uid="{CCF5C450-3A04-416B-BC6E-ABB59FD8A8E9}"/>
    <cellStyle name="Calculation 2 8 2" xfId="8102" xr:uid="{52D2BB76-E9E6-4952-9D2D-1CA83F15BB62}"/>
    <cellStyle name="Calculation 2 8 2 2" xfId="29592" xr:uid="{B0623216-FD8D-4CB6-BF41-A91EE745C7DD}"/>
    <cellStyle name="Calculation 2 8 3" xfId="10541" xr:uid="{98FC7986-B3C9-4BCC-816E-F2D0D2FFEAB1}"/>
    <cellStyle name="Calculation 2 8 3 2" xfId="31681" xr:uid="{B393959F-29D3-4E44-877F-21BB5E215D15}"/>
    <cellStyle name="Calculation 2 8 4" xfId="16828" xr:uid="{B11BC97C-0581-40DA-B56A-30B27CC4EFEC}"/>
    <cellStyle name="Calculation 2 8 4 2" xfId="37190" xr:uid="{59D9CFD6-BE27-4731-AEAA-564CA190DB90}"/>
    <cellStyle name="Calculation 2 8 5" xfId="25817" xr:uid="{3E8CD885-420D-41CC-89DE-50A4640BDAE2}"/>
    <cellStyle name="Calculation 2 8 6" xfId="43067" xr:uid="{E7972BE8-D9E4-4E9C-8941-D23FB356D196}"/>
    <cellStyle name="Calculation 2 8 7" xfId="45382" xr:uid="{F55CEB1D-75CD-4C7E-9991-72AED78D40C0}"/>
    <cellStyle name="Calculation 2 9" xfId="5853" xr:uid="{419750BC-6C0F-4B38-A4A5-6ADD8C10C616}"/>
    <cellStyle name="Calculation 2 9 2" xfId="9622" xr:uid="{F95C9FE4-6B91-46CB-830A-2EF519D34165}"/>
    <cellStyle name="Calculation 2 9 2 2" xfId="31112" xr:uid="{8FE62DBA-9114-49A7-B855-6C8118C899CD}"/>
    <cellStyle name="Calculation 2 9 3" xfId="10542" xr:uid="{C350A9CE-7917-46DE-9E5A-35336DAB3CB7}"/>
    <cellStyle name="Calculation 2 9 3 2" xfId="31682" xr:uid="{EDAEDDA8-F41F-4458-828B-658EB757DA80}"/>
    <cellStyle name="Calculation 2 9 4" xfId="16829" xr:uid="{A611856F-D623-4B92-A46F-BF4992B6A088}"/>
    <cellStyle name="Calculation 2 9 4 2" xfId="37191" xr:uid="{953065DE-9FF5-4F0A-8F47-9648A5EA3317}"/>
    <cellStyle name="Calculation 2 9 5" xfId="27343" xr:uid="{0B0DBA38-5236-4BA8-BDB4-7A62DDEF8748}"/>
    <cellStyle name="Calculation 2 9 6" xfId="43068" xr:uid="{389827DF-AE18-4944-9F55-0C1C1817FD86}"/>
    <cellStyle name="Calculation 2 9 7" xfId="45381" xr:uid="{DCF6197B-852C-4380-AAF4-46EE05758248}"/>
    <cellStyle name="Calculation 3" xfId="269" xr:uid="{4EE98B83-1E1F-4387-9D72-E9AA97D15147}"/>
    <cellStyle name="Calculation 3 2" xfId="3325" xr:uid="{01DD7E19-2821-4AFA-839E-23807786C41F}"/>
    <cellStyle name="Calculation 3 2 2" xfId="7149" xr:uid="{32436106-A9BC-44B3-A5D2-1F1A35FB445D}"/>
    <cellStyle name="Calculation 3 2 2 2" xfId="28639" xr:uid="{BC43EFD9-D90C-4270-997B-E890528D80CE}"/>
    <cellStyle name="Calculation 3 2 3" xfId="24866" xr:uid="{110753BC-59DE-46B2-935A-7EFE95993895}"/>
    <cellStyle name="Calculation 3 3" xfId="2488" xr:uid="{4E66D5CA-3078-49E7-8AAD-D84528D96D47}"/>
    <cellStyle name="Calculation 3 3 2" xfId="6470" xr:uid="{A4741752-9791-49CE-8C4B-D937793D0561}"/>
    <cellStyle name="Calculation 3 3 2 2" xfId="27959" xr:uid="{997BAB2D-901F-44B3-8C4A-F4221759C547}"/>
    <cellStyle name="Calculation 3 3 3" xfId="24176" xr:uid="{019D5AF8-8EF3-4019-A2E0-85FAFD5450F4}"/>
    <cellStyle name="Calculation 3 4" xfId="4575" xr:uid="{1F8AB9B0-5AF3-4E1D-98BA-DAC01FFFEC55}"/>
    <cellStyle name="Calculation 3 5" xfId="6653" xr:uid="{2D68DD08-BC46-4C8B-8DE8-3C2D972C3C4C}"/>
    <cellStyle name="Calculation 3 5 2" xfId="28142" xr:uid="{1605BBE8-2DE5-4369-9D1C-7B4E161CCC04}"/>
    <cellStyle name="Calculation 3 6" xfId="9812" xr:uid="{C1627C13-9B77-4404-B771-F22E137756F1}"/>
    <cellStyle name="Calculation 3 6 2" xfId="31299" xr:uid="{844C9580-74D7-45FB-823E-0FD6BB852C18}"/>
    <cellStyle name="Calculation 3 7" xfId="10543" xr:uid="{33CC8FE6-F902-4380-BEE2-FD90C3BFB8A8}"/>
    <cellStyle name="Calculation 3 8" xfId="24368" xr:uid="{10C548B7-2448-4D44-ACB3-2FE74378A752}"/>
    <cellStyle name="Calculation 3 9" xfId="2816" xr:uid="{2F0C0822-A492-41DD-9F8A-D1139B077932}"/>
    <cellStyle name="Calculation 4" xfId="270" xr:uid="{D8A3A590-7CC3-4A4E-9CE1-A62823EEB3A2}"/>
    <cellStyle name="Calculation 4 2" xfId="6407" xr:uid="{243EAC88-07EB-4F84-BBCB-D2F34D01FAA2}"/>
    <cellStyle name="Calculation 4 2 2" xfId="27896" xr:uid="{DBFBE1D8-AEF5-4B2A-805D-D0A2C59DD693}"/>
    <cellStyle name="Calculation 4 3" xfId="10544" xr:uid="{2B2BE7F0-C43D-47E9-8E89-6D750C6E834D}"/>
    <cellStyle name="Calculation 4 4" xfId="24056" xr:uid="{73123755-9976-4026-8EB0-BD4800973A35}"/>
    <cellStyle name="Calculation 4 5" xfId="47300" xr:uid="{2EF92F84-3661-4233-9166-C0234E981DC3}"/>
    <cellStyle name="Calculation 4 6" xfId="2344" xr:uid="{B912B67F-7166-4E2B-A434-FB683D1A13F8}"/>
    <cellStyle name="Calculation 5" xfId="271" xr:uid="{C882E23C-4248-4570-AA50-FAAA6C7108A1}"/>
    <cellStyle name="Calculation 5 2" xfId="7164" xr:uid="{849EBC96-C1E7-4973-B58D-E52362EA3EFE}"/>
    <cellStyle name="Calculation 5 2 2" xfId="28654" xr:uid="{579EA29F-F43F-49CF-BCDC-D7A1E9FFAD8F}"/>
    <cellStyle name="Calculation 5 3" xfId="24881" xr:uid="{19019279-8F37-4B20-B705-091B166AC6B0}"/>
    <cellStyle name="Calculation 6" xfId="4466" xr:uid="{618AA7ED-5426-40CB-83F7-6293F9C0B7E0}"/>
    <cellStyle name="Calculation 6 2" xfId="8265" xr:uid="{C35B65CB-C0F8-44F9-BFFD-09CDAB4180D6}"/>
    <cellStyle name="Calculation 6 2 2" xfId="29755" xr:uid="{FB8D150A-5E7D-4C2C-B88A-635A83D12FC3}"/>
    <cellStyle name="Calculation 6 3" xfId="25980" xr:uid="{B9E2A71B-8C86-463F-A2CB-2661124B7F98}"/>
    <cellStyle name="Calculation 7" xfId="9638" xr:uid="{622C9292-F137-4185-B8E8-485F76CCF81C}"/>
    <cellStyle name="Calculation 7 2" xfId="31127" xr:uid="{67EBCF03-35FF-4923-B747-A07CE3D917D6}"/>
    <cellStyle name="Calculation 8" xfId="45570" xr:uid="{543B0757-7F98-41AC-A579-0E3AD370FECF}"/>
    <cellStyle name="Check Cell" xfId="1606" builtinId="23" customBuiltin="1"/>
    <cellStyle name="Check Cell 2" xfId="36" xr:uid="{865CDA50-8802-48A8-99C5-3F7BF8888D1E}"/>
    <cellStyle name="Check Cell 2 2" xfId="272" xr:uid="{B7498073-17DB-44D3-AACA-F54181E4CB73}"/>
    <cellStyle name="Check Cell 2 2 2" xfId="10545" xr:uid="{4F57F58F-EF4E-415A-8E60-E76B14E3E3DE}"/>
    <cellStyle name="Check Cell 2 2 3" xfId="16831" xr:uid="{CFD42850-8651-44A1-A4A1-859D8E310FC4}"/>
    <cellStyle name="Check Cell 2 2 4" xfId="2128" xr:uid="{361799A3-11A4-405F-B4CA-3DFE043ACEEA}"/>
    <cellStyle name="Check Cell 2 3" xfId="10546" xr:uid="{635077C8-5DEC-46EA-AFC4-1832BBEEC5DB}"/>
    <cellStyle name="Check Cell 2 4" xfId="10547" xr:uid="{5956B476-F754-4A58-A153-3C01C6AE39B1}"/>
    <cellStyle name="Check Cell 2 5" xfId="10087" xr:uid="{7ED64018-52A4-40FC-849B-EE81D1379DF0}"/>
    <cellStyle name="Check Cell 2 6" xfId="16830" xr:uid="{893E503D-7B18-4B89-8BE4-1421F57DFF02}"/>
    <cellStyle name="Check Cell 3" xfId="273" xr:uid="{168F86D1-0A8D-4D54-8C11-D9E3F8211993}"/>
    <cellStyle name="Check Cell 3 2" xfId="4577" xr:uid="{B0E7CCF9-DB32-4D70-A7B3-B4FB238E4D18}"/>
    <cellStyle name="Check Cell 3 3" xfId="10548" xr:uid="{2A95E429-1C85-4597-BF80-182FD19E845D}"/>
    <cellStyle name="Check Cell 3 4" xfId="2817" xr:uid="{5BE98C42-D7D9-429C-873B-F7BFB3027E45}"/>
    <cellStyle name="Check Cell 4" xfId="274" xr:uid="{99624F62-CC73-422B-B5DB-88317ADF51F1}"/>
    <cellStyle name="Check Cell 4 2" xfId="10549" xr:uid="{49B7E085-9B21-422E-964D-C83FB8ED967F}"/>
    <cellStyle name="Check Cell 5" xfId="275" xr:uid="{EF4319E4-D245-47D9-8481-CB0C6297CF53}"/>
    <cellStyle name="ColumnHeading" xfId="49572" xr:uid="{6E59813F-31F5-43C1-B6A5-11A458470D45}"/>
    <cellStyle name="Comma  - Style1" xfId="276" xr:uid="{FA08BEE0-D8ED-45E4-9148-FCC494ECB5BF}"/>
    <cellStyle name="Comma  - Style1 2" xfId="10550" xr:uid="{41B0FE36-E7AD-4BC2-8414-082A397357CC}"/>
    <cellStyle name="Comma  - Style1 3" xfId="10551" xr:uid="{AAEDCB1A-907C-4C9B-8F46-6C0DC6E8FE0F}"/>
    <cellStyle name="Comma  - Style1 4" xfId="9938" xr:uid="{D08FDB2C-1DEB-4C55-A22B-45D4334AF18F}"/>
    <cellStyle name="Comma  - Style1 5" xfId="16832" xr:uid="{19DFD01F-6E2C-40B8-A467-D0B74358CCEE}"/>
    <cellStyle name="Comma  - Style1 6" xfId="1677" xr:uid="{7F38163A-5161-482A-B740-1EAC8632A122}"/>
    <cellStyle name="Comma  - Style2" xfId="277" xr:uid="{7E6ABFEC-6BCB-41EB-8C06-ED604484F141}"/>
    <cellStyle name="Comma  - Style2 2" xfId="10552" xr:uid="{F98275D7-4BF5-49D9-BB91-00E61DCAA4DC}"/>
    <cellStyle name="Comma  - Style2 3" xfId="10553" xr:uid="{26827C6B-87F4-49A9-A5B6-0A07F07C03B9}"/>
    <cellStyle name="Comma  - Style2 4" xfId="9939" xr:uid="{9E1C0234-0843-45B1-94D9-A7488E4BD53A}"/>
    <cellStyle name="Comma  - Style2 5" xfId="16833" xr:uid="{881777B9-DE8A-4FBB-BE84-953DD2D86E6F}"/>
    <cellStyle name="Comma  - Style2 6" xfId="1678" xr:uid="{D0BB66E8-FB1D-4669-AD7B-D68E15FDFB45}"/>
    <cellStyle name="Comma  - Style3" xfId="278" xr:uid="{0BF9BC96-582D-42D3-BDA7-10240B8D2118}"/>
    <cellStyle name="Comma  - Style3 2" xfId="10554" xr:uid="{84895DEC-EC76-493D-9C0A-7C304DDCFCA8}"/>
    <cellStyle name="Comma  - Style3 3" xfId="10555" xr:uid="{7C536EFD-7609-4BFF-839E-EAA7E6338165}"/>
    <cellStyle name="Comma  - Style3 4" xfId="9940" xr:uid="{8AA7C099-8B7F-43BB-8079-16B0765BFA22}"/>
    <cellStyle name="Comma  - Style3 5" xfId="16834" xr:uid="{4CBEB610-4A44-460F-BFEA-9A505B07E415}"/>
    <cellStyle name="Comma  - Style3 6" xfId="1679" xr:uid="{2F114A7D-1A18-4323-9AF6-AB49276FB14F}"/>
    <cellStyle name="Comma  - Style4" xfId="279" xr:uid="{941345D1-1602-414D-9DAF-0B2AED547372}"/>
    <cellStyle name="Comma  - Style4 2" xfId="10556" xr:uid="{86613591-F266-41F2-88CD-ECE681EA051A}"/>
    <cellStyle name="Comma  - Style4 3" xfId="10557" xr:uid="{5DA32C01-6FD5-4703-8EAC-038D32C27519}"/>
    <cellStyle name="Comma  - Style4 4" xfId="9941" xr:uid="{9DC93F8B-BD35-4CA8-8861-411F807C0BCB}"/>
    <cellStyle name="Comma  - Style4 5" xfId="16835" xr:uid="{ACBDC311-A6B8-4718-BCA7-3B96102D6EE0}"/>
    <cellStyle name="Comma  - Style4 6" xfId="1680" xr:uid="{2A821F4D-A506-4148-BF10-5CA99B63FE06}"/>
    <cellStyle name="Comma  - Style5" xfId="280" xr:uid="{4A27C60D-A18F-4EB9-AF2F-9DC4001327AC}"/>
    <cellStyle name="Comma  - Style5 2" xfId="10558" xr:uid="{B39795A9-F4BA-4E4E-B5F3-2C225AAFF668}"/>
    <cellStyle name="Comma  - Style5 3" xfId="10559" xr:uid="{9F3FB26F-4B70-4206-8EC1-A639EA11CE75}"/>
    <cellStyle name="Comma  - Style5 4" xfId="9942" xr:uid="{0E6F2A59-E70D-43E6-BAE1-FF7305AAFE98}"/>
    <cellStyle name="Comma  - Style5 5" xfId="16836" xr:uid="{A4365F8E-EC5B-4539-B1B7-3F49FE44FEA6}"/>
    <cellStyle name="Comma  - Style5 6" xfId="1681" xr:uid="{6971FF9E-21DC-4DD6-8275-4AFA5274502E}"/>
    <cellStyle name="Comma  - Style6" xfId="281" xr:uid="{BD08675B-03C6-4227-951E-74166B13C0AE}"/>
    <cellStyle name="Comma  - Style6 2" xfId="10560" xr:uid="{458E8E3D-4853-40C2-BB91-19C02C464D57}"/>
    <cellStyle name="Comma  - Style6 3" xfId="10561" xr:uid="{6322F5E3-890A-4857-A380-5AC23804F871}"/>
    <cellStyle name="Comma  - Style6 4" xfId="9943" xr:uid="{813807C5-7F48-4C66-A396-78290311C72B}"/>
    <cellStyle name="Comma  - Style6 5" xfId="16837" xr:uid="{6A4CFBA3-8803-43F1-AAC9-8B3D17C15894}"/>
    <cellStyle name="Comma  - Style6 6" xfId="1682" xr:uid="{565D15C3-9460-49FF-AEE1-B3AB31FC0E2C}"/>
    <cellStyle name="Comma  - Style7" xfId="282" xr:uid="{4BF44DF6-AAC1-4671-8693-FBC9D63931A6}"/>
    <cellStyle name="Comma  - Style7 2" xfId="10562" xr:uid="{55F4BBB7-47DB-4E35-BBCC-DD38EF7240E3}"/>
    <cellStyle name="Comma  - Style7 3" xfId="10563" xr:uid="{0353A18F-7946-4BA0-B7AA-CC63CF0B233C}"/>
    <cellStyle name="Comma  - Style7 4" xfId="9944" xr:uid="{5CAC5341-139D-4975-AEA5-8CD32FC666F2}"/>
    <cellStyle name="Comma  - Style7 5" xfId="16838" xr:uid="{453443B4-F2AD-414B-9B2C-F4325C9F84AA}"/>
    <cellStyle name="Comma  - Style7 6" xfId="1683" xr:uid="{80C2631E-BE1C-4521-BFA5-915522F738DC}"/>
    <cellStyle name="Comma  - Style8" xfId="283" xr:uid="{E5E10DF3-F1BC-4AAD-8CD7-DEF91F53B9A5}"/>
    <cellStyle name="Comma  - Style8 2" xfId="10564" xr:uid="{99658D81-FECF-4960-BF16-ADFB1AD74403}"/>
    <cellStyle name="Comma  - Style8 3" xfId="10565" xr:uid="{1B8A902D-EA2E-44D1-A295-A46E72BE1BB9}"/>
    <cellStyle name="Comma  - Style8 4" xfId="9945" xr:uid="{B433C9B7-3245-4C3B-99FB-323E398CE3C1}"/>
    <cellStyle name="Comma  - Style8 5" xfId="16839" xr:uid="{5BA405C0-1107-41C4-8712-C0226B17B5AB}"/>
    <cellStyle name="Comma  - Style8 6" xfId="1684" xr:uid="{89049437-0CEC-4F57-808E-503CD88D1791}"/>
    <cellStyle name="Comma [0] 2" xfId="9" xr:uid="{893BF00C-A2C7-47B5-A8A4-A49E1CB98343}"/>
    <cellStyle name="Comma [0] 2 10" xfId="2394" xr:uid="{D30239F6-70F9-4CF4-BDD7-15088D1A9DC7}"/>
    <cellStyle name="Comma [0] 2 10 2" xfId="24106" xr:uid="{52E74715-3DA2-4200-A604-06409E9501A7}"/>
    <cellStyle name="Comma [0] 2 11" xfId="2395" xr:uid="{AE9377DD-D0CA-4771-AC62-687681C4B215}"/>
    <cellStyle name="Comma [0] 2 11 2" xfId="24107" xr:uid="{2B1FC458-7194-45B4-94FB-A993E28CCA99}"/>
    <cellStyle name="Comma [0] 2 12" xfId="2396" xr:uid="{8EF48C2C-3854-4685-8219-9AC0B728D0F4}"/>
    <cellStyle name="Comma [0] 2 12 2" xfId="24108" xr:uid="{A943A3D2-C8E8-4141-94F5-0701F4E4CD03}"/>
    <cellStyle name="Comma [0] 2 13" xfId="2397" xr:uid="{A2F91865-58CD-4F0A-AEDD-35C414933E1B}"/>
    <cellStyle name="Comma [0] 2 13 2" xfId="24109" xr:uid="{AF8033EA-0EE8-4C14-ABE0-E8F9BD7BF40C}"/>
    <cellStyle name="Comma [0] 2 14" xfId="2398" xr:uid="{6718EF66-A0EC-4D5C-9BBC-BD7F1BF49CF0}"/>
    <cellStyle name="Comma [0] 2 14 2" xfId="24110" xr:uid="{4F75997E-8C7D-446B-97D7-607972B27FD2}"/>
    <cellStyle name="Comma [0] 2 15" xfId="2399" xr:uid="{C1E83F04-D987-4898-84B5-74F2C0F235D7}"/>
    <cellStyle name="Comma [0] 2 15 2" xfId="24111" xr:uid="{33F3F524-9FC4-4BAA-B16A-7C105B65472A}"/>
    <cellStyle name="Comma [0] 2 16" xfId="2400" xr:uid="{C743876F-DCBB-421E-8AC6-F1C2FBE1434E}"/>
    <cellStyle name="Comma [0] 2 16 2" xfId="24112" xr:uid="{FCBF1E8D-07FE-4CDD-832C-B8796F148887}"/>
    <cellStyle name="Comma [0] 2 17" xfId="2401" xr:uid="{7A67C6EB-CCB4-4F0E-8674-D190D9314634}"/>
    <cellStyle name="Comma [0] 2 17 2" xfId="24113" xr:uid="{A15CA884-E86E-4C47-BFD6-C0393CF741DA}"/>
    <cellStyle name="Comma [0] 2 18" xfId="2402" xr:uid="{1A604558-E888-4658-A5CA-4BBE5E86B40E}"/>
    <cellStyle name="Comma [0] 2 18 2" xfId="24114" xr:uid="{9AA4F2CA-80BF-4009-9E49-110EE7669563}"/>
    <cellStyle name="Comma [0] 2 19" xfId="2403" xr:uid="{760F4A61-2195-4405-8226-3BB90E916B14}"/>
    <cellStyle name="Comma [0] 2 19 2" xfId="24115" xr:uid="{3CEB937C-F71A-46A4-B1F4-F5C4A1E3AD39}"/>
    <cellStyle name="Comma [0] 2 2" xfId="284" xr:uid="{5E770D9B-7C00-4961-B27F-10C011C06A4F}"/>
    <cellStyle name="Comma [0] 2 2 2" xfId="1053" xr:uid="{4B5E46BB-E7B3-45B7-9328-E0B1E71CE4E9}"/>
    <cellStyle name="Comma [0] 2 2 2 2" xfId="10566" xr:uid="{3A55B244-FAED-4A2B-A2E3-9A127E3F7E67}"/>
    <cellStyle name="Comma [0] 2 2 2 2 2" xfId="31683" xr:uid="{3B1CC1BC-7BB4-4A82-B231-E4A96960B46C}"/>
    <cellStyle name="Comma [0] 2 2 2 2 3" xfId="48675" xr:uid="{8032F0FA-45C4-4BDD-A90F-B1323629A351}"/>
    <cellStyle name="Comma [0] 2 2 2 3" xfId="16840" xr:uid="{5B8FFD68-BE72-43F2-A9FE-9321941574CF}"/>
    <cellStyle name="Comma [0] 2 2 2 3 2" xfId="37192" xr:uid="{CF9116DE-41D6-4C83-B2F2-885CCDEED0D8}"/>
    <cellStyle name="Comma [0] 2 2 2 4" xfId="1928" xr:uid="{6C85D5D8-6FA9-47AE-B378-21AB5B07EDA4}"/>
    <cellStyle name="Comma [0] 2 2 3" xfId="1430" xr:uid="{428B885A-1DB8-4719-BE0D-DFAB6A2CB4AF}"/>
    <cellStyle name="Comma [0] 2 2 3 2" xfId="16841" xr:uid="{AB89FE4A-BDB7-40DB-9BC2-94CE42CDB223}"/>
    <cellStyle name="Comma [0] 2 2 3 2 2" xfId="37193" xr:uid="{47D472E3-379C-4B0B-8E2A-0B9BCC1BD6B9}"/>
    <cellStyle name="Comma [0] 2 2 3 3" xfId="1880" xr:uid="{D734A7F6-DE54-44BA-95F8-2AC5E2650BCA}"/>
    <cellStyle name="Comma [0] 2 2 4" xfId="9947" xr:uid="{B7786EFE-9C77-4D42-BCDC-F4B650125CC6}"/>
    <cellStyle name="Comma [0] 2 2 4 2" xfId="31416" xr:uid="{FC8E7B30-D07E-4A3B-A54F-68A6E80C9972}"/>
    <cellStyle name="Comma [0] 2 2 5" xfId="1685" xr:uid="{15F2DAD0-6095-4097-9FBC-9863F8FA4D69}"/>
    <cellStyle name="Comma [0] 2 20" xfId="2405" xr:uid="{B2D26EE5-9CF9-4F27-8BD8-ACCE57A6479E}"/>
    <cellStyle name="Comma [0] 2 20 2" xfId="24117" xr:uid="{DBFAA5EB-8C12-4111-B046-A7BAD126F181}"/>
    <cellStyle name="Comma [0] 2 21" xfId="2406" xr:uid="{ECCE1A72-C42F-4C83-A9F6-3F14DBB72134}"/>
    <cellStyle name="Comma [0] 2 21 2" xfId="24118" xr:uid="{C6B6CE74-70DD-4020-B5D7-12DAD29F6D12}"/>
    <cellStyle name="Comma [0] 2 22" xfId="9946" xr:uid="{5CFA1220-A4EF-4F52-9264-9A532060C844}"/>
    <cellStyle name="Comma [0] 2 22 2" xfId="31415" xr:uid="{609E513F-37A5-487F-BB0C-9EEFA0667CD0}"/>
    <cellStyle name="Comma [0] 2 23" xfId="1645" xr:uid="{2782FDE6-A1D5-4FF2-BE8B-D532B539318B}"/>
    <cellStyle name="Comma [0] 2 3" xfId="285" xr:uid="{F4FDECC0-3D5B-4D0D-AED9-3434E969CA4A}"/>
    <cellStyle name="Comma [0] 2 3 2" xfId="1054" xr:uid="{A8BF0E99-70FA-4858-B39E-36602A3B38CA}"/>
    <cellStyle name="Comma [0] 2 3 2 2" xfId="10567" xr:uid="{D676B577-6B4B-48CD-9A02-3404B5ED9049}"/>
    <cellStyle name="Comma [0] 2 3 2 2 2" xfId="31684" xr:uid="{4A7A248C-7B3F-410C-9CB7-EACD6EF63EBA}"/>
    <cellStyle name="Comma [0] 2 3 2 3" xfId="24119" xr:uid="{9532720B-89DC-441C-BCE0-EC22837AC121}"/>
    <cellStyle name="Comma [0] 2 3 2 4" xfId="48540" xr:uid="{85538E06-E919-42C2-AE08-1626755439E2}"/>
    <cellStyle name="Comma [0] 2 3 2 5" xfId="2407" xr:uid="{071B2785-B88E-4FFD-AD92-BAC119872E3B}"/>
    <cellStyle name="Comma [0] 2 3 3" xfId="9948" xr:uid="{62248541-2B9C-4A35-A532-CA18E2FFFA6C}"/>
    <cellStyle name="Comma [0] 2 3 3 2" xfId="31417" xr:uid="{1791FDFE-D7D9-4CA5-8503-3FC09880A7C2}"/>
    <cellStyle name="Comma [0] 2 3 4" xfId="16842" xr:uid="{E1DC0A93-2F40-4E40-AB88-B96E84EE6C5C}"/>
    <cellStyle name="Comma [0] 2 3 4 2" xfId="37194" xr:uid="{D2F4BCA6-8F2B-465D-B1DF-FF0D7CD0BFA7}"/>
    <cellStyle name="Comma [0] 2 3 5" xfId="1686" xr:uid="{78B75EA3-F687-4606-883B-72F45F8F05BF}"/>
    <cellStyle name="Comma [0] 2 4" xfId="1052" xr:uid="{B8E0294E-D63E-407C-B0B7-10A437801E4C}"/>
    <cellStyle name="Comma [0] 2 4 2" xfId="10568" xr:uid="{25641522-139A-472F-9A16-A42FC3F93426}"/>
    <cellStyle name="Comma [0] 2 4 2 2" xfId="31685" xr:uid="{5D60E3CB-2EE1-4E18-AE9A-F5BDE4110AAF}"/>
    <cellStyle name="Comma [0] 2 4 3" xfId="16843" xr:uid="{D6570274-1F19-4A68-A410-EB8E6929306C}"/>
    <cellStyle name="Comma [0] 2 4 3 2" xfId="37195" xr:uid="{5F9484F8-C7C8-481E-A7B3-017EFB604CF5}"/>
    <cellStyle name="Comma [0] 2 4 4" xfId="2408" xr:uid="{7C26962C-8589-4F1D-B127-D6E891466005}"/>
    <cellStyle name="Comma [0] 2 5" xfId="57" xr:uid="{D5820175-8BD4-4331-A9E9-E70461A817D6}"/>
    <cellStyle name="Comma [0] 2 5 2" xfId="16844" xr:uid="{0332DF31-5249-4FD4-9410-5F18485A5A67}"/>
    <cellStyle name="Comma [0] 2 5 2 2" xfId="37196" xr:uid="{5BDBD612-D187-458D-AF0D-93242753DBE3}"/>
    <cellStyle name="Comma [0] 2 5 3" xfId="2409" xr:uid="{2A012E8E-98D2-4051-8243-55F5B0F246F4}"/>
    <cellStyle name="Comma [0] 2 6" xfId="1440" xr:uid="{FC83ED5C-6FEC-4323-810D-87EC57E09C19}"/>
    <cellStyle name="Comma [0] 2 6 2" xfId="16845" xr:uid="{5BB08654-EEF0-4D91-BB04-28B05BB9B33D}"/>
    <cellStyle name="Comma [0] 2 6 2 2" xfId="37197" xr:uid="{92A9328A-FB6B-4B6E-BAF1-5304B880CC2B}"/>
    <cellStyle name="Comma [0] 2 6 3" xfId="2410" xr:uid="{BF5221B1-D150-4E2E-B658-BE5D0EC5E510}"/>
    <cellStyle name="Comma [0] 2 7" xfId="2411" xr:uid="{86C2254E-6FD0-406B-A9F1-3506BCD837C5}"/>
    <cellStyle name="Comma [0] 2 7 2" xfId="16846" xr:uid="{4CD78963-8029-4DB9-AFD9-83BB29E84908}"/>
    <cellStyle name="Comma [0] 2 7 2 2" xfId="37198" xr:uid="{D0CBE6F5-F96B-4B04-A1FC-23DC0C359814}"/>
    <cellStyle name="Comma [0] 2 8" xfId="2412" xr:uid="{8C771C10-30AC-46AD-8C8A-DA5F774C7B6D}"/>
    <cellStyle name="Comma [0] 2 8 2" xfId="16847" xr:uid="{0E02885F-7FE0-4411-BF3B-FA58CEE7E648}"/>
    <cellStyle name="Comma [0] 2 8 2 2" xfId="37199" xr:uid="{8CA1ABBC-F1F8-4E57-B4E8-DC6F54818655}"/>
    <cellStyle name="Comma [0] 2 8 3" xfId="24120" xr:uid="{781809F3-813F-44EF-A434-AF9F5344C462}"/>
    <cellStyle name="Comma [0] 2 9" xfId="2413" xr:uid="{0B71E73B-A33F-44BA-8DC0-DA4F561FE40D}"/>
    <cellStyle name="Comma [0] 2 9 2" xfId="24121" xr:uid="{04AE7BDF-9C9F-4B93-918B-6E91DE5D80F0}"/>
    <cellStyle name="Comma [0] 3" xfId="286" xr:uid="{E392BF38-BE63-45FA-BB46-FE5B1CB583C1}"/>
    <cellStyle name="Comma [0] 3 2" xfId="287" xr:uid="{2CFCFC5F-3310-4C06-B218-13E7B9871054}"/>
    <cellStyle name="Comma [0] 3 2 10" xfId="1688" xr:uid="{9C50AA66-AAA4-452C-9E62-30151522F04B}"/>
    <cellStyle name="Comma [0] 3 2 2" xfId="1056" xr:uid="{C98ECFF6-C795-478C-9B47-145A0C814282}"/>
    <cellStyle name="Comma [0] 3 2 2 2" xfId="4508" xr:uid="{31F75184-F3BC-450F-A8F1-D5B1C7460F80}"/>
    <cellStyle name="Comma [0] 3 2 2 2 2" xfId="8306" xr:uid="{2288C1E1-7E7C-47BA-8EAE-A57C365F2102}"/>
    <cellStyle name="Comma [0] 3 2 2 2 2 2" xfId="29796" xr:uid="{90F68CC3-7CB4-45B1-BECD-A68259CF5C34}"/>
    <cellStyle name="Comma [0] 3 2 2 2 3" xfId="26021" xr:uid="{F9180025-CEE4-44B3-BD82-4132E6FF77AD}"/>
    <cellStyle name="Comma [0] 3 2 2 2 4" xfId="48628" xr:uid="{6B634E36-AF3D-4AE7-BA73-CD3EA59DE82B}"/>
    <cellStyle name="Comma [0] 3 2 2 3" xfId="5965" xr:uid="{391F9AB4-AE98-48F6-8AA1-CF559C45B53E}"/>
    <cellStyle name="Comma [0] 3 2 2 3 2" xfId="27452" xr:uid="{05FADB71-BE7A-46FD-AFB2-73F470CA4D12}"/>
    <cellStyle name="Comma [0] 3 2 2 3 3" xfId="49142" xr:uid="{9BC58038-1BDD-4179-AC76-6A1038027F45}"/>
    <cellStyle name="Comma [0] 3 2 2 4" xfId="10569" xr:uid="{4ACC3380-7F44-414E-A610-BA194C0EF39D}"/>
    <cellStyle name="Comma [0] 3 2 2 4 2" xfId="31686" xr:uid="{56A7F360-A7AE-4870-B6DB-B779AC802504}"/>
    <cellStyle name="Comma [0] 3 2 2 5" xfId="16850" xr:uid="{CB5AD4AB-EFCB-40A6-B2C8-D0423BFB99BB}"/>
    <cellStyle name="Comma [0] 3 2 2 5 2" xfId="37202" xr:uid="{D1D0463F-3E49-4077-B717-AE9F44B56B7A}"/>
    <cellStyle name="Comma [0] 3 2 2 6" xfId="23610" xr:uid="{5A379981-1F38-469F-BEEB-9E18EB0D0369}"/>
    <cellStyle name="Comma [0] 3 2 2 7" xfId="43069" xr:uid="{ECE3C5D1-6D25-432D-858D-7A794F0FEBD9}"/>
    <cellStyle name="Comma [0] 3 2 2 8" xfId="46874" xr:uid="{02734C22-4169-480D-921F-1EEAB61947E0}"/>
    <cellStyle name="Comma [0] 3 2 2 9" xfId="1881" xr:uid="{D6597030-6E9B-4819-B69B-60BB80732471}"/>
    <cellStyle name="Comma [0] 3 2 3" xfId="2415" xr:uid="{CE77F89D-E8D7-4CB3-803E-DB2C3D539204}"/>
    <cellStyle name="Comma [0] 3 2 3 2" xfId="24123" xr:uid="{FA55B499-A549-4CB6-AFF5-CF0A507495FD}"/>
    <cellStyle name="Comma [0] 3 2 3 3" xfId="48542" xr:uid="{6A73B8E5-FCCC-4BAD-8885-8AC52665AD73}"/>
    <cellStyle name="Comma [0] 3 2 4" xfId="4308" xr:uid="{BC44282F-CACB-4531-8FE5-41560E361AF8}"/>
    <cellStyle name="Comma [0] 3 2 4 2" xfId="8117" xr:uid="{5F53A797-01D8-4FC4-B464-4204D7BE065B}"/>
    <cellStyle name="Comma [0] 3 2 4 2 2" xfId="29607" xr:uid="{D8CC521B-D376-4DB4-A249-3442F7A1C314}"/>
    <cellStyle name="Comma [0] 3 2 4 3" xfId="25832" xr:uid="{8ED1CC5C-43D2-4877-B240-5A9FF4359CF0}"/>
    <cellStyle name="Comma [0] 3 2 4 4" xfId="49082" xr:uid="{3421782D-5200-4193-AF83-1DC23703007E}"/>
    <cellStyle name="Comma [0] 3 2 5" xfId="5893" xr:uid="{89984389-0E3E-415E-83AE-FAB00F0130E4}"/>
    <cellStyle name="Comma [0] 3 2 5 2" xfId="27380" xr:uid="{06067233-9287-4BC8-8F6B-FA425CACBCA5}"/>
    <cellStyle name="Comma [0] 3 2 6" xfId="9950" xr:uid="{F6D13A45-B59D-4ED0-B842-775A79669EA4}"/>
    <cellStyle name="Comma [0] 3 2 6 2" xfId="31419" xr:uid="{6CFBC4DA-CDD7-417F-AD18-E0B0AF33CD3D}"/>
    <cellStyle name="Comma [0] 3 2 7" xfId="16849" xr:uid="{29A027B9-75CB-4AEC-AFD5-8FE5DFC6389E}"/>
    <cellStyle name="Comma [0] 3 2 7 2" xfId="37201" xr:uid="{56EB08D3-DB52-497B-BF8F-0F0D3A721029}"/>
    <cellStyle name="Comma [0] 3 2 8" xfId="23534" xr:uid="{07F81FDF-11B4-48FE-B13A-4F7A5D45C39F}"/>
    <cellStyle name="Comma [0] 3 2 9" xfId="46802" xr:uid="{DF14F375-AA7E-4ADB-BB71-D4ED67D7B31C}"/>
    <cellStyle name="Comma [0] 3 3" xfId="288" xr:uid="{052C417E-E578-4C85-84E4-54A9E3CFDC4B}"/>
    <cellStyle name="Comma [0] 3 3 10" xfId="46803" xr:uid="{5EC5DC0C-00C1-40A7-BA64-89EF42225249}"/>
    <cellStyle name="Comma [0] 3 3 11" xfId="1689" xr:uid="{CA84352E-1E05-49D1-B267-816FD047E31D}"/>
    <cellStyle name="Comma [0] 3 3 2" xfId="1057" xr:uid="{A32CE8C3-7D9B-40CC-8659-EA59D6C649B0}"/>
    <cellStyle name="Comma [0] 3 3 2 2" xfId="4509" xr:uid="{AE69EF66-4AC3-489E-B5ED-229EC03000E1}"/>
    <cellStyle name="Comma [0] 3 3 2 2 2" xfId="8307" xr:uid="{F6A303F7-700E-4251-A286-A0D1A121BB15}"/>
    <cellStyle name="Comma [0] 3 3 2 2 2 2" xfId="29797" xr:uid="{37E735B5-2FC1-44E6-9314-D69E88D928F4}"/>
    <cellStyle name="Comma [0] 3 3 2 2 3" xfId="26022" xr:uid="{0AD791F8-C085-48D1-8403-CF00AFF4DBCA}"/>
    <cellStyle name="Comma [0] 3 3 2 2 4" xfId="48629" xr:uid="{AD8E9703-17C0-464F-A8B7-83C71A13D3AC}"/>
    <cellStyle name="Comma [0] 3 3 2 3" xfId="5966" xr:uid="{B1CBC06A-52E0-4202-916A-202C6480358C}"/>
    <cellStyle name="Comma [0] 3 3 2 3 2" xfId="27453" xr:uid="{E3512B7B-0FB4-470B-A3A3-C8B2362DE6E2}"/>
    <cellStyle name="Comma [0] 3 3 2 3 3" xfId="49143" xr:uid="{E924F208-9772-4D01-B5D1-328F07DF2177}"/>
    <cellStyle name="Comma [0] 3 3 2 4" xfId="10570" xr:uid="{142BC6F0-D57A-46C0-97E7-F7210E1E612E}"/>
    <cellStyle name="Comma [0] 3 3 2 4 2" xfId="31687" xr:uid="{1B6770CC-D0AD-4B83-BB27-F8D263EFE21B}"/>
    <cellStyle name="Comma [0] 3 3 2 5" xfId="16852" xr:uid="{61A0367E-3EAA-4AEB-8B95-C3990328DC86}"/>
    <cellStyle name="Comma [0] 3 3 2 5 2" xfId="37204" xr:uid="{35FD39B8-FFB5-483B-A55D-F9E0DE0A97E0}"/>
    <cellStyle name="Comma [0] 3 3 2 6" xfId="23611" xr:uid="{5CC4F806-D705-44CE-B9F3-AB84F3254630}"/>
    <cellStyle name="Comma [0] 3 3 2 7" xfId="43071" xr:uid="{378B19D7-BE3B-41DF-AC17-D420B4E272A2}"/>
    <cellStyle name="Comma [0] 3 3 2 8" xfId="46875" xr:uid="{F50BA9DB-2164-443A-B69E-1B4B23C2C57F}"/>
    <cellStyle name="Comma [0] 3 3 2 9" xfId="1882" xr:uid="{A9662BBA-59FB-4B71-8969-3B178B15B73D}"/>
    <cellStyle name="Comma [0] 3 3 3" xfId="2416" xr:uid="{8BF464A7-7C47-413F-911A-063FD37F806F}"/>
    <cellStyle name="Comma [0] 3 3 3 2" xfId="24124" xr:uid="{5E30424F-AC2A-4632-B9E3-AC36587EA3AB}"/>
    <cellStyle name="Comma [0] 3 3 3 3" xfId="48543" xr:uid="{42BE4A7C-5E35-4B18-9DAF-A17406F2DD44}"/>
    <cellStyle name="Comma [0] 3 3 4" xfId="4309" xr:uid="{4601D822-919F-43EB-95A6-1B94C503AC17}"/>
    <cellStyle name="Comma [0] 3 3 4 2" xfId="8118" xr:uid="{208DCDDE-F239-4335-AC87-440531682C4D}"/>
    <cellStyle name="Comma [0] 3 3 4 2 2" xfId="29608" xr:uid="{851367E9-5BB1-44CD-BB0B-DB328C91F693}"/>
    <cellStyle name="Comma [0] 3 3 4 3" xfId="25833" xr:uid="{471BC3EC-7AF8-4C3F-BFE7-233F9B63BC64}"/>
    <cellStyle name="Comma [0] 3 3 4 4" xfId="49083" xr:uid="{1D4E3B41-CBAF-45BD-BD0D-0145B43B2594}"/>
    <cellStyle name="Comma [0] 3 3 5" xfId="5894" xr:uid="{17320D92-1555-4A0E-A4F8-9F231582D107}"/>
    <cellStyle name="Comma [0] 3 3 5 2" xfId="27381" xr:uid="{3B761DB3-6C0A-45CD-9719-AE2492843787}"/>
    <cellStyle name="Comma [0] 3 3 6" xfId="9951" xr:uid="{C3BEFC87-D92A-4C4E-9E8A-5D81B2D996BA}"/>
    <cellStyle name="Comma [0] 3 3 6 2" xfId="31420" xr:uid="{171A4574-BBAF-4201-8311-B1393F795967}"/>
    <cellStyle name="Comma [0] 3 3 7" xfId="16851" xr:uid="{FF6117EF-4D75-4B0B-8C2D-D21390C66788}"/>
    <cellStyle name="Comma [0] 3 3 7 2" xfId="37203" xr:uid="{C0D8716A-E053-492F-9830-33FC94258A09}"/>
    <cellStyle name="Comma [0] 3 3 8" xfId="23535" xr:uid="{4A3D18F2-8249-45A2-A5BF-C0BDD5DD88B5}"/>
    <cellStyle name="Comma [0] 3 3 9" xfId="43070" xr:uid="{793B9147-F3F8-4B03-A5D8-48CA7748BFF0}"/>
    <cellStyle name="Comma [0] 3 4" xfId="985" xr:uid="{F7EDE042-41D7-434F-BE4E-F89F9B37D934}"/>
    <cellStyle name="Comma [0] 3 4 2" xfId="10571" xr:uid="{6F7517F4-51FE-4ABB-B3E5-35D406EF36D1}"/>
    <cellStyle name="Comma [0] 3 4 2 2" xfId="31688" xr:uid="{6BBF6CEA-4040-4E82-8EF2-D9E9A38B1CBF}"/>
    <cellStyle name="Comma [0] 3 4 3" xfId="24125" xr:uid="{C12EF5DF-EA82-4CA7-B542-24BE77B98174}"/>
    <cellStyle name="Comma [0] 3 4 4" xfId="48541" xr:uid="{B3FF7BEA-398F-49BB-B532-EC048A9EF42B}"/>
    <cellStyle name="Comma [0] 3 4 5" xfId="2417" xr:uid="{9120FB2D-6E5E-4EB2-894D-24EE95A576B7}"/>
    <cellStyle name="Comma [0] 3 5" xfId="1055" xr:uid="{62D99835-F5FC-4A9E-B1F4-41B6C84EAFAF}"/>
    <cellStyle name="Comma [0] 3 5 2" xfId="24122" xr:uid="{71DB2C47-D4B5-4B52-8EF5-1F826CDF8860}"/>
    <cellStyle name="Comma [0] 3 5 3" xfId="2414" xr:uid="{B7E980EA-4929-4EFB-9AFA-7B62F32BC3CE}"/>
    <cellStyle name="Comma [0] 3 6" xfId="1416" xr:uid="{17C5378C-46F9-4D19-BA07-86AB01FAD484}"/>
    <cellStyle name="Comma [0] 3 6 2" xfId="31418" xr:uid="{D2270157-020B-4087-A75C-465F13BD0004}"/>
    <cellStyle name="Comma [0] 3 6 3" xfId="9949" xr:uid="{CC9A4184-1F1E-4A53-8924-86E5BC242EB9}"/>
    <cellStyle name="Comma [0] 3 7" xfId="1424" xr:uid="{37516061-D4B0-4F6C-AEAF-6931A6A9BF6D}"/>
    <cellStyle name="Comma [0] 3 7 2" xfId="37200" xr:uid="{FA57634C-DF96-4E71-BE96-6B8F0E6B40CD}"/>
    <cellStyle name="Comma [0] 3 7 3" xfId="16848" xr:uid="{F8D418F4-7923-4886-BF8D-6CBEE3CFD4DB}"/>
    <cellStyle name="Comma [0] 3 8" xfId="1687" xr:uid="{BA69515D-4EE3-4DB1-A419-F1FF38A6F8F9}"/>
    <cellStyle name="Comma [0] 4" xfId="289" xr:uid="{8765953F-0AE7-4AE0-83BE-61C2A949B313}"/>
    <cellStyle name="Comma [0] 4 10" xfId="1690" xr:uid="{05C2C0A1-3705-4C08-9087-3AEF6BA9B51B}"/>
    <cellStyle name="Comma [0] 4 2" xfId="1058" xr:uid="{79435018-2308-4621-AD84-9638884BA192}"/>
    <cellStyle name="Comma [0] 4 2 10" xfId="1883" xr:uid="{019EA4EF-9E7B-4C10-8D91-150306C02689}"/>
    <cellStyle name="Comma [0] 4 2 2" xfId="2419" xr:uid="{CA1A485D-0E47-4D6E-95BF-0AD1836CEAD3}"/>
    <cellStyle name="Comma [0] 4 2 2 2" xfId="24127" xr:uid="{E228156F-8E39-47E1-93D9-1393D26FC03F}"/>
    <cellStyle name="Comma [0] 4 2 2 3" xfId="48630" xr:uid="{A1829D34-D22D-407A-A5D2-8200F95418AC}"/>
    <cellStyle name="Comma [0] 4 2 3" xfId="4510" xr:uid="{97B03E52-740A-4145-8AAC-96A1A9AA34CD}"/>
    <cellStyle name="Comma [0] 4 2 3 2" xfId="8308" xr:uid="{3AB9BA57-5BB6-4C85-90EC-0C50A0923D73}"/>
    <cellStyle name="Comma [0] 4 2 3 2 2" xfId="29798" xr:uid="{F868432D-7693-4FB3-BD83-CCC1FA21D0F6}"/>
    <cellStyle name="Comma [0] 4 2 3 3" xfId="26023" xr:uid="{601F0B8B-4938-44CC-B27F-D95797480FD7}"/>
    <cellStyle name="Comma [0] 4 2 3 4" xfId="49144" xr:uid="{A6C65EC3-73AC-4382-8388-CF29082AA0E3}"/>
    <cellStyle name="Comma [0] 4 2 4" xfId="5967" xr:uid="{4916685B-03CD-4A7B-810E-784228A545B7}"/>
    <cellStyle name="Comma [0] 4 2 4 2" xfId="27454" xr:uid="{CB9160AA-3CA6-4CBA-B7D0-DB186AFA4634}"/>
    <cellStyle name="Comma [0] 4 2 5" xfId="10572" xr:uid="{5033B73D-1B18-4528-B33A-EB72749940E2}"/>
    <cellStyle name="Comma [0] 4 2 5 2" xfId="31689" xr:uid="{DB3E691D-F990-4826-BAFC-C1AE50BE65D2}"/>
    <cellStyle name="Comma [0] 4 2 6" xfId="16854" xr:uid="{DE37BD47-EF3F-4472-A1E3-62B072FEBB00}"/>
    <cellStyle name="Comma [0] 4 2 6 2" xfId="37206" xr:uid="{E8AA0E3A-4499-46C8-AA3B-9D2B06C9EA21}"/>
    <cellStyle name="Comma [0] 4 2 7" xfId="23612" xr:uid="{74F208D4-6E70-4819-A77D-92D5F7D06931}"/>
    <cellStyle name="Comma [0] 4 2 8" xfId="43072" xr:uid="{7B2CADE0-A92D-4553-939B-240B26BAA1B2}"/>
    <cellStyle name="Comma [0] 4 2 9" xfId="46876" xr:uid="{6A61C67C-92B4-42F0-A2FD-D8CC3AC425C2}"/>
    <cellStyle name="Comma [0] 4 3" xfId="2418" xr:uid="{F1FD20B1-BB27-4623-9043-1CA86FB04778}"/>
    <cellStyle name="Comma [0] 4 3 2" xfId="24126" xr:uid="{6C45B2CC-89A2-4678-8F88-9078613C83F7}"/>
    <cellStyle name="Comma [0] 4 3 3" xfId="48544" xr:uid="{34485ADB-79D8-49B6-A8F1-0922F844B7F6}"/>
    <cellStyle name="Comma [0] 4 4" xfId="4310" xr:uid="{9E0EDBD8-E2B4-410D-A9F1-0B21FFBED3C6}"/>
    <cellStyle name="Comma [0] 4 4 2" xfId="8119" xr:uid="{184C3938-F033-4827-BD3E-3243941AD317}"/>
    <cellStyle name="Comma [0] 4 4 2 2" xfId="29609" xr:uid="{90E08718-0F80-4A69-9D3E-9B03DD4ED7CD}"/>
    <cellStyle name="Comma [0] 4 4 3" xfId="25834" xr:uid="{E4F26C96-1AA8-4706-A403-767DDB922E8D}"/>
    <cellStyle name="Comma [0] 4 4 4" xfId="49084" xr:uid="{9BE3C919-BEC1-4B9B-8B4F-DC881AF09037}"/>
    <cellStyle name="Comma [0] 4 5" xfId="5895" xr:uid="{C25C9593-4052-4B1F-8D0A-9D51E8AE4B2B}"/>
    <cellStyle name="Comma [0] 4 5 2" xfId="27382" xr:uid="{28DDAC8E-347A-4F41-9204-91750AB7733E}"/>
    <cellStyle name="Comma [0] 4 6" xfId="9952" xr:uid="{02ED794D-250B-4443-BA09-E922DBE1EF0D}"/>
    <cellStyle name="Comma [0] 4 6 2" xfId="31421" xr:uid="{D7E40506-E98E-499F-8E24-DAFEDDFC15A8}"/>
    <cellStyle name="Comma [0] 4 7" xfId="16853" xr:uid="{0879A6DE-094D-438D-955C-575DC572D6A9}"/>
    <cellStyle name="Comma [0] 4 7 2" xfId="37205" xr:uid="{3CDE6754-20A9-4BFA-A7E3-489A5D9D7DC4}"/>
    <cellStyle name="Comma [0] 4 8" xfId="23536" xr:uid="{BBED0B7B-0F82-4B81-A8C7-A063BCA582B6}"/>
    <cellStyle name="Comma [0] 4 9" xfId="46804" xr:uid="{28B02145-EE3D-4B64-A8EA-66365F471C08}"/>
    <cellStyle name="Comma [0] 5" xfId="2420" xr:uid="{29B01489-E27B-4E4B-AF4A-F0AFF68E639D}"/>
    <cellStyle name="Comma [0] 5 2" xfId="10573" xr:uid="{8EF34137-CD1F-4098-858F-70B89D1232EC}"/>
    <cellStyle name="Comma 10" xfId="290" xr:uid="{5428D9F4-B7FC-4C59-AEAD-74BA158421F7}"/>
    <cellStyle name="Comma 10 10" xfId="49845" xr:uid="{1BC33615-490A-4243-A84D-3F4F11811027}"/>
    <cellStyle name="Comma 10 10 2" xfId="50127" xr:uid="{C9A7C0F1-29B4-485A-845D-A054349B0579}"/>
    <cellStyle name="Comma 10 11" xfId="49871" xr:uid="{3E7198BD-EC81-4F2A-8A35-6AF922F1C527}"/>
    <cellStyle name="Comma 10 11 2" xfId="50153" xr:uid="{63673998-25E5-4EB2-B5FE-E4DE82A9DE9A}"/>
    <cellStyle name="Comma 10 12" xfId="49897" xr:uid="{B4A57397-5389-498B-B8BE-7D962E839DB7}"/>
    <cellStyle name="Comma 10 12 2" xfId="50179" xr:uid="{0E392F85-F69C-4227-BF9A-2F0F6E7FEA0A}"/>
    <cellStyle name="Comma 10 13" xfId="49921" xr:uid="{E82BA464-EA86-4918-9EDB-FF825296BCC1}"/>
    <cellStyle name="Comma 10 14" xfId="49636" xr:uid="{CEEBFC73-341A-41CE-9A52-C9FBBF6B37B3}"/>
    <cellStyle name="Comma 10 15" xfId="1648" xr:uid="{AD408281-7677-4646-82D7-4C44428EA23F}"/>
    <cellStyle name="Comma 10 2" xfId="291" xr:uid="{00C66D95-32F5-464E-9545-DE0CC625DD52}"/>
    <cellStyle name="Comma 10 2 10" xfId="292" xr:uid="{7084B9EE-AE2E-4CDB-8CFE-89D9CD25E56E}"/>
    <cellStyle name="Comma 10 2 10 2" xfId="293" xr:uid="{61311BCE-DEE6-42D4-8652-A16A6841142F}"/>
    <cellStyle name="Comma 10 2 10 2 2" xfId="1062" xr:uid="{8E08418A-540C-40AF-BCF0-CE9901DD1E13}"/>
    <cellStyle name="Comma 10 2 10 3" xfId="1061" xr:uid="{CD5CC6D3-FE05-4D63-8146-7357362DDC0D}"/>
    <cellStyle name="Comma 10 2 11" xfId="294" xr:uid="{D6CAF20F-AF78-4E0B-9CE0-B4BE2280A907}"/>
    <cellStyle name="Comma 10 2 11 2" xfId="295" xr:uid="{3DF270BE-182D-4AC1-AFC5-A60D12D2A78C}"/>
    <cellStyle name="Comma 10 2 11 2 2" xfId="1064" xr:uid="{B5E4DDDB-0E15-4878-AE25-AC23116FFB40}"/>
    <cellStyle name="Comma 10 2 11 3" xfId="1063" xr:uid="{7FA9E016-5CA4-4C54-80A7-8FBC53E71267}"/>
    <cellStyle name="Comma 10 2 12" xfId="296" xr:uid="{6960900C-6CD7-4D9D-81CD-B46583DFC0A4}"/>
    <cellStyle name="Comma 10 2 12 2" xfId="1065" xr:uid="{6769B12D-E34B-41D5-8019-053991DBE567}"/>
    <cellStyle name="Comma 10 2 13" xfId="1060" xr:uid="{46B27CDB-FB6F-4A5F-8756-0E7E99668E14}"/>
    <cellStyle name="Comma 10 2 14" xfId="1691" xr:uid="{CF3C4947-5373-46DC-B8FA-8E1E03AE4618}"/>
    <cellStyle name="Comma 10 2 2" xfId="297" xr:uid="{21BF90A1-0668-4C58-A790-CFB90A9FE0C8}"/>
    <cellStyle name="Comma 10 2 2 2" xfId="298" xr:uid="{1E32546B-B095-4887-8862-4B73C66B4466}"/>
    <cellStyle name="Comma 10 2 2 2 2" xfId="1067" xr:uid="{D2D204AD-7F0B-4F25-9AA4-5D07D147695E}"/>
    <cellStyle name="Comma 10 2 2 2 2 2" xfId="31693" xr:uid="{0BA28E00-CA0F-403C-A631-7BBFC4B29D42}"/>
    <cellStyle name="Comma 10 2 2 2 2 3" xfId="50005" xr:uid="{C782714C-9B08-4233-AE63-57A3B9C8466D}"/>
    <cellStyle name="Comma 10 2 2 2 2 4" xfId="10577" xr:uid="{66DC1445-DE4B-46A7-9F79-E9B60904A3C4}"/>
    <cellStyle name="Comma 10 2 2 2 3" xfId="31692" xr:uid="{E56467B2-5CA7-4A32-9592-2E2372926657}"/>
    <cellStyle name="Comma 10 2 2 2 4" xfId="49720" xr:uid="{F8D69C0F-DA59-4A4C-A54F-51EDE067C581}"/>
    <cellStyle name="Comma 10 2 2 2 5" xfId="10576" xr:uid="{B3E734C9-567A-4BAF-998F-8DA2ACC44ACE}"/>
    <cellStyle name="Comma 10 2 2 3" xfId="299" xr:uid="{1C0C98F8-EC4F-4F4B-AE40-FBD9618009B8}"/>
    <cellStyle name="Comma 10 2 2 3 2" xfId="1068" xr:uid="{C9DB0748-9EA3-40AC-96DE-A4F6C8853277}"/>
    <cellStyle name="Comma 10 2 2 3 2 2" xfId="31694" xr:uid="{AB0B3C39-ED8E-4370-9A95-1A9BF94D93E2}"/>
    <cellStyle name="Comma 10 2 2 3 3" xfId="49957" xr:uid="{EC5CCF2B-1818-4E31-B6DB-715E11083EF5}"/>
    <cellStyle name="Comma 10 2 2 3 4" xfId="10578" xr:uid="{E822A696-6163-4DBE-8F95-1E3C8570D110}"/>
    <cellStyle name="Comma 10 2 2 4" xfId="300" xr:uid="{3F37693E-C89A-4150-B762-141EF2318E90}"/>
    <cellStyle name="Comma 10 2 2 4 2" xfId="1069" xr:uid="{9197B879-C03C-484D-81BF-74CD4D52DB43}"/>
    <cellStyle name="Comma 10 2 2 4 2 2" xfId="31695" xr:uid="{724044E6-C41D-446E-9C93-6CAAEF0CE60E}"/>
    <cellStyle name="Comma 10 2 2 4 3" xfId="10579" xr:uid="{7F6674CA-7C50-469B-9082-EF9A4FF0908B}"/>
    <cellStyle name="Comma 10 2 2 5" xfId="301" xr:uid="{34C833C3-BB64-49E5-A8BB-40B72E1A7883}"/>
    <cellStyle name="Comma 10 2 2 5 2" xfId="1070" xr:uid="{0E3FA32A-7095-42B1-8DB2-6E195F03026E}"/>
    <cellStyle name="Comma 10 2 2 5 2 2" xfId="31691" xr:uid="{3CA553FD-41F0-4F5B-8CFA-503F8510D267}"/>
    <cellStyle name="Comma 10 2 2 5 3" xfId="10575" xr:uid="{6C5BAB1F-FE8F-4833-A440-DBA0F7930068}"/>
    <cellStyle name="Comma 10 2 2 6" xfId="302" xr:uid="{75B9F073-743F-4603-B20A-58DD452CAEC1}"/>
    <cellStyle name="Comma 10 2 2 6 2" xfId="1071" xr:uid="{D03D838B-70B9-48B4-B1A0-8356DED33584}"/>
    <cellStyle name="Comma 10 2 2 6 2 2" xfId="37209" xr:uid="{177600AA-9BA4-4315-95D7-0CAEBC4A04B2}"/>
    <cellStyle name="Comma 10 2 2 6 3" xfId="16857" xr:uid="{C8319B91-8CB5-4BBC-8C07-3BD3805C6CBE}"/>
    <cellStyle name="Comma 10 2 2 7" xfId="303" xr:uid="{633B810A-277B-4A75-BB3A-9D0F3219E813}"/>
    <cellStyle name="Comma 10 2 2 7 2" xfId="1072" xr:uid="{63C96988-F07F-455B-8486-E7F5C30A0137}"/>
    <cellStyle name="Comma 10 2 2 7 3" xfId="24129" xr:uid="{17C40FE0-45A8-491B-B262-BE3B063C0844}"/>
    <cellStyle name="Comma 10 2 2 8" xfId="1066" xr:uid="{0D925795-59A8-4C10-9D42-1E773EE93F4C}"/>
    <cellStyle name="Comma 10 2 2 8 2" xfId="49672" xr:uid="{FA7766F9-7F4D-4ECF-9067-2DC9FE3CE6CE}"/>
    <cellStyle name="Comma 10 2 2 9" xfId="2422" xr:uid="{139B8B47-8B1A-447B-8C61-9F7037D27DF5}"/>
    <cellStyle name="Comma 10 2 3" xfId="304" xr:uid="{69628428-C5AF-4BD3-A981-41BC0CC01B84}"/>
    <cellStyle name="Comma 10 2 3 2" xfId="305" xr:uid="{A71DAADA-7761-4A63-8EA7-03E3C7F4A866}"/>
    <cellStyle name="Comma 10 2 3 2 2" xfId="1074" xr:uid="{67E62F42-B803-43DF-9E4E-D2CD128E2F30}"/>
    <cellStyle name="Comma 10 2 3 2 2 2" xfId="31697" xr:uid="{8611767E-8F70-4C10-8F0A-71CBF8B10ADA}"/>
    <cellStyle name="Comma 10 2 3 2 3" xfId="49987" xr:uid="{AC077890-68B9-40B8-B10D-644BDFC8C655}"/>
    <cellStyle name="Comma 10 2 3 2 4" xfId="10581" xr:uid="{9F2463BC-810A-4484-990B-8D2213DFC819}"/>
    <cellStyle name="Comma 10 2 3 3" xfId="306" xr:uid="{7FE113E9-D6F3-4A7B-B430-C491BF79D3D5}"/>
    <cellStyle name="Comma 10 2 3 3 2" xfId="1075" xr:uid="{30BA1746-7C92-4B58-B0E2-5DB434716D01}"/>
    <cellStyle name="Comma 10 2 3 3 3" xfId="31696" xr:uid="{CB3B56F5-DD95-4708-86BC-E903843D6961}"/>
    <cellStyle name="Comma 10 2 3 4" xfId="307" xr:uid="{5D6D3572-D6C9-446C-A861-CA42961C8BA6}"/>
    <cellStyle name="Comma 10 2 3 4 2" xfId="1076" xr:uid="{1C7E92F9-3373-41D5-A959-6BF56B7C3EEE}"/>
    <cellStyle name="Comma 10 2 3 4 3" xfId="49702" xr:uid="{FEE28A63-4014-473F-B4E4-1EBEFD6680CE}"/>
    <cellStyle name="Comma 10 2 3 5" xfId="308" xr:uid="{D321EFCD-2CD1-4833-A75E-D8FE71B494B5}"/>
    <cellStyle name="Comma 10 2 3 5 2" xfId="1077" xr:uid="{F53CCFB5-CBAF-435D-99B9-96E4247C66E0}"/>
    <cellStyle name="Comma 10 2 3 6" xfId="309" xr:uid="{BFBB6891-EEA0-4C06-B6E7-36A01544C80F}"/>
    <cellStyle name="Comma 10 2 3 6 2" xfId="310" xr:uid="{0B3486A6-E9CF-4285-BD5D-3BACAA9F484E}"/>
    <cellStyle name="Comma 10 2 3 6 2 2" xfId="1079" xr:uid="{83A9C218-D3DC-41A3-AE15-08083C99F11D}"/>
    <cellStyle name="Comma 10 2 3 6 3" xfId="1078" xr:uid="{B3B9EBDA-F0FA-4899-9B6C-5461EA80CCF4}"/>
    <cellStyle name="Comma 10 2 3 7" xfId="311" xr:uid="{47663DD0-629B-4B3D-8F5B-CEF8C3A79D81}"/>
    <cellStyle name="Comma 10 2 3 7 2" xfId="1080" xr:uid="{8A24EDB1-603E-478A-8D44-FDF4B89FEF9D}"/>
    <cellStyle name="Comma 10 2 3 8" xfId="1073" xr:uid="{5284C99B-965E-4C5B-9BB1-F4835AA439FD}"/>
    <cellStyle name="Comma 10 2 3 9" xfId="10580" xr:uid="{537380D1-0221-4F33-99AF-2EB14B05FD47}"/>
    <cellStyle name="Comma 10 2 4" xfId="312" xr:uid="{269D9FC4-F8B6-45C8-8668-8A8175D1DC6A}"/>
    <cellStyle name="Comma 10 2 4 2" xfId="313" xr:uid="{CD4E62AB-A8F1-4F89-AC80-77739A17B159}"/>
    <cellStyle name="Comma 10 2 4 2 2" xfId="1082" xr:uid="{C024883A-02E8-4709-B06C-C4CF53B6EA7C}"/>
    <cellStyle name="Comma 10 2 4 2 3" xfId="31698" xr:uid="{64B2A5FF-6A4B-4F6E-935B-E8F8A6540857}"/>
    <cellStyle name="Comma 10 2 4 3" xfId="314" xr:uid="{9C548F74-3F2F-471C-9356-A895E03059A4}"/>
    <cellStyle name="Comma 10 2 4 3 2" xfId="1083" xr:uid="{D3E60BCB-AC0D-43C4-9FC0-E318EA0BD0B6}"/>
    <cellStyle name="Comma 10 2 4 3 3" xfId="49939" xr:uid="{B4ACA8AB-4092-4DC4-A625-CCA88C351C10}"/>
    <cellStyle name="Comma 10 2 4 4" xfId="315" xr:uid="{DA5B68DC-6BF4-4856-B70B-822B17E05821}"/>
    <cellStyle name="Comma 10 2 4 4 2" xfId="1084" xr:uid="{CA36891E-535E-4B28-80B7-796D0923EB75}"/>
    <cellStyle name="Comma 10 2 4 5" xfId="316" xr:uid="{7FBC9195-1CAE-4ED4-AB8F-7C916A64843B}"/>
    <cellStyle name="Comma 10 2 4 5 2" xfId="1085" xr:uid="{09EDD6A3-489E-42FA-B521-94972A0574F7}"/>
    <cellStyle name="Comma 10 2 4 6" xfId="317" xr:uid="{FD6F1858-EF4F-411A-A23B-BEE74E714558}"/>
    <cellStyle name="Comma 10 2 4 6 2" xfId="1086" xr:uid="{22693CE0-CB15-4AAE-AAE2-E7CB8E14FD61}"/>
    <cellStyle name="Comma 10 2 4 7" xfId="318" xr:uid="{211E1D9E-1DBE-4530-B274-CFA25C5EE8C7}"/>
    <cellStyle name="Comma 10 2 4 7 2" xfId="1087" xr:uid="{2632AF4F-6531-401C-A496-4BB2CB09D7D0}"/>
    <cellStyle name="Comma 10 2 4 8" xfId="1081" xr:uid="{0C9C2473-CF1A-4423-8008-7AF1A6C311C4}"/>
    <cellStyle name="Comma 10 2 4 9" xfId="10582" xr:uid="{164B8A71-2E52-42B9-9A56-7EA983EA0FB4}"/>
    <cellStyle name="Comma 10 2 5" xfId="319" xr:uid="{3ADEDEE5-F224-4CD1-8431-A782C835DF65}"/>
    <cellStyle name="Comma 10 2 5 2" xfId="1088" xr:uid="{DDE0B661-719E-48F3-B6B6-963E3ABFEA45}"/>
    <cellStyle name="Comma 10 2 5 2 2" xfId="31699" xr:uid="{8927DEE1-9A45-49B6-A9D3-F86813CB5D46}"/>
    <cellStyle name="Comma 10 2 5 3" xfId="10583" xr:uid="{1AF1D056-DC58-496D-90B7-9D350B2E4831}"/>
    <cellStyle name="Comma 10 2 6" xfId="320" xr:uid="{E620E7FB-440C-415C-BBD2-5BBD3FF410F0}"/>
    <cellStyle name="Comma 10 2 6 2" xfId="1089" xr:uid="{8817B5B4-860F-458C-928D-4F1AE14D51F8}"/>
    <cellStyle name="Comma 10 2 6 2 2" xfId="31700" xr:uid="{37879530-B2C8-47E1-9D84-A4E81C0C08E8}"/>
    <cellStyle name="Comma 10 2 6 3" xfId="10584" xr:uid="{223CB0AF-A13D-4D75-85A6-B13501C2ACC5}"/>
    <cellStyle name="Comma 10 2 7" xfId="321" xr:uid="{3D107E2E-6B82-4D5B-B79F-E56A8C0D2C38}"/>
    <cellStyle name="Comma 10 2 7 2" xfId="1090" xr:uid="{A9EF2757-D9DA-4235-9795-A5190DD84110}"/>
    <cellStyle name="Comma 10 2 7 2 2" xfId="31690" xr:uid="{E2A60C5E-B7F1-4E8D-BF58-E65520711F3E}"/>
    <cellStyle name="Comma 10 2 7 3" xfId="10574" xr:uid="{EB78164A-6AF1-4A73-AC82-0810A25EF8DF}"/>
    <cellStyle name="Comma 10 2 8" xfId="322" xr:uid="{1DEC1B7E-ED00-4F1F-B7E0-C740535071CC}"/>
    <cellStyle name="Comma 10 2 8 2" xfId="1091" xr:uid="{2384FCB3-75AA-491F-B27D-8C11FF7C9D37}"/>
    <cellStyle name="Comma 10 2 8 2 2" xfId="37208" xr:uid="{2373D90B-A442-4914-A1FD-B3C53C2FA1FF}"/>
    <cellStyle name="Comma 10 2 8 3" xfId="16856" xr:uid="{BD5AC155-9AFC-4B74-8CA2-951CF66EF2E0}"/>
    <cellStyle name="Comma 10 2 9" xfId="323" xr:uid="{FF7696BD-7BEB-471A-93D5-8154FE416CDD}"/>
    <cellStyle name="Comma 10 2 9 2" xfId="1092" xr:uid="{9D2FA503-CA51-4B7E-AE54-EECFC024FD38}"/>
    <cellStyle name="Comma 10 2 9 3" xfId="49654" xr:uid="{65FF27AC-0638-4E01-95BB-17CA72977C1F}"/>
    <cellStyle name="Comma 10 3" xfId="324" xr:uid="{EBED8071-D483-4870-86FE-7EC8448BC08A}"/>
    <cellStyle name="Comma 10 3 2" xfId="325" xr:uid="{C8B283ED-8850-4308-8EA6-FF10F7D8513B}"/>
    <cellStyle name="Comma 10 3 2 2" xfId="1094" xr:uid="{A3727012-5867-4B27-9157-507506485C78}"/>
    <cellStyle name="Comma 10 3 2 2 2" xfId="10588" xr:uid="{C30CACE5-BC85-4AA5-A42A-56A96E02937B}"/>
    <cellStyle name="Comma 10 3 2 2 2 2" xfId="31704" xr:uid="{C71D4A88-38F4-45CD-A933-D6784EA86DFE}"/>
    <cellStyle name="Comma 10 3 2 2 3" xfId="31703" xr:uid="{384EB1D8-DC8B-4BE4-83EE-420922A42B26}"/>
    <cellStyle name="Comma 10 3 2 2 4" xfId="49978" xr:uid="{687F228D-25B5-4877-BB35-7CEABE2503EE}"/>
    <cellStyle name="Comma 10 3 2 2 5" xfId="10587" xr:uid="{3E21F955-391C-4A39-B265-1A44BE7E5A97}"/>
    <cellStyle name="Comma 10 3 2 3" xfId="10589" xr:uid="{31815733-15A5-4BB5-B295-D59EA5989EB3}"/>
    <cellStyle name="Comma 10 3 2 3 2" xfId="31705" xr:uid="{607BD903-045B-45AF-BBB7-7C4D77B94D3D}"/>
    <cellStyle name="Comma 10 3 2 4" xfId="10590" xr:uid="{9AB9543A-F1F4-4C4D-AC15-4A082093A8B4}"/>
    <cellStyle name="Comma 10 3 2 4 2" xfId="31706" xr:uid="{F1EB926C-2322-4DB4-896E-53FAB8494F19}"/>
    <cellStyle name="Comma 10 3 2 5" xfId="31702" xr:uid="{00CA5B01-FB4F-4898-941B-F6A804992B57}"/>
    <cellStyle name="Comma 10 3 2 6" xfId="49693" xr:uid="{819AAC0F-A314-4D52-AB57-1EBEA304ECD1}"/>
    <cellStyle name="Comma 10 3 2 7" xfId="10586" xr:uid="{2D040074-BF86-4784-865B-7CB42694A51D}"/>
    <cellStyle name="Comma 10 3 3" xfId="326" xr:uid="{3D310597-FD2B-4009-9734-C88A816FDDDC}"/>
    <cellStyle name="Comma 10 3 3 2" xfId="1095" xr:uid="{71C231D2-9EC1-43C0-A99C-40201F37C9DF}"/>
    <cellStyle name="Comma 10 3 3 2 2" xfId="31708" xr:uid="{9AF3B868-CA82-454B-ACC5-39F667A6FF0D}"/>
    <cellStyle name="Comma 10 3 3 2 3" xfId="10592" xr:uid="{1AFC2406-22B7-4BDA-91F4-2958F88039F2}"/>
    <cellStyle name="Comma 10 3 3 3" xfId="31707" xr:uid="{9AFBC8E5-4DE8-49B8-BB4A-5EAD437FEB0B}"/>
    <cellStyle name="Comma 10 3 3 4" xfId="49930" xr:uid="{D9F4C3DE-60E1-4EB9-A038-780FAB8E0704}"/>
    <cellStyle name="Comma 10 3 3 5" xfId="10591" xr:uid="{BE636EB9-D12B-4B97-BE1A-53D4F0692C80}"/>
    <cellStyle name="Comma 10 3 4" xfId="327" xr:uid="{48D3A811-3F88-48EE-AF4A-90327C54D647}"/>
    <cellStyle name="Comma 10 3 4 2" xfId="1096" xr:uid="{BF42EF88-014D-4A6B-979C-201648AE588F}"/>
    <cellStyle name="Comma 10 3 4 2 2" xfId="31709" xr:uid="{ED936C90-5DA2-45CC-B3ED-31DFE95231F4}"/>
    <cellStyle name="Comma 10 3 4 3" xfId="10593" xr:uid="{FE7C169C-5FA4-48C8-B530-ADD2B8BAF9EF}"/>
    <cellStyle name="Comma 10 3 5" xfId="328" xr:uid="{C5D83316-514C-4E99-B845-6E892EA67F47}"/>
    <cellStyle name="Comma 10 3 5 2" xfId="1097" xr:uid="{D8ED1CD1-11F1-494C-9015-9124EEBBA246}"/>
    <cellStyle name="Comma 10 3 5 2 2" xfId="31710" xr:uid="{F6F4892D-7512-4037-B9BE-20E5E8EA1402}"/>
    <cellStyle name="Comma 10 3 5 3" xfId="10594" xr:uid="{5DE467AA-3C83-472A-9BA1-3FDF05117AEA}"/>
    <cellStyle name="Comma 10 3 6" xfId="329" xr:uid="{B8ADEB6E-6F03-4196-9B45-69D5E69BBD1D}"/>
    <cellStyle name="Comma 10 3 6 2" xfId="1098" xr:uid="{F6AC5FD3-BD9E-45D2-8223-8A6E86C350D3}"/>
    <cellStyle name="Comma 10 3 6 3" xfId="31701" xr:uid="{5C59F34C-E556-4B09-B8AB-CC2A85B892F1}"/>
    <cellStyle name="Comma 10 3 7" xfId="330" xr:uid="{AD2CA3F8-B726-4414-9E94-4725BFA3377A}"/>
    <cellStyle name="Comma 10 3 7 2" xfId="1099" xr:uid="{74838A04-2A33-4BBC-8907-3960A7930849}"/>
    <cellStyle name="Comma 10 3 7 3" xfId="48527" xr:uid="{92A87F9F-218E-43CF-BEE6-E6798E774FBD}"/>
    <cellStyle name="Comma 10 3 8" xfId="1093" xr:uid="{1152D356-1A4D-4CAC-ABA3-229989845179}"/>
    <cellStyle name="Comma 10 3 8 2" xfId="49645" xr:uid="{04EFDB1E-3926-4416-916F-AA7DAA522C10}"/>
    <cellStyle name="Comma 10 3 9" xfId="10585" xr:uid="{954E239D-EA6D-4904-AD8E-A36BB806BFF8}"/>
    <cellStyle name="Comma 10 4" xfId="331" xr:uid="{F3BB9AE6-959F-497E-A064-DA01BC397F76}"/>
    <cellStyle name="Comma 10 4 2" xfId="1100" xr:uid="{5EF2770C-8A78-4391-9AD0-7E793B478E5F}"/>
    <cellStyle name="Comma 10 4 2 2" xfId="10596" xr:uid="{D5ADACC1-F2A2-4BA3-B05E-1257A0CFF93E}"/>
    <cellStyle name="Comma 10 4 2 2 2" xfId="10597" xr:uid="{4E96C379-1F51-4C2D-AA8C-B4376C222C0D}"/>
    <cellStyle name="Comma 10 4 2 2 2 2" xfId="31713" xr:uid="{01D007C8-BAD3-42D3-B02B-6EAE17CB0655}"/>
    <cellStyle name="Comma 10 4 2 2 3" xfId="31712" xr:uid="{EBF24172-1CC5-45DC-A008-73D3D8607E8D}"/>
    <cellStyle name="Comma 10 4 2 2 4" xfId="49996" xr:uid="{80000B04-93FB-409D-A80B-AF4A038782B9}"/>
    <cellStyle name="Comma 10 4 2 3" xfId="10598" xr:uid="{B6FB0A65-0B2F-48DB-B611-0DB4AFFEEDDB}"/>
    <cellStyle name="Comma 10 4 2 3 2" xfId="31714" xr:uid="{4D126DED-3637-489D-8E42-EE96B09BF645}"/>
    <cellStyle name="Comma 10 4 2 4" xfId="10599" xr:uid="{06321DE0-81B0-46DF-AE59-CB8E009DD493}"/>
    <cellStyle name="Comma 10 4 2 4 2" xfId="31715" xr:uid="{86DAB7B8-535F-4535-A098-50A039FCB484}"/>
    <cellStyle name="Comma 10 4 2 5" xfId="31711" xr:uid="{BD17C3C6-6EB5-45A5-95B9-08AB651A7F16}"/>
    <cellStyle name="Comma 10 4 2 6" xfId="49711" xr:uid="{F0BE15A8-69F1-4D75-8E22-02F12AD1BD96}"/>
    <cellStyle name="Comma 10 4 2 7" xfId="10595" xr:uid="{34016B3B-1558-4DF0-82C9-B3C47F65CFFA}"/>
    <cellStyle name="Comma 10 4 3" xfId="10600" xr:uid="{7EA68E23-1C9E-453B-9574-6090349730C1}"/>
    <cellStyle name="Comma 10 4 3 2" xfId="10601" xr:uid="{73ABB011-23E4-473E-A1BC-97BEA41A1156}"/>
    <cellStyle name="Comma 10 4 3 2 2" xfId="31717" xr:uid="{C4D91EC7-D84D-4914-AC54-2332658991A2}"/>
    <cellStyle name="Comma 10 4 3 3" xfId="31716" xr:uid="{3D190A42-6220-4E4B-88CC-8B242E1C0603}"/>
    <cellStyle name="Comma 10 4 3 4" xfId="49948" xr:uid="{F6401B73-C582-496E-8D02-3007B064230C}"/>
    <cellStyle name="Comma 10 4 4" xfId="10602" xr:uid="{35BFD36E-E559-4497-823D-D144B844802D}"/>
    <cellStyle name="Comma 10 4 4 2" xfId="31718" xr:uid="{F3918823-3E61-439D-BFB0-BB3EDD4A0DDA}"/>
    <cellStyle name="Comma 10 4 5" xfId="10603" xr:uid="{6AF86F40-3EF3-4C1B-A681-8F6C3501184E}"/>
    <cellStyle name="Comma 10 4 5 2" xfId="31719" xr:uid="{B91BDCED-232B-4BBD-ADC2-0E29AB34C623}"/>
    <cellStyle name="Comma 10 4 6" xfId="31458" xr:uid="{8D51DEC1-9A21-444F-B1B7-9F03A93E0734}"/>
    <cellStyle name="Comma 10 4 7" xfId="49663" xr:uid="{249C1967-F596-4731-963A-BBB32B983100}"/>
    <cellStyle name="Comma 10 4 8" xfId="10088" xr:uid="{97E053AE-3E84-4495-B4A5-276137C5C7CC}"/>
    <cellStyle name="Comma 10 5" xfId="1059" xr:uid="{46587756-728F-41B1-9702-D57BF2F1B29F}"/>
    <cellStyle name="Comma 10 5 2" xfId="31720" xr:uid="{98DEEF07-E6FB-484A-8CE2-6B8C5865A35C}"/>
    <cellStyle name="Comma 10 5 2 2" xfId="49969" xr:uid="{E8FA7485-3EC0-4FE1-A401-00B0D5F09752}"/>
    <cellStyle name="Comma 10 5 3" xfId="49684" xr:uid="{EFF7B397-3B52-4894-A155-23233801C28B}"/>
    <cellStyle name="Comma 10 5 4" xfId="10604" xr:uid="{85B647ED-1F51-40AC-BC37-4A664D309EBC}"/>
    <cellStyle name="Comma 10 6" xfId="1447" xr:uid="{3E8C4D46-67DE-4DFD-BF29-A58FB44E0CAD}"/>
    <cellStyle name="Comma 10 6 2" xfId="31721" xr:uid="{5F01D18D-29B7-45B1-B391-FBAC11268E97}"/>
    <cellStyle name="Comma 10 6 2 2" xfId="50023" xr:uid="{AE51F7C2-98E7-45AA-B97B-13C9B100EEE0}"/>
    <cellStyle name="Comma 10 6 3" xfId="49741" xr:uid="{9461097F-C173-4CB3-9EEC-A97014919F0F}"/>
    <cellStyle name="Comma 10 6 4" xfId="10605" xr:uid="{F72E4AD7-0C91-44AB-86C9-4AA2EE84BB31}"/>
    <cellStyle name="Comma 10 7" xfId="9953" xr:uid="{B98634EA-3E11-44CE-84E5-3B05179F5071}"/>
    <cellStyle name="Comma 10 7 2" xfId="31422" xr:uid="{0A95B2D2-924B-482A-8597-9439F90F02BD}"/>
    <cellStyle name="Comma 10 7 2 2" xfId="50049" xr:uid="{82A25A8C-23F2-4A51-80C0-F410A628ABED}"/>
    <cellStyle name="Comma 10 7 3" xfId="49767" xr:uid="{E10DA37E-9221-4E3D-BA33-4DA2EBFCBAD6}"/>
    <cellStyle name="Comma 10 8" xfId="16855" xr:uid="{FF717799-418A-451C-BC81-22BF13148138}"/>
    <cellStyle name="Comma 10 8 2" xfId="37207" xr:uid="{1F125830-5804-4E9B-A0F7-26D090191CC3}"/>
    <cellStyle name="Comma 10 8 2 2" xfId="50075" xr:uid="{9D998011-2019-4494-BFB7-AC37656A3685}"/>
    <cellStyle name="Comma 10 8 3" xfId="49793" xr:uid="{152F67CC-D08F-4392-A060-911B9F1B6761}"/>
    <cellStyle name="Comma 10 9" xfId="49601" xr:uid="{A9FA3CBE-064A-423A-AC0B-AE972F04D014}"/>
    <cellStyle name="Comma 10 9 2" xfId="50101" xr:uid="{54A42198-19C7-4CC5-A4A3-DA2278E2A101}"/>
    <cellStyle name="Comma 10 9 3" xfId="49819" xr:uid="{924E945F-334F-48B6-BD44-220823D65F0A}"/>
    <cellStyle name="Comma 100" xfId="332" xr:uid="{55F8786D-E06A-4862-B83F-892CDF6CE6A8}"/>
    <cellStyle name="Comma 100 2" xfId="333" xr:uid="{02358F1E-D969-4D65-BCDA-14B7B55EFDC0}"/>
    <cellStyle name="Comma 100 2 2" xfId="1102" xr:uid="{A1B7615B-C1CF-476A-8035-3E731847ABB4}"/>
    <cellStyle name="Comma 100 3" xfId="1101" xr:uid="{605CA1EC-3A1D-4862-8B14-474B12373667}"/>
    <cellStyle name="Comma 101" xfId="334" xr:uid="{3E06529F-712D-4630-A5CF-F019DDA026BA}"/>
    <cellStyle name="Comma 101 2" xfId="1103" xr:uid="{0CFB8427-C0D9-42A8-B2D0-9220B1A53BA2}"/>
    <cellStyle name="Comma 102" xfId="335" xr:uid="{3CB6120B-A309-4D58-8D58-0D4B3A8FCE17}"/>
    <cellStyle name="Comma 102 2" xfId="1104" xr:uid="{9AACD44C-0CDE-4BE1-869F-5BDD1E6DD3CB}"/>
    <cellStyle name="Comma 103" xfId="336" xr:uid="{0311F113-90BB-4989-A86D-C98F7DE02C9F}"/>
    <cellStyle name="Comma 103 2" xfId="1105" xr:uid="{779CD1FE-DEE9-429E-9882-1DC53D9FF54F}"/>
    <cellStyle name="Comma 104" xfId="337" xr:uid="{128C7EF7-EDD0-47C4-B4F5-067F19F7819D}"/>
    <cellStyle name="Comma 104 2" xfId="1106" xr:uid="{5E2B2820-2895-48F9-81FA-93674AEBEB0B}"/>
    <cellStyle name="Comma 105" xfId="338" xr:uid="{6F631747-AA85-4316-B9CF-9C1A9E11D5DC}"/>
    <cellStyle name="Comma 105 2" xfId="1107" xr:uid="{4C51E722-FEFA-404E-85FC-D7DF331D9E7E}"/>
    <cellStyle name="Comma 106" xfId="339" xr:uid="{9CEAF617-2191-4F47-8C8A-199B56815848}"/>
    <cellStyle name="Comma 106 2" xfId="1108" xr:uid="{82D91362-5783-4A57-9ADE-1A24EBC47A93}"/>
    <cellStyle name="Comma 107" xfId="340" xr:uid="{B3C4F951-7075-466A-A73C-AC743681D811}"/>
    <cellStyle name="Comma 107 2" xfId="1109" xr:uid="{3D563C55-4EA7-40DF-80EE-91CE46C070FD}"/>
    <cellStyle name="Comma 108" xfId="341" xr:uid="{C0AE89CF-3970-4041-9A31-60AC400F6761}"/>
    <cellStyle name="Comma 108 2" xfId="1110" xr:uid="{010A2D8B-1B0F-4C86-BEC1-B65E16402796}"/>
    <cellStyle name="Comma 109" xfId="342" xr:uid="{D5A3811E-65F2-4BD8-A9C4-E467797387B9}"/>
    <cellStyle name="Comma 109 2" xfId="1111" xr:uid="{8D82C11D-CF9F-4284-8342-7698F231D776}"/>
    <cellStyle name="Comma 11" xfId="343" xr:uid="{ADC6D2C5-49F4-42DA-905E-8EBFD4EF20F5}"/>
    <cellStyle name="Comma 11 10" xfId="49602" xr:uid="{C61E523D-9A00-4D41-A7D8-BE298C1604AF}"/>
    <cellStyle name="Comma 11 10 2" xfId="49958" xr:uid="{90FE7CA3-A492-468B-BA95-4AFC94747836}"/>
    <cellStyle name="Comma 11 11" xfId="49673" xr:uid="{07064D59-27E3-4B61-ACC8-8634868C66C8}"/>
    <cellStyle name="Comma 11 12" xfId="1692" xr:uid="{E907F91E-D068-408C-9062-5F94A7B8B739}"/>
    <cellStyle name="Comma 11 2" xfId="1112" xr:uid="{079DA2F9-EA74-4861-AAAE-8E63E6F48C59}"/>
    <cellStyle name="Comma 11 2 10" xfId="48545" xr:uid="{81EC34B1-649F-40E2-BDA3-5C4EA9BCD1AE}"/>
    <cellStyle name="Comma 11 2 11" xfId="49721" xr:uid="{87626CDD-A971-41B6-A3DE-1B4EC6C49A59}"/>
    <cellStyle name="Comma 11 2 12" xfId="2424" xr:uid="{AC5A6EF9-5DFB-434D-B834-53727F849405}"/>
    <cellStyle name="Comma 11 2 2" xfId="10607" xr:uid="{04101839-3377-4BAA-99E7-8631F7CF8FF7}"/>
    <cellStyle name="Comma 11 2 2 2" xfId="10608" xr:uid="{09426F2E-4043-42DA-B0F8-44C55046A1AB}"/>
    <cellStyle name="Comma 11 2 2 2 2" xfId="10609" xr:uid="{8D73696A-C8CF-4209-9401-EABCC2E82611}"/>
    <cellStyle name="Comma 11 2 2 2 2 2" xfId="16863" xr:uid="{F5870096-56B5-4101-A3C4-8825DD873AC4}"/>
    <cellStyle name="Comma 11 2 2 2 2 2 2" xfId="37215" xr:uid="{08FEC116-5500-4EC8-8A0E-5B9C72382D0E}"/>
    <cellStyle name="Comma 11 2 2 2 2 2 3" xfId="43078" xr:uid="{05C5B3F2-5A5A-4573-AE58-53EB0741E0E6}"/>
    <cellStyle name="Comma 11 2 2 2 2 3" xfId="16862" xr:uid="{D658956B-E58D-4013-963B-23C3FB77B72B}"/>
    <cellStyle name="Comma 11 2 2 2 2 3 2" xfId="37214" xr:uid="{4F85A094-0AE5-4D8D-B88B-E5A772AE85F1}"/>
    <cellStyle name="Comma 11 2 2 2 2 4" xfId="31725" xr:uid="{E8367B88-8292-4C17-BE4C-4AAC8DE17FF1}"/>
    <cellStyle name="Comma 11 2 2 2 2 5" xfId="43077" xr:uid="{FD2BAA14-4160-4DF1-BAB9-D47AB61CE569}"/>
    <cellStyle name="Comma 11 2 2 2 3" xfId="16864" xr:uid="{691307F5-E4DF-4EA1-988B-28B20F352986}"/>
    <cellStyle name="Comma 11 2 2 2 3 2" xfId="16865" xr:uid="{0E5AE445-ADFF-42DE-A6AB-DF43A6CE96CA}"/>
    <cellStyle name="Comma 11 2 2 2 3 2 2" xfId="37217" xr:uid="{8745F73B-9EE9-4672-9919-70074881D68E}"/>
    <cellStyle name="Comma 11 2 2 2 3 2 3" xfId="43080" xr:uid="{1F2A6523-7065-494F-B772-9BEF54E06C1F}"/>
    <cellStyle name="Comma 11 2 2 2 3 3" xfId="16866" xr:uid="{057FDBFB-1E6F-401F-9840-D49AD982F709}"/>
    <cellStyle name="Comma 11 2 2 2 3 3 2" xfId="37218" xr:uid="{7896274E-5D79-4B20-82A2-22E0ED77CFDD}"/>
    <cellStyle name="Comma 11 2 2 2 3 4" xfId="37216" xr:uid="{D23B7C37-6A69-4854-A6EE-F31F7AF7C6D3}"/>
    <cellStyle name="Comma 11 2 2 2 3 5" xfId="43079" xr:uid="{7CB2D20D-D9D8-485B-9821-D246D0946EFB}"/>
    <cellStyle name="Comma 11 2 2 2 4" xfId="16867" xr:uid="{D6644B14-42CD-43B5-931D-44BA2A626818}"/>
    <cellStyle name="Comma 11 2 2 2 4 2" xfId="37219" xr:uid="{8CDE766E-B15A-4A84-BEAB-9C2806B23D52}"/>
    <cellStyle name="Comma 11 2 2 2 4 3" xfId="43081" xr:uid="{05208320-8137-4D57-89ED-A021F9934347}"/>
    <cellStyle name="Comma 11 2 2 2 5" xfId="16861" xr:uid="{CC0511AC-0F20-45C5-BB13-C2D640C18506}"/>
    <cellStyle name="Comma 11 2 2 2 5 2" xfId="37213" xr:uid="{72993EBD-A04F-43C0-BAAC-58B59A3CAABE}"/>
    <cellStyle name="Comma 11 2 2 2 6" xfId="31724" xr:uid="{4724B81B-5CF9-4122-BA64-580AE5B45CFA}"/>
    <cellStyle name="Comma 11 2 2 2 7" xfId="43076" xr:uid="{7FF340F2-CBBF-486F-B38D-0A76127E456E}"/>
    <cellStyle name="Comma 11 2 2 3" xfId="10610" xr:uid="{73708E48-8B83-464B-8F6D-8975EB348F6D}"/>
    <cellStyle name="Comma 11 2 2 3 2" xfId="16869" xr:uid="{FA44FC61-68B6-4AC7-BC15-E127E42472EF}"/>
    <cellStyle name="Comma 11 2 2 3 2 2" xfId="37221" xr:uid="{84FE8DCE-6619-4570-A63F-BD859EF35357}"/>
    <cellStyle name="Comma 11 2 2 3 2 3" xfId="43083" xr:uid="{B1800EE4-9303-49A0-916C-5E0E096D863C}"/>
    <cellStyle name="Comma 11 2 2 3 3" xfId="16868" xr:uid="{A7393919-3E70-437E-BE42-FC89348327A6}"/>
    <cellStyle name="Comma 11 2 2 3 3 2" xfId="37220" xr:uid="{7FAB88E7-AB18-41CE-B50E-7E3D725345D0}"/>
    <cellStyle name="Comma 11 2 2 3 4" xfId="31726" xr:uid="{B5594CEC-BA93-4988-B81C-9622750740F5}"/>
    <cellStyle name="Comma 11 2 2 3 5" xfId="43082" xr:uid="{FD448E7E-4F3E-4B68-9D21-1A2A6F990F7C}"/>
    <cellStyle name="Comma 11 2 2 4" xfId="10611" xr:uid="{5C1FD525-076D-40A7-A444-E991439840AA}"/>
    <cellStyle name="Comma 11 2 2 4 2" xfId="16871" xr:uid="{1FED67C4-DE32-4710-A652-D7CDAA9CFE8A}"/>
    <cellStyle name="Comma 11 2 2 4 2 2" xfId="37223" xr:uid="{B58434AB-4BF7-4FBA-9EA8-67A34FE100F1}"/>
    <cellStyle name="Comma 11 2 2 4 2 3" xfId="43085" xr:uid="{FB96FA6A-BCF1-4DA9-9459-5DDFCE8A3A91}"/>
    <cellStyle name="Comma 11 2 2 4 3" xfId="16870" xr:uid="{646AFC87-B1C7-4F56-ACB1-FAD39C14F6B2}"/>
    <cellStyle name="Comma 11 2 2 4 3 2" xfId="37222" xr:uid="{D9D0BECC-89EA-4679-BFD5-FAF4C8F659D5}"/>
    <cellStyle name="Comma 11 2 2 4 4" xfId="31727" xr:uid="{B9A94F83-4EB6-45BB-A8A0-D9623BB636DC}"/>
    <cellStyle name="Comma 11 2 2 4 5" xfId="43084" xr:uid="{DE194C69-314F-4C9E-973F-3CCB9F85EF71}"/>
    <cellStyle name="Comma 11 2 2 5" xfId="16872" xr:uid="{14DC275B-87E1-4482-BA7A-D4989A4B233F}"/>
    <cellStyle name="Comma 11 2 2 5 2" xfId="37224" xr:uid="{F3BA13B2-D6D4-4C0B-98D3-0FFA5C2A1F6A}"/>
    <cellStyle name="Comma 11 2 2 5 3" xfId="43086" xr:uid="{8E487773-37CF-4923-91D0-41CBF9DB0488}"/>
    <cellStyle name="Comma 11 2 2 6" xfId="16860" xr:uid="{2F529193-AE42-4208-8D96-5AE1166B16C7}"/>
    <cellStyle name="Comma 11 2 2 6 2" xfId="37212" xr:uid="{3D8DA092-299A-4304-B0EA-98622DF0E2A7}"/>
    <cellStyle name="Comma 11 2 2 7" xfId="31723" xr:uid="{549521F0-28DF-4CF4-B6C1-6D761C3A08A7}"/>
    <cellStyle name="Comma 11 2 2 8" xfId="43075" xr:uid="{B786B83A-A447-4E03-8EA4-082F833D40FF}"/>
    <cellStyle name="Comma 11 2 2 9" xfId="50006" xr:uid="{ACBFFCAC-AE7F-4D08-A030-D41525261BB0}"/>
    <cellStyle name="Comma 11 2 3" xfId="10612" xr:uid="{22078E3F-4427-4094-BB81-D9078D8F0BF3}"/>
    <cellStyle name="Comma 11 2 3 2" xfId="10613" xr:uid="{3AAC9167-3BE2-42B1-963E-9F9BFD012523}"/>
    <cellStyle name="Comma 11 2 3 2 2" xfId="16875" xr:uid="{5F27E340-F0EE-4A13-BAEE-143A15238411}"/>
    <cellStyle name="Comma 11 2 3 2 2 2" xfId="37227" xr:uid="{E0DA42B1-B93D-4DDC-85F2-F2F9E5BE378F}"/>
    <cellStyle name="Comma 11 2 3 2 2 3" xfId="43089" xr:uid="{A9AABE55-3F2D-4661-AA8D-0005903B3BC7}"/>
    <cellStyle name="Comma 11 2 3 2 3" xfId="16874" xr:uid="{11597118-4263-4F0D-AA02-AD40320F4CE2}"/>
    <cellStyle name="Comma 11 2 3 2 3 2" xfId="37226" xr:uid="{C523C3AF-49EA-49CB-940A-73337B5E364B}"/>
    <cellStyle name="Comma 11 2 3 2 4" xfId="31729" xr:uid="{6DF6A6BC-CC47-45EA-B6A9-9E9EFB6942C1}"/>
    <cellStyle name="Comma 11 2 3 2 5" xfId="43088" xr:uid="{A8E13DFE-6ADF-436E-9124-C9BCD643171A}"/>
    <cellStyle name="Comma 11 2 3 3" xfId="16876" xr:uid="{EC6E8B78-3714-4E96-A901-790450F920A1}"/>
    <cellStyle name="Comma 11 2 3 3 2" xfId="16877" xr:uid="{7764EBF9-00B3-4DFF-9C27-1B75539C7149}"/>
    <cellStyle name="Comma 11 2 3 3 2 2" xfId="37229" xr:uid="{1B4366B4-9A14-4BA7-B1B4-1A8E1AE56EE4}"/>
    <cellStyle name="Comma 11 2 3 3 2 3" xfId="43091" xr:uid="{7679CBE9-ECD8-40B8-AE77-44D327396731}"/>
    <cellStyle name="Comma 11 2 3 3 3" xfId="16878" xr:uid="{5E9C93D0-B639-4B99-9670-CC98F3FA0A86}"/>
    <cellStyle name="Comma 11 2 3 3 3 2" xfId="37230" xr:uid="{AFA50121-7FBA-42D1-BD2C-80492898F5AD}"/>
    <cellStyle name="Comma 11 2 3 3 4" xfId="37228" xr:uid="{8D4A49AC-0729-45C0-9FC3-CC0B87161889}"/>
    <cellStyle name="Comma 11 2 3 3 5" xfId="43090" xr:uid="{3DBF98F5-8963-440A-AD7A-AFFFFB6C233E}"/>
    <cellStyle name="Comma 11 2 3 4" xfId="16879" xr:uid="{BB6544C9-1BCE-499B-8014-8E2A180A6DB6}"/>
    <cellStyle name="Comma 11 2 3 4 2" xfId="37231" xr:uid="{8DFD993F-67BF-4074-8028-E1355FEC475C}"/>
    <cellStyle name="Comma 11 2 3 4 3" xfId="43092" xr:uid="{665383FB-FC60-4C3B-A228-037FEF20AB16}"/>
    <cellStyle name="Comma 11 2 3 5" xfId="16873" xr:uid="{8D487903-791C-46B8-8A24-96EA8C09297B}"/>
    <cellStyle name="Comma 11 2 3 5 2" xfId="37225" xr:uid="{2972AAE9-F204-45D5-8827-65D00B4CB24B}"/>
    <cellStyle name="Comma 11 2 3 6" xfId="31728" xr:uid="{337A4123-06F5-4842-8E8D-0BD2AE470921}"/>
    <cellStyle name="Comma 11 2 3 7" xfId="43087" xr:uid="{14F9F3D9-8AE0-4661-B2FC-C08D270402B7}"/>
    <cellStyle name="Comma 11 2 4" xfId="10614" xr:uid="{367D4ABC-6F37-47BB-A8D1-99A5ADC3A3D7}"/>
    <cellStyle name="Comma 11 2 4 2" xfId="16881" xr:uid="{6823D2D8-9FB6-41AE-98E2-2471C6CE5DF6}"/>
    <cellStyle name="Comma 11 2 4 2 2" xfId="37233" xr:uid="{35FBAEA8-64D9-4E87-9798-0BD6C7613E52}"/>
    <cellStyle name="Comma 11 2 4 2 3" xfId="43094" xr:uid="{F3AD965D-0E07-44AB-98C3-D419BCE5E1A7}"/>
    <cellStyle name="Comma 11 2 4 3" xfId="16882" xr:uid="{BF6A2E7D-B457-483B-A9AC-2A9E4F792893}"/>
    <cellStyle name="Comma 11 2 4 3 2" xfId="37234" xr:uid="{58BF9E2F-5627-45CA-A575-00DDDE6EF049}"/>
    <cellStyle name="Comma 11 2 4 4" xfId="16880" xr:uid="{4370E43E-C56D-4236-9468-78B6604698DC}"/>
    <cellStyle name="Comma 11 2 4 4 2" xfId="37232" xr:uid="{A2D59C95-95FF-49CD-933A-6DBB229C72CF}"/>
    <cellStyle name="Comma 11 2 4 5" xfId="31730" xr:uid="{FD250D43-442F-48A5-A29E-838FBD24ACA2}"/>
    <cellStyle name="Comma 11 2 4 6" xfId="43093" xr:uid="{4BEE697C-06A3-4589-AD86-0D764C6B22E5}"/>
    <cellStyle name="Comma 11 2 5" xfId="10615" xr:uid="{AA63E129-33D5-4E76-88D7-79897C81676D}"/>
    <cellStyle name="Comma 11 2 5 2" xfId="16884" xr:uid="{16BE8E7D-1F8F-43E0-8F00-7557CD337ADE}"/>
    <cellStyle name="Comma 11 2 5 2 2" xfId="37236" xr:uid="{1ACDDCCC-5256-4073-994D-4B9C95B1B02B}"/>
    <cellStyle name="Comma 11 2 5 2 3" xfId="43096" xr:uid="{8CBA0D00-205C-41EF-94BB-E1501ADADA53}"/>
    <cellStyle name="Comma 11 2 5 3" xfId="16883" xr:uid="{7B7BB6EB-BABE-494D-AE34-C6BE42A00D74}"/>
    <cellStyle name="Comma 11 2 5 3 2" xfId="37235" xr:uid="{F52F13F0-43C6-4B72-B5DB-E753100B5A57}"/>
    <cellStyle name="Comma 11 2 5 4" xfId="31731" xr:uid="{B4B11B72-01C4-4ABE-9ED1-7FBD657E02F2}"/>
    <cellStyle name="Comma 11 2 5 5" xfId="43095" xr:uid="{C4D8E5AA-7214-4FA8-A37C-14FAA2792BD9}"/>
    <cellStyle name="Comma 11 2 6" xfId="10616" xr:uid="{5EC435A0-FAF5-448F-8401-43B420D142B1}"/>
    <cellStyle name="Comma 11 2 6 2" xfId="16885" xr:uid="{5FE5472B-F4C0-4F68-BC86-FCC93FB95723}"/>
    <cellStyle name="Comma 11 2 6 2 2" xfId="37237" xr:uid="{7154F2C5-30B5-4232-97B3-392D11FA25AC}"/>
    <cellStyle name="Comma 11 2 6 3" xfId="31732" xr:uid="{E94D5D6E-39A3-4FD4-8E04-F25C9DBD62BF}"/>
    <cellStyle name="Comma 11 2 6 4" xfId="43097" xr:uid="{0C392EF6-9AD9-4898-A7AD-13951AEF2BF2}"/>
    <cellStyle name="Comma 11 2 7" xfId="10606" xr:uid="{52089262-68DE-48D8-B773-F771D843CA85}"/>
    <cellStyle name="Comma 11 2 7 2" xfId="31722" xr:uid="{85BF285C-0896-4B9E-A224-335F40DD0FA1}"/>
    <cellStyle name="Comma 11 2 8" xfId="16859" xr:uid="{98B45449-757A-4D3E-96DB-D5C637B5248B}"/>
    <cellStyle name="Comma 11 2 8 2" xfId="37211" xr:uid="{9EDBC49B-52E6-4083-B3C1-075CF54C2615}"/>
    <cellStyle name="Comma 11 2 9" xfId="43074" xr:uid="{494B2AD9-7945-4EE0-BC22-BCE7065C0225}"/>
    <cellStyle name="Comma 11 3" xfId="1448" xr:uid="{B6EF61DC-0F8B-494D-86AC-95F6330C1145}"/>
    <cellStyle name="Comma 11 3 10" xfId="49742" xr:uid="{DE8760AA-9C2C-4A30-BAD0-5818B6D6E8CC}"/>
    <cellStyle name="Comma 11 3 11" xfId="2425" xr:uid="{0604C0C2-93F6-44DA-A318-DA399452D83D}"/>
    <cellStyle name="Comma 11 3 2" xfId="2836" xr:uid="{479459C9-9A8D-4F8D-BBFC-91D48BDE9413}"/>
    <cellStyle name="Comma 11 3 2 2" xfId="6663" xr:uid="{4988BD31-4CC5-41A5-8BC2-E490D10EBCE4}"/>
    <cellStyle name="Comma 11 3 2 2 2" xfId="10620" xr:uid="{9E403DC7-1F05-4679-B01F-EB65C9F2FA3D}"/>
    <cellStyle name="Comma 11 3 2 2 2 2" xfId="31736" xr:uid="{E8AE9DB0-AEE8-48F2-9178-6267B0644A15}"/>
    <cellStyle name="Comma 11 3 2 2 3" xfId="10619" xr:uid="{CBB9CBE0-F437-4F6D-AD00-062056DDC22C}"/>
    <cellStyle name="Comma 11 3 2 2 3 2" xfId="31735" xr:uid="{55D5AE47-E4FD-47B7-AF32-A07A12457CAF}"/>
    <cellStyle name="Comma 11 3 2 2 4" xfId="16888" xr:uid="{C6E00C15-C7D1-4CFF-A719-459267C0F4AC}"/>
    <cellStyle name="Comma 11 3 2 2 4 2" xfId="37240" xr:uid="{B82CD6B8-3249-4A66-BC05-D10C2AB0B213}"/>
    <cellStyle name="Comma 11 3 2 2 5" xfId="28152" xr:uid="{86976E06-1962-4044-B058-4C756ACF1233}"/>
    <cellStyle name="Comma 11 3 2 2 6" xfId="43100" xr:uid="{1D0FF0F6-EB65-4466-B9AE-87934AD19D8B}"/>
    <cellStyle name="Comma 11 3 2 3" xfId="9820" xr:uid="{686AF957-583C-474D-B792-D9E564800182}"/>
    <cellStyle name="Comma 11 3 2 3 2" xfId="10621" xr:uid="{C760818B-CCE8-4F4F-93F5-A26AE1065D07}"/>
    <cellStyle name="Comma 11 3 2 3 2 2" xfId="31737" xr:uid="{16DF9432-783C-469D-A703-13306255BE26}"/>
    <cellStyle name="Comma 11 3 2 3 3" xfId="31307" xr:uid="{E9A3B60A-644A-48DA-A31B-19742D484018}"/>
    <cellStyle name="Comma 11 3 2 4" xfId="10622" xr:uid="{CD285F60-A623-4CDD-80D0-AC778B947C21}"/>
    <cellStyle name="Comma 11 3 2 4 2" xfId="31738" xr:uid="{D1CF1C6E-4C34-4CE4-8946-3B3ABD2E5140}"/>
    <cellStyle name="Comma 11 3 2 5" xfId="10618" xr:uid="{99A324BA-4ED5-4563-89D1-FC3C9A365955}"/>
    <cellStyle name="Comma 11 3 2 5 2" xfId="31734" xr:uid="{4B98A5B9-6AC6-4A4C-A331-B356542D1B43}"/>
    <cellStyle name="Comma 11 3 2 6" xfId="16887" xr:uid="{FF882AB6-C059-4D49-8AFA-3365210C0A29}"/>
    <cellStyle name="Comma 11 3 2 6 2" xfId="37239" xr:uid="{DEBFD797-4E00-4F7A-9866-70392AFC27B9}"/>
    <cellStyle name="Comma 11 3 2 7" xfId="24378" xr:uid="{E29762D8-C7D9-41DA-874E-FE9B32C62EEC}"/>
    <cellStyle name="Comma 11 3 2 8" xfId="43099" xr:uid="{BDBAEFFC-C24C-407E-90CA-FDCEDD5E30E0}"/>
    <cellStyle name="Comma 11 3 2 9" xfId="50024" xr:uid="{E46DCA4A-4D0B-43F9-B38F-766F6E3A4D39}"/>
    <cellStyle name="Comma 11 3 3" xfId="6460" xr:uid="{6C168A6E-9A56-4F4E-AE97-423475738D9F}"/>
    <cellStyle name="Comma 11 3 3 2" xfId="10624" xr:uid="{FB6BBF22-035E-4D71-87B9-E1E21422BF50}"/>
    <cellStyle name="Comma 11 3 3 2 2" xfId="16890" xr:uid="{3ABE6D5C-145A-49F4-B262-25423A688661}"/>
    <cellStyle name="Comma 11 3 3 2 2 2" xfId="37242" xr:uid="{37D277BE-9C00-46EC-BD49-7F672643A9DE}"/>
    <cellStyle name="Comma 11 3 3 2 3" xfId="31740" xr:uid="{56FBBE47-182B-46CE-943C-D3AE6E2FDE99}"/>
    <cellStyle name="Comma 11 3 3 2 4" xfId="43102" xr:uid="{86400249-4C75-4FCC-AB58-B5162AEB6BF5}"/>
    <cellStyle name="Comma 11 3 3 3" xfId="10623" xr:uid="{13C86F4F-677D-46FF-8215-4F2C9B29411E}"/>
    <cellStyle name="Comma 11 3 3 3 2" xfId="31739" xr:uid="{F5BF5B67-42D9-487C-902A-81AE245043DB}"/>
    <cellStyle name="Comma 11 3 3 4" xfId="16889" xr:uid="{9D59B3B2-AF2D-4E58-85AB-D45B08DEA055}"/>
    <cellStyle name="Comma 11 3 3 4 2" xfId="37241" xr:uid="{EB13ADA4-D6AA-40DE-BAFE-755C30E71CBB}"/>
    <cellStyle name="Comma 11 3 3 5" xfId="27949" xr:uid="{D87A109F-A7D1-46AD-A4F1-6CC222010491}"/>
    <cellStyle name="Comma 11 3 3 6" xfId="43101" xr:uid="{9197607C-9458-434A-8B4A-6051093FB555}"/>
    <cellStyle name="Comma 11 3 4" xfId="9661" xr:uid="{7AC86BD1-58D5-4132-BBB7-A38126495738}"/>
    <cellStyle name="Comma 11 3 4 2" xfId="10625" xr:uid="{5D9F5AA2-0EE7-4C15-8F10-94EF1E08A6C6}"/>
    <cellStyle name="Comma 11 3 4 2 2" xfId="31741" xr:uid="{93F301D8-1515-471C-B535-C815308B5ECA}"/>
    <cellStyle name="Comma 11 3 4 3" xfId="16891" xr:uid="{9AFE45F9-8062-45C2-8844-84F13AF0E9D3}"/>
    <cellStyle name="Comma 11 3 4 3 2" xfId="37243" xr:uid="{16E8ABD0-1C0A-4B7B-B66F-34C28B700171}"/>
    <cellStyle name="Comma 11 3 4 4" xfId="31149" xr:uid="{123E690C-D87A-458E-BD5F-5ED8385B504B}"/>
    <cellStyle name="Comma 11 3 4 5" xfId="43103" xr:uid="{EB60C4B7-0034-4706-8BF7-B27C3712CA73}"/>
    <cellStyle name="Comma 11 3 5" xfId="10626" xr:uid="{AE61CC2C-0869-4B80-8A89-3D2D6DB896F1}"/>
    <cellStyle name="Comma 11 3 5 2" xfId="31742" xr:uid="{59053484-CB1E-4D8A-9399-7A7189BAF676}"/>
    <cellStyle name="Comma 11 3 6" xfId="10617" xr:uid="{386F2B7C-8525-40FF-8790-B8DFDF28C044}"/>
    <cellStyle name="Comma 11 3 6 2" xfId="31733" xr:uid="{14AE5F99-F779-4E73-A2BE-E468D66FEF2E}"/>
    <cellStyle name="Comma 11 3 7" xfId="16886" xr:uid="{5762F01C-DB99-441C-9736-C83E26932D7C}"/>
    <cellStyle name="Comma 11 3 7 2" xfId="37238" xr:uid="{8A0D268B-F1CB-4122-9595-4981F7506AB9}"/>
    <cellStyle name="Comma 11 3 8" xfId="24131" xr:uid="{D476E4AC-C207-4DF0-A2B8-0E2938F02F0C}"/>
    <cellStyle name="Comma 11 3 9" xfId="43098" xr:uid="{8DC7B1F6-E153-4899-B7EA-2CC582F0D712}"/>
    <cellStyle name="Comma 11 4" xfId="2835" xr:uid="{71F52118-DC4F-4145-9127-F5783D7DAD1E}"/>
    <cellStyle name="Comma 11 4 10" xfId="49768" xr:uid="{058C1DEA-F8CC-486E-8EFF-C8DDF59AC11A}"/>
    <cellStyle name="Comma 11 4 2" xfId="6662" xr:uid="{7E2C0B62-5C95-4974-916D-F80544C7884C}"/>
    <cellStyle name="Comma 11 4 2 2" xfId="10629" xr:uid="{D66DC21A-FB09-4318-BD0E-D48A5D346453}"/>
    <cellStyle name="Comma 11 4 2 2 2" xfId="10630" xr:uid="{6FACF7AE-D698-4479-AD6B-5A0F794FAB9C}"/>
    <cellStyle name="Comma 11 4 2 2 2 2" xfId="31746" xr:uid="{DA14F30D-01C7-40A6-99C1-C4A50760BBB8}"/>
    <cellStyle name="Comma 11 4 2 2 3" xfId="31745" xr:uid="{1078DA4C-AFF8-4D76-8969-F26008346D13}"/>
    <cellStyle name="Comma 11 4 2 3" xfId="10631" xr:uid="{4E16A8A2-BB30-4138-B00C-F9B05CD04031}"/>
    <cellStyle name="Comma 11 4 2 3 2" xfId="31747" xr:uid="{16AC50C0-9998-48B8-BE64-67B08BAAE8DC}"/>
    <cellStyle name="Comma 11 4 2 4" xfId="10632" xr:uid="{9AB16ED6-07CE-4A23-8813-8BD14410D71B}"/>
    <cellStyle name="Comma 11 4 2 4 2" xfId="31748" xr:uid="{13214AA6-B297-4204-B146-C729DC98DA8E}"/>
    <cellStyle name="Comma 11 4 2 5" xfId="10628" xr:uid="{1E279FE1-AB91-4453-BA9C-6312D1417A8D}"/>
    <cellStyle name="Comma 11 4 2 5 2" xfId="31744" xr:uid="{290366BE-B71C-4E4E-97A4-F8AD7BF02041}"/>
    <cellStyle name="Comma 11 4 2 6" xfId="16893" xr:uid="{752C6957-63DD-401D-AFB7-67335C6057F0}"/>
    <cellStyle name="Comma 11 4 2 6 2" xfId="37245" xr:uid="{E677B090-5018-4D27-B932-8A914A36BE22}"/>
    <cellStyle name="Comma 11 4 2 7" xfId="28151" xr:uid="{5C51A27F-37C2-45EF-92E7-9386F11A30B5}"/>
    <cellStyle name="Comma 11 4 2 8" xfId="43105" xr:uid="{98F98CBC-931C-4146-8198-FEC5988ED716}"/>
    <cellStyle name="Comma 11 4 2 9" xfId="50050" xr:uid="{50A89059-0B91-4F01-B99C-4EF52581DA8B}"/>
    <cellStyle name="Comma 11 4 3" xfId="9819" xr:uid="{17F90D7F-1DFD-45B6-97C4-9A24D5D2956B}"/>
    <cellStyle name="Comma 11 4 3 2" xfId="10634" xr:uid="{08263731-BBDC-469D-A469-7BF5A6F0F73F}"/>
    <cellStyle name="Comma 11 4 3 2 2" xfId="31750" xr:uid="{2FCEC2FB-DF31-41DD-9D9D-37AD716EDB0C}"/>
    <cellStyle name="Comma 11 4 3 3" xfId="10633" xr:uid="{9B77BA9F-0267-46D8-AF1F-7946F625B0CC}"/>
    <cellStyle name="Comma 11 4 3 3 2" xfId="31749" xr:uid="{48A63685-2093-4E46-A207-43D5105D4005}"/>
    <cellStyle name="Comma 11 4 3 4" xfId="31306" xr:uid="{02BD6D8E-D9DE-44A4-B007-4A3FE3325141}"/>
    <cellStyle name="Comma 11 4 4" xfId="10635" xr:uid="{AD088CEF-2EE4-477C-B59A-D5DE15017186}"/>
    <cellStyle name="Comma 11 4 4 2" xfId="31751" xr:uid="{FF874149-0FA1-4C4E-8D2A-88E6422F6EF2}"/>
    <cellStyle name="Comma 11 4 5" xfId="10636" xr:uid="{15A1A903-5E75-4525-A0AF-27578FF1D291}"/>
    <cellStyle name="Comma 11 4 5 2" xfId="31752" xr:uid="{F8F0130E-1B03-4ECA-8F0B-F8154B30DC26}"/>
    <cellStyle name="Comma 11 4 6" xfId="10627" xr:uid="{F3BD6EF9-B84B-4F9D-A2ED-A4A95F598BD3}"/>
    <cellStyle name="Comma 11 4 6 2" xfId="31743" xr:uid="{98CC01A3-EE9B-4369-A4EA-AD1DA31AC9DA}"/>
    <cellStyle name="Comma 11 4 7" xfId="16892" xr:uid="{3270489E-B982-4417-967F-3EAA9812F81C}"/>
    <cellStyle name="Comma 11 4 7 2" xfId="37244" xr:uid="{A0814217-7E29-4BA7-BA64-EAA792A1A638}"/>
    <cellStyle name="Comma 11 4 8" xfId="24377" xr:uid="{24DA98AE-A09B-4977-A925-868D2128DC4F}"/>
    <cellStyle name="Comma 11 4 9" xfId="43104" xr:uid="{85D6CA0C-03AA-4F42-80E4-A9CAC2AC7EA5}"/>
    <cellStyle name="Comma 11 5" xfId="2423" xr:uid="{661B4735-E3C2-45A3-9F47-AE2E934F6BCD}"/>
    <cellStyle name="Comma 11 5 2" xfId="6459" xr:uid="{514A8B7E-F37D-4A42-96B9-62C2E29793A0}"/>
    <cellStyle name="Comma 11 5 2 2" xfId="16895" xr:uid="{C7E06DE8-8120-4A3A-8979-CDE9BF264D92}"/>
    <cellStyle name="Comma 11 5 2 2 2" xfId="37247" xr:uid="{16AB6C3C-919F-412E-B8BF-4E23D562FFC1}"/>
    <cellStyle name="Comma 11 5 2 3" xfId="27948" xr:uid="{7D750018-C0B2-4A80-A4A3-C85FE8808618}"/>
    <cellStyle name="Comma 11 5 2 4" xfId="43107" xr:uid="{52F2ADDB-8372-4D4F-9A74-6B2F69074077}"/>
    <cellStyle name="Comma 11 5 2 5" xfId="50076" xr:uid="{F81CBA9E-0D1F-417C-84FB-D4112BA97633}"/>
    <cellStyle name="Comma 11 5 3" xfId="10637" xr:uid="{4718CC11-F672-4130-A4AF-B8496064D679}"/>
    <cellStyle name="Comma 11 5 3 2" xfId="31753" xr:uid="{85AF2951-F81B-431D-8349-141FD660E3E3}"/>
    <cellStyle name="Comma 11 5 4" xfId="16894" xr:uid="{47D1C810-779A-40C5-BCB0-4E0325BADF48}"/>
    <cellStyle name="Comma 11 5 4 2" xfId="37246" xr:uid="{E735BBAB-54C6-492B-BB81-E5E7724FB622}"/>
    <cellStyle name="Comma 11 5 5" xfId="24130" xr:uid="{20130682-4DB8-4262-8676-E4B4F4C218EA}"/>
    <cellStyle name="Comma 11 5 6" xfId="43106" xr:uid="{B60D4284-7AD2-4419-80D6-B2FBE3FC4E38}"/>
    <cellStyle name="Comma 11 5 7" xfId="49794" xr:uid="{57BF2643-9ADF-4F20-A538-44279375D1EC}"/>
    <cellStyle name="Comma 11 6" xfId="9660" xr:uid="{F99FB625-DD00-48B6-9C78-C5E42E54B979}"/>
    <cellStyle name="Comma 11 6 2" xfId="10638" xr:uid="{3C23C35E-FBFA-4E19-8552-5387D43FC339}"/>
    <cellStyle name="Comma 11 6 2 2" xfId="31754" xr:uid="{FF03F20B-02B0-4C49-A917-21CA26C45382}"/>
    <cellStyle name="Comma 11 6 2 3" xfId="50102" xr:uid="{1D861B9E-1D27-478C-A4F9-9D3513331F2A}"/>
    <cellStyle name="Comma 11 6 3" xfId="16896" xr:uid="{E705E936-6437-49DB-81F8-EDD6D522106F}"/>
    <cellStyle name="Comma 11 6 3 2" xfId="37248" xr:uid="{9329ABF4-FE05-495F-8803-76712B7A5882}"/>
    <cellStyle name="Comma 11 6 4" xfId="31148" xr:uid="{4259C2BF-2A7A-48C0-95E7-53F5B72DA7C7}"/>
    <cellStyle name="Comma 11 6 5" xfId="43108" xr:uid="{3CA7DDB6-46C9-498D-A5CC-F4965C6A6451}"/>
    <cellStyle name="Comma 11 6 6" xfId="49820" xr:uid="{86FA8BCD-9C97-4925-8EB8-E2E427181CDE}"/>
    <cellStyle name="Comma 11 7" xfId="9954" xr:uid="{0E0E97FA-60AA-4FFA-A108-F383619215E1}"/>
    <cellStyle name="Comma 11 7 2" xfId="31423" xr:uid="{332E278E-0D5A-4917-81D9-74CF04104E21}"/>
    <cellStyle name="Comma 11 7 2 2" xfId="50128" xr:uid="{9353F2A3-C4D1-44DD-9F6C-38F2841776C5}"/>
    <cellStyle name="Comma 11 7 3" xfId="49846" xr:uid="{6F0EC795-5D2B-4828-BDF2-9E93280340DA}"/>
    <cellStyle name="Comma 11 8" xfId="16858" xr:uid="{48B16469-DBE0-43AE-8DC4-DC8288B15459}"/>
    <cellStyle name="Comma 11 8 2" xfId="37210" xr:uid="{8333AF57-C539-490A-809B-12BFEDE56FF4}"/>
    <cellStyle name="Comma 11 8 2 2" xfId="50154" xr:uid="{68418DF4-F045-49F6-81F4-A9336918926E}"/>
    <cellStyle name="Comma 11 8 3" xfId="49872" xr:uid="{C2B9BCC1-ED96-4039-BA37-1BB928DF0883}"/>
    <cellStyle name="Comma 11 9" xfId="43073" xr:uid="{A63D3A9D-E764-424D-86A4-C584DF8A2753}"/>
    <cellStyle name="Comma 11 9 2" xfId="50180" xr:uid="{E9FFFCB6-0A0A-4373-9D9A-8ECFF4F7354C}"/>
    <cellStyle name="Comma 11 9 3" xfId="49898" xr:uid="{B08B4A9C-1EAD-403F-9EB4-44F5F51B2360}"/>
    <cellStyle name="Comma 110" xfId="344" xr:uid="{9A20373B-E4BC-4B49-8999-766674A42B85}"/>
    <cellStyle name="Comma 110 2" xfId="1113" xr:uid="{3B11257A-6796-4C05-A49C-11F0949C90DD}"/>
    <cellStyle name="Comma 111" xfId="345" xr:uid="{B12914D8-F630-4AD1-BC75-B38EDCD97445}"/>
    <cellStyle name="Comma 111 2" xfId="1114" xr:uid="{65250F54-065A-4547-BBDC-AC4F21E7BB50}"/>
    <cellStyle name="Comma 112" xfId="346" xr:uid="{A0BAF263-1837-44B8-8E7B-6D5BA270CE2C}"/>
    <cellStyle name="Comma 112 2" xfId="1115" xr:uid="{031BB22D-2080-4D88-8593-6BB608EE06CC}"/>
    <cellStyle name="Comma 113" xfId="347" xr:uid="{03866A55-A254-4F7D-9DE6-7C737FBADD48}"/>
    <cellStyle name="Comma 113 2" xfId="1116" xr:uid="{E5057656-2F74-4D8F-9B40-0A0143231E37}"/>
    <cellStyle name="Comma 114" xfId="348" xr:uid="{B4BA59B4-2B75-491A-B71A-CCC907E5BF6D}"/>
    <cellStyle name="Comma 114 2" xfId="1117" xr:uid="{D028B1EE-4DB1-4D32-BF5E-453A7EEC1917}"/>
    <cellStyle name="Comma 115" xfId="349" xr:uid="{B6F6F1C5-CA62-41C3-9343-DC575B8C4D96}"/>
    <cellStyle name="Comma 115 2" xfId="1118" xr:uid="{3D1AA98B-742E-49BD-BFA3-C5358B5A9279}"/>
    <cellStyle name="Comma 116" xfId="350" xr:uid="{930A57C4-836F-4885-AC65-A4157413DB5E}"/>
    <cellStyle name="Comma 116 2" xfId="1119" xr:uid="{38EF5297-1B49-436A-B144-DDB9E2965437}"/>
    <cellStyle name="Comma 117" xfId="351" xr:uid="{4E43AF51-A544-414D-BA2E-C357AD58AFB6}"/>
    <cellStyle name="Comma 117 2" xfId="1120" xr:uid="{67542352-A257-4D19-BE2A-6405B5334E01}"/>
    <cellStyle name="Comma 118" xfId="352" xr:uid="{F114054E-0945-427A-906F-B8A893A7C626}"/>
    <cellStyle name="Comma 118 2" xfId="1121" xr:uid="{3F0D6B66-45B4-4BF8-91C7-BD1F4FFB042E}"/>
    <cellStyle name="Comma 119" xfId="353" xr:uid="{0940399F-17F1-4BFC-B6CD-4A809BDC621F}"/>
    <cellStyle name="Comma 119 2" xfId="1122" xr:uid="{D3025C9D-56DD-40AB-9551-D7AB58ED0FFB}"/>
    <cellStyle name="Comma 12" xfId="354" xr:uid="{ED43A6DF-F4A6-4FDE-BE19-BF82321A0C71}"/>
    <cellStyle name="Comma 12 10" xfId="49959" xr:uid="{5BEB0AA2-1A81-44FB-B7C9-BC3E5B961B5A}"/>
    <cellStyle name="Comma 12 11" xfId="49674" xr:uid="{78BEDD68-3FE6-4AB8-AA1C-A7E5099A93AE}"/>
    <cellStyle name="Comma 12 12" xfId="1693" xr:uid="{E9399E30-F5E3-4067-997C-9AA4E05F60C8}"/>
    <cellStyle name="Comma 12 2" xfId="355" xr:uid="{4955A4B0-4F9A-4ABD-A886-98FF925BB2E9}"/>
    <cellStyle name="Comma 12 2 10" xfId="1929" xr:uid="{CE33630F-5DE5-4C54-8325-448CA2F79DFD}"/>
    <cellStyle name="Comma 12 2 2" xfId="1124" xr:uid="{7EEE5FD3-075C-446B-A8AF-05C5E440B17A}"/>
    <cellStyle name="Comma 12 2 2 2" xfId="10641" xr:uid="{E266E28F-3E58-450C-9B2F-0105313F21A7}"/>
    <cellStyle name="Comma 12 2 2 2 2" xfId="10642" xr:uid="{CDB91819-0391-4D16-B459-5EE36BA3A53C}"/>
    <cellStyle name="Comma 12 2 2 2 2 2" xfId="31758" xr:uid="{374CC81F-1F3F-45AB-8A90-AD70CA7EEA57}"/>
    <cellStyle name="Comma 12 2 2 2 3" xfId="31757" xr:uid="{491168DC-0A5A-4BEF-9E92-E888C5971055}"/>
    <cellStyle name="Comma 12 2 2 3" xfId="10643" xr:uid="{36DAB6FD-71F4-4F1C-9FEF-3ECC3E336A36}"/>
    <cellStyle name="Comma 12 2 2 3 2" xfId="31759" xr:uid="{803696A0-2DFB-459C-9CF1-27DE4FA3927A}"/>
    <cellStyle name="Comma 12 2 2 4" xfId="10644" xr:uid="{B09E85FC-51A4-4FE7-87D3-74B656319F5A}"/>
    <cellStyle name="Comma 12 2 2 4 2" xfId="31760" xr:uid="{D0A0A932-8BEF-43CD-9B99-6BB193CA90D4}"/>
    <cellStyle name="Comma 12 2 2 5" xfId="31756" xr:uid="{BFAFE958-2992-4E7C-A513-2ACF1D933014}"/>
    <cellStyle name="Comma 12 2 2 6" xfId="48676" xr:uid="{B0AB7B71-E332-4E67-BA58-AC1BBF0C1F5C}"/>
    <cellStyle name="Comma 12 2 2 7" xfId="50007" xr:uid="{C89F27A7-F99A-4501-9225-DA60EA40ECE1}"/>
    <cellStyle name="Comma 12 2 2 8" xfId="10640" xr:uid="{A5963DFA-43BF-4F47-A4A1-8FA194819401}"/>
    <cellStyle name="Comma 12 2 3" xfId="10645" xr:uid="{2E3BB31F-6913-4B31-8A12-3A5F3F3E5A4B}"/>
    <cellStyle name="Comma 12 2 3 2" xfId="10646" xr:uid="{B460B56E-0641-4B7F-B35D-14A5FCC6DDD9}"/>
    <cellStyle name="Comma 12 2 3 2 2" xfId="31762" xr:uid="{1EC63907-2955-4E53-B97B-CCA598EA3C72}"/>
    <cellStyle name="Comma 12 2 3 3" xfId="31761" xr:uid="{918BC799-6310-4E51-BC6D-50A2B759985A}"/>
    <cellStyle name="Comma 12 2 4" xfId="10647" xr:uid="{4974D963-695B-4A99-9B68-929E42586D9A}"/>
    <cellStyle name="Comma 12 2 4 2" xfId="31763" xr:uid="{3905340A-F7F5-48DD-B455-B7AC73241065}"/>
    <cellStyle name="Comma 12 2 5" xfId="10648" xr:uid="{C9BDD981-F299-4F97-8CE4-A3C2A183AF2F}"/>
    <cellStyle name="Comma 12 2 5 2" xfId="31764" xr:uid="{7FE4B53D-D90C-4772-82F2-799BF5F7EA4A}"/>
    <cellStyle name="Comma 12 2 6" xfId="10649" xr:uid="{B7BC3175-5115-42F2-8A18-3BC238A98317}"/>
    <cellStyle name="Comma 12 2 6 2" xfId="31765" xr:uid="{09784DCE-6A3E-4157-84E9-780EBBC0E963}"/>
    <cellStyle name="Comma 12 2 7" xfId="10639" xr:uid="{9CCDFFFB-2231-46AC-8DB3-2D921EA5CD3A}"/>
    <cellStyle name="Comma 12 2 7 2" xfId="31755" xr:uid="{004DA4D1-78F7-447A-9F10-DD2E11D60B4C}"/>
    <cellStyle name="Comma 12 2 8" xfId="16897" xr:uid="{65D49668-E898-4241-8CB2-C48B07A77C7F}"/>
    <cellStyle name="Comma 12 2 8 2" xfId="37249" xr:uid="{A8FA89A9-0CC8-44D5-A734-6C289D7AFCBB}"/>
    <cellStyle name="Comma 12 2 9" xfId="49722" xr:uid="{D6713503-788B-4E88-A537-3A00C0B577EB}"/>
    <cellStyle name="Comma 12 3" xfId="1123" xr:uid="{63B1CB72-39DD-4109-9094-F6EB2B2CC8D5}"/>
    <cellStyle name="Comma 12 3 10" xfId="1884" xr:uid="{81765E9A-FB62-49EC-AC79-94DA6DFF2DD4}"/>
    <cellStyle name="Comma 12 3 2" xfId="10651" xr:uid="{78FE789C-63C4-458F-89BE-942EC7C9B317}"/>
    <cellStyle name="Comma 12 3 2 2" xfId="10652" xr:uid="{613A8D4F-73A7-4442-8680-C40395D7B75E}"/>
    <cellStyle name="Comma 12 3 2 2 2" xfId="10653" xr:uid="{813927F2-A62F-468E-8B72-DB6819975A43}"/>
    <cellStyle name="Comma 12 3 2 2 2 2" xfId="31769" xr:uid="{AF3630E4-B5DB-4DC0-81E5-3F7560BD2110}"/>
    <cellStyle name="Comma 12 3 2 2 3" xfId="31768" xr:uid="{67E87CBD-1B68-4EA3-8BB2-C67CEE706A1B}"/>
    <cellStyle name="Comma 12 3 2 3" xfId="10654" xr:uid="{E3B212E8-1DF2-41A3-9A0B-0F8B443495B5}"/>
    <cellStyle name="Comma 12 3 2 3 2" xfId="31770" xr:uid="{77FD8E52-C035-46B2-AA6C-A7A1ECA420E2}"/>
    <cellStyle name="Comma 12 3 2 4" xfId="10655" xr:uid="{D5EB63E5-38AA-4116-8CF8-E31CB5DF0E4F}"/>
    <cellStyle name="Comma 12 3 2 4 2" xfId="31771" xr:uid="{BE43816E-5DF4-4140-AC19-593903610ABA}"/>
    <cellStyle name="Comma 12 3 2 5" xfId="31767" xr:uid="{3039E8E5-7C64-443C-93D2-3FEB0BEFB6B8}"/>
    <cellStyle name="Comma 12 3 2 6" xfId="48631" xr:uid="{E48CC0D2-F2A4-4461-8FC9-1D6F319BAB3C}"/>
    <cellStyle name="Comma 12 3 2 7" xfId="50025" xr:uid="{BEC4288F-02D5-405B-AA59-F3E393CE4FE7}"/>
    <cellStyle name="Comma 12 3 3" xfId="10656" xr:uid="{90D2EC3D-872D-4ED4-9BF2-6CE515829AF5}"/>
    <cellStyle name="Comma 12 3 3 2" xfId="10657" xr:uid="{DC177846-F30C-466F-B610-4072AB6687F0}"/>
    <cellStyle name="Comma 12 3 3 2 2" xfId="31773" xr:uid="{69A3CA0F-2A95-484F-A9B2-57B7BE2F9096}"/>
    <cellStyle name="Comma 12 3 3 3" xfId="31772" xr:uid="{E2CF050A-2625-4115-837A-D1BD6F7B915E}"/>
    <cellStyle name="Comma 12 3 4" xfId="10658" xr:uid="{C46C70D3-A55E-4129-8089-317FC2BED18E}"/>
    <cellStyle name="Comma 12 3 4 2" xfId="31774" xr:uid="{7AC63319-5AC2-48F4-8C53-8D08FA2A2BDC}"/>
    <cellStyle name="Comma 12 3 5" xfId="10659" xr:uid="{0AF4E5C5-D24D-415A-B0D9-D0D229423C60}"/>
    <cellStyle name="Comma 12 3 5 2" xfId="31775" xr:uid="{C96F666D-0D26-41D4-8ACC-2018811CCDA6}"/>
    <cellStyle name="Comma 12 3 6" xfId="10650" xr:uid="{957EBC61-46DB-48EC-8C72-300AFC671C28}"/>
    <cellStyle name="Comma 12 3 6 2" xfId="31766" xr:uid="{8FE91EAA-A432-4EC8-82C4-A9EE2B7C6144}"/>
    <cellStyle name="Comma 12 3 7" xfId="16898" xr:uid="{DE2FE4C5-B683-43D1-A05A-6BB63FE6E0E8}"/>
    <cellStyle name="Comma 12 3 7 2" xfId="37250" xr:uid="{B0B12ED0-ECB2-43ED-95E6-EAE6B55D89DF}"/>
    <cellStyle name="Comma 12 3 8" xfId="23613" xr:uid="{8652588E-A833-4324-AE6B-664E0A6FA8FC}"/>
    <cellStyle name="Comma 12 3 9" xfId="49743" xr:uid="{42B8DFD2-7B5F-4198-8636-309F58383638}"/>
    <cellStyle name="Comma 12 4" xfId="1449" xr:uid="{7502C133-F9ED-4502-9B99-BA508B6A14D8}"/>
    <cellStyle name="Comma 12 4 2" xfId="10661" xr:uid="{AE6E150B-9905-468B-BDFF-2E5E6522F750}"/>
    <cellStyle name="Comma 12 4 2 2" xfId="10662" xr:uid="{8AE0A1FB-DE42-421A-9C91-A74B6B00B7C9}"/>
    <cellStyle name="Comma 12 4 2 2 2" xfId="10663" xr:uid="{5A52244F-23BC-4338-BF0E-5E38C13FEAFB}"/>
    <cellStyle name="Comma 12 4 2 2 2 2" xfId="31779" xr:uid="{FF0C0397-4B44-4DE7-9002-946AB1C27EFA}"/>
    <cellStyle name="Comma 12 4 2 2 3" xfId="31778" xr:uid="{5EFF0116-5AC4-49D0-8AFB-1A90E4554654}"/>
    <cellStyle name="Comma 12 4 2 3" xfId="10664" xr:uid="{9F9FE8AC-7834-456C-BC73-231497A3CA21}"/>
    <cellStyle name="Comma 12 4 2 3 2" xfId="31780" xr:uid="{00CE0C8B-AE2C-472B-9D60-DF3CDBDC467A}"/>
    <cellStyle name="Comma 12 4 2 4" xfId="10665" xr:uid="{A391C858-ECA2-480F-9F27-9740A6B4C773}"/>
    <cellStyle name="Comma 12 4 2 4 2" xfId="31781" xr:uid="{8F682589-F140-42DC-8379-5775ACAE6BB4}"/>
    <cellStyle name="Comma 12 4 2 5" xfId="31777" xr:uid="{018348B3-FFEB-4C39-8ABC-7B8073055281}"/>
    <cellStyle name="Comma 12 4 2 6" xfId="50051" xr:uid="{3B3EFDAD-6400-447E-9DCD-C3BAAFEB840F}"/>
    <cellStyle name="Comma 12 4 3" xfId="10666" xr:uid="{98B4F7F5-9FD8-4537-9589-33EF8B539F69}"/>
    <cellStyle name="Comma 12 4 3 2" xfId="10667" xr:uid="{1A76D6A8-A8AF-4746-BE29-DCF49059A994}"/>
    <cellStyle name="Comma 12 4 3 2 2" xfId="31783" xr:uid="{BE212323-20FA-4271-9E98-85191F59D461}"/>
    <cellStyle name="Comma 12 4 3 3" xfId="31782" xr:uid="{CB7B67C9-648C-4C22-96DF-C9B02F27AE95}"/>
    <cellStyle name="Comma 12 4 4" xfId="10668" xr:uid="{137BE5B2-3B28-4C8D-8AC8-981E9DD3D4EB}"/>
    <cellStyle name="Comma 12 4 4 2" xfId="31784" xr:uid="{58E49662-40F8-40C4-A03F-599A65CF7A03}"/>
    <cellStyle name="Comma 12 4 5" xfId="10669" xr:uid="{2ADFC227-966B-42C8-B75C-DE4875C39DE3}"/>
    <cellStyle name="Comma 12 4 5 2" xfId="31785" xr:uid="{3C33D203-2436-499F-96CD-33960485CD51}"/>
    <cellStyle name="Comma 12 4 6" xfId="10660" xr:uid="{5A740958-7A79-4406-BEDE-D0C18E1DACC1}"/>
    <cellStyle name="Comma 12 4 6 2" xfId="31776" xr:uid="{3C93FAE1-0A2D-4882-93BB-D30261FAB02C}"/>
    <cellStyle name="Comma 12 4 7" xfId="48546" xr:uid="{2D0278FC-3239-4C8A-A9A6-4BF9190294DC}"/>
    <cellStyle name="Comma 12 4 8" xfId="49769" xr:uid="{B236D539-A330-4672-9634-BAD0CD9DAE0A}"/>
    <cellStyle name="Comma 12 4 9" xfId="2426" xr:uid="{1785DB21-9AC8-44E5-9BDA-F51EF83B54F0}"/>
    <cellStyle name="Comma 12 5" xfId="9955" xr:uid="{219A11ED-5110-4238-AB32-F9C096AFB739}"/>
    <cellStyle name="Comma 12 5 2" xfId="31424" xr:uid="{F0E63510-9174-4562-AD7D-2EF77B4671CF}"/>
    <cellStyle name="Comma 12 5 2 2" xfId="50077" xr:uid="{6E552143-EF86-4387-BE49-1C70CE625B99}"/>
    <cellStyle name="Comma 12 5 3" xfId="49795" xr:uid="{6FAB6E55-87A0-492E-9401-6FAF19C68A9B}"/>
    <cellStyle name="Comma 12 6" xfId="49603" xr:uid="{52884B80-5E56-429F-A73A-7547E229CAC4}"/>
    <cellStyle name="Comma 12 6 2" xfId="50103" xr:uid="{EAA4143F-695D-42FD-8C09-CB3F431A2FD9}"/>
    <cellStyle name="Comma 12 6 3" xfId="49821" xr:uid="{FB91279E-0F9F-425C-A352-7DF11A3AB556}"/>
    <cellStyle name="Comma 12 7" xfId="49847" xr:uid="{99E5A32C-8505-4C9D-9A01-2FCF24FC37A5}"/>
    <cellStyle name="Comma 12 7 2" xfId="50129" xr:uid="{2547687B-BD0C-4970-9833-D5C43ABACD8A}"/>
    <cellStyle name="Comma 12 8" xfId="49873" xr:uid="{2F354316-3C49-471F-B57F-7AA7300879B5}"/>
    <cellStyle name="Comma 12 8 2" xfId="50155" xr:uid="{1B201FE6-7E49-49B5-BAFB-6DAF634B9569}"/>
    <cellStyle name="Comma 12 9" xfId="49899" xr:uid="{B0556D90-C615-4AAE-B8E1-B94C8DED32B3}"/>
    <cellStyle name="Comma 12 9 2" xfId="50181" xr:uid="{14218CCD-243D-482C-8517-B94E1A140B41}"/>
    <cellStyle name="Comma 120" xfId="356" xr:uid="{11E7DBC4-E0F6-4CE2-90CF-1B85EA6A4072}"/>
    <cellStyle name="Comma 120 2" xfId="1125" xr:uid="{B7670005-38FC-49DB-8BC1-8E72386DEF1B}"/>
    <cellStyle name="Comma 121" xfId="357" xr:uid="{647C4540-A154-4E26-ADC8-976E8EA0D322}"/>
    <cellStyle name="Comma 121 2" xfId="1126" xr:uid="{C33C57D6-E9C5-4B75-86E0-306A12525737}"/>
    <cellStyle name="Comma 122" xfId="358" xr:uid="{CE42DD46-7861-43A4-90F3-E0087216F6D4}"/>
    <cellStyle name="Comma 122 2" xfId="1127" xr:uid="{01EBBB17-B6B0-499D-AC4C-A1C00166BDBF}"/>
    <cellStyle name="Comma 123" xfId="359" xr:uid="{BF1B2D65-C627-4264-B2C3-04D36F9D5F91}"/>
    <cellStyle name="Comma 123 2" xfId="1128" xr:uid="{B2F4A9F2-C61F-49DB-A513-0C8B0D143C8C}"/>
    <cellStyle name="Comma 124" xfId="360" xr:uid="{8BFAD626-9669-49F3-BF46-6FE8AD104C43}"/>
    <cellStyle name="Comma 124 2" xfId="1129" xr:uid="{C1584E1B-9614-4AED-8B90-5BCAFBAF7B47}"/>
    <cellStyle name="Comma 125" xfId="361" xr:uid="{8849D0EC-47C8-46A1-883F-2D2ECD93CE49}"/>
    <cellStyle name="Comma 125 2" xfId="1130" xr:uid="{9115A993-7020-4682-8175-CD52A91EEE6C}"/>
    <cellStyle name="Comma 126" xfId="362" xr:uid="{101A5C46-C425-4A67-830F-E190ABEA62D2}"/>
    <cellStyle name="Comma 126 2" xfId="1131" xr:uid="{6084D943-3D64-4F35-B0AD-C6413E7EA96B}"/>
    <cellStyle name="Comma 127" xfId="363" xr:uid="{F56315FC-332D-4457-8BA9-8D25F7ABD246}"/>
    <cellStyle name="Comma 127 2" xfId="1132" xr:uid="{60A08CD9-BEC9-403B-AA47-D5F714911B05}"/>
    <cellStyle name="Comma 128" xfId="364" xr:uid="{E56C348A-60FC-42B8-B53D-36D5D3BB5DC1}"/>
    <cellStyle name="Comma 128 2" xfId="1133" xr:uid="{15925A8A-8167-4970-950D-62D761841BFB}"/>
    <cellStyle name="Comma 129" xfId="365" xr:uid="{3ED81990-5B83-4177-AA96-43AFFB9699BE}"/>
    <cellStyle name="Comma 129 2" xfId="1134" xr:uid="{047019B4-E563-4A2D-8FDD-E12498D6BE65}"/>
    <cellStyle name="Comma 13" xfId="366" xr:uid="{65799BE5-7A6E-44E2-9BBD-C970F656802E}"/>
    <cellStyle name="Comma 13 10" xfId="49604" xr:uid="{B5B32F97-07BE-41D2-8751-AD2BBDD30FF2}"/>
    <cellStyle name="Comma 13 10 2" xfId="49960" xr:uid="{812A23C8-19F9-49C9-9ABD-81A788367A73}"/>
    <cellStyle name="Comma 13 11" xfId="49675" xr:uid="{533A1FBC-E965-4DB6-A473-E93FF3908984}"/>
    <cellStyle name="Comma 13 12" xfId="1694" xr:uid="{E780A35F-1BEF-4023-9E51-3F20BEA3084D}"/>
    <cellStyle name="Comma 13 2" xfId="367" xr:uid="{6FFFA95A-8538-419D-A8A6-0C66114F5AF1}"/>
    <cellStyle name="Comma 13 2 10" xfId="46877" xr:uid="{0258822D-5122-467C-BF1F-E1A8361187A8}"/>
    <cellStyle name="Comma 13 2 11" xfId="49726" xr:uid="{5B117B98-32A1-4E6B-9B21-794F33B2308A}"/>
    <cellStyle name="Comma 13 2 12" xfId="1885" xr:uid="{FB56E9B0-FB46-4146-A534-2DFF62881228}"/>
    <cellStyle name="Comma 13 2 2" xfId="1136" xr:uid="{24CD0E0F-3AC9-412E-B78F-602B1CBEE7CB}"/>
    <cellStyle name="Comma 13 2 2 2" xfId="8310" xr:uid="{4D8B2DAA-0C26-4254-B426-E1D17810FA4C}"/>
    <cellStyle name="Comma 13 2 2 2 2" xfId="10673" xr:uid="{A8F4535C-8742-4A5A-B76B-1102BD941385}"/>
    <cellStyle name="Comma 13 2 2 2 2 2" xfId="31789" xr:uid="{A488816B-8778-4682-BF9D-2604C6EEC089}"/>
    <cellStyle name="Comma 13 2 2 2 3" xfId="10672" xr:uid="{E92CBFCB-3C79-41D0-877A-913E357FB95D}"/>
    <cellStyle name="Comma 13 2 2 2 3 2" xfId="31788" xr:uid="{031569C7-63A5-40D8-9AE2-C17888059680}"/>
    <cellStyle name="Comma 13 2 2 2 4" xfId="29800" xr:uid="{52AE8F81-E206-48B2-A342-18BDFFFBD0F4}"/>
    <cellStyle name="Comma 13 2 2 3" xfId="10674" xr:uid="{D10F4818-B92B-4B21-9B16-ADB8D729A1CF}"/>
    <cellStyle name="Comma 13 2 2 3 2" xfId="31790" xr:uid="{2003AAB0-FFD2-4225-BD94-721CAEEB38F3}"/>
    <cellStyle name="Comma 13 2 2 4" xfId="10675" xr:uid="{C13ED842-7CBA-47EB-9793-596FFBAE5DCD}"/>
    <cellStyle name="Comma 13 2 2 4 2" xfId="31791" xr:uid="{14A7D073-AC02-4979-805F-E1A4287D5F65}"/>
    <cellStyle name="Comma 13 2 2 5" xfId="10671" xr:uid="{31523D7C-B297-4D11-B000-CD31B7187FC3}"/>
    <cellStyle name="Comma 13 2 2 5 2" xfId="31787" xr:uid="{28E920D0-279B-4DD2-9DB0-F698ACAF7E0F}"/>
    <cellStyle name="Comma 13 2 2 6" xfId="26025" xr:uid="{C3454324-D9D0-4BC4-A0DC-7C5CD3F54F4D}"/>
    <cellStyle name="Comma 13 2 2 7" xfId="48632" xr:uid="{9B4477DD-AD3F-461D-8639-2240D1836FD5}"/>
    <cellStyle name="Comma 13 2 2 8" xfId="50009" xr:uid="{3077D12F-8402-4C4C-B4ED-48D72143BD0B}"/>
    <cellStyle name="Comma 13 2 2 9" xfId="4512" xr:uid="{B24F1415-E0C0-44E5-AAAF-706BC893EDA8}"/>
    <cellStyle name="Comma 13 2 3" xfId="5968" xr:uid="{D32F1781-F00F-4FC3-930F-7A7A37E1ED5D}"/>
    <cellStyle name="Comma 13 2 3 2" xfId="10677" xr:uid="{F4899AEA-5097-41A5-B7D8-DCCA9882941C}"/>
    <cellStyle name="Comma 13 2 3 2 2" xfId="31793" xr:uid="{0B94519F-1BFF-4BC6-84E1-6019CBF9C9DD}"/>
    <cellStyle name="Comma 13 2 3 3" xfId="10676" xr:uid="{ADA3EAD6-B01B-4C08-9F86-0E180AC2CA04}"/>
    <cellStyle name="Comma 13 2 3 3 2" xfId="31792" xr:uid="{BE3CB686-CAB2-4DA3-A6EC-AF5B233F722D}"/>
    <cellStyle name="Comma 13 2 3 4" xfId="27455" xr:uid="{1EAD3944-1D96-44A1-9326-ADDE3A36E797}"/>
    <cellStyle name="Comma 13 2 3 5" xfId="49145" xr:uid="{639D2A8F-7541-4E9F-91C3-2E0E8A9DEB3D}"/>
    <cellStyle name="Comma 13 2 4" xfId="10678" xr:uid="{6659C3DC-ADDC-4B92-8CF6-DF917A04FAC9}"/>
    <cellStyle name="Comma 13 2 4 2" xfId="31794" xr:uid="{358B2D1C-58CA-43BF-9D9B-19E0F7779399}"/>
    <cellStyle name="Comma 13 2 5" xfId="10679" xr:uid="{07B1710A-9D98-434C-AD43-A95465BCCCDF}"/>
    <cellStyle name="Comma 13 2 5 2" xfId="31795" xr:uid="{C2E5B419-7E8D-4503-B510-17DB498AB9F7}"/>
    <cellStyle name="Comma 13 2 6" xfId="10680" xr:uid="{8DDE12B8-1768-43C0-A4F5-F98EC5F07999}"/>
    <cellStyle name="Comma 13 2 6 2" xfId="31796" xr:uid="{215FF4A9-3A7B-4549-8AA9-831783FB3DA4}"/>
    <cellStyle name="Comma 13 2 7" xfId="10670" xr:uid="{8666BCC7-D0C7-4C87-B503-19A1634D84F9}"/>
    <cellStyle name="Comma 13 2 7 2" xfId="31786" xr:uid="{3E7274EF-3144-4F56-9CEC-BE49DBF712D5}"/>
    <cellStyle name="Comma 13 2 8" xfId="16900" xr:uid="{3A795AD7-3ED2-49B4-A8E3-8F76F1AF9261}"/>
    <cellStyle name="Comma 13 2 8 2" xfId="37252" xr:uid="{94A79E26-6BFE-4A92-AF7F-BEB9537C2118}"/>
    <cellStyle name="Comma 13 2 9" xfId="23614" xr:uid="{80762CB7-2399-463D-A002-682D8DBC8C56}"/>
    <cellStyle name="Comma 13 3" xfId="1135" xr:uid="{2AEE2360-3530-41F1-869C-CAF95D6A6417}"/>
    <cellStyle name="Comma 13 3 10" xfId="48547" xr:uid="{B7E3E585-6E7E-46B3-9CDA-860D220B5EF5}"/>
    <cellStyle name="Comma 13 3 11" xfId="49744" xr:uid="{425906F6-9949-47D9-B795-8E4A7FCD4EF6}"/>
    <cellStyle name="Comma 13 3 12" xfId="2427" xr:uid="{0E07431E-C574-41DD-B613-FA79F5AB5D30}"/>
    <cellStyle name="Comma 13 3 2" xfId="10682" xr:uid="{078F5735-B0FC-4DF8-A5C6-EFBF43943D70}"/>
    <cellStyle name="Comma 13 3 2 2" xfId="10683" xr:uid="{01844719-C257-4DCE-A90F-39A6492383BE}"/>
    <cellStyle name="Comma 13 3 2 2 2" xfId="10684" xr:uid="{FD68E711-BF30-4F16-BC31-390D69C4BE8D}"/>
    <cellStyle name="Comma 13 3 2 2 2 2" xfId="31800" xr:uid="{F73BCF52-0543-4B11-A675-5F31F19E0412}"/>
    <cellStyle name="Comma 13 3 2 2 3" xfId="31799" xr:uid="{CF8F56B7-B203-45D0-B3EE-E65D75AABD5B}"/>
    <cellStyle name="Comma 13 3 2 3" xfId="10685" xr:uid="{AE6A3704-6303-4584-853F-A8769A7A70C7}"/>
    <cellStyle name="Comma 13 3 2 3 2" xfId="31801" xr:uid="{0FBA9D2E-03DB-4BC9-AF6F-9EE3E12130DE}"/>
    <cellStyle name="Comma 13 3 2 4" xfId="10686" xr:uid="{508A6D08-3F7D-4ED5-99CC-C09C312AE57E}"/>
    <cellStyle name="Comma 13 3 2 4 2" xfId="31802" xr:uid="{A6986756-43C7-4B7B-931A-1641D265B4AC}"/>
    <cellStyle name="Comma 13 3 2 5" xfId="31798" xr:uid="{67E544C2-946D-405E-A68D-04596D05F9C6}"/>
    <cellStyle name="Comma 13 3 2 6" xfId="50026" xr:uid="{D30A056C-8057-40F1-BE39-D9948191CA6A}"/>
    <cellStyle name="Comma 13 3 3" xfId="10687" xr:uid="{F2AD914A-2C12-4ACE-8632-72E7EBCEC056}"/>
    <cellStyle name="Comma 13 3 3 2" xfId="10688" xr:uid="{2CE4097F-7F11-4A1A-9E52-62954B24B6A8}"/>
    <cellStyle name="Comma 13 3 3 2 2" xfId="31804" xr:uid="{AA107BD9-BDE4-4E07-AAEC-C4367A5371B9}"/>
    <cellStyle name="Comma 13 3 3 3" xfId="31803" xr:uid="{657FB16E-28E7-420B-A2C7-371EFB0E25E1}"/>
    <cellStyle name="Comma 13 3 4" xfId="10689" xr:uid="{A4ACC256-2FDE-4A31-9F5F-16E008965CBC}"/>
    <cellStyle name="Comma 13 3 4 2" xfId="31805" xr:uid="{15157BDC-47AC-4E58-AA30-019700E8908A}"/>
    <cellStyle name="Comma 13 3 5" xfId="10690" xr:uid="{28B53120-CD5B-4FA8-AB47-17CD886AFB92}"/>
    <cellStyle name="Comma 13 3 5 2" xfId="31806" xr:uid="{03A955FF-6586-48DD-ACC1-561A47666974}"/>
    <cellStyle name="Comma 13 3 6" xfId="10681" xr:uid="{8CB7D318-E300-4C01-AF14-AB4222D22F66}"/>
    <cellStyle name="Comma 13 3 6 2" xfId="31797" xr:uid="{5F668F85-8597-41BA-947C-1B79131F850B}"/>
    <cellStyle name="Comma 13 3 7" xfId="16901" xr:uid="{E5328EB3-560A-4028-AB6E-13CEDB4BFC2A}"/>
    <cellStyle name="Comma 13 3 7 2" xfId="37253" xr:uid="{E1319361-EA9E-4D77-BE94-B66A135D57EE}"/>
    <cellStyle name="Comma 13 3 8" xfId="24132" xr:uid="{4C70E16A-B5D4-4E54-B8D3-C1CE9A712DBB}"/>
    <cellStyle name="Comma 13 3 9" xfId="43109" xr:uid="{5DBC9379-1325-4BBB-83FC-38F0837EAAF4}"/>
    <cellStyle name="Comma 13 4" xfId="1450" xr:uid="{2DEBC688-5300-47C9-AFD6-658D563A6554}"/>
    <cellStyle name="Comma 13 4 10" xfId="4314" xr:uid="{92E748A6-D8EA-48A1-AA04-CA36C30E8C08}"/>
    <cellStyle name="Comma 13 4 2" xfId="8123" xr:uid="{F41BCF3B-8D5B-4ADB-A0BA-885A016448E0}"/>
    <cellStyle name="Comma 13 4 2 2" xfId="10693" xr:uid="{AD5AACF2-B624-4987-AD80-DCEF990A1BB6}"/>
    <cellStyle name="Comma 13 4 2 2 2" xfId="10694" xr:uid="{0BC003B5-D6F3-4B3E-B69A-EE37C6B3F413}"/>
    <cellStyle name="Comma 13 4 2 2 2 2" xfId="31810" xr:uid="{74BDE89F-9AC3-4324-A54D-84553C1DB719}"/>
    <cellStyle name="Comma 13 4 2 2 3" xfId="31809" xr:uid="{F15EBE66-12C0-44F2-BBE7-025AC224595A}"/>
    <cellStyle name="Comma 13 4 2 3" xfId="10695" xr:uid="{EF0D2E7E-A0CB-40A4-A35A-EACD9668F71C}"/>
    <cellStyle name="Comma 13 4 2 3 2" xfId="31811" xr:uid="{35DA93F6-7487-4289-8D7B-7634CD984377}"/>
    <cellStyle name="Comma 13 4 2 4" xfId="10696" xr:uid="{9C7942DC-B4DF-41FD-8B1A-A27CAC9D9507}"/>
    <cellStyle name="Comma 13 4 2 4 2" xfId="31812" xr:uid="{416A3B9B-D87E-4183-9A0C-108ACB0CF425}"/>
    <cellStyle name="Comma 13 4 2 5" xfId="10692" xr:uid="{C1608E56-2B25-4FDF-B4E4-3ECAB7F2A41E}"/>
    <cellStyle name="Comma 13 4 2 5 2" xfId="31808" xr:uid="{89C01CE5-5B88-4D52-A77F-D612D0DCABA1}"/>
    <cellStyle name="Comma 13 4 2 6" xfId="29613" xr:uid="{F0D82F1E-44AB-470E-8F4F-6869AEEC286F}"/>
    <cellStyle name="Comma 13 4 2 7" xfId="50052" xr:uid="{F7A82EF6-34F4-42F4-A6C8-C4BBBEDD0EC1}"/>
    <cellStyle name="Comma 13 4 3" xfId="10697" xr:uid="{F894D66E-0474-4EC4-84F9-FE737D9CCBA0}"/>
    <cellStyle name="Comma 13 4 3 2" xfId="10698" xr:uid="{E6470268-8007-434F-A30A-D2088C880D1B}"/>
    <cellStyle name="Comma 13 4 3 2 2" xfId="31814" xr:uid="{615520B2-9647-470C-B283-2EAF85A7B9BE}"/>
    <cellStyle name="Comma 13 4 3 3" xfId="31813" xr:uid="{28E33CF6-7C10-4F4B-B2BA-A76E20DF8912}"/>
    <cellStyle name="Comma 13 4 4" xfId="10699" xr:uid="{D678E1B8-F955-4F7E-9E11-94229AB49436}"/>
    <cellStyle name="Comma 13 4 4 2" xfId="31815" xr:uid="{908B71FD-176E-4460-BAB0-CDDB1BE17E4E}"/>
    <cellStyle name="Comma 13 4 5" xfId="10700" xr:uid="{3043BDB6-544A-4F0B-BE20-847EAE9E0FC9}"/>
    <cellStyle name="Comma 13 4 5 2" xfId="31816" xr:uid="{C34EDFD6-C0F4-4814-922D-BCDDA9B970DD}"/>
    <cellStyle name="Comma 13 4 6" xfId="10691" xr:uid="{6F85E000-0604-48BF-815A-66CC9CC1A348}"/>
    <cellStyle name="Comma 13 4 6 2" xfId="31807" xr:uid="{2D7B014B-9725-4CFD-9B66-4BBF7B375111}"/>
    <cellStyle name="Comma 13 4 7" xfId="25838" xr:uid="{1FE9DC8A-6D8A-4593-90E4-7A7AB77DE1EE}"/>
    <cellStyle name="Comma 13 4 8" xfId="49085" xr:uid="{373119B2-DED9-46A8-A45F-F0300D57FA45}"/>
    <cellStyle name="Comma 13 4 9" xfId="49770" xr:uid="{4901A3AD-B597-4995-BEEB-DA47B76678D5}"/>
    <cellStyle name="Comma 13 5" xfId="5896" xr:uid="{3F30BDEA-B357-4A50-A0A0-D4AB27B383D6}"/>
    <cellStyle name="Comma 13 5 2" xfId="27383" xr:uid="{8384F520-501E-4D34-8125-9D971E94B687}"/>
    <cellStyle name="Comma 13 5 2 2" xfId="50078" xr:uid="{4DAF0DD2-C1F3-4899-B372-4CCD3F2AF3DB}"/>
    <cellStyle name="Comma 13 5 3" xfId="49796" xr:uid="{31341EB6-8C90-403E-ADB3-A0BED52243D3}"/>
    <cellStyle name="Comma 13 6" xfId="9956" xr:uid="{FB6BE98A-3443-45B6-B495-748858D211EE}"/>
    <cellStyle name="Comma 13 6 2" xfId="31425" xr:uid="{8C5E5F57-5476-49D6-B20E-3DA9CD3DD546}"/>
    <cellStyle name="Comma 13 6 2 2" xfId="50104" xr:uid="{0730DD8B-D582-42C5-923F-DB60284B4210}"/>
    <cellStyle name="Comma 13 6 3" xfId="49822" xr:uid="{6926785D-8DC1-43B6-93B6-2EE424FEF2D0}"/>
    <cellStyle name="Comma 13 7" xfId="16899" xr:uid="{7CA206CC-F934-49B0-B730-B3F9774F757B}"/>
    <cellStyle name="Comma 13 7 2" xfId="37251" xr:uid="{B7D71D01-6513-44E9-BC54-1B8F00113C34}"/>
    <cellStyle name="Comma 13 7 2 2" xfId="50130" xr:uid="{E5A5F8D8-199E-4436-BB37-277A1AA5CA85}"/>
    <cellStyle name="Comma 13 7 3" xfId="49848" xr:uid="{353AD2D1-5E12-4BF5-9E24-E9F945C09049}"/>
    <cellStyle name="Comma 13 8" xfId="23537" xr:uid="{B24D4739-169D-4385-8021-ED8FA46B14A9}"/>
    <cellStyle name="Comma 13 8 2" xfId="50156" xr:uid="{881F3C6E-4FA5-4599-AAAA-8112B9DC29D2}"/>
    <cellStyle name="Comma 13 8 3" xfId="49874" xr:uid="{3A54E87D-B9F3-4794-8C90-1FFEC7CCD0DF}"/>
    <cellStyle name="Comma 13 9" xfId="46805" xr:uid="{A44D0EA8-BA9D-4A9C-AB67-CBC8D5EF8723}"/>
    <cellStyle name="Comma 13 9 2" xfId="50182" xr:uid="{7D624DCB-0367-45CD-B57E-7A2DA293DF9C}"/>
    <cellStyle name="Comma 13 9 3" xfId="49900" xr:uid="{724FA142-FD66-449A-857E-EB1FF10B6005}"/>
    <cellStyle name="Comma 130" xfId="368" xr:uid="{BACCEA8E-4B32-4686-9B1F-8D934B80B0BE}"/>
    <cellStyle name="Comma 130 2" xfId="1137" xr:uid="{106E9C11-BF7A-4B8D-BA45-BB121E8D952F}"/>
    <cellStyle name="Comma 131" xfId="369" xr:uid="{244A5CE1-31D2-4D98-9C2A-F2C0FE26501F}"/>
    <cellStyle name="Comma 131 2" xfId="1138" xr:uid="{A601B2D0-DA04-44DA-AB0D-64193A1F2AAF}"/>
    <cellStyle name="Comma 132" xfId="370" xr:uid="{070B6939-33E7-4B5E-8C17-E3764883A14A}"/>
    <cellStyle name="Comma 132 2" xfId="1139" xr:uid="{B93F716D-1D73-4BFE-B043-E61238EAC50E}"/>
    <cellStyle name="Comma 133" xfId="371" xr:uid="{BA30EF3F-6490-4BBA-8127-33DBB3ECF50D}"/>
    <cellStyle name="Comma 133 2" xfId="1140" xr:uid="{C669C35E-874D-471B-BF4F-3E35D0AFC077}"/>
    <cellStyle name="Comma 134" xfId="372" xr:uid="{C9DC095F-9BE2-44A0-90EB-1BFBFC074E94}"/>
    <cellStyle name="Comma 134 2" xfId="1141" xr:uid="{F6E2B639-AF44-471C-A067-2DB1DB547720}"/>
    <cellStyle name="Comma 135" xfId="373" xr:uid="{EE109AF1-BE96-4BCF-8C24-C455C9AC8816}"/>
    <cellStyle name="Comma 135 2" xfId="1142" xr:uid="{882CC50E-CEC5-4B58-B72D-A5B1BA94D4E3}"/>
    <cellStyle name="Comma 136" xfId="374" xr:uid="{1A4553C7-5215-4C1A-A517-70F5FCC7D838}"/>
    <cellStyle name="Comma 136 2" xfId="1143" xr:uid="{689E2706-2DC8-423E-9C5A-6FF92A3ED476}"/>
    <cellStyle name="Comma 137" xfId="375" xr:uid="{F1FD5733-0794-42BE-B8A4-F809EAEA3C0C}"/>
    <cellStyle name="Comma 137 2" xfId="1144" xr:uid="{83EE780C-6453-4D43-8696-5A73471E1AED}"/>
    <cellStyle name="Comma 138" xfId="376" xr:uid="{79EA7E8E-A9A1-4859-BA1A-BC3B00B14D21}"/>
    <cellStyle name="Comma 138 2" xfId="1145" xr:uid="{BD5CEA51-7898-4B94-B48B-126944B01A6B}"/>
    <cellStyle name="Comma 139" xfId="377" xr:uid="{72AF00D5-BF3F-4FB8-96AC-20F02374E0C6}"/>
    <cellStyle name="Comma 139 2" xfId="1146" xr:uid="{10AE1A61-B911-4A3C-9168-42722C238A8D}"/>
    <cellStyle name="Comma 14" xfId="378" xr:uid="{D993AFFB-5929-4B47-B360-81881FC16F7A}"/>
    <cellStyle name="Comma 14 10" xfId="46806" xr:uid="{F3176CF3-F2BC-4C66-B000-960D2451B7BA}"/>
    <cellStyle name="Comma 14 11" xfId="49605" xr:uid="{689C4ED4-4C2E-46A0-A07D-D836BFAB35CA}"/>
    <cellStyle name="Comma 14 12" xfId="49727" xr:uid="{74DB7E47-FE4A-4727-995A-7180F9812AA3}"/>
    <cellStyle name="Comma 14 13" xfId="1695" xr:uid="{BE9F8DC8-FB03-4A9C-9169-D061CA24F62F}"/>
    <cellStyle name="Comma 14 2" xfId="379" xr:uid="{65A4CC3C-4614-4493-86FC-EB58BA010516}"/>
    <cellStyle name="Comma 14 2 10" xfId="1886" xr:uid="{5C9751A2-B926-4C5D-9574-D40A474FBB9C}"/>
    <cellStyle name="Comma 14 2 2" xfId="1148" xr:uid="{FEF49692-FFE1-4CC2-9D4F-36D0906B23B3}"/>
    <cellStyle name="Comma 14 2 2 2" xfId="8311" xr:uid="{7B7E150F-DFC0-48CD-B057-46C14E995E97}"/>
    <cellStyle name="Comma 14 2 2 2 2" xfId="29801" xr:uid="{44D43063-1A48-43C6-9591-B10144BA8DAD}"/>
    <cellStyle name="Comma 14 2 2 3" xfId="10702" xr:uid="{1ED2DF57-C6AA-4EDC-AF80-963F200BC4B0}"/>
    <cellStyle name="Comma 14 2 2 3 2" xfId="31818" xr:uid="{012C07D2-ADB6-4F7E-898E-554912795C5D}"/>
    <cellStyle name="Comma 14 2 2 4" xfId="26026" xr:uid="{00E80035-D786-467D-B8A5-7478F27B5A7B}"/>
    <cellStyle name="Comma 14 2 2 5" xfId="48633" xr:uid="{147471AE-6457-4764-81E7-6B8BD03C6694}"/>
    <cellStyle name="Comma 14 2 2 6" xfId="50028" xr:uid="{47DC4631-EA22-4D7F-8639-4EDEEB8342BF}"/>
    <cellStyle name="Comma 14 2 2 7" xfId="4513" xr:uid="{16C3B833-4096-4226-BAA5-C068693A3A85}"/>
    <cellStyle name="Comma 14 2 3" xfId="5969" xr:uid="{F1AAE4BA-5ACF-4B22-922E-7547912071BB}"/>
    <cellStyle name="Comma 14 2 3 2" xfId="27456" xr:uid="{46A6F97B-B9A4-49AF-9C16-4D793B0070B7}"/>
    <cellStyle name="Comma 14 2 3 3" xfId="49146" xr:uid="{82F5E22B-4C8E-4B54-A7B9-D463FC5C8267}"/>
    <cellStyle name="Comma 14 2 4" xfId="10701" xr:uid="{307499C2-4662-4BFA-B711-656C88D99725}"/>
    <cellStyle name="Comma 14 2 4 2" xfId="31817" xr:uid="{6EA1EB6E-2622-4FBF-A28F-D496E7E70463}"/>
    <cellStyle name="Comma 14 2 5" xfId="16903" xr:uid="{79FCC812-9663-43BC-9560-C9DECB3EBA31}"/>
    <cellStyle name="Comma 14 2 5 2" xfId="37255" xr:uid="{C0E0F44B-8123-4E3B-8FA0-665F3D18905E}"/>
    <cellStyle name="Comma 14 2 6" xfId="23615" xr:uid="{3B992529-7FE5-4D39-9BEC-27814CE6F95A}"/>
    <cellStyle name="Comma 14 2 7" xfId="43111" xr:uid="{FAA7CD43-44FF-48D2-8F0B-555ABD9B6696}"/>
    <cellStyle name="Comma 14 2 8" xfId="46878" xr:uid="{62A6585E-5629-4CA8-97FB-48F622A64E68}"/>
    <cellStyle name="Comma 14 2 9" xfId="49746" xr:uid="{1C15C5FD-68CC-4002-9B86-3EAE613B4162}"/>
    <cellStyle name="Comma 14 3" xfId="986" xr:uid="{AE6D9121-7B41-43A5-A5FF-F1813447022B}"/>
    <cellStyle name="Comma 14 3 2" xfId="16904" xr:uid="{382C4694-E9FE-4C04-8BBD-66A1E738E0AE}"/>
    <cellStyle name="Comma 14 3 2 2" xfId="37256" xr:uid="{AF87EDCD-4158-47EB-9E30-DF9D1CDDD75D}"/>
    <cellStyle name="Comma 14 3 2 3" xfId="50054" xr:uid="{DE85AB5C-48BB-44D3-AF0B-A0462F1F9623}"/>
    <cellStyle name="Comma 14 3 3" xfId="48548" xr:uid="{5972B6B0-636C-435F-9EB7-AC17EEA7D1F4}"/>
    <cellStyle name="Comma 14 3 4" xfId="49772" xr:uid="{6A57267A-4DD2-4B1A-B469-516B7CD091CA}"/>
    <cellStyle name="Comma 14 3 5" xfId="2428" xr:uid="{788F1EBE-75B8-41A2-A0DF-2B22596A73D1}"/>
    <cellStyle name="Comma 14 4" xfId="1147" xr:uid="{406FF003-648B-48ED-9282-7B071FD8620B}"/>
    <cellStyle name="Comma 14 4 2" xfId="8124" xr:uid="{410D4129-88B2-48E2-AD87-7E344AACB146}"/>
    <cellStyle name="Comma 14 4 2 2" xfId="29614" xr:uid="{03FA8A2C-0BED-4A03-9914-498B3B9ABE58}"/>
    <cellStyle name="Comma 14 4 2 3" xfId="50080" xr:uid="{5D6C22BC-97D2-43A3-8EEE-886952DA7DD4}"/>
    <cellStyle name="Comma 14 4 3" xfId="25839" xr:uid="{97818EBC-820A-494C-8F12-0B5A2DD4B98E}"/>
    <cellStyle name="Comma 14 4 4" xfId="49086" xr:uid="{0FCC7528-77E6-44D9-9807-4E7AAC60954D}"/>
    <cellStyle name="Comma 14 4 5" xfId="49798" xr:uid="{D085050C-E796-484E-A207-DB911862D4E2}"/>
    <cellStyle name="Comma 14 4 6" xfId="4315" xr:uid="{3D787C06-8E2C-4635-8CD3-C5F299FD0620}"/>
    <cellStyle name="Comma 14 5" xfId="1451" xr:uid="{53875518-798B-4356-B8B3-4E0071266CF6}"/>
    <cellStyle name="Comma 14 5 2" xfId="27384" xr:uid="{D7241FC9-CB18-4DE6-9E74-E2C327B1C8B2}"/>
    <cellStyle name="Comma 14 5 2 2" xfId="50106" xr:uid="{BE78C428-8AB3-4581-BEC7-80C979FBCBC2}"/>
    <cellStyle name="Comma 14 5 3" xfId="49824" xr:uid="{977398CD-F3CC-473A-9641-623E96D104AF}"/>
    <cellStyle name="Comma 14 5 4" xfId="5897" xr:uid="{64066803-038C-4384-8737-3745BBA89F1B}"/>
    <cellStyle name="Comma 14 6" xfId="9957" xr:uid="{9E8DBB99-A39E-487F-B3DE-57C8060D2E05}"/>
    <cellStyle name="Comma 14 6 2" xfId="31426" xr:uid="{5A3B3D30-C8C5-4758-9FB7-3A504429A990}"/>
    <cellStyle name="Comma 14 6 2 2" xfId="50132" xr:uid="{668CC225-B9A2-4DAB-ABD8-5082EB81D19F}"/>
    <cellStyle name="Comma 14 6 3" xfId="49850" xr:uid="{B8180369-26FD-429F-8C80-14554CED40F7}"/>
    <cellStyle name="Comma 14 7" xfId="16902" xr:uid="{277D411C-DE38-4587-A63C-CAC919353D58}"/>
    <cellStyle name="Comma 14 7 2" xfId="37254" xr:uid="{C9065CC9-0F5B-4CBA-BE79-4D93BE29CE18}"/>
    <cellStyle name="Comma 14 7 2 2" xfId="50158" xr:uid="{05DCD0B4-2CA9-4D2E-BE77-F005BFF75045}"/>
    <cellStyle name="Comma 14 7 3" xfId="49876" xr:uid="{7C4943E2-34F8-453A-B194-A4571DC12742}"/>
    <cellStyle name="Comma 14 8" xfId="23538" xr:uid="{29408F4A-7BD8-46A0-AC6B-C49D05B7B3B6}"/>
    <cellStyle name="Comma 14 8 2" xfId="50184" xr:uid="{8CEE7342-AEEE-4E29-A022-DA5313591094}"/>
    <cellStyle name="Comma 14 8 3" xfId="49902" xr:uid="{91532567-B6E3-4456-98DA-160BCC4BB11A}"/>
    <cellStyle name="Comma 14 9" xfId="43110" xr:uid="{01385D0E-BF3D-4D91-92F9-CBAC5EF15590}"/>
    <cellStyle name="Comma 14 9 2" xfId="50010" xr:uid="{EC8C95E7-8ACF-48E1-A840-F25B22A85361}"/>
    <cellStyle name="Comma 140" xfId="380" xr:uid="{5F6C8F73-C954-4CFF-94F3-422D224B6B06}"/>
    <cellStyle name="Comma 140 2" xfId="1149" xr:uid="{6541EBD7-2994-47A4-922D-276A7946BDEC}"/>
    <cellStyle name="Comma 141" xfId="381" xr:uid="{3200D7CF-C1E2-4370-832A-A9CA78CBC4FD}"/>
    <cellStyle name="Comma 141 2" xfId="1150" xr:uid="{5AAF1B02-BD35-45A3-BE7D-C0893F75E717}"/>
    <cellStyle name="Comma 142" xfId="382" xr:uid="{CD39DF17-81D0-4D95-9D5D-FB48E467A286}"/>
    <cellStyle name="Comma 142 2" xfId="1151" xr:uid="{7961C57F-680E-4EF3-8750-EBED882DED7D}"/>
    <cellStyle name="Comma 143" xfId="383" xr:uid="{94806839-DF2B-412A-9F0E-F8231F9916F4}"/>
    <cellStyle name="Comma 143 2" xfId="1152" xr:uid="{E281AAFA-267B-48F2-A1A7-FFCCF347BEE0}"/>
    <cellStyle name="Comma 144" xfId="384" xr:uid="{539FCAFF-8D82-4D57-B26B-48D8C2A10F9B}"/>
    <cellStyle name="Comma 144 2" xfId="1153" xr:uid="{DD6A5B4E-82E0-432D-8B62-3EEF6EB91BBB}"/>
    <cellStyle name="Comma 145" xfId="385" xr:uid="{A3F7DEB7-7E9C-45FB-8F54-01097D1FBB57}"/>
    <cellStyle name="Comma 145 2" xfId="1154" xr:uid="{E5B8DB0B-F65B-43D5-BF1E-24008E6920D3}"/>
    <cellStyle name="Comma 146" xfId="386" xr:uid="{2B0EF1B5-3D5F-4487-9266-B1CC83AEF944}"/>
    <cellStyle name="Comma 146 2" xfId="1155" xr:uid="{9C8ACC38-1551-4451-BCED-077337150FFB}"/>
    <cellStyle name="Comma 147" xfId="59" xr:uid="{6EDF7041-1D71-4C4D-B27A-18CF229E6425}"/>
    <cellStyle name="Comma 147 2" xfId="1156" xr:uid="{57CCD901-7CA2-4D40-AE29-11B601E2C869}"/>
    <cellStyle name="Comma 147 3" xfId="1431" xr:uid="{6B16DD14-062B-478F-8A74-B20D3BE9F089}"/>
    <cellStyle name="Comma 148" xfId="1051" xr:uid="{0CF40332-6FC7-4A84-B8D8-FDE95018B894}"/>
    <cellStyle name="Comma 149" xfId="1413" xr:uid="{B5033E80-0F95-4A38-B748-9A7AE7432718}"/>
    <cellStyle name="Comma 15" xfId="387" xr:uid="{5422D27B-3ADE-4734-A1E1-A405C46C1ED5}"/>
    <cellStyle name="Comma 15 10" xfId="46798" xr:uid="{A0A89BE1-BB1C-48BF-9416-C81D194BCDB2}"/>
    <cellStyle name="Comma 15 11" xfId="49616" xr:uid="{EE278D1B-6296-4C00-A86D-5867528F6779}"/>
    <cellStyle name="Comma 15 12" xfId="49624" xr:uid="{C0C7B1D3-CC39-4D0B-9FC3-474E97FC34E6}"/>
    <cellStyle name="Comma 15 13" xfId="49626" xr:uid="{C1A426EF-D9A2-4AD4-8BD5-4AA7BCD0D782}"/>
    <cellStyle name="Comma 15 14" xfId="49748" xr:uid="{E977F5AE-E01D-4F3C-B800-A4057403A5C1}"/>
    <cellStyle name="Comma 15 15" xfId="1658" xr:uid="{F6D17A29-EDE8-4E1B-BA17-92AA39D12D3C}"/>
    <cellStyle name="Comma 15 2" xfId="1157" xr:uid="{96EB67B3-8442-4E96-8A3D-60228A039793}"/>
    <cellStyle name="Comma 15 2 10" xfId="46918" xr:uid="{D2D7D1FE-5001-4404-B9C5-E474F01503BE}"/>
    <cellStyle name="Comma 15 2 11" xfId="49774" xr:uid="{EC31710C-2296-4904-A2F2-B69E02C8234C}"/>
    <cellStyle name="Comma 15 2 12" xfId="1927" xr:uid="{7A7AE214-5291-41C9-99BE-790C05BFAB88}"/>
    <cellStyle name="Comma 15 2 2" xfId="4554" xr:uid="{3A2BA317-7A85-4491-A25E-C46F0B786775}"/>
    <cellStyle name="Comma 15 2 2 10" xfId="50056" xr:uid="{D8FC7D0E-3601-4A96-881D-38DF7A703AB6}"/>
    <cellStyle name="Comma 15 2 2 2" xfId="8352" xr:uid="{91097D93-FADE-401A-8952-9D8EDDA430DA}"/>
    <cellStyle name="Comma 15 2 2 2 2" xfId="10706" xr:uid="{D6EF2891-D8B6-4AA8-8E2E-7BBB4CD37F1A}"/>
    <cellStyle name="Comma 15 2 2 2 2 2" xfId="31822" xr:uid="{9FA82708-2146-4F25-826B-B0312314D042}"/>
    <cellStyle name="Comma 15 2 2 2 3" xfId="10705" xr:uid="{85E04A38-20A0-4CF2-8079-80661A0A2AFD}"/>
    <cellStyle name="Comma 15 2 2 2 3 2" xfId="31821" xr:uid="{97852FC6-4E2B-4A5B-AF62-36489560C7F4}"/>
    <cellStyle name="Comma 15 2 2 2 4" xfId="29842" xr:uid="{D7E352BB-E5A0-4905-B337-3AE086D0A857}"/>
    <cellStyle name="Comma 15 2 2 3" xfId="10707" xr:uid="{53EB9A35-FE90-4F37-AF50-82F4FA53D953}"/>
    <cellStyle name="Comma 15 2 2 3 2" xfId="31823" xr:uid="{C1C981A7-2CBD-4E5F-B033-8DABDFBCAD5C}"/>
    <cellStyle name="Comma 15 2 2 4" xfId="10708" xr:uid="{A58DA2C4-E623-422A-B7A8-6FCE23386576}"/>
    <cellStyle name="Comma 15 2 2 4 2" xfId="31824" xr:uid="{5E58CB50-5A53-4886-9FAD-DDCEAF459A3E}"/>
    <cellStyle name="Comma 15 2 2 5" xfId="10704" xr:uid="{C5440109-9D24-475C-8402-D538304EABFC}"/>
    <cellStyle name="Comma 15 2 2 5 2" xfId="31820" xr:uid="{5A799BF7-13B6-4323-8886-FE7538DA2991}"/>
    <cellStyle name="Comma 15 2 2 6" xfId="16907" xr:uid="{CB18B9F8-2E5D-4ACF-8C67-00ACB956F8E6}"/>
    <cellStyle name="Comma 15 2 2 6 2" xfId="37259" xr:uid="{29C2F936-CB23-4385-89B8-D6540434CEA7}"/>
    <cellStyle name="Comma 15 2 2 7" xfId="26067" xr:uid="{49D14F02-9F5D-4B80-9BDE-C8DB431C185C}"/>
    <cellStyle name="Comma 15 2 2 8" xfId="43113" xr:uid="{1D76131D-6B41-49A9-BBB2-78CBE5DCF4C7}"/>
    <cellStyle name="Comma 15 2 2 9" xfId="48674" xr:uid="{0D712031-05B1-4AB3-B05E-C50731A9F627}"/>
    <cellStyle name="Comma 15 2 3" xfId="6009" xr:uid="{16E978CF-F029-4B4C-85CB-D16A23CEDC98}"/>
    <cellStyle name="Comma 15 2 3 2" xfId="10710" xr:uid="{9F83ABE0-2406-447C-B565-B049769ADEC5}"/>
    <cellStyle name="Comma 15 2 3 2 2" xfId="31826" xr:uid="{0047E256-181B-4897-B2A5-8EB7CD7B65FC}"/>
    <cellStyle name="Comma 15 2 3 3" xfId="10709" xr:uid="{8EE51763-F45E-471B-8451-2535712B4CC7}"/>
    <cellStyle name="Comma 15 2 3 3 2" xfId="31825" xr:uid="{7F6A9A44-3C49-4491-B63A-30D13E9B6E6C}"/>
    <cellStyle name="Comma 15 2 3 4" xfId="27496" xr:uid="{013E342E-BFE6-4C5C-AED1-839394C144A4}"/>
    <cellStyle name="Comma 15 2 3 5" xfId="49186" xr:uid="{8065F9F0-4121-491A-A3F1-E612435DEE54}"/>
    <cellStyle name="Comma 15 2 4" xfId="10711" xr:uid="{EC55A1D8-114C-474F-B1B2-8746FE7F5502}"/>
    <cellStyle name="Comma 15 2 4 2" xfId="31827" xr:uid="{F19BAE0C-F93F-4D35-86C0-72123E1B2C73}"/>
    <cellStyle name="Comma 15 2 5" xfId="10712" xr:uid="{166E8DE4-B630-45B1-8744-B3A438B78B60}"/>
    <cellStyle name="Comma 15 2 5 2" xfId="31828" xr:uid="{705CF179-D075-4310-A1B8-A434B013C850}"/>
    <cellStyle name="Comma 15 2 6" xfId="10703" xr:uid="{687F260A-9660-460E-A740-16EB9489483C}"/>
    <cellStyle name="Comma 15 2 6 2" xfId="31819" xr:uid="{BDC64658-63B8-456F-BBF5-2745E75BC535}"/>
    <cellStyle name="Comma 15 2 7" xfId="16906" xr:uid="{12930939-A71B-45F6-A408-240E598DF99C}"/>
    <cellStyle name="Comma 15 2 7 2" xfId="37258" xr:uid="{D081F825-D5F3-4022-B056-4BA6C395D10A}"/>
    <cellStyle name="Comma 15 2 8" xfId="23656" xr:uid="{5F3BB104-D6A7-4BBF-91EA-EC7F6D03A5C7}"/>
    <cellStyle name="Comma 15 2 9" xfId="43112" xr:uid="{5145E21D-EEF3-4F0D-BB0C-CCE2961AEA21}"/>
    <cellStyle name="Comma 15 3" xfId="1452" xr:uid="{21F2103F-E0C5-4F8F-99F1-DD7327787A12}"/>
    <cellStyle name="Comma 15 3 10" xfId="46873" xr:uid="{7342FDBE-928C-46EB-B783-DEC176D4FCE2}"/>
    <cellStyle name="Comma 15 3 11" xfId="49800" xr:uid="{D1F229E6-AE9E-4D39-B230-28AB80BE0209}"/>
    <cellStyle name="Comma 15 3 12" xfId="1879" xr:uid="{02ACDBFF-6EAE-4D24-8B93-127638A5CF14}"/>
    <cellStyle name="Comma 15 3 2" xfId="4506" xr:uid="{D5CD7BC8-9836-4F76-A77C-29D656F0F550}"/>
    <cellStyle name="Comma 15 3 2 10" xfId="50082" xr:uid="{0629B8B9-A4E1-4090-B5FD-256A6E5BCA60}"/>
    <cellStyle name="Comma 15 3 2 2" xfId="8304" xr:uid="{ABD9785E-3938-4CF8-A83C-A9F8A18354C4}"/>
    <cellStyle name="Comma 15 3 2 2 2" xfId="10716" xr:uid="{CAED3D0E-6059-471E-93A8-692B506D3E81}"/>
    <cellStyle name="Comma 15 3 2 2 2 2" xfId="31832" xr:uid="{C0215557-4601-4F9B-B20D-8EB4646F01F0}"/>
    <cellStyle name="Comma 15 3 2 2 3" xfId="10715" xr:uid="{A51BEC06-679E-43A4-B49E-5BAED7244E7D}"/>
    <cellStyle name="Comma 15 3 2 2 3 2" xfId="31831" xr:uid="{5ACC4A16-11F5-48B4-BABD-3FD38134B475}"/>
    <cellStyle name="Comma 15 3 2 2 4" xfId="29794" xr:uid="{022CEEB1-1FFB-41AE-8D92-A8649532FECB}"/>
    <cellStyle name="Comma 15 3 2 3" xfId="10717" xr:uid="{F772D19F-0500-46CA-82AD-5E7C83FC992F}"/>
    <cellStyle name="Comma 15 3 2 3 2" xfId="31833" xr:uid="{C5308BDF-B9CE-4FC9-8CF3-80232642A805}"/>
    <cellStyle name="Comma 15 3 2 4" xfId="10718" xr:uid="{CE647A88-E042-4DFA-880A-8B395734B975}"/>
    <cellStyle name="Comma 15 3 2 4 2" xfId="31834" xr:uid="{9FE910D0-0653-4366-BD64-14019AB712A4}"/>
    <cellStyle name="Comma 15 3 2 5" xfId="10714" xr:uid="{6B8DA18F-68AB-438B-819F-90420E8644CC}"/>
    <cellStyle name="Comma 15 3 2 5 2" xfId="31830" xr:uid="{47743B87-DD23-4681-A05B-41A2C6079778}"/>
    <cellStyle name="Comma 15 3 2 6" xfId="16909" xr:uid="{A0181CF9-CAB1-4D53-BF32-36E731C69F01}"/>
    <cellStyle name="Comma 15 3 2 6 2" xfId="37261" xr:uid="{EB829D76-3024-47BA-8C8B-B26A8E423E45}"/>
    <cellStyle name="Comma 15 3 2 7" xfId="26019" xr:uid="{3E278F8A-6630-4CA2-97C4-9F1E6AB70892}"/>
    <cellStyle name="Comma 15 3 2 8" xfId="43115" xr:uid="{595F2FCA-CF62-452C-BCE7-01656F03AA52}"/>
    <cellStyle name="Comma 15 3 2 9" xfId="48627" xr:uid="{E33AF6B4-7A6E-41DA-B771-07D950127DB7}"/>
    <cellStyle name="Comma 15 3 3" xfId="5964" xr:uid="{88C4973D-14A8-4EE4-90D2-5D5BFBEE8352}"/>
    <cellStyle name="Comma 15 3 3 2" xfId="10720" xr:uid="{A7C2FECC-704F-4B90-8E8F-0E57EC5F3972}"/>
    <cellStyle name="Comma 15 3 3 2 2" xfId="31836" xr:uid="{9626AD41-6505-4AF8-A6B0-E3027ABC3382}"/>
    <cellStyle name="Comma 15 3 3 3" xfId="10719" xr:uid="{2F6223C0-D8A1-4257-B242-B4F4BAEC9C34}"/>
    <cellStyle name="Comma 15 3 3 3 2" xfId="31835" xr:uid="{310EEF71-D1CE-41D7-97C2-8C99B4CADB7B}"/>
    <cellStyle name="Comma 15 3 3 4" xfId="27451" xr:uid="{C9ACBCAD-17BF-4062-B147-9E4CCD3EC3BB}"/>
    <cellStyle name="Comma 15 3 3 5" xfId="49141" xr:uid="{FB7114F0-4486-4EDC-9D56-D66FECCBF985}"/>
    <cellStyle name="Comma 15 3 4" xfId="10721" xr:uid="{9BAEFC2D-9573-4892-BE48-9A7D4C5586C8}"/>
    <cellStyle name="Comma 15 3 4 2" xfId="31837" xr:uid="{3D0F8488-393C-462F-8B67-787304002917}"/>
    <cellStyle name="Comma 15 3 5" xfId="10722" xr:uid="{EEAC110C-EA22-404C-89B1-EDBD069BE32F}"/>
    <cellStyle name="Comma 15 3 5 2" xfId="31838" xr:uid="{513445A1-3D0F-4A4C-94A2-634530A6628F}"/>
    <cellStyle name="Comma 15 3 6" xfId="10713" xr:uid="{9FD0B06C-B901-423D-A245-78C2F86EEBEB}"/>
    <cellStyle name="Comma 15 3 6 2" xfId="31829" xr:uid="{81A378C9-2A57-4D67-B901-223234AA236B}"/>
    <cellStyle name="Comma 15 3 7" xfId="16908" xr:uid="{6B1A8C5D-9B71-4410-B95F-4716DB5EA743}"/>
    <cellStyle name="Comma 15 3 7 2" xfId="37260" xr:uid="{96F36640-802C-441D-BDDA-1EB4A609D847}"/>
    <cellStyle name="Comma 15 3 8" xfId="23609" xr:uid="{E2C3BDE0-79B1-476E-9716-F2EF861EB72D}"/>
    <cellStyle name="Comma 15 3 9" xfId="43114" xr:uid="{C9D46614-88F3-471A-9B5F-5872443B1491}"/>
    <cellStyle name="Comma 15 4" xfId="2429" xr:uid="{1D6FE7EE-D644-4FF2-8BE5-D0BD8408CB26}"/>
    <cellStyle name="Comma 15 4 2" xfId="10723" xr:uid="{D7FBADAA-DA6A-4EF3-B2C3-0860547D0B78}"/>
    <cellStyle name="Comma 15 4 2 2" xfId="31839" xr:uid="{E4E10F5C-A131-47AD-B57B-E37965530118}"/>
    <cellStyle name="Comma 15 4 2 3" xfId="50108" xr:uid="{4B721644-21DA-42E3-A43A-44687A1CE7BF}"/>
    <cellStyle name="Comma 15 4 3" xfId="16910" xr:uid="{33842C28-2B32-4E8F-AB29-646D8704680F}"/>
    <cellStyle name="Comma 15 4 3 2" xfId="37262" xr:uid="{92645F2D-34FD-4D53-A0F4-5FEF7F747657}"/>
    <cellStyle name="Comma 15 4 4" xfId="24133" xr:uid="{3F479A87-BC49-4C9F-888A-1DD7B7D75414}"/>
    <cellStyle name="Comma 15 4 5" xfId="43116" xr:uid="{6BDF7EDA-470F-4BD8-8F49-FBDFBCC003E0}"/>
    <cellStyle name="Comma 15 4 6" xfId="48536" xr:uid="{A93347BC-192C-4310-91F7-2A2EA3B7A7CC}"/>
    <cellStyle name="Comma 15 4 7" xfId="49826" xr:uid="{28CEE355-8163-4390-A8CE-436FBE531EFA}"/>
    <cellStyle name="Comma 15 5" xfId="4267" xr:uid="{03BEE592-FA92-4068-A56E-2768E7D6B299}"/>
    <cellStyle name="Comma 15 5 2" xfId="8076" xr:uid="{96B99A67-54E5-4B2D-8741-6DD3B50BA29B}"/>
    <cellStyle name="Comma 15 5 2 2" xfId="29566" xr:uid="{C8879848-4134-4CA0-BDE1-14E2FD294F06}"/>
    <cellStyle name="Comma 15 5 2 3" xfId="50134" xr:uid="{40BF5844-99EE-4CC4-90B4-444C4FA59D5F}"/>
    <cellStyle name="Comma 15 5 3" xfId="16911" xr:uid="{EC5EE266-0F4A-4768-B755-8602A451A6D2}"/>
    <cellStyle name="Comma 15 5 3 2" xfId="37263" xr:uid="{8082ABAE-DB4E-49DC-A12E-5C751EB14737}"/>
    <cellStyle name="Comma 15 5 4" xfId="25791" xr:uid="{25C72A6E-7D12-4135-A35F-604BDE781623}"/>
    <cellStyle name="Comma 15 5 5" xfId="43117" xr:uid="{CC08BE7E-ECA1-4AF4-A598-19C6C02C7440}"/>
    <cellStyle name="Comma 15 5 6" xfId="49081" xr:uid="{AB7A6254-8691-4493-8057-F0FFEDAF4D60}"/>
    <cellStyle name="Comma 15 5 7" xfId="49852" xr:uid="{A3378CA8-4797-4522-A701-A71D7AB14655}"/>
    <cellStyle name="Comma 15 6" xfId="5889" xr:uid="{03BB2789-04A9-4AB5-B77E-4813928F21BE}"/>
    <cellStyle name="Comma 15 6 2" xfId="27376" xr:uid="{047088D5-D82A-41EE-8DD7-458D67738117}"/>
    <cellStyle name="Comma 15 6 2 2" xfId="50160" xr:uid="{21947EEC-A642-4007-BB88-7C23AB5F4A65}"/>
    <cellStyle name="Comma 15 6 3" xfId="49878" xr:uid="{6F4598BD-E501-46DE-B521-AA37383CD5EC}"/>
    <cellStyle name="Comma 15 7" xfId="10043" xr:uid="{6681A85C-400D-42FA-A738-477CDA5D8E64}"/>
    <cellStyle name="Comma 15 7 2" xfId="31453" xr:uid="{45CA7C9D-5B37-4B97-A0A5-813E7C8118A6}"/>
    <cellStyle name="Comma 15 7 2 2" xfId="50186" xr:uid="{8584515A-ABD4-452F-92F1-21BB9AB0CD5E}"/>
    <cellStyle name="Comma 15 7 3" xfId="49904" xr:uid="{2CFF7E11-3C60-4617-87D9-995442E5FDF0}"/>
    <cellStyle name="Comma 15 8" xfId="16905" xr:uid="{DA12DE6C-625D-4F11-BD63-1A8BB5F79227}"/>
    <cellStyle name="Comma 15 8 2" xfId="37257" xr:uid="{83594F48-BFBC-426B-8ED5-58BB262A9631}"/>
    <cellStyle name="Comma 15 8 3" xfId="50030" xr:uid="{29DF9E30-A051-43E2-B284-F9D71BCD6B61}"/>
    <cellStyle name="Comma 15 9" xfId="23530" xr:uid="{1AC59A08-44B0-449E-B261-B418A15E8636}"/>
    <cellStyle name="Comma 150" xfId="1414" xr:uid="{3AC98680-1CB1-4282-BC84-D19FE44E7329}"/>
    <cellStyle name="Comma 151" xfId="1420" xr:uid="{555B80B0-4CA9-456E-9C12-C166E770A281}"/>
    <cellStyle name="Comma 152" xfId="1434" xr:uid="{A7EEEC8E-E35E-48A5-B24B-3CF3CB84C6C2}"/>
    <cellStyle name="Comma 153" xfId="1435" xr:uid="{D176E15C-9939-4AD2-A010-CF8B57A66CD6}"/>
    <cellStyle name="Comma 154" xfId="1433" xr:uid="{ED10D6D9-2DEE-4FC6-B639-9DE616781915}"/>
    <cellStyle name="Comma 155" xfId="388" xr:uid="{F39FE04B-D534-4EA2-A446-D19B1E93B80A}"/>
    <cellStyle name="Comma 155 2" xfId="1158" xr:uid="{A3C5676D-EAA1-4DF1-87E3-6707A7AA33EB}"/>
    <cellStyle name="Comma 156" xfId="1421" xr:uid="{DBEE3F64-D026-447B-8E8C-F7B7C75F7B94}"/>
    <cellStyle name="Comma 157" xfId="1432" xr:uid="{37583543-EE8C-4D08-8CF5-45A245B38C04}"/>
    <cellStyle name="Comma 158" xfId="1422" xr:uid="{4C5AD0FF-80E7-4081-A7B8-900739C0E6F7}"/>
    <cellStyle name="Comma 159" xfId="1423" xr:uid="{BDE5F7AB-C9C1-4A71-AE67-C84ACD7A5D76}"/>
    <cellStyle name="Comma 16" xfId="389" xr:uid="{75F1685B-A6D0-47B8-B3AB-A6D3B77C6949}"/>
    <cellStyle name="Comma 16 10" xfId="1696" xr:uid="{7FF932D5-C6A5-4C23-BFBB-875DBC06E9B8}"/>
    <cellStyle name="Comma 16 2" xfId="390" xr:uid="{1FC2707F-EA64-4B43-AF0D-4E810AD6E952}"/>
    <cellStyle name="Comma 16 2 2" xfId="1160" xr:uid="{822539BB-F2A4-4D9D-80EC-3093275EA0AB}"/>
    <cellStyle name="Comma 16 2 2 2" xfId="16914" xr:uid="{FA227C42-E301-47AD-A7E7-8E766558FACB}"/>
    <cellStyle name="Comma 16 2 2 2 2" xfId="37266" xr:uid="{45C5D273-6F2B-4AF1-9649-910FA058D127}"/>
    <cellStyle name="Comma 16 2 2 3" xfId="31840" xr:uid="{3E88CD7E-80DE-4A17-80E9-320978847BB3}"/>
    <cellStyle name="Comma 16 2 2 4" xfId="50058" xr:uid="{80546D02-50E6-4BFE-8F27-A77BC060215F}"/>
    <cellStyle name="Comma 16 2 2 5" xfId="10724" xr:uid="{6968282B-390D-444A-8B2F-EF5A31817EFE}"/>
    <cellStyle name="Comma 16 2 3" xfId="16915" xr:uid="{1C66D25C-145F-415A-B249-A02D08DF37C0}"/>
    <cellStyle name="Comma 16 2 3 2" xfId="37267" xr:uid="{F8C482A7-CA46-42D0-A3EB-19E9E9E519AA}"/>
    <cellStyle name="Comma 16 2 3 3" xfId="43118" xr:uid="{B9E86354-58D5-4A3B-952B-D56513325F89}"/>
    <cellStyle name="Comma 16 2 4" xfId="16913" xr:uid="{41E284D1-58AD-4531-8C42-5F262A51E9B8}"/>
    <cellStyle name="Comma 16 2 4 2" xfId="37265" xr:uid="{628716F4-CFF5-4DAE-80FB-9680D41905AF}"/>
    <cellStyle name="Comma 16 2 5" xfId="24134" xr:uid="{489FF8F4-B408-4CA8-A94E-546B77D51D53}"/>
    <cellStyle name="Comma 16 2 6" xfId="48549" xr:uid="{C1B9B7BD-7473-40F2-ABBA-DDF5BE48F5F6}"/>
    <cellStyle name="Comma 16 2 7" xfId="49776" xr:uid="{4AB72361-6B2A-4713-BED0-C5F8E5E97C25}"/>
    <cellStyle name="Comma 16 2 8" xfId="2430" xr:uid="{493A61A2-57C7-4BA3-9FC7-8D91935BF170}"/>
    <cellStyle name="Comma 16 3" xfId="391" xr:uid="{59E8E9F4-6376-4977-ADFE-BC55CFB2612D}"/>
    <cellStyle name="Comma 16 3 2" xfId="1161" xr:uid="{30F267CE-0B1E-4E12-815C-E06DF31929A9}"/>
    <cellStyle name="Comma 16 3 2 2" xfId="37268" xr:uid="{B168896A-84D3-400E-A3B8-506B0F2EC206}"/>
    <cellStyle name="Comma 16 3 2 3" xfId="50084" xr:uid="{1C33B2A9-9DC5-4DB1-98B0-5F7C64C42189}"/>
    <cellStyle name="Comma 16 3 2 4" xfId="16916" xr:uid="{9C9814F4-48F1-49C3-A790-76F1801D5F84}"/>
    <cellStyle name="Comma 16 3 3" xfId="31478" xr:uid="{77151DAD-88B8-41D0-8B50-B8E6266BA741}"/>
    <cellStyle name="Comma 16 3 4" xfId="49802" xr:uid="{AF13E1E8-A36A-4AE8-97DC-98F86429A8A6}"/>
    <cellStyle name="Comma 16 3 5" xfId="10127" xr:uid="{34A8AF7F-4785-4811-9958-C610A7B2C3E7}"/>
    <cellStyle name="Comma 16 4" xfId="392" xr:uid="{0976802D-9F68-49A8-BD5B-3C776800E4BD}"/>
    <cellStyle name="Comma 16 4 2" xfId="1162" xr:uid="{42B3E39B-3615-4485-BB57-9F13920362A4}"/>
    <cellStyle name="Comma 16 4 2 2" xfId="50110" xr:uid="{1A17B299-A9BD-4429-8CF1-FF520255C94D}"/>
    <cellStyle name="Comma 16 4 2 3" xfId="37269" xr:uid="{283B13AC-357C-4B5E-9201-9456A2C55313}"/>
    <cellStyle name="Comma 16 4 3" xfId="49828" xr:uid="{FFD7D4A0-9EA1-41BF-8E5F-22A6BC82D61E}"/>
    <cellStyle name="Comma 16 4 4" xfId="16917" xr:uid="{610DE75F-0109-4B4C-AE86-0CA41BD903E5}"/>
    <cellStyle name="Comma 16 5" xfId="393" xr:uid="{9D7C4F58-9074-4EB5-A8A6-4185604DC3BC}"/>
    <cellStyle name="Comma 16 5 2" xfId="1163" xr:uid="{07F1ACD5-A081-4C7C-BA86-B787D249DE76}"/>
    <cellStyle name="Comma 16 5 2 2" xfId="50136" xr:uid="{63A2162F-65EE-41E8-9E2A-2CAC353BB9B5}"/>
    <cellStyle name="Comma 16 5 2 3" xfId="37270" xr:uid="{98AEAC84-5567-40E0-B264-F910F335A33D}"/>
    <cellStyle name="Comma 16 5 3" xfId="49854" xr:uid="{31816673-8A81-4472-8C89-FC2DB9E32A7C}"/>
    <cellStyle name="Comma 16 5 4" xfId="16918" xr:uid="{FB81CC93-97EA-4ADE-8C14-B132B5D35F9A}"/>
    <cellStyle name="Comma 16 6" xfId="394" xr:uid="{A19ECC29-4092-4148-B02B-882380C5384F}"/>
    <cellStyle name="Comma 16 6 2" xfId="1164" xr:uid="{9DD4FF21-7071-4341-AA50-4C4C4549FAF4}"/>
    <cellStyle name="Comma 16 6 2 2" xfId="50162" xr:uid="{C79C1DDB-9AFC-4D78-B013-3086EB2074D5}"/>
    <cellStyle name="Comma 16 6 2 3" xfId="37264" xr:uid="{94F34A5A-3B4C-4DE9-97F2-6B1B8A08BE89}"/>
    <cellStyle name="Comma 16 6 3" xfId="49880" xr:uid="{30379EDD-83D6-4D9B-82F3-5BCCA06E21C8}"/>
    <cellStyle name="Comma 16 6 4" xfId="16912" xr:uid="{B8B6A8D0-8B2A-4689-8DCF-4EAD821EB59D}"/>
    <cellStyle name="Comma 16 7" xfId="395" xr:uid="{62B4DFC8-ADBD-44AB-BAC7-9C44DA7B4532}"/>
    <cellStyle name="Comma 16 7 2" xfId="1165" xr:uid="{819E2040-347F-4F6C-AEF4-A9652B2E2E27}"/>
    <cellStyle name="Comma 16 7 2 2" xfId="50188" xr:uid="{886D093E-8C67-4B76-A8E3-944003C5B47F}"/>
    <cellStyle name="Comma 16 7 3" xfId="49906" xr:uid="{E6CBCD07-8961-4F4D-B7B6-F442D8106371}"/>
    <cellStyle name="Comma 16 7 4" xfId="49617" xr:uid="{8A11C85F-30BE-453D-8688-24929783EF53}"/>
    <cellStyle name="Comma 16 8" xfId="1159" xr:uid="{CB3781E5-AB35-42B4-B6F1-E37E171D95DB}"/>
    <cellStyle name="Comma 16 8 2" xfId="50032" xr:uid="{4D0128AF-582B-4630-8CCD-858D51CDF1F5}"/>
    <cellStyle name="Comma 16 9" xfId="1453" xr:uid="{D127C319-75CE-4C52-86EA-AF077BE0F0AB}"/>
    <cellStyle name="Comma 16 9 2" xfId="49750" xr:uid="{B5F90F53-511E-4B07-A496-872CE2BA2AAC}"/>
    <cellStyle name="Comma 160" xfId="56" xr:uid="{95586229-AC0D-4757-AF95-D4384774F4EE}"/>
    <cellStyle name="Comma 161" xfId="55" xr:uid="{BA83B45E-4044-4C13-90A6-4435C9D44CFE}"/>
    <cellStyle name="Comma 162" xfId="1436" xr:uid="{A09E117D-86CB-4BC5-A37D-1726DE3C0341}"/>
    <cellStyle name="Comma 163" xfId="1489" xr:uid="{8227E1EE-2AC8-421B-8B72-CB1AFC4CF994}"/>
    <cellStyle name="Comma 164" xfId="1502" xr:uid="{90CDB1FD-2D68-4C14-88A5-861CE6532BDA}"/>
    <cellStyle name="Comma 165" xfId="1503" xr:uid="{C76B3359-C93D-43F3-A588-255DA5EF6BB2}"/>
    <cellStyle name="Comma 166" xfId="1505" xr:uid="{7B82837A-7EAF-4FBA-93E1-447924395BFD}"/>
    <cellStyle name="Comma 167" xfId="1507" xr:uid="{0418DA7A-4320-422F-8E48-08F6A0A0A4D5}"/>
    <cellStyle name="Comma 168" xfId="1628" xr:uid="{530F4812-2936-4F01-9DA2-AC02713C3AFD}"/>
    <cellStyle name="Comma 17" xfId="396" xr:uid="{3A407886-53C3-4B19-855F-152E04306910}"/>
    <cellStyle name="Comma 17 10" xfId="49752" xr:uid="{9E6C44F0-C81A-4482-8261-3B6FBB314346}"/>
    <cellStyle name="Comma 17 11" xfId="1653" xr:uid="{E4FE4A48-37A8-4119-B323-C85F22A3DD36}"/>
    <cellStyle name="Comma 17 2" xfId="1166" xr:uid="{ED6E1AC9-7F70-4D53-952C-C81D4DBD17E0}"/>
    <cellStyle name="Comma 17 2 2" xfId="4504" xr:uid="{B2AE553B-7B71-4366-BB62-674CD15DB5B5}"/>
    <cellStyle name="Comma 17 2 2 2" xfId="8302" xr:uid="{1C7DF967-32BC-47CC-8DBE-D902BBCA1D5D}"/>
    <cellStyle name="Comma 17 2 2 2 2" xfId="29792" xr:uid="{28D34F7F-B61A-4375-801B-E99DD315E679}"/>
    <cellStyle name="Comma 17 2 2 3" xfId="26017" xr:uid="{43D37B68-EEDC-49DD-B95F-DE1EB3E1D89E}"/>
    <cellStyle name="Comma 17 2 2 4" xfId="48625" xr:uid="{E9F6FD4E-BCC4-407E-ACA4-53D7F5A3022D}"/>
    <cellStyle name="Comma 17 2 2 5" xfId="50060" xr:uid="{C479D9CB-DD17-477A-BDB5-465725B9A4B3}"/>
    <cellStyle name="Comma 17 2 3" xfId="5962" xr:uid="{196448A1-EC6A-4D9B-A5D9-A5252FCC52CD}"/>
    <cellStyle name="Comma 17 2 3 2" xfId="27449" xr:uid="{87D8ACCD-BABE-4DDA-AD5E-1C5E220E2A12}"/>
    <cellStyle name="Comma 17 2 3 3" xfId="49139" xr:uid="{C33FB6B9-07EA-4E0C-A09D-21EAC2499251}"/>
    <cellStyle name="Comma 17 2 4" xfId="10726" xr:uid="{2F1B5F1E-A233-4458-BACA-73FEB5DB7F40}"/>
    <cellStyle name="Comma 17 2 4 2" xfId="31842" xr:uid="{C27719C9-C4D5-4A0E-8B91-34B3ECE5BA46}"/>
    <cellStyle name="Comma 17 2 5" xfId="16920" xr:uid="{D5AA3C9F-5C38-486C-AC7A-712D8D253B98}"/>
    <cellStyle name="Comma 17 2 5 2" xfId="37272" xr:uid="{7186FF98-205B-4168-A2F4-B0307CC706BF}"/>
    <cellStyle name="Comma 17 2 6" xfId="23607" xr:uid="{0F4D035D-AF23-48BA-8EBB-AE7F565F7C55}"/>
    <cellStyle name="Comma 17 2 7" xfId="46871" xr:uid="{7A5E6592-542F-4A3D-B0B5-D6BD827EA296}"/>
    <cellStyle name="Comma 17 2 8" xfId="49778" xr:uid="{4461C7BB-2E23-45DB-A253-482D6D0ADFF5}"/>
    <cellStyle name="Comma 17 2 9" xfId="1877" xr:uid="{5E5D8822-BADD-414C-BFD1-66D2C066FC6A}"/>
    <cellStyle name="Comma 17 3" xfId="1454" xr:uid="{C3D10C1E-4A5B-4B5E-9E5D-394C599123DA}"/>
    <cellStyle name="Comma 17 3 2" xfId="16921" xr:uid="{AFCBD193-FFD6-4328-B82C-971618D7991A}"/>
    <cellStyle name="Comma 17 3 2 2" xfId="37273" xr:uid="{96C2A87E-84A1-40C9-8AF7-D835BA45F91E}"/>
    <cellStyle name="Comma 17 3 2 3" xfId="50086" xr:uid="{193C53E2-EC94-40D7-A7C9-27537519E2B6}"/>
    <cellStyle name="Comma 17 3 3" xfId="24135" xr:uid="{E6061C4C-3ADD-46AA-81F7-BB32F228E4C2}"/>
    <cellStyle name="Comma 17 3 4" xfId="48534" xr:uid="{F3B6E32E-338A-4FE5-993F-8601DDE08493}"/>
    <cellStyle name="Comma 17 3 5" xfId="49804" xr:uid="{2B1CF2B5-DB71-48CC-9FEF-163570346529}"/>
    <cellStyle name="Comma 17 3 6" xfId="2431" xr:uid="{A1C52019-280E-485B-BB35-9E25B6A8149B}"/>
    <cellStyle name="Comma 17 4" xfId="4261" xr:uid="{706F174A-DD24-4E33-B68B-0115091E384B}"/>
    <cellStyle name="Comma 17 4 2" xfId="8070" xr:uid="{16A06EED-F87A-4F4E-B432-10E3A675E676}"/>
    <cellStyle name="Comma 17 4 2 2" xfId="29560" xr:uid="{F6D71D68-C052-4B00-80D8-4DFFC3A41DA8}"/>
    <cellStyle name="Comma 17 4 2 3" xfId="50112" xr:uid="{E20CAAAB-EC42-4998-AAC0-1A7411D4D484}"/>
    <cellStyle name="Comma 17 4 3" xfId="25785" xr:uid="{7A67E5AE-712D-4B61-B615-C0D701522E76}"/>
    <cellStyle name="Comma 17 4 4" xfId="49079" xr:uid="{EEC5DD18-AE7C-4C26-BEA3-2814969C7CD5}"/>
    <cellStyle name="Comma 17 4 5" xfId="49830" xr:uid="{0388DA1B-1F3A-4B36-AD98-95DFB1690C2D}"/>
    <cellStyle name="Comma 17 5" xfId="5887" xr:uid="{8DDDB5CE-56C4-4666-A99F-33E6280DAD02}"/>
    <cellStyle name="Comma 17 5 2" xfId="27374" xr:uid="{5449908A-A7E6-4FE1-87DD-99B5EE008A0A}"/>
    <cellStyle name="Comma 17 5 2 2" xfId="50138" xr:uid="{94D14B46-8BDD-4F3E-AB47-F26D1DC4C014}"/>
    <cellStyle name="Comma 17 5 3" xfId="49856" xr:uid="{6E37DFE5-1363-4FE1-8539-53F2C20EF2A1}"/>
    <cellStyle name="Comma 17 6" xfId="10725" xr:uid="{9E6AAD2D-CD09-4026-B223-E564AEBA1005}"/>
    <cellStyle name="Comma 17 6 2" xfId="31841" xr:uid="{D77EF88A-EDB6-4033-B11B-FC4104822C80}"/>
    <cellStyle name="Comma 17 6 2 2" xfId="50164" xr:uid="{C76B1634-7456-4B70-ABCE-2290AD768F4B}"/>
    <cellStyle name="Comma 17 6 3" xfId="49882" xr:uid="{A1E2F1B6-34EF-431F-8D5D-C90514C81CC2}"/>
    <cellStyle name="Comma 17 7" xfId="16919" xr:uid="{63977418-A4B0-43CC-8B27-785699C716B5}"/>
    <cellStyle name="Comma 17 7 2" xfId="37271" xr:uid="{61AF07A5-5D54-4AFB-BB26-4750C903A757}"/>
    <cellStyle name="Comma 17 7 2 2" xfId="50190" xr:uid="{25D316BB-3F2F-4A2F-8DC6-5E9D3F352AE8}"/>
    <cellStyle name="Comma 17 7 3" xfId="49908" xr:uid="{C3739A9A-08EB-40E5-BA67-3D47EC7FA430}"/>
    <cellStyle name="Comma 17 8" xfId="23528" xr:uid="{84C2A52C-39F2-4C11-8897-4F1D1B90C901}"/>
    <cellStyle name="Comma 17 8 2" xfId="50034" xr:uid="{09082B10-68BB-4DA9-9777-38211FB8D8C9}"/>
    <cellStyle name="Comma 17 9" xfId="46796" xr:uid="{E55C15C0-F2BA-41C9-871C-15F254406C2C}"/>
    <cellStyle name="Comma 18" xfId="397" xr:uid="{12A2410C-697A-4A55-8174-D63CC60BAF8B}"/>
    <cellStyle name="Comma 18 10" xfId="46793" xr:uid="{8E78D24A-DA75-40DF-A40E-2BB3E1F06A8F}"/>
    <cellStyle name="Comma 18 11" xfId="49754" xr:uid="{216EE738-FC46-4249-B454-AF134BA7C522}"/>
    <cellStyle name="Comma 18 12" xfId="1650" xr:uid="{994F980A-9192-4347-86DE-18D76C7BF9EB}"/>
    <cellStyle name="Comma 18 2" xfId="398" xr:uid="{652B6884-B506-4E40-B4FB-CC163757CE57}"/>
    <cellStyle name="Comma 18 2 10" xfId="1926" xr:uid="{37115945-9757-4D2B-8C5D-AF7B0A2D24A5}"/>
    <cellStyle name="Comma 18 2 2" xfId="1168" xr:uid="{903BB8F8-C733-4874-AD7F-B1E7EEAC5CEC}"/>
    <cellStyle name="Comma 18 2 2 2" xfId="8351" xr:uid="{6C7EDE12-B23B-4D9E-9395-BE6DFE99EFE6}"/>
    <cellStyle name="Comma 18 2 2 2 2" xfId="29841" xr:uid="{1310CEE1-2B5D-4F78-9507-4CA5C99ECB82}"/>
    <cellStyle name="Comma 18 2 2 3" xfId="26066" xr:uid="{1E4D2B4B-B34A-48F3-A9E3-CCA63334905C}"/>
    <cellStyle name="Comma 18 2 2 4" xfId="48673" xr:uid="{50F375C8-D3B5-48A1-925B-CBA9AB9E45B0}"/>
    <cellStyle name="Comma 18 2 2 5" xfId="50062" xr:uid="{F796C54D-0248-41C4-A033-2A47FFB11F8D}"/>
    <cellStyle name="Comma 18 2 2 6" xfId="4553" xr:uid="{3FA1C0FE-93F4-4307-8A59-1DDFC589F984}"/>
    <cellStyle name="Comma 18 2 3" xfId="6008" xr:uid="{FAAC8F0F-CA93-420E-A44A-824AE3B8CB38}"/>
    <cellStyle name="Comma 18 2 3 2" xfId="27495" xr:uid="{9BFF62BD-DF18-4433-A96E-CD18314CE533}"/>
    <cellStyle name="Comma 18 2 3 3" xfId="49185" xr:uid="{A60C8B1D-E162-4DD6-A035-EAC9087FCD1A}"/>
    <cellStyle name="Comma 18 2 4" xfId="10728" xr:uid="{2CFD43CA-42D2-4B9E-AF95-9344D812FD80}"/>
    <cellStyle name="Comma 18 2 4 2" xfId="31844" xr:uid="{63DDBF68-8CDF-44DF-8B67-73CBD68FC902}"/>
    <cellStyle name="Comma 18 2 5" xfId="16923" xr:uid="{F4884BAA-43F7-49A5-A746-1E9627D4E86C}"/>
    <cellStyle name="Comma 18 2 5 2" xfId="37275" xr:uid="{A6BE361E-4B38-4C4C-A7C5-64D2D1018B67}"/>
    <cellStyle name="Comma 18 2 6" xfId="23655" xr:uid="{20C902D0-4E27-4D6B-8FA9-1FDA155F5EB5}"/>
    <cellStyle name="Comma 18 2 7" xfId="43119" xr:uid="{2B11C426-4759-4A50-8C81-469A07D35D64}"/>
    <cellStyle name="Comma 18 2 8" xfId="46917" xr:uid="{BA099306-0F49-4CF1-9496-A6D3BAE5B617}"/>
    <cellStyle name="Comma 18 2 9" xfId="49780" xr:uid="{BC25DC03-FCBD-4A56-8204-9213C14312C7}"/>
    <cellStyle name="Comma 18 3" xfId="1167" xr:uid="{398C7FCC-69F0-4D2C-B485-3C5DADCEA19F}"/>
    <cellStyle name="Comma 18 3 2" xfId="4502" xr:uid="{73924ADE-93BD-4B89-BF97-60A9C1BF5521}"/>
    <cellStyle name="Comma 18 3 2 2" xfId="8300" xr:uid="{AA413BDB-6FA4-4C7A-B8C0-25B448286A5A}"/>
    <cellStyle name="Comma 18 3 2 2 2" xfId="29790" xr:uid="{D8B3F830-91BD-4814-B086-237C9FDA624E}"/>
    <cellStyle name="Comma 18 3 2 3" xfId="26015" xr:uid="{9EB327A8-BD1F-4CA9-90F2-11CEA6BCED2B}"/>
    <cellStyle name="Comma 18 3 2 4" xfId="48622" xr:uid="{A2FE548C-D051-461F-ADAB-E5C00CE8A8C0}"/>
    <cellStyle name="Comma 18 3 2 5" xfId="50088" xr:uid="{8C29030B-55F1-4146-83D3-05A6BCB8199F}"/>
    <cellStyle name="Comma 18 3 3" xfId="5959" xr:uid="{733A9888-ABDA-4BB9-93EE-1FF7E48D3AE0}"/>
    <cellStyle name="Comma 18 3 3 2" xfId="27446" xr:uid="{445100F8-2F00-472F-B835-2F0B7CC7573C}"/>
    <cellStyle name="Comma 18 3 3 3" xfId="49136" xr:uid="{42AB3810-0A89-4D85-9F7F-AE90A00A7BA6}"/>
    <cellStyle name="Comma 18 3 4" xfId="16924" xr:uid="{88F9CF95-A2FA-4EDF-944D-AB1FCC842FEE}"/>
    <cellStyle name="Comma 18 3 4 2" xfId="37276" xr:uid="{5127312C-50D8-483A-AF59-012338894DA3}"/>
    <cellStyle name="Comma 18 3 5" xfId="23604" xr:uid="{FF0B9130-2099-461C-9A4D-63ADBD166E62}"/>
    <cellStyle name="Comma 18 3 6" xfId="43120" xr:uid="{564942C8-66C2-471E-AB2D-A60058A55835}"/>
    <cellStyle name="Comma 18 3 7" xfId="46868" xr:uid="{5821C127-7D9B-43A1-956F-8C2CCD4A90E8}"/>
    <cellStyle name="Comma 18 3 8" xfId="49806" xr:uid="{BB1A8308-D9C8-414D-A084-399B3588BE55}"/>
    <cellStyle name="Comma 18 3 9" xfId="1874" xr:uid="{9CE6BD98-E8DD-4571-A5DE-D29C756ED074}"/>
    <cellStyle name="Comma 18 4" xfId="1455" xr:uid="{260D9778-CDA7-4156-B42E-4D82A6CC8C9D}"/>
    <cellStyle name="Comma 18 4 2" xfId="24136" xr:uid="{59C634C3-71B6-4D35-9F7C-7D14120CB97A}"/>
    <cellStyle name="Comma 18 4 2 2" xfId="50114" xr:uid="{AA9EDE6B-CA47-415D-9094-338183866189}"/>
    <cellStyle name="Comma 18 4 3" xfId="48531" xr:uid="{E5923A3A-C9BA-48F4-B555-2A099285B28B}"/>
    <cellStyle name="Comma 18 4 4" xfId="49832" xr:uid="{A069D9D9-6622-47CF-AD70-4F241FAC5131}"/>
    <cellStyle name="Comma 18 4 5" xfId="2432" xr:uid="{38B976AA-5B11-419F-A83D-366CE7943549}"/>
    <cellStyle name="Comma 18 5" xfId="4259" xr:uid="{0106F2DB-95CB-492D-8F3F-8568F9117CCA}"/>
    <cellStyle name="Comma 18 5 2" xfId="8068" xr:uid="{1E6BF1AC-7BA0-4606-B918-6502EE2AE45A}"/>
    <cellStyle name="Comma 18 5 2 2" xfId="29558" xr:uid="{9A5C500E-97D6-4B7E-9423-1D65FE3DD969}"/>
    <cellStyle name="Comma 18 5 2 3" xfId="50140" xr:uid="{0F5A67CB-84A4-41C5-A240-26CEB127A135}"/>
    <cellStyle name="Comma 18 5 3" xfId="25783" xr:uid="{6A9F1548-8DD9-40FE-935F-FF30A53923BA}"/>
    <cellStyle name="Comma 18 5 4" xfId="49076" xr:uid="{DE8274EC-0B91-473B-8766-BA8057BCFE22}"/>
    <cellStyle name="Comma 18 5 5" xfId="49858" xr:uid="{68A074C5-975E-4DAC-9022-B911C52AFAEC}"/>
    <cellStyle name="Comma 18 6" xfId="5884" xr:uid="{8FAA583F-4BE4-4FC5-A25D-627BC8B47667}"/>
    <cellStyle name="Comma 18 6 2" xfId="27371" xr:uid="{3CC6642B-6A55-4F28-9C1F-5AA16861090C}"/>
    <cellStyle name="Comma 18 6 2 2" xfId="50166" xr:uid="{053432AC-268F-4F9F-8EF8-AD517B5F383B}"/>
    <cellStyle name="Comma 18 6 3" xfId="49884" xr:uid="{E4C974D6-4617-48D5-8DCF-F15FDBDA796F}"/>
    <cellStyle name="Comma 18 7" xfId="10727" xr:uid="{6545FAEE-930B-4A40-9A9E-5C22A231BE0B}"/>
    <cellStyle name="Comma 18 7 2" xfId="31843" xr:uid="{DB418E8E-73CA-4F29-9E41-4D57AA0CEFBC}"/>
    <cellStyle name="Comma 18 7 2 2" xfId="50192" xr:uid="{72719490-2167-45C5-8E98-B586427DC608}"/>
    <cellStyle name="Comma 18 7 3" xfId="49910" xr:uid="{736051AE-65CC-4E01-8CB7-DEC5CB13EC27}"/>
    <cellStyle name="Comma 18 8" xfId="16922" xr:uid="{8AE24CB9-7D6A-4F6B-AD28-87DEC468BA6E}"/>
    <cellStyle name="Comma 18 8 2" xfId="37274" xr:uid="{6B78586D-746E-44D9-B4E0-947D797DD710}"/>
    <cellStyle name="Comma 18 8 3" xfId="50036" xr:uid="{142D8D7C-8DE6-4AEA-8C40-E99DB6397120}"/>
    <cellStyle name="Comma 18 9" xfId="23525" xr:uid="{D703106F-3BD8-4836-A73B-9B75544E8E35}"/>
    <cellStyle name="Comma 19" xfId="399" xr:uid="{E957FCC1-DCFF-4747-829C-29642B3A7EE2}"/>
    <cellStyle name="Comma 19 10" xfId="1697" xr:uid="{919E9271-581A-427B-A926-6CA7FF6467F4}"/>
    <cellStyle name="Comma 19 2" xfId="1169" xr:uid="{748864C9-C5B6-4AA8-BFE8-5B287740BA96}"/>
    <cellStyle name="Comma 19 2 2" xfId="10729" xr:uid="{3A9D5DEE-8863-48A8-999F-2D6DE5FB6A61}"/>
    <cellStyle name="Comma 19 2 2 2" xfId="31845" xr:uid="{04D43747-F48D-40B1-A167-89656B215CF9}"/>
    <cellStyle name="Comma 19 2 2 3" xfId="50064" xr:uid="{D3E48329-8E38-46F9-9353-E7A64F30DBC4}"/>
    <cellStyle name="Comma 19 2 3" xfId="16925" xr:uid="{457D94A5-A181-4925-8797-49873AB6B050}"/>
    <cellStyle name="Comma 19 2 3 2" xfId="37277" xr:uid="{5F110CA5-C599-412E-AD6E-BB11BB29A118}"/>
    <cellStyle name="Comma 19 2 4" xfId="24137" xr:uid="{E8DAE2A2-A9A3-4941-87E2-CA87C4D33CB3}"/>
    <cellStyle name="Comma 19 2 5" xfId="48550" xr:uid="{8C76E900-BA05-433B-8C7B-48AD5066371A}"/>
    <cellStyle name="Comma 19 2 6" xfId="49782" xr:uid="{70D75971-5853-460D-BDFF-8E516A10C181}"/>
    <cellStyle name="Comma 19 2 7" xfId="2433" xr:uid="{56C4008F-9F0F-484E-B9B1-8D88D89A4F2B}"/>
    <cellStyle name="Comma 19 3" xfId="1456" xr:uid="{045E56E4-F9AE-418B-809C-E30D9729F67A}"/>
    <cellStyle name="Comma 19 3 2" xfId="31427" xr:uid="{F35E5946-27F4-40D5-B77A-215541A0DC25}"/>
    <cellStyle name="Comma 19 3 2 2" xfId="50090" xr:uid="{382B7E3D-AE97-4780-AA96-BE029F9BC37A}"/>
    <cellStyle name="Comma 19 3 3" xfId="49808" xr:uid="{5ADD5B26-E592-4E13-977F-8A7F5093E754}"/>
    <cellStyle name="Comma 19 3 4" xfId="9958" xr:uid="{CB990893-FFE3-42F3-957E-CCB16B61B6D3}"/>
    <cellStyle name="Comma 19 4" xfId="49834" xr:uid="{7356AD8A-F731-48EA-A302-D83B334AC031}"/>
    <cellStyle name="Comma 19 4 2" xfId="50116" xr:uid="{FF6EED08-802E-43D5-BF0F-719080FA2661}"/>
    <cellStyle name="Comma 19 5" xfId="49860" xr:uid="{F4A15A3D-0817-4A02-8544-17521A19049C}"/>
    <cellStyle name="Comma 19 5 2" xfId="50142" xr:uid="{1713B88F-09C8-4852-A2FD-640E5CB2587B}"/>
    <cellStyle name="Comma 19 6" xfId="49886" xr:uid="{F030A27B-9FFB-4A5F-933C-1BFB7C6315AC}"/>
    <cellStyle name="Comma 19 6 2" xfId="50168" xr:uid="{D71ED00F-8551-42FD-8835-C633C06C42AD}"/>
    <cellStyle name="Comma 19 7" xfId="49912" xr:uid="{40C71F86-9E53-4410-B9E2-C933682819D6}"/>
    <cellStyle name="Comma 19 7 2" xfId="50194" xr:uid="{A8836500-BF46-4796-ADB6-EEFCFB7D2FB4}"/>
    <cellStyle name="Comma 19 8" xfId="50038" xr:uid="{5FDF75F1-C370-45F3-84EA-61C85450DE67}"/>
    <cellStyle name="Comma 19 9" xfId="49756" xr:uid="{2DF64834-5881-47F9-94A8-19761B976369}"/>
    <cellStyle name="Comma 2" xfId="1" xr:uid="{00000000-0005-0000-0000-000000000000}"/>
    <cellStyle name="Comma 2 10" xfId="400" xr:uid="{C0B2073D-A2F0-4B15-ADA8-A129CB053F10}"/>
    <cellStyle name="Comma 2 10 2" xfId="1170" xr:uid="{00C49F1D-287B-4DD5-81F0-6E0D34F0A602}"/>
    <cellStyle name="Comma 2 10 2 2" xfId="10730" xr:uid="{878CD86F-2759-4A97-BF9C-074EF4546376}"/>
    <cellStyle name="Comma 2 10 2 2 2" xfId="16927" xr:uid="{6941ADC6-0EB0-4FA6-91BB-9DECCFF3E3FD}"/>
    <cellStyle name="Comma 2 10 2 2 2 2" xfId="37279" xr:uid="{4B01CD5B-3F98-4C86-8E67-A490A5C60122}"/>
    <cellStyle name="Comma 2 10 2 3" xfId="16926" xr:uid="{D9FE3A07-13B0-4B5B-8C36-8FF07FCB7F18}"/>
    <cellStyle name="Comma 2 10 2 3 2" xfId="37278" xr:uid="{5C949FB6-CB29-4113-935D-B4EDBECD8FD9}"/>
    <cellStyle name="Comma 2 10 2 4" xfId="50040" xr:uid="{88C0ECD8-532F-4C00-8501-5C1F81D39B1D}"/>
    <cellStyle name="Comma 2 10 2 5" xfId="2434" xr:uid="{57315628-BEA6-46AD-96F2-A9B128DFC235}"/>
    <cellStyle name="Comma 2 10 3" xfId="16928" xr:uid="{FCB472C2-0F86-488F-A5B2-E0ABCE941CAD}"/>
    <cellStyle name="Comma 2 10 3 2" xfId="37280" xr:uid="{FC8C30C4-0C6D-4F2B-940A-94D83399FA98}"/>
    <cellStyle name="Comma 2 10 4" xfId="49758" xr:uid="{17854E8D-90D7-4D06-875B-A2AA4BACCBB1}"/>
    <cellStyle name="Comma 2 10 5" xfId="1698" xr:uid="{077679A1-7F0A-435B-A03E-2628DA328CDC}"/>
    <cellStyle name="Comma 2 100" xfId="16929" xr:uid="{8E10B810-B89E-441A-87DC-9B43223269F8}"/>
    <cellStyle name="Comma 2 100 2" xfId="16930" xr:uid="{31DD5C9F-9C84-4768-87C9-C3BBC72F4F7D}"/>
    <cellStyle name="Comma 2 100 2 2" xfId="37282" xr:uid="{4F682A35-EF24-47ED-BA67-35B4F7D024FE}"/>
    <cellStyle name="Comma 2 100 3" xfId="16931" xr:uid="{79915530-4FE5-484B-973E-9F0E2CE85DF8}"/>
    <cellStyle name="Comma 2 100 3 2" xfId="37283" xr:uid="{91C0C4AB-644F-4EFA-BD50-A512EBEB98EE}"/>
    <cellStyle name="Comma 2 100 4" xfId="37281" xr:uid="{7B9D0E9C-63DD-4BD2-8243-B43ECF9DC354}"/>
    <cellStyle name="Comma 2 101" xfId="16932" xr:uid="{693E947B-9C6E-4FE7-A153-728603665C98}"/>
    <cellStyle name="Comma 2 101 2" xfId="16933" xr:uid="{209653F1-C7A9-45AF-AD53-8D4CB74DDB2F}"/>
    <cellStyle name="Comma 2 101 2 2" xfId="37285" xr:uid="{C27CCF2B-7B84-4625-AF81-5D445C7BE8BB}"/>
    <cellStyle name="Comma 2 101 3" xfId="16934" xr:uid="{2A4CC588-3CF3-4176-BCEA-0E0354D94094}"/>
    <cellStyle name="Comma 2 101 3 2" xfId="37286" xr:uid="{1766DF32-C5C1-4BEB-9A3B-300A4FD40038}"/>
    <cellStyle name="Comma 2 101 4" xfId="37284" xr:uid="{3259B2F0-36F7-4091-9CA0-32BFF8A34385}"/>
    <cellStyle name="Comma 2 102" xfId="16935" xr:uid="{D5306597-24E1-425D-BBA8-84ADAC1305ED}"/>
    <cellStyle name="Comma 2 102 2" xfId="16936" xr:uid="{8BB8524C-19AB-4ACA-BB52-B2FF25FC6079}"/>
    <cellStyle name="Comma 2 102 2 2" xfId="37288" xr:uid="{1FB742A2-78EA-4FE8-BEB9-3B9428EA1409}"/>
    <cellStyle name="Comma 2 102 3" xfId="16937" xr:uid="{2C369E17-89B5-4F7F-BBA5-C53D9846830F}"/>
    <cellStyle name="Comma 2 102 3 2" xfId="37289" xr:uid="{A2EF15F5-B9A6-423D-B17F-94AEF1EC4810}"/>
    <cellStyle name="Comma 2 102 4" xfId="37287" xr:uid="{0AD46498-73D2-408C-846B-E3B3F19C40C9}"/>
    <cellStyle name="Comma 2 103" xfId="16938" xr:uid="{4A3315A2-E611-4B77-9B6C-01FC1CE090AA}"/>
    <cellStyle name="Comma 2 103 2" xfId="16939" xr:uid="{02D0986B-AD78-47D7-A3ED-3F21B1E068BF}"/>
    <cellStyle name="Comma 2 103 2 2" xfId="37291" xr:uid="{3E2203BF-F5A6-4806-8F25-DAC3D9EE0F71}"/>
    <cellStyle name="Comma 2 103 3" xfId="16940" xr:uid="{5F9BB913-A904-4D11-AF1A-EE0ADD2FB1F0}"/>
    <cellStyle name="Comma 2 103 3 2" xfId="37292" xr:uid="{AAA58EFA-149C-407C-8562-B4901E910D3C}"/>
    <cellStyle name="Comma 2 103 4" xfId="37290" xr:uid="{752C4617-287B-4EDA-83B0-BCA1C67686F8}"/>
    <cellStyle name="Comma 2 104" xfId="16941" xr:uid="{520E711F-AAFD-4FA4-AC82-B6A59CE02FBF}"/>
    <cellStyle name="Comma 2 104 2" xfId="16942" xr:uid="{0C2D3DE7-25F4-413B-84F1-8FA72D798AE2}"/>
    <cellStyle name="Comma 2 104 2 2" xfId="37294" xr:uid="{87AFD45B-1ABB-42B0-830E-74EEC73A9F44}"/>
    <cellStyle name="Comma 2 104 3" xfId="16943" xr:uid="{B41DDEDE-4FEE-404B-8DB6-691550C30160}"/>
    <cellStyle name="Comma 2 104 3 2" xfId="37295" xr:uid="{8A3ECD47-E6EE-4ADA-B67A-F9CB354FC080}"/>
    <cellStyle name="Comma 2 104 4" xfId="37293" xr:uid="{9FB52034-3A25-4CBE-B0F0-93D93C4F9722}"/>
    <cellStyle name="Comma 2 105" xfId="16944" xr:uid="{78BD31D8-E388-47D5-9469-076BF3DFF80F}"/>
    <cellStyle name="Comma 2 105 2" xfId="16945" xr:uid="{D47F0B22-71E2-47AA-8B2F-0E0EFED9D675}"/>
    <cellStyle name="Comma 2 105 2 2" xfId="37297" xr:uid="{3B1F7A3B-A1EB-43F1-BDEB-0F6E40BCB21D}"/>
    <cellStyle name="Comma 2 105 3" xfId="16946" xr:uid="{2238CA49-9825-464B-B5A4-7F704BD55ED9}"/>
    <cellStyle name="Comma 2 105 3 2" xfId="37298" xr:uid="{CE3B2C32-CC1A-43B2-B0BF-8B8E41E07D2B}"/>
    <cellStyle name="Comma 2 105 4" xfId="37296" xr:uid="{EDC0F07B-F6C6-416D-9473-DAFFFFFD6D49}"/>
    <cellStyle name="Comma 2 106" xfId="16947" xr:uid="{B6853AF6-3935-48BF-A42E-145FB99798E5}"/>
    <cellStyle name="Comma 2 106 2" xfId="16948" xr:uid="{35981304-FB0D-4F19-A346-E3CD5B3CF82C}"/>
    <cellStyle name="Comma 2 106 2 2" xfId="37300" xr:uid="{3AA8C312-4DB4-49ED-A46F-D8B011A42BDF}"/>
    <cellStyle name="Comma 2 106 3" xfId="16949" xr:uid="{9E74AE5F-D72A-429A-AD94-1FBA040DE690}"/>
    <cellStyle name="Comma 2 106 3 2" xfId="37301" xr:uid="{4275D605-2DE1-48AF-B0FF-4D98B01A15C4}"/>
    <cellStyle name="Comma 2 106 4" xfId="37299" xr:uid="{037759F6-8A1F-477E-8161-E8FB52EE4DE3}"/>
    <cellStyle name="Comma 2 107" xfId="16950" xr:uid="{9FBD36A5-ECDB-46D9-9A27-64166C898031}"/>
    <cellStyle name="Comma 2 107 2" xfId="16951" xr:uid="{BFB97E0B-549F-40C8-A9CF-431105626994}"/>
    <cellStyle name="Comma 2 107 2 2" xfId="37303" xr:uid="{5F584BE2-66CA-4DBA-A332-6AECF37E9F1D}"/>
    <cellStyle name="Comma 2 107 3" xfId="16952" xr:uid="{66D6A4A4-8293-43E8-8FD2-4F4F3BC6B341}"/>
    <cellStyle name="Comma 2 107 3 2" xfId="37304" xr:uid="{6E471154-21C3-43F9-95EB-436753B3E18F}"/>
    <cellStyle name="Comma 2 107 4" xfId="37302" xr:uid="{7C00EC10-8EB9-4469-8670-88B84D3D0033}"/>
    <cellStyle name="Comma 2 108" xfId="16953" xr:uid="{B25CC48E-DC89-40E6-9448-B5926EE35C82}"/>
    <cellStyle name="Comma 2 108 2" xfId="16954" xr:uid="{4455977F-87A1-4395-B41B-6BA2FAAFE3B8}"/>
    <cellStyle name="Comma 2 108 2 2" xfId="37306" xr:uid="{946A8837-86DF-4574-8802-BB4CDBE10716}"/>
    <cellStyle name="Comma 2 108 3" xfId="16955" xr:uid="{897DB1BF-0237-4D5B-9326-CC4F29496F14}"/>
    <cellStyle name="Comma 2 108 3 2" xfId="37307" xr:uid="{01F6BE72-5464-4BA6-9FC8-24091C748A62}"/>
    <cellStyle name="Comma 2 108 4" xfId="37305" xr:uid="{B2DE7905-6525-42E8-9A52-1D56EC8B48BF}"/>
    <cellStyle name="Comma 2 109" xfId="16956" xr:uid="{D28BF192-09B8-430F-BB1C-EC5E59CAAA2D}"/>
    <cellStyle name="Comma 2 109 2" xfId="16957" xr:uid="{6CB84502-4A84-4962-BC31-04800F29D679}"/>
    <cellStyle name="Comma 2 109 2 2" xfId="37309" xr:uid="{1FDE89DF-C6D5-4F61-A36E-A2788C7676C6}"/>
    <cellStyle name="Comma 2 109 3" xfId="16958" xr:uid="{2F7E0813-79E1-4D81-A2B4-414A50D2D17A}"/>
    <cellStyle name="Comma 2 109 3 2" xfId="37310" xr:uid="{959ED439-930D-4D75-8B96-D9E08751C826}"/>
    <cellStyle name="Comma 2 109 4" xfId="37308" xr:uid="{077FC0B0-E305-47DA-BD6C-4EF9FA058D32}"/>
    <cellStyle name="Comma 2 11" xfId="401" xr:uid="{A4DBB145-DD3D-4AF3-95CD-EF08B068F098}"/>
    <cellStyle name="Comma 2 11 2" xfId="1171" xr:uid="{D31E5F75-113E-4E61-B520-09AAA4019F89}"/>
    <cellStyle name="Comma 2 11 2 2" xfId="10731" xr:uid="{2B835CE9-279A-4629-80A8-F7605FDAA32E}"/>
    <cellStyle name="Comma 2 11 2 3" xfId="16959" xr:uid="{86A05454-764F-45DD-9427-588187B542C5}"/>
    <cellStyle name="Comma 2 11 2 3 2" xfId="37311" xr:uid="{7C513A94-F7A6-4D8A-BBBD-D4640BA32D09}"/>
    <cellStyle name="Comma 2 11 2 4" xfId="50066" xr:uid="{8771268B-6732-45E8-80B9-255330DB2C1C}"/>
    <cellStyle name="Comma 2 11 2 5" xfId="2435" xr:uid="{763D6D0F-0588-4BEA-A505-FFA84C1A8AF1}"/>
    <cellStyle name="Comma 2 11 3" xfId="16960" xr:uid="{3333B00A-03FB-4495-A96E-030DE5D66EC4}"/>
    <cellStyle name="Comma 2 11 3 2" xfId="37312" xr:uid="{4FCBBE18-4810-4865-91D5-F8FC3151D24F}"/>
    <cellStyle name="Comma 2 11 4" xfId="49784" xr:uid="{E713482B-DD88-4B87-B4C3-6A1931FDFC81}"/>
    <cellStyle name="Comma 2 11 5" xfId="1699" xr:uid="{4B1C0A81-7E2B-4C15-A16E-FD4A867B05E6}"/>
    <cellStyle name="Comma 2 110" xfId="16961" xr:uid="{4A036CBD-EBFC-48E8-B81D-8FABF9C4591D}"/>
    <cellStyle name="Comma 2 110 2" xfId="16962" xr:uid="{F827102F-A692-43FF-B4DA-E61EFBA82894}"/>
    <cellStyle name="Comma 2 110 2 2" xfId="37314" xr:uid="{BC9468CC-3521-4470-B6C3-246EE0E2D6BB}"/>
    <cellStyle name="Comma 2 110 3" xfId="16963" xr:uid="{19C4E30E-7D21-4506-B9F6-BD96AE49B727}"/>
    <cellStyle name="Comma 2 110 3 2" xfId="37315" xr:uid="{B97D1556-2E1E-4E70-A046-89FC66617FE9}"/>
    <cellStyle name="Comma 2 110 4" xfId="37313" xr:uid="{EEC11345-3CDE-48ED-AD88-93010A50120C}"/>
    <cellStyle name="Comma 2 111" xfId="16964" xr:uid="{110075C6-A37A-4460-B2AA-FC8E1C3B933A}"/>
    <cellStyle name="Comma 2 111 2" xfId="16965" xr:uid="{A99230D4-B82A-4780-94E3-22DCD7E132B7}"/>
    <cellStyle name="Comma 2 111 2 2" xfId="37317" xr:uid="{E9AD0703-6AF7-4CB7-88D9-3061BB7A8380}"/>
    <cellStyle name="Comma 2 111 3" xfId="16966" xr:uid="{70692A45-E90C-49DC-AFCA-3E2C18201368}"/>
    <cellStyle name="Comma 2 111 3 2" xfId="37318" xr:uid="{D1085D8F-5252-4523-B449-BA23E97C75FA}"/>
    <cellStyle name="Comma 2 111 4" xfId="37316" xr:uid="{A9E56B72-FD94-4E83-9AB5-14A367F9EE35}"/>
    <cellStyle name="Comma 2 112" xfId="16967" xr:uid="{77768A67-294F-4524-B3B5-D1E3809D3117}"/>
    <cellStyle name="Comma 2 112 2" xfId="16968" xr:uid="{941B6C80-39EF-4121-A199-92F5AB3E4E91}"/>
    <cellStyle name="Comma 2 112 2 2" xfId="37320" xr:uid="{28AB3E5A-9988-4A6F-AA4C-FA42EDE04F5E}"/>
    <cellStyle name="Comma 2 112 3" xfId="16969" xr:uid="{8EB14979-5556-43DA-8B95-8F4B802F208B}"/>
    <cellStyle name="Comma 2 112 3 2" xfId="37321" xr:uid="{737B5AF8-FF8A-440A-A538-B654C2B53AFB}"/>
    <cellStyle name="Comma 2 112 4" xfId="37319" xr:uid="{47C2F3FF-0682-449A-98A6-DC9DCA641CE1}"/>
    <cellStyle name="Comma 2 113" xfId="16970" xr:uid="{CC09E1A9-DE2A-45F6-AB09-5A5EC34B4FA0}"/>
    <cellStyle name="Comma 2 113 2" xfId="16971" xr:uid="{94E46F3D-B701-4516-B031-7CF0611F92CD}"/>
    <cellStyle name="Comma 2 113 2 2" xfId="37323" xr:uid="{B56FF106-7929-45A4-94AD-861CE3378747}"/>
    <cellStyle name="Comma 2 113 3" xfId="16972" xr:uid="{626B41BC-35B1-4A7C-909A-71AD891A812A}"/>
    <cellStyle name="Comma 2 113 3 2" xfId="37324" xr:uid="{0E7EC0C9-B528-49E7-9C9B-321C08926816}"/>
    <cellStyle name="Comma 2 113 4" xfId="37322" xr:uid="{70472893-A9E5-4B22-8B5A-978DE5C7BE1C}"/>
    <cellStyle name="Comma 2 114" xfId="16973" xr:uid="{4CFB9748-27FA-43D4-B169-FCB552F7558E}"/>
    <cellStyle name="Comma 2 114 2" xfId="16974" xr:uid="{C547C47D-3723-48B9-9B8C-17797666C7F9}"/>
    <cellStyle name="Comma 2 114 2 2" xfId="37326" xr:uid="{DA47646A-F049-4122-931A-84E11E99D6AF}"/>
    <cellStyle name="Comma 2 114 3" xfId="16975" xr:uid="{C57176E7-4BC2-456D-A8BA-991EA738D58A}"/>
    <cellStyle name="Comma 2 114 3 2" xfId="37327" xr:uid="{017B8748-4C79-4BAE-AEF4-7755072E3D77}"/>
    <cellStyle name="Comma 2 114 4" xfId="37325" xr:uid="{79160DAF-D7E5-414E-AE29-B8FD3410A278}"/>
    <cellStyle name="Comma 2 115" xfId="16976" xr:uid="{85B6E5E5-B1C9-4B54-BC60-8B1B57625D9B}"/>
    <cellStyle name="Comma 2 115 2" xfId="16977" xr:uid="{7905BC27-B9F5-477D-9EF0-4915A43B2D70}"/>
    <cellStyle name="Comma 2 115 2 2" xfId="37329" xr:uid="{52AF9613-A6D3-4B1E-9007-C29721C5F944}"/>
    <cellStyle name="Comma 2 115 3" xfId="16978" xr:uid="{3E8AF6C2-4C66-4813-97AE-65BD3AE38074}"/>
    <cellStyle name="Comma 2 115 3 2" xfId="37330" xr:uid="{369DAD9B-5CE3-4CBF-ADA4-29C47310B072}"/>
    <cellStyle name="Comma 2 115 4" xfId="37328" xr:uid="{A8E60C03-C42A-45C1-BD85-E28910895850}"/>
    <cellStyle name="Comma 2 116" xfId="16979" xr:uid="{5700FC6C-A8F2-4B01-BB9A-1C84DAC35B87}"/>
    <cellStyle name="Comma 2 116 2" xfId="16980" xr:uid="{C7EA0C97-EEF7-48A8-8E07-477DC98AC7C5}"/>
    <cellStyle name="Comma 2 116 2 2" xfId="37332" xr:uid="{1F9E622D-890E-4E71-B13B-5BC69E3CA389}"/>
    <cellStyle name="Comma 2 116 3" xfId="16981" xr:uid="{85573038-5639-4C4C-B254-B7872CBB58AF}"/>
    <cellStyle name="Comma 2 116 3 2" xfId="37333" xr:uid="{A126D67C-B934-4F82-AB38-AB8947CA8DD8}"/>
    <cellStyle name="Comma 2 116 4" xfId="37331" xr:uid="{6892C615-8B64-4AF9-B31B-6C7EEA2DCE53}"/>
    <cellStyle name="Comma 2 117" xfId="16982" xr:uid="{9AFB3ACB-3869-4EC9-B4FA-1050EAE28F63}"/>
    <cellStyle name="Comma 2 117 2" xfId="16983" xr:uid="{8299D891-4F6A-4FF8-B68D-3C891E5EBDB7}"/>
    <cellStyle name="Comma 2 117 2 2" xfId="37335" xr:uid="{8BC22165-3D83-470D-A9CE-0E2294718320}"/>
    <cellStyle name="Comma 2 117 3" xfId="16984" xr:uid="{2F0B7E13-3EA9-4A49-8F58-715E3DAFC9DD}"/>
    <cellStyle name="Comma 2 117 3 2" xfId="37336" xr:uid="{0A762373-19FA-4BA4-BB8F-C47371DA7264}"/>
    <cellStyle name="Comma 2 117 4" xfId="37334" xr:uid="{940DF6CB-356D-4181-B36D-545AE7C2DAA8}"/>
    <cellStyle name="Comma 2 118" xfId="16985" xr:uid="{3969A6D7-C3A8-4B74-9497-6D34B4EED5D9}"/>
    <cellStyle name="Comma 2 118 2" xfId="16986" xr:uid="{85424D35-4DDD-43C2-A0F2-42A2AEAA1E7C}"/>
    <cellStyle name="Comma 2 118 2 2" xfId="37338" xr:uid="{F16CEF07-4B50-417C-8D11-1E124D5DDEF1}"/>
    <cellStyle name="Comma 2 118 3" xfId="16987" xr:uid="{B679C78A-A3E8-4D0A-8CD4-246CC5094761}"/>
    <cellStyle name="Comma 2 118 3 2" xfId="37339" xr:uid="{21DF4A7B-B859-440A-851D-AA531B5941E8}"/>
    <cellStyle name="Comma 2 118 4" xfId="37337" xr:uid="{287486D3-B47A-4158-A7DC-62DA02584107}"/>
    <cellStyle name="Comma 2 119" xfId="16988" xr:uid="{C348B3A9-52F7-4F40-AA59-0D314B3D6AF1}"/>
    <cellStyle name="Comma 2 119 2" xfId="16989" xr:uid="{52FFBCA2-24DE-4CC3-A5C6-0E70F4526BE7}"/>
    <cellStyle name="Comma 2 119 2 2" xfId="37341" xr:uid="{87CE8634-A559-442F-BEE6-5F98C821BBFD}"/>
    <cellStyle name="Comma 2 119 3" xfId="16990" xr:uid="{AA7FAE60-03EB-42EE-82CB-8387730E1266}"/>
    <cellStyle name="Comma 2 119 3 2" xfId="37342" xr:uid="{167A697C-A0FD-48A2-931B-3FB71FAFC2D1}"/>
    <cellStyle name="Comma 2 119 4" xfId="37340" xr:uid="{DB5966D1-0A4E-4D19-9337-7A6A79A5BBA3}"/>
    <cellStyle name="Comma 2 12" xfId="402" xr:uid="{7AAB3A39-9B60-4C6B-9F14-CABD37046842}"/>
    <cellStyle name="Comma 2 12 2" xfId="403" xr:uid="{B4E3F337-B1BB-4E38-B9A3-5B475407D66B}"/>
    <cellStyle name="Comma 2 12 2 2" xfId="1173" xr:uid="{B98B5A00-755B-44C8-85E3-FCA02C1E8339}"/>
    <cellStyle name="Comma 2 12 2 2 2" xfId="37343" xr:uid="{6858BA0B-D1C1-45E4-9245-B873B414CB5C}"/>
    <cellStyle name="Comma 2 12 2 2 3" xfId="16991" xr:uid="{EAAF853D-27B1-4806-BE4E-9A4DF41AE23E}"/>
    <cellStyle name="Comma 2 12 2 3" xfId="48551" xr:uid="{2BFB900D-A689-4393-9E7A-EBBBAD15AD24}"/>
    <cellStyle name="Comma 2 12 2 4" xfId="50092" xr:uid="{5A4E3115-7AB5-46C5-9E1F-D168968FF30B}"/>
    <cellStyle name="Comma 2 12 2 5" xfId="2436" xr:uid="{D263DA56-8ED9-4722-97DF-1A739525E4D8}"/>
    <cellStyle name="Comma 2 12 3" xfId="1172" xr:uid="{4251CF77-7D4C-4F4D-8DFC-F5463CB04DD3}"/>
    <cellStyle name="Comma 2 12 3 2" xfId="31479" xr:uid="{AF674D8C-9390-4562-8407-D5CD67DA6581}"/>
    <cellStyle name="Comma 2 12 3 3" xfId="10128" xr:uid="{30C48F43-35B1-444E-A9A2-8879FD598B68}"/>
    <cellStyle name="Comma 2 12 4" xfId="49810" xr:uid="{051755F0-2C37-4BDE-9DD8-9903DB60B4B2}"/>
    <cellStyle name="Comma 2 12 5" xfId="1700" xr:uid="{3F712110-E10E-4F92-9689-67FAF86F40BC}"/>
    <cellStyle name="Comma 2 120" xfId="16992" xr:uid="{7DC0689B-CFF3-4BB2-AA37-1CF5EB6B40DD}"/>
    <cellStyle name="Comma 2 120 2" xfId="16993" xr:uid="{5357DFC8-4E3E-4E8E-83F4-97126C574A61}"/>
    <cellStyle name="Comma 2 120 2 2" xfId="37345" xr:uid="{62508CF2-C81D-4421-B6D0-4F5878086A10}"/>
    <cellStyle name="Comma 2 120 3" xfId="16994" xr:uid="{4B5670BB-0A0B-4FD6-BF37-B01456F629A3}"/>
    <cellStyle name="Comma 2 120 3 2" xfId="37346" xr:uid="{C6A337F0-10FD-47BD-8526-BC4661632A08}"/>
    <cellStyle name="Comma 2 120 4" xfId="37344" xr:uid="{FAB05961-D4E1-4906-B10F-C50D5BA9D77C}"/>
    <cellStyle name="Comma 2 121" xfId="16995" xr:uid="{20816CF4-BA02-421B-A044-D7F73FBE6436}"/>
    <cellStyle name="Comma 2 121 2" xfId="16996" xr:uid="{48E60EA9-20A2-4A08-B9ED-CD56373BFB63}"/>
    <cellStyle name="Comma 2 121 2 2" xfId="37348" xr:uid="{4356C27A-187A-4236-957F-4FD5CA413FF7}"/>
    <cellStyle name="Comma 2 121 3" xfId="16997" xr:uid="{E65C8D96-A1A0-4BB1-87FF-D59512AE6936}"/>
    <cellStyle name="Comma 2 121 3 2" xfId="37349" xr:uid="{41C6609E-B399-4084-874C-0769999C11DA}"/>
    <cellStyle name="Comma 2 121 4" xfId="37347" xr:uid="{06F68274-9EB2-47BC-8703-93D442D6BEF2}"/>
    <cellStyle name="Comma 2 122" xfId="16998" xr:uid="{C6DA02EC-149A-4652-AA1A-0BC70CE51C2B}"/>
    <cellStyle name="Comma 2 122 2" xfId="16999" xr:uid="{AD9DFB5C-D43A-4CAD-9EE9-558F9E50B083}"/>
    <cellStyle name="Comma 2 122 2 2" xfId="37351" xr:uid="{6188AAA4-E965-41A0-A956-D46A75D90A0C}"/>
    <cellStyle name="Comma 2 122 3" xfId="17000" xr:uid="{887DCDD5-E132-4441-BB2A-15232B3C0DAD}"/>
    <cellStyle name="Comma 2 122 3 2" xfId="37352" xr:uid="{5617D816-F042-490D-9017-73FDD7B5BF71}"/>
    <cellStyle name="Comma 2 122 4" xfId="37350" xr:uid="{CEAFD26E-9691-4B39-A79B-39E56D92A42C}"/>
    <cellStyle name="Comma 2 123" xfId="17001" xr:uid="{8771FF87-F549-49AC-8218-0247BA901879}"/>
    <cellStyle name="Comma 2 123 2" xfId="17002" xr:uid="{8557C23C-5587-4F49-B821-C3E1ED5D8B0E}"/>
    <cellStyle name="Comma 2 123 2 2" xfId="37354" xr:uid="{D27D77FF-20A1-42C4-8F1C-A633C39D35A8}"/>
    <cellStyle name="Comma 2 123 3" xfId="17003" xr:uid="{CF56D48A-9F89-454A-98A9-84E11D4AA1A4}"/>
    <cellStyle name="Comma 2 123 3 2" xfId="37355" xr:uid="{2E1FC73B-7CB4-46AB-8963-64CE561CF76F}"/>
    <cellStyle name="Comma 2 123 4" xfId="37353" xr:uid="{83F4771C-9D7E-4700-BA57-840D9F125F55}"/>
    <cellStyle name="Comma 2 124" xfId="17004" xr:uid="{BC8D669C-379C-46B9-9E6D-A7DD57074834}"/>
    <cellStyle name="Comma 2 124 2" xfId="17005" xr:uid="{7BB9CC15-D47D-44FE-9826-0F202E3AD477}"/>
    <cellStyle name="Comma 2 124 2 2" xfId="37357" xr:uid="{18F5B3A1-0BB5-4CE3-8B1D-653925978887}"/>
    <cellStyle name="Comma 2 124 3" xfId="17006" xr:uid="{A1DB40C0-F6DD-494C-B3CE-AC58220114BE}"/>
    <cellStyle name="Comma 2 124 3 2" xfId="37358" xr:uid="{07E6C3CD-446E-4D1A-8BAB-B701E22E3243}"/>
    <cellStyle name="Comma 2 124 4" xfId="37356" xr:uid="{A7DFA9CD-43BF-4AC6-BA6A-462D0075D7A7}"/>
    <cellStyle name="Comma 2 125" xfId="17007" xr:uid="{9EA3BECE-41AF-488A-AAA2-466C4C76D506}"/>
    <cellStyle name="Comma 2 125 2" xfId="17008" xr:uid="{CD6E2FBB-4537-4436-B204-C43544F25145}"/>
    <cellStyle name="Comma 2 125 2 2" xfId="37360" xr:uid="{B81DEAB2-2332-4245-96F4-234A043DB5B2}"/>
    <cellStyle name="Comma 2 125 3" xfId="17009" xr:uid="{453B4F7C-F16B-4DAF-8B4D-6A7EAE02DA35}"/>
    <cellStyle name="Comma 2 125 3 2" xfId="37361" xr:uid="{7F437747-2E8B-40CE-BF90-95C2AEF7666A}"/>
    <cellStyle name="Comma 2 125 4" xfId="37359" xr:uid="{7B7D1BFD-835E-47B8-935E-2E9AEFDDF701}"/>
    <cellStyle name="Comma 2 126" xfId="17010" xr:uid="{87909A8A-A77F-4984-B95E-AEF31493A4E9}"/>
    <cellStyle name="Comma 2 126 2" xfId="17011" xr:uid="{4894E8F6-4F54-4A65-93E7-E549DF508A37}"/>
    <cellStyle name="Comma 2 126 2 2" xfId="37363" xr:uid="{E071AF34-6752-42F5-8EDE-646D5008DB96}"/>
    <cellStyle name="Comma 2 126 3" xfId="17012" xr:uid="{5E85ABD4-D4E2-4037-AFC0-F4B624D3481A}"/>
    <cellStyle name="Comma 2 126 3 2" xfId="37364" xr:uid="{03547A98-B6A5-4646-BCAA-5C1E448237FF}"/>
    <cellStyle name="Comma 2 126 4" xfId="37362" xr:uid="{EFB85B08-FBFD-4CAE-8B54-CA6900E86B12}"/>
    <cellStyle name="Comma 2 127" xfId="17013" xr:uid="{D1EFC280-7F44-4DE2-8C16-01E076224608}"/>
    <cellStyle name="Comma 2 127 2" xfId="17014" xr:uid="{683C6F21-1C59-4BBD-93F1-EEBDB8D0C21B}"/>
    <cellStyle name="Comma 2 127 2 2" xfId="37366" xr:uid="{02AC6E9B-BBEA-444D-AFD6-0871D9ECFB48}"/>
    <cellStyle name="Comma 2 127 3" xfId="17015" xr:uid="{4F692BBD-C6B4-435E-882E-27842E56388F}"/>
    <cellStyle name="Comma 2 127 3 2" xfId="37367" xr:uid="{87A6AE86-6A51-4F65-B8DC-0D562C9CBAEC}"/>
    <cellStyle name="Comma 2 127 4" xfId="37365" xr:uid="{871E431A-CA0E-4AE8-A060-645B648A2685}"/>
    <cellStyle name="Comma 2 128" xfId="17016" xr:uid="{6F93E7E9-C76C-4153-AA0B-E7B89512ACA3}"/>
    <cellStyle name="Comma 2 128 2" xfId="17017" xr:uid="{D979877C-036D-47BB-9E4F-F39D62287971}"/>
    <cellStyle name="Comma 2 128 2 2" xfId="37369" xr:uid="{E102E1CE-1DAC-4D8F-9670-60D64309CE6E}"/>
    <cellStyle name="Comma 2 128 3" xfId="17018" xr:uid="{8B906558-7402-4D69-9BB6-99D888FF7F00}"/>
    <cellStyle name="Comma 2 128 3 2" xfId="37370" xr:uid="{B98F3222-A917-4031-8510-859DFE0C05AA}"/>
    <cellStyle name="Comma 2 128 4" xfId="37368" xr:uid="{6416485B-33FE-4DB0-99A1-1E2F3FFA66CA}"/>
    <cellStyle name="Comma 2 129" xfId="17019" xr:uid="{2EB0B93D-E0C0-4E8E-9307-612A145F0892}"/>
    <cellStyle name="Comma 2 129 2" xfId="17020" xr:uid="{83054191-7DFB-4866-9082-53D02AB071F0}"/>
    <cellStyle name="Comma 2 129 2 2" xfId="37372" xr:uid="{2A50FFBB-4EC7-4CDC-89F4-78DA05DE4E7E}"/>
    <cellStyle name="Comma 2 129 3" xfId="17021" xr:uid="{D06F8615-A5EB-4EB8-8CFB-FC683F6CFF9E}"/>
    <cellStyle name="Comma 2 129 3 2" xfId="37373" xr:uid="{04256ECB-2A02-46B8-9848-81F4E21738C9}"/>
    <cellStyle name="Comma 2 129 4" xfId="37371" xr:uid="{9247B577-A546-4C57-8CF8-A0E6CE1F9D40}"/>
    <cellStyle name="Comma 2 13" xfId="404" xr:uid="{6614D436-AF92-4C2A-97B1-64D84A9C6EB3}"/>
    <cellStyle name="Comma 2 13 10" xfId="49836" xr:uid="{A6B78A85-398F-4C3F-A22F-2B4FE3CD5DDF}"/>
    <cellStyle name="Comma 2 13 11" xfId="1701" xr:uid="{DB97DABD-3059-4FA4-84CE-930699C70829}"/>
    <cellStyle name="Comma 2 13 2" xfId="1174" xr:uid="{3B6B2F24-2A46-4521-9A68-FAE0A64B89E8}"/>
    <cellStyle name="Comma 2 13 2 2" xfId="4514" xr:uid="{15867660-F2C9-4C75-A50E-BA5A1A529356}"/>
    <cellStyle name="Comma 2 13 2 2 2" xfId="8312" xr:uid="{0CDAD76B-5131-4E98-8D13-6BD92E4BC43A}"/>
    <cellStyle name="Comma 2 13 2 2 2 2" xfId="29802" xr:uid="{B06F557F-E3CB-4D36-A751-FD150F6EA8AD}"/>
    <cellStyle name="Comma 2 13 2 2 3" xfId="26027" xr:uid="{3A554558-2EBF-4184-8C21-BC4BC6C4003A}"/>
    <cellStyle name="Comma 2 13 2 2 4" xfId="48634" xr:uid="{94BF6923-213D-457A-8DC9-D2C8E04F7F46}"/>
    <cellStyle name="Comma 2 13 2 3" xfId="5970" xr:uid="{70A29A77-658C-43A3-83DB-2EEABE76061F}"/>
    <cellStyle name="Comma 2 13 2 3 2" xfId="27457" xr:uid="{D85FF6BE-B257-44CC-AB4E-E130CA4DFB25}"/>
    <cellStyle name="Comma 2 13 2 3 3" xfId="49147" xr:uid="{63061CC4-91AF-42BA-8054-5344DC419657}"/>
    <cellStyle name="Comma 2 13 2 4" xfId="17023" xr:uid="{ACF76283-6EC0-4E82-AB59-1A28B978B0E8}"/>
    <cellStyle name="Comma 2 13 2 4 2" xfId="37375" xr:uid="{85E65169-C54C-4EDB-A984-90881970C500}"/>
    <cellStyle name="Comma 2 13 2 5" xfId="23616" xr:uid="{1B864D5B-0C75-4ECE-99E8-82456CDC021B}"/>
    <cellStyle name="Comma 2 13 2 6" xfId="46879" xr:uid="{838B77D6-1137-40F1-8E2C-971FAB912301}"/>
    <cellStyle name="Comma 2 13 2 7" xfId="50118" xr:uid="{6CBE6531-D0C6-4BC1-AF92-DE36C8404570}"/>
    <cellStyle name="Comma 2 13 2 8" xfId="1887" xr:uid="{DE8D0E4B-A99F-4D1A-9AE0-842C28AE31C6}"/>
    <cellStyle name="Comma 2 13 3" xfId="2437" xr:uid="{DCB2AE07-99AA-4883-8069-A2B6AEA14A76}"/>
    <cellStyle name="Comma 2 13 3 2" xfId="17024" xr:uid="{F60F997A-5BC1-4591-B5FF-19F04273A4B1}"/>
    <cellStyle name="Comma 2 13 3 2 2" xfId="37376" xr:uid="{067ED14E-B091-4AB6-AAC1-2192E5E404BC}"/>
    <cellStyle name="Comma 2 13 3 3" xfId="24138" xr:uid="{06728ED6-0A6D-4169-B449-23083B5FB063}"/>
    <cellStyle name="Comma 2 13 3 4" xfId="48552" xr:uid="{2828FA17-EF5B-4F10-ACA5-472097B625E6}"/>
    <cellStyle name="Comma 2 13 4" xfId="4321" xr:uid="{499E9DE1-BE78-4EE9-AB25-6CEF8A5DFC14}"/>
    <cellStyle name="Comma 2 13 4 2" xfId="8130" xr:uid="{5C49B4F5-E73C-4679-A06D-4DF414891510}"/>
    <cellStyle name="Comma 2 13 4 2 2" xfId="29620" xr:uid="{C9FE575B-D888-42A3-862D-08D4ACB1BCAB}"/>
    <cellStyle name="Comma 2 13 4 3" xfId="25845" xr:uid="{4526E7AF-720D-4919-A2C2-D4564E5FC0C7}"/>
    <cellStyle name="Comma 2 13 4 4" xfId="49087" xr:uid="{3CFBDA50-E429-42F7-9D9A-A062E03B30CB}"/>
    <cellStyle name="Comma 2 13 5" xfId="5898" xr:uid="{4BE0D984-FB8D-4515-8CAA-BC54EE7FA2D0}"/>
    <cellStyle name="Comma 2 13 5 2" xfId="27385" xr:uid="{D99772A1-174E-4BE7-B6B9-23876753086C}"/>
    <cellStyle name="Comma 2 13 6" xfId="10129" xr:uid="{176C8BF6-9991-4726-BF19-41A02E0A24C7}"/>
    <cellStyle name="Comma 2 13 6 2" xfId="31480" xr:uid="{DD3A8E7D-07BE-41B4-8FD4-5CDFFDCCE993}"/>
    <cellStyle name="Comma 2 13 7" xfId="17022" xr:uid="{37AA5281-7AE4-40A5-87D9-16D647E2EEF8}"/>
    <cellStyle name="Comma 2 13 7 2" xfId="37374" xr:uid="{70D00C8E-6133-4FAE-82EC-24100A97DDCB}"/>
    <cellStyle name="Comma 2 13 8" xfId="23539" xr:uid="{411EB711-35D7-4072-A694-10A488394355}"/>
    <cellStyle name="Comma 2 13 9" xfId="46807" xr:uid="{C7D8DDC6-5684-44F3-99FC-921DC6F6203E}"/>
    <cellStyle name="Comma 2 130" xfId="17025" xr:uid="{A964293F-121D-4A21-A194-01CCC403DD3B}"/>
    <cellStyle name="Comma 2 130 2" xfId="17026" xr:uid="{4604DD35-592A-46CF-B013-57498701A546}"/>
    <cellStyle name="Comma 2 130 2 2" xfId="37378" xr:uid="{21F44576-5201-4C14-9254-9F9280013B64}"/>
    <cellStyle name="Comma 2 130 3" xfId="17027" xr:uid="{48CA70D3-2432-40B6-BAD8-12ED8A22DCA2}"/>
    <cellStyle name="Comma 2 130 3 2" xfId="37379" xr:uid="{AB97C410-8EA3-4E87-9418-B7FA57F283F8}"/>
    <cellStyle name="Comma 2 130 4" xfId="37377" xr:uid="{33E13934-F3A1-4A36-BAC8-D5ABB79D6AA6}"/>
    <cellStyle name="Comma 2 131" xfId="17028" xr:uid="{62961E42-2574-437B-9EB3-D73B594C6621}"/>
    <cellStyle name="Comma 2 131 2" xfId="17029" xr:uid="{D3F64191-DE46-4CC0-8823-F47B578DAD67}"/>
    <cellStyle name="Comma 2 131 2 2" xfId="37381" xr:uid="{2F0E0880-7F12-4DDE-B4F7-E2796C93E010}"/>
    <cellStyle name="Comma 2 131 3" xfId="17030" xr:uid="{9E5372C5-C25E-4E3D-A0A5-F52A55039232}"/>
    <cellStyle name="Comma 2 131 3 2" xfId="37382" xr:uid="{1D61D9DD-061E-4F6A-A49F-8FAC8F337214}"/>
    <cellStyle name="Comma 2 131 4" xfId="37380" xr:uid="{AB510CEB-5C96-40A5-BB0C-3B3040243B0B}"/>
    <cellStyle name="Comma 2 132" xfId="17031" xr:uid="{E0E748D8-9A2B-4581-B4EC-E52785AB057B}"/>
    <cellStyle name="Comma 2 132 2" xfId="17032" xr:uid="{017782CE-09C7-4EBE-9721-34754FD0E231}"/>
    <cellStyle name="Comma 2 132 2 2" xfId="37384" xr:uid="{319694C3-9D6D-4AB6-B47E-0C915230DEFA}"/>
    <cellStyle name="Comma 2 132 3" xfId="17033" xr:uid="{99583D45-DAE5-4A6A-991C-EBFB64AEE62B}"/>
    <cellStyle name="Comma 2 132 3 2" xfId="37385" xr:uid="{F09CF285-B97E-4F0E-BF3B-47732FDEE44F}"/>
    <cellStyle name="Comma 2 132 4" xfId="37383" xr:uid="{88693A1C-7776-4483-8D47-A6836923C3A2}"/>
    <cellStyle name="Comma 2 133" xfId="17034" xr:uid="{8D23AFAB-563C-4684-A687-61FED1DDED19}"/>
    <cellStyle name="Comma 2 133 2" xfId="17035" xr:uid="{97F767FB-DD90-4A18-A305-54517D85DE91}"/>
    <cellStyle name="Comma 2 133 2 2" xfId="37387" xr:uid="{D8CBDD5F-0201-480E-8207-E823E6066A83}"/>
    <cellStyle name="Comma 2 133 3" xfId="17036" xr:uid="{556D1A2F-6EAA-4A02-BCA7-F6060C77DAAC}"/>
    <cellStyle name="Comma 2 133 3 2" xfId="37388" xr:uid="{0D66648E-55AF-42D3-8EF9-A6396C28832B}"/>
    <cellStyle name="Comma 2 133 4" xfId="37386" xr:uid="{77CF3B45-BAF0-46F3-93D2-8E0EA5BBAA2C}"/>
    <cellStyle name="Comma 2 134" xfId="17037" xr:uid="{2C4E2637-49E4-468B-BB62-4C2E554BF447}"/>
    <cellStyle name="Comma 2 134 2" xfId="17038" xr:uid="{BD287195-6EE1-48EA-ACFC-B8DD93F321E8}"/>
    <cellStyle name="Comma 2 134 2 2" xfId="37390" xr:uid="{2E235A3E-691B-4E81-A991-66094D213898}"/>
    <cellStyle name="Comma 2 134 3" xfId="17039" xr:uid="{AF1FB591-A788-4E1B-9C98-F1164022690C}"/>
    <cellStyle name="Comma 2 134 3 2" xfId="37391" xr:uid="{E5E2DD7C-9263-4ABF-8E8F-DB01713740AF}"/>
    <cellStyle name="Comma 2 134 4" xfId="37389" xr:uid="{89A82445-5A1E-4FD1-B033-BB4E687EC276}"/>
    <cellStyle name="Comma 2 135" xfId="17040" xr:uid="{02A6A83F-DC3F-44CC-BDC7-D6E197D0F51D}"/>
    <cellStyle name="Comma 2 135 2" xfId="17041" xr:uid="{BDFA0A01-63ED-4668-8EE9-E1B5654F6E93}"/>
    <cellStyle name="Comma 2 135 2 2" xfId="37393" xr:uid="{6051A88F-E18C-4382-98BE-AB63B859D0A8}"/>
    <cellStyle name="Comma 2 135 3" xfId="17042" xr:uid="{59BEF482-3540-451D-AC12-68BA2CF458B9}"/>
    <cellStyle name="Comma 2 135 3 2" xfId="37394" xr:uid="{8836B7BF-C7E8-4303-9D42-0CC9B0DAE52C}"/>
    <cellStyle name="Comma 2 135 4" xfId="37392" xr:uid="{6E54FA92-1130-4AD4-AAAF-CA911A55D261}"/>
    <cellStyle name="Comma 2 136" xfId="17043" xr:uid="{704D1FE3-E834-411D-A0FC-EE4140109EC7}"/>
    <cellStyle name="Comma 2 136 2" xfId="17044" xr:uid="{87F1B169-72CD-4C94-AB18-A64F92B92FAD}"/>
    <cellStyle name="Comma 2 136 2 2" xfId="37396" xr:uid="{D68D8C9D-1066-4DA9-B835-7D25985C8996}"/>
    <cellStyle name="Comma 2 136 3" xfId="17045" xr:uid="{7A8AC510-8A7A-434B-AA99-1B6A8A0AE024}"/>
    <cellStyle name="Comma 2 136 3 2" xfId="37397" xr:uid="{43462979-4752-476F-A219-C40E14F6F867}"/>
    <cellStyle name="Comma 2 136 4" xfId="37395" xr:uid="{ADEA70D3-61FA-46E1-87FC-CAF19185B4B9}"/>
    <cellStyle name="Comma 2 137" xfId="17046" xr:uid="{A7488D69-EEA5-422C-AF22-FDB5C5CA2C65}"/>
    <cellStyle name="Comma 2 137 2" xfId="17047" xr:uid="{A5C3E91F-5872-4145-B710-15ED49A7659E}"/>
    <cellStyle name="Comma 2 137 2 2" xfId="37399" xr:uid="{5257E119-1A87-41E4-A108-BE8B3351B096}"/>
    <cellStyle name="Comma 2 137 3" xfId="17048" xr:uid="{BFE95EDB-8F04-4495-BCEC-CADDD2D700E5}"/>
    <cellStyle name="Comma 2 137 3 2" xfId="37400" xr:uid="{5F18FAB5-AAA6-45E5-84BF-1655585AFDE5}"/>
    <cellStyle name="Comma 2 137 4" xfId="37398" xr:uid="{3D2797BD-73D3-4374-AFB4-264BB1A27F4D}"/>
    <cellStyle name="Comma 2 138" xfId="17049" xr:uid="{513F8866-9F3F-431C-BD05-CA6F1B25DA10}"/>
    <cellStyle name="Comma 2 138 2" xfId="17050" xr:uid="{FF606050-CE5C-4F77-8EE7-AD78630D94CB}"/>
    <cellStyle name="Comma 2 138 2 2" xfId="37402" xr:uid="{FDA6C254-389F-47DF-8BAC-B1FAB0FCCCD0}"/>
    <cellStyle name="Comma 2 138 3" xfId="17051" xr:uid="{5C5471F5-F132-4648-A808-506A71FD2F66}"/>
    <cellStyle name="Comma 2 138 3 2" xfId="37403" xr:uid="{38592EF6-A357-46D1-80A9-BD005407419E}"/>
    <cellStyle name="Comma 2 138 4" xfId="37401" xr:uid="{10330033-2D57-4DDD-81A2-49AB8C0BA702}"/>
    <cellStyle name="Comma 2 139" xfId="17052" xr:uid="{0C0AAC64-7F9B-40F7-BC8F-A9C9FD0FFB29}"/>
    <cellStyle name="Comma 2 139 2" xfId="17053" xr:uid="{ABED7049-2093-48A6-A740-F2B1E414FBA8}"/>
    <cellStyle name="Comma 2 139 2 2" xfId="37405" xr:uid="{BFC72852-2E63-40E0-8EE8-43ADB1FB4D04}"/>
    <cellStyle name="Comma 2 139 3" xfId="17054" xr:uid="{9D2D1AC6-8F69-44BA-95E5-FA0C5ED60261}"/>
    <cellStyle name="Comma 2 139 3 2" xfId="37406" xr:uid="{2FD74068-B2E2-4C7F-997C-AAF99DE15804}"/>
    <cellStyle name="Comma 2 139 4" xfId="37404" xr:uid="{4B870FCF-025F-4675-80E8-BE7AEBB44716}"/>
    <cellStyle name="Comma 2 14" xfId="405" xr:uid="{BBE880B9-08D6-4E52-9F0B-FD20B59926D2}"/>
    <cellStyle name="Comma 2 14 2" xfId="1175" xr:uid="{6B37D0ED-B33E-4DFE-A685-DFDB7AC237EC}"/>
    <cellStyle name="Comma 2 14 2 2" xfId="37408" xr:uid="{5ACAB449-A3EC-498B-9925-878741044B71}"/>
    <cellStyle name="Comma 2 14 2 3" xfId="50144" xr:uid="{39017888-B5C4-430C-AA93-AF27B515E30B}"/>
    <cellStyle name="Comma 2 14 2 4" xfId="17056" xr:uid="{92AED640-1161-447A-B66D-28F0A634BEF7}"/>
    <cellStyle name="Comma 2 14 3" xfId="17057" xr:uid="{255A497E-91D3-492D-B471-172C126D6974}"/>
    <cellStyle name="Comma 2 14 3 2" xfId="37409" xr:uid="{47061F24-BB70-4AC1-9B14-0B9ED777E6F3}"/>
    <cellStyle name="Comma 2 14 4" xfId="17055" xr:uid="{47B00CFD-DCCB-4960-9480-53B57B7E9454}"/>
    <cellStyle name="Comma 2 14 4 2" xfId="37407" xr:uid="{9277B8CE-769B-4E90-BB9E-CAD1CE164B4D}"/>
    <cellStyle name="Comma 2 14 5" xfId="49862" xr:uid="{313B4BF6-61DB-455F-9A77-3D5F5229090B}"/>
    <cellStyle name="Comma 2 14 6" xfId="2438" xr:uid="{2FE267B0-8EF2-492C-BA07-A9BC664DFFB7}"/>
    <cellStyle name="Comma 2 140" xfId="17058" xr:uid="{7F562C75-B887-424F-B72C-D3DAE4C642F8}"/>
    <cellStyle name="Comma 2 140 2" xfId="17059" xr:uid="{B943DACD-18CD-4209-BFB2-AC3B6687FB3F}"/>
    <cellStyle name="Comma 2 140 2 2" xfId="37411" xr:uid="{00C36F32-CB8D-4266-AE8D-CC228596B4F1}"/>
    <cellStyle name="Comma 2 140 3" xfId="17060" xr:uid="{FA7BEB52-EED5-4275-BA8E-01508B781610}"/>
    <cellStyle name="Comma 2 140 3 2" xfId="37412" xr:uid="{155891E2-28DF-4B7B-96B8-32A851A644B3}"/>
    <cellStyle name="Comma 2 140 4" xfId="37410" xr:uid="{CE07F9DF-6D42-4423-9B24-A78717BAE04D}"/>
    <cellStyle name="Comma 2 141" xfId="17061" xr:uid="{CB8AE1BC-406A-467C-A185-C5345AC5847A}"/>
    <cellStyle name="Comma 2 141 2" xfId="17062" xr:uid="{F7A7F17A-D87D-477C-ADC3-2307D7C32D77}"/>
    <cellStyle name="Comma 2 141 2 2" xfId="37414" xr:uid="{0DAB2940-7423-4358-B10F-B74D7D189D3D}"/>
    <cellStyle name="Comma 2 141 3" xfId="17063" xr:uid="{15A73BF6-BBE6-4407-BD91-63373371E094}"/>
    <cellStyle name="Comma 2 141 3 2" xfId="37415" xr:uid="{FB08F475-F594-4AB7-84F7-B9DD134EEB41}"/>
    <cellStyle name="Comma 2 141 4" xfId="37413" xr:uid="{895C3E96-48F3-4DB3-AF51-55540A3D02DA}"/>
    <cellStyle name="Comma 2 142" xfId="17064" xr:uid="{DB93317A-9D53-48EB-A19D-5683188A8AEE}"/>
    <cellStyle name="Comma 2 142 2" xfId="17065" xr:uid="{DE006165-1105-418F-9372-AF2FB621BFD5}"/>
    <cellStyle name="Comma 2 142 2 2" xfId="37417" xr:uid="{FA24ABC3-2347-4A1E-A92A-F83E2F4DBE1D}"/>
    <cellStyle name="Comma 2 142 3" xfId="17066" xr:uid="{78F5E3FA-5103-41F6-82B7-1D95D35577A2}"/>
    <cellStyle name="Comma 2 142 3 2" xfId="37418" xr:uid="{93602253-8611-439D-BD9E-423D63E8DA88}"/>
    <cellStyle name="Comma 2 142 4" xfId="37416" xr:uid="{97C02742-5D38-45FA-916C-2AF3187EDF78}"/>
    <cellStyle name="Comma 2 143" xfId="17067" xr:uid="{38E0186F-9316-400A-9EE5-1CF7B91481BB}"/>
    <cellStyle name="Comma 2 143 2" xfId="17068" xr:uid="{84D261C1-AD36-4FEF-898D-7A594132F83F}"/>
    <cellStyle name="Comma 2 143 2 2" xfId="37420" xr:uid="{C2A10C58-CF18-4243-AC37-39E748784E2D}"/>
    <cellStyle name="Comma 2 143 3" xfId="17069" xr:uid="{0EF47504-1A92-43A0-9A4E-87EA5FE93326}"/>
    <cellStyle name="Comma 2 143 3 2" xfId="37421" xr:uid="{483EF798-A543-4B0E-B99D-329FC08C7D0F}"/>
    <cellStyle name="Comma 2 143 4" xfId="37419" xr:uid="{21DAA5A7-C188-4BB5-A59E-D5BD427D2059}"/>
    <cellStyle name="Comma 2 144" xfId="17070" xr:uid="{2A1BF28F-C58A-4ACF-AF37-5A18C25DEDB9}"/>
    <cellStyle name="Comma 2 144 2" xfId="17071" xr:uid="{E5A11A1D-EE76-4BB0-966C-F0747F92E8CA}"/>
    <cellStyle name="Comma 2 144 2 2" xfId="37423" xr:uid="{1952D572-CC60-45F8-AF69-5EDE603BCF76}"/>
    <cellStyle name="Comma 2 144 3" xfId="17072" xr:uid="{8D18DF35-58F1-4FDD-A3D1-53B8E1EF6036}"/>
    <cellStyle name="Comma 2 144 3 2" xfId="37424" xr:uid="{740DF2B6-0230-4532-9C87-C103FBAB4BC1}"/>
    <cellStyle name="Comma 2 144 4" xfId="37422" xr:uid="{DEE9E818-CD32-4AC9-957A-29C75AA01BC5}"/>
    <cellStyle name="Comma 2 145" xfId="17073" xr:uid="{4B2E7F65-4A79-42DB-88CA-DE4864BC22ED}"/>
    <cellStyle name="Comma 2 145 2" xfId="17074" xr:uid="{47883ECD-B8BF-4215-BFF2-FB87739E5C0C}"/>
    <cellStyle name="Comma 2 145 2 2" xfId="37426" xr:uid="{F5276D8C-C626-4766-859E-0FEAB6B47474}"/>
    <cellStyle name="Comma 2 145 3" xfId="17075" xr:uid="{EFD2B8D3-6844-4C58-9AF9-393AE9F30152}"/>
    <cellStyle name="Comma 2 145 3 2" xfId="37427" xr:uid="{B493D080-AB22-49A8-9F80-0CDDF5C8DD87}"/>
    <cellStyle name="Comma 2 145 4" xfId="37425" xr:uid="{E2CCF68C-0DF6-4002-8064-E420580CBDFC}"/>
    <cellStyle name="Comma 2 146" xfId="17076" xr:uid="{5E423436-C398-43D0-BAEB-FF24F5A3A0AB}"/>
    <cellStyle name="Comma 2 146 2" xfId="17077" xr:uid="{4AB2A7DA-112C-47C5-842B-EEC1660CE6A9}"/>
    <cellStyle name="Comma 2 146 2 2" xfId="37429" xr:uid="{BD2E4AAF-6314-467D-85D5-A047A79FD4B8}"/>
    <cellStyle name="Comma 2 146 3" xfId="17078" xr:uid="{F4131455-4FB2-4C5C-BE9C-9437D2A6F3B3}"/>
    <cellStyle name="Comma 2 146 3 2" xfId="37430" xr:uid="{5E0F06FE-D016-4E6B-ADAE-4FB9D7DE9ADD}"/>
    <cellStyle name="Comma 2 146 4" xfId="37428" xr:uid="{8783BFFD-64D3-4D05-9EC4-E8F292CD49F8}"/>
    <cellStyle name="Comma 2 147" xfId="17079" xr:uid="{FB78F109-A466-456D-ACE6-AE30A387A615}"/>
    <cellStyle name="Comma 2 147 2" xfId="17080" xr:uid="{96E554DA-B765-4BF9-9553-943120EF8DBC}"/>
    <cellStyle name="Comma 2 147 2 2" xfId="37432" xr:uid="{A0C1D988-571A-4333-8118-593EDDB0DA42}"/>
    <cellStyle name="Comma 2 147 3" xfId="17081" xr:uid="{C71F184B-3410-4BC5-8B38-0BDC0786D7DE}"/>
    <cellStyle name="Comma 2 147 3 2" xfId="37433" xr:uid="{2B7D497C-EEE3-4084-BC0C-1343D9008A04}"/>
    <cellStyle name="Comma 2 147 4" xfId="37431" xr:uid="{B299A3B2-5F10-4095-8E5B-CD3A7E6CB8C3}"/>
    <cellStyle name="Comma 2 148" xfId="17082" xr:uid="{3D32F007-2CE1-476C-8067-F9A14C93392C}"/>
    <cellStyle name="Comma 2 148 2" xfId="17083" xr:uid="{088367E2-30AE-47F1-90C7-73609F145108}"/>
    <cellStyle name="Comma 2 148 2 2" xfId="37435" xr:uid="{5993886C-F683-47B6-A149-5F6141F6588C}"/>
    <cellStyle name="Comma 2 148 3" xfId="17084" xr:uid="{309CBAF4-4FBD-4FFA-B066-619FD4507FAF}"/>
    <cellStyle name="Comma 2 148 3 2" xfId="37436" xr:uid="{A3F9F82A-F9E5-4099-BDF0-3B9A3FB49A69}"/>
    <cellStyle name="Comma 2 148 4" xfId="37434" xr:uid="{8BBC3BBD-8F39-4228-BDFD-C836A56F8238}"/>
    <cellStyle name="Comma 2 149" xfId="17085" xr:uid="{803DA93C-916D-4929-9BE5-8E5D8256C1D8}"/>
    <cellStyle name="Comma 2 149 2" xfId="17086" xr:uid="{AA7AACB6-94A8-4A68-9DE5-DC9E89D22A9D}"/>
    <cellStyle name="Comma 2 149 2 2" xfId="37438" xr:uid="{44FEB4B5-6360-4853-878C-804C2CDB3FED}"/>
    <cellStyle name="Comma 2 149 3" xfId="17087" xr:uid="{9AC8F94D-A79A-447D-895A-7DD105C748BB}"/>
    <cellStyle name="Comma 2 149 3 2" xfId="37439" xr:uid="{52CA6687-405F-46FA-8135-A58C6F6C7633}"/>
    <cellStyle name="Comma 2 149 4" xfId="37437" xr:uid="{05C0604D-2691-40F9-9E15-F7B67DC4F224}"/>
    <cellStyle name="Comma 2 15" xfId="406" xr:uid="{6733BB91-1B20-4ED9-9D52-87F71319587B}"/>
    <cellStyle name="Comma 2 15 2" xfId="1176" xr:uid="{456C6F16-F8A3-406E-9F62-3B2AAA221BA5}"/>
    <cellStyle name="Comma 2 15 2 2" xfId="37441" xr:uid="{A043E798-F114-4264-823C-3AFEDE2D18D1}"/>
    <cellStyle name="Comma 2 15 2 3" xfId="50170" xr:uid="{F5306831-87BC-4C5D-A16B-8DEF206B375E}"/>
    <cellStyle name="Comma 2 15 2 4" xfId="17089" xr:uid="{B22FBC62-34DE-4115-BAEF-7B4F5D580A9F}"/>
    <cellStyle name="Comma 2 15 3" xfId="17090" xr:uid="{4BF894E3-536F-426D-9E7E-9A7A727CCFA5}"/>
    <cellStyle name="Comma 2 15 3 2" xfId="37442" xr:uid="{5C0CD83A-5784-4489-B575-78441D21C651}"/>
    <cellStyle name="Comma 2 15 4" xfId="17088" xr:uid="{5E4452AC-87DA-4E49-ADAC-7C86F3DD8452}"/>
    <cellStyle name="Comma 2 15 4 2" xfId="37440" xr:uid="{CF711177-51B3-40CD-85C1-78B36BB8F73D}"/>
    <cellStyle name="Comma 2 15 5" xfId="24317" xr:uid="{7256759C-6AF4-4F2F-944B-ECBD21CCCE46}"/>
    <cellStyle name="Comma 2 15 6" xfId="49888" xr:uid="{1FCC24CF-92B4-497C-94AE-CE069112E0FC}"/>
    <cellStyle name="Comma 2 15 7" xfId="2722" xr:uid="{033DB692-BAE9-44FC-8197-316934D45B9D}"/>
    <cellStyle name="Comma 2 150" xfId="17091" xr:uid="{F0CC0B8F-A821-4FAF-8FC5-47E6220B378C}"/>
    <cellStyle name="Comma 2 150 2" xfId="17092" xr:uid="{FFD3006A-7B0A-4268-9B37-E44DCFB1D008}"/>
    <cellStyle name="Comma 2 150 2 2" xfId="37444" xr:uid="{E3B99BA9-A459-4355-A882-67E681C92C9C}"/>
    <cellStyle name="Comma 2 150 3" xfId="17093" xr:uid="{8D8928D4-7582-4753-9B6B-884B0B657A6F}"/>
    <cellStyle name="Comma 2 150 3 2" xfId="37445" xr:uid="{89577B21-6F39-4F63-AA3B-96A9010B39E7}"/>
    <cellStyle name="Comma 2 150 4" xfId="37443" xr:uid="{338544AD-B5AB-41C2-BD09-94E3B01DD909}"/>
    <cellStyle name="Comma 2 151" xfId="17094" xr:uid="{78F362A2-E9C4-4E91-8DAA-2482D4B3B542}"/>
    <cellStyle name="Comma 2 151 2" xfId="17095" xr:uid="{68D958B0-FFEF-4CEE-91A6-621F992278D6}"/>
    <cellStyle name="Comma 2 151 2 2" xfId="37447" xr:uid="{FF60B2BD-8217-4BD7-BB63-7FDB5E7A5AED}"/>
    <cellStyle name="Comma 2 151 3" xfId="17096" xr:uid="{CE0C7EF7-55B5-4048-82F7-EB7BAFD4BD04}"/>
    <cellStyle name="Comma 2 151 3 2" xfId="37448" xr:uid="{946B4B92-D8E8-4AAE-82B4-2734FC8262C2}"/>
    <cellStyle name="Comma 2 151 4" xfId="37446" xr:uid="{432ABBD5-D55E-47C1-9E93-49B9ED6848ED}"/>
    <cellStyle name="Comma 2 152" xfId="17097" xr:uid="{488C0704-43D8-428A-997A-94FA7A3B94B5}"/>
    <cellStyle name="Comma 2 152 2" xfId="17098" xr:uid="{D86FB6E5-9D2E-4CB0-B52A-E8951CCB07DA}"/>
    <cellStyle name="Comma 2 152 2 2" xfId="37450" xr:uid="{F370EE61-47AC-4126-BA30-34A1E1088E1A}"/>
    <cellStyle name="Comma 2 152 3" xfId="17099" xr:uid="{13339969-23F9-4497-ABE7-A748CFE66340}"/>
    <cellStyle name="Comma 2 152 3 2" xfId="37451" xr:uid="{771ECDFC-48F9-421F-8AC5-653CBFFD9488}"/>
    <cellStyle name="Comma 2 152 4" xfId="37449" xr:uid="{00DFBCC0-1E7E-4860-A1AC-ECAE5CF55994}"/>
    <cellStyle name="Comma 2 153" xfId="17100" xr:uid="{54BEDFD3-FBDE-4B03-BFE9-1A921DA0BF52}"/>
    <cellStyle name="Comma 2 153 2" xfId="17101" xr:uid="{E90C9DA6-D5A8-4D75-BCE7-47F878FAE15B}"/>
    <cellStyle name="Comma 2 153 2 2" xfId="37453" xr:uid="{36B5219F-8BE5-47D0-BFF1-17AA5D59893D}"/>
    <cellStyle name="Comma 2 153 3" xfId="17102" xr:uid="{C1FF0F9D-BAB2-422A-8C0A-C93286F34F1B}"/>
    <cellStyle name="Comma 2 153 3 2" xfId="37454" xr:uid="{8D799880-3A52-481C-88DC-C9ED91A5E169}"/>
    <cellStyle name="Comma 2 153 4" xfId="37452" xr:uid="{0D6493E7-424E-41A1-808A-3B7F9C476111}"/>
    <cellStyle name="Comma 2 154" xfId="17103" xr:uid="{A1E75352-B608-49FF-869B-176884AC52FD}"/>
    <cellStyle name="Comma 2 154 2" xfId="17104" xr:uid="{BD72C7DE-68CF-4B40-8873-B38FAEFD6533}"/>
    <cellStyle name="Comma 2 154 2 2" xfId="37456" xr:uid="{3899AD3C-FCDE-4392-87AD-197FCE071B03}"/>
    <cellStyle name="Comma 2 154 3" xfId="17105" xr:uid="{D33EE734-06AD-486C-99A2-1145F2D6963A}"/>
    <cellStyle name="Comma 2 154 3 2" xfId="37457" xr:uid="{732DDE0A-76E7-4107-9387-A675AC27129F}"/>
    <cellStyle name="Comma 2 154 4" xfId="37455" xr:uid="{F2A69540-86EB-43C9-A78F-4C3380A0672E}"/>
    <cellStyle name="Comma 2 155" xfId="17106" xr:uid="{EEA076FC-7E58-4EF5-8BCB-D76751402B74}"/>
    <cellStyle name="Comma 2 155 2" xfId="17107" xr:uid="{36EBDD56-43AD-4F53-9038-64B4E2DD105D}"/>
    <cellStyle name="Comma 2 155 2 2" xfId="37459" xr:uid="{B604696B-4FCA-4395-855B-0E58EEBC1821}"/>
    <cellStyle name="Comma 2 155 3" xfId="17108" xr:uid="{0F9EA485-AF3A-407A-91DA-ECAFBEB46E22}"/>
    <cellStyle name="Comma 2 155 3 2" xfId="37460" xr:uid="{84148736-650A-4265-AAD9-77EFF4C1CDC3}"/>
    <cellStyle name="Comma 2 155 4" xfId="37458" xr:uid="{C3B645C8-81C2-43E8-93BC-236253CEC68D}"/>
    <cellStyle name="Comma 2 156" xfId="17109" xr:uid="{D57AA7F6-B7E6-4998-8203-E53B54F5A57D}"/>
    <cellStyle name="Comma 2 156 2" xfId="17110" xr:uid="{9D2031A2-9CA7-4AE9-9A42-C8B99C00FD7B}"/>
    <cellStyle name="Comma 2 156 2 2" xfId="37462" xr:uid="{4D0ED17D-07A0-4EE3-9F34-98CD0C7A9B6D}"/>
    <cellStyle name="Comma 2 156 3" xfId="17111" xr:uid="{728D3541-BFED-4A67-B44A-D1ADBD304CC6}"/>
    <cellStyle name="Comma 2 156 3 2" xfId="37463" xr:uid="{72BB84D9-3541-465B-8A89-9BA6C7ADB2D4}"/>
    <cellStyle name="Comma 2 156 4" xfId="37461" xr:uid="{1E0AD334-105C-43D2-9E90-99C8DC3C20A2}"/>
    <cellStyle name="Comma 2 157" xfId="17112" xr:uid="{43235F4D-B3C4-4D31-9B4E-F6785C9FCBB4}"/>
    <cellStyle name="Comma 2 157 2" xfId="17113" xr:uid="{C80CFFD2-D38B-4FE5-A6FD-51FD0C4FC239}"/>
    <cellStyle name="Comma 2 157 2 2" xfId="37465" xr:uid="{6B9DB55E-5FCC-434C-8934-5909519CE1C9}"/>
    <cellStyle name="Comma 2 157 3" xfId="17114" xr:uid="{D517F0DE-FEEC-42D0-B456-C150ECC45180}"/>
    <cellStyle name="Comma 2 157 3 2" xfId="37466" xr:uid="{2E136ECF-2857-4FEE-9912-BF23BFF675E7}"/>
    <cellStyle name="Comma 2 157 4" xfId="37464" xr:uid="{5EAB0ADD-E9D5-4A02-B277-DEFAFE60FC15}"/>
    <cellStyle name="Comma 2 158" xfId="17115" xr:uid="{6393C72D-86D3-4BE9-A1A9-07627A0DCA6E}"/>
    <cellStyle name="Comma 2 158 2" xfId="17116" xr:uid="{23D45718-9ED1-4D14-8B03-DF0B4D328D37}"/>
    <cellStyle name="Comma 2 158 2 2" xfId="37468" xr:uid="{5F013BB0-DF06-4385-A620-CD3D96187904}"/>
    <cellStyle name="Comma 2 158 3" xfId="17117" xr:uid="{49E21789-7BD5-4730-A8D8-4B75D7E9950C}"/>
    <cellStyle name="Comma 2 158 3 2" xfId="37469" xr:uid="{13D2EF96-E9DA-4F51-9B4A-84122D5EEF37}"/>
    <cellStyle name="Comma 2 158 4" xfId="37467" xr:uid="{98D4958E-2A5C-413A-A839-564D57CD3F78}"/>
    <cellStyle name="Comma 2 159" xfId="17118" xr:uid="{DE859AE3-9960-4079-B761-C908FE019DB2}"/>
    <cellStyle name="Comma 2 159 2" xfId="17119" xr:uid="{D16B275F-7BDD-476C-9793-D2946524FCDB}"/>
    <cellStyle name="Comma 2 159 2 2" xfId="37471" xr:uid="{21F24758-A9FC-49F3-BC92-9A2B54BD0E3E}"/>
    <cellStyle name="Comma 2 159 3" xfId="17120" xr:uid="{5A13DE4D-FC18-49A2-A205-EFF028227A5D}"/>
    <cellStyle name="Comma 2 159 3 2" xfId="37472" xr:uid="{D424DA85-6197-4C8D-B9DE-F1D4CB32BF9C}"/>
    <cellStyle name="Comma 2 159 4" xfId="37470" xr:uid="{0FFC9D9D-406E-4F9A-8189-E4DF3585CB36}"/>
    <cellStyle name="Comma 2 16" xfId="407" xr:uid="{22937F55-B987-4ADC-9A0E-6E1F613C89DD}"/>
    <cellStyle name="Comma 2 16 2" xfId="1177" xr:uid="{C5E36F76-541E-4865-9C4A-35888FE0ECA8}"/>
    <cellStyle name="Comma 2 16 2 2" xfId="37474" xr:uid="{D031EE11-734A-49CA-89A1-F01FE266D17F}"/>
    <cellStyle name="Comma 2 16 2 3" xfId="17122" xr:uid="{2D008409-333B-4EFA-8D60-2457A5A83865}"/>
    <cellStyle name="Comma 2 16 3" xfId="17123" xr:uid="{B3AA5E13-8AE9-47FC-8DE4-D39357A96291}"/>
    <cellStyle name="Comma 2 16 3 2" xfId="37475" xr:uid="{1E67EA1A-CC09-4FAB-AC8C-E1D85C04B67C}"/>
    <cellStyle name="Comma 2 16 4" xfId="37473" xr:uid="{D22888DE-160D-44D7-BEE3-3951E29DE280}"/>
    <cellStyle name="Comma 2 16 5" xfId="49913" xr:uid="{742E1E4C-0E14-4696-B431-C050E499F768}"/>
    <cellStyle name="Comma 2 16 6" xfId="17121" xr:uid="{E40F1318-C65B-41E4-975D-CB97FF7648CB}"/>
    <cellStyle name="Comma 2 160" xfId="17124" xr:uid="{4E91B140-B428-4E2B-82A2-FD40E6D26149}"/>
    <cellStyle name="Comma 2 160 2" xfId="17125" xr:uid="{CBEF5A04-0434-46EC-B94D-026B0665134E}"/>
    <cellStyle name="Comma 2 160 2 2" xfId="37477" xr:uid="{CC0A10CC-3E45-4F29-86C1-929757591983}"/>
    <cellStyle name="Comma 2 160 3" xfId="17126" xr:uid="{7174D2AD-E52D-48B9-A46B-85D31D6D25D9}"/>
    <cellStyle name="Comma 2 160 3 2" xfId="37478" xr:uid="{BD031037-1874-43A9-BA41-0098DCD66172}"/>
    <cellStyle name="Comma 2 160 4" xfId="37476" xr:uid="{1682A73F-31A0-44C9-A7D8-D1B6FD75D858}"/>
    <cellStyle name="Comma 2 161" xfId="17127" xr:uid="{3D999EBC-72F7-44B2-83C9-01D40BE0799A}"/>
    <cellStyle name="Comma 2 161 2" xfId="17128" xr:uid="{15676B2F-628D-4A77-B8F2-E871F56A4312}"/>
    <cellStyle name="Comma 2 161 2 2" xfId="37480" xr:uid="{85662C9C-9B80-42DD-865D-28578F185B82}"/>
    <cellStyle name="Comma 2 161 3" xfId="37479" xr:uid="{818FAF00-D141-4767-811A-37A8ED745B11}"/>
    <cellStyle name="Comma 2 161 4" xfId="43121" xr:uid="{72BF97DD-1113-439B-8FB9-1BDAA7B47274}"/>
    <cellStyle name="Comma 2 162" xfId="17129" xr:uid="{5FEB8A02-187B-4998-937F-A0C72E36B68F}"/>
    <cellStyle name="Comma 2 162 2" xfId="37481" xr:uid="{8F23D4EA-B8C3-4D24-AEA9-9788B2A60E6A}"/>
    <cellStyle name="Comma 2 163" xfId="17130" xr:uid="{16ABB548-F315-47E1-A678-F3ED2E9CECCE}"/>
    <cellStyle name="Comma 2 163 2" xfId="37482" xr:uid="{33A6A92B-8FBF-43B0-BF6D-208485DDEBF5}"/>
    <cellStyle name="Comma 2 164" xfId="17131" xr:uid="{09BE497E-831C-4C22-B995-277DDE798EDE}"/>
    <cellStyle name="Comma 2 164 2" xfId="37483" xr:uid="{32225E1E-CE96-4D79-9267-B8AD9EB1E36E}"/>
    <cellStyle name="Comma 2 165" xfId="17132" xr:uid="{609D0D50-6CA7-4A53-9F31-1E8CE01B3239}"/>
    <cellStyle name="Comma 2 165 2" xfId="37484" xr:uid="{DD4D3DA3-FA83-4F9B-93A1-CF5258E70022}"/>
    <cellStyle name="Comma 2 166" xfId="17133" xr:uid="{124BA2D3-5C47-4E6B-B998-92B87A853865}"/>
    <cellStyle name="Comma 2 166 2" xfId="37485" xr:uid="{035A39E1-E67F-491F-9C67-0BFC4AC18D68}"/>
    <cellStyle name="Comma 2 167" xfId="17134" xr:uid="{8DAE9021-E01D-47F4-864A-42826F13F93E}"/>
    <cellStyle name="Comma 2 167 2" xfId="37486" xr:uid="{FDFE7FF3-9E15-44EE-9DCF-0AC99F3D77C7}"/>
    <cellStyle name="Comma 2 168" xfId="17135" xr:uid="{3B9E639F-9930-4213-BF9C-F2F684C27CF0}"/>
    <cellStyle name="Comma 2 168 2" xfId="37487" xr:uid="{F981C19F-070A-4FD7-9C52-3FF62E98E1FC}"/>
    <cellStyle name="Comma 2 169" xfId="17136" xr:uid="{430E996E-D8F4-400C-A4F8-E53D864EA14C}"/>
    <cellStyle name="Comma 2 169 2" xfId="37488" xr:uid="{D3DC42FD-E3D6-4C87-B918-8DFF107734D2}"/>
    <cellStyle name="Comma 2 17" xfId="408" xr:uid="{25FDC5F4-2950-41C9-819C-E8715A90FBC8}"/>
    <cellStyle name="Comma 2 17 2" xfId="1178" xr:uid="{6D4EB81E-9900-4867-9541-0F6011FDBC47}"/>
    <cellStyle name="Comma 2 17 2 2" xfId="37490" xr:uid="{3D31311E-ED18-41C1-8F73-34C4D264F311}"/>
    <cellStyle name="Comma 2 17 2 3" xfId="17138" xr:uid="{8D008A85-47EA-4B85-B3D4-7438C142A775}"/>
    <cellStyle name="Comma 2 17 3" xfId="17139" xr:uid="{AD900BF6-C059-4D62-BAD7-8547AF435B8D}"/>
    <cellStyle name="Comma 2 17 3 2" xfId="37491" xr:uid="{7C895D3B-E4AB-4056-91D9-E18F41C9199F}"/>
    <cellStyle name="Comma 2 17 4" xfId="37489" xr:uid="{D3BD34C6-99D6-4E3E-9A37-9C50291FA2F7}"/>
    <cellStyle name="Comma 2 17 5" xfId="17137" xr:uid="{BEB3DE22-273E-48BD-8358-F43A0AD49D8C}"/>
    <cellStyle name="Comma 2 170" xfId="17140" xr:uid="{0A54E6E6-D9FE-4E5E-8A56-1C9606F34A80}"/>
    <cellStyle name="Comma 2 170 2" xfId="37492" xr:uid="{BFD9052E-913C-4332-B28A-7452363018DC}"/>
    <cellStyle name="Comma 2 171" xfId="17141" xr:uid="{C0E77A2C-113A-47E4-8B37-024B1CE904CD}"/>
    <cellStyle name="Comma 2 171 2" xfId="37493" xr:uid="{FE9E1216-326C-4C8F-8223-EF1C75301BC9}"/>
    <cellStyle name="Comma 2 172" xfId="17142" xr:uid="{423848D1-E265-47DB-A77A-606D3F1AF19E}"/>
    <cellStyle name="Comma 2 172 2" xfId="37494" xr:uid="{1784AE78-6B2D-495B-A5C7-D0B22887E2CC}"/>
    <cellStyle name="Comma 2 173" xfId="17143" xr:uid="{7BA6F150-29B7-4C24-8531-F657376FB08B}"/>
    <cellStyle name="Comma 2 173 2" xfId="37495" xr:uid="{9E402B69-BCED-4C70-B844-AA638BAFC1FA}"/>
    <cellStyle name="Comma 2 174" xfId="17144" xr:uid="{71CBEB60-661C-4961-A54E-D0A82F6D87CB}"/>
    <cellStyle name="Comma 2 174 2" xfId="37496" xr:uid="{453FAEB9-3CA1-4034-99FC-9F92F9F477BA}"/>
    <cellStyle name="Comma 2 175" xfId="17145" xr:uid="{61D4AA1E-0A1F-4639-8168-D9D121DA6DD1}"/>
    <cellStyle name="Comma 2 175 2" xfId="37497" xr:uid="{D75595A0-6350-4779-9158-BB579DB0883A}"/>
    <cellStyle name="Comma 2 176" xfId="17146" xr:uid="{29692EDD-4A4D-4270-9C46-D88CB76AF157}"/>
    <cellStyle name="Comma 2 176 2" xfId="37498" xr:uid="{31CE6808-EBD8-4C17-A73E-7C04DBBD1EE4}"/>
    <cellStyle name="Comma 2 177" xfId="17147" xr:uid="{067DEEC1-904C-43DB-AB18-D3546DA338E8}"/>
    <cellStyle name="Comma 2 177 2" xfId="37499" xr:uid="{53B814A2-A686-409C-875F-26315BB3288C}"/>
    <cellStyle name="Comma 2 178" xfId="17148" xr:uid="{F7C278D7-F6AE-4608-9BDE-5CF741221409}"/>
    <cellStyle name="Comma 2 178 2" xfId="37500" xr:uid="{AEBE6E9F-3139-418E-BEA2-939A2B9DCC99}"/>
    <cellStyle name="Comma 2 179" xfId="17149" xr:uid="{F542BF59-87DE-48A8-9239-62B6C5859CF7}"/>
    <cellStyle name="Comma 2 179 2" xfId="37501" xr:uid="{328AF5B6-E1C3-4B33-9AED-D057DAD5A082}"/>
    <cellStyle name="Comma 2 18" xfId="409" xr:uid="{32A3A4C8-7072-4120-B653-FA23BA4CE7DD}"/>
    <cellStyle name="Comma 2 18 2" xfId="1179" xr:uid="{AB7E8AE4-E651-4BE3-AF26-E49AD5714061}"/>
    <cellStyle name="Comma 2 18 2 2" xfId="37503" xr:uid="{9DC6F527-EFF1-43B8-8E80-1E52C5CAB946}"/>
    <cellStyle name="Comma 2 18 2 3" xfId="17151" xr:uid="{5BF525D0-0A98-47F1-B04A-B0C54B060C02}"/>
    <cellStyle name="Comma 2 18 3" xfId="17152" xr:uid="{5F161B69-E5E3-4BB3-BD9E-2AFDBA472FF0}"/>
    <cellStyle name="Comma 2 18 3 2" xfId="37504" xr:uid="{1D22419E-B545-48F1-9D90-95B9A87459B6}"/>
    <cellStyle name="Comma 2 18 4" xfId="37502" xr:uid="{E2A82BA2-4E95-4593-92B8-2D5A92ECBE51}"/>
    <cellStyle name="Comma 2 18 5" xfId="17150" xr:uid="{7F158295-6584-4F62-99A1-B0A89D2CFF83}"/>
    <cellStyle name="Comma 2 180" xfId="17153" xr:uid="{F0185933-AF10-45E3-9DE4-618E0A8FDAD8}"/>
    <cellStyle name="Comma 2 180 2" xfId="37505" xr:uid="{6BDEF776-3ACB-4C50-9EBF-3E740D003A08}"/>
    <cellStyle name="Comma 2 181" xfId="17154" xr:uid="{6C56B8CE-D044-4EAE-BABD-13F6E68451A5}"/>
    <cellStyle name="Comma 2 181 2" xfId="37506" xr:uid="{72F43AD8-FE97-4D16-B10C-1653391324E8}"/>
    <cellStyle name="Comma 2 182" xfId="17155" xr:uid="{71C88D1A-664E-447F-AB37-FA0C2A0E1C38}"/>
    <cellStyle name="Comma 2 182 2" xfId="37507" xr:uid="{4DC9CFED-F905-4812-B286-0A1D30C966EA}"/>
    <cellStyle name="Comma 2 183" xfId="17156" xr:uid="{4A15020B-638E-49FC-ABCE-33983249C517}"/>
    <cellStyle name="Comma 2 183 2" xfId="37508" xr:uid="{6F67F754-9299-4608-A871-6E7ADBCDAA94}"/>
    <cellStyle name="Comma 2 184" xfId="17157" xr:uid="{7344577B-B2A5-4AA7-94FC-77FC556A1A15}"/>
    <cellStyle name="Comma 2 184 2" xfId="37509" xr:uid="{99BBECFF-3D14-4404-9A17-B5B7B6537AE2}"/>
    <cellStyle name="Comma 2 185" xfId="17158" xr:uid="{08FB0EBA-D5BE-4B91-90BE-1979A0611A1A}"/>
    <cellStyle name="Comma 2 185 2" xfId="37510" xr:uid="{FD253756-7BD3-43F9-9D62-6E832A41B70E}"/>
    <cellStyle name="Comma 2 186" xfId="17159" xr:uid="{C9974B16-8AF9-4D3D-A0F5-F0CCA52907DD}"/>
    <cellStyle name="Comma 2 186 2" xfId="37511" xr:uid="{EEC68A0F-571A-4E6E-A6F3-759D4BDF1B60}"/>
    <cellStyle name="Comma 2 187" xfId="17160" xr:uid="{E4F96CF9-C11D-4188-B37A-4E19B21E856F}"/>
    <cellStyle name="Comma 2 187 2" xfId="37512" xr:uid="{91B65DBD-A132-4E4F-9ACB-F9F1CAF2EBB7}"/>
    <cellStyle name="Comma 2 188" xfId="17161" xr:uid="{AF91C73F-2790-4AC0-8216-5736048495C0}"/>
    <cellStyle name="Comma 2 188 2" xfId="37513" xr:uid="{83F9A306-BAE4-4ECD-92F6-AB518FA40ADC}"/>
    <cellStyle name="Comma 2 189" xfId="17162" xr:uid="{28441ECF-3D62-41F1-96FD-FE97ECACFD1E}"/>
    <cellStyle name="Comma 2 189 2" xfId="37514" xr:uid="{0A4B5F14-3705-4BD2-AF8E-0B9448761351}"/>
    <cellStyle name="Comma 2 19" xfId="410" xr:uid="{58A9E6B0-65D5-4B5B-BBF8-50B7FCD9C731}"/>
    <cellStyle name="Comma 2 19 2" xfId="1180" xr:uid="{3CB618A3-2F3F-4725-A00B-E1DCDF355D14}"/>
    <cellStyle name="Comma 2 19 2 2" xfId="37516" xr:uid="{B4E1F576-F7CC-4DDF-AF41-B2AAE2FA3034}"/>
    <cellStyle name="Comma 2 19 2 3" xfId="17164" xr:uid="{E3FB6B4C-1153-4B6B-8032-A1349621328D}"/>
    <cellStyle name="Comma 2 19 3" xfId="17165" xr:uid="{A0737305-25B6-4A40-B33D-F5F66AA5E555}"/>
    <cellStyle name="Comma 2 19 3 2" xfId="37517" xr:uid="{7E7ACE1C-35B0-4D84-884C-C81CE5D1BAFF}"/>
    <cellStyle name="Comma 2 19 4" xfId="37515" xr:uid="{84839533-90DB-4174-B6F4-0450E144D52E}"/>
    <cellStyle name="Comma 2 19 5" xfId="17163" xr:uid="{993835A2-12FA-4FDD-BDF8-8508F18373F3}"/>
    <cellStyle name="Comma 2 190" xfId="17166" xr:uid="{4C21AC5D-87BC-4400-B264-F816FDFF52AD}"/>
    <cellStyle name="Comma 2 190 2" xfId="37518" xr:uid="{FE3CBCB3-A6BD-4D95-8D7D-88CA7C27B26C}"/>
    <cellStyle name="Comma 2 191" xfId="17167" xr:uid="{F6FAB880-C6F7-4A50-AC19-DAEB540D708A}"/>
    <cellStyle name="Comma 2 191 2" xfId="37519" xr:uid="{68C0099E-515B-4F60-B7E3-439D8877AC7B}"/>
    <cellStyle name="Comma 2 192" xfId="17168" xr:uid="{D3DF2DE1-0FBC-474C-9ED1-BEE3333D724C}"/>
    <cellStyle name="Comma 2 192 2" xfId="37520" xr:uid="{1D442164-EA72-4C36-9F2C-39655B85CE62}"/>
    <cellStyle name="Comma 2 193" xfId="17169" xr:uid="{91963454-3523-4F29-9FA1-E1570AD5ABA8}"/>
    <cellStyle name="Comma 2 193 2" xfId="37521" xr:uid="{F126CBFF-B0FD-4DDC-94AB-982FA8413671}"/>
    <cellStyle name="Comma 2 194" xfId="17170" xr:uid="{EEA7FDD7-B0E5-41F8-B0E1-8483F04A6320}"/>
    <cellStyle name="Comma 2 194 2" xfId="37522" xr:uid="{B749CAE5-5836-4621-8395-D823E743C7AC}"/>
    <cellStyle name="Comma 2 195" xfId="17171" xr:uid="{C5ED5920-3395-4A70-AE08-616356131BB0}"/>
    <cellStyle name="Comma 2 195 2" xfId="37523" xr:uid="{046F41F1-E0C9-406F-AE22-C38C095C567D}"/>
    <cellStyle name="Comma 2 196" xfId="17172" xr:uid="{888BD309-8735-45BC-BEA2-71EA222E4C23}"/>
    <cellStyle name="Comma 2 196 2" xfId="37524" xr:uid="{D03F920F-FEED-40A0-AED4-0E7D4DC8351C}"/>
    <cellStyle name="Comma 2 197" xfId="17173" xr:uid="{D9415D88-34B9-46ED-A99F-63AB3E941738}"/>
    <cellStyle name="Comma 2 197 2" xfId="37525" xr:uid="{33FE0573-7458-4E06-8E37-156A7DF6F9D9}"/>
    <cellStyle name="Comma 2 198" xfId="17174" xr:uid="{ACA7A455-A98E-4DE2-85DD-0E877ECF0860}"/>
    <cellStyle name="Comma 2 198 2" xfId="37526" xr:uid="{E3D73370-B33B-4A79-9D05-334FE47E927C}"/>
    <cellStyle name="Comma 2 199" xfId="17175" xr:uid="{B9E95197-725C-44EC-83A3-26FAB3C73473}"/>
    <cellStyle name="Comma 2 199 2" xfId="37527" xr:uid="{2EA2A8EB-1BB9-426C-B62A-C7BAD8B1A917}"/>
    <cellStyle name="Comma 2 2" xfId="411" xr:uid="{5DDD4234-0475-486E-B6A8-83B54AB32DA0}"/>
    <cellStyle name="Comma 2 2 10" xfId="1181" xr:uid="{71872C15-E11E-46FC-AB0D-F6FFAD446EC3}"/>
    <cellStyle name="Comma 2 2 10 2" xfId="17178" xr:uid="{47B5E7AB-8F09-4C41-B13B-B06BD17F2C65}"/>
    <cellStyle name="Comma 2 2 10 2 2" xfId="37530" xr:uid="{9BD6F259-9B78-43D6-99EA-D076896FC7A4}"/>
    <cellStyle name="Comma 2 2 10 2 3" xfId="50183" xr:uid="{23762F70-2244-4D1C-A062-6CE5E198AD7F}"/>
    <cellStyle name="Comma 2 2 10 3" xfId="17179" xr:uid="{B126AEFD-62CB-48BC-AE2F-937FD8B53478}"/>
    <cellStyle name="Comma 2 2 10 3 2" xfId="37531" xr:uid="{ED5CC30A-33DF-4F93-B936-EA702E10BECC}"/>
    <cellStyle name="Comma 2 2 10 4" xfId="37529" xr:uid="{77FE4374-BBA6-4CCF-A908-596EFFB0252E}"/>
    <cellStyle name="Comma 2 2 10 5" xfId="49901" xr:uid="{390CC30F-8F34-4D20-8240-44EA2D214D7A}"/>
    <cellStyle name="Comma 2 2 10 6" xfId="17177" xr:uid="{FECE5D4D-86C0-49C3-BC3D-438B3488371C}"/>
    <cellStyle name="Comma 2 2 100" xfId="17180" xr:uid="{B5A0E69C-27C2-4EFD-A32F-4D8A63745A1E}"/>
    <cellStyle name="Comma 2 2 100 2" xfId="17181" xr:uid="{4F24034A-7B00-4772-9132-CAD99A4864F5}"/>
    <cellStyle name="Comma 2 2 100 2 2" xfId="37533" xr:uid="{5DBA3749-BBFE-4018-860E-FD4FB85D8D3B}"/>
    <cellStyle name="Comma 2 2 100 3" xfId="17182" xr:uid="{E7C9953D-9C43-4C70-A55A-CA8ECD0D3706}"/>
    <cellStyle name="Comma 2 2 100 3 2" xfId="37534" xr:uid="{5AEB5496-ED84-437E-A8B0-AF360A760DD3}"/>
    <cellStyle name="Comma 2 2 100 4" xfId="37532" xr:uid="{276A09BB-4BCC-4110-919F-A6128D4B3F5A}"/>
    <cellStyle name="Comma 2 2 101" xfId="17183" xr:uid="{B5B117DC-659E-49DA-B59E-38D7D56F2213}"/>
    <cellStyle name="Comma 2 2 101 2" xfId="17184" xr:uid="{935B6DF5-D98B-49DF-BB4E-3A1EA5683DD6}"/>
    <cellStyle name="Comma 2 2 101 2 2" xfId="37536" xr:uid="{E273500F-682F-45D8-AA93-E6A1A88A1EBB}"/>
    <cellStyle name="Comma 2 2 101 3" xfId="17185" xr:uid="{AE4325CC-B4D4-4BEE-B19F-5405A373F2C0}"/>
    <cellStyle name="Comma 2 2 101 3 2" xfId="37537" xr:uid="{283CBDE7-D026-42B9-972E-A4D008F29D9C}"/>
    <cellStyle name="Comma 2 2 101 4" xfId="37535" xr:uid="{196EECBA-13BF-49B9-A50E-3640BB6C221D}"/>
    <cellStyle name="Comma 2 2 102" xfId="17186" xr:uid="{7C0DA288-14F1-4373-8F38-9C6D101584CF}"/>
    <cellStyle name="Comma 2 2 102 2" xfId="17187" xr:uid="{74FDCD20-04B1-4416-AAD1-0FC416F4B82E}"/>
    <cellStyle name="Comma 2 2 102 2 2" xfId="37539" xr:uid="{FF1DF428-F11F-4CFD-8B02-2813EA91C85F}"/>
    <cellStyle name="Comma 2 2 102 3" xfId="17188" xr:uid="{DD9081F2-871D-46C1-B59B-CF9A6095E1EE}"/>
    <cellStyle name="Comma 2 2 102 3 2" xfId="37540" xr:uid="{8AC16D31-1381-4C87-B77D-ACB9B21B7CA6}"/>
    <cellStyle name="Comma 2 2 102 4" xfId="37538" xr:uid="{C0EF94DD-CD96-48E0-9F4D-8CCAB41FB796}"/>
    <cellStyle name="Comma 2 2 103" xfId="17189" xr:uid="{5B86B341-CD99-472C-812D-293778BC4217}"/>
    <cellStyle name="Comma 2 2 103 2" xfId="17190" xr:uid="{17E3EA3E-C2E2-4249-A48F-DEACB89350B6}"/>
    <cellStyle name="Comma 2 2 103 2 2" xfId="37542" xr:uid="{8BB05909-E625-49D6-937C-BA8C7C35FBB0}"/>
    <cellStyle name="Comma 2 2 103 3" xfId="17191" xr:uid="{6342511C-E976-4485-91CD-C469D352AA24}"/>
    <cellStyle name="Comma 2 2 103 3 2" xfId="37543" xr:uid="{4172D717-C0A9-4654-9A26-478C79CFD3A0}"/>
    <cellStyle name="Comma 2 2 103 4" xfId="37541" xr:uid="{C27C2ED6-8B0D-471C-857E-EC144122DE2F}"/>
    <cellStyle name="Comma 2 2 104" xfId="17192" xr:uid="{725D172D-62CC-47F7-BED5-00F490048130}"/>
    <cellStyle name="Comma 2 2 104 2" xfId="17193" xr:uid="{BFDB2839-7017-41D5-A8E0-168F0602CE48}"/>
    <cellStyle name="Comma 2 2 104 2 2" xfId="37545" xr:uid="{83DE8BFA-27EF-421C-B2EC-C2974BCE6E16}"/>
    <cellStyle name="Comma 2 2 104 3" xfId="17194" xr:uid="{DCE4D2B1-3666-4271-9AFD-6565C0AFA5FE}"/>
    <cellStyle name="Comma 2 2 104 3 2" xfId="37546" xr:uid="{0CA46CF7-79E9-4C97-92E6-516D1651DF5B}"/>
    <cellStyle name="Comma 2 2 104 4" xfId="37544" xr:uid="{AC8DA3A8-877D-4F57-88F2-D32371D5F734}"/>
    <cellStyle name="Comma 2 2 105" xfId="17195" xr:uid="{1D5DBFC7-BCE5-4CA8-846D-609B845E9C85}"/>
    <cellStyle name="Comma 2 2 105 2" xfId="17196" xr:uid="{2A4F6CAA-E858-403C-9E64-F030B2EEECA8}"/>
    <cellStyle name="Comma 2 2 105 2 2" xfId="37548" xr:uid="{AC7AECAD-7C6B-4CD1-9925-E544722B9200}"/>
    <cellStyle name="Comma 2 2 105 3" xfId="17197" xr:uid="{D9C90494-A7B0-4499-89E7-730A126B23FA}"/>
    <cellStyle name="Comma 2 2 105 3 2" xfId="37549" xr:uid="{FB731F8F-97A2-4983-BA94-B8892C5D76A1}"/>
    <cellStyle name="Comma 2 2 105 4" xfId="37547" xr:uid="{9D552CB5-02B7-4BC8-ABA3-4F25681D70F5}"/>
    <cellStyle name="Comma 2 2 106" xfId="17198" xr:uid="{BA159281-0B51-47B3-A84A-DE24E235A8BC}"/>
    <cellStyle name="Comma 2 2 106 2" xfId="17199" xr:uid="{F211135A-73F7-4CDE-818D-12137E1E016F}"/>
    <cellStyle name="Comma 2 2 106 2 2" xfId="37551" xr:uid="{6913FF9F-E470-4874-95FD-C07C392B3355}"/>
    <cellStyle name="Comma 2 2 106 3" xfId="17200" xr:uid="{D9BE8B15-1379-4143-AACC-99AA8486118F}"/>
    <cellStyle name="Comma 2 2 106 3 2" xfId="37552" xr:uid="{7D00D967-3C6F-440C-A0DA-B33E669C7394}"/>
    <cellStyle name="Comma 2 2 106 4" xfId="37550" xr:uid="{48C641A5-7CF8-4B5C-8520-D2DFEEDE8BE6}"/>
    <cellStyle name="Comma 2 2 107" xfId="17201" xr:uid="{83606475-9830-450D-8F54-05C0B82B7967}"/>
    <cellStyle name="Comma 2 2 107 2" xfId="17202" xr:uid="{13D3B2DC-EB20-4B6F-BACF-D652D9DF8A3D}"/>
    <cellStyle name="Comma 2 2 107 2 2" xfId="37554" xr:uid="{99532F3D-6C7C-4458-B489-E81D8D3E94EE}"/>
    <cellStyle name="Comma 2 2 107 3" xfId="17203" xr:uid="{272C61A3-637F-4029-B59A-73A8C4250302}"/>
    <cellStyle name="Comma 2 2 107 3 2" xfId="37555" xr:uid="{FDD958F6-5C60-4F59-B199-C7EC59FD8A5C}"/>
    <cellStyle name="Comma 2 2 107 4" xfId="37553" xr:uid="{C8CF5DED-B0B2-4B92-BE74-473F1A49406E}"/>
    <cellStyle name="Comma 2 2 108" xfId="17204" xr:uid="{786BE3FB-673B-46FD-BC85-0534D4C95673}"/>
    <cellStyle name="Comma 2 2 108 2" xfId="37556" xr:uid="{CD1FC605-B2ED-4F9C-8503-EFD109D8FBC8}"/>
    <cellStyle name="Comma 2 2 109" xfId="17205" xr:uid="{B3E2C8D6-8744-48C3-BD40-B707F2816992}"/>
    <cellStyle name="Comma 2 2 109 2" xfId="37557" xr:uid="{34A55846-162B-46D8-8A51-1EECBE54D115}"/>
    <cellStyle name="Comma 2 2 11" xfId="17206" xr:uid="{63E32713-0D66-454B-A0A5-0A199506A4F8}"/>
    <cellStyle name="Comma 2 2 11 2" xfId="17207" xr:uid="{24FB2766-6473-4EEE-875C-93F636BBA3C4}"/>
    <cellStyle name="Comma 2 2 11 2 2" xfId="37559" xr:uid="{6EC048F1-4DA7-44CD-8A35-4A730906008B}"/>
    <cellStyle name="Comma 2 2 11 3" xfId="17208" xr:uid="{5102B894-3512-408B-A614-153298700FC4}"/>
    <cellStyle name="Comma 2 2 11 3 2" xfId="37560" xr:uid="{FA93E2B8-1986-46BB-A7EC-230E9F004BD6}"/>
    <cellStyle name="Comma 2 2 11 4" xfId="37558" xr:uid="{B6271C9B-A4DF-4D30-BCCF-BA52513213AF}"/>
    <cellStyle name="Comma 2 2 11 5" xfId="49931" xr:uid="{33411178-3EEE-44E0-B790-72E948C296D4}"/>
    <cellStyle name="Comma 2 2 110" xfId="17209" xr:uid="{59EEE55E-CBC0-4477-B47D-20AD88A59DFD}"/>
    <cellStyle name="Comma 2 2 110 2" xfId="37561" xr:uid="{42E14B1A-987C-41B7-A5C8-BFF878EC42A8}"/>
    <cellStyle name="Comma 2 2 111" xfId="17210" xr:uid="{D8778021-407E-4FDF-B648-6A6DF5D06FBE}"/>
    <cellStyle name="Comma 2 2 111 2" xfId="37562" xr:uid="{1B0BEAA3-15AA-44C0-8820-D28A6FA4C50A}"/>
    <cellStyle name="Comma 2 2 112" xfId="17211" xr:uid="{33AB21D1-EF6A-477B-878E-6AE3F498C266}"/>
    <cellStyle name="Comma 2 2 112 2" xfId="37563" xr:uid="{6EF346F1-8A3B-422A-B6D3-D8B7CF51EC69}"/>
    <cellStyle name="Comma 2 2 113" xfId="17212" xr:uid="{E7D01848-5082-4238-99C8-90BAD9763BAA}"/>
    <cellStyle name="Comma 2 2 113 2" xfId="37564" xr:uid="{D367D460-BB27-4199-83BB-4CA720FAEE8A}"/>
    <cellStyle name="Comma 2 2 114" xfId="17213" xr:uid="{2107E623-1241-48EA-A653-154806D57B5A}"/>
    <cellStyle name="Comma 2 2 114 2" xfId="37565" xr:uid="{FE10F52A-3359-4DA1-8D98-BADD373BAA78}"/>
    <cellStyle name="Comma 2 2 115" xfId="17214" xr:uid="{C9690544-1514-4948-BFC7-E8FA26DA9DDC}"/>
    <cellStyle name="Comma 2 2 115 2" xfId="37566" xr:uid="{4325279D-5D65-415E-8690-F33B2F881A03}"/>
    <cellStyle name="Comma 2 2 116" xfId="17215" xr:uid="{B1128261-67D6-430E-BC56-8E9D50A61ACC}"/>
    <cellStyle name="Comma 2 2 116 2" xfId="37567" xr:uid="{CFCFA7B1-C78F-4FF4-B3E3-11B2575A1E25}"/>
    <cellStyle name="Comma 2 2 117" xfId="17216" xr:uid="{5014FB72-2B60-4E77-A3B6-114ADB0FA4C3}"/>
    <cellStyle name="Comma 2 2 117 2" xfId="37568" xr:uid="{04C5362B-54CD-4A11-A564-5B23BBA28566}"/>
    <cellStyle name="Comma 2 2 118" xfId="17217" xr:uid="{37AEAD81-1F8E-4FB9-A089-292528A2B7BD}"/>
    <cellStyle name="Comma 2 2 118 2" xfId="37569" xr:uid="{3EB6BB8D-101E-45D8-B5B5-B46C9B8F5D14}"/>
    <cellStyle name="Comma 2 2 119" xfId="17218" xr:uid="{B2CD47F8-6307-40F6-BC0A-0C57EC89A879}"/>
    <cellStyle name="Comma 2 2 119 2" xfId="37570" xr:uid="{5ED9E72C-7B5E-48DE-9BA5-41B25D0CE560}"/>
    <cellStyle name="Comma 2 2 12" xfId="17219" xr:uid="{7571FDDE-074A-4FFC-A2B9-5E09D5D62138}"/>
    <cellStyle name="Comma 2 2 12 2" xfId="17220" xr:uid="{4A121252-22C4-42C2-B961-FD9DCD7D0AD9}"/>
    <cellStyle name="Comma 2 2 12 2 2" xfId="37572" xr:uid="{74621573-81B9-445C-8B14-637DD8F445D8}"/>
    <cellStyle name="Comma 2 2 12 3" xfId="17221" xr:uid="{C0AA886B-C5BF-458D-B4D8-A42DE337C6A2}"/>
    <cellStyle name="Comma 2 2 12 3 2" xfId="37573" xr:uid="{B0AEB0DF-A2EA-4217-A8B4-F666B981CCF7}"/>
    <cellStyle name="Comma 2 2 12 4" xfId="37571" xr:uid="{84A9589A-F315-4F85-AB48-82DE2A1BA507}"/>
    <cellStyle name="Comma 2 2 120" xfId="17222" xr:uid="{117460E2-CEEE-4E23-A144-E0B3462E90E0}"/>
    <cellStyle name="Comma 2 2 120 2" xfId="37574" xr:uid="{4C285C41-5882-41A6-A757-F8FD5BAF2BF8}"/>
    <cellStyle name="Comma 2 2 121" xfId="17223" xr:uid="{30AEB857-73E0-4C2D-87AB-721423D4615E}"/>
    <cellStyle name="Comma 2 2 121 2" xfId="37575" xr:uid="{062A58CA-F1C7-4917-A501-AAC1727751DA}"/>
    <cellStyle name="Comma 2 2 122" xfId="17224" xr:uid="{9C80FABE-7780-4813-AFF1-B432064902D8}"/>
    <cellStyle name="Comma 2 2 122 2" xfId="37576" xr:uid="{9B11202D-C03E-4F7B-B868-33E356C769DE}"/>
    <cellStyle name="Comma 2 2 123" xfId="17225" xr:uid="{50B96575-D7C8-4980-82E2-3E4490B3EBC4}"/>
    <cellStyle name="Comma 2 2 123 2" xfId="37577" xr:uid="{31DAE230-15A0-47F0-91D6-9EF8EF2C27F9}"/>
    <cellStyle name="Comma 2 2 124" xfId="17226" xr:uid="{31BB1CC1-9AC8-452B-BA7B-ACD50F1578A9}"/>
    <cellStyle name="Comma 2 2 124 2" xfId="37578" xr:uid="{F53C92B7-9290-4ED5-94E8-9B194E334D9B}"/>
    <cellStyle name="Comma 2 2 125" xfId="17227" xr:uid="{1A177E73-4DCE-46CB-B1A6-82A45A6B5542}"/>
    <cellStyle name="Comma 2 2 125 2" xfId="37579" xr:uid="{6196F628-5793-4D5C-905F-D9ADF6043150}"/>
    <cellStyle name="Comma 2 2 126" xfId="17228" xr:uid="{58E10FA6-9EB5-4824-86CD-D2A638631748}"/>
    <cellStyle name="Comma 2 2 126 2" xfId="37580" xr:uid="{C6DCF007-8091-47AA-AAA6-93225285A8C5}"/>
    <cellStyle name="Comma 2 2 127" xfId="17229" xr:uid="{446CB98A-E756-4D1E-9EAF-8995C9A7E98C}"/>
    <cellStyle name="Comma 2 2 127 2" xfId="37581" xr:uid="{B6150253-C0E7-4902-87B6-7FF7531524FD}"/>
    <cellStyle name="Comma 2 2 128" xfId="17230" xr:uid="{7376F114-2510-4BD1-9AFE-5557E8B9AB31}"/>
    <cellStyle name="Comma 2 2 128 2" xfId="37582" xr:uid="{36022D1D-8433-4C18-A1E8-2447209050EB}"/>
    <cellStyle name="Comma 2 2 129" xfId="17231" xr:uid="{4A8050D7-B19C-47FD-8C7A-F08477EC52FB}"/>
    <cellStyle name="Comma 2 2 129 2" xfId="37583" xr:uid="{984C9E0D-E1FC-4496-B18E-F056C29B5125}"/>
    <cellStyle name="Comma 2 2 13" xfId="17232" xr:uid="{9534A3D0-779F-4EEF-A660-323E426D3E46}"/>
    <cellStyle name="Comma 2 2 13 2" xfId="17233" xr:uid="{336B82F5-5A32-4CC5-B926-4675EE005198}"/>
    <cellStyle name="Comma 2 2 13 2 2" xfId="37585" xr:uid="{A25C4B70-FFF1-4EFA-B4D6-52C0EBAC32B0}"/>
    <cellStyle name="Comma 2 2 13 3" xfId="17234" xr:uid="{DE08273C-D7ED-4683-8A97-1CC3859856CD}"/>
    <cellStyle name="Comma 2 2 13 3 2" xfId="37586" xr:uid="{9FD8356A-6999-497C-A0F4-1FEACBFCB2C4}"/>
    <cellStyle name="Comma 2 2 13 4" xfId="37584" xr:uid="{1DA90EB8-B875-4CF6-8B91-09108AF919DD}"/>
    <cellStyle name="Comma 2 2 130" xfId="17235" xr:uid="{99654B11-B5C0-4306-AFE1-3C66BC2ADC19}"/>
    <cellStyle name="Comma 2 2 130 2" xfId="37587" xr:uid="{3570B302-C6A7-414F-82F5-3D76037B73A5}"/>
    <cellStyle name="Comma 2 2 131" xfId="17236" xr:uid="{E1B9B79A-6079-4085-93CE-7550A02AC657}"/>
    <cellStyle name="Comma 2 2 131 2" xfId="37588" xr:uid="{0FC31137-3CD5-4F3A-BC33-801104128CE6}"/>
    <cellStyle name="Comma 2 2 132" xfId="17237" xr:uid="{3972E4AE-49E2-49AB-99DC-4F653A1CBE64}"/>
    <cellStyle name="Comma 2 2 132 2" xfId="37589" xr:uid="{D8FDC187-437B-4074-9FF0-CE011C021FAE}"/>
    <cellStyle name="Comma 2 2 133" xfId="17238" xr:uid="{A838069A-2C96-453E-957B-95A9F2EDDA16}"/>
    <cellStyle name="Comma 2 2 133 2" xfId="37590" xr:uid="{ADF03900-E886-4983-9E35-948D36866B30}"/>
    <cellStyle name="Comma 2 2 134" xfId="17239" xr:uid="{696B8D58-C074-401C-BBFB-52F63ED6097D}"/>
    <cellStyle name="Comma 2 2 134 2" xfId="37591" xr:uid="{7E2E8110-0941-4F89-B4D4-6E8946BD880B}"/>
    <cellStyle name="Comma 2 2 135" xfId="17240" xr:uid="{918F3997-4021-4D18-BFD1-CCD24EA19455}"/>
    <cellStyle name="Comma 2 2 135 2" xfId="37592" xr:uid="{62A08FAC-C79C-456B-805E-6FDAF2EB1D10}"/>
    <cellStyle name="Comma 2 2 136" xfId="17241" xr:uid="{93774139-9C0A-41B1-8846-2D72FDC0DBA5}"/>
    <cellStyle name="Comma 2 2 136 2" xfId="37593" xr:uid="{0AB85CA5-1009-4CF9-B139-E017BFC77A95}"/>
    <cellStyle name="Comma 2 2 137" xfId="17242" xr:uid="{227EE7F0-FD0C-4BBE-8EB9-7DFF05B2BD0E}"/>
    <cellStyle name="Comma 2 2 137 2" xfId="37594" xr:uid="{B2292733-7D0A-48F9-9233-8683EF611E7B}"/>
    <cellStyle name="Comma 2 2 138" xfId="17243" xr:uid="{AFEA8181-3EAF-4268-823F-CECC62018512}"/>
    <cellStyle name="Comma 2 2 138 2" xfId="37595" xr:uid="{DA8DBC8C-BB02-445E-BB3D-BD24C521B52F}"/>
    <cellStyle name="Comma 2 2 139" xfId="17244" xr:uid="{92328493-E43D-469F-8127-476FD1182FCB}"/>
    <cellStyle name="Comma 2 2 139 2" xfId="37596" xr:uid="{C837A026-A686-44BA-9500-E34427F83642}"/>
    <cellStyle name="Comma 2 2 14" xfId="17245" xr:uid="{108EE2D1-EBC2-4F3C-B65E-537D1783F0BB}"/>
    <cellStyle name="Comma 2 2 14 2" xfId="17246" xr:uid="{DDCAB5D2-A138-4491-B471-51251FB799C5}"/>
    <cellStyle name="Comma 2 2 14 2 2" xfId="37598" xr:uid="{C02DC75C-8B23-473B-8AB4-45121C668848}"/>
    <cellStyle name="Comma 2 2 14 3" xfId="17247" xr:uid="{C2CD110F-812B-4E37-867B-95CF856FE079}"/>
    <cellStyle name="Comma 2 2 14 3 2" xfId="37599" xr:uid="{338AE93F-A3AD-437D-8230-A7CB06D15406}"/>
    <cellStyle name="Comma 2 2 14 4" xfId="37597" xr:uid="{1F2AED67-363B-4ECB-9D9E-C849367BED38}"/>
    <cellStyle name="Comma 2 2 140" xfId="17248" xr:uid="{16889BE6-9A54-41F6-B272-96C90C0A7E28}"/>
    <cellStyle name="Comma 2 2 140 2" xfId="37600" xr:uid="{0CCC5566-5B43-4C57-80AD-1304B4A362A9}"/>
    <cellStyle name="Comma 2 2 141" xfId="17249" xr:uid="{744B01C7-EF6B-4114-B703-95FEDCC8017D}"/>
    <cellStyle name="Comma 2 2 141 2" xfId="37601" xr:uid="{50082800-2BFB-4E87-B4BF-17A932B0CE16}"/>
    <cellStyle name="Comma 2 2 142" xfId="17250" xr:uid="{A3761127-8162-4B74-9D20-ACC16372EEF4}"/>
    <cellStyle name="Comma 2 2 142 2" xfId="37602" xr:uid="{A7AFC6DE-F8FE-46D2-8214-243647EF2447}"/>
    <cellStyle name="Comma 2 2 143" xfId="17251" xr:uid="{CEB13A85-2664-48F2-A323-79F779F49DE0}"/>
    <cellStyle name="Comma 2 2 143 2" xfId="37603" xr:uid="{71E7D53A-6CEC-4A30-BC95-0D004A544B28}"/>
    <cellStyle name="Comma 2 2 144" xfId="17252" xr:uid="{DE622468-A729-49F8-A0BC-0A4086292673}"/>
    <cellStyle name="Comma 2 2 144 2" xfId="37604" xr:uid="{69B7FEA9-4FD9-4848-A9A5-CE985DB09201}"/>
    <cellStyle name="Comma 2 2 145" xfId="17253" xr:uid="{A8C64A47-D659-4CD2-9BB7-A5F1DB36CDC8}"/>
    <cellStyle name="Comma 2 2 145 2" xfId="37605" xr:uid="{359C6A0C-BCAC-4090-A0E8-EDB105310A41}"/>
    <cellStyle name="Comma 2 2 146" xfId="17254" xr:uid="{46D05C77-9290-4B37-A31E-52C5892DB640}"/>
    <cellStyle name="Comma 2 2 146 2" xfId="37606" xr:uid="{4DD989A3-B395-4C32-9A6C-0851EB92D1F5}"/>
    <cellStyle name="Comma 2 2 147" xfId="17255" xr:uid="{D57F12B5-19B3-412E-B44B-E07AF7DE9374}"/>
    <cellStyle name="Comma 2 2 147 2" xfId="37607" xr:uid="{9B08725F-0970-4FD9-A579-5971EBA136A4}"/>
    <cellStyle name="Comma 2 2 148" xfId="17256" xr:uid="{A224A651-9C4E-4F3C-A191-E81935F5FB10}"/>
    <cellStyle name="Comma 2 2 148 2" xfId="37608" xr:uid="{AD624442-2927-49CE-BA32-09DCD4AD6AC2}"/>
    <cellStyle name="Comma 2 2 149" xfId="17257" xr:uid="{80E46175-FD5B-4837-8489-9F11C0A88CE0}"/>
    <cellStyle name="Comma 2 2 149 2" xfId="37609" xr:uid="{846A8595-E5F9-4D79-AF4D-4ACCDFDFE8E8}"/>
    <cellStyle name="Comma 2 2 15" xfId="17258" xr:uid="{DE0BA83A-E376-4828-B45E-75CFD925CE4F}"/>
    <cellStyle name="Comma 2 2 15 2" xfId="17259" xr:uid="{3EA9A885-B629-4E12-91D4-03CEE036152D}"/>
    <cellStyle name="Comma 2 2 15 2 2" xfId="37611" xr:uid="{7A9B4131-1DCC-4A4E-ABFC-AF7774CD0221}"/>
    <cellStyle name="Comma 2 2 15 3" xfId="17260" xr:uid="{D3B751BA-E892-44D7-AE7A-F14794B5D3BA}"/>
    <cellStyle name="Comma 2 2 15 3 2" xfId="37612" xr:uid="{DD743551-0E9A-4893-A291-367438FD64D3}"/>
    <cellStyle name="Comma 2 2 15 4" xfId="37610" xr:uid="{A1C7C4B7-C24B-4123-841F-A84A41AB003A}"/>
    <cellStyle name="Comma 2 2 150" xfId="17261" xr:uid="{5E17DA03-399D-41B4-8BB8-0B23C87A5279}"/>
    <cellStyle name="Comma 2 2 150 2" xfId="37613" xr:uid="{C20F5BA3-5EF9-4C74-B97A-B73B3228BC6E}"/>
    <cellStyle name="Comma 2 2 151" xfId="17262" xr:uid="{8269A276-4ACA-4079-A902-9DA5AE1A89CA}"/>
    <cellStyle name="Comma 2 2 151 2" xfId="37614" xr:uid="{1A7F96EC-0D89-481C-8FC1-5DAAC99D2E04}"/>
    <cellStyle name="Comma 2 2 152" xfId="17263" xr:uid="{2C4351AD-DEAE-49B5-A940-7445BB20F27C}"/>
    <cellStyle name="Comma 2 2 152 2" xfId="37615" xr:uid="{10800AD8-A2AE-4BEF-B400-616D9E477FBA}"/>
    <cellStyle name="Comma 2 2 153" xfId="17264" xr:uid="{56DC812B-9CCA-4D16-B873-11B5813F949E}"/>
    <cellStyle name="Comma 2 2 153 2" xfId="37616" xr:uid="{1B939EF8-D8A3-43D2-9087-93287322165A}"/>
    <cellStyle name="Comma 2 2 154" xfId="17265" xr:uid="{146B1743-5900-47CC-A2E4-285F60502344}"/>
    <cellStyle name="Comma 2 2 154 2" xfId="37617" xr:uid="{BA0A51D6-6644-490A-8DD7-57DE2C8337E1}"/>
    <cellStyle name="Comma 2 2 155" xfId="17266" xr:uid="{9805E617-2CF7-481D-A7A4-010A37BE10C5}"/>
    <cellStyle name="Comma 2 2 155 2" xfId="37618" xr:uid="{FAB29225-6EDA-4D64-88CF-E565B6047053}"/>
    <cellStyle name="Comma 2 2 156" xfId="17267" xr:uid="{78B379A8-9875-4808-8735-05E593670097}"/>
    <cellStyle name="Comma 2 2 156 2" xfId="37619" xr:uid="{C12724D3-8566-4457-968F-80F52175B3DF}"/>
    <cellStyle name="Comma 2 2 157" xfId="17268" xr:uid="{6CCC0C3C-4C0B-446C-85C5-BEA7939A123C}"/>
    <cellStyle name="Comma 2 2 157 2" xfId="37620" xr:uid="{923F29A8-B04A-44E3-90BF-C87407A4A32D}"/>
    <cellStyle name="Comma 2 2 158" xfId="17269" xr:uid="{AB70AECC-9E9E-4319-9446-51ACA58239A1}"/>
    <cellStyle name="Comma 2 2 158 2" xfId="37621" xr:uid="{7CFB3867-0580-467D-B7B5-4CBBB52299F6}"/>
    <cellStyle name="Comma 2 2 159" xfId="17270" xr:uid="{76C3C04F-26C0-4272-813C-184A2D35D38F}"/>
    <cellStyle name="Comma 2 2 159 2" xfId="37622" xr:uid="{52FB2C96-204B-4501-9C3E-245E4C8A7E24}"/>
    <cellStyle name="Comma 2 2 16" xfId="17271" xr:uid="{D6D86C79-DAF0-4F9C-A030-A5E299EE96BC}"/>
    <cellStyle name="Comma 2 2 16 2" xfId="17272" xr:uid="{DFDA5A73-2CE9-40BE-BA41-CBDF256DC449}"/>
    <cellStyle name="Comma 2 2 16 2 2" xfId="37624" xr:uid="{18905155-2FDD-4A71-9195-8C353E2CBF8E}"/>
    <cellStyle name="Comma 2 2 16 3" xfId="17273" xr:uid="{0CC20BED-2840-4F12-A179-943B002248F5}"/>
    <cellStyle name="Comma 2 2 16 3 2" xfId="37625" xr:uid="{BE275748-855E-4511-8430-3181B6B62DA1}"/>
    <cellStyle name="Comma 2 2 16 4" xfId="37623" xr:uid="{336121EB-9EAE-4620-88BF-399E90B40728}"/>
    <cellStyle name="Comma 2 2 160" xfId="17274" xr:uid="{BEAB9457-4804-4999-9199-B5E7A8A99213}"/>
    <cellStyle name="Comma 2 2 160 2" xfId="37626" xr:uid="{3B970D92-A91F-446D-9674-B924F51AC2FB}"/>
    <cellStyle name="Comma 2 2 161" xfId="17275" xr:uid="{EA9B0742-7E70-42B3-ADC7-F3E26F1036AF}"/>
    <cellStyle name="Comma 2 2 161 2" xfId="37627" xr:uid="{A85A8B71-F5E7-4564-A5FC-EC2CAD77D48B}"/>
    <cellStyle name="Comma 2 2 162" xfId="17276" xr:uid="{7BE75CA1-A473-4329-88BF-9A3DAF29B253}"/>
    <cellStyle name="Comma 2 2 162 2" xfId="37628" xr:uid="{DF9099B0-6C22-4914-BAED-102E57B3AFAA}"/>
    <cellStyle name="Comma 2 2 163" xfId="17277" xr:uid="{BF07186D-F868-46F2-8E08-8B775ABE6C4D}"/>
    <cellStyle name="Comma 2 2 163 2" xfId="37629" xr:uid="{7F2378F6-C8CF-4094-9344-F3ADB5A80128}"/>
    <cellStyle name="Comma 2 2 164" xfId="17278" xr:uid="{6B6F6909-0318-4E02-80E7-744734528B51}"/>
    <cellStyle name="Comma 2 2 164 2" xfId="37630" xr:uid="{6D2FEC0A-B752-4CD2-8828-E052123D5684}"/>
    <cellStyle name="Comma 2 2 165" xfId="17279" xr:uid="{584D677F-44F4-4D75-BAAB-06A38BCC794E}"/>
    <cellStyle name="Comma 2 2 165 2" xfId="37631" xr:uid="{B128E467-328F-451B-A80B-B3290E42FF9B}"/>
    <cellStyle name="Comma 2 2 166" xfId="17280" xr:uid="{C46C7492-67BA-43F2-B85B-C7DFF8249E05}"/>
    <cellStyle name="Comma 2 2 166 2" xfId="37632" xr:uid="{6DF89CE3-2523-466A-AC86-37B2DC0CE378}"/>
    <cellStyle name="Comma 2 2 167" xfId="17281" xr:uid="{33B698E6-6952-490F-BBE2-DFB28F9362F5}"/>
    <cellStyle name="Comma 2 2 167 2" xfId="37633" xr:uid="{129EA09C-29A5-43F6-BB61-CF12C434C6E7}"/>
    <cellStyle name="Comma 2 2 168" xfId="17282" xr:uid="{2F7EB21F-461A-492E-B6FB-97A611B784C5}"/>
    <cellStyle name="Comma 2 2 168 2" xfId="37634" xr:uid="{C2C81396-0EBD-46B7-88A6-FE9B63C4AD2C}"/>
    <cellStyle name="Comma 2 2 169" xfId="17283" xr:uid="{CC32A4C5-42F7-485F-A970-F0D7831F4F34}"/>
    <cellStyle name="Comma 2 2 169 2" xfId="37635" xr:uid="{59ECE280-4E9D-4BAD-A7BC-D5DB2219D308}"/>
    <cellStyle name="Comma 2 2 17" xfId="17284" xr:uid="{B4261B5A-94F8-468D-A5BB-C6D636438E53}"/>
    <cellStyle name="Comma 2 2 17 2" xfId="17285" xr:uid="{AEC27343-7590-410C-AA60-BF1AE3416578}"/>
    <cellStyle name="Comma 2 2 17 2 2" xfId="37637" xr:uid="{47D8AAB1-06C6-4051-9A08-97DDA6FB9281}"/>
    <cellStyle name="Comma 2 2 17 3" xfId="17286" xr:uid="{A38FC71C-0ACE-4009-B403-108F95D17A73}"/>
    <cellStyle name="Comma 2 2 17 3 2" xfId="37638" xr:uid="{D4EB4C77-29AD-448B-A5AB-3E1BA44E0013}"/>
    <cellStyle name="Comma 2 2 17 4" xfId="37636" xr:uid="{0A70A9EA-CCD2-46FA-A40C-C74B5A663868}"/>
    <cellStyle name="Comma 2 2 170" xfId="17287" xr:uid="{570AEC0B-4D29-4375-BABA-C7E923B67B5E}"/>
    <cellStyle name="Comma 2 2 170 2" xfId="37639" xr:uid="{B7F9191D-66D5-43C8-A0E3-77B637B05F85}"/>
    <cellStyle name="Comma 2 2 171" xfId="17288" xr:uid="{1DC4902B-768B-400C-B0B2-4F950DF3211B}"/>
    <cellStyle name="Comma 2 2 171 2" xfId="37640" xr:uid="{EB0A02DB-41A5-4648-B8F7-31CEC03363E0}"/>
    <cellStyle name="Comma 2 2 172" xfId="17289" xr:uid="{DD511DF9-3978-400A-BB15-B2D051840EF9}"/>
    <cellStyle name="Comma 2 2 172 2" xfId="37641" xr:uid="{4008F7C3-5F34-4714-AEA6-15B395B223DA}"/>
    <cellStyle name="Comma 2 2 173" xfId="17290" xr:uid="{3CC3F2BB-E650-401C-A94F-24BE217D08B7}"/>
    <cellStyle name="Comma 2 2 173 2" xfId="37642" xr:uid="{A14F6EFE-760F-4F18-9725-E429535BB782}"/>
    <cellStyle name="Comma 2 2 174" xfId="17291" xr:uid="{DDB5285B-9611-401A-9C8D-62E96339E964}"/>
    <cellStyle name="Comma 2 2 174 2" xfId="37643" xr:uid="{6701F8CD-3FE2-4D01-81EA-3558C149972C}"/>
    <cellStyle name="Comma 2 2 175" xfId="17292" xr:uid="{C7F26948-F483-400D-AB2E-04F654AF8168}"/>
    <cellStyle name="Comma 2 2 175 2" xfId="37644" xr:uid="{D3083604-1606-47A1-8760-EE3D8DAC4839}"/>
    <cellStyle name="Comma 2 2 176" xfId="17293" xr:uid="{3E245810-C03A-4E52-A4E9-22685B2C3B48}"/>
    <cellStyle name="Comma 2 2 176 2" xfId="37645" xr:uid="{E3CA9294-B33B-4E0F-AFBE-24BBA4976545}"/>
    <cellStyle name="Comma 2 2 177" xfId="17294" xr:uid="{5D534671-2BEE-4305-8978-A0337E9D79E1}"/>
    <cellStyle name="Comma 2 2 177 2" xfId="37646" xr:uid="{89227287-843A-475B-9039-C475C4D2B2C9}"/>
    <cellStyle name="Comma 2 2 178" xfId="17295" xr:uid="{2FEF89A8-AAF7-4EB7-BB43-01A7826974E7}"/>
    <cellStyle name="Comma 2 2 178 2" xfId="37647" xr:uid="{25CD61F8-9395-436F-94B8-1E86F9EBE2FA}"/>
    <cellStyle name="Comma 2 2 179" xfId="17296" xr:uid="{37BDEC48-5BF1-4A17-BA46-3A56DC48FB4A}"/>
    <cellStyle name="Comma 2 2 179 2" xfId="37648" xr:uid="{E606791B-4C3C-4D67-93ED-1F510914534E}"/>
    <cellStyle name="Comma 2 2 18" xfId="17297" xr:uid="{BCA32685-A764-4CC5-9419-01B91D3AEE7B}"/>
    <cellStyle name="Comma 2 2 18 2" xfId="17298" xr:uid="{D08FC25C-B699-4446-98EB-9B95EFCE84C8}"/>
    <cellStyle name="Comma 2 2 18 2 2" xfId="37650" xr:uid="{ED4937B6-343E-4673-BDB6-0AB64F5B9237}"/>
    <cellStyle name="Comma 2 2 18 3" xfId="17299" xr:uid="{3191BBE7-0D80-4210-8D3B-A2ECA9437260}"/>
    <cellStyle name="Comma 2 2 18 3 2" xfId="37651" xr:uid="{FC951CFC-36D7-469B-9419-C607561B0A56}"/>
    <cellStyle name="Comma 2 2 18 4" xfId="37649" xr:uid="{4C862474-EED7-4E9D-B134-DAF821888EB4}"/>
    <cellStyle name="Comma 2 2 180" xfId="17300" xr:uid="{4D45B00D-B99C-4E89-9CCE-C0A8FB07636D}"/>
    <cellStyle name="Comma 2 2 180 2" xfId="37652" xr:uid="{A3EC6FD5-60CD-46A5-A3C9-E09F9F9BD907}"/>
    <cellStyle name="Comma 2 2 181" xfId="17301" xr:uid="{BD820FA3-8E66-465D-A0F6-98B286FED272}"/>
    <cellStyle name="Comma 2 2 181 2" xfId="37653" xr:uid="{3158725C-9D79-4543-9F6B-00F2ED59D5D6}"/>
    <cellStyle name="Comma 2 2 182" xfId="17302" xr:uid="{1673864A-A9B0-4877-BF4A-DE093BAA0FDC}"/>
    <cellStyle name="Comma 2 2 182 2" xfId="37654" xr:uid="{5C75E7D2-3680-4F33-ABCD-375FC467A835}"/>
    <cellStyle name="Comma 2 2 183" xfId="17303" xr:uid="{AE574FBA-03C7-48C1-8A21-EE49AB8741C4}"/>
    <cellStyle name="Comma 2 2 183 2" xfId="37655" xr:uid="{CE0BBD75-CFF9-44D8-BD01-59E420B2EC2E}"/>
    <cellStyle name="Comma 2 2 184" xfId="17304" xr:uid="{7E351686-48D9-49FC-A68E-8E02C481CBFD}"/>
    <cellStyle name="Comma 2 2 184 2" xfId="37656" xr:uid="{BFD08F53-DF0E-404D-80F9-29AE3123DF34}"/>
    <cellStyle name="Comma 2 2 185" xfId="17305" xr:uid="{4FBAA9DC-9559-4C7F-B929-AF3B84E49161}"/>
    <cellStyle name="Comma 2 2 185 2" xfId="37657" xr:uid="{6F7D7F1D-BB07-4C10-B677-978E28E87F6B}"/>
    <cellStyle name="Comma 2 2 186" xfId="17306" xr:uid="{BFDD4724-B3CD-456E-88B8-30F03E983B5F}"/>
    <cellStyle name="Comma 2 2 186 2" xfId="37658" xr:uid="{593F8EE5-35AC-4638-8C70-D854016EB091}"/>
    <cellStyle name="Comma 2 2 187" xfId="17307" xr:uid="{F31E3D31-5CA3-45AA-BE92-CEC8BFF47549}"/>
    <cellStyle name="Comma 2 2 187 2" xfId="37659" xr:uid="{AB1CF591-036F-4F46-82F2-3AA30082A794}"/>
    <cellStyle name="Comma 2 2 188" xfId="17308" xr:uid="{B362FDF5-D325-4715-91DC-1DF980402C97}"/>
    <cellStyle name="Comma 2 2 188 2" xfId="37660" xr:uid="{214D9BEB-1C27-4582-AC60-5DD54CDED3DA}"/>
    <cellStyle name="Comma 2 2 189" xfId="17309" xr:uid="{819DEE63-3306-4CF3-9421-8F7B65FDECE5}"/>
    <cellStyle name="Comma 2 2 189 2" xfId="37661" xr:uid="{4228E453-097F-4B4F-91FE-43F668616B6C}"/>
    <cellStyle name="Comma 2 2 19" xfId="17310" xr:uid="{A20E4D7B-88E7-4E70-87F2-7DB85185A611}"/>
    <cellStyle name="Comma 2 2 19 2" xfId="17311" xr:uid="{71F63DC1-DB67-4489-8990-31B3DA8631AE}"/>
    <cellStyle name="Comma 2 2 19 2 2" xfId="37663" xr:uid="{ABCCCA85-6690-4245-AB82-C4BF663DBDC1}"/>
    <cellStyle name="Comma 2 2 19 3" xfId="17312" xr:uid="{C351785E-ECF9-44AC-A3FA-3AD08D8BD99F}"/>
    <cellStyle name="Comma 2 2 19 3 2" xfId="37664" xr:uid="{ACDB9985-467C-4ABC-B81B-935E53431F68}"/>
    <cellStyle name="Comma 2 2 19 4" xfId="37662" xr:uid="{F4B2EC6F-4665-4F26-954F-CE32C105D242}"/>
    <cellStyle name="Comma 2 2 190" xfId="17313" xr:uid="{B4978518-D944-439F-B720-8C936C4982B1}"/>
    <cellStyle name="Comma 2 2 190 2" xfId="37665" xr:uid="{0F2DD061-72E4-49AA-AADA-50CB5A86FFF5}"/>
    <cellStyle name="Comma 2 2 191" xfId="17314" xr:uid="{A9265DB9-9ED8-4D3B-8B82-5243AB9A271F}"/>
    <cellStyle name="Comma 2 2 191 2" xfId="37666" xr:uid="{7C75F87A-C199-478B-851A-3FAB93D2551C}"/>
    <cellStyle name="Comma 2 2 192" xfId="17315" xr:uid="{D609CDBB-E018-4805-BB08-7A74B919DE71}"/>
    <cellStyle name="Comma 2 2 192 2" xfId="37667" xr:uid="{F8C6E45D-36F9-4F90-8B5A-1024FFA8A940}"/>
    <cellStyle name="Comma 2 2 193" xfId="17316" xr:uid="{24EE5212-9321-4A72-B910-F53758229B44}"/>
    <cellStyle name="Comma 2 2 193 2" xfId="37668" xr:uid="{4A7867DB-72D8-4A9B-8166-18947F5C938F}"/>
    <cellStyle name="Comma 2 2 194" xfId="17317" xr:uid="{2A93D416-ABB7-43C2-A030-EB54EBD33D6E}"/>
    <cellStyle name="Comma 2 2 194 2" xfId="37669" xr:uid="{6DA71EED-CB08-40DE-A574-F56D905BC497}"/>
    <cellStyle name="Comma 2 2 195" xfId="17318" xr:uid="{0FDFFF35-C3F3-4251-9457-003369446EF5}"/>
    <cellStyle name="Comma 2 2 195 2" xfId="37670" xr:uid="{51180674-4C2D-4DE8-B566-96F44A0ED164}"/>
    <cellStyle name="Comma 2 2 196" xfId="17319" xr:uid="{B88F15C5-ED45-42B0-8426-94ED03F1DED0}"/>
    <cellStyle name="Comma 2 2 196 2" xfId="37671" xr:uid="{49BEB119-01CD-4B34-8854-E5A2C3F6E244}"/>
    <cellStyle name="Comma 2 2 197" xfId="17320" xr:uid="{D9C6AFB3-3077-490E-B743-60B8B7D71635}"/>
    <cellStyle name="Comma 2 2 197 2" xfId="37672" xr:uid="{196B0D62-B288-48F8-A84E-0F8C2115E21F}"/>
    <cellStyle name="Comma 2 2 198" xfId="17321" xr:uid="{E35D4A22-FCD2-453F-94E1-5061ACCE995F}"/>
    <cellStyle name="Comma 2 2 198 2" xfId="37673" xr:uid="{8BDB3AF6-0CE1-4D82-81A9-6EC815F00D8E}"/>
    <cellStyle name="Comma 2 2 199" xfId="17322" xr:uid="{6EC5BD21-25CE-4C48-8F4D-D8C9FE220F52}"/>
    <cellStyle name="Comma 2 2 199 2" xfId="37674" xr:uid="{1C36FAE9-B98A-4899-812D-2F7773DCB883}"/>
    <cellStyle name="Comma 2 2 2" xfId="412" xr:uid="{94845B85-CE15-41C5-AE1E-F62B66303EA3}"/>
    <cellStyle name="Comma 2 2 2 10" xfId="413" xr:uid="{A4A8AE2B-3BE6-4D2D-9D74-8254CBCD6ADF}"/>
    <cellStyle name="Comma 2 2 2 10 2" xfId="414" xr:uid="{87285C96-8E92-4B00-9C6D-6F5892D85F28}"/>
    <cellStyle name="Comma 2 2 2 10 2 2" xfId="1184" xr:uid="{BEAA3E83-7343-4264-B2B5-15AAA6DD9EFA}"/>
    <cellStyle name="Comma 2 2 2 10 2 3" xfId="37675" xr:uid="{6F614715-3ABC-4978-AA43-BC00C76C2AF6}"/>
    <cellStyle name="Comma 2 2 2 10 3" xfId="1183" xr:uid="{5E172883-93BC-4BA3-83DC-359A7870745F}"/>
    <cellStyle name="Comma 2 2 2 10 4" xfId="17323" xr:uid="{DEEFAF69-6878-470F-AB87-59DF0AC10CD2}"/>
    <cellStyle name="Comma 2 2 2 100" xfId="17324" xr:uid="{866C73C4-1224-4605-8342-AEFE484953C3}"/>
    <cellStyle name="Comma 2 2 2 100 2" xfId="37676" xr:uid="{45B1FE3B-838C-443F-A8FF-8B68F51BCE6D}"/>
    <cellStyle name="Comma 2 2 2 101" xfId="17325" xr:uid="{48F2EDBF-3FA7-4E1E-AF91-297151AB969E}"/>
    <cellStyle name="Comma 2 2 2 101 2" xfId="37677" xr:uid="{09DCFD0D-EDF9-4C18-BA57-5FB099694F1F}"/>
    <cellStyle name="Comma 2 2 2 102" xfId="17326" xr:uid="{C2831E1B-9407-4F2D-A9CD-177F640706A4}"/>
    <cellStyle name="Comma 2 2 2 102 2" xfId="37678" xr:uid="{A2A84278-B66E-44BC-B9FC-8C58BC01B561}"/>
    <cellStyle name="Comma 2 2 2 103" xfId="17327" xr:uid="{A6B62AE2-21A9-4598-90AF-1357649F5A95}"/>
    <cellStyle name="Comma 2 2 2 103 2" xfId="37679" xr:uid="{5FF27B6A-25B7-4D22-9F05-D4C596927FC0}"/>
    <cellStyle name="Comma 2 2 2 104" xfId="17328" xr:uid="{9127538B-FF11-49AE-94C8-4EBD6AA77E12}"/>
    <cellStyle name="Comma 2 2 2 104 2" xfId="37680" xr:uid="{411B3736-3EC8-4FD3-B555-39EFD3EB7D0A}"/>
    <cellStyle name="Comma 2 2 2 105" xfId="17329" xr:uid="{9D43D5DE-64A2-4EE0-B4B5-B928DA2C7808}"/>
    <cellStyle name="Comma 2 2 2 105 2" xfId="37681" xr:uid="{F71A29D5-9A4E-4FB0-A0C6-B8D62BAA3BFF}"/>
    <cellStyle name="Comma 2 2 2 106" xfId="17330" xr:uid="{1CA46535-9516-4C7F-9D16-E52AB784E2DB}"/>
    <cellStyle name="Comma 2 2 2 106 2" xfId="37682" xr:uid="{E1AB437D-3190-45C3-AA5E-E6A49FCD3DEA}"/>
    <cellStyle name="Comma 2 2 2 107" xfId="17331" xr:uid="{3A6A2516-0FF4-4A91-A2C0-4F7075808E42}"/>
    <cellStyle name="Comma 2 2 2 107 2" xfId="37683" xr:uid="{AD759575-464B-4716-935F-8641D6FC2D3C}"/>
    <cellStyle name="Comma 2 2 2 108" xfId="17332" xr:uid="{CB3DEDB4-69C4-49AB-8773-4CF585D2ED87}"/>
    <cellStyle name="Comma 2 2 2 108 2" xfId="37684" xr:uid="{8C440626-489F-48A5-89C1-2A041BF60F9B}"/>
    <cellStyle name="Comma 2 2 2 109" xfId="17333" xr:uid="{87EAA9B2-C426-4D42-A55C-43C6DFE0BC54}"/>
    <cellStyle name="Comma 2 2 2 109 2" xfId="37685" xr:uid="{0D8638D1-7DB9-49E4-A8C2-929575B63C79}"/>
    <cellStyle name="Comma 2 2 2 11" xfId="415" xr:uid="{1BA97067-C595-4B5A-87B1-DB402579A639}"/>
    <cellStyle name="Comma 2 2 2 11 2" xfId="416" xr:uid="{3DD758C1-7A22-492D-9B83-38E9B21C6A51}"/>
    <cellStyle name="Comma 2 2 2 11 2 2" xfId="1186" xr:uid="{B02E78BA-8699-40FB-923A-240867F5B4BA}"/>
    <cellStyle name="Comma 2 2 2 11 2 3" xfId="37686" xr:uid="{943054DD-A302-40EA-AD85-1DBBBBB0A8D1}"/>
    <cellStyle name="Comma 2 2 2 11 3" xfId="1185" xr:uid="{00540B37-4A8F-4879-975A-6724D203636E}"/>
    <cellStyle name="Comma 2 2 2 11 4" xfId="17334" xr:uid="{EB615F2B-9CCA-4131-828C-7DE9F077E156}"/>
    <cellStyle name="Comma 2 2 2 110" xfId="17335" xr:uid="{C818D2EA-38FB-4D93-8F97-C57C8DF77E6D}"/>
    <cellStyle name="Comma 2 2 2 110 2" xfId="37687" xr:uid="{86D686B3-3FCF-4147-B278-904B639B4FE2}"/>
    <cellStyle name="Comma 2 2 2 111" xfId="17336" xr:uid="{C8EF60F5-5DC9-49A3-8BAF-91E883E255BA}"/>
    <cellStyle name="Comma 2 2 2 111 2" xfId="37688" xr:uid="{E6DB1C2E-F2CE-460D-86C2-2853AEC0AED6}"/>
    <cellStyle name="Comma 2 2 2 112" xfId="17337" xr:uid="{B5D725CB-CA6A-4C5E-9CB8-9D65A4C0B56C}"/>
    <cellStyle name="Comma 2 2 2 112 2" xfId="37689" xr:uid="{96D1965F-EDBE-4327-908F-C2CBB64A5FA5}"/>
    <cellStyle name="Comma 2 2 2 113" xfId="17338" xr:uid="{09C96F65-3698-479F-B3CC-3496A78E4C4A}"/>
    <cellStyle name="Comma 2 2 2 113 2" xfId="37690" xr:uid="{FBE57092-DAD3-423F-ABDC-9429142A7D3C}"/>
    <cellStyle name="Comma 2 2 2 114" xfId="17339" xr:uid="{E64C45B6-584A-4A89-81CE-5EAA5F8A7038}"/>
    <cellStyle name="Comma 2 2 2 114 2" xfId="37691" xr:uid="{34AA54B1-2068-47D9-846D-9A83EA914C79}"/>
    <cellStyle name="Comma 2 2 2 115" xfId="17340" xr:uid="{77210B0B-0D5B-4EDA-9E01-423B91BDC17E}"/>
    <cellStyle name="Comma 2 2 2 115 2" xfId="37692" xr:uid="{A1090B09-4C76-44F1-ABF2-684FC8E94B72}"/>
    <cellStyle name="Comma 2 2 2 116" xfId="17341" xr:uid="{3442337D-2FCA-4C95-BE01-3E9A9198FC1B}"/>
    <cellStyle name="Comma 2 2 2 116 2" xfId="37693" xr:uid="{B3F76F21-EC5B-4534-BAE4-81A758566D7E}"/>
    <cellStyle name="Comma 2 2 2 117" xfId="17342" xr:uid="{0BE9FD88-91A7-4898-87E4-80F8F9F9631B}"/>
    <cellStyle name="Comma 2 2 2 117 2" xfId="37694" xr:uid="{4C2D6E1C-D395-4523-ADE8-966C21531CB6}"/>
    <cellStyle name="Comma 2 2 2 118" xfId="17343" xr:uid="{BBD4CD68-F0F8-46ED-9C5C-F0D532FE01AD}"/>
    <cellStyle name="Comma 2 2 2 118 2" xfId="37695" xr:uid="{185F1550-8A31-4477-AFE7-FBBAC6D8BFA3}"/>
    <cellStyle name="Comma 2 2 2 119" xfId="17344" xr:uid="{8D9654B4-3F7A-4951-A059-2D1C0590E715}"/>
    <cellStyle name="Comma 2 2 2 119 2" xfId="37696" xr:uid="{FD0F4853-86AD-45A3-A104-0FB77174D8F8}"/>
    <cellStyle name="Comma 2 2 2 12" xfId="417" xr:uid="{610D181B-2678-4470-B025-AD45B8498069}"/>
    <cellStyle name="Comma 2 2 2 12 2" xfId="1187" xr:uid="{FEA5F92E-F1AE-4F7E-85CF-D2BA7F006F50}"/>
    <cellStyle name="Comma 2 2 2 12 2 2" xfId="37697" xr:uid="{223B8CA1-9A01-4460-978F-8A1B458D2E56}"/>
    <cellStyle name="Comma 2 2 2 12 3" xfId="17345" xr:uid="{DBA4CE85-F2E8-4F68-BF46-8CD00F72FC69}"/>
    <cellStyle name="Comma 2 2 2 120" xfId="17346" xr:uid="{63312AB2-F357-4D32-B308-321133386756}"/>
    <cellStyle name="Comma 2 2 2 120 2" xfId="37698" xr:uid="{E83B33D9-982A-4B5D-9110-EDC106974EC0}"/>
    <cellStyle name="Comma 2 2 2 121" xfId="17347" xr:uid="{D119E504-7F4A-4CCD-A419-2F23E84A5229}"/>
    <cellStyle name="Comma 2 2 2 121 2" xfId="37699" xr:uid="{AF97F80F-45C2-4159-B251-A883AC912BA3}"/>
    <cellStyle name="Comma 2 2 2 122" xfId="17348" xr:uid="{92F1A407-EC96-4B04-83C3-D867B372BE25}"/>
    <cellStyle name="Comma 2 2 2 122 2" xfId="37700" xr:uid="{5DBC25F2-D487-4708-B77B-726B6533DCAB}"/>
    <cellStyle name="Comma 2 2 2 123" xfId="17349" xr:uid="{3EB62F74-133E-4715-ACCF-E983D08317DC}"/>
    <cellStyle name="Comma 2 2 2 123 2" xfId="37701" xr:uid="{DB3E36A5-507B-4586-AA2C-BE618DA90463}"/>
    <cellStyle name="Comma 2 2 2 124" xfId="17350" xr:uid="{618D3108-9E28-445D-9ACE-18398F83C87C}"/>
    <cellStyle name="Comma 2 2 2 124 2" xfId="37702" xr:uid="{31D2E620-9D7B-46C2-A3A6-448653CBF3D1}"/>
    <cellStyle name="Comma 2 2 2 125" xfId="17351" xr:uid="{0062F665-2FF1-4287-9969-DCD0C342EF59}"/>
    <cellStyle name="Comma 2 2 2 125 2" xfId="37703" xr:uid="{8C73A565-51DF-4A6B-B559-6A9BC786F400}"/>
    <cellStyle name="Comma 2 2 2 126" xfId="17352" xr:uid="{75A3444B-D92F-4582-92C4-5BE273EB9C13}"/>
    <cellStyle name="Comma 2 2 2 126 2" xfId="37704" xr:uid="{5B0ED8C6-D4B3-400C-8D70-591D660264CC}"/>
    <cellStyle name="Comma 2 2 2 127" xfId="17353" xr:uid="{A39B6A3C-2E4F-4E45-80E4-BF79E49092D3}"/>
    <cellStyle name="Comma 2 2 2 127 2" xfId="37705" xr:uid="{8FB66825-7E8A-4AFA-A89E-F9619D439F5B}"/>
    <cellStyle name="Comma 2 2 2 128" xfId="17354" xr:uid="{71D8EF8E-C679-4852-A48C-FA7652272EB3}"/>
    <cellStyle name="Comma 2 2 2 128 2" xfId="37706" xr:uid="{09EB796D-B7C9-44E2-8255-083C12BAFAF0}"/>
    <cellStyle name="Comma 2 2 2 129" xfId="17355" xr:uid="{AA542F58-6596-42C8-A66A-E335F4738BEA}"/>
    <cellStyle name="Comma 2 2 2 129 2" xfId="37707" xr:uid="{01B3CF66-D766-4E13-AF22-D1C8E2355770}"/>
    <cellStyle name="Comma 2 2 2 13" xfId="1182" xr:uid="{D1AEFD39-F6C3-4E14-94C9-E4448C0483DF}"/>
    <cellStyle name="Comma 2 2 2 13 2" xfId="37708" xr:uid="{B3D079CD-B790-4702-B883-2FBEE68BC5DB}"/>
    <cellStyle name="Comma 2 2 2 13 3" xfId="17356" xr:uid="{8287CCE9-70FA-4534-973C-9D147DCF71AB}"/>
    <cellStyle name="Comma 2 2 2 130" xfId="17357" xr:uid="{D1B0D84B-9190-4A42-96AC-DBD52C976E13}"/>
    <cellStyle name="Comma 2 2 2 130 2" xfId="37709" xr:uid="{B3BBC577-BB40-467F-9ED7-B50C09C69B80}"/>
    <cellStyle name="Comma 2 2 2 131" xfId="17358" xr:uid="{AED5B4A8-A52B-4B6D-96F0-00E05E4422F9}"/>
    <cellStyle name="Comma 2 2 2 131 2" xfId="37710" xr:uid="{EE716AA2-0365-40C6-A9ED-C8FF9EE04BC2}"/>
    <cellStyle name="Comma 2 2 2 132" xfId="17359" xr:uid="{6211FD38-7365-4B8B-88B9-2E62F6091FE8}"/>
    <cellStyle name="Comma 2 2 2 132 2" xfId="37711" xr:uid="{75365449-030E-4975-8FC7-83F4778139E4}"/>
    <cellStyle name="Comma 2 2 2 133" xfId="17360" xr:uid="{F9DAC18F-97A5-4EC3-8692-78ABB7C1554C}"/>
    <cellStyle name="Comma 2 2 2 133 2" xfId="37712" xr:uid="{52C40A4D-B255-4E75-A3CD-7CCEE7DCC90E}"/>
    <cellStyle name="Comma 2 2 2 134" xfId="17361" xr:uid="{38641F7B-0E09-4349-9BDD-818C1C6FFE01}"/>
    <cellStyle name="Comma 2 2 2 134 2" xfId="37713" xr:uid="{C98A0009-864C-490C-B578-00B1E82CEBF7}"/>
    <cellStyle name="Comma 2 2 2 135" xfId="17362" xr:uid="{81132803-2E71-441F-B817-25965D71DF50}"/>
    <cellStyle name="Comma 2 2 2 135 2" xfId="37714" xr:uid="{7ADBD563-3881-484F-B119-9C767D7B7624}"/>
    <cellStyle name="Comma 2 2 2 136" xfId="17363" xr:uid="{06B9089F-DEA8-46E7-A1AC-11121B53AD36}"/>
    <cellStyle name="Comma 2 2 2 136 2" xfId="37715" xr:uid="{B28B9521-4CA9-4CA0-A7F1-F66C6E0E69D5}"/>
    <cellStyle name="Comma 2 2 2 137" xfId="17364" xr:uid="{D4DC338A-FCA1-47B9-9893-4345C32CB004}"/>
    <cellStyle name="Comma 2 2 2 137 2" xfId="37716" xr:uid="{7FF9E257-E8B1-4409-A614-1D81252C3DC6}"/>
    <cellStyle name="Comma 2 2 2 138" xfId="17365" xr:uid="{FF31196F-D1B9-4293-9A5B-53187D9B8DC1}"/>
    <cellStyle name="Comma 2 2 2 138 2" xfId="37717" xr:uid="{8A5BCE05-2958-4431-BB14-7B6494EB2801}"/>
    <cellStyle name="Comma 2 2 2 139" xfId="17366" xr:uid="{89DBF40E-7C53-4B4A-B5F8-22AB0DD788AD}"/>
    <cellStyle name="Comma 2 2 2 139 2" xfId="37718" xr:uid="{D53F2479-C1B0-4B42-AA96-23C9F93F660B}"/>
    <cellStyle name="Comma 2 2 2 14" xfId="17367" xr:uid="{BE352988-0F15-452C-A70B-953AB968C4B2}"/>
    <cellStyle name="Comma 2 2 2 14 2" xfId="37719" xr:uid="{7DD8DC80-E5BA-49B3-A949-38D9EE6289FF}"/>
    <cellStyle name="Comma 2 2 2 140" xfId="17368" xr:uid="{BCE34BD0-8A31-4152-A696-37D3705352D2}"/>
    <cellStyle name="Comma 2 2 2 140 2" xfId="37720" xr:uid="{B132E901-766A-4FFB-AA83-FDD1FBEDD5EC}"/>
    <cellStyle name="Comma 2 2 2 141" xfId="17369" xr:uid="{DA97C627-87D5-4B0A-BD3E-C5EC351AF544}"/>
    <cellStyle name="Comma 2 2 2 141 2" xfId="37721" xr:uid="{20FE8F2D-B2EF-4F31-A542-32365E6E3140}"/>
    <cellStyle name="Comma 2 2 2 142" xfId="17370" xr:uid="{6306172F-407C-4810-A1F4-81070F378123}"/>
    <cellStyle name="Comma 2 2 2 142 2" xfId="37722" xr:uid="{A8DFE7D5-AF9D-4A76-9AC1-BAE122DF9B83}"/>
    <cellStyle name="Comma 2 2 2 143" xfId="17371" xr:uid="{FD05AAC7-4DDC-48B5-BCEE-BD4E06B5FB43}"/>
    <cellStyle name="Comma 2 2 2 143 2" xfId="37723" xr:uid="{637B2492-C50E-481F-B230-293AF5D77643}"/>
    <cellStyle name="Comma 2 2 2 144" xfId="17372" xr:uid="{9F37C786-0728-4A61-9339-2AA2C518E219}"/>
    <cellStyle name="Comma 2 2 2 144 2" xfId="37724" xr:uid="{1EE9CFC0-9255-47DB-8013-02D1AD8A7BE3}"/>
    <cellStyle name="Comma 2 2 2 145" xfId="17373" xr:uid="{636B7298-DC8B-454C-A8BA-AD66D46425CC}"/>
    <cellStyle name="Comma 2 2 2 145 2" xfId="37725" xr:uid="{EC514783-8269-414F-9600-64E88A586D53}"/>
    <cellStyle name="Comma 2 2 2 146" xfId="17374" xr:uid="{4A90FB9F-4CC3-4372-99F1-6B25E7F349EA}"/>
    <cellStyle name="Comma 2 2 2 146 2" xfId="37726" xr:uid="{79A17F50-8059-47D7-AB7D-7DA4E553D6E4}"/>
    <cellStyle name="Comma 2 2 2 147" xfId="17375" xr:uid="{A8A34F42-D087-4395-8CA4-11B9A8BF75C3}"/>
    <cellStyle name="Comma 2 2 2 147 2" xfId="37727" xr:uid="{F43D0EF7-10E5-4EED-A3A2-F8C75F926DDF}"/>
    <cellStyle name="Comma 2 2 2 148" xfId="17376" xr:uid="{D97AEC46-43AB-4FA8-808C-472DACABC375}"/>
    <cellStyle name="Comma 2 2 2 148 2" xfId="37728" xr:uid="{C737E3CF-957D-4A0E-8EB1-2B313B7EECC0}"/>
    <cellStyle name="Comma 2 2 2 149" xfId="17377" xr:uid="{5E0D80FA-9D0C-4F64-A1B9-2663A05D42A0}"/>
    <cellStyle name="Comma 2 2 2 149 2" xfId="37729" xr:uid="{F9CCDC39-0F5E-4D8A-A9D3-6EA3AF44F89E}"/>
    <cellStyle name="Comma 2 2 2 15" xfId="17378" xr:uid="{AB3BAA57-5CD3-4421-8BD8-02142540682A}"/>
    <cellStyle name="Comma 2 2 2 15 2" xfId="37730" xr:uid="{0923115E-70BA-4541-A6A8-90E854C2A9CA}"/>
    <cellStyle name="Comma 2 2 2 150" xfId="17379" xr:uid="{F1224188-EF68-4680-B834-A7D510D85567}"/>
    <cellStyle name="Comma 2 2 2 150 2" xfId="37731" xr:uid="{22CAE9E6-C3A7-4C7E-880A-738273D22ED7}"/>
    <cellStyle name="Comma 2 2 2 151" xfId="17380" xr:uid="{62CCB212-2905-4DBD-9F40-2CE215485502}"/>
    <cellStyle name="Comma 2 2 2 151 2" xfId="37732" xr:uid="{D70643E5-A67D-49DD-ABAC-E1FEE514A0AD}"/>
    <cellStyle name="Comma 2 2 2 152" xfId="17381" xr:uid="{4730A998-064A-4F40-9742-899E2FB3CA5A}"/>
    <cellStyle name="Comma 2 2 2 152 2" xfId="37733" xr:uid="{E4890D71-DF0B-43B9-B8AB-D4335A3EC7BA}"/>
    <cellStyle name="Comma 2 2 2 153" xfId="17382" xr:uid="{536A1F2B-6B40-44C7-9160-836B4F41CD8A}"/>
    <cellStyle name="Comma 2 2 2 153 2" xfId="37734" xr:uid="{587322B5-B6D8-4DB2-B671-36D4B79023E3}"/>
    <cellStyle name="Comma 2 2 2 154" xfId="17383" xr:uid="{0F1A119F-E8D7-44F1-BCBB-801FC918EFF0}"/>
    <cellStyle name="Comma 2 2 2 154 2" xfId="37735" xr:uid="{8911BD1B-6A5C-42D9-962A-E6BA0FE03E3B}"/>
    <cellStyle name="Comma 2 2 2 155" xfId="17384" xr:uid="{CD2C4345-E61B-436B-AA1F-65A9FF1008D0}"/>
    <cellStyle name="Comma 2 2 2 155 2" xfId="37736" xr:uid="{C2391532-7F3F-4CDE-834C-4AD558CCD22E}"/>
    <cellStyle name="Comma 2 2 2 156" xfId="17385" xr:uid="{E6822A4C-AAA6-4018-BF40-A4D8BD90830D}"/>
    <cellStyle name="Comma 2 2 2 156 2" xfId="37737" xr:uid="{E26ACC9C-9EAC-40A3-9737-F70EC4385514}"/>
    <cellStyle name="Comma 2 2 2 157" xfId="17386" xr:uid="{64380455-A0F4-478F-9916-132DDEEE1F26}"/>
    <cellStyle name="Comma 2 2 2 157 2" xfId="37738" xr:uid="{219A3DBC-8254-49E8-B166-AF5793F2EA12}"/>
    <cellStyle name="Comma 2 2 2 158" xfId="17387" xr:uid="{D13283F1-12C8-478D-A75B-7909116D0B2C}"/>
    <cellStyle name="Comma 2 2 2 158 2" xfId="37739" xr:uid="{FFCCC137-5050-4F67-9A4A-5C9973CFBD06}"/>
    <cellStyle name="Comma 2 2 2 159" xfId="17388" xr:uid="{4C45FCA9-9EFB-4588-896F-E1DAD3DB47F5}"/>
    <cellStyle name="Comma 2 2 2 159 2" xfId="37740" xr:uid="{F7091E33-ACB0-43ED-9EF5-5DB877C6C3E0}"/>
    <cellStyle name="Comma 2 2 2 16" xfId="17389" xr:uid="{706CE2AB-315F-4103-B35C-257F6290EB2C}"/>
    <cellStyle name="Comma 2 2 2 16 2" xfId="37741" xr:uid="{5D6FB06F-7CD1-4835-B529-0E4C5444616E}"/>
    <cellStyle name="Comma 2 2 2 160" xfId="17390" xr:uid="{8F1A2593-8B34-477F-B830-0F8C19B79920}"/>
    <cellStyle name="Comma 2 2 2 160 2" xfId="37742" xr:uid="{E4A09208-2357-4B28-97BF-1891AC86BD6E}"/>
    <cellStyle name="Comma 2 2 2 161" xfId="17391" xr:uid="{0BD48410-A8B3-4CAC-A950-D2489C95BCE0}"/>
    <cellStyle name="Comma 2 2 2 161 2" xfId="37743" xr:uid="{7150F3E5-02C4-4063-AA28-942948266FDC}"/>
    <cellStyle name="Comma 2 2 2 162" xfId="17392" xr:uid="{1DA1942B-B437-4FF6-8949-1F9C025DFC75}"/>
    <cellStyle name="Comma 2 2 2 162 2" xfId="37744" xr:uid="{40D0EF88-C710-407A-A490-7EA1C8D3D2A6}"/>
    <cellStyle name="Comma 2 2 2 163" xfId="17393" xr:uid="{C81F0CA0-C808-4005-B9F7-D1C64F514BED}"/>
    <cellStyle name="Comma 2 2 2 163 2" xfId="37745" xr:uid="{5073B9BF-AD31-473E-9035-632CE6B47D6B}"/>
    <cellStyle name="Comma 2 2 2 164" xfId="17394" xr:uid="{80AD791B-0FE2-4C4C-9D7A-DCA2244BC14E}"/>
    <cellStyle name="Comma 2 2 2 164 2" xfId="37746" xr:uid="{F0F2E4D9-0899-484A-B355-EEEE5CA691FB}"/>
    <cellStyle name="Comma 2 2 2 165" xfId="17395" xr:uid="{D617C7B6-DFB0-4F68-8EC0-49F6AB392B78}"/>
    <cellStyle name="Comma 2 2 2 165 2" xfId="37747" xr:uid="{3667BA60-C4FE-41F9-9613-82E2F42966D9}"/>
    <cellStyle name="Comma 2 2 2 166" xfId="17396" xr:uid="{E9297F41-C2A0-45A6-B2C5-6EA49595CE49}"/>
    <cellStyle name="Comma 2 2 2 166 2" xfId="37748" xr:uid="{E6BDBA6D-0F63-4B89-A6A3-2AA984696101}"/>
    <cellStyle name="Comma 2 2 2 167" xfId="17397" xr:uid="{71070E39-E42D-401D-981F-7663F3B7C598}"/>
    <cellStyle name="Comma 2 2 2 167 2" xfId="37749" xr:uid="{07EC5A3F-94EF-4DF1-8364-DAC4A1F0B5DB}"/>
    <cellStyle name="Comma 2 2 2 168" xfId="17398" xr:uid="{FDA84580-8EDF-4467-83AA-C09BA3CEF6F5}"/>
    <cellStyle name="Comma 2 2 2 168 2" xfId="37750" xr:uid="{F246B58D-A8A6-4EA1-A62E-ED3E3E247278}"/>
    <cellStyle name="Comma 2 2 2 169" xfId="17399" xr:uid="{04C5C6FC-C34C-4F0B-98DF-96BBDA445551}"/>
    <cellStyle name="Comma 2 2 2 169 2" xfId="37751" xr:uid="{7F9BCE25-80AC-478A-8B2D-E0BCCD020EC6}"/>
    <cellStyle name="Comma 2 2 2 17" xfId="17400" xr:uid="{A7DBBA6D-5CD8-41A5-A223-EC66DA7DDEDF}"/>
    <cellStyle name="Comma 2 2 2 17 2" xfId="37752" xr:uid="{3611F01D-348A-4C26-9CD7-4A0CC6274ECA}"/>
    <cellStyle name="Comma 2 2 2 170" xfId="17401" xr:uid="{3E41B4A4-5BA0-46C6-AF6F-F90BAEA21B71}"/>
    <cellStyle name="Comma 2 2 2 170 2" xfId="37753" xr:uid="{C016CE92-56C7-4977-87C0-F623780D7B6C}"/>
    <cellStyle name="Comma 2 2 2 171" xfId="17402" xr:uid="{69D818F0-BBFF-48A1-A6FD-433A6B6FFF24}"/>
    <cellStyle name="Comma 2 2 2 171 2" xfId="37754" xr:uid="{9C2ACDAF-C847-4C15-B85C-8FEE8BA0A541}"/>
    <cellStyle name="Comma 2 2 2 172" xfId="17403" xr:uid="{33D9C0B6-E21C-4537-BB05-EC281F8194CC}"/>
    <cellStyle name="Comma 2 2 2 172 2" xfId="37755" xr:uid="{8527732E-13DB-4AF3-B803-E3EB264AF0C8}"/>
    <cellStyle name="Comma 2 2 2 173" xfId="17404" xr:uid="{7B963316-CADA-4BB3-B0C2-C0ACC955CD6F}"/>
    <cellStyle name="Comma 2 2 2 173 2" xfId="37756" xr:uid="{9B5664D6-E7A1-46F3-8097-0B5B6B75ECDC}"/>
    <cellStyle name="Comma 2 2 2 174" xfId="17405" xr:uid="{7D887A50-D79E-4CC6-AC88-C9476F29B6F2}"/>
    <cellStyle name="Comma 2 2 2 174 2" xfId="37757" xr:uid="{A76C07D4-FD3F-426E-9501-71D162D1A4E4}"/>
    <cellStyle name="Comma 2 2 2 175" xfId="17406" xr:uid="{CA08591A-21CD-4A6C-BEBF-1856F5454943}"/>
    <cellStyle name="Comma 2 2 2 175 2" xfId="37758" xr:uid="{BF0BD2B0-0A30-4205-8CD6-FFD3E0EE2146}"/>
    <cellStyle name="Comma 2 2 2 176" xfId="17407" xr:uid="{F3E4C259-AF6B-473E-899E-F420B6C085C1}"/>
    <cellStyle name="Comma 2 2 2 176 2" xfId="37759" xr:uid="{987779F5-1A26-415A-A1CA-DBD223608FFD}"/>
    <cellStyle name="Comma 2 2 2 177" xfId="17408" xr:uid="{60CB16E8-EE7B-4DB9-BB10-2A73BC04DEE0}"/>
    <cellStyle name="Comma 2 2 2 177 2" xfId="37760" xr:uid="{3A55AE89-958F-4DA8-9DA6-7C9D9E24810B}"/>
    <cellStyle name="Comma 2 2 2 178" xfId="17409" xr:uid="{A313660F-ECC7-4FF6-A4DC-68713E777823}"/>
    <cellStyle name="Comma 2 2 2 178 2" xfId="37761" xr:uid="{5A8C67BA-F7BD-463B-9222-289C4D8F3380}"/>
    <cellStyle name="Comma 2 2 2 179" xfId="17410" xr:uid="{1E07D825-6263-412C-9EBE-5EFCCD2A8DC7}"/>
    <cellStyle name="Comma 2 2 2 179 2" xfId="37762" xr:uid="{781D94DF-2E00-4D16-BCF3-BF7D62307F6E}"/>
    <cellStyle name="Comma 2 2 2 18" xfId="17411" xr:uid="{9478E472-1965-4E9E-BCBD-444E90A3D310}"/>
    <cellStyle name="Comma 2 2 2 18 2" xfId="37763" xr:uid="{990897AF-13B0-4D08-81E2-E7F022718697}"/>
    <cellStyle name="Comma 2 2 2 180" xfId="17412" xr:uid="{923E6D09-F8A0-4005-9F53-E1E01850354E}"/>
    <cellStyle name="Comma 2 2 2 180 2" xfId="37764" xr:uid="{DE444886-99A0-42FA-B2F7-ACA3251C5E58}"/>
    <cellStyle name="Comma 2 2 2 181" xfId="17413" xr:uid="{987CAA30-9047-4A1C-8996-D99F884377AF}"/>
    <cellStyle name="Comma 2 2 2 181 2" xfId="37765" xr:uid="{BA98A8B1-7FBC-40C6-B12E-1E4B36841E45}"/>
    <cellStyle name="Comma 2 2 2 182" xfId="17414" xr:uid="{D6F45E24-F722-4B3A-88E3-A5AD46FD3DFF}"/>
    <cellStyle name="Comma 2 2 2 182 2" xfId="37766" xr:uid="{7A6DF0D3-B23C-44C7-BA01-09110FF4C129}"/>
    <cellStyle name="Comma 2 2 2 183" xfId="17415" xr:uid="{0249330D-953B-4E4D-8B1B-203D9F822E8B}"/>
    <cellStyle name="Comma 2 2 2 183 2" xfId="37767" xr:uid="{7F43CA19-8893-4D6D-A88A-9305D6409C80}"/>
    <cellStyle name="Comma 2 2 2 184" xfId="17416" xr:uid="{52A0B574-EA19-476B-AC49-59D244448E2F}"/>
    <cellStyle name="Comma 2 2 2 184 2" xfId="37768" xr:uid="{8BAE207C-4601-4789-8BF1-2090DA762914}"/>
    <cellStyle name="Comma 2 2 2 185" xfId="17417" xr:uid="{91E05BE4-A5F6-4AFF-9AE7-E7B14E43ECBA}"/>
    <cellStyle name="Comma 2 2 2 185 2" xfId="37769" xr:uid="{ADFC6F63-214D-4EB3-8E94-172ECDF8982D}"/>
    <cellStyle name="Comma 2 2 2 186" xfId="17418" xr:uid="{C2941797-F190-45AA-97A2-791AE46777F2}"/>
    <cellStyle name="Comma 2 2 2 186 2" xfId="37770" xr:uid="{0BDF61A3-E585-486C-98E9-E60EEFD4F7CC}"/>
    <cellStyle name="Comma 2 2 2 187" xfId="17419" xr:uid="{932DBD76-D326-4F23-AE19-23D2C4F87CA5}"/>
    <cellStyle name="Comma 2 2 2 187 2" xfId="37771" xr:uid="{77048AB4-E03F-41FF-B7C4-D1C42431879A}"/>
    <cellStyle name="Comma 2 2 2 188" xfId="17420" xr:uid="{90F7FE28-EEBD-42CF-8DF7-7032C61393E0}"/>
    <cellStyle name="Comma 2 2 2 188 2" xfId="37772" xr:uid="{E7BA946E-1BC4-4EDB-ABE4-BCC7C092BFD0}"/>
    <cellStyle name="Comma 2 2 2 189" xfId="17421" xr:uid="{69DE205D-A047-42D2-BF5E-7A7F7363A598}"/>
    <cellStyle name="Comma 2 2 2 189 2" xfId="37773" xr:uid="{B1B93ED3-A27E-48E9-A6C2-99CE420F011F}"/>
    <cellStyle name="Comma 2 2 2 19" xfId="17422" xr:uid="{E4200B64-2AB7-4C1D-8A97-34475464C09F}"/>
    <cellStyle name="Comma 2 2 2 19 2" xfId="37774" xr:uid="{37A3C9F6-CC5C-423C-B395-490A1E013DDB}"/>
    <cellStyle name="Comma 2 2 2 190" xfId="17423" xr:uid="{2A93B6C0-D440-4375-8A9F-899985411BF9}"/>
    <cellStyle name="Comma 2 2 2 190 2" xfId="37775" xr:uid="{33A0FA55-D7FA-4DC5-A3DD-52BAED3FF93B}"/>
    <cellStyle name="Comma 2 2 2 191" xfId="17424" xr:uid="{B5C03C87-463D-49ED-A23F-C0A1B926A6F4}"/>
    <cellStyle name="Comma 2 2 2 191 2" xfId="37776" xr:uid="{E8AA096E-FBEC-4D29-A8F8-4706DACBDA4B}"/>
    <cellStyle name="Comma 2 2 2 192" xfId="17425" xr:uid="{4C38A83D-703D-4617-8ABA-7AC99FB6B80B}"/>
    <cellStyle name="Comma 2 2 2 192 2" xfId="37777" xr:uid="{27EF8D5C-5B02-41E7-A6B1-CFA6B310BC82}"/>
    <cellStyle name="Comma 2 2 2 193" xfId="17426" xr:uid="{1E255D1F-61AE-465E-B35B-A4F812EF4C9F}"/>
    <cellStyle name="Comma 2 2 2 193 2" xfId="37778" xr:uid="{34A80AAD-F6B9-4458-86E6-534CD79E5890}"/>
    <cellStyle name="Comma 2 2 2 194" xfId="17427" xr:uid="{15F64586-93D6-46C5-AB3C-B77AF01397C5}"/>
    <cellStyle name="Comma 2 2 2 194 2" xfId="37779" xr:uid="{ACD1A1EC-0889-4FF0-A133-9279F092A625}"/>
    <cellStyle name="Comma 2 2 2 195" xfId="17428" xr:uid="{75645D8C-8CE5-4EA5-BBCC-151B5C03FDD2}"/>
    <cellStyle name="Comma 2 2 2 195 2" xfId="37780" xr:uid="{A723E1C2-5C60-4A30-A4D6-6BE94985A59A}"/>
    <cellStyle name="Comma 2 2 2 196" xfId="17429" xr:uid="{A42A065D-6431-4ACF-B763-AB9BE90C90E1}"/>
    <cellStyle name="Comma 2 2 2 196 2" xfId="37781" xr:uid="{84E657FF-C663-47FD-9485-07DDBA09B9C9}"/>
    <cellStyle name="Comma 2 2 2 197" xfId="17430" xr:uid="{D4E105CC-6D68-46F6-A07D-14663CEBABA1}"/>
    <cellStyle name="Comma 2 2 2 197 2" xfId="37782" xr:uid="{4573E091-615E-4DBE-97DA-246E6E40B3BD}"/>
    <cellStyle name="Comma 2 2 2 198" xfId="17431" xr:uid="{67D9B009-CF26-490B-A113-7F26E6EDE4E9}"/>
    <cellStyle name="Comma 2 2 2 198 2" xfId="37783" xr:uid="{4300D0A5-E69D-4892-B39A-DA5D88324CCA}"/>
    <cellStyle name="Comma 2 2 2 199" xfId="17432" xr:uid="{D9CA6517-7422-4AB0-B1B7-AFAB35C0B7F5}"/>
    <cellStyle name="Comma 2 2 2 199 2" xfId="37784" xr:uid="{7E0729D7-2010-43BA-B447-2A838835C0E3}"/>
    <cellStyle name="Comma 2 2 2 2" xfId="418" xr:uid="{08653713-0138-483B-A736-9B7B1861E327}"/>
    <cellStyle name="Comma 2 2 2 2 10" xfId="43150" xr:uid="{EEE76814-512C-44BA-A2AA-61BC3321A5D6}"/>
    <cellStyle name="Comma 2 2 2 2 11" xfId="49712" xr:uid="{057B0844-CF7A-41BD-B5F7-8C27943CE51D}"/>
    <cellStyle name="Comma 2 2 2 2 12" xfId="2440" xr:uid="{28B049BC-630E-4119-8E86-12619A2BBAF9}"/>
    <cellStyle name="Comma 2 2 2 2 2" xfId="419" xr:uid="{2DA0CF1A-0215-43CB-93E6-D9E4F43183F9}"/>
    <cellStyle name="Comma 2 2 2 2 2 2" xfId="1189" xr:uid="{7E378D92-DEAA-4DEB-B8D1-AEC8C206A168}"/>
    <cellStyle name="Comma 2 2 2 2 2 2 2" xfId="31846" xr:uid="{CDCC7967-8C27-41DF-B22B-4D0E45EC0962}"/>
    <cellStyle name="Comma 2 2 2 2 2 3" xfId="49997" xr:uid="{A001402E-9CCE-4CFE-88AC-A57AC7B50EFB}"/>
    <cellStyle name="Comma 2 2 2 2 2 4" xfId="10732" xr:uid="{64C99291-3D06-4367-AB56-B6AB4A6D9405}"/>
    <cellStyle name="Comma 2 2 2 2 3" xfId="420" xr:uid="{0C411C88-BD81-42E1-82EB-F0776D3444DD}"/>
    <cellStyle name="Comma 2 2 2 2 3 2" xfId="1190" xr:uid="{010FA142-CBF4-4AB5-9029-F26D3C4DFF65}"/>
    <cellStyle name="Comma 2 2 2 2 3 2 2" xfId="17436" xr:uid="{0D40D805-9AA1-408D-9407-A19A07626A0E}"/>
    <cellStyle name="Comma 2 2 2 2 3 2 2 2" xfId="17437" xr:uid="{D0C684AA-6265-4FEA-A95A-0502F9628FB9}"/>
    <cellStyle name="Comma 2 2 2 2 3 2 2 2 2" xfId="37789" xr:uid="{263C6E41-D175-4148-B493-99583DE92C1A}"/>
    <cellStyle name="Comma 2 2 2 2 3 2 2 2 3" xfId="43154" xr:uid="{9637E080-FD84-4714-A46F-BCD7307C7556}"/>
    <cellStyle name="Comma 2 2 2 2 3 2 2 3" xfId="37788" xr:uid="{C32523FF-BBC9-4695-A47F-6965E89D082E}"/>
    <cellStyle name="Comma 2 2 2 2 3 2 2 4" xfId="43153" xr:uid="{0858D007-F764-4C0B-8230-98BEB7E75E77}"/>
    <cellStyle name="Comma 2 2 2 2 3 2 3" xfId="17438" xr:uid="{CA77D507-8675-4FC8-B360-4B583B9738C1}"/>
    <cellStyle name="Comma 2 2 2 2 3 2 3 2" xfId="17439" xr:uid="{A594A552-D2D2-4EDB-9B62-C4DCCBAC0007}"/>
    <cellStyle name="Comma 2 2 2 2 3 2 3 2 2" xfId="37791" xr:uid="{AF5A67FA-3AB6-4975-B27D-5CD686A614EA}"/>
    <cellStyle name="Comma 2 2 2 2 3 2 3 2 3" xfId="43156" xr:uid="{2B892ED6-9D96-475D-92CE-E5DB4DA843FA}"/>
    <cellStyle name="Comma 2 2 2 2 3 2 3 3" xfId="37790" xr:uid="{46529429-5CEF-4EFC-B36F-EF0A549EE9AB}"/>
    <cellStyle name="Comma 2 2 2 2 3 2 3 4" xfId="43155" xr:uid="{F3C28E31-8F81-4F8C-84D0-89BCD2975F4D}"/>
    <cellStyle name="Comma 2 2 2 2 3 2 4" xfId="17440" xr:uid="{71B3495C-11FF-4BC7-83AD-60B46D3629AF}"/>
    <cellStyle name="Comma 2 2 2 2 3 2 4 2" xfId="37792" xr:uid="{A51F474A-354C-4CA0-8697-F7BF046762A3}"/>
    <cellStyle name="Comma 2 2 2 2 3 2 4 3" xfId="43157" xr:uid="{1172312F-D271-4EB5-8347-5047446488AB}"/>
    <cellStyle name="Comma 2 2 2 2 3 2 5" xfId="37787" xr:uid="{C34B16CB-A1E8-4D4E-9775-AC16EECF17F6}"/>
    <cellStyle name="Comma 2 2 2 2 3 2 6" xfId="43152" xr:uid="{E0FB2349-BBB5-4BA0-8C4A-CF640C7AB993}"/>
    <cellStyle name="Comma 2 2 2 2 3 2 7" xfId="17435" xr:uid="{6031B752-7615-4B28-A210-88C972F0A422}"/>
    <cellStyle name="Comma 2 2 2 2 3 3" xfId="17441" xr:uid="{C9B21851-E109-4AA8-8E8B-B4F52C9F96DA}"/>
    <cellStyle name="Comma 2 2 2 2 3 3 2" xfId="17442" xr:uid="{3C607C1F-5F5C-4D98-A746-624F4F842284}"/>
    <cellStyle name="Comma 2 2 2 2 3 3 2 2" xfId="37794" xr:uid="{53437413-AA7B-4284-A00E-FCC10FBB280B}"/>
    <cellStyle name="Comma 2 2 2 2 3 3 2 3" xfId="43159" xr:uid="{DCDFB4F5-C610-4BF8-8CF7-09572013026F}"/>
    <cellStyle name="Comma 2 2 2 2 3 3 3" xfId="37793" xr:uid="{B4E69354-10D4-4201-9BA4-221CB09CF393}"/>
    <cellStyle name="Comma 2 2 2 2 3 3 4" xfId="43158" xr:uid="{C2816A51-3CD3-4AB7-97FA-6B6398C92E71}"/>
    <cellStyle name="Comma 2 2 2 2 3 4" xfId="17443" xr:uid="{D369732D-D4FA-4BD4-84D9-39C5B27D7881}"/>
    <cellStyle name="Comma 2 2 2 2 3 4 2" xfId="17444" xr:uid="{EDEFADE7-888A-4A51-B362-DD6C21263EFB}"/>
    <cellStyle name="Comma 2 2 2 2 3 4 2 2" xfId="37796" xr:uid="{9DAD7E3C-E372-4F78-B360-9577470E08CD}"/>
    <cellStyle name="Comma 2 2 2 2 3 4 2 3" xfId="43161" xr:uid="{59850B9C-8B2C-4887-A99A-57FDA8C0D527}"/>
    <cellStyle name="Comma 2 2 2 2 3 4 3" xfId="37795" xr:uid="{3E41ED9B-A775-41A7-A2E6-9CB8B1C775EF}"/>
    <cellStyle name="Comma 2 2 2 2 3 4 4" xfId="43160" xr:uid="{C55D73F6-73EE-4647-9B18-EFE661E8A533}"/>
    <cellStyle name="Comma 2 2 2 2 3 5" xfId="17445" xr:uid="{96A46C8C-6339-4906-A0E0-4F25646F0939}"/>
    <cellStyle name="Comma 2 2 2 2 3 5 2" xfId="37797" xr:uid="{4E46BF8A-57CF-417B-858A-23759F384BF0}"/>
    <cellStyle name="Comma 2 2 2 2 3 5 3" xfId="43162" xr:uid="{55283C52-6CC1-4BF5-9D26-0DC0B3E887CF}"/>
    <cellStyle name="Comma 2 2 2 2 3 6" xfId="37786" xr:uid="{F6BD6CB6-01D4-4BCD-88C4-17A2F0A9C8BD}"/>
    <cellStyle name="Comma 2 2 2 2 3 7" xfId="43151" xr:uid="{D7E1CBC2-F21D-4FD8-A3DD-354EE4EE78CF}"/>
    <cellStyle name="Comma 2 2 2 2 3 8" xfId="17434" xr:uid="{843FD506-4AD2-4C2E-92DD-795101D903BE}"/>
    <cellStyle name="Comma 2 2 2 2 4" xfId="421" xr:uid="{6E083FAF-EAAF-4CF1-830B-88DC5E7C83A6}"/>
    <cellStyle name="Comma 2 2 2 2 4 2" xfId="1191" xr:uid="{220FAD77-0CB4-419D-ADA4-343A18D039C9}"/>
    <cellStyle name="Comma 2 2 2 2 4 2 2" xfId="17448" xr:uid="{98FB20F1-10E3-47A0-A173-E7CF58781EE1}"/>
    <cellStyle name="Comma 2 2 2 2 4 2 2 2" xfId="37800" xr:uid="{730C289D-1875-46DB-8B5E-B55DC135FE63}"/>
    <cellStyle name="Comma 2 2 2 2 4 2 2 3" xfId="43165" xr:uid="{E4683175-D8B5-45EE-837D-871DD939D7BD}"/>
    <cellStyle name="Comma 2 2 2 2 4 2 3" xfId="37799" xr:uid="{FB6E08A6-8ED0-40C7-8E73-9C0388753461}"/>
    <cellStyle name="Comma 2 2 2 2 4 2 4" xfId="43164" xr:uid="{80882519-9868-47BB-8F68-3CCD7983DF98}"/>
    <cellStyle name="Comma 2 2 2 2 4 2 5" xfId="17447" xr:uid="{F5C186B2-318F-4F40-9122-9BE50B3F6690}"/>
    <cellStyle name="Comma 2 2 2 2 4 3" xfId="17449" xr:uid="{E3DE0FA1-BE97-4A4D-AED7-DAADAD7C4857}"/>
    <cellStyle name="Comma 2 2 2 2 4 3 2" xfId="17450" xr:uid="{588A3BE3-360D-4F1E-A864-E7D0AB0DD095}"/>
    <cellStyle name="Comma 2 2 2 2 4 3 2 2" xfId="37802" xr:uid="{9C746B95-38D7-41D9-8C9B-5498183B60E2}"/>
    <cellStyle name="Comma 2 2 2 2 4 3 2 3" xfId="43167" xr:uid="{663D5399-51CF-4EF5-A600-72D90B8193B2}"/>
    <cellStyle name="Comma 2 2 2 2 4 3 3" xfId="37801" xr:uid="{08ECB63A-58EC-4A3D-8173-AE5A22627530}"/>
    <cellStyle name="Comma 2 2 2 2 4 3 4" xfId="43166" xr:uid="{A6CBA8D5-969E-4069-B25A-636EBAB2581A}"/>
    <cellStyle name="Comma 2 2 2 2 4 4" xfId="17451" xr:uid="{EF329B3E-F365-4715-8A07-1BB664AB2A0D}"/>
    <cellStyle name="Comma 2 2 2 2 4 4 2" xfId="37803" xr:uid="{56011E30-17C4-4CCC-A569-8F1B3B51BA2A}"/>
    <cellStyle name="Comma 2 2 2 2 4 4 3" xfId="43168" xr:uid="{8A6905CF-B7ED-4337-B7C9-7D6C85441CD9}"/>
    <cellStyle name="Comma 2 2 2 2 4 5" xfId="37798" xr:uid="{084F0527-9984-4421-B710-AF94BFDF0D5D}"/>
    <cellStyle name="Comma 2 2 2 2 4 6" xfId="43163" xr:uid="{E9A50014-FE74-4ABF-A25F-91DC2E767AE1}"/>
    <cellStyle name="Comma 2 2 2 2 4 7" xfId="17446" xr:uid="{47DC2C01-C0F3-48E1-837A-EE3B417C96E2}"/>
    <cellStyle name="Comma 2 2 2 2 5" xfId="422" xr:uid="{26FC9767-C76D-4DE4-91DE-A68800E08DBE}"/>
    <cellStyle name="Comma 2 2 2 2 5 2" xfId="1192" xr:uid="{7A6C15E4-3E80-45FD-B326-30494E6DABCB}"/>
    <cellStyle name="Comma 2 2 2 2 5 2 2" xfId="37805" xr:uid="{59DEFC75-DB04-4D08-B13B-A63D8420684E}"/>
    <cellStyle name="Comma 2 2 2 2 5 2 3" xfId="43170" xr:uid="{B21DEB0D-12C1-458E-B202-14C6E2C406D1}"/>
    <cellStyle name="Comma 2 2 2 2 5 2 4" xfId="17453" xr:uid="{3DBDB164-A50E-4666-80BC-406BC9F35653}"/>
    <cellStyle name="Comma 2 2 2 2 5 3" xfId="37804" xr:uid="{EA27A31A-7C54-40F9-A659-065E22B97A97}"/>
    <cellStyle name="Comma 2 2 2 2 5 4" xfId="43169" xr:uid="{9EE451A2-C7FC-4AD4-94C1-2A8A7FA636C4}"/>
    <cellStyle name="Comma 2 2 2 2 5 5" xfId="17452" xr:uid="{E444B4A6-D9DF-4734-81C2-A7782B7A3C42}"/>
    <cellStyle name="Comma 2 2 2 2 6" xfId="423" xr:uid="{BDFA6E18-1977-4900-85E5-99D13E63D01B}"/>
    <cellStyle name="Comma 2 2 2 2 6 2" xfId="1193" xr:uid="{739F5C9A-0B6D-46C6-B768-FA4857E80DA5}"/>
    <cellStyle name="Comma 2 2 2 2 6 2 2" xfId="37807" xr:uid="{B6C48666-46BE-490D-B059-AC007FAD1E8D}"/>
    <cellStyle name="Comma 2 2 2 2 6 2 3" xfId="43172" xr:uid="{6679868A-11D9-438F-9A52-A494FADF470E}"/>
    <cellStyle name="Comma 2 2 2 2 6 2 4" xfId="17455" xr:uid="{530EDBBA-08A4-4A24-822A-6D2C48ED9418}"/>
    <cellStyle name="Comma 2 2 2 2 6 3" xfId="37806" xr:uid="{C9357042-1687-4BDF-AEF0-44CC75E12375}"/>
    <cellStyle name="Comma 2 2 2 2 6 4" xfId="43171" xr:uid="{7A24D760-D2A6-4169-83A6-F6F6C43485B8}"/>
    <cellStyle name="Comma 2 2 2 2 6 5" xfId="17454" xr:uid="{0DCE88AA-D340-43B5-AF38-9BB44C022FB2}"/>
    <cellStyle name="Comma 2 2 2 2 7" xfId="424" xr:uid="{C6A0DF22-DE30-408E-BFFC-369592F1F2A7}"/>
    <cellStyle name="Comma 2 2 2 2 7 2" xfId="1194" xr:uid="{ADDA6F63-5E2A-4450-8145-688C29353692}"/>
    <cellStyle name="Comma 2 2 2 2 7 2 2" xfId="37808" xr:uid="{6C3F2E35-4CB3-4EF7-A723-4CD63E731D70}"/>
    <cellStyle name="Comma 2 2 2 2 7 3" xfId="43173" xr:uid="{60B8894F-527B-45A8-98CB-2AA76B3A22EE}"/>
    <cellStyle name="Comma 2 2 2 2 7 4" xfId="17456" xr:uid="{4810BA00-C214-4296-87FB-309017E51CF8}"/>
    <cellStyle name="Comma 2 2 2 2 8" xfId="987" xr:uid="{63DE8C3E-86AF-49B0-9561-BCF619548817}"/>
    <cellStyle name="Comma 2 2 2 2 8 2" xfId="37785" xr:uid="{9E9FC21F-1964-4D06-B072-4EC07A7F718B}"/>
    <cellStyle name="Comma 2 2 2 2 8 3" xfId="17433" xr:uid="{2D5DF6B7-87AD-49CF-9722-4B682FD82CFE}"/>
    <cellStyle name="Comma 2 2 2 2 9" xfId="1188" xr:uid="{97F92B18-81BF-483B-9FD7-4D33A154C8A4}"/>
    <cellStyle name="Comma 2 2 2 2 9 2" xfId="24140" xr:uid="{31D580CA-CC10-4BA6-95A3-512980FE13B1}"/>
    <cellStyle name="Comma 2 2 2 20" xfId="17457" xr:uid="{7DFBFF5B-05FE-4B5E-B236-716B5B66D82A}"/>
    <cellStyle name="Comma 2 2 2 20 2" xfId="37809" xr:uid="{89A7EB81-E72C-46D5-A607-60E44E337179}"/>
    <cellStyle name="Comma 2 2 2 200" xfId="17458" xr:uid="{A28F0551-722F-4957-9A41-E87ED39A317B}"/>
    <cellStyle name="Comma 2 2 2 200 2" xfId="37810" xr:uid="{DF710638-DBCC-41ED-925D-C32EEE8AFD0E}"/>
    <cellStyle name="Comma 2 2 2 201" xfId="17459" xr:uid="{FEA28378-1A0A-496E-A1F8-FD7AFDEF4277}"/>
    <cellStyle name="Comma 2 2 2 201 2" xfId="37811" xr:uid="{D3CC4DB5-CE62-491C-958E-74E07DBFE29A}"/>
    <cellStyle name="Comma 2 2 2 202" xfId="17460" xr:uid="{053CC27B-3BDC-4528-8649-8DDF13CB6B2A}"/>
    <cellStyle name="Comma 2 2 2 202 2" xfId="37812" xr:uid="{1E5EAD17-3825-40D7-AB50-8346F347A4E8}"/>
    <cellStyle name="Comma 2 2 2 203" xfId="17461" xr:uid="{C1E6F48C-B76E-4E48-A142-B14C17996D05}"/>
    <cellStyle name="Comma 2 2 2 203 2" xfId="37813" xr:uid="{CEFD4D35-245B-471B-A831-286383634FB6}"/>
    <cellStyle name="Comma 2 2 2 204" xfId="17462" xr:uid="{71950399-B41E-4125-9CE1-2CE1ECF2630C}"/>
    <cellStyle name="Comma 2 2 2 204 2" xfId="37814" xr:uid="{9BF9ACAD-375E-419B-B43C-AC1985C20417}"/>
    <cellStyle name="Comma 2 2 2 205" xfId="17463" xr:uid="{A4907E5B-57DF-4F57-AFA8-2AA64F3AF09B}"/>
    <cellStyle name="Comma 2 2 2 205 2" xfId="37815" xr:uid="{8F7BDEB4-11D8-4C4B-A048-883EA72E2452}"/>
    <cellStyle name="Comma 2 2 2 206" xfId="17464" xr:uid="{CDB7232A-F51A-4BC1-B62B-5020119FEEDC}"/>
    <cellStyle name="Comma 2 2 2 206 2" xfId="37816" xr:uid="{91A1E864-F9E7-4D8A-949A-D7C63CC6BF26}"/>
    <cellStyle name="Comma 2 2 2 207" xfId="17465" xr:uid="{05164CBB-7485-436F-9CAE-C1A2B2881D1E}"/>
    <cellStyle name="Comma 2 2 2 207 2" xfId="37817" xr:uid="{50303B4C-D591-4C18-B0F7-0298F9FCF211}"/>
    <cellStyle name="Comma 2 2 2 208" xfId="17466" xr:uid="{FB136853-0942-40FB-9296-570E9714D668}"/>
    <cellStyle name="Comma 2 2 2 208 2" xfId="37818" xr:uid="{08304725-5007-4989-8FE2-E820388E233E}"/>
    <cellStyle name="Comma 2 2 2 209" xfId="17467" xr:uid="{2FA5590B-9B9A-437D-9DA8-34A4587D50D6}"/>
    <cellStyle name="Comma 2 2 2 209 2" xfId="37819" xr:uid="{4F9F4C4D-8E89-4B92-A0CF-B2F0D229F66A}"/>
    <cellStyle name="Comma 2 2 2 21" xfId="17468" xr:uid="{A019ACFD-0061-4360-883C-157AC4DF1968}"/>
    <cellStyle name="Comma 2 2 2 21 2" xfId="37820" xr:uid="{F471082C-EAB7-4212-A31A-14A0A0B1C8FF}"/>
    <cellStyle name="Comma 2 2 2 210" xfId="17469" xr:uid="{BC0879DD-417E-4365-A8C9-3DCFFFF96683}"/>
    <cellStyle name="Comma 2 2 2 210 2" xfId="37821" xr:uid="{E46F0514-F0E8-40FB-ABB2-AD455A30EB4C}"/>
    <cellStyle name="Comma 2 2 2 211" xfId="17470" xr:uid="{7F5D90EB-24C2-48D1-93C0-9AA78FB20019}"/>
    <cellStyle name="Comma 2 2 2 211 2" xfId="37822" xr:uid="{5DFE46E6-D03E-4488-A467-A1A7ED9DC949}"/>
    <cellStyle name="Comma 2 2 2 212" xfId="17471" xr:uid="{03234641-3145-43F5-A3E8-3F07A69C9F93}"/>
    <cellStyle name="Comma 2 2 2 212 2" xfId="37823" xr:uid="{AEDF11A0-479A-49E0-8198-83DBC04908FB}"/>
    <cellStyle name="Comma 2 2 2 213" xfId="17472" xr:uid="{C3004B37-6CA8-4B67-BAD4-407AD15C65A1}"/>
    <cellStyle name="Comma 2 2 2 213 2" xfId="37824" xr:uid="{CFB12BDE-37DA-4C35-BB92-EF9325A0D3B6}"/>
    <cellStyle name="Comma 2 2 2 214" xfId="17473" xr:uid="{1B9C895B-1C8F-4A02-B806-E388F591BE92}"/>
    <cellStyle name="Comma 2 2 2 214 2" xfId="37825" xr:uid="{9779F2D9-61E6-4C38-BA1E-09AB4B455432}"/>
    <cellStyle name="Comma 2 2 2 215" xfId="17474" xr:uid="{D4CC34F6-5D7D-46B1-87F7-CD4915853EAD}"/>
    <cellStyle name="Comma 2 2 2 215 2" xfId="37826" xr:uid="{1DAAEA59-B6B1-40D9-8FD2-EC15EFD4E1AA}"/>
    <cellStyle name="Comma 2 2 2 216" xfId="17475" xr:uid="{EEF8FA2E-F7AC-4191-BD18-DB739798B676}"/>
    <cellStyle name="Comma 2 2 2 216 2" xfId="37827" xr:uid="{947C9CCC-9FAD-4C9A-A0AA-7A239FFED749}"/>
    <cellStyle name="Comma 2 2 2 217" xfId="17476" xr:uid="{4DFBFEA6-E7C0-4A4D-981A-2FCBB3C0D500}"/>
    <cellStyle name="Comma 2 2 2 217 2" xfId="37828" xr:uid="{64A75006-9DB9-4D2A-ACAB-EEEF7C31A959}"/>
    <cellStyle name="Comma 2 2 2 218" xfId="17477" xr:uid="{8339CD30-8088-48E4-A867-D3D369BEF66E}"/>
    <cellStyle name="Comma 2 2 2 218 2" xfId="37829" xr:uid="{7877D14E-4D49-4275-AD59-4574896E33B5}"/>
    <cellStyle name="Comma 2 2 2 219" xfId="17478" xr:uid="{DE33A948-8113-46BC-8B35-F178E113D0BA}"/>
    <cellStyle name="Comma 2 2 2 219 2" xfId="37830" xr:uid="{C87D737C-3F00-436E-B8B6-9CBBA7D9499E}"/>
    <cellStyle name="Comma 2 2 2 22" xfId="17479" xr:uid="{B7D2AA81-330D-49E0-8094-3734F5F9A870}"/>
    <cellStyle name="Comma 2 2 2 22 2" xfId="37831" xr:uid="{A57EBF83-A333-46C7-A6ED-9E597BD10285}"/>
    <cellStyle name="Comma 2 2 2 220" xfId="17480" xr:uid="{2CCF193E-F40D-489B-8073-F6D89D83145E}"/>
    <cellStyle name="Comma 2 2 2 220 2" xfId="37832" xr:uid="{C3D004D1-81B4-468C-9DA0-40AF306C776F}"/>
    <cellStyle name="Comma 2 2 2 221" xfId="17481" xr:uid="{379BD2B1-5E58-4C9E-97E3-84D5F3A0A1AB}"/>
    <cellStyle name="Comma 2 2 2 221 2" xfId="37833" xr:uid="{286E321D-A799-4174-956D-DD128FBFF2F6}"/>
    <cellStyle name="Comma 2 2 2 222" xfId="17482" xr:uid="{A73BE395-D136-4ADD-85C6-33D61616D3C3}"/>
    <cellStyle name="Comma 2 2 2 222 2" xfId="37834" xr:uid="{73B8E5BC-C2B4-44EE-9766-2C26703831AE}"/>
    <cellStyle name="Comma 2 2 2 223" xfId="17483" xr:uid="{2C587045-D230-4CF6-97E3-99068CFC68A4}"/>
    <cellStyle name="Comma 2 2 2 223 2" xfId="37835" xr:uid="{4C7E24E0-CB5B-45EA-9CA3-D3512D4E4EF9}"/>
    <cellStyle name="Comma 2 2 2 224" xfId="17484" xr:uid="{8A6DEC8E-FC48-4E65-8177-DCEAD964A5EF}"/>
    <cellStyle name="Comma 2 2 2 224 2" xfId="37836" xr:uid="{FC2191D5-369F-4366-AE65-EC7312D64E57}"/>
    <cellStyle name="Comma 2 2 2 225" xfId="17485" xr:uid="{D9BBF9D9-6600-4FD7-8E70-6B887EADF7EA}"/>
    <cellStyle name="Comma 2 2 2 225 2" xfId="37837" xr:uid="{C1B3FE18-B4B7-48CA-B8EC-5C90334BED8F}"/>
    <cellStyle name="Comma 2 2 2 226" xfId="17486" xr:uid="{97BFA70A-CCFE-4F3D-AEC8-2785EAD8C3CD}"/>
    <cellStyle name="Comma 2 2 2 226 2" xfId="37838" xr:uid="{CEFBDE18-8623-446F-9D52-61A45C3F41AC}"/>
    <cellStyle name="Comma 2 2 2 227" xfId="17487" xr:uid="{47EE6AA0-0CEA-4F4E-889B-3C48C5ACF479}"/>
    <cellStyle name="Comma 2 2 2 227 2" xfId="37839" xr:uid="{CF77F0F6-18EB-4E8D-9A6B-C16F3309459F}"/>
    <cellStyle name="Comma 2 2 2 228" xfId="17488" xr:uid="{1E637783-A19C-4B82-B489-70D1BC0C79DD}"/>
    <cellStyle name="Comma 2 2 2 228 2" xfId="37840" xr:uid="{FD91B608-5E32-4730-93AF-A53A79704FB0}"/>
    <cellStyle name="Comma 2 2 2 229" xfId="17489" xr:uid="{092CD5A1-49DC-4812-B6B3-6FE1CBC67A58}"/>
    <cellStyle name="Comma 2 2 2 229 2" xfId="37841" xr:uid="{EA696F73-AE2C-48E9-9DF2-5503BB9FBD59}"/>
    <cellStyle name="Comma 2 2 2 23" xfId="17490" xr:uid="{1FC2362D-89DE-4A72-84CD-3772AFC4B180}"/>
    <cellStyle name="Comma 2 2 2 23 2" xfId="37842" xr:uid="{1DA18929-6947-49D3-8463-D4FCC7E0C859}"/>
    <cellStyle name="Comma 2 2 2 230" xfId="17491" xr:uid="{24CBE12C-05CD-4EB0-B9A3-1613F78D22B7}"/>
    <cellStyle name="Comma 2 2 2 230 2" xfId="37843" xr:uid="{4B342029-82C3-4A1D-8F5C-3E03B67C58FD}"/>
    <cellStyle name="Comma 2 2 2 231" xfId="17492" xr:uid="{A9F01EA7-B23D-42BA-B840-CDC69F81A754}"/>
    <cellStyle name="Comma 2 2 2 231 2" xfId="37844" xr:uid="{E3C6572D-4687-4434-9060-88BA32D3DC12}"/>
    <cellStyle name="Comma 2 2 2 232" xfId="17493" xr:uid="{3A84E18C-35E2-44C1-96B5-D523CFEBDE94}"/>
    <cellStyle name="Comma 2 2 2 232 2" xfId="37845" xr:uid="{6546512A-6188-47A0-AC39-98251DDBD4DE}"/>
    <cellStyle name="Comma 2 2 2 233" xfId="17494" xr:uid="{A0D37102-808E-441E-B61A-5E1170694109}"/>
    <cellStyle name="Comma 2 2 2 233 2" xfId="37846" xr:uid="{85064B3B-543C-4FFC-A58F-310C0FBD14FE}"/>
    <cellStyle name="Comma 2 2 2 234" xfId="17495" xr:uid="{4235F075-018F-4F53-8A89-B9B2EB2EA695}"/>
    <cellStyle name="Comma 2 2 2 234 2" xfId="37847" xr:uid="{BF5E3F74-38E9-4355-A0D2-3AD634B4DB58}"/>
    <cellStyle name="Comma 2 2 2 235" xfId="17496" xr:uid="{67888AF0-A2B6-4351-852A-7177ED84E09E}"/>
    <cellStyle name="Comma 2 2 2 235 2" xfId="37848" xr:uid="{DE14ECBE-D730-467C-AB38-6AAD3C9C08A6}"/>
    <cellStyle name="Comma 2 2 2 236" xfId="17497" xr:uid="{4F6B8D69-210F-4031-A623-512FCDE8A6FA}"/>
    <cellStyle name="Comma 2 2 2 236 2" xfId="37849" xr:uid="{838D8F50-B167-4366-9D45-93E9FC7A8EFB}"/>
    <cellStyle name="Comma 2 2 2 237" xfId="17498" xr:uid="{AA6712C4-D822-4E5D-9EFB-09AE6CA4AB7E}"/>
    <cellStyle name="Comma 2 2 2 237 2" xfId="37850" xr:uid="{9E5BEC60-28F2-4D9B-BB6E-E6AA9BCE0825}"/>
    <cellStyle name="Comma 2 2 2 238" xfId="17499" xr:uid="{7C7AE3C5-78EF-4B8E-AE3B-90D9C699856D}"/>
    <cellStyle name="Comma 2 2 2 238 2" xfId="37851" xr:uid="{8E2E6BE1-27FB-4A82-8F91-359C17FC679D}"/>
    <cellStyle name="Comma 2 2 2 239" xfId="17500" xr:uid="{DE5B77E1-684C-4336-AC1D-36D7FCD45609}"/>
    <cellStyle name="Comma 2 2 2 239 2" xfId="37852" xr:uid="{7D17C2CA-3F02-491C-9D1A-B16A8983B864}"/>
    <cellStyle name="Comma 2 2 2 24" xfId="17501" xr:uid="{A24E4001-4D44-4A53-B595-C1AC7ACF1132}"/>
    <cellStyle name="Comma 2 2 2 24 2" xfId="37853" xr:uid="{EDDC6BD6-15BC-4723-9F87-D17DE690FDFF}"/>
    <cellStyle name="Comma 2 2 2 240" xfId="17502" xr:uid="{12CB3A93-D2A7-4272-981C-458EE6512E6A}"/>
    <cellStyle name="Comma 2 2 2 240 2" xfId="37854" xr:uid="{D6FDE6F7-8D4A-46B6-94BD-9C1071B80E4B}"/>
    <cellStyle name="Comma 2 2 2 241" xfId="17503" xr:uid="{CE0509A3-7FFA-4001-BA25-F005E7ACBD99}"/>
    <cellStyle name="Comma 2 2 2 241 2" xfId="37855" xr:uid="{903791B3-521F-40B0-B522-592B0481DCE3}"/>
    <cellStyle name="Comma 2 2 2 242" xfId="17504" xr:uid="{E791790D-46D6-4479-8787-2BF002564DB8}"/>
    <cellStyle name="Comma 2 2 2 242 2" xfId="37856" xr:uid="{8A1C4B59-2239-4108-8253-98BE233F81FA}"/>
    <cellStyle name="Comma 2 2 2 243" xfId="17505" xr:uid="{B5826B10-93D2-4055-AE9A-13F040D09D7A}"/>
    <cellStyle name="Comma 2 2 2 243 2" xfId="37857" xr:uid="{D9871329-4AC1-429D-B45B-FD084985799E}"/>
    <cellStyle name="Comma 2 2 2 244" xfId="17506" xr:uid="{3865E146-FA87-4EDF-9607-76A13A398BE6}"/>
    <cellStyle name="Comma 2 2 2 244 2" xfId="37858" xr:uid="{1CFD64B6-CC1C-4AD2-B857-220DB78F1A78}"/>
    <cellStyle name="Comma 2 2 2 245" xfId="17507" xr:uid="{44207C6C-FAB3-45AB-B661-BAD6CE17A922}"/>
    <cellStyle name="Comma 2 2 2 245 2" xfId="37859" xr:uid="{D198E656-09AD-49D6-8E3B-B0EB46E63DF8}"/>
    <cellStyle name="Comma 2 2 2 246" xfId="17508" xr:uid="{9A769073-1257-476E-BB05-320E82C6F9B0}"/>
    <cellStyle name="Comma 2 2 2 246 2" xfId="37860" xr:uid="{2C7BE90F-E37E-4827-87E5-C9BDE4EC5E2F}"/>
    <cellStyle name="Comma 2 2 2 247" xfId="17509" xr:uid="{8CCFD0AC-3590-4D2F-8B1B-E26AB04A1085}"/>
    <cellStyle name="Comma 2 2 2 247 2" xfId="37861" xr:uid="{E1EE6187-C7A7-4884-84C0-45BDEF47C338}"/>
    <cellStyle name="Comma 2 2 2 248" xfId="17510" xr:uid="{B3765F24-4452-4235-A692-5110E912315F}"/>
    <cellStyle name="Comma 2 2 2 248 2" xfId="37862" xr:uid="{EE8D05F7-99E7-455C-853F-90B9247345DF}"/>
    <cellStyle name="Comma 2 2 2 249" xfId="17511" xr:uid="{D29A57E0-6D05-40E2-B3A7-8E8C81E5E507}"/>
    <cellStyle name="Comma 2 2 2 249 2" xfId="37863" xr:uid="{5B93C6FA-A6EF-4F3F-A4B4-76F9524AAC54}"/>
    <cellStyle name="Comma 2 2 2 25" xfId="17512" xr:uid="{ECC079B4-FAFF-48BF-ADF0-2570F423ADD5}"/>
    <cellStyle name="Comma 2 2 2 25 2" xfId="37864" xr:uid="{C268E93F-93E6-4501-BB4D-7BD644478FE2}"/>
    <cellStyle name="Comma 2 2 2 250" xfId="17513" xr:uid="{9CC7ECF6-BD02-4BD7-BCFB-F28E4AB98EDF}"/>
    <cellStyle name="Comma 2 2 2 250 2" xfId="37865" xr:uid="{7E45CF6E-1BE4-4F38-9192-47FE17F3A4AC}"/>
    <cellStyle name="Comma 2 2 2 251" xfId="17514" xr:uid="{5A4ABC1E-DB3C-4BD1-BCAC-413FD1D9A390}"/>
    <cellStyle name="Comma 2 2 2 251 2" xfId="37866" xr:uid="{4C9D7A96-2E6F-4DCA-A141-2DEB81B1BC03}"/>
    <cellStyle name="Comma 2 2 2 252" xfId="17515" xr:uid="{9A85DB18-7EB7-4B15-B4A7-BF492DFF7ADA}"/>
    <cellStyle name="Comma 2 2 2 252 2" xfId="37867" xr:uid="{274A1638-8406-4AC4-8C6C-CB5552DAEC76}"/>
    <cellStyle name="Comma 2 2 2 253" xfId="17516" xr:uid="{79A84E57-70FC-4CC5-8700-DCBE1EFB7FDE}"/>
    <cellStyle name="Comma 2 2 2 253 2" xfId="37868" xr:uid="{2BB32F3D-90F2-4ACB-8905-849E9B535891}"/>
    <cellStyle name="Comma 2 2 2 254" xfId="17517" xr:uid="{5AD99F08-CE82-48FE-93A5-92E206143B63}"/>
    <cellStyle name="Comma 2 2 2 254 2" xfId="37869" xr:uid="{D6011C27-3F7E-4F54-BC9F-679C4EE799BC}"/>
    <cellStyle name="Comma 2 2 2 255" xfId="17518" xr:uid="{8E1ADA3D-05A3-4544-85F8-76983CD1C49A}"/>
    <cellStyle name="Comma 2 2 2 255 2" xfId="37870" xr:uid="{9A1FD5DD-6897-436E-A035-7DB22B8D4A70}"/>
    <cellStyle name="Comma 2 2 2 256" xfId="17519" xr:uid="{96B0D6FD-69EB-4356-8539-F495D32928DF}"/>
    <cellStyle name="Comma 2 2 2 256 2" xfId="37871" xr:uid="{14E497A8-43B3-4E11-AE8D-BD7DC21C3993}"/>
    <cellStyle name="Comma 2 2 2 257" xfId="17520" xr:uid="{CC3DB685-B350-4FFF-98E7-69113907B98B}"/>
    <cellStyle name="Comma 2 2 2 257 2" xfId="17521" xr:uid="{7DE4A5AD-24C8-4D60-A21B-5095F61B78F1}"/>
    <cellStyle name="Comma 2 2 2 257 2 2" xfId="17522" xr:uid="{8D559CCD-D319-4854-8A72-50F5CC113DCF}"/>
    <cellStyle name="Comma 2 2 2 257 2 2 2" xfId="17523" xr:uid="{4070F2D2-5F57-4F50-B558-FF2693D2BE08}"/>
    <cellStyle name="Comma 2 2 2 257 2 2 2 2" xfId="37875" xr:uid="{E887070A-8BFC-4E4D-A343-D173CC84A8F1}"/>
    <cellStyle name="Comma 2 2 2 257 2 2 2 3" xfId="43177" xr:uid="{4CCEEC2A-6756-4601-A391-BB4A3BD9B342}"/>
    <cellStyle name="Comma 2 2 2 257 2 2 3" xfId="37874" xr:uid="{D6615110-3E82-434E-A920-25158EA30ABA}"/>
    <cellStyle name="Comma 2 2 2 257 2 2 4" xfId="43176" xr:uid="{322EB549-4C30-4FEB-9325-7E4F446E8710}"/>
    <cellStyle name="Comma 2 2 2 257 2 3" xfId="17524" xr:uid="{E3A47AD4-262F-466F-86EE-6378BBECFDD8}"/>
    <cellStyle name="Comma 2 2 2 257 2 3 2" xfId="17525" xr:uid="{F8C04E8C-82AF-42F6-BF6B-8944D62AB17A}"/>
    <cellStyle name="Comma 2 2 2 257 2 3 2 2" xfId="37877" xr:uid="{86E8A0FB-911F-40B0-B018-8EAAD4FE8572}"/>
    <cellStyle name="Comma 2 2 2 257 2 3 2 3" xfId="43179" xr:uid="{38515328-F819-4969-A53E-3A6BDAF33C47}"/>
    <cellStyle name="Comma 2 2 2 257 2 3 3" xfId="37876" xr:uid="{F6F49E0D-54ED-4350-A415-071DAEB820CD}"/>
    <cellStyle name="Comma 2 2 2 257 2 3 4" xfId="43178" xr:uid="{316D331F-4791-4807-A26E-FFD7DE678526}"/>
    <cellStyle name="Comma 2 2 2 257 2 4" xfId="17526" xr:uid="{FB4DAAE3-7A04-4104-8A9B-4E8BE3A35694}"/>
    <cellStyle name="Comma 2 2 2 257 2 4 2" xfId="37878" xr:uid="{B2D9392E-5C07-4266-A674-FCC92E306065}"/>
    <cellStyle name="Comma 2 2 2 257 2 4 3" xfId="43180" xr:uid="{3E9C1D18-364E-4C89-9845-6E5A4298D942}"/>
    <cellStyle name="Comma 2 2 2 257 2 5" xfId="37873" xr:uid="{3B02C087-F7BD-4532-97A9-815774FD7E66}"/>
    <cellStyle name="Comma 2 2 2 257 2 6" xfId="43175" xr:uid="{BEB99F06-3F1C-4F7D-B5FB-49BECF32C2EE}"/>
    <cellStyle name="Comma 2 2 2 257 3" xfId="17527" xr:uid="{B33E9F8C-E6C2-4EB8-BA64-759076F85E41}"/>
    <cellStyle name="Comma 2 2 2 257 3 2" xfId="17528" xr:uid="{E61BFC02-0142-4A94-8E74-89C836D2BD67}"/>
    <cellStyle name="Comma 2 2 2 257 3 2 2" xfId="37880" xr:uid="{7C3E5DDC-05F6-45AF-BEFF-573A463EF51B}"/>
    <cellStyle name="Comma 2 2 2 257 3 2 3" xfId="43182" xr:uid="{04E7396F-F1D9-42FC-A22D-AB1BB206817F}"/>
    <cellStyle name="Comma 2 2 2 257 3 3" xfId="37879" xr:uid="{7F01F2D1-2C30-443B-BF0D-CF435C6BE690}"/>
    <cellStyle name="Comma 2 2 2 257 3 4" xfId="43181" xr:uid="{5FCA0CE5-CF25-435D-8AF7-15D4561A5122}"/>
    <cellStyle name="Comma 2 2 2 257 4" xfId="17529" xr:uid="{5A799B2C-EDD0-4CC2-8F71-0806942F9084}"/>
    <cellStyle name="Comma 2 2 2 257 4 2" xfId="17530" xr:uid="{5443A5E8-1635-4440-8340-7ABF5F8FB719}"/>
    <cellStyle name="Comma 2 2 2 257 4 2 2" xfId="37882" xr:uid="{3C912F69-DC90-46F5-A460-7EB555BBCF2C}"/>
    <cellStyle name="Comma 2 2 2 257 4 2 3" xfId="43184" xr:uid="{6525DA50-A823-430A-98B5-A0ED68AAAE9F}"/>
    <cellStyle name="Comma 2 2 2 257 4 3" xfId="37881" xr:uid="{F1E138C0-4B16-41C2-B6E3-6C33A6D902CF}"/>
    <cellStyle name="Comma 2 2 2 257 4 4" xfId="43183" xr:uid="{0CB20425-0306-4490-850C-F3C4918439BC}"/>
    <cellStyle name="Comma 2 2 2 257 5" xfId="17531" xr:uid="{356352D5-103B-4CD8-B4A1-80AA58FF3354}"/>
    <cellStyle name="Comma 2 2 2 257 5 2" xfId="37883" xr:uid="{502F0EE0-8FE4-477B-9413-36D9A6CF6C04}"/>
    <cellStyle name="Comma 2 2 2 257 5 3" xfId="43185" xr:uid="{1E1860EA-4ABD-42CB-B7AF-AD3E5B1AB03B}"/>
    <cellStyle name="Comma 2 2 2 257 6" xfId="37872" xr:uid="{57D79F04-B4C3-40F9-8628-A50E7652DC5A}"/>
    <cellStyle name="Comma 2 2 2 257 7" xfId="43174" xr:uid="{63845913-45FC-40EC-85DD-2D809CF54AE5}"/>
    <cellStyle name="Comma 2 2 2 258" xfId="17532" xr:uid="{3FEF485F-2510-416D-B57F-0244696FF9DC}"/>
    <cellStyle name="Comma 2 2 2 258 2" xfId="17533" xr:uid="{5434894B-1717-4ACE-B154-D6F5060D663C}"/>
    <cellStyle name="Comma 2 2 2 258 2 2" xfId="17534" xr:uid="{347DA4C4-565E-4367-B8DE-DCC197CAE119}"/>
    <cellStyle name="Comma 2 2 2 258 2 2 2" xfId="37886" xr:uid="{D6C1E4E5-EB4F-446E-8F02-773310DD7BE9}"/>
    <cellStyle name="Comma 2 2 2 258 2 2 3" xfId="43188" xr:uid="{4B5AC748-0F8D-4ECC-83BA-14B2B4DF31CE}"/>
    <cellStyle name="Comma 2 2 2 258 2 3" xfId="37885" xr:uid="{A8E8F8A0-1FF7-426E-BA34-9C825CEA717A}"/>
    <cellStyle name="Comma 2 2 2 258 2 4" xfId="43187" xr:uid="{72A2C507-764E-4C21-9FB6-190FEDF98EB0}"/>
    <cellStyle name="Comma 2 2 2 258 3" xfId="17535" xr:uid="{6765F349-FFAC-4D0E-957B-38ACEB8D479D}"/>
    <cellStyle name="Comma 2 2 2 258 3 2" xfId="17536" xr:uid="{B8293692-626C-43AB-B627-95DC32574DFA}"/>
    <cellStyle name="Comma 2 2 2 258 3 2 2" xfId="37888" xr:uid="{B9D24D08-1BA7-4C6F-B58A-03B9CEE060F0}"/>
    <cellStyle name="Comma 2 2 2 258 3 2 3" xfId="43190" xr:uid="{5F49D7E3-5C6F-4497-BBA0-FFBE479A14B3}"/>
    <cellStyle name="Comma 2 2 2 258 3 3" xfId="37887" xr:uid="{34CFA202-D78C-42F8-980E-CFCA8918A041}"/>
    <cellStyle name="Comma 2 2 2 258 3 4" xfId="43189" xr:uid="{E5497707-BAD1-4D21-8668-B1E8DC874A28}"/>
    <cellStyle name="Comma 2 2 2 258 4" xfId="17537" xr:uid="{54647F57-FBE9-40D2-BAC4-3622943D0A13}"/>
    <cellStyle name="Comma 2 2 2 258 4 2" xfId="37889" xr:uid="{F427E933-19E8-4C4D-AD23-282456ACF982}"/>
    <cellStyle name="Comma 2 2 2 258 4 3" xfId="43191" xr:uid="{3038212D-945E-42F8-AC20-3FC5CA95AD7F}"/>
    <cellStyle name="Comma 2 2 2 258 5" xfId="37884" xr:uid="{5EF73E4E-091A-415F-9EA7-68845B49A3CB}"/>
    <cellStyle name="Comma 2 2 2 258 6" xfId="43186" xr:uid="{83DB84FF-DD62-48CD-9D8D-AE532CA692CB}"/>
    <cellStyle name="Comma 2 2 2 259" xfId="17538" xr:uid="{850C4F9F-5940-4624-8BBE-0335FAFAC1ED}"/>
    <cellStyle name="Comma 2 2 2 259 2" xfId="17539" xr:uid="{6BAA0C98-7588-4D91-B1CC-E22FD97C4B87}"/>
    <cellStyle name="Comma 2 2 2 259 2 2" xfId="37891" xr:uid="{13CE8BF5-B45C-4D4D-88B5-1F5EB21749AE}"/>
    <cellStyle name="Comma 2 2 2 259 2 3" xfId="43193" xr:uid="{221DE241-F2B3-4622-B107-E9D6BDEB115F}"/>
    <cellStyle name="Comma 2 2 2 259 3" xfId="37890" xr:uid="{9EE7B5B9-77F9-4447-BCA7-3FF504F77594}"/>
    <cellStyle name="Comma 2 2 2 259 4" xfId="43192" xr:uid="{DC735A39-C18A-46DF-BA60-4DB070307877}"/>
    <cellStyle name="Comma 2 2 2 26" xfId="17540" xr:uid="{687CD5B6-9795-4CD1-BDA3-C2FDA1692998}"/>
    <cellStyle name="Comma 2 2 2 26 2" xfId="37892" xr:uid="{923D9CDC-CC88-4549-A3DB-420996B1C89A}"/>
    <cellStyle name="Comma 2 2 2 260" xfId="17541" xr:uid="{BC895D0B-14E8-4E95-B49A-6A0915772131}"/>
    <cellStyle name="Comma 2 2 2 260 2" xfId="17542" xr:uid="{45845F4D-220A-43B6-B021-3EF8CCFB64B5}"/>
    <cellStyle name="Comma 2 2 2 260 2 2" xfId="37894" xr:uid="{783F7591-F805-4F23-A84F-495E2A12C95C}"/>
    <cellStyle name="Comma 2 2 2 260 2 3" xfId="43195" xr:uid="{5FD781F3-9DFE-4500-9C68-1BAB74F86D92}"/>
    <cellStyle name="Comma 2 2 2 260 3" xfId="37893" xr:uid="{CA1D75D7-A70B-4989-A5CF-2C2B7B8739DA}"/>
    <cellStyle name="Comma 2 2 2 260 4" xfId="43194" xr:uid="{04506E44-146B-4F95-B68E-CD0F6BB89ED4}"/>
    <cellStyle name="Comma 2 2 2 261" xfId="17543" xr:uid="{573D1465-200C-4BD9-9DBE-164680874C71}"/>
    <cellStyle name="Comma 2 2 2 261 2" xfId="37895" xr:uid="{85387E86-BB6B-4293-BA64-101DE3A5D9BC}"/>
    <cellStyle name="Comma 2 2 2 261 3" xfId="43196" xr:uid="{28C33FEE-D6E1-4306-A095-E84018D019AE}"/>
    <cellStyle name="Comma 2 2 2 262" xfId="17544" xr:uid="{824FD023-88FD-4AB7-9786-989BE7274B94}"/>
    <cellStyle name="Comma 2 2 2 262 2" xfId="37896" xr:uid="{63596176-C3CF-46F6-97CA-2179DCDA15B2}"/>
    <cellStyle name="Comma 2 2 2 262 3" xfId="43197" xr:uid="{D78B0180-7003-4F34-BE6A-10F55EBE15EC}"/>
    <cellStyle name="Comma 2 2 2 263" xfId="49664" xr:uid="{78CC8001-B46B-4FAD-89D5-38B20B3482F0}"/>
    <cellStyle name="Comma 2 2 2 264" xfId="2006" xr:uid="{9383F94D-AE09-4FBE-8900-DF4EB0354728}"/>
    <cellStyle name="Comma 2 2 2 27" xfId="17545" xr:uid="{6FA57002-310F-451B-915A-31AB94A13B6A}"/>
    <cellStyle name="Comma 2 2 2 27 2" xfId="37897" xr:uid="{0F58C4D5-FECF-4467-BD08-072EF6A1F886}"/>
    <cellStyle name="Comma 2 2 2 28" xfId="17546" xr:uid="{6212C4BF-8C8A-4898-A92C-145F58FCA846}"/>
    <cellStyle name="Comma 2 2 2 28 2" xfId="37898" xr:uid="{983BB3C3-4938-4099-8F45-A01ECADEEADB}"/>
    <cellStyle name="Comma 2 2 2 29" xfId="17547" xr:uid="{3CA22E33-21CA-4689-86F5-049C8DE01E8B}"/>
    <cellStyle name="Comma 2 2 2 29 2" xfId="37899" xr:uid="{45C4379A-FFD9-4371-B1E9-5B0487DD869E}"/>
    <cellStyle name="Comma 2 2 2 3" xfId="425" xr:uid="{6C250C06-88C0-4DB9-89A7-7A912DC7FC04}"/>
    <cellStyle name="Comma 2 2 2 3 10" xfId="2441" xr:uid="{E088CF76-B971-46DA-AB37-2D6A3D74EDE8}"/>
    <cellStyle name="Comma 2 2 2 3 2" xfId="426" xr:uid="{12F878BD-54A8-48CD-807C-D6D244FE6C93}"/>
    <cellStyle name="Comma 2 2 2 3 2 2" xfId="1196" xr:uid="{1DEB6DEC-0EF9-408F-BB2A-84A1D73B253B}"/>
    <cellStyle name="Comma 2 2 2 3 2 2 2" xfId="37900" xr:uid="{25F7FB54-0EEA-4B0E-82F9-E368CAB72215}"/>
    <cellStyle name="Comma 2 2 2 3 2 3" xfId="17548" xr:uid="{426C1311-B2C6-455D-BCF4-BFDEC5C1BA6D}"/>
    <cellStyle name="Comma 2 2 2 3 3" xfId="427" xr:uid="{B340C876-7812-4204-8047-70ACA201B6B1}"/>
    <cellStyle name="Comma 2 2 2 3 3 2" xfId="1197" xr:uid="{ECE2672F-794E-46FC-A075-FE0BB5F6380A}"/>
    <cellStyle name="Comma 2 2 2 3 3 3" xfId="24141" xr:uid="{31878802-A410-43B3-8A56-622AD763330D}"/>
    <cellStyle name="Comma 2 2 2 3 4" xfId="428" xr:uid="{7308D81B-3D68-41B5-9440-6E3600FD7022}"/>
    <cellStyle name="Comma 2 2 2 3 4 2" xfId="1198" xr:uid="{09FDB080-1190-4960-80D7-B5BFC30E2029}"/>
    <cellStyle name="Comma 2 2 2 3 4 3" xfId="49949" xr:uid="{7C947455-030D-4988-8D9F-D081383BF938}"/>
    <cellStyle name="Comma 2 2 2 3 5" xfId="429" xr:uid="{3DA398E9-4EF3-4FC7-82FB-8F5AF5956CEE}"/>
    <cellStyle name="Comma 2 2 2 3 5 2" xfId="1199" xr:uid="{B629C9F7-E95D-479F-B5E3-3815CCDEA4FA}"/>
    <cellStyle name="Comma 2 2 2 3 6" xfId="430" xr:uid="{09500FF8-E08C-496F-BD05-801918D66D45}"/>
    <cellStyle name="Comma 2 2 2 3 6 2" xfId="1200" xr:uid="{2FAAAD79-4A27-4A35-9CFB-ABE976FAC4D3}"/>
    <cellStyle name="Comma 2 2 2 3 7" xfId="431" xr:uid="{3CF96CF5-82AE-405E-90D9-EEFB4BD3DCB2}"/>
    <cellStyle name="Comma 2 2 2 3 7 2" xfId="1201" xr:uid="{A0624276-E71B-4E3E-8C15-73BB17B4C9B8}"/>
    <cellStyle name="Comma 2 2 2 3 8" xfId="432" xr:uid="{73DFD549-7062-418E-B8D7-CC68D35DE520}"/>
    <cellStyle name="Comma 2 2 2 3 8 2" xfId="1202" xr:uid="{5A5CE261-B5EB-41CD-A545-086602BC24CB}"/>
    <cellStyle name="Comma 2 2 2 3 9" xfId="1195" xr:uid="{C6FF5119-2BE6-4D3A-8DF3-6DA45B24FCC7}"/>
    <cellStyle name="Comma 2 2 2 30" xfId="17549" xr:uid="{60C16E02-A054-477D-8279-360F5037E7FE}"/>
    <cellStyle name="Comma 2 2 2 30 2" xfId="37901" xr:uid="{DC38234D-5696-42AE-90C5-5E5DA99DFE44}"/>
    <cellStyle name="Comma 2 2 2 31" xfId="17550" xr:uid="{F375EA2F-71A6-40BD-A8B2-BC8F848D2045}"/>
    <cellStyle name="Comma 2 2 2 31 2" xfId="37902" xr:uid="{70C57AFF-142E-426D-95E9-0639739EED4E}"/>
    <cellStyle name="Comma 2 2 2 32" xfId="17551" xr:uid="{79D9FA1E-DDC5-4B02-ACB7-152295F6010C}"/>
    <cellStyle name="Comma 2 2 2 32 2" xfId="37903" xr:uid="{6E43784F-0620-4CA1-9A55-154449EB0FE3}"/>
    <cellStyle name="Comma 2 2 2 33" xfId="17552" xr:uid="{C113D320-1DF0-459D-B894-A1F087C93CDD}"/>
    <cellStyle name="Comma 2 2 2 33 2" xfId="37904" xr:uid="{2DA5CE60-C280-4598-903B-80385DAC3AFD}"/>
    <cellStyle name="Comma 2 2 2 34" xfId="17553" xr:uid="{B8C3BFBC-9EB0-412E-AC10-5EEBEBA4DCDD}"/>
    <cellStyle name="Comma 2 2 2 34 2" xfId="37905" xr:uid="{9247FA2D-FC87-406A-A536-1815F45723CB}"/>
    <cellStyle name="Comma 2 2 2 35" xfId="17554" xr:uid="{76EB7388-289F-4132-97E9-83F0E27000EF}"/>
    <cellStyle name="Comma 2 2 2 35 2" xfId="37906" xr:uid="{904A786E-7FCB-445C-B858-A384E8B0DF1D}"/>
    <cellStyle name="Comma 2 2 2 36" xfId="17555" xr:uid="{3E3B7F98-A965-46D6-A3CE-78B98DF09F59}"/>
    <cellStyle name="Comma 2 2 2 36 2" xfId="37907" xr:uid="{F9FEB1CF-402F-42A5-800D-61BF6EE6CB1F}"/>
    <cellStyle name="Comma 2 2 2 37" xfId="17556" xr:uid="{047297D5-A1F9-481E-960B-09DBECD54850}"/>
    <cellStyle name="Comma 2 2 2 37 2" xfId="37908" xr:uid="{A932BE7C-65FB-4E8F-B739-74270DAD6970}"/>
    <cellStyle name="Comma 2 2 2 38" xfId="17557" xr:uid="{897C4890-9014-4524-A7B5-796A4B24999E}"/>
    <cellStyle name="Comma 2 2 2 38 2" xfId="37909" xr:uid="{C0ABC248-5C0E-4B9D-B0A1-58E15790A7C1}"/>
    <cellStyle name="Comma 2 2 2 39" xfId="17558" xr:uid="{14EBE440-F20D-4999-A8E7-F3C17EA3161E}"/>
    <cellStyle name="Comma 2 2 2 39 2" xfId="37910" xr:uid="{E0F4BD06-1686-438B-A173-ED72089909F7}"/>
    <cellStyle name="Comma 2 2 2 4" xfId="433" xr:uid="{7BA3549B-D961-437C-A724-2DEBEF45D222}"/>
    <cellStyle name="Comma 2 2 2 4 2" xfId="434" xr:uid="{E31AD77E-0E7C-4C97-9AF2-BDE29ED6A48B}"/>
    <cellStyle name="Comma 2 2 2 4 2 2" xfId="1204" xr:uid="{BAD07681-1548-4D3D-B4D8-DE25EAD1A887}"/>
    <cellStyle name="Comma 2 2 2 4 2 2 2" xfId="37911" xr:uid="{481F23F7-6BC4-4B13-B91D-D8CAC05CC73E}"/>
    <cellStyle name="Comma 2 2 2 4 2 3" xfId="17559" xr:uid="{5B39B3CE-9787-4D90-A6AC-E9045DB1CA36}"/>
    <cellStyle name="Comma 2 2 2 4 3" xfId="435" xr:uid="{251EB73C-DFA6-48DA-8E75-D7F601986D93}"/>
    <cellStyle name="Comma 2 2 2 4 3 2" xfId="1205" xr:uid="{8BE9B792-FE5C-4B0F-98D8-9CAE40E0D990}"/>
    <cellStyle name="Comma 2 2 2 4 3 3" xfId="24142" xr:uid="{217C8E93-B699-4663-BC0A-09A62CDD250C}"/>
    <cellStyle name="Comma 2 2 2 4 4" xfId="436" xr:uid="{CE686AC2-F532-479C-AA9F-36B5131F9D43}"/>
    <cellStyle name="Comma 2 2 2 4 4 2" xfId="1206" xr:uid="{5B78BB91-DF9A-42FC-BE16-8FCF0B05ADFF}"/>
    <cellStyle name="Comma 2 2 2 4 5" xfId="437" xr:uid="{A25F7971-B0BB-4C90-BB81-8D3C89968BA7}"/>
    <cellStyle name="Comma 2 2 2 4 5 2" xfId="1207" xr:uid="{FE7A6C7E-55C8-40CF-93C4-9D284755ED94}"/>
    <cellStyle name="Comma 2 2 2 4 6" xfId="438" xr:uid="{F5931B1E-DAC5-4928-A2D2-951AFF04473A}"/>
    <cellStyle name="Comma 2 2 2 4 6 2" xfId="1208" xr:uid="{BB7FD4D4-0E4C-416F-8DFC-59BEB0895DB3}"/>
    <cellStyle name="Comma 2 2 2 4 7" xfId="439" xr:uid="{9BFED82D-F601-45EA-9728-75762C4E72A9}"/>
    <cellStyle name="Comma 2 2 2 4 7 2" xfId="1209" xr:uid="{062E717D-D799-4CF5-9F0D-B2E1EA3B8750}"/>
    <cellStyle name="Comma 2 2 2 4 8" xfId="1203" xr:uid="{B095807F-3053-4DF1-83DE-7B3D76E6F1C9}"/>
    <cellStyle name="Comma 2 2 2 4 9" xfId="2442" xr:uid="{BDC38149-3F3A-4377-B0B3-A5633FE75512}"/>
    <cellStyle name="Comma 2 2 2 40" xfId="17560" xr:uid="{776A7C8E-9B81-44E4-85DE-5FD4A3870C6F}"/>
    <cellStyle name="Comma 2 2 2 40 2" xfId="37912" xr:uid="{1B57BA35-B3DD-4135-9F7C-9F2A706D88FA}"/>
    <cellStyle name="Comma 2 2 2 41" xfId="17561" xr:uid="{0730C8E1-7666-4265-8735-35746207AD94}"/>
    <cellStyle name="Comma 2 2 2 41 2" xfId="37913" xr:uid="{9A2DE53C-DAF1-44EF-988A-EBA7E11D4BAE}"/>
    <cellStyle name="Comma 2 2 2 42" xfId="17562" xr:uid="{484AE57A-21EB-439D-A5F2-FD352A896F11}"/>
    <cellStyle name="Comma 2 2 2 42 2" xfId="37914" xr:uid="{139C6B22-F3FA-4048-96F5-1FB6D629113C}"/>
    <cellStyle name="Comma 2 2 2 43" xfId="17563" xr:uid="{60A0629A-97B5-499C-B1E6-7CE9A1ACD94D}"/>
    <cellStyle name="Comma 2 2 2 43 2" xfId="37915" xr:uid="{7851D75E-5657-48C1-98E5-17519DCA1E02}"/>
    <cellStyle name="Comma 2 2 2 44" xfId="17564" xr:uid="{15832EAB-3F2A-403B-85BF-0D521CE286BC}"/>
    <cellStyle name="Comma 2 2 2 44 2" xfId="37916" xr:uid="{B1325A71-BEEC-4C0D-BBB1-5868B1FFA1D5}"/>
    <cellStyle name="Comma 2 2 2 45" xfId="17565" xr:uid="{853D93E8-A38F-412D-81A6-1981C4122E38}"/>
    <cellStyle name="Comma 2 2 2 45 2" xfId="37917" xr:uid="{038B89B4-5572-4F13-BA78-CBA392878870}"/>
    <cellStyle name="Comma 2 2 2 46" xfId="17566" xr:uid="{102E191D-589A-48B2-9D79-327F77B60673}"/>
    <cellStyle name="Comma 2 2 2 46 2" xfId="37918" xr:uid="{828D725A-3CE5-4A8B-987C-85C417570646}"/>
    <cellStyle name="Comma 2 2 2 47" xfId="17567" xr:uid="{38A4E447-3428-4630-BE14-D69488CE4B25}"/>
    <cellStyle name="Comma 2 2 2 47 2" xfId="37919" xr:uid="{1E958A39-707A-4395-8EFA-47033D1B92F8}"/>
    <cellStyle name="Comma 2 2 2 48" xfId="17568" xr:uid="{B1979462-FE54-4025-B589-A3FF2A2EC656}"/>
    <cellStyle name="Comma 2 2 2 48 2" xfId="37920" xr:uid="{EF826F29-67C7-47E0-A48B-563CF2D1810F}"/>
    <cellStyle name="Comma 2 2 2 49" xfId="17569" xr:uid="{46C5515C-3B13-42E9-9C09-491DE9C4BA00}"/>
    <cellStyle name="Comma 2 2 2 49 2" xfId="37921" xr:uid="{C10F225B-DFC4-4D8A-ACD8-B70C17C396B0}"/>
    <cellStyle name="Comma 2 2 2 5" xfId="440" xr:uid="{BE18BC31-E97E-4FAF-9E29-E1679211BEF3}"/>
    <cellStyle name="Comma 2 2 2 5 2" xfId="1210" xr:uid="{F80005C0-1FEA-4DF5-9BE1-BBEE8CDEC6FE}"/>
    <cellStyle name="Comma 2 2 2 5 2 2" xfId="37922" xr:uid="{9526C7FB-2D8A-4710-B0A8-D7ED6FA36609}"/>
    <cellStyle name="Comma 2 2 2 5 2 3" xfId="17570" xr:uid="{48843E01-750A-450F-9C20-1DE0B20953FA}"/>
    <cellStyle name="Comma 2 2 2 5 3" xfId="24143" xr:uid="{3A9DFA4B-E676-4ED0-AEEF-05751A61D318}"/>
    <cellStyle name="Comma 2 2 2 5 4" xfId="2443" xr:uid="{0D00A75D-553E-4FFB-868E-A2DD5CA93083}"/>
    <cellStyle name="Comma 2 2 2 50" xfId="17571" xr:uid="{D986D31C-4658-4FE6-ACBB-879E46A0B64A}"/>
    <cellStyle name="Comma 2 2 2 50 2" xfId="37923" xr:uid="{ACCD6495-C3BB-49E7-8619-6C55CF723867}"/>
    <cellStyle name="Comma 2 2 2 51" xfId="17572" xr:uid="{229B478F-1738-4DAC-81E7-2F01D3374229}"/>
    <cellStyle name="Comma 2 2 2 51 2" xfId="37924" xr:uid="{73EF0C4F-6A33-432F-A68A-A23128D9B0E4}"/>
    <cellStyle name="Comma 2 2 2 52" xfId="17573" xr:uid="{0FFB5DCF-5B2E-41C3-A457-ED587F530B94}"/>
    <cellStyle name="Comma 2 2 2 52 2" xfId="37925" xr:uid="{39331EBC-275D-4601-B973-C60CD607AF25}"/>
    <cellStyle name="Comma 2 2 2 53" xfId="17574" xr:uid="{CC0F193C-6A24-4AE2-A2B3-93978932BC2E}"/>
    <cellStyle name="Comma 2 2 2 53 2" xfId="37926" xr:uid="{3FB95FE2-EAC6-4927-829B-F928ABB258EE}"/>
    <cellStyle name="Comma 2 2 2 54" xfId="17575" xr:uid="{2899CC37-A5AE-4355-85D3-16A4E23C7B23}"/>
    <cellStyle name="Comma 2 2 2 54 2" xfId="37927" xr:uid="{5601E5DA-D0B8-4E45-A6E6-0FA5ACF8653E}"/>
    <cellStyle name="Comma 2 2 2 55" xfId="17576" xr:uid="{3F443ADC-39B4-406A-8DE7-2F2E35C39DA0}"/>
    <cellStyle name="Comma 2 2 2 55 2" xfId="37928" xr:uid="{2B0A1F73-35AA-489D-BD40-223B7C52E191}"/>
    <cellStyle name="Comma 2 2 2 56" xfId="17577" xr:uid="{4AA6D2E3-D306-43CC-AAA6-3417FC0CABC7}"/>
    <cellStyle name="Comma 2 2 2 56 2" xfId="37929" xr:uid="{A4EA2933-2060-4CEF-9E15-69C809BD813C}"/>
    <cellStyle name="Comma 2 2 2 57" xfId="17578" xr:uid="{6FB16F3F-9476-49B9-8F69-24F950B9C5EB}"/>
    <cellStyle name="Comma 2 2 2 57 2" xfId="37930" xr:uid="{3F5564BD-157A-4FB4-A85C-FBAC919CE457}"/>
    <cellStyle name="Comma 2 2 2 58" xfId="17579" xr:uid="{2052F8C6-6916-4F17-8AB7-FDE009BB2C9E}"/>
    <cellStyle name="Comma 2 2 2 58 2" xfId="37931" xr:uid="{E8F57ABB-966B-4605-8E8F-9D5E43ED44CB}"/>
    <cellStyle name="Comma 2 2 2 59" xfId="17580" xr:uid="{5CF9BDDA-1B99-46BE-91B8-8BC487C5CD95}"/>
    <cellStyle name="Comma 2 2 2 59 2" xfId="37932" xr:uid="{1ECE3F99-1202-425A-8C35-D40A91B7E482}"/>
    <cellStyle name="Comma 2 2 2 6" xfId="441" xr:uid="{C0F5CDCA-C4A8-4852-8017-076D9DE82A82}"/>
    <cellStyle name="Comma 2 2 2 6 2" xfId="1211" xr:uid="{8661C16B-2A5E-4DCD-91BE-8E5637D991C2}"/>
    <cellStyle name="Comma 2 2 2 6 2 2" xfId="37933" xr:uid="{1905D68B-F6C6-4CCB-A180-DCF250F1515E}"/>
    <cellStyle name="Comma 2 2 2 6 2 3" xfId="17581" xr:uid="{3CE9E40D-EBC5-4DB7-A18C-2DC172E5E32C}"/>
    <cellStyle name="Comma 2 2 2 6 3" xfId="24144" xr:uid="{0B1C8EFE-F5AD-47FE-BF52-C707FCE15AD9}"/>
    <cellStyle name="Comma 2 2 2 6 4" xfId="2444" xr:uid="{B8E4537C-4758-4EF6-8350-3FD79E37C6F7}"/>
    <cellStyle name="Comma 2 2 2 60" xfId="17582" xr:uid="{5EC9CA87-70E0-454B-9764-4AE3EF403141}"/>
    <cellStyle name="Comma 2 2 2 60 2" xfId="37934" xr:uid="{DA11AFEC-6CCD-4189-A9BE-412F75A4491A}"/>
    <cellStyle name="Comma 2 2 2 61" xfId="17583" xr:uid="{81485AAE-2443-4013-9A69-0C22675358FF}"/>
    <cellStyle name="Comma 2 2 2 61 2" xfId="37935" xr:uid="{9742640C-8E16-49A0-9D0B-0F6DF1F17282}"/>
    <cellStyle name="Comma 2 2 2 62" xfId="17584" xr:uid="{F534D41B-FF1D-40D2-A8D8-A95BB039DE06}"/>
    <cellStyle name="Comma 2 2 2 62 2" xfId="37936" xr:uid="{51148E53-1139-4DCD-88EC-C08092B54CF8}"/>
    <cellStyle name="Comma 2 2 2 63" xfId="17585" xr:uid="{FA70A4DB-07C7-4053-B475-B6CE3580DE3B}"/>
    <cellStyle name="Comma 2 2 2 63 2" xfId="37937" xr:uid="{490670AE-F9DF-4F75-BDBA-0C8B893F87C9}"/>
    <cellStyle name="Comma 2 2 2 64" xfId="17586" xr:uid="{89F44CE8-8B5F-4054-9B04-7E138CEE724E}"/>
    <cellStyle name="Comma 2 2 2 64 2" xfId="37938" xr:uid="{04E97709-7878-42F6-ABEA-E61ACA5ADD7E}"/>
    <cellStyle name="Comma 2 2 2 65" xfId="17587" xr:uid="{A8B29561-3C4E-47CD-B3C5-0910EF6C1BCC}"/>
    <cellStyle name="Comma 2 2 2 65 2" xfId="37939" xr:uid="{29E150B2-EA4E-4101-817C-57DDBD04A9B5}"/>
    <cellStyle name="Comma 2 2 2 66" xfId="17588" xr:uid="{F5CE9CF7-36C1-41BC-9580-4699CA26B63E}"/>
    <cellStyle name="Comma 2 2 2 66 2" xfId="37940" xr:uid="{AED19E1C-008D-4284-980A-BED8EC8BE380}"/>
    <cellStyle name="Comma 2 2 2 67" xfId="17589" xr:uid="{45D7DD93-2484-4C43-ADB2-3D7DA3E27338}"/>
    <cellStyle name="Comma 2 2 2 67 2" xfId="37941" xr:uid="{D655F8BD-7F05-4CC3-9370-339CD34B6D92}"/>
    <cellStyle name="Comma 2 2 2 68" xfId="17590" xr:uid="{EE1AEC51-3FE8-465F-B10F-48F1963CDB36}"/>
    <cellStyle name="Comma 2 2 2 68 2" xfId="37942" xr:uid="{51321C83-3630-4266-B85E-2EA75F12BDF1}"/>
    <cellStyle name="Comma 2 2 2 69" xfId="17591" xr:uid="{63F6D1A1-43E3-4E51-A92F-DE59AC91A3F0}"/>
    <cellStyle name="Comma 2 2 2 69 2" xfId="37943" xr:uid="{685B78A1-0B07-4701-94E6-875580337073}"/>
    <cellStyle name="Comma 2 2 2 7" xfId="442" xr:uid="{A45C73BB-DB52-4577-AED8-CA56EE8DB23C}"/>
    <cellStyle name="Comma 2 2 2 7 2" xfId="1212" xr:uid="{516F9804-4074-498B-923C-2DEFCACA3279}"/>
    <cellStyle name="Comma 2 2 2 7 2 2" xfId="37944" xr:uid="{38AB3565-20F7-4937-8A8B-8FBC28F1E460}"/>
    <cellStyle name="Comma 2 2 2 7 2 3" xfId="17592" xr:uid="{1F590B40-54CB-4121-99D4-517F4638741C}"/>
    <cellStyle name="Comma 2 2 2 7 3" xfId="24139" xr:uid="{E852E9FD-EA80-4DF8-9B63-1E93F205B150}"/>
    <cellStyle name="Comma 2 2 2 7 4" xfId="2439" xr:uid="{836EDF96-DC02-4B7F-ACD0-307910F59C2E}"/>
    <cellStyle name="Comma 2 2 2 70" xfId="17593" xr:uid="{D16A2267-D7FE-4A83-BB58-4A80DEC3C3C2}"/>
    <cellStyle name="Comma 2 2 2 70 2" xfId="37945" xr:uid="{85AE2B7E-A2D6-4A99-9920-6CADAED45B6A}"/>
    <cellStyle name="Comma 2 2 2 71" xfId="17594" xr:uid="{7DADFBE6-CC3D-4DBC-BEF7-9D7C614C78FA}"/>
    <cellStyle name="Comma 2 2 2 71 2" xfId="37946" xr:uid="{E3DFF750-2360-43E9-8B2A-6B7EC366BB22}"/>
    <cellStyle name="Comma 2 2 2 72" xfId="17595" xr:uid="{1FD9EEEC-F989-4D6F-B00C-B9AFC57AE2F2}"/>
    <cellStyle name="Comma 2 2 2 72 2" xfId="37947" xr:uid="{813CD5B3-1CCA-426B-92A5-FB4454C61A91}"/>
    <cellStyle name="Comma 2 2 2 73" xfId="17596" xr:uid="{8163371F-86AA-4732-AEA7-299F919F12B4}"/>
    <cellStyle name="Comma 2 2 2 73 2" xfId="37948" xr:uid="{B361CA3D-5469-424D-8346-886C27BC556A}"/>
    <cellStyle name="Comma 2 2 2 74" xfId="17597" xr:uid="{05A0FAD0-CC7B-4015-9F7D-DFF540291AAC}"/>
    <cellStyle name="Comma 2 2 2 74 2" xfId="37949" xr:uid="{31235172-FA74-417B-842A-B15A0BA87191}"/>
    <cellStyle name="Comma 2 2 2 75" xfId="17598" xr:uid="{5C29B13D-D5AE-458B-83E5-3830E01C30AA}"/>
    <cellStyle name="Comma 2 2 2 75 2" xfId="37950" xr:uid="{B79A3564-B0A3-4208-B652-E33E72EA50EB}"/>
    <cellStyle name="Comma 2 2 2 76" xfId="17599" xr:uid="{420D1BCB-7EB4-41AB-9DF5-CDBB1E799D44}"/>
    <cellStyle name="Comma 2 2 2 76 2" xfId="37951" xr:uid="{AB28AD06-39F0-4AC9-A3B6-712584615D14}"/>
    <cellStyle name="Comma 2 2 2 77" xfId="17600" xr:uid="{A46020B8-5E13-429B-99FB-B8506E5BFE6C}"/>
    <cellStyle name="Comma 2 2 2 77 2" xfId="37952" xr:uid="{E41589C8-9F02-4C6B-A532-95E5F8FA084B}"/>
    <cellStyle name="Comma 2 2 2 78" xfId="17601" xr:uid="{3A4302FE-CC8E-41EF-B1E3-713B549B75BA}"/>
    <cellStyle name="Comma 2 2 2 78 2" xfId="37953" xr:uid="{CF38317F-C528-4D46-A950-CCE6F3CE6480}"/>
    <cellStyle name="Comma 2 2 2 79" xfId="17602" xr:uid="{BA7542D8-72BD-416B-A609-681D16751FD8}"/>
    <cellStyle name="Comma 2 2 2 79 2" xfId="37954" xr:uid="{E06BC00F-DA17-4092-A488-2D0CE65C16D9}"/>
    <cellStyle name="Comma 2 2 2 8" xfId="443" xr:uid="{7A7481F4-FEF9-43C4-8D2A-A10F78526630}"/>
    <cellStyle name="Comma 2 2 2 8 2" xfId="1213" xr:uid="{78E15ACC-6211-48E7-B8E1-01F21A960E0B}"/>
    <cellStyle name="Comma 2 2 2 8 2 2" xfId="26155" xr:uid="{AD50065E-CAD0-41D1-B1BD-31F92E5C86D9}"/>
    <cellStyle name="Comma 2 2 2 8 3" xfId="4669" xr:uid="{9D94DF5B-89CA-42F6-BDBE-926E857B2F4B}"/>
    <cellStyle name="Comma 2 2 2 80" xfId="17603" xr:uid="{C781AC2D-18BB-4017-9B96-BC8B4BE6C5E8}"/>
    <cellStyle name="Comma 2 2 2 80 2" xfId="37955" xr:uid="{5DA71AE2-C97D-448A-A4B6-639059CC6799}"/>
    <cellStyle name="Comma 2 2 2 81" xfId="17604" xr:uid="{17B82783-E5D6-441C-AA7B-7C5C0EE4F47D}"/>
    <cellStyle name="Comma 2 2 2 81 2" xfId="37956" xr:uid="{386E90F1-B842-458B-A7BD-B6C5879705D0}"/>
    <cellStyle name="Comma 2 2 2 82" xfId="17605" xr:uid="{88664E3F-362D-4FA9-A5A2-6625797E6A6E}"/>
    <cellStyle name="Comma 2 2 2 82 2" xfId="37957" xr:uid="{CC372289-C264-4F45-80EF-123AF2361D25}"/>
    <cellStyle name="Comma 2 2 2 83" xfId="17606" xr:uid="{712332F3-BD73-4A1B-9AB3-883E0950E0A1}"/>
    <cellStyle name="Comma 2 2 2 83 2" xfId="37958" xr:uid="{D174C4C0-975B-4D32-91B8-514C316CF979}"/>
    <cellStyle name="Comma 2 2 2 84" xfId="17607" xr:uid="{FF67B666-B336-447D-AB86-6DC172109405}"/>
    <cellStyle name="Comma 2 2 2 84 2" xfId="37959" xr:uid="{26DF3D22-864D-4683-BDA8-A48EAB5F7AB1}"/>
    <cellStyle name="Comma 2 2 2 85" xfId="17608" xr:uid="{B453C68F-A55F-4595-8FEC-B89264580183}"/>
    <cellStyle name="Comma 2 2 2 85 2" xfId="37960" xr:uid="{23C4113E-1FEA-4163-8978-808E44F9A20A}"/>
    <cellStyle name="Comma 2 2 2 86" xfId="17609" xr:uid="{DB0CFE57-3525-4D62-9E08-0EC2C82A0494}"/>
    <cellStyle name="Comma 2 2 2 86 2" xfId="37961" xr:uid="{487DD846-059D-45A5-99C0-6530AA54198D}"/>
    <cellStyle name="Comma 2 2 2 87" xfId="17610" xr:uid="{C1ABDFCC-6601-4B47-B0F0-A1AAFD24FD0C}"/>
    <cellStyle name="Comma 2 2 2 87 2" xfId="37962" xr:uid="{043CB975-E31A-448A-BF5B-2A04AA4B0A4D}"/>
    <cellStyle name="Comma 2 2 2 88" xfId="17611" xr:uid="{0C3BE611-CCF8-4550-B155-A99A5C7AA7D9}"/>
    <cellStyle name="Comma 2 2 2 88 2" xfId="37963" xr:uid="{FBAFF562-93B9-4146-AF5D-9CB2852E9B9A}"/>
    <cellStyle name="Comma 2 2 2 89" xfId="17612" xr:uid="{8A668500-0957-4294-821F-1A329F3935D2}"/>
    <cellStyle name="Comma 2 2 2 89 2" xfId="37964" xr:uid="{6BFAC43E-34B7-42C4-9B3D-0B027D82BD2C}"/>
    <cellStyle name="Comma 2 2 2 9" xfId="444" xr:uid="{4A14F7DD-8009-4E57-9CAC-E15A49387989}"/>
    <cellStyle name="Comma 2 2 2 9 2" xfId="1214" xr:uid="{760ECFD5-A90A-4A40-9ED7-E16D465C7E46}"/>
    <cellStyle name="Comma 2 2 2 9 2 2" xfId="37965" xr:uid="{86CBFE49-FF36-4139-BD5C-BB53C9DEEA88}"/>
    <cellStyle name="Comma 2 2 2 9 3" xfId="17613" xr:uid="{84CC8E7F-FE94-48CC-BB88-DF51B30A3CBF}"/>
    <cellStyle name="Comma 2 2 2 90" xfId="17614" xr:uid="{A9DFC453-6709-4339-AF64-05F5568EA7A9}"/>
    <cellStyle name="Comma 2 2 2 90 2" xfId="37966" xr:uid="{E7836B84-F76C-41B2-8AC0-05244566FFA8}"/>
    <cellStyle name="Comma 2 2 2 91" xfId="17615" xr:uid="{8FFC5F2D-52E9-4DD4-9F25-F29B2E17DF65}"/>
    <cellStyle name="Comma 2 2 2 91 2" xfId="37967" xr:uid="{08B494F8-9BE9-4EBD-91B6-4B43185FD41C}"/>
    <cellStyle name="Comma 2 2 2 92" xfId="17616" xr:uid="{311F93ED-08AB-457E-9897-AE98AAA5E7C3}"/>
    <cellStyle name="Comma 2 2 2 92 2" xfId="37968" xr:uid="{73EDD4BD-53F0-4381-901D-6E5F57BC864C}"/>
    <cellStyle name="Comma 2 2 2 93" xfId="17617" xr:uid="{F35E6832-85F9-4FA1-A881-DA49CBEA86AD}"/>
    <cellStyle name="Comma 2 2 2 93 2" xfId="37969" xr:uid="{673E5DDE-64DE-41D1-9849-3C28F96E7070}"/>
    <cellStyle name="Comma 2 2 2 94" xfId="17618" xr:uid="{B50B8080-849F-4F4F-A5E3-30AF692AB541}"/>
    <cellStyle name="Comma 2 2 2 94 2" xfId="37970" xr:uid="{054E2BA9-A526-444E-A4F4-C35DA67EAD82}"/>
    <cellStyle name="Comma 2 2 2 95" xfId="17619" xr:uid="{274824E0-C65A-42D0-AD61-4217F2DCF274}"/>
    <cellStyle name="Comma 2 2 2 95 2" xfId="37971" xr:uid="{75BA1F26-22DD-489C-82D8-218AE83F9A36}"/>
    <cellStyle name="Comma 2 2 2 96" xfId="17620" xr:uid="{7607276C-0CB8-4DC9-9A3B-76CE077215B2}"/>
    <cellStyle name="Comma 2 2 2 96 2" xfId="37972" xr:uid="{C0A5E834-68AF-41F8-93FB-A55CC47A6635}"/>
    <cellStyle name="Comma 2 2 2 97" xfId="17621" xr:uid="{6BE8CAA0-1CDD-4A5A-AF72-16119D0DABEC}"/>
    <cellStyle name="Comma 2 2 2 97 2" xfId="37973" xr:uid="{E9D9E655-B4DA-4122-95A0-5D5D6EF6117E}"/>
    <cellStyle name="Comma 2 2 2 98" xfId="17622" xr:uid="{E9D62B1D-F13A-4B79-B6D5-B2FC6EFAD047}"/>
    <cellStyle name="Comma 2 2 2 98 2" xfId="37974" xr:uid="{AE93D43E-A3B9-4FDF-B466-C2DBFDBC24E9}"/>
    <cellStyle name="Comma 2 2 2 99" xfId="17623" xr:uid="{6C5B7039-3A6D-49C9-89AB-06FC566D476F}"/>
    <cellStyle name="Comma 2 2 2 99 2" xfId="37975" xr:uid="{CDCF25B4-A79D-403C-87B3-92179F0B04E3}"/>
    <cellStyle name="Comma 2 2 20" xfId="17624" xr:uid="{1B19B259-D56D-4871-9860-D7BE75AF3478}"/>
    <cellStyle name="Comma 2 2 20 2" xfId="17625" xr:uid="{8593CA1D-F75D-4B28-8AD6-EA6F51E431BB}"/>
    <cellStyle name="Comma 2 2 20 2 2" xfId="37977" xr:uid="{10DF0C2F-F541-4C69-A1C4-E97D06DE121F}"/>
    <cellStyle name="Comma 2 2 20 3" xfId="17626" xr:uid="{E3317403-009A-4F8B-8787-7CC9E9ACDF19}"/>
    <cellStyle name="Comma 2 2 20 3 2" xfId="37978" xr:uid="{59620DF0-846F-44E5-8442-D0AF80F1281C}"/>
    <cellStyle name="Comma 2 2 20 4" xfId="37976" xr:uid="{A335BFC7-5144-4567-AA9F-6B647BBBC493}"/>
    <cellStyle name="Comma 2 2 200" xfId="17627" xr:uid="{9525D9F1-4C4B-4CB9-B23A-A39B2A109B53}"/>
    <cellStyle name="Comma 2 2 200 2" xfId="37979" xr:uid="{2E7D5088-93D8-4A00-A87F-C55B3371B124}"/>
    <cellStyle name="Comma 2 2 201" xfId="17628" xr:uid="{D5C49DCB-162F-42F4-A16D-42D4F4F91662}"/>
    <cellStyle name="Comma 2 2 201 2" xfId="37980" xr:uid="{A68C8A98-3F5D-43CE-843B-E902F26884A6}"/>
    <cellStyle name="Comma 2 2 202" xfId="17629" xr:uid="{76FFA654-C9E8-4315-9B0B-01D2F3D37ADD}"/>
    <cellStyle name="Comma 2 2 202 2" xfId="37981" xr:uid="{44713498-9F5E-4B3C-B1C8-205E27A3989C}"/>
    <cellStyle name="Comma 2 2 203" xfId="17630" xr:uid="{4444B97C-2209-4EC2-A988-8F3C50A2A0E0}"/>
    <cellStyle name="Comma 2 2 203 2" xfId="37982" xr:uid="{D65B83A8-E672-41DB-AE5C-BE8B6B38EB0B}"/>
    <cellStyle name="Comma 2 2 204" xfId="17631" xr:uid="{B21BADBC-1F4F-4768-B051-408314700A70}"/>
    <cellStyle name="Comma 2 2 204 2" xfId="37983" xr:uid="{24D22422-ED0E-49A9-ABDA-7EB95D216BBF}"/>
    <cellStyle name="Comma 2 2 205" xfId="17632" xr:uid="{FA6E8127-79ED-4DE3-A000-29060F1B7C17}"/>
    <cellStyle name="Comma 2 2 205 2" xfId="37984" xr:uid="{B421AE81-1655-42AD-9693-7174D682713D}"/>
    <cellStyle name="Comma 2 2 206" xfId="17633" xr:uid="{6ACB54A8-6A38-49AA-9D52-A79D19007653}"/>
    <cellStyle name="Comma 2 2 206 2" xfId="37985" xr:uid="{D808A0E4-8D6D-4E17-9340-95C92D3FCA29}"/>
    <cellStyle name="Comma 2 2 207" xfId="17634" xr:uid="{A7925C00-3E7F-4C35-9802-1D1108E68D6C}"/>
    <cellStyle name="Comma 2 2 207 2" xfId="37986" xr:uid="{8F43091A-A5FD-43F9-92E3-1BA3B90343B4}"/>
    <cellStyle name="Comma 2 2 208" xfId="17635" xr:uid="{4CB434A9-69B4-4CF3-9016-051F58C65634}"/>
    <cellStyle name="Comma 2 2 208 2" xfId="37987" xr:uid="{26CA94D7-4B32-4C4E-B232-A5513F54A010}"/>
    <cellStyle name="Comma 2 2 209" xfId="17636" xr:uid="{DAE0F400-B768-456E-98AC-47A560ABDA3F}"/>
    <cellStyle name="Comma 2 2 209 2" xfId="37988" xr:uid="{B247788A-EC16-4909-A8D3-4A692570E759}"/>
    <cellStyle name="Comma 2 2 21" xfId="17637" xr:uid="{57237F22-DF78-4420-B451-5B607E1BB988}"/>
    <cellStyle name="Comma 2 2 21 2" xfId="17638" xr:uid="{3FF6D5CC-B725-4F2B-A973-1AC9459E99FC}"/>
    <cellStyle name="Comma 2 2 21 2 2" xfId="37990" xr:uid="{AF36CBD3-63AD-44C3-9A8F-BE1695328939}"/>
    <cellStyle name="Comma 2 2 21 3" xfId="17639" xr:uid="{FDBB09D8-5159-4102-8E21-C77B9A59DDA7}"/>
    <cellStyle name="Comma 2 2 21 3 2" xfId="37991" xr:uid="{83B231E8-9847-4216-BBD0-ED559E498A97}"/>
    <cellStyle name="Comma 2 2 21 4" xfId="37989" xr:uid="{C06A4C5C-8BCA-4244-8550-C4BA1E66ABDC}"/>
    <cellStyle name="Comma 2 2 210" xfId="17640" xr:uid="{69D20E8A-48C3-429C-8694-AFB3277E23B9}"/>
    <cellStyle name="Comma 2 2 210 2" xfId="37992" xr:uid="{D985E2C7-516E-4D76-80CC-E5ABB7130D49}"/>
    <cellStyle name="Comma 2 2 211" xfId="17641" xr:uid="{20A19022-916E-4EFA-A3B7-A712DB0C9D95}"/>
    <cellStyle name="Comma 2 2 211 2" xfId="37993" xr:uid="{DF7D9734-3772-42B3-BD45-8202379912DC}"/>
    <cellStyle name="Comma 2 2 212" xfId="17642" xr:uid="{14B47CA8-81C8-4389-A257-D216917512EF}"/>
    <cellStyle name="Comma 2 2 212 2" xfId="37994" xr:uid="{A0A55F10-FD19-4610-AE90-4276E6423F00}"/>
    <cellStyle name="Comma 2 2 213" xfId="17643" xr:uid="{C77617D5-C077-4A3F-B516-C5D5BABC34A1}"/>
    <cellStyle name="Comma 2 2 213 2" xfId="37995" xr:uid="{B0680560-6940-4048-899C-0EFF8C3E5098}"/>
    <cellStyle name="Comma 2 2 214" xfId="17644" xr:uid="{C93DF05C-1356-4E47-BED2-1B5D8B8EA94C}"/>
    <cellStyle name="Comma 2 2 214 2" xfId="37996" xr:uid="{9678BF8B-AAC5-4391-85EC-B4AC254DA881}"/>
    <cellStyle name="Comma 2 2 215" xfId="17645" xr:uid="{4A3D8620-92D0-4E31-A6DC-C2B2D51824F3}"/>
    <cellStyle name="Comma 2 2 215 2" xfId="37997" xr:uid="{036E75D3-3EAD-4DB9-AAED-C56D826EC2AF}"/>
    <cellStyle name="Comma 2 2 216" xfId="17646" xr:uid="{05CC3622-03D3-45A8-BDF5-F4348957372A}"/>
    <cellStyle name="Comma 2 2 216 2" xfId="37998" xr:uid="{6B9BE0D7-71AC-4C20-8A73-F806FE6BD6F3}"/>
    <cellStyle name="Comma 2 2 217" xfId="17647" xr:uid="{0368E058-F4FB-499F-9F2A-F31DAFA6CDDB}"/>
    <cellStyle name="Comma 2 2 217 2" xfId="37999" xr:uid="{46493ACD-BFA2-4918-8422-5285CD0DD4A0}"/>
    <cellStyle name="Comma 2 2 218" xfId="17648" xr:uid="{3BDE998F-1640-4AC4-90BD-4DEE9EFCFD5F}"/>
    <cellStyle name="Comma 2 2 218 2" xfId="38000" xr:uid="{B7DD011A-73AD-47A7-9503-33CD0EA5F005}"/>
    <cellStyle name="Comma 2 2 219" xfId="17649" xr:uid="{588957DB-177B-4366-A9C7-1F407F704C26}"/>
    <cellStyle name="Comma 2 2 219 2" xfId="38001" xr:uid="{803298FF-709A-4097-B438-9227B5D73481}"/>
    <cellStyle name="Comma 2 2 22" xfId="17650" xr:uid="{03816064-1234-4C18-B2B9-817E6C7E8F2F}"/>
    <cellStyle name="Comma 2 2 22 2" xfId="17651" xr:uid="{D510FF34-6FFC-4813-9717-03E05A4478F4}"/>
    <cellStyle name="Comma 2 2 22 2 2" xfId="38003" xr:uid="{A775360D-CB5D-4B57-9C96-D79FD8920343}"/>
    <cellStyle name="Comma 2 2 22 3" xfId="17652" xr:uid="{0E25F03C-DB58-481A-821C-E282EC3EA577}"/>
    <cellStyle name="Comma 2 2 22 3 2" xfId="38004" xr:uid="{7BA64E91-877A-40B6-8A2C-F2D5FC886E12}"/>
    <cellStyle name="Comma 2 2 22 4" xfId="38002" xr:uid="{E5E6CBFD-4B6C-4B53-B2C4-EE1FF6801BD9}"/>
    <cellStyle name="Comma 2 2 220" xfId="17653" xr:uid="{8E80F1BC-8568-45C5-A934-A19933D5BE75}"/>
    <cellStyle name="Comma 2 2 220 2" xfId="38005" xr:uid="{AE5E4E98-90DE-4ECE-BC2F-3C7FBDB37E32}"/>
    <cellStyle name="Comma 2 2 221" xfId="17654" xr:uid="{DD4A9EA3-7E19-484F-8F7D-4A14F7DC1955}"/>
    <cellStyle name="Comma 2 2 221 2" xfId="38006" xr:uid="{822B2B6D-626D-41DC-8293-8A48551B4226}"/>
    <cellStyle name="Comma 2 2 222" xfId="17655" xr:uid="{4B0E7A55-1B0F-424D-9C32-011648F6F3AA}"/>
    <cellStyle name="Comma 2 2 222 2" xfId="38007" xr:uid="{99B6B108-41DA-4EB7-A8EB-ECF20D0BA38B}"/>
    <cellStyle name="Comma 2 2 223" xfId="17656" xr:uid="{C8B0DCCE-4D96-4D87-BC61-F6C524540210}"/>
    <cellStyle name="Comma 2 2 223 2" xfId="38008" xr:uid="{505FE207-C464-45EF-B580-14EA5A0A891F}"/>
    <cellStyle name="Comma 2 2 224" xfId="17657" xr:uid="{3227B91E-4214-415D-B4B4-5C861474A3C4}"/>
    <cellStyle name="Comma 2 2 224 2" xfId="38009" xr:uid="{16CB7DFA-EF17-4F96-BCE9-2E582AE7FF44}"/>
    <cellStyle name="Comma 2 2 225" xfId="17658" xr:uid="{94EDDFE8-6115-4C4B-8C21-83A154C6736B}"/>
    <cellStyle name="Comma 2 2 225 2" xfId="38010" xr:uid="{0A922037-4123-4D1C-BE9D-888B7294E676}"/>
    <cellStyle name="Comma 2 2 226" xfId="17659" xr:uid="{EEDAFCE9-8B84-4A3F-9F94-B5402A7E37C4}"/>
    <cellStyle name="Comma 2 2 226 2" xfId="38011" xr:uid="{2D087566-4C9A-459A-A46C-CAC4C2E56BF3}"/>
    <cellStyle name="Comma 2 2 227" xfId="17660" xr:uid="{E6CD8DB4-0C22-4DD6-B14E-CA9ABDD13DC9}"/>
    <cellStyle name="Comma 2 2 227 2" xfId="38012" xr:uid="{BD400365-7BB3-4D13-87CD-A47370A0E626}"/>
    <cellStyle name="Comma 2 2 228" xfId="17661" xr:uid="{099604F4-ED75-47F5-8348-2FD67A9865D5}"/>
    <cellStyle name="Comma 2 2 228 2" xfId="38013" xr:uid="{8FC97495-8C01-41E8-B1BC-8F251A7D8423}"/>
    <cellStyle name="Comma 2 2 229" xfId="17662" xr:uid="{28327D25-8229-414E-9D61-304E09984722}"/>
    <cellStyle name="Comma 2 2 229 2" xfId="38014" xr:uid="{92054C6F-1681-4860-B031-0C32EFA48300}"/>
    <cellStyle name="Comma 2 2 23" xfId="17663" xr:uid="{CFE870A3-FA7E-40E8-9B2B-EF99C327E091}"/>
    <cellStyle name="Comma 2 2 23 2" xfId="17664" xr:uid="{C6266A2C-D1B3-4FF2-9886-AC82475DC6BB}"/>
    <cellStyle name="Comma 2 2 23 2 2" xfId="38016" xr:uid="{27EAADF1-21FD-4D6D-BA22-B79BAE7B4E05}"/>
    <cellStyle name="Comma 2 2 23 3" xfId="17665" xr:uid="{768895AE-AF78-4C93-B021-396D4AA23D4D}"/>
    <cellStyle name="Comma 2 2 23 3 2" xfId="38017" xr:uid="{1F409988-5DD5-4BBB-9A5A-5A6B87E2C36B}"/>
    <cellStyle name="Comma 2 2 23 4" xfId="38015" xr:uid="{8C63FE2B-1F6D-486A-9B86-7384FC6DA061}"/>
    <cellStyle name="Comma 2 2 230" xfId="17666" xr:uid="{08765D95-72B4-4610-A763-FD179935E670}"/>
    <cellStyle name="Comma 2 2 230 2" xfId="38018" xr:uid="{BE7A08F5-525A-41A6-9E8D-6D969B1A7444}"/>
    <cellStyle name="Comma 2 2 231" xfId="17667" xr:uid="{CCBC8819-E955-489F-9305-A22116C22E1F}"/>
    <cellStyle name="Comma 2 2 231 2" xfId="38019" xr:uid="{D1105454-B562-49C3-981A-7A3824842CC7}"/>
    <cellStyle name="Comma 2 2 232" xfId="17668" xr:uid="{9AC60CB8-1239-48F7-9B89-ABEAE009DC62}"/>
    <cellStyle name="Comma 2 2 232 2" xfId="38020" xr:uid="{646FBE92-74F2-4A48-806F-FCE9F4A69DD7}"/>
    <cellStyle name="Comma 2 2 233" xfId="17669" xr:uid="{A9A8F576-54BF-4A01-908A-06FB1D988B1D}"/>
    <cellStyle name="Comma 2 2 233 2" xfId="38021" xr:uid="{352AB816-B6B2-4B96-889C-680CCD6C2EA8}"/>
    <cellStyle name="Comma 2 2 234" xfId="17670" xr:uid="{2E0DBCC3-D7B7-4B57-94F8-E17465CAC543}"/>
    <cellStyle name="Comma 2 2 234 2" xfId="38022" xr:uid="{3BDB9864-EAC1-4203-9A34-F1E286E93D9E}"/>
    <cellStyle name="Comma 2 2 235" xfId="17671" xr:uid="{7A5B01F3-2373-49EC-B760-C09005CED451}"/>
    <cellStyle name="Comma 2 2 235 2" xfId="38023" xr:uid="{8E60A4B9-714E-4013-8873-AA8CDD349D27}"/>
    <cellStyle name="Comma 2 2 236" xfId="17672" xr:uid="{FF4A9210-E646-44C1-82E5-9CE9D233B2A5}"/>
    <cellStyle name="Comma 2 2 236 2" xfId="38024" xr:uid="{AD0AFB67-6EE3-4371-AB3E-CB019ED3CBB9}"/>
    <cellStyle name="Comma 2 2 237" xfId="17673" xr:uid="{17E583D2-D06E-494D-8108-D85E83F6013B}"/>
    <cellStyle name="Comma 2 2 237 2" xfId="38025" xr:uid="{94004D8A-9C9C-4481-B710-836AA013500A}"/>
    <cellStyle name="Comma 2 2 238" xfId="17674" xr:uid="{5C6A36CA-0B86-4B7D-B2F1-00140383C9BD}"/>
    <cellStyle name="Comma 2 2 238 2" xfId="38026" xr:uid="{FD1BA069-72A4-4015-B629-A95DDF25AB41}"/>
    <cellStyle name="Comma 2 2 239" xfId="17675" xr:uid="{3D4486C8-C7B0-4B3C-B622-C81C8BAC1B40}"/>
    <cellStyle name="Comma 2 2 239 2" xfId="38027" xr:uid="{70685592-D728-4930-9AED-B697EA055F7C}"/>
    <cellStyle name="Comma 2 2 24" xfId="17676" xr:uid="{525B51F4-2184-4315-BFD8-6A4B45DE07D3}"/>
    <cellStyle name="Comma 2 2 24 2" xfId="17677" xr:uid="{2156828B-6D24-4A7D-80C6-0C730621A847}"/>
    <cellStyle name="Comma 2 2 24 2 2" xfId="38029" xr:uid="{E203C280-997B-434B-900C-1C1216588A86}"/>
    <cellStyle name="Comma 2 2 24 3" xfId="17678" xr:uid="{92F5A246-F837-4126-9B73-8CD2C94D180E}"/>
    <cellStyle name="Comma 2 2 24 3 2" xfId="38030" xr:uid="{1F5D7554-E30F-4814-935A-A7A73EEEBFCF}"/>
    <cellStyle name="Comma 2 2 24 4" xfId="38028" xr:uid="{BC236046-176F-4A11-AA2E-5B1982E6F389}"/>
    <cellStyle name="Comma 2 2 240" xfId="17679" xr:uid="{6450C7BD-B8DE-47F5-9E5A-2EB36D85087D}"/>
    <cellStyle name="Comma 2 2 240 2" xfId="38031" xr:uid="{A257706A-2E20-4D81-9A85-22E4FE14EA10}"/>
    <cellStyle name="Comma 2 2 241" xfId="17680" xr:uid="{37EF924B-51C5-4EB9-9929-BEDD5D72E869}"/>
    <cellStyle name="Comma 2 2 241 2" xfId="38032" xr:uid="{337D5E5F-D790-498F-B4ED-97B678F94AA0}"/>
    <cellStyle name="Comma 2 2 242" xfId="17681" xr:uid="{D71E8F39-D901-48C8-A322-124280EB0611}"/>
    <cellStyle name="Comma 2 2 242 2" xfId="38033" xr:uid="{9CCE6B8A-4C4D-4A64-8175-869BDB67B142}"/>
    <cellStyle name="Comma 2 2 243" xfId="17682" xr:uid="{C378DCEB-91F1-4E41-ABE7-02E01ABB9D60}"/>
    <cellStyle name="Comma 2 2 243 2" xfId="38034" xr:uid="{EFB098A0-CD70-4C89-8DE8-A888A2855191}"/>
    <cellStyle name="Comma 2 2 244" xfId="17683" xr:uid="{097D16B7-F5D7-423C-ABAE-CAB148672104}"/>
    <cellStyle name="Comma 2 2 244 2" xfId="38035" xr:uid="{C2C4FB5D-BE62-4091-B17A-84F74B77647B}"/>
    <cellStyle name="Comma 2 2 245" xfId="17684" xr:uid="{C61689BF-4CB2-4688-BC90-6A8614E9E1D9}"/>
    <cellStyle name="Comma 2 2 245 2" xfId="38036" xr:uid="{2D91C2E2-0B26-4F4A-B60C-99935CB9BFB5}"/>
    <cellStyle name="Comma 2 2 246" xfId="17685" xr:uid="{216D5EDB-A9DD-402A-A184-9F3299A0264D}"/>
    <cellStyle name="Comma 2 2 246 2" xfId="38037" xr:uid="{A2052C77-CC3B-4F0B-ABCE-42FB9D69E0D6}"/>
    <cellStyle name="Comma 2 2 247" xfId="17686" xr:uid="{C3699BC2-7324-4742-B24C-90182C3349A7}"/>
    <cellStyle name="Comma 2 2 247 2" xfId="38038" xr:uid="{F7F14EBF-3807-45E8-A52A-221B99EC6464}"/>
    <cellStyle name="Comma 2 2 248" xfId="17687" xr:uid="{2D288208-6E38-423E-B890-E39321D18206}"/>
    <cellStyle name="Comma 2 2 248 2" xfId="38039" xr:uid="{55F9B428-775F-4903-8D1F-2AE1332DBA72}"/>
    <cellStyle name="Comma 2 2 249" xfId="17688" xr:uid="{8E93C882-E4A3-44A7-92CD-D8C440168DB5}"/>
    <cellStyle name="Comma 2 2 249 2" xfId="38040" xr:uid="{77168763-0A01-4D15-BB5E-73E09C4F16BF}"/>
    <cellStyle name="Comma 2 2 25" xfId="17689" xr:uid="{96EF36F5-D9DF-434B-8975-E11B80A461CE}"/>
    <cellStyle name="Comma 2 2 25 2" xfId="17690" xr:uid="{C31397EE-5E9F-470C-B8C8-64DF3D2BF91E}"/>
    <cellStyle name="Comma 2 2 25 2 2" xfId="38042" xr:uid="{4F48B445-C2CA-4D84-AE90-8CA20CFACFC5}"/>
    <cellStyle name="Comma 2 2 25 3" xfId="17691" xr:uid="{5469A134-A2CD-49B6-AA6D-61BF0B7B89AC}"/>
    <cellStyle name="Comma 2 2 25 3 2" xfId="38043" xr:uid="{699AC02A-60B0-4471-AA99-08CB342BB751}"/>
    <cellStyle name="Comma 2 2 25 4" xfId="38041" xr:uid="{651BFC43-A6B2-477B-8346-66B0FD2C282B}"/>
    <cellStyle name="Comma 2 2 250" xfId="17692" xr:uid="{A884D54B-13B8-4AA1-AB34-E52C70E4F314}"/>
    <cellStyle name="Comma 2 2 250 2" xfId="38044" xr:uid="{20DA97D0-8FDE-4C66-8125-12FDCBF72AE6}"/>
    <cellStyle name="Comma 2 2 251" xfId="17693" xr:uid="{083DC6A7-24F9-4EDC-8C64-B567C34A8C9A}"/>
    <cellStyle name="Comma 2 2 251 2" xfId="38045" xr:uid="{0062BD04-D96A-4C2E-A223-08C456623191}"/>
    <cellStyle name="Comma 2 2 252" xfId="17694" xr:uid="{5A49FD96-12F9-4836-9C8D-C982498A903E}"/>
    <cellStyle name="Comma 2 2 252 2" xfId="38046" xr:uid="{58D802E4-585F-49E3-B0B3-C17EDCEF877A}"/>
    <cellStyle name="Comma 2 2 253" xfId="17695" xr:uid="{23F3C7FF-4810-4083-A80F-7D7778BC5D6B}"/>
    <cellStyle name="Comma 2 2 253 2" xfId="38047" xr:uid="{6E08C1AC-F244-40F8-B016-1055198345B3}"/>
    <cellStyle name="Comma 2 2 254" xfId="17696" xr:uid="{486D8C90-08C3-46F0-91D8-1EC579A752AC}"/>
    <cellStyle name="Comma 2 2 254 2" xfId="38048" xr:uid="{6B85603A-577C-4EA3-8045-012E9196DDA7}"/>
    <cellStyle name="Comma 2 2 255" xfId="17697" xr:uid="{5D4D2A9A-1FCC-4F94-B4CE-BA16FF20A1E7}"/>
    <cellStyle name="Comma 2 2 255 2" xfId="38049" xr:uid="{3727F640-9DFE-40F1-BCA0-24E95D54ACEB}"/>
    <cellStyle name="Comma 2 2 256" xfId="17698" xr:uid="{7672015F-9377-42D2-A973-B89379877088}"/>
    <cellStyle name="Comma 2 2 256 2" xfId="38050" xr:uid="{2272E48C-2F83-4738-AC92-1ED450D60CA0}"/>
    <cellStyle name="Comma 2 2 257" xfId="17176" xr:uid="{2D107980-8067-4DE8-BD34-3CF4CAB5601C}"/>
    <cellStyle name="Comma 2 2 257 2" xfId="37528" xr:uid="{694B1457-537B-429A-82E9-038C5C855807}"/>
    <cellStyle name="Comma 2 2 258" xfId="49618" xr:uid="{C297588E-218D-45EB-8DCC-5F8912E0010F}"/>
    <cellStyle name="Comma 2 2 259" xfId="49646" xr:uid="{2BBA70CC-56A2-43EB-87CD-EC0928A7C329}"/>
    <cellStyle name="Comma 2 2 26" xfId="17699" xr:uid="{81477188-7029-4796-A03B-726F5CD81548}"/>
    <cellStyle name="Comma 2 2 26 2" xfId="17700" xr:uid="{A81A128B-9D55-4526-9351-86A450080E3F}"/>
    <cellStyle name="Comma 2 2 26 2 2" xfId="38052" xr:uid="{4E37E569-809F-441B-9293-5C51CBCB9170}"/>
    <cellStyle name="Comma 2 2 26 3" xfId="17701" xr:uid="{A8F47D8B-7CCC-41FE-B19F-9F9B31309F3F}"/>
    <cellStyle name="Comma 2 2 26 3 2" xfId="38053" xr:uid="{C1F3F83D-DB2E-4B33-A829-54F1BBC3E6A6}"/>
    <cellStyle name="Comma 2 2 26 4" xfId="38051" xr:uid="{E84255AA-13B6-44AE-8292-7EBB43EF290A}"/>
    <cellStyle name="Comma 2 2 260" xfId="1702" xr:uid="{1CD6A5F0-B6BD-4C76-8FB6-BB1300ED8C48}"/>
    <cellStyle name="Comma 2 2 27" xfId="17702" xr:uid="{321F78FB-BC47-4A23-84BA-AA7B8C1D0C8B}"/>
    <cellStyle name="Comma 2 2 27 2" xfId="17703" xr:uid="{87D5467D-B61C-4D14-A775-1ACE75236C69}"/>
    <cellStyle name="Comma 2 2 27 2 2" xfId="38055" xr:uid="{8581CCF6-18AE-41FC-BBDF-5A1DD7D6DA12}"/>
    <cellStyle name="Comma 2 2 27 3" xfId="17704" xr:uid="{AFC5C57A-39C7-4F4C-99D0-1714AA39F634}"/>
    <cellStyle name="Comma 2 2 27 3 2" xfId="38056" xr:uid="{DF439107-559B-40EE-93AE-EBB9886E1D75}"/>
    <cellStyle name="Comma 2 2 27 4" xfId="38054" xr:uid="{4DBA8EF4-9A51-424F-B367-D95E156A54F3}"/>
    <cellStyle name="Comma 2 2 28" xfId="17705" xr:uid="{9F76CFC8-5A37-498C-8852-E0399B84BE9C}"/>
    <cellStyle name="Comma 2 2 28 2" xfId="17706" xr:uid="{6A2BA08E-79DF-40D8-B37A-9C170369F4D9}"/>
    <cellStyle name="Comma 2 2 28 2 2" xfId="38058" xr:uid="{DE7FCFFF-377A-4FDD-9BA8-2C12700E7EE7}"/>
    <cellStyle name="Comma 2 2 28 3" xfId="17707" xr:uid="{4A6B88C9-6763-4A0A-897D-D538335CA84C}"/>
    <cellStyle name="Comma 2 2 28 3 2" xfId="38059" xr:uid="{126B7EBD-8466-451A-86C9-699DB1D88916}"/>
    <cellStyle name="Comma 2 2 28 4" xfId="38057" xr:uid="{3AF2BB40-1CDB-43FE-868C-A1F053FFC9C9}"/>
    <cellStyle name="Comma 2 2 29" xfId="17708" xr:uid="{9A43C57B-449B-40BD-B50F-7E3D916FF856}"/>
    <cellStyle name="Comma 2 2 29 2" xfId="17709" xr:uid="{75EB523B-57F7-4E24-8612-47BE25319B1E}"/>
    <cellStyle name="Comma 2 2 29 2 2" xfId="38061" xr:uid="{4AD335D1-CB4E-45D8-9CC0-521AEB74268F}"/>
    <cellStyle name="Comma 2 2 29 3" xfId="17710" xr:uid="{7D743671-1A28-4D87-9798-A0E2802C378D}"/>
    <cellStyle name="Comma 2 2 29 3 2" xfId="38062" xr:uid="{B91C88F1-AD6E-4936-8EC3-74B2D9ED97CF}"/>
    <cellStyle name="Comma 2 2 29 4" xfId="38060" xr:uid="{A4890433-84C2-4F23-9C5E-AB0F2B40C51F}"/>
    <cellStyle name="Comma 2 2 3" xfId="445" xr:uid="{01084489-CA08-4C77-B126-187F0CAB0304}"/>
    <cellStyle name="Comma 2 2 3 10" xfId="17711" xr:uid="{AC59766E-BE11-413E-8A95-3EA703E56B99}"/>
    <cellStyle name="Comma 2 2 3 10 2" xfId="38063" xr:uid="{AB969162-311E-4095-ADDE-129A1866945F}"/>
    <cellStyle name="Comma 2 2 3 100" xfId="17712" xr:uid="{6FF76538-1CE8-4955-A10B-76179BCDA40A}"/>
    <cellStyle name="Comma 2 2 3 100 2" xfId="38064" xr:uid="{E746796E-D4DB-4D29-B832-7C53D00A2712}"/>
    <cellStyle name="Comma 2 2 3 101" xfId="17713" xr:uid="{BD1A81CF-9861-43B4-9346-E52D64FFF32F}"/>
    <cellStyle name="Comma 2 2 3 101 2" xfId="38065" xr:uid="{D02BFCD9-0BAF-4D27-B25C-2823359CDAA2}"/>
    <cellStyle name="Comma 2 2 3 102" xfId="17714" xr:uid="{18AB4433-CEF9-4D64-AC7B-A3A1A9C6D674}"/>
    <cellStyle name="Comma 2 2 3 102 2" xfId="38066" xr:uid="{0645E917-2911-4933-8296-9378F0A1FF7F}"/>
    <cellStyle name="Comma 2 2 3 103" xfId="17715" xr:uid="{86A7AD0F-9BC1-4862-A965-E6B6168B39BC}"/>
    <cellStyle name="Comma 2 2 3 103 2" xfId="38067" xr:uid="{7EA5BE0C-9AA5-498A-94CC-E8019E428495}"/>
    <cellStyle name="Comma 2 2 3 104" xfId="17716" xr:uid="{5B3D2920-AA0E-4142-BBC6-FD47DEC1629A}"/>
    <cellStyle name="Comma 2 2 3 104 2" xfId="38068" xr:uid="{4A9C9B45-E4A3-4613-B719-32191703A908}"/>
    <cellStyle name="Comma 2 2 3 105" xfId="17717" xr:uid="{B10C2317-DAF6-407B-AFF3-08E0F0096C91}"/>
    <cellStyle name="Comma 2 2 3 105 2" xfId="38069" xr:uid="{33089D40-045B-44D6-821B-7FAAAE5B72D2}"/>
    <cellStyle name="Comma 2 2 3 106" xfId="17718" xr:uid="{FECC8ACB-5C4E-4F78-880B-96C69C856B77}"/>
    <cellStyle name="Comma 2 2 3 106 2" xfId="38070" xr:uid="{3C60E8DD-1BC6-4F35-9253-0F6ABE5E6B50}"/>
    <cellStyle name="Comma 2 2 3 107" xfId="17719" xr:uid="{0D9985A6-0E36-44C8-8E3D-52B4E5F34493}"/>
    <cellStyle name="Comma 2 2 3 107 2" xfId="38071" xr:uid="{0738A6E6-B5FC-489C-A8FB-8D22630B31A3}"/>
    <cellStyle name="Comma 2 2 3 108" xfId="17720" xr:uid="{FAE8DC5C-869B-450F-BAE8-AB69BC6416FD}"/>
    <cellStyle name="Comma 2 2 3 108 2" xfId="38072" xr:uid="{C3F93002-F8C4-4C76-BB2F-9AB0DEEC0FDA}"/>
    <cellStyle name="Comma 2 2 3 109" xfId="17721" xr:uid="{B934E8CA-6BCD-4363-9F09-4FCBB33D7C93}"/>
    <cellStyle name="Comma 2 2 3 109 2" xfId="38073" xr:uid="{B6DFAE9F-CBAA-4235-A45E-A6B10E4382B1}"/>
    <cellStyle name="Comma 2 2 3 11" xfId="17722" xr:uid="{761DFC59-C0FA-4C30-B87D-92B17554815A}"/>
    <cellStyle name="Comma 2 2 3 11 2" xfId="38074" xr:uid="{6C763E97-5732-4566-804A-481DFC3392EB}"/>
    <cellStyle name="Comma 2 2 3 110" xfId="17723" xr:uid="{0F31B7B7-B3BC-4B19-B9EA-B6A24ABAC367}"/>
    <cellStyle name="Comma 2 2 3 110 2" xfId="38075" xr:uid="{B72440BC-2CF4-4191-85DA-D2BB7DAAA4E5}"/>
    <cellStyle name="Comma 2 2 3 111" xfId="17724" xr:uid="{4626007F-4E12-4D67-951F-5285FA124ACE}"/>
    <cellStyle name="Comma 2 2 3 111 2" xfId="38076" xr:uid="{47755437-BFB1-41BA-ABB9-4E8295A27B82}"/>
    <cellStyle name="Comma 2 2 3 112" xfId="17725" xr:uid="{3C45EE13-C27B-47BB-952A-D079C783C952}"/>
    <cellStyle name="Comma 2 2 3 112 2" xfId="38077" xr:uid="{25BA3D16-F8B9-46E1-B5EE-8013E4871E11}"/>
    <cellStyle name="Comma 2 2 3 113" xfId="17726" xr:uid="{19BA7A97-7A72-4266-82E1-DA7F98A96046}"/>
    <cellStyle name="Comma 2 2 3 113 2" xfId="38078" xr:uid="{7FFDDF14-ED52-45FA-8568-D9699277B313}"/>
    <cellStyle name="Comma 2 2 3 114" xfId="17727" xr:uid="{99561726-3F7E-4C78-8E64-E30B6737497D}"/>
    <cellStyle name="Comma 2 2 3 114 2" xfId="38079" xr:uid="{5214569B-A756-4BA8-AFDD-AD3416569ED5}"/>
    <cellStyle name="Comma 2 2 3 115" xfId="17728" xr:uid="{41BDD41D-DB04-4FBB-939F-BCB5BDEE6E2E}"/>
    <cellStyle name="Comma 2 2 3 115 2" xfId="38080" xr:uid="{7ED7DB07-5479-4F69-BE58-6867C7EE6453}"/>
    <cellStyle name="Comma 2 2 3 116" xfId="17729" xr:uid="{DA1504D1-6B0B-4424-8DF3-DEBD4E59F430}"/>
    <cellStyle name="Comma 2 2 3 116 2" xfId="38081" xr:uid="{5D05534A-C769-4418-A0A8-A2DBFFF864FD}"/>
    <cellStyle name="Comma 2 2 3 117" xfId="17730" xr:uid="{985DF885-E992-4EA4-AD76-D91FF450563B}"/>
    <cellStyle name="Comma 2 2 3 117 2" xfId="38082" xr:uid="{4F6946D0-036E-43FF-9C27-8FF09D633A6D}"/>
    <cellStyle name="Comma 2 2 3 118" xfId="17731" xr:uid="{4FEFA35D-65F3-4EE4-893A-D5FDD400289F}"/>
    <cellStyle name="Comma 2 2 3 118 2" xfId="38083" xr:uid="{BE8B15D3-A5F6-4132-B0E2-F533FA231BDC}"/>
    <cellStyle name="Comma 2 2 3 119" xfId="17732" xr:uid="{F43C14FA-5AC7-4BAA-9B0E-B832B8C02C72}"/>
    <cellStyle name="Comma 2 2 3 119 2" xfId="38084" xr:uid="{3855F335-B028-4A76-A265-E0921A1FCC1F}"/>
    <cellStyle name="Comma 2 2 3 12" xfId="17733" xr:uid="{6A71BA97-3EC1-4E4E-87FE-3A7002CD9F32}"/>
    <cellStyle name="Comma 2 2 3 12 2" xfId="38085" xr:uid="{BF31FE11-08D1-42EC-B2C8-D68EDF70C535}"/>
    <cellStyle name="Comma 2 2 3 120" xfId="17734" xr:uid="{F76AA3EB-7335-47D0-AF2C-DEC899DE2847}"/>
    <cellStyle name="Comma 2 2 3 120 2" xfId="38086" xr:uid="{0BBD629A-65C2-4AE6-8BE4-B2E64FE99976}"/>
    <cellStyle name="Comma 2 2 3 121" xfId="17735" xr:uid="{B5BD2746-0FC4-4EB1-95F8-B0917D7A5F83}"/>
    <cellStyle name="Comma 2 2 3 121 2" xfId="38087" xr:uid="{A0EA34C4-E7B3-4C3D-926B-57EC737DD3C4}"/>
    <cellStyle name="Comma 2 2 3 122" xfId="17736" xr:uid="{560005BD-DD01-47BD-8199-63F954F3B36D}"/>
    <cellStyle name="Comma 2 2 3 122 2" xfId="38088" xr:uid="{7879166B-D020-4189-9F7B-377A0091DBEB}"/>
    <cellStyle name="Comma 2 2 3 123" xfId="17737" xr:uid="{C3AEA5DF-C3BF-4324-BE02-4DAE2736CAB7}"/>
    <cellStyle name="Comma 2 2 3 123 2" xfId="38089" xr:uid="{5F7B32C2-8907-457A-9720-FE436B8A1BD0}"/>
    <cellStyle name="Comma 2 2 3 124" xfId="17738" xr:uid="{6811CC95-B5AD-4252-859C-57DC92B88D1B}"/>
    <cellStyle name="Comma 2 2 3 124 2" xfId="38090" xr:uid="{C2E0F971-2A17-488F-BEEE-1C65E1B55D8C}"/>
    <cellStyle name="Comma 2 2 3 125" xfId="17739" xr:uid="{ABC363A7-1A0D-449F-BF59-FA99ED4D9568}"/>
    <cellStyle name="Comma 2 2 3 125 2" xfId="38091" xr:uid="{72310076-D0A5-4A74-BEB2-83384490DEC8}"/>
    <cellStyle name="Comma 2 2 3 126" xfId="17740" xr:uid="{08527CD7-2B10-41E6-A066-EE63321F1070}"/>
    <cellStyle name="Comma 2 2 3 126 2" xfId="38092" xr:uid="{A32A5E6E-861B-4688-BAF2-3C548451E518}"/>
    <cellStyle name="Comma 2 2 3 127" xfId="17741" xr:uid="{88DC63B7-BD9E-49DB-ABD8-616A9D00619F}"/>
    <cellStyle name="Comma 2 2 3 127 2" xfId="38093" xr:uid="{C01B8270-36A7-4BA3-B9A4-47CFBB706F9A}"/>
    <cellStyle name="Comma 2 2 3 128" xfId="17742" xr:uid="{6570AF65-C5CF-4F18-B4AB-2CF53998BF3A}"/>
    <cellStyle name="Comma 2 2 3 128 2" xfId="38094" xr:uid="{3F5D21AD-23AE-44C7-B5F2-06A5EB80F5D2}"/>
    <cellStyle name="Comma 2 2 3 129" xfId="17743" xr:uid="{A7854033-E40D-4FBD-BA01-E9E8B894AA06}"/>
    <cellStyle name="Comma 2 2 3 129 2" xfId="38095" xr:uid="{A7D1BD5D-D61E-4884-93BF-CFDED06FEB2F}"/>
    <cellStyle name="Comma 2 2 3 13" xfId="17744" xr:uid="{BBEE17D4-63F1-4204-ABF6-A5FBCD9DF982}"/>
    <cellStyle name="Comma 2 2 3 13 2" xfId="38096" xr:uid="{CDF393B9-D496-47AD-8F12-251AC53FDB58}"/>
    <cellStyle name="Comma 2 2 3 130" xfId="17745" xr:uid="{B0311ECF-D0AA-4F8E-ACA7-B731F7286B54}"/>
    <cellStyle name="Comma 2 2 3 130 2" xfId="38097" xr:uid="{C98E575F-8809-4B35-AF7A-B4326266E7CE}"/>
    <cellStyle name="Comma 2 2 3 131" xfId="17746" xr:uid="{EF4C6D67-4DAA-48DB-9E47-4626C9956240}"/>
    <cellStyle name="Comma 2 2 3 131 2" xfId="38098" xr:uid="{9FC11B01-AAA7-4CBF-89FF-7218CE646505}"/>
    <cellStyle name="Comma 2 2 3 132" xfId="17747" xr:uid="{F4554901-4C2F-4788-8B6D-7DA62A6575BE}"/>
    <cellStyle name="Comma 2 2 3 132 2" xfId="38099" xr:uid="{02CE296C-C4B3-4DA9-A6F7-E011B5C7E9AC}"/>
    <cellStyle name="Comma 2 2 3 133" xfId="17748" xr:uid="{442425CE-0A08-45FE-8462-9C36393F2847}"/>
    <cellStyle name="Comma 2 2 3 133 2" xfId="38100" xr:uid="{C76DD789-4C65-48E8-A3A6-A6C93B124BEF}"/>
    <cellStyle name="Comma 2 2 3 134" xfId="17749" xr:uid="{8FA80F10-21F0-435D-AA25-5B58C935F664}"/>
    <cellStyle name="Comma 2 2 3 134 2" xfId="38101" xr:uid="{BACA84AB-C4AE-485B-BAD8-9D88E8790BD3}"/>
    <cellStyle name="Comma 2 2 3 135" xfId="17750" xr:uid="{740B8328-626D-4820-91F5-1073B642A8F5}"/>
    <cellStyle name="Comma 2 2 3 135 2" xfId="38102" xr:uid="{531C4A30-1D8E-4C4F-8547-9E8AAE6DCBAF}"/>
    <cellStyle name="Comma 2 2 3 136" xfId="17751" xr:uid="{564467F7-2CCE-4B21-AC56-AB838914829F}"/>
    <cellStyle name="Comma 2 2 3 136 2" xfId="38103" xr:uid="{CB1E52A4-BEBF-446A-87E5-9ADCB6DC4497}"/>
    <cellStyle name="Comma 2 2 3 137" xfId="17752" xr:uid="{4047FC56-7048-469E-9930-6C98B7BEAF43}"/>
    <cellStyle name="Comma 2 2 3 137 2" xfId="38104" xr:uid="{82E0A0EF-5C43-478E-97B4-18F941BF6B5F}"/>
    <cellStyle name="Comma 2 2 3 138" xfId="17753" xr:uid="{8A72C5E5-7285-4848-AF18-91077098C86B}"/>
    <cellStyle name="Comma 2 2 3 138 2" xfId="38105" xr:uid="{B2F5E424-4E29-4238-BDA2-0654FC3E9A59}"/>
    <cellStyle name="Comma 2 2 3 139" xfId="17754" xr:uid="{23631185-0057-43FF-9AF2-441F56D5D4C1}"/>
    <cellStyle name="Comma 2 2 3 139 2" xfId="38106" xr:uid="{DC3DD44D-6BCE-4C81-8579-D785EE446AB3}"/>
    <cellStyle name="Comma 2 2 3 14" xfId="17755" xr:uid="{71CCE920-54C2-46C5-ABD2-CB9CFD976A88}"/>
    <cellStyle name="Comma 2 2 3 14 2" xfId="38107" xr:uid="{CEECA068-B2CE-4304-93A9-2BC281727C50}"/>
    <cellStyle name="Comma 2 2 3 140" xfId="17756" xr:uid="{A246CD1F-E654-4A9F-8BA5-EDCE7BF20CB5}"/>
    <cellStyle name="Comma 2 2 3 140 2" xfId="38108" xr:uid="{20183542-963A-4E10-83A0-2AFC9CD148A8}"/>
    <cellStyle name="Comma 2 2 3 141" xfId="17757" xr:uid="{A1C754A3-B301-4BCB-A430-E31E6FE7EDB4}"/>
    <cellStyle name="Comma 2 2 3 141 2" xfId="38109" xr:uid="{3CFE2DB6-A8A2-45CE-8125-F13B242C324C}"/>
    <cellStyle name="Comma 2 2 3 142" xfId="17758" xr:uid="{B084D2E7-2B29-4186-B9EC-5C364DDC08BB}"/>
    <cellStyle name="Comma 2 2 3 142 2" xfId="38110" xr:uid="{29DDD38E-BD26-4A12-B9EF-41F0E2661B28}"/>
    <cellStyle name="Comma 2 2 3 143" xfId="17759" xr:uid="{8D297C0D-6F83-4BEF-B2EE-C6FFD7201938}"/>
    <cellStyle name="Comma 2 2 3 143 2" xfId="38111" xr:uid="{F035EA44-CA18-42BD-AD39-E9D6CC992F26}"/>
    <cellStyle name="Comma 2 2 3 144" xfId="17760" xr:uid="{56545EF2-61C6-4A3E-B0BE-F19CA4077A20}"/>
    <cellStyle name="Comma 2 2 3 144 2" xfId="38112" xr:uid="{5BFC7A80-A3FC-43B3-BB01-06DB7048CC8B}"/>
    <cellStyle name="Comma 2 2 3 145" xfId="17761" xr:uid="{7482CA4F-F463-482E-A601-14E1B4ACFF75}"/>
    <cellStyle name="Comma 2 2 3 145 2" xfId="38113" xr:uid="{FE32B585-29B2-497E-B97C-DCDB344BD527}"/>
    <cellStyle name="Comma 2 2 3 146" xfId="17762" xr:uid="{00C59688-F34A-44E5-99AA-16EC9C1FC8A8}"/>
    <cellStyle name="Comma 2 2 3 146 2" xfId="38114" xr:uid="{117C3549-A60B-409B-9F69-DF197F326A22}"/>
    <cellStyle name="Comma 2 2 3 147" xfId="17763" xr:uid="{521CA3D3-5A00-4632-9E0E-C31FD9EF71CF}"/>
    <cellStyle name="Comma 2 2 3 147 2" xfId="38115" xr:uid="{9A4A9A51-7FCE-4A60-88AD-519111E89BCF}"/>
    <cellStyle name="Comma 2 2 3 148" xfId="17764" xr:uid="{217059A7-6302-488F-BE84-D570327A84B0}"/>
    <cellStyle name="Comma 2 2 3 148 2" xfId="38116" xr:uid="{24C092A4-0F40-40C8-8B06-9941B034A2B2}"/>
    <cellStyle name="Comma 2 2 3 149" xfId="17765" xr:uid="{F59596FD-5DB3-410B-A7F2-0011F51921A5}"/>
    <cellStyle name="Comma 2 2 3 149 2" xfId="38117" xr:uid="{F340DEBD-BEA2-4234-ADB3-B807599A0248}"/>
    <cellStyle name="Comma 2 2 3 15" xfId="17766" xr:uid="{EBFD691E-32B2-4FED-B5AF-6D4FECEA67AC}"/>
    <cellStyle name="Comma 2 2 3 15 2" xfId="38118" xr:uid="{BF5B3D9D-7FF9-4447-82FF-205AACC2BF70}"/>
    <cellStyle name="Comma 2 2 3 150" xfId="17767" xr:uid="{ED6E1497-404F-4345-9C75-EEC59A079D90}"/>
    <cellStyle name="Comma 2 2 3 150 2" xfId="38119" xr:uid="{A165DC7D-B448-40E4-AA3A-43DBC5D45DA2}"/>
    <cellStyle name="Comma 2 2 3 151" xfId="17768" xr:uid="{D0AF5CB7-2BE2-42F5-9196-6856365D7028}"/>
    <cellStyle name="Comma 2 2 3 151 2" xfId="38120" xr:uid="{0B766AC8-1A75-4C84-BD39-46903BF19AF6}"/>
    <cellStyle name="Comma 2 2 3 152" xfId="17769" xr:uid="{D58C794B-249B-4EAD-A68F-B9C20F2767DE}"/>
    <cellStyle name="Comma 2 2 3 152 2" xfId="38121" xr:uid="{58688286-D25F-4165-9C1D-AA54598691FF}"/>
    <cellStyle name="Comma 2 2 3 153" xfId="17770" xr:uid="{9F2D4549-216F-4A33-B776-85EAED970378}"/>
    <cellStyle name="Comma 2 2 3 153 2" xfId="38122" xr:uid="{9729484D-C5C0-4BCB-8D91-1649E5808E05}"/>
    <cellStyle name="Comma 2 2 3 154" xfId="17771" xr:uid="{FEF43E88-FDFA-4C61-8D81-66B15608D623}"/>
    <cellStyle name="Comma 2 2 3 154 2" xfId="38123" xr:uid="{6B68A733-903E-41C1-BA63-0226B9938E77}"/>
    <cellStyle name="Comma 2 2 3 155" xfId="17772" xr:uid="{D4B672EF-CA2F-4B01-AFB2-3A5201FC9C4A}"/>
    <cellStyle name="Comma 2 2 3 155 2" xfId="38124" xr:uid="{6A123467-7900-40D6-B1D1-0285AAE53936}"/>
    <cellStyle name="Comma 2 2 3 156" xfId="17773" xr:uid="{42F07E78-2ED6-40E5-967E-A809482CF624}"/>
    <cellStyle name="Comma 2 2 3 156 2" xfId="38125" xr:uid="{0AF6CFAE-60F6-46C4-9F2E-1D807348EDAF}"/>
    <cellStyle name="Comma 2 2 3 157" xfId="17774" xr:uid="{B89F4DEA-8871-4748-AE30-137F2D93DFCD}"/>
    <cellStyle name="Comma 2 2 3 157 2" xfId="38126" xr:uid="{CD1B7109-C218-482F-B907-DDDED6BD387C}"/>
    <cellStyle name="Comma 2 2 3 158" xfId="17775" xr:uid="{6369202C-9CD5-40C8-B5B1-AB8EEA9B4487}"/>
    <cellStyle name="Comma 2 2 3 158 2" xfId="38127" xr:uid="{0EBAF4D5-9D71-414D-899B-301629F70982}"/>
    <cellStyle name="Comma 2 2 3 159" xfId="17776" xr:uid="{0B2A120A-2F0E-40D7-801C-8ACA8C1D5E2F}"/>
    <cellStyle name="Comma 2 2 3 159 2" xfId="38128" xr:uid="{4AD25D62-659C-422F-B710-28197BD3596C}"/>
    <cellStyle name="Comma 2 2 3 16" xfId="17777" xr:uid="{1CD306D8-57E7-44D2-A9D9-41033B8D07B2}"/>
    <cellStyle name="Comma 2 2 3 16 2" xfId="38129" xr:uid="{FE2FDC51-8B51-492A-8241-D61105EC4091}"/>
    <cellStyle name="Comma 2 2 3 160" xfId="17778" xr:uid="{26628F12-C5D6-46D2-B6E4-5FFE0BF06B4B}"/>
    <cellStyle name="Comma 2 2 3 160 2" xfId="38130" xr:uid="{EEAF95FD-6FDB-4F6A-976A-4BA136638428}"/>
    <cellStyle name="Comma 2 2 3 161" xfId="17779" xr:uid="{BC6E7EA4-73C6-48F8-8604-E6633F384B78}"/>
    <cellStyle name="Comma 2 2 3 161 2" xfId="38131" xr:uid="{5F3C7137-7B2C-4CC7-8860-99526B9B829F}"/>
    <cellStyle name="Comma 2 2 3 162" xfId="17780" xr:uid="{C88FD752-D6C4-40D8-82CB-384EAA7B462C}"/>
    <cellStyle name="Comma 2 2 3 162 2" xfId="38132" xr:uid="{8A9B253C-FC41-4B4C-B139-A39452CA6BB2}"/>
    <cellStyle name="Comma 2 2 3 163" xfId="17781" xr:uid="{03B9EBAB-9B98-4037-ADB7-7623207A7FB2}"/>
    <cellStyle name="Comma 2 2 3 163 2" xfId="38133" xr:uid="{9A8A384B-CA08-4525-AF50-947BA88AE69B}"/>
    <cellStyle name="Comma 2 2 3 164" xfId="17782" xr:uid="{01F41828-5A39-4214-A90A-6963FC184613}"/>
    <cellStyle name="Comma 2 2 3 164 2" xfId="38134" xr:uid="{EA26D996-A942-4C89-A961-C50DF9A20C77}"/>
    <cellStyle name="Comma 2 2 3 165" xfId="17783" xr:uid="{34AE54D7-5B04-4AC5-B224-F00E7530F46A}"/>
    <cellStyle name="Comma 2 2 3 165 2" xfId="38135" xr:uid="{219B31BB-6E69-4824-BDEC-282473E43BE1}"/>
    <cellStyle name="Comma 2 2 3 166" xfId="17784" xr:uid="{1DB9890F-A610-4844-821C-DF456DFB3007}"/>
    <cellStyle name="Comma 2 2 3 166 2" xfId="38136" xr:uid="{ADAA6D0E-C7C4-4E33-9BD9-B11A9674C537}"/>
    <cellStyle name="Comma 2 2 3 167" xfId="17785" xr:uid="{73376393-B35D-47D6-9772-C99AD8E0643B}"/>
    <cellStyle name="Comma 2 2 3 167 2" xfId="38137" xr:uid="{5482ABFD-DDBE-4B25-B762-80F6F5E9AF2E}"/>
    <cellStyle name="Comma 2 2 3 168" xfId="17786" xr:uid="{529B3E4A-0C46-457D-8FF8-9F95A264207F}"/>
    <cellStyle name="Comma 2 2 3 168 2" xfId="38138" xr:uid="{1F19ABFE-A2B7-488F-93A8-8961E2CFB6B2}"/>
    <cellStyle name="Comma 2 2 3 169" xfId="17787" xr:uid="{4963D312-1945-4DBB-9059-B654D0306857}"/>
    <cellStyle name="Comma 2 2 3 169 2" xfId="38139" xr:uid="{99F3EB77-1DEA-49DE-A0D3-74EACF8DCFFE}"/>
    <cellStyle name="Comma 2 2 3 17" xfId="17788" xr:uid="{EADD1FDD-D679-49D6-B325-B4A2C252F854}"/>
    <cellStyle name="Comma 2 2 3 17 2" xfId="38140" xr:uid="{648249CD-C753-4363-B6BD-44BEF4175280}"/>
    <cellStyle name="Comma 2 2 3 170" xfId="17789" xr:uid="{7C965239-2FF2-4CA3-A15D-B859DA35DA46}"/>
    <cellStyle name="Comma 2 2 3 170 2" xfId="38141" xr:uid="{40474178-3FB2-4B66-BEFF-8DB6AD16CF22}"/>
    <cellStyle name="Comma 2 2 3 171" xfId="17790" xr:uid="{C204494D-2D12-4637-929B-B6B4A04247F6}"/>
    <cellStyle name="Comma 2 2 3 171 2" xfId="38142" xr:uid="{06AA5DC5-2AFE-4F27-A4CE-FE54BF5D3DD5}"/>
    <cellStyle name="Comma 2 2 3 172" xfId="17791" xr:uid="{200B4ECA-0059-4272-84CA-0DD27794DC1A}"/>
    <cellStyle name="Comma 2 2 3 172 2" xfId="38143" xr:uid="{FCC64C59-C182-45AE-A926-9D905377F086}"/>
    <cellStyle name="Comma 2 2 3 173" xfId="17792" xr:uid="{EC0C6F4D-EBAF-4448-B94D-418B50C2AD14}"/>
    <cellStyle name="Comma 2 2 3 173 2" xfId="38144" xr:uid="{9CCCC0E5-A98F-40C1-AE1A-43CCF6973191}"/>
    <cellStyle name="Comma 2 2 3 174" xfId="17793" xr:uid="{A63B19C2-202F-494B-8699-21EA09F9F7B3}"/>
    <cellStyle name="Comma 2 2 3 174 2" xfId="38145" xr:uid="{93889EF6-EE3B-4A48-BDB7-D5918E3E2A9F}"/>
    <cellStyle name="Comma 2 2 3 175" xfId="17794" xr:uid="{7E9D477D-0773-4CD6-8380-5CC6AA8DD795}"/>
    <cellStyle name="Comma 2 2 3 175 2" xfId="38146" xr:uid="{85129617-B4BD-4B26-AB59-056C5A880D96}"/>
    <cellStyle name="Comma 2 2 3 176" xfId="17795" xr:uid="{B2C85154-D613-47DD-A9B2-F1721FAEA4BC}"/>
    <cellStyle name="Comma 2 2 3 176 2" xfId="38147" xr:uid="{6B9998DE-FC5F-4FCD-A8BE-57A4F7C5F088}"/>
    <cellStyle name="Comma 2 2 3 177" xfId="17796" xr:uid="{5866B7C3-EA99-4646-8283-919552835F62}"/>
    <cellStyle name="Comma 2 2 3 177 2" xfId="38148" xr:uid="{33CC4873-9BF9-4697-AB56-760BDAB74C9E}"/>
    <cellStyle name="Comma 2 2 3 178" xfId="17797" xr:uid="{737B7484-409F-426A-B77F-BA52B59C6759}"/>
    <cellStyle name="Comma 2 2 3 178 2" xfId="38149" xr:uid="{653A8298-2198-4115-919D-D801833FD960}"/>
    <cellStyle name="Comma 2 2 3 179" xfId="17798" xr:uid="{AC01244B-9905-465C-9EEB-4408FBA554F5}"/>
    <cellStyle name="Comma 2 2 3 179 2" xfId="38150" xr:uid="{0AC67BB7-3262-4535-92D8-9E3B8FF901A8}"/>
    <cellStyle name="Comma 2 2 3 18" xfId="17799" xr:uid="{4C30C665-85C2-4975-B960-18AFE0691073}"/>
    <cellStyle name="Comma 2 2 3 18 2" xfId="38151" xr:uid="{DC5A4253-5E96-41B8-AA64-DF758DCE0B1F}"/>
    <cellStyle name="Comma 2 2 3 180" xfId="17800" xr:uid="{891F42BB-4263-44BF-BBE5-72F5B019A71F}"/>
    <cellStyle name="Comma 2 2 3 180 2" xfId="38152" xr:uid="{BFBB37EA-B5A8-4BBE-B5DC-473C7AA459B1}"/>
    <cellStyle name="Comma 2 2 3 181" xfId="17801" xr:uid="{EB71E249-629F-4D30-BFF9-C99026B84A32}"/>
    <cellStyle name="Comma 2 2 3 181 2" xfId="38153" xr:uid="{F72F5359-D4B7-4DBB-A714-3E840E5650EF}"/>
    <cellStyle name="Comma 2 2 3 182" xfId="17802" xr:uid="{6750C777-FA1C-474F-A1B7-1B44DB8F5723}"/>
    <cellStyle name="Comma 2 2 3 182 2" xfId="38154" xr:uid="{7287C3F7-4F00-4879-994D-766F5884464B}"/>
    <cellStyle name="Comma 2 2 3 183" xfId="17803" xr:uid="{01C9D2F4-CD0B-47A9-A4F3-BF9F28CDF712}"/>
    <cellStyle name="Comma 2 2 3 183 2" xfId="38155" xr:uid="{830B21A9-5A6D-4F59-A906-BFB87E78B0B5}"/>
    <cellStyle name="Comma 2 2 3 184" xfId="17804" xr:uid="{DB65DBA9-2EFC-46E4-93F6-0FC2F0D25060}"/>
    <cellStyle name="Comma 2 2 3 184 2" xfId="38156" xr:uid="{54D08CF1-3905-4A72-9E6F-B4861C848833}"/>
    <cellStyle name="Comma 2 2 3 185" xfId="17805" xr:uid="{53F759C3-50B1-4416-AB6C-75B5CF33AABE}"/>
    <cellStyle name="Comma 2 2 3 185 2" xfId="38157" xr:uid="{EEC759D4-BC17-4388-A5F7-7C8C4451D199}"/>
    <cellStyle name="Comma 2 2 3 186" xfId="17806" xr:uid="{82DCF95D-9462-4715-8EB3-47255120036D}"/>
    <cellStyle name="Comma 2 2 3 186 2" xfId="38158" xr:uid="{7CC9DF8F-280E-47BD-BC52-D2B7F94A7B50}"/>
    <cellStyle name="Comma 2 2 3 187" xfId="17807" xr:uid="{80D4CC8C-2879-47BE-92E5-8CAA28AD1031}"/>
    <cellStyle name="Comma 2 2 3 187 2" xfId="38159" xr:uid="{49BFA1D4-57F2-4AC4-9AE4-45DF72331290}"/>
    <cellStyle name="Comma 2 2 3 188" xfId="17808" xr:uid="{AA8161B2-CFB2-4EDC-A9FC-B9FA146E9C05}"/>
    <cellStyle name="Comma 2 2 3 188 2" xfId="38160" xr:uid="{0F8CC8F7-AF60-4896-B193-1E93AD8E30AC}"/>
    <cellStyle name="Comma 2 2 3 189" xfId="17809" xr:uid="{4A16391B-C934-4F03-8CA9-5311FAFA2F46}"/>
    <cellStyle name="Comma 2 2 3 189 2" xfId="38161" xr:uid="{DC341796-7B40-4A61-9C79-FE2A0AF1BAA4}"/>
    <cellStyle name="Comma 2 2 3 19" xfId="17810" xr:uid="{147C9483-1669-4495-952D-EE1167A31061}"/>
    <cellStyle name="Comma 2 2 3 19 2" xfId="38162" xr:uid="{40FCD8D8-8719-4A83-B3DE-EC32F95F027F}"/>
    <cellStyle name="Comma 2 2 3 190" xfId="17811" xr:uid="{130CF79C-1676-44C5-884E-C211F659A91B}"/>
    <cellStyle name="Comma 2 2 3 190 2" xfId="38163" xr:uid="{25243455-E1A2-46B2-AF73-C1439A1F2750}"/>
    <cellStyle name="Comma 2 2 3 191" xfId="17812" xr:uid="{A57C00E0-19AE-4FE6-A31A-0C8D3EDB1681}"/>
    <cellStyle name="Comma 2 2 3 191 2" xfId="38164" xr:uid="{0329C6AA-56A8-4986-815B-9BBBA32C6DAC}"/>
    <cellStyle name="Comma 2 2 3 192" xfId="17813" xr:uid="{E093BE95-233C-4EE8-8392-2039AB858B18}"/>
    <cellStyle name="Comma 2 2 3 192 2" xfId="38165" xr:uid="{229AA8E5-C86B-4131-A33D-4000A1239707}"/>
    <cellStyle name="Comma 2 2 3 193" xfId="17814" xr:uid="{AAB8F398-EB7F-4E71-9111-947DC77A63B8}"/>
    <cellStyle name="Comma 2 2 3 193 2" xfId="38166" xr:uid="{A0586E6C-B218-4235-B9F0-415428A49290}"/>
    <cellStyle name="Comma 2 2 3 194" xfId="17815" xr:uid="{B24826C7-A45B-460F-A888-8F375FA27924}"/>
    <cellStyle name="Comma 2 2 3 194 2" xfId="38167" xr:uid="{75E2BF28-CFFC-453B-AA59-3AFD3E15E07C}"/>
    <cellStyle name="Comma 2 2 3 195" xfId="17816" xr:uid="{22E20F70-C6EC-484B-98B6-780A28BEE0EA}"/>
    <cellStyle name="Comma 2 2 3 195 2" xfId="38168" xr:uid="{3E76F00B-67C1-4223-95A0-89FFD726DDB9}"/>
    <cellStyle name="Comma 2 2 3 196" xfId="49694" xr:uid="{524B5396-097F-408E-ADAF-472A152591AD}"/>
    <cellStyle name="Comma 2 2 3 197" xfId="2213" xr:uid="{F99197F4-6CFC-4F2E-A2E7-BF9D2DD83DD1}"/>
    <cellStyle name="Comma 2 2 3 2" xfId="446" xr:uid="{5C936EFA-0F00-44A9-883B-885CFEBD4E8B}"/>
    <cellStyle name="Comma 2 2 3 2 2" xfId="1216" xr:uid="{23518F04-1CC8-4F45-A63E-28E279490A35}"/>
    <cellStyle name="Comma 2 2 3 2 2 2" xfId="38169" xr:uid="{750483D4-89C2-4201-A2E1-4E2C654058AD}"/>
    <cellStyle name="Comma 2 2 3 2 2 3" xfId="17817" xr:uid="{83F610CE-2F38-4FAE-B358-3657A29F3DC8}"/>
    <cellStyle name="Comma 2 2 3 2 3" xfId="24145" xr:uid="{8230AC22-CF41-4455-9349-E8A3A1F6894A}"/>
    <cellStyle name="Comma 2 2 3 2 4" xfId="49979" xr:uid="{222DDF7C-7524-4C7C-B3A9-25B8CFD6834C}"/>
    <cellStyle name="Comma 2 2 3 2 5" xfId="2445" xr:uid="{D3B87C1F-B862-4D38-BD99-9095F1024361}"/>
    <cellStyle name="Comma 2 2 3 20" xfId="17818" xr:uid="{CCC3B7D9-ADB0-42C0-8AA8-29A35800F300}"/>
    <cellStyle name="Comma 2 2 3 20 2" xfId="38170" xr:uid="{A742E009-AE70-4C4E-A871-DD1764DBBBCB}"/>
    <cellStyle name="Comma 2 2 3 21" xfId="17819" xr:uid="{8522D1CF-F17A-4855-AF7D-BE002E298EDD}"/>
    <cellStyle name="Comma 2 2 3 21 2" xfId="38171" xr:uid="{BBB7F96C-530A-4135-95AA-F51A6C503A83}"/>
    <cellStyle name="Comma 2 2 3 22" xfId="17820" xr:uid="{356D7F35-6893-4F94-838D-1F33400AD2C4}"/>
    <cellStyle name="Comma 2 2 3 22 2" xfId="38172" xr:uid="{03290372-A76E-45F2-A348-ECB4854A6298}"/>
    <cellStyle name="Comma 2 2 3 23" xfId="17821" xr:uid="{DDB1ED5E-DDE0-4592-A27C-2768C402F828}"/>
    <cellStyle name="Comma 2 2 3 23 2" xfId="38173" xr:uid="{2506C034-2B07-4733-A458-3BEE973EDBBE}"/>
    <cellStyle name="Comma 2 2 3 24" xfId="17822" xr:uid="{F25B73DC-60F0-4EA4-90F4-2135CADEAB57}"/>
    <cellStyle name="Comma 2 2 3 24 2" xfId="38174" xr:uid="{C1FECDEA-C8BD-4015-8610-95E9CC2C2E1A}"/>
    <cellStyle name="Comma 2 2 3 25" xfId="17823" xr:uid="{4D554F1A-2B8D-4ADE-AB07-142821C288F9}"/>
    <cellStyle name="Comma 2 2 3 25 2" xfId="38175" xr:uid="{5AC880B2-1E27-4459-9725-05385933879B}"/>
    <cellStyle name="Comma 2 2 3 26" xfId="17824" xr:uid="{B37A655F-556B-4452-A8C9-65BA68D112AC}"/>
    <cellStyle name="Comma 2 2 3 26 2" xfId="38176" xr:uid="{F62047F2-67FC-4276-8F76-DB331DEFC37C}"/>
    <cellStyle name="Comma 2 2 3 27" xfId="17825" xr:uid="{3AC9CC44-B7B9-4FEB-A7F1-E5D36F51FABA}"/>
    <cellStyle name="Comma 2 2 3 27 2" xfId="38177" xr:uid="{F077D4DB-1BCC-467E-8937-AEC8BCDBFAEE}"/>
    <cellStyle name="Comma 2 2 3 28" xfId="17826" xr:uid="{F1A7D869-5EF2-4B68-93BD-D3748408B3D3}"/>
    <cellStyle name="Comma 2 2 3 28 2" xfId="38178" xr:uid="{771F1C65-D3B4-4599-9A06-EFB88EEFEBD2}"/>
    <cellStyle name="Comma 2 2 3 29" xfId="17827" xr:uid="{FA283EBD-BD02-4BE1-A96F-96589740DEC9}"/>
    <cellStyle name="Comma 2 2 3 29 2" xfId="38179" xr:uid="{F0E3D08A-8E8A-40BC-8F4C-29852C26A236}"/>
    <cellStyle name="Comma 2 2 3 3" xfId="447" xr:uid="{508BD27F-286E-4FAB-A8A2-2EDA62897C1A}"/>
    <cellStyle name="Comma 2 2 3 3 2" xfId="1217" xr:uid="{F8427DC5-469E-40CA-B0A5-B3827A2A812A}"/>
    <cellStyle name="Comma 2 2 3 3 2 2" xfId="26373" xr:uid="{07C131B3-5F7A-4A97-9F93-CEF111BCD287}"/>
    <cellStyle name="Comma 2 2 3 3 3" xfId="4886" xr:uid="{B9A37E3E-A706-43DB-882E-A7CE7F338254}"/>
    <cellStyle name="Comma 2 2 3 30" xfId="17828" xr:uid="{D2A334F3-3EDB-48FA-8231-435146B558C8}"/>
    <cellStyle name="Comma 2 2 3 30 2" xfId="38180" xr:uid="{5F70859C-9758-48A3-9EB2-F3E8A0BCC306}"/>
    <cellStyle name="Comma 2 2 3 31" xfId="17829" xr:uid="{6C3AF02D-18BA-403F-A20F-2EAE5FA51CD5}"/>
    <cellStyle name="Comma 2 2 3 31 2" xfId="38181" xr:uid="{C1955CBE-082A-4ED9-A6FD-623F479F614E}"/>
    <cellStyle name="Comma 2 2 3 32" xfId="17830" xr:uid="{F17107A9-CA1F-459B-B171-EC0F21B05D6E}"/>
    <cellStyle name="Comma 2 2 3 32 2" xfId="38182" xr:uid="{49339B49-3581-48EA-84FF-417D7C104190}"/>
    <cellStyle name="Comma 2 2 3 33" xfId="17831" xr:uid="{366CAA8C-3E5E-4603-8B14-22C70171A9AE}"/>
    <cellStyle name="Comma 2 2 3 33 2" xfId="38183" xr:uid="{F23348B2-E62E-446A-ACF9-B0859DC0217A}"/>
    <cellStyle name="Comma 2 2 3 34" xfId="17832" xr:uid="{FE07F2D2-9ACF-47C2-A934-74EE818EB76B}"/>
    <cellStyle name="Comma 2 2 3 34 2" xfId="38184" xr:uid="{0BD220CB-7DF4-4366-A210-0EB7E0FFD5A1}"/>
    <cellStyle name="Comma 2 2 3 35" xfId="17833" xr:uid="{FFB9F8A7-487F-4C9E-A763-301869826EE1}"/>
    <cellStyle name="Comma 2 2 3 35 2" xfId="38185" xr:uid="{CB84D9CF-1750-4F95-B368-12B62E802A72}"/>
    <cellStyle name="Comma 2 2 3 36" xfId="17834" xr:uid="{F084D357-8ED2-472B-AA4C-F7059420AE2A}"/>
    <cellStyle name="Comma 2 2 3 36 2" xfId="38186" xr:uid="{9C297AC5-A7F2-42C0-8249-C78E926D5AD5}"/>
    <cellStyle name="Comma 2 2 3 37" xfId="17835" xr:uid="{D97299AD-98C1-43E0-9BAF-9A54C3F6DB29}"/>
    <cellStyle name="Comma 2 2 3 37 2" xfId="38187" xr:uid="{BD06843F-D407-4F0A-8AAC-71A59FB91619}"/>
    <cellStyle name="Comma 2 2 3 38" xfId="17836" xr:uid="{3A3E9883-5AC1-47C1-A20D-31048E33ED27}"/>
    <cellStyle name="Comma 2 2 3 38 2" xfId="38188" xr:uid="{B388BC03-6E31-4C6F-9406-7090CC6E9B10}"/>
    <cellStyle name="Comma 2 2 3 39" xfId="17837" xr:uid="{E80718C4-5FB0-4C45-B9AF-4155494A11F1}"/>
    <cellStyle name="Comma 2 2 3 39 2" xfId="38189" xr:uid="{108CB78E-29F7-4494-9858-94F266988E93}"/>
    <cellStyle name="Comma 2 2 3 4" xfId="448" xr:uid="{D44F1381-9EDA-485F-90DE-005AE4E25AF2}"/>
    <cellStyle name="Comma 2 2 3 4 2" xfId="1218" xr:uid="{0289E92F-B831-4710-9481-A4018E351697}"/>
    <cellStyle name="Comma 2 2 3 4 2 2" xfId="38190" xr:uid="{1ADC86B3-B8F3-428E-AE07-FEDDEC1D3CEF}"/>
    <cellStyle name="Comma 2 2 3 4 3" xfId="17838" xr:uid="{2275A00A-CAE8-4EC3-AE96-41E74765927E}"/>
    <cellStyle name="Comma 2 2 3 40" xfId="17839" xr:uid="{9BD977CC-DD43-4B11-AAE5-FFB796B5BAD6}"/>
    <cellStyle name="Comma 2 2 3 40 2" xfId="38191" xr:uid="{37629216-8EF8-4030-8731-E9535DB59FD2}"/>
    <cellStyle name="Comma 2 2 3 41" xfId="17840" xr:uid="{CEEE31FD-3F78-46A1-9410-5272DAFF6D9F}"/>
    <cellStyle name="Comma 2 2 3 41 2" xfId="38192" xr:uid="{1FA79601-FBF4-42E8-A679-D7CEC303F31D}"/>
    <cellStyle name="Comma 2 2 3 42" xfId="17841" xr:uid="{BFA8AC8D-BFA1-4C65-B725-57E6A72F8A7F}"/>
    <cellStyle name="Comma 2 2 3 42 2" xfId="38193" xr:uid="{FDDE6A8C-F7D3-4F28-BE29-9C262064FFFE}"/>
    <cellStyle name="Comma 2 2 3 43" xfId="17842" xr:uid="{2E50316C-EE38-4C74-A2B6-86CDE4C75194}"/>
    <cellStyle name="Comma 2 2 3 43 2" xfId="38194" xr:uid="{3E91F04A-3D35-45A7-A4D2-D8A66980F7CC}"/>
    <cellStyle name="Comma 2 2 3 44" xfId="17843" xr:uid="{B1A9806C-7E31-486D-ADA8-E964C227B7A8}"/>
    <cellStyle name="Comma 2 2 3 44 2" xfId="38195" xr:uid="{5EB4829C-03CF-4C69-95CC-DE79F64FD184}"/>
    <cellStyle name="Comma 2 2 3 45" xfId="17844" xr:uid="{DAA3803E-7366-4424-BA9A-8FD5D2FA8F6A}"/>
    <cellStyle name="Comma 2 2 3 45 2" xfId="38196" xr:uid="{B17BCC76-8C3C-43E2-BD21-79FFCDF0EE6A}"/>
    <cellStyle name="Comma 2 2 3 46" xfId="17845" xr:uid="{C9D45364-A3A3-4402-84E4-20E43B1A7360}"/>
    <cellStyle name="Comma 2 2 3 46 2" xfId="38197" xr:uid="{3152C8A4-E9A2-48DA-8B5B-BCA7A01C85AD}"/>
    <cellStyle name="Comma 2 2 3 47" xfId="17846" xr:uid="{3530EF1D-8604-4757-AC92-26655B35AC6F}"/>
    <cellStyle name="Comma 2 2 3 47 2" xfId="38198" xr:uid="{CF6ACCBD-0820-49D9-A5BA-247F96A975BE}"/>
    <cellStyle name="Comma 2 2 3 48" xfId="17847" xr:uid="{0FC9DCF7-E0DC-4512-BFCA-994A24D443A8}"/>
    <cellStyle name="Comma 2 2 3 48 2" xfId="38199" xr:uid="{CCF5972B-FF0E-43C6-89B7-CBC85E961D11}"/>
    <cellStyle name="Comma 2 2 3 49" xfId="17848" xr:uid="{D26F6668-EA25-409C-BAC0-3C35E82F8D33}"/>
    <cellStyle name="Comma 2 2 3 49 2" xfId="38200" xr:uid="{A8375471-CF89-4087-9F44-03F84719838C}"/>
    <cellStyle name="Comma 2 2 3 5" xfId="449" xr:uid="{99A1A6C9-EFE0-4FDC-AB2E-66C3B7174C2D}"/>
    <cellStyle name="Comma 2 2 3 5 2" xfId="1219" xr:uid="{E1489285-5CF5-44B9-B95A-8493F471063D}"/>
    <cellStyle name="Comma 2 2 3 5 2 2" xfId="38201" xr:uid="{87BD1DE3-EF44-43BC-88F5-F2FB4F8A5753}"/>
    <cellStyle name="Comma 2 2 3 5 3" xfId="17849" xr:uid="{EE2DECC3-3198-4C5E-B2F4-17BAE87EE085}"/>
    <cellStyle name="Comma 2 2 3 50" xfId="17850" xr:uid="{C6457E4B-FEA8-4191-B3C5-4ACEBDDB6CC7}"/>
    <cellStyle name="Comma 2 2 3 50 2" xfId="38202" xr:uid="{B452DA3D-CF87-4F20-8530-9B6A86E0CD44}"/>
    <cellStyle name="Comma 2 2 3 51" xfId="17851" xr:uid="{C6E9293C-373B-4CB1-88EC-2EE5438FFAE7}"/>
    <cellStyle name="Comma 2 2 3 51 2" xfId="38203" xr:uid="{2986470C-C718-4854-A252-F60E443A79B2}"/>
    <cellStyle name="Comma 2 2 3 52" xfId="17852" xr:uid="{2AD8A68C-D506-42AF-8901-88A399FC9F67}"/>
    <cellStyle name="Comma 2 2 3 52 2" xfId="38204" xr:uid="{C361A408-871E-4F0D-8A87-B40968326720}"/>
    <cellStyle name="Comma 2 2 3 53" xfId="17853" xr:uid="{5F011F97-9082-4B8A-B7B4-DFE0B1F98FC9}"/>
    <cellStyle name="Comma 2 2 3 53 2" xfId="38205" xr:uid="{BF291814-6554-4C8B-9A64-008C5DC8E4C4}"/>
    <cellStyle name="Comma 2 2 3 54" xfId="17854" xr:uid="{283BA836-959A-46C8-8D35-FD0F06EDC145}"/>
    <cellStyle name="Comma 2 2 3 54 2" xfId="38206" xr:uid="{728ECAF0-AABD-477F-A470-92FC6ADB266F}"/>
    <cellStyle name="Comma 2 2 3 55" xfId="17855" xr:uid="{8181B41F-B6EC-4C4C-9320-F70697BD1F23}"/>
    <cellStyle name="Comma 2 2 3 55 2" xfId="38207" xr:uid="{F0005107-FFB4-49F9-BCC7-4117A2842A0B}"/>
    <cellStyle name="Comma 2 2 3 56" xfId="17856" xr:uid="{87377998-3F77-4EB3-B6F2-1488E3D4FEA4}"/>
    <cellStyle name="Comma 2 2 3 56 2" xfId="38208" xr:uid="{0444AFAB-13BC-4CE6-B993-AAAED4838789}"/>
    <cellStyle name="Comma 2 2 3 57" xfId="17857" xr:uid="{28FE1CDD-3266-42F5-96FF-720135114F1F}"/>
    <cellStyle name="Comma 2 2 3 57 2" xfId="38209" xr:uid="{04F2B4D8-26A5-49C7-A9AA-9A67FAA8B393}"/>
    <cellStyle name="Comma 2 2 3 58" xfId="17858" xr:uid="{25A46AE3-E970-4518-AC55-B7559431046B}"/>
    <cellStyle name="Comma 2 2 3 58 2" xfId="38210" xr:uid="{D6E01B24-B672-4DC9-81D8-C5C5ACEF201B}"/>
    <cellStyle name="Comma 2 2 3 59" xfId="17859" xr:uid="{25DC5324-3BE1-4A57-BA36-529AEFA2104F}"/>
    <cellStyle name="Comma 2 2 3 59 2" xfId="38211" xr:uid="{78D7733A-C229-4353-B4B1-FA8F13C56D59}"/>
    <cellStyle name="Comma 2 2 3 6" xfId="450" xr:uid="{3474CD28-39A5-40C7-8576-9F5A6CE56202}"/>
    <cellStyle name="Comma 2 2 3 6 2" xfId="1220" xr:uid="{CC486DE9-2341-4BBC-A750-483389C88BD7}"/>
    <cellStyle name="Comma 2 2 3 6 2 2" xfId="38212" xr:uid="{304C8B1A-D084-4E43-A7B8-C6D6E587648B}"/>
    <cellStyle name="Comma 2 2 3 6 3" xfId="17860" xr:uid="{3B571DB1-7DCF-47A6-88F7-6FBDC6A19685}"/>
    <cellStyle name="Comma 2 2 3 60" xfId="17861" xr:uid="{B6029983-C711-4042-88CC-29B9B4017D35}"/>
    <cellStyle name="Comma 2 2 3 60 2" xfId="38213" xr:uid="{98F60F8A-4681-49C8-9064-95B68BA0E7C1}"/>
    <cellStyle name="Comma 2 2 3 61" xfId="17862" xr:uid="{8D596F6E-7D11-480B-BBD7-5C8084368AF0}"/>
    <cellStyle name="Comma 2 2 3 61 2" xfId="38214" xr:uid="{3CE06316-D19F-47A6-8A29-FD3E305FA5B3}"/>
    <cellStyle name="Comma 2 2 3 62" xfId="17863" xr:uid="{50B3A84E-84A7-4E37-A70D-AFA2E08FEE34}"/>
    <cellStyle name="Comma 2 2 3 62 2" xfId="38215" xr:uid="{65E81574-C6C8-405C-BF5C-0CCFD706F5C4}"/>
    <cellStyle name="Comma 2 2 3 63" xfId="17864" xr:uid="{D11DE982-8A0D-4C21-B796-80DA0A6B57AA}"/>
    <cellStyle name="Comma 2 2 3 63 2" xfId="38216" xr:uid="{B1D68C67-CE5B-49CF-80B2-D90A3E4493DE}"/>
    <cellStyle name="Comma 2 2 3 64" xfId="17865" xr:uid="{643EB1F9-90E1-436F-9F49-6541A45F4CC7}"/>
    <cellStyle name="Comma 2 2 3 64 2" xfId="38217" xr:uid="{7B2DE3B7-B5B0-4783-AB93-6EADABC6E5AF}"/>
    <cellStyle name="Comma 2 2 3 65" xfId="17866" xr:uid="{44452A4B-8B88-4EB6-9FF5-5D74B725A44D}"/>
    <cellStyle name="Comma 2 2 3 65 2" xfId="38218" xr:uid="{61B4B4F6-E9BA-4941-B2CC-AA961D1AAFDF}"/>
    <cellStyle name="Comma 2 2 3 66" xfId="17867" xr:uid="{1E3DF4EC-CFA9-4E94-A922-3EBEF92D792C}"/>
    <cellStyle name="Comma 2 2 3 66 2" xfId="38219" xr:uid="{7327D988-815A-465B-8834-756E79DA416E}"/>
    <cellStyle name="Comma 2 2 3 67" xfId="17868" xr:uid="{737116A9-8B50-4DD4-BB82-B639A7429661}"/>
    <cellStyle name="Comma 2 2 3 67 2" xfId="38220" xr:uid="{1224740B-374C-4A28-B0D1-FDB10A2622BD}"/>
    <cellStyle name="Comma 2 2 3 68" xfId="17869" xr:uid="{6521AEF6-D7B8-4D14-8574-31216BDE74D8}"/>
    <cellStyle name="Comma 2 2 3 68 2" xfId="38221" xr:uid="{D6A203FC-D208-4669-9E7F-4AC2B144959C}"/>
    <cellStyle name="Comma 2 2 3 69" xfId="17870" xr:uid="{F9F21DAC-0433-4A21-85D7-057F04AAF851}"/>
    <cellStyle name="Comma 2 2 3 69 2" xfId="38222" xr:uid="{26E1F9E4-5885-4F16-876E-E230DACD5B65}"/>
    <cellStyle name="Comma 2 2 3 7" xfId="451" xr:uid="{EECA68E0-D97E-4156-88B6-3082E8746F16}"/>
    <cellStyle name="Comma 2 2 3 7 2" xfId="1221" xr:uid="{DA2FB597-95DF-474F-A324-148A9FBA8716}"/>
    <cellStyle name="Comma 2 2 3 7 2 2" xfId="38223" xr:uid="{4FBD23D6-859A-4C4E-A1F5-5404CE721FF5}"/>
    <cellStyle name="Comma 2 2 3 7 3" xfId="17871" xr:uid="{C49AA4FF-490D-4B39-BC4F-160E828B0255}"/>
    <cellStyle name="Comma 2 2 3 70" xfId="17872" xr:uid="{C265F708-840E-439A-8813-AFA577B75DF9}"/>
    <cellStyle name="Comma 2 2 3 70 2" xfId="38224" xr:uid="{5A9BB3E7-4EE9-4857-AE96-36A1AFF1FA0E}"/>
    <cellStyle name="Comma 2 2 3 71" xfId="17873" xr:uid="{B25D17D9-2A12-4D37-AEF3-3F31D242F6C6}"/>
    <cellStyle name="Comma 2 2 3 71 2" xfId="38225" xr:uid="{F4054C96-7A7C-4306-93FA-E219B9B9CE84}"/>
    <cellStyle name="Comma 2 2 3 72" xfId="17874" xr:uid="{C0CA0948-C854-42E1-A0F1-B0D7F0981576}"/>
    <cellStyle name="Comma 2 2 3 72 2" xfId="38226" xr:uid="{6E1A0CF0-544D-43EB-B0E2-205D433F416E}"/>
    <cellStyle name="Comma 2 2 3 73" xfId="17875" xr:uid="{6B460216-E676-4F05-9EB6-583E2BA1F066}"/>
    <cellStyle name="Comma 2 2 3 73 2" xfId="38227" xr:uid="{D6BF1F73-106E-4CA9-9CB2-A322B6B1BDE0}"/>
    <cellStyle name="Comma 2 2 3 74" xfId="17876" xr:uid="{4B8C2A6A-CA85-41FB-87A4-145D0C3C89F8}"/>
    <cellStyle name="Comma 2 2 3 74 2" xfId="38228" xr:uid="{5AE6306F-995E-491C-824F-5D602512FE42}"/>
    <cellStyle name="Comma 2 2 3 75" xfId="17877" xr:uid="{A89078AC-6ED5-4B62-8ABE-11C7FA5D0AA5}"/>
    <cellStyle name="Comma 2 2 3 75 2" xfId="38229" xr:uid="{B3CF0B43-0478-425D-B797-57089BB70D9E}"/>
    <cellStyle name="Comma 2 2 3 76" xfId="17878" xr:uid="{9310AC61-1726-4BF8-8E2C-773E26113E2C}"/>
    <cellStyle name="Comma 2 2 3 76 2" xfId="38230" xr:uid="{E2814A12-BECF-45D3-8EBE-065A03B4EE77}"/>
    <cellStyle name="Comma 2 2 3 77" xfId="17879" xr:uid="{2EFE3B1C-DDEB-4972-936E-2343C367CAF6}"/>
    <cellStyle name="Comma 2 2 3 77 2" xfId="38231" xr:uid="{3B1CAF71-993D-4B5D-B525-EE823D2082DB}"/>
    <cellStyle name="Comma 2 2 3 78" xfId="17880" xr:uid="{FDB5231B-01B8-4752-AB9A-AB1308CC83D2}"/>
    <cellStyle name="Comma 2 2 3 78 2" xfId="38232" xr:uid="{FD1C73A7-9183-464E-B7C0-46FC8EA43184}"/>
    <cellStyle name="Comma 2 2 3 79" xfId="17881" xr:uid="{D278FD80-D07D-4B6E-AB15-674EB8D6AFBF}"/>
    <cellStyle name="Comma 2 2 3 79 2" xfId="38233" xr:uid="{5E91CE88-6F7C-4DC3-8E79-7F61B5902A7C}"/>
    <cellStyle name="Comma 2 2 3 8" xfId="988" xr:uid="{144CCE1F-12AE-4D1F-A4FC-DD77DA16DB6F}"/>
    <cellStyle name="Comma 2 2 3 8 2" xfId="38234" xr:uid="{C67844D5-0367-4902-8AB2-12372C0C45BE}"/>
    <cellStyle name="Comma 2 2 3 8 3" xfId="17882" xr:uid="{BD18F514-0AB2-4F8D-B0B8-40BB4ADE4B03}"/>
    <cellStyle name="Comma 2 2 3 80" xfId="17883" xr:uid="{B664E304-3405-4C42-B834-7CD4FC1CFE4B}"/>
    <cellStyle name="Comma 2 2 3 80 2" xfId="38235" xr:uid="{84B6E983-A7E5-4B5E-B9B1-5E6F76641CEE}"/>
    <cellStyle name="Comma 2 2 3 81" xfId="17884" xr:uid="{7D903D4D-E1A8-4ED0-A9B7-56AE097DBA15}"/>
    <cellStyle name="Comma 2 2 3 81 2" xfId="38236" xr:uid="{FD46669A-2820-4D89-8FC5-360443A854B5}"/>
    <cellStyle name="Comma 2 2 3 82" xfId="17885" xr:uid="{FE52668B-8BB8-4FE7-B695-C0980C87B551}"/>
    <cellStyle name="Comma 2 2 3 82 2" xfId="38237" xr:uid="{B31F9BA8-53EB-4486-96DD-28983612A816}"/>
    <cellStyle name="Comma 2 2 3 83" xfId="17886" xr:uid="{BE94B179-6E2B-4CB2-9342-2AC4F3B80AC7}"/>
    <cellStyle name="Comma 2 2 3 83 2" xfId="38238" xr:uid="{C0A306EC-A5F2-4EE5-9920-15F6D04394F1}"/>
    <cellStyle name="Comma 2 2 3 84" xfId="17887" xr:uid="{D9029BD3-2608-44C5-BDDE-8EE352A7E6D5}"/>
    <cellStyle name="Comma 2 2 3 84 2" xfId="38239" xr:uid="{99FEE92A-11FE-4E2B-A6BF-C565B8D99B3B}"/>
    <cellStyle name="Comma 2 2 3 85" xfId="17888" xr:uid="{01431EE8-96EB-4FDF-9677-D9B9BF0F0371}"/>
    <cellStyle name="Comma 2 2 3 85 2" xfId="38240" xr:uid="{E10D98A4-D453-48E0-A48F-953AFD21B35E}"/>
    <cellStyle name="Comma 2 2 3 86" xfId="17889" xr:uid="{5E330ADB-226C-42AD-8EE6-8A6E3B03BD1D}"/>
    <cellStyle name="Comma 2 2 3 86 2" xfId="38241" xr:uid="{88D0983E-A8B1-42B8-BD4A-76105837C980}"/>
    <cellStyle name="Comma 2 2 3 87" xfId="17890" xr:uid="{8A870735-3057-4238-B192-D9EFF91CCD5D}"/>
    <cellStyle name="Comma 2 2 3 87 2" xfId="38242" xr:uid="{915D5907-310A-4036-9C3D-EA7A8FE57B8F}"/>
    <cellStyle name="Comma 2 2 3 88" xfId="17891" xr:uid="{25D1DA14-7131-4470-9A79-8496FE52C6C8}"/>
    <cellStyle name="Comma 2 2 3 88 2" xfId="38243" xr:uid="{883CF916-2FB3-46EA-BB26-A209821533EC}"/>
    <cellStyle name="Comma 2 2 3 89" xfId="17892" xr:uid="{E65643E9-72A7-4AA7-8661-E8128599041F}"/>
    <cellStyle name="Comma 2 2 3 89 2" xfId="38244" xr:uid="{D07264DF-FB1E-4BAF-AFF9-1DF4793BA895}"/>
    <cellStyle name="Comma 2 2 3 9" xfId="1215" xr:uid="{6F67F2CC-21DB-41CD-B5D2-3E2AF5A97A05}"/>
    <cellStyle name="Comma 2 2 3 9 2" xfId="38245" xr:uid="{4A365C64-54E1-4768-A064-A410356EB5E9}"/>
    <cellStyle name="Comma 2 2 3 9 3" xfId="17893" xr:uid="{BE9C81C9-9B1D-46CC-B6C3-71788575E143}"/>
    <cellStyle name="Comma 2 2 3 90" xfId="17894" xr:uid="{F678E794-4623-4C7B-8C0B-6FDBBC02C3CE}"/>
    <cellStyle name="Comma 2 2 3 90 2" xfId="38246" xr:uid="{AD9E069F-D175-4BF5-9635-7F8A2F49DAB7}"/>
    <cellStyle name="Comma 2 2 3 91" xfId="17895" xr:uid="{D851A157-57FB-4316-BEE4-D7BC3068F11A}"/>
    <cellStyle name="Comma 2 2 3 91 2" xfId="38247" xr:uid="{DEB7334B-AD14-4E18-A0EE-85690AEAD3CE}"/>
    <cellStyle name="Comma 2 2 3 92" xfId="17896" xr:uid="{5F14E3BC-8338-417D-8E2A-FC2179F508ED}"/>
    <cellStyle name="Comma 2 2 3 92 2" xfId="38248" xr:uid="{0F39F394-9D73-4F82-AC92-BD76E1B58682}"/>
    <cellStyle name="Comma 2 2 3 93" xfId="17897" xr:uid="{D6EB716B-95F9-482A-A6FF-DB16BC0B820C}"/>
    <cellStyle name="Comma 2 2 3 93 2" xfId="38249" xr:uid="{937246D9-E6AD-4AE0-A0AA-7F510A31C6AB}"/>
    <cellStyle name="Comma 2 2 3 94" xfId="17898" xr:uid="{6D15C94A-8D3E-4191-A180-A06FC0605C89}"/>
    <cellStyle name="Comma 2 2 3 94 2" xfId="38250" xr:uid="{91061499-7E29-42CF-8D09-39BAE4B24ECF}"/>
    <cellStyle name="Comma 2 2 3 95" xfId="17899" xr:uid="{A8F86E6C-EA99-4F94-BE35-5C73CA252E6D}"/>
    <cellStyle name="Comma 2 2 3 95 2" xfId="38251" xr:uid="{E3294DE8-29D1-4F03-B90C-8678AF88DB87}"/>
    <cellStyle name="Comma 2 2 3 96" xfId="17900" xr:uid="{E839B3A0-70E3-4F03-95DE-F390D563B902}"/>
    <cellStyle name="Comma 2 2 3 96 2" xfId="38252" xr:uid="{B532B7AC-40AE-4ADB-A7B0-7D9187E71032}"/>
    <cellStyle name="Comma 2 2 3 97" xfId="17901" xr:uid="{6D939B61-647B-4317-AB8A-78D6EC991269}"/>
    <cellStyle name="Comma 2 2 3 97 2" xfId="38253" xr:uid="{309F1DAA-D712-469F-938C-28B42ED50DC9}"/>
    <cellStyle name="Comma 2 2 3 98" xfId="17902" xr:uid="{25D5E2EB-9C73-4728-BB47-2579810CAECD}"/>
    <cellStyle name="Comma 2 2 3 98 2" xfId="38254" xr:uid="{BE2149F2-A450-4247-92BA-77F7F5DEB624}"/>
    <cellStyle name="Comma 2 2 3 99" xfId="17903" xr:uid="{12C99EA1-F1AA-4BEE-BC9D-107C24BAB87C}"/>
    <cellStyle name="Comma 2 2 3 99 2" xfId="38255" xr:uid="{85474A19-4B85-4106-AA09-1EA6EC16C22D}"/>
    <cellStyle name="Comma 2 2 30" xfId="17904" xr:uid="{4832CAC5-97C7-4DC6-B56F-B6637ACDE45A}"/>
    <cellStyle name="Comma 2 2 30 2" xfId="17905" xr:uid="{D3AAF1D1-F615-470E-AD4C-CD02879FBF8D}"/>
    <cellStyle name="Comma 2 2 30 2 2" xfId="38257" xr:uid="{9A019EFB-D028-4FDA-B05D-B00A24B78A83}"/>
    <cellStyle name="Comma 2 2 30 3" xfId="17906" xr:uid="{9398257B-E6F6-425F-A7B1-96EC4B8541EE}"/>
    <cellStyle name="Comma 2 2 30 3 2" xfId="38258" xr:uid="{87498704-B597-4BC5-8481-43A8944D3F68}"/>
    <cellStyle name="Comma 2 2 30 4" xfId="38256" xr:uid="{9FC2629C-583C-4D8F-B8A8-4A7C7DC8928F}"/>
    <cellStyle name="Comma 2 2 31" xfId="17907" xr:uid="{0B890C6F-FEF4-45AE-8993-F49CA307752D}"/>
    <cellStyle name="Comma 2 2 31 2" xfId="17908" xr:uid="{378CE808-AA15-47E9-9AB3-CA3BF88FE208}"/>
    <cellStyle name="Comma 2 2 31 2 2" xfId="38260" xr:uid="{205C4A92-BB05-4475-9B42-C40E904A1D94}"/>
    <cellStyle name="Comma 2 2 31 3" xfId="17909" xr:uid="{C1306AD4-8D61-4B90-B762-44F3034DF759}"/>
    <cellStyle name="Comma 2 2 31 3 2" xfId="38261" xr:uid="{6DB0EE4F-DBF4-46F0-BF72-4DCDB9A5C3C1}"/>
    <cellStyle name="Comma 2 2 31 4" xfId="38259" xr:uid="{697EB5D9-60F2-4C0F-AFAD-31BF4C6D8D84}"/>
    <cellStyle name="Comma 2 2 32" xfId="17910" xr:uid="{20817EB6-B862-4DEA-8657-7867913D4FAB}"/>
    <cellStyle name="Comma 2 2 32 2" xfId="17911" xr:uid="{C247639B-B6B8-46B3-987F-4DAEF841CEC1}"/>
    <cellStyle name="Comma 2 2 32 2 2" xfId="38263" xr:uid="{E488ADCA-DD27-484E-859B-F90DE142EAB3}"/>
    <cellStyle name="Comma 2 2 32 3" xfId="17912" xr:uid="{7A813D88-C888-4C64-98BA-D51749E2BDE6}"/>
    <cellStyle name="Comma 2 2 32 3 2" xfId="38264" xr:uid="{35FEA918-4312-4F6C-977F-EEAE2BC77CCA}"/>
    <cellStyle name="Comma 2 2 32 4" xfId="38262" xr:uid="{DF9AD837-A1AC-4F7C-9409-29CA2C8B19A1}"/>
    <cellStyle name="Comma 2 2 33" xfId="17913" xr:uid="{2F571EF9-4892-4D71-B08B-AA7B923EC7F2}"/>
    <cellStyle name="Comma 2 2 33 2" xfId="17914" xr:uid="{7336AC89-74F3-4BDC-9E16-14AD3ADBFE6D}"/>
    <cellStyle name="Comma 2 2 33 2 2" xfId="38266" xr:uid="{612A69F8-1F26-4A7E-BB5D-6AAB291A557C}"/>
    <cellStyle name="Comma 2 2 33 3" xfId="17915" xr:uid="{8FEA5622-050D-4627-98AB-3736D8136CEC}"/>
    <cellStyle name="Comma 2 2 33 3 2" xfId="38267" xr:uid="{B9218624-33E1-41A9-A8B6-4DA3ACB190F2}"/>
    <cellStyle name="Comma 2 2 33 4" xfId="38265" xr:uid="{E246A990-7A76-407D-BBB8-B172FA93329F}"/>
    <cellStyle name="Comma 2 2 34" xfId="17916" xr:uid="{BF23A6D3-BC60-43E6-838D-F2F2D3CDBCC9}"/>
    <cellStyle name="Comma 2 2 34 2" xfId="17917" xr:uid="{E312D107-8BE3-442A-8ABF-AD94E7450BEE}"/>
    <cellStyle name="Comma 2 2 34 2 2" xfId="38269" xr:uid="{1D169C8F-D842-41EA-B4D7-AFDFEB412143}"/>
    <cellStyle name="Comma 2 2 34 3" xfId="17918" xr:uid="{2D69F782-0CE6-49B5-965E-E6EAAE0983D0}"/>
    <cellStyle name="Comma 2 2 34 3 2" xfId="38270" xr:uid="{34CA67C0-1B5A-48EA-8CAF-2E83DCDACC14}"/>
    <cellStyle name="Comma 2 2 34 4" xfId="38268" xr:uid="{0EFD9E21-71C9-45FC-8FF0-4DFC83B7290D}"/>
    <cellStyle name="Comma 2 2 35" xfId="17919" xr:uid="{13F3432F-B593-4939-829F-85D38ADDC5D5}"/>
    <cellStyle name="Comma 2 2 35 2" xfId="17920" xr:uid="{372F96DF-3602-4F3A-8B5B-E34200B0A7B7}"/>
    <cellStyle name="Comma 2 2 35 2 2" xfId="38272" xr:uid="{A66798A8-6C8C-4118-90EB-D9724A386D5A}"/>
    <cellStyle name="Comma 2 2 35 3" xfId="17921" xr:uid="{87EFDB85-B639-4A7E-9281-4CEDBDE56760}"/>
    <cellStyle name="Comma 2 2 35 3 2" xfId="38273" xr:uid="{56E687A2-2B25-4A89-95D9-77740B29361F}"/>
    <cellStyle name="Comma 2 2 35 4" xfId="38271" xr:uid="{46BCA3D8-56D0-4B83-B69C-6AB84423D777}"/>
    <cellStyle name="Comma 2 2 36" xfId="17922" xr:uid="{52D868C4-89E3-4E2C-81E6-B0D07D7BB94A}"/>
    <cellStyle name="Comma 2 2 36 2" xfId="17923" xr:uid="{8EB885B6-490E-4494-9308-4A1B702D4325}"/>
    <cellStyle name="Comma 2 2 36 2 2" xfId="38275" xr:uid="{40BB7751-B867-4FF1-A892-4AE00A348802}"/>
    <cellStyle name="Comma 2 2 36 3" xfId="17924" xr:uid="{C6159167-E7E1-4750-8DD5-C2AD2A7E6EBF}"/>
    <cellStyle name="Comma 2 2 36 3 2" xfId="38276" xr:uid="{1FC403D4-A83D-41AB-BEED-3CC4D8036325}"/>
    <cellStyle name="Comma 2 2 36 4" xfId="38274" xr:uid="{82B4F070-A6DA-4FC7-AFF6-5ADF27ECA8F6}"/>
    <cellStyle name="Comma 2 2 37" xfId="17925" xr:uid="{3322E727-AA73-4118-BF28-4A498719E486}"/>
    <cellStyle name="Comma 2 2 37 2" xfId="17926" xr:uid="{7548441D-7EE4-45BE-92DE-72F921C15966}"/>
    <cellStyle name="Comma 2 2 37 2 2" xfId="38278" xr:uid="{89E874B8-CAFE-4E68-91BC-D70219B852D3}"/>
    <cellStyle name="Comma 2 2 37 3" xfId="17927" xr:uid="{B8E6E75B-3960-4FDD-827D-E39F5B50F0A2}"/>
    <cellStyle name="Comma 2 2 37 3 2" xfId="38279" xr:uid="{68DECB21-989D-4EEE-9630-0E2A8AE98A86}"/>
    <cellStyle name="Comma 2 2 37 4" xfId="38277" xr:uid="{01EE681B-E19A-4F76-A31C-8587D7BFB4B1}"/>
    <cellStyle name="Comma 2 2 38" xfId="17928" xr:uid="{3B2CA966-77E7-433F-90FA-1B596D85117D}"/>
    <cellStyle name="Comma 2 2 38 2" xfId="17929" xr:uid="{E4EE7157-CE28-45C1-8FD2-29E1C09873E5}"/>
    <cellStyle name="Comma 2 2 38 2 2" xfId="38281" xr:uid="{E39B2ACA-26D7-4CF9-BDFC-2F82995E1D98}"/>
    <cellStyle name="Comma 2 2 38 3" xfId="17930" xr:uid="{35392B7F-7C0B-4836-95C4-171E9AE45360}"/>
    <cellStyle name="Comma 2 2 38 3 2" xfId="38282" xr:uid="{496BB085-B9B8-4E4D-8A66-1DF7F0D73D02}"/>
    <cellStyle name="Comma 2 2 38 4" xfId="38280" xr:uid="{237575C5-DBB3-4BEC-87DE-79DD0EDBD463}"/>
    <cellStyle name="Comma 2 2 39" xfId="17931" xr:uid="{1A9A417C-44C6-4A1B-BF87-BDB810F6387B}"/>
    <cellStyle name="Comma 2 2 39 2" xfId="17932" xr:uid="{630CA182-1EB6-4A8E-BE4A-69FB9AE35FA6}"/>
    <cellStyle name="Comma 2 2 39 2 2" xfId="38284" xr:uid="{7EC6A3B1-8307-4A6E-9E48-5E43D1EF1E5D}"/>
    <cellStyle name="Comma 2 2 39 3" xfId="17933" xr:uid="{799E37D7-52D5-4903-BA87-C0479F1D17E9}"/>
    <cellStyle name="Comma 2 2 39 3 2" xfId="38285" xr:uid="{44AD992A-8D86-4A8D-A55F-2907512B4CE1}"/>
    <cellStyle name="Comma 2 2 39 4" xfId="38283" xr:uid="{F2C94D84-78CA-4B00-8066-566D99AF2712}"/>
    <cellStyle name="Comma 2 2 4" xfId="452" xr:uid="{1D2D4AC5-A99F-451A-AC60-F780069F32D7}"/>
    <cellStyle name="Comma 2 2 4 10" xfId="17935" xr:uid="{DDDE04F8-F2AB-4401-9EBE-690AA5E0E8E9}"/>
    <cellStyle name="Comma 2 2 4 10 2" xfId="38287" xr:uid="{049EF9D7-ACC4-4770-97B7-DA030EA16445}"/>
    <cellStyle name="Comma 2 2 4 100" xfId="17936" xr:uid="{D2615769-4984-4ED9-A317-9F926FE5DA17}"/>
    <cellStyle name="Comma 2 2 4 100 2" xfId="38288" xr:uid="{15A54ACF-5012-4E61-AF99-B064CC1437B4}"/>
    <cellStyle name="Comma 2 2 4 101" xfId="17937" xr:uid="{1DF11FB3-7B34-4508-8A29-FB9F55E1E8DA}"/>
    <cellStyle name="Comma 2 2 4 101 2" xfId="38289" xr:uid="{842AAE08-9CF4-44E2-A9F4-EA7F3C5978B6}"/>
    <cellStyle name="Comma 2 2 4 102" xfId="17938" xr:uid="{267E2244-C446-4345-8481-23977617B25F}"/>
    <cellStyle name="Comma 2 2 4 102 2" xfId="38290" xr:uid="{923A9F59-6364-4CB7-9C15-A66496A7C719}"/>
    <cellStyle name="Comma 2 2 4 103" xfId="17939" xr:uid="{73A59B59-94ED-4001-A2A5-93D083C1D5DE}"/>
    <cellStyle name="Comma 2 2 4 103 2" xfId="38291" xr:uid="{306C10FE-1AE0-49AC-A6BB-695C3BBB53E2}"/>
    <cellStyle name="Comma 2 2 4 104" xfId="17940" xr:uid="{C12C3E53-55B9-4C49-AB31-DC1297EBD213}"/>
    <cellStyle name="Comma 2 2 4 104 2" xfId="38292" xr:uid="{B1EF6904-54B2-4337-A25B-8CA783014078}"/>
    <cellStyle name="Comma 2 2 4 105" xfId="17941" xr:uid="{99B369DB-03A3-4E5F-BFA7-F17E43370090}"/>
    <cellStyle name="Comma 2 2 4 105 2" xfId="38293" xr:uid="{E972D4CB-02BC-420E-94D4-8EA891EC44F4}"/>
    <cellStyle name="Comma 2 2 4 106" xfId="17942" xr:uid="{D7EE95F2-C30F-402D-8E12-640AECD98C37}"/>
    <cellStyle name="Comma 2 2 4 106 2" xfId="38294" xr:uid="{406AF0E7-43FD-482C-AF71-F1172540AAC0}"/>
    <cellStyle name="Comma 2 2 4 107" xfId="17943" xr:uid="{AE473AB1-A693-4DBD-92F5-928AA9E5BE97}"/>
    <cellStyle name="Comma 2 2 4 107 2" xfId="38295" xr:uid="{78D52837-F9F2-4761-85EC-08520EDDAC9C}"/>
    <cellStyle name="Comma 2 2 4 108" xfId="17944" xr:uid="{F6D2B6BE-6536-42D4-98B0-5D40FAF9F645}"/>
    <cellStyle name="Comma 2 2 4 108 2" xfId="38296" xr:uid="{335594F0-26E7-42A6-89A0-2F6A740918F5}"/>
    <cellStyle name="Comma 2 2 4 109" xfId="17945" xr:uid="{7B048274-6C6D-445F-956B-5DB1F23B7B69}"/>
    <cellStyle name="Comma 2 2 4 109 2" xfId="38297" xr:uid="{696F7618-C409-4F90-BC62-F2335F81B6B6}"/>
    <cellStyle name="Comma 2 2 4 11" xfId="17946" xr:uid="{E070124F-0AD6-4C45-923E-F11B23CDC85F}"/>
    <cellStyle name="Comma 2 2 4 11 2" xfId="38298" xr:uid="{3AA08F71-58C5-4C06-97D4-0F1B5B96987E}"/>
    <cellStyle name="Comma 2 2 4 110" xfId="17947" xr:uid="{739CC69D-4B99-478F-AE80-5ACFE172A608}"/>
    <cellStyle name="Comma 2 2 4 110 2" xfId="38299" xr:uid="{22C65812-0414-409A-9BA3-187B0144F46E}"/>
    <cellStyle name="Comma 2 2 4 111" xfId="17948" xr:uid="{CE8E9B50-C519-4E0E-B61C-57BCD39948AE}"/>
    <cellStyle name="Comma 2 2 4 111 2" xfId="38300" xr:uid="{81A2F149-2151-4A33-84BD-88F34D95DCF6}"/>
    <cellStyle name="Comma 2 2 4 112" xfId="17949" xr:uid="{C565F7EC-B787-448E-A8DA-6A06CC18693A}"/>
    <cellStyle name="Comma 2 2 4 112 2" xfId="38301" xr:uid="{C0CA4E60-2F83-4A87-84AE-3D491575F5F6}"/>
    <cellStyle name="Comma 2 2 4 113" xfId="17950" xr:uid="{3F5DB1D6-170B-471C-8669-C07030066362}"/>
    <cellStyle name="Comma 2 2 4 113 2" xfId="38302" xr:uid="{251089FD-14C5-4D15-9439-531707399EC1}"/>
    <cellStyle name="Comma 2 2 4 114" xfId="17951" xr:uid="{8A216765-B562-489B-A908-1C2960111056}"/>
    <cellStyle name="Comma 2 2 4 114 2" xfId="38303" xr:uid="{60A71419-FD2C-4D78-87F9-434D79E33E6F}"/>
    <cellStyle name="Comma 2 2 4 115" xfId="17952" xr:uid="{A9814933-A4A7-4FF1-869A-5C0B776D078B}"/>
    <cellStyle name="Comma 2 2 4 115 2" xfId="38304" xr:uid="{28BDA04A-CC08-448C-818A-00AB10961D33}"/>
    <cellStyle name="Comma 2 2 4 116" xfId="17953" xr:uid="{7AEA139C-E831-4435-9FA4-1D4FFB38A451}"/>
    <cellStyle name="Comma 2 2 4 116 2" xfId="38305" xr:uid="{9DF14BD5-03F6-4507-B5EB-ABBF0DF2B801}"/>
    <cellStyle name="Comma 2 2 4 117" xfId="17954" xr:uid="{678568D9-D686-4413-8923-1396300F0869}"/>
    <cellStyle name="Comma 2 2 4 117 2" xfId="38306" xr:uid="{BC73DF5E-CDC3-49A7-96B6-8456D39ED17C}"/>
    <cellStyle name="Comma 2 2 4 118" xfId="17955" xr:uid="{D5663194-D958-47B6-9821-AAC1D5959ABB}"/>
    <cellStyle name="Comma 2 2 4 118 2" xfId="38307" xr:uid="{0B65EF28-CA3D-412B-A7CE-6051164100BB}"/>
    <cellStyle name="Comma 2 2 4 119" xfId="17956" xr:uid="{C2E3659A-EB09-46B7-89B2-7D247D0E29D3}"/>
    <cellStyle name="Comma 2 2 4 119 2" xfId="38308" xr:uid="{B540553F-4DCB-4034-94B1-5CFE9DA13011}"/>
    <cellStyle name="Comma 2 2 4 12" xfId="17957" xr:uid="{74C9AA54-002D-4B99-9712-BD71445B6EB4}"/>
    <cellStyle name="Comma 2 2 4 12 2" xfId="38309" xr:uid="{4D1DA314-16D7-49EE-87A5-526B1F27BB2D}"/>
    <cellStyle name="Comma 2 2 4 120" xfId="17958" xr:uid="{86D7ED78-5403-4259-9F0D-156CC7D2E8A8}"/>
    <cellStyle name="Comma 2 2 4 120 2" xfId="38310" xr:uid="{A7CCFA87-8566-4340-B3B9-80246A233223}"/>
    <cellStyle name="Comma 2 2 4 121" xfId="17959" xr:uid="{C645910E-BAD9-48C3-AA22-975B263D3EDD}"/>
    <cellStyle name="Comma 2 2 4 121 2" xfId="38311" xr:uid="{A7F7B131-50D4-40E0-8C4F-F6385B030F8D}"/>
    <cellStyle name="Comma 2 2 4 122" xfId="17960" xr:uid="{5CE8DEAD-1D13-407F-99DD-B04A91B0A21D}"/>
    <cellStyle name="Comma 2 2 4 122 2" xfId="38312" xr:uid="{33417EB3-6B51-4758-97FB-691E666193F5}"/>
    <cellStyle name="Comma 2 2 4 123" xfId="17961" xr:uid="{5E56D13E-243C-417C-9C52-11BF18408F94}"/>
    <cellStyle name="Comma 2 2 4 123 2" xfId="38313" xr:uid="{39707987-9DC8-424D-98FC-DD626445E09A}"/>
    <cellStyle name="Comma 2 2 4 124" xfId="17962" xr:uid="{F9C5B95B-3861-4268-98E7-3C562EDD8714}"/>
    <cellStyle name="Comma 2 2 4 124 2" xfId="38314" xr:uid="{4F10786C-7BC2-41A6-91AB-B7D8A01B2367}"/>
    <cellStyle name="Comma 2 2 4 125" xfId="17963" xr:uid="{F1C9531F-94B4-4E30-B4EF-AD0489C07381}"/>
    <cellStyle name="Comma 2 2 4 125 2" xfId="38315" xr:uid="{8CA86B0E-E74A-4C3D-ADA2-6792D9FF51D5}"/>
    <cellStyle name="Comma 2 2 4 126" xfId="17964" xr:uid="{E67B7A79-8BAA-4F9C-B8A1-25F280D0B010}"/>
    <cellStyle name="Comma 2 2 4 126 2" xfId="38316" xr:uid="{5F961EEA-609B-47B0-8CB0-51BF39699326}"/>
    <cellStyle name="Comma 2 2 4 127" xfId="17965" xr:uid="{8779A272-0362-4F8D-9E6A-B5F1B4C8F042}"/>
    <cellStyle name="Comma 2 2 4 127 2" xfId="38317" xr:uid="{8170CD1D-7C3E-42BB-A5D6-3444CF5ED248}"/>
    <cellStyle name="Comma 2 2 4 128" xfId="17966" xr:uid="{669C0FD2-0F2A-4473-B026-173BCD3F9A0B}"/>
    <cellStyle name="Comma 2 2 4 128 2" xfId="38318" xr:uid="{253E0A51-44DD-42F1-B10A-BCDAAE2E19A4}"/>
    <cellStyle name="Comma 2 2 4 129" xfId="17967" xr:uid="{A5F82666-E480-43B6-BB2B-327742354E67}"/>
    <cellStyle name="Comma 2 2 4 129 2" xfId="38319" xr:uid="{846CEA50-1C22-430B-A668-C62445719172}"/>
    <cellStyle name="Comma 2 2 4 13" xfId="17968" xr:uid="{A7386DFC-7176-445E-A9A8-AECD38ABBBD1}"/>
    <cellStyle name="Comma 2 2 4 13 2" xfId="38320" xr:uid="{C376D550-885E-47D1-9380-D760FB8A7185}"/>
    <cellStyle name="Comma 2 2 4 130" xfId="17969" xr:uid="{00598969-6FEA-469E-9623-98C36B10636C}"/>
    <cellStyle name="Comma 2 2 4 130 2" xfId="38321" xr:uid="{2A2FA7F0-100B-425B-A293-3062D923614D}"/>
    <cellStyle name="Comma 2 2 4 131" xfId="17970" xr:uid="{ACE83DDD-CF64-420A-99BB-E386A61A249D}"/>
    <cellStyle name="Comma 2 2 4 131 2" xfId="38322" xr:uid="{E288AC11-6940-4634-895F-C1C3224A734D}"/>
    <cellStyle name="Comma 2 2 4 132" xfId="17971" xr:uid="{370A56AE-D37D-4936-8418-1B4F769D7522}"/>
    <cellStyle name="Comma 2 2 4 132 2" xfId="38323" xr:uid="{1DBFD03B-B3AB-4610-84E9-5DFA4FF7469F}"/>
    <cellStyle name="Comma 2 2 4 133" xfId="17972" xr:uid="{B62A9AAD-3BDB-4371-BE0B-CD78B5FE3B86}"/>
    <cellStyle name="Comma 2 2 4 133 2" xfId="38324" xr:uid="{C4BA7D40-8348-4679-8E88-C6F406637603}"/>
    <cellStyle name="Comma 2 2 4 134" xfId="17973" xr:uid="{50A8BB5E-6E61-4B29-853E-BB95157909BF}"/>
    <cellStyle name="Comma 2 2 4 134 2" xfId="38325" xr:uid="{02AB6F71-718E-4344-84A9-B3525DB4F7CC}"/>
    <cellStyle name="Comma 2 2 4 135" xfId="17974" xr:uid="{E33C0E6A-F5ED-4AE5-8FBF-1A8B397A8D02}"/>
    <cellStyle name="Comma 2 2 4 135 2" xfId="38326" xr:uid="{87CC8143-FD84-4AEB-9B13-D18A1E7569FD}"/>
    <cellStyle name="Comma 2 2 4 136" xfId="17975" xr:uid="{95B9F11F-38A4-456A-8960-C6A188826738}"/>
    <cellStyle name="Comma 2 2 4 136 2" xfId="38327" xr:uid="{BCFE47F1-912D-405B-AE60-07861AFAA8EC}"/>
    <cellStyle name="Comma 2 2 4 137" xfId="17976" xr:uid="{9C0DF36C-689F-4F6B-AF78-8B7B965CA5AB}"/>
    <cellStyle name="Comma 2 2 4 137 2" xfId="38328" xr:uid="{F68DC49D-34E3-40AC-B999-8A02143B2BA7}"/>
    <cellStyle name="Comma 2 2 4 138" xfId="17977" xr:uid="{E7DDF89F-F1F3-437C-B61B-8F0373642D90}"/>
    <cellStyle name="Comma 2 2 4 138 2" xfId="38329" xr:uid="{0AD3AAA0-3F37-4E50-A123-1371DE67505C}"/>
    <cellStyle name="Comma 2 2 4 139" xfId="17978" xr:uid="{C6478D1B-09C8-4A86-9919-E6CCCA04B2ED}"/>
    <cellStyle name="Comma 2 2 4 139 2" xfId="38330" xr:uid="{0E7D0371-29B0-4F6B-8FB7-C3F5D4F44843}"/>
    <cellStyle name="Comma 2 2 4 14" xfId="17979" xr:uid="{474AA0AE-4043-475F-992A-B9F4DC32904B}"/>
    <cellStyle name="Comma 2 2 4 14 2" xfId="38331" xr:uid="{2601E78A-AF02-46E8-BF10-AC9982AEA261}"/>
    <cellStyle name="Comma 2 2 4 140" xfId="17980" xr:uid="{7377D4B7-C132-4847-8BF5-74C5CF6203DD}"/>
    <cellStyle name="Comma 2 2 4 140 2" xfId="38332" xr:uid="{EF5F117C-2804-4657-B8F4-D61DC6B90024}"/>
    <cellStyle name="Comma 2 2 4 141" xfId="17981" xr:uid="{07DE515E-9B01-4E94-8884-C12813A22C54}"/>
    <cellStyle name="Comma 2 2 4 141 2" xfId="38333" xr:uid="{B05BA805-A35D-4900-8C6F-3EBC20A02A0B}"/>
    <cellStyle name="Comma 2 2 4 142" xfId="17982" xr:uid="{AEAB1D7E-203D-4E29-9153-7C2DE568B1E5}"/>
    <cellStyle name="Comma 2 2 4 142 2" xfId="38334" xr:uid="{329275E4-DE05-4CB1-8DD0-37D195C134A8}"/>
    <cellStyle name="Comma 2 2 4 143" xfId="17983" xr:uid="{BC25C533-C3FB-42C4-89F9-45429BB5BFC7}"/>
    <cellStyle name="Comma 2 2 4 143 2" xfId="38335" xr:uid="{27991572-D3A6-44CF-861D-E97A5DC80695}"/>
    <cellStyle name="Comma 2 2 4 144" xfId="17984" xr:uid="{4BE61A03-2A24-45E9-ADD2-35B0AB94C534}"/>
    <cellStyle name="Comma 2 2 4 144 2" xfId="38336" xr:uid="{8BFE5D42-6F8C-42FD-9474-6CDA0D0336BB}"/>
    <cellStyle name="Comma 2 2 4 145" xfId="17985" xr:uid="{8EBA719D-251F-4F87-B9B1-1D6FB141D132}"/>
    <cellStyle name="Comma 2 2 4 145 2" xfId="38337" xr:uid="{CF9C6A80-D047-483C-9210-694EAE42C66C}"/>
    <cellStyle name="Comma 2 2 4 146" xfId="17986" xr:uid="{2A297134-8EE4-470C-AD2E-E339C335678D}"/>
    <cellStyle name="Comma 2 2 4 146 2" xfId="38338" xr:uid="{14973CE6-CFB8-4527-9B4F-84CC8C74C7F1}"/>
    <cellStyle name="Comma 2 2 4 147" xfId="17987" xr:uid="{BC11ECEE-6239-4A36-ADE8-2F932D27073C}"/>
    <cellStyle name="Comma 2 2 4 147 2" xfId="38339" xr:uid="{C621381C-A987-4161-A44C-11DDB855FE1A}"/>
    <cellStyle name="Comma 2 2 4 148" xfId="17988" xr:uid="{5E07A668-C4AE-4C78-9BA5-35598CDC0DE6}"/>
    <cellStyle name="Comma 2 2 4 148 2" xfId="38340" xr:uid="{2778494B-FB63-4AE5-AB80-06361F7B0387}"/>
    <cellStyle name="Comma 2 2 4 149" xfId="17989" xr:uid="{51BA6733-482B-4A8D-8D0A-B07EB4EDC321}"/>
    <cellStyle name="Comma 2 2 4 149 2" xfId="38341" xr:uid="{CD7D2AE6-689D-46A2-BB64-9E445B7573D8}"/>
    <cellStyle name="Comma 2 2 4 15" xfId="17990" xr:uid="{A2697E3C-04C0-4451-8D49-B05296D28DC3}"/>
    <cellStyle name="Comma 2 2 4 15 2" xfId="38342" xr:uid="{82600C5D-129E-4604-96B8-DD61B90BCBEE}"/>
    <cellStyle name="Comma 2 2 4 150" xfId="17991" xr:uid="{DBCD7480-DE4A-44A2-99F9-8E4BB092B78A}"/>
    <cellStyle name="Comma 2 2 4 150 2" xfId="38343" xr:uid="{7DD0DCAC-E99D-49CE-B48C-04ABFFA8B9C0}"/>
    <cellStyle name="Comma 2 2 4 151" xfId="17992" xr:uid="{D01995E9-3F10-4F87-BB60-A6AA3C033BB6}"/>
    <cellStyle name="Comma 2 2 4 151 2" xfId="38344" xr:uid="{AB3F602C-ABE5-4071-94CA-484BF9D1FFC4}"/>
    <cellStyle name="Comma 2 2 4 152" xfId="17993" xr:uid="{DD568C98-6F40-451E-93C4-10442D6B0923}"/>
    <cellStyle name="Comma 2 2 4 152 2" xfId="38345" xr:uid="{E1144297-17EC-4B88-ACF6-81E2B3CA80AC}"/>
    <cellStyle name="Comma 2 2 4 153" xfId="17994" xr:uid="{EE5328F3-BB7E-4C21-A432-01D49EA72345}"/>
    <cellStyle name="Comma 2 2 4 153 2" xfId="38346" xr:uid="{E590E396-2D2D-43B6-827C-E1BEDF83ADFE}"/>
    <cellStyle name="Comma 2 2 4 154" xfId="17995" xr:uid="{CF4FB1BC-90E8-49DB-8E0E-E1336D864915}"/>
    <cellStyle name="Comma 2 2 4 154 2" xfId="38347" xr:uid="{E1DA1564-5E17-4D23-9F6C-C9F5369F8E77}"/>
    <cellStyle name="Comma 2 2 4 155" xfId="17996" xr:uid="{84208F72-99E4-4D45-88E5-DF136A1B0AFD}"/>
    <cellStyle name="Comma 2 2 4 155 2" xfId="38348" xr:uid="{D3C5DFC3-5452-4FD3-983E-11E03C331AB7}"/>
    <cellStyle name="Comma 2 2 4 156" xfId="17997" xr:uid="{6A4C444C-6369-42BD-B3B6-39B55A197982}"/>
    <cellStyle name="Comma 2 2 4 156 2" xfId="38349" xr:uid="{C205DD8E-07C4-4E1B-A80B-C6AEBEF752B8}"/>
    <cellStyle name="Comma 2 2 4 157" xfId="17998" xr:uid="{815C5FCF-E2DF-4A91-B21D-342F7EAD0FA3}"/>
    <cellStyle name="Comma 2 2 4 157 2" xfId="38350" xr:uid="{F37D0D11-3443-4D52-8D43-B1EC60C739BF}"/>
    <cellStyle name="Comma 2 2 4 158" xfId="17999" xr:uid="{C6F8D5E8-35A1-4FD3-B0B3-E1C0CA15A6A7}"/>
    <cellStyle name="Comma 2 2 4 158 2" xfId="38351" xr:uid="{D76E8A32-47A8-41C2-A402-F2433FCAE491}"/>
    <cellStyle name="Comma 2 2 4 159" xfId="18000" xr:uid="{7B04371A-1C9D-4677-BF96-67C4146D417E}"/>
    <cellStyle name="Comma 2 2 4 159 2" xfId="38352" xr:uid="{D0EC3C0A-5C6C-4CC6-80A8-3B15DC98C438}"/>
    <cellStyle name="Comma 2 2 4 16" xfId="18001" xr:uid="{39CFBA2F-2707-4E80-9EAC-3E485F04A989}"/>
    <cellStyle name="Comma 2 2 4 16 2" xfId="38353" xr:uid="{720BE43F-E22C-4D9E-ACB1-8E4B72D11AE0}"/>
    <cellStyle name="Comma 2 2 4 160" xfId="18002" xr:uid="{64653352-36D6-48A3-BEE6-0CD0C5202B02}"/>
    <cellStyle name="Comma 2 2 4 160 2" xfId="38354" xr:uid="{98F95DB8-2844-4D65-A857-1A5A1B3BC5ED}"/>
    <cellStyle name="Comma 2 2 4 161" xfId="18003" xr:uid="{E2B7238A-9FF4-491B-9031-3B2672EBCA2B}"/>
    <cellStyle name="Comma 2 2 4 161 2" xfId="38355" xr:uid="{700751AE-75BB-4441-BB7A-2F72E2D07CB7}"/>
    <cellStyle name="Comma 2 2 4 162" xfId="18004" xr:uid="{3D96F262-6163-455B-A607-CDD7DDBA1DF0}"/>
    <cellStyle name="Comma 2 2 4 162 2" xfId="38356" xr:uid="{66F7AE82-2176-496A-8554-A386C970B1B8}"/>
    <cellStyle name="Comma 2 2 4 163" xfId="18005" xr:uid="{5D26D9E9-0565-4EE9-95B5-401793C30477}"/>
    <cellStyle name="Comma 2 2 4 163 2" xfId="38357" xr:uid="{7A88EE16-D6BB-498C-A293-DD88DF803126}"/>
    <cellStyle name="Comma 2 2 4 164" xfId="18006" xr:uid="{FBD9D432-75D3-4811-AC57-FC90C39EA700}"/>
    <cellStyle name="Comma 2 2 4 164 2" xfId="38358" xr:uid="{733C3FE0-D5F0-431B-8292-B020BE27A889}"/>
    <cellStyle name="Comma 2 2 4 165" xfId="18007" xr:uid="{106FA267-8300-44F1-BBCB-40E790950C49}"/>
    <cellStyle name="Comma 2 2 4 165 2" xfId="38359" xr:uid="{822B3000-0988-4194-B4C5-DC1D2C87F35B}"/>
    <cellStyle name="Comma 2 2 4 166" xfId="18008" xr:uid="{22E4FB6A-86C1-49BC-B665-43AF88FE5311}"/>
    <cellStyle name="Comma 2 2 4 166 2" xfId="38360" xr:uid="{C85FE0D6-F421-4ACD-A159-8F0B0C19015E}"/>
    <cellStyle name="Comma 2 2 4 167" xfId="18009" xr:uid="{77C1BBFD-B6DF-4A52-8C4E-A7F92F4407BC}"/>
    <cellStyle name="Comma 2 2 4 167 2" xfId="38361" xr:uid="{2DF3176F-4894-4206-9380-2B7DD6C77030}"/>
    <cellStyle name="Comma 2 2 4 168" xfId="18010" xr:uid="{F7B48D8A-88BD-417B-ABC3-71C67A8BDE81}"/>
    <cellStyle name="Comma 2 2 4 168 2" xfId="38362" xr:uid="{9CC17F5C-1C81-4F75-A989-CA7B3D9D708D}"/>
    <cellStyle name="Comma 2 2 4 169" xfId="18011" xr:uid="{7737889E-918A-4721-B202-6BA188BAC4DB}"/>
    <cellStyle name="Comma 2 2 4 169 2" xfId="38363" xr:uid="{42CC6A1E-B7CC-46F7-B054-CA1E972A3A4B}"/>
    <cellStyle name="Comma 2 2 4 17" xfId="18012" xr:uid="{14AD614F-A7D4-4B76-843F-61A82CFA3B19}"/>
    <cellStyle name="Comma 2 2 4 17 2" xfId="38364" xr:uid="{A40C472C-7A52-4E17-9B9C-41C0BD02235E}"/>
    <cellStyle name="Comma 2 2 4 170" xfId="18013" xr:uid="{F29D3411-4ABE-4960-AF92-FA6865C34702}"/>
    <cellStyle name="Comma 2 2 4 170 2" xfId="38365" xr:uid="{677A1A70-B147-4EC3-86B4-2174629A2C68}"/>
    <cellStyle name="Comma 2 2 4 171" xfId="18014" xr:uid="{6A2E47FB-8CB6-4BD5-BEB9-E14C597D5D80}"/>
    <cellStyle name="Comma 2 2 4 171 2" xfId="38366" xr:uid="{065CF1CE-4336-430C-852F-BFD81C41F714}"/>
    <cellStyle name="Comma 2 2 4 172" xfId="18015" xr:uid="{C9E40F04-737D-42FB-A1CC-8ABF4D2FA1AD}"/>
    <cellStyle name="Comma 2 2 4 172 2" xfId="38367" xr:uid="{38075A95-B119-4814-8D63-A58437A9B6DF}"/>
    <cellStyle name="Comma 2 2 4 173" xfId="18016" xr:uid="{19808ACD-1F62-45E5-B26B-7FA67B8C0986}"/>
    <cellStyle name="Comma 2 2 4 173 2" xfId="38368" xr:uid="{1910FDB6-B86A-4CC9-BBC6-FEA945061549}"/>
    <cellStyle name="Comma 2 2 4 174" xfId="18017" xr:uid="{AAF7D854-12EB-46F3-9A82-4A3D2DB5C8E4}"/>
    <cellStyle name="Comma 2 2 4 174 2" xfId="38369" xr:uid="{EB096891-4C25-4C45-8513-61B6586F5F81}"/>
    <cellStyle name="Comma 2 2 4 175" xfId="18018" xr:uid="{0E776EE7-5FB6-4B21-919D-562CD50CA77E}"/>
    <cellStyle name="Comma 2 2 4 175 2" xfId="38370" xr:uid="{3B09B3F6-7AF9-49DE-A88D-9562F4B50E09}"/>
    <cellStyle name="Comma 2 2 4 176" xfId="18019" xr:uid="{DC899C71-5DF6-4F0D-99DF-2CC84B6A56B4}"/>
    <cellStyle name="Comma 2 2 4 176 2" xfId="38371" xr:uid="{565BB163-C659-4F22-BB87-12A2212DE5C5}"/>
    <cellStyle name="Comma 2 2 4 177" xfId="18020" xr:uid="{5DA8969E-78B6-4572-AE52-EE42B0708307}"/>
    <cellStyle name="Comma 2 2 4 177 2" xfId="38372" xr:uid="{16202FF7-0AFC-4B4A-B540-F1EEF10B2E48}"/>
    <cellStyle name="Comma 2 2 4 178" xfId="18021" xr:uid="{0B0D6180-1FCA-448B-85C3-02DEB08EEE9C}"/>
    <cellStyle name="Comma 2 2 4 178 2" xfId="38373" xr:uid="{0ACA290C-766F-434B-A494-AA17C2B03320}"/>
    <cellStyle name="Comma 2 2 4 179" xfId="18022" xr:uid="{7B1F5122-9E31-4C41-9C22-090E9A736F07}"/>
    <cellStyle name="Comma 2 2 4 179 2" xfId="38374" xr:uid="{7B8B0752-661C-4358-9944-C9DD70964167}"/>
    <cellStyle name="Comma 2 2 4 18" xfId="18023" xr:uid="{ADE74879-79A4-42E0-8EB5-17BBDCEC7935}"/>
    <cellStyle name="Comma 2 2 4 18 2" xfId="38375" xr:uid="{4D60874C-1057-4419-AF84-F58E4BB66A37}"/>
    <cellStyle name="Comma 2 2 4 180" xfId="18024" xr:uid="{614FF964-6730-47CF-8DE5-9A6C31C2B2DA}"/>
    <cellStyle name="Comma 2 2 4 180 2" xfId="38376" xr:uid="{EB43D7C5-F253-42B5-912C-AF956CED5E6B}"/>
    <cellStyle name="Comma 2 2 4 181" xfId="18025" xr:uid="{36A9F522-2613-46F8-8BCC-250BF35EA840}"/>
    <cellStyle name="Comma 2 2 4 181 2" xfId="38377" xr:uid="{E9FCB811-FCED-480D-A9F6-C46C6FC03F8A}"/>
    <cellStyle name="Comma 2 2 4 182" xfId="18026" xr:uid="{3675FB32-2D82-464F-BF59-2FDC44620C80}"/>
    <cellStyle name="Comma 2 2 4 182 2" xfId="38378" xr:uid="{76984B46-731E-4317-B382-1E8D490E6DC5}"/>
    <cellStyle name="Comma 2 2 4 183" xfId="18027" xr:uid="{5510B8B7-08AB-45A8-89CC-8C89F1C915A8}"/>
    <cellStyle name="Comma 2 2 4 183 2" xfId="38379" xr:uid="{5CEC5039-4FD0-4F6B-9181-99F5FE085EBE}"/>
    <cellStyle name="Comma 2 2 4 184" xfId="18028" xr:uid="{2E8E446E-781F-4830-9E9B-1057FAA2FC38}"/>
    <cellStyle name="Comma 2 2 4 184 2" xfId="38380" xr:uid="{2EB85581-17F4-4FE3-A930-C847143997B2}"/>
    <cellStyle name="Comma 2 2 4 185" xfId="18029" xr:uid="{1A7C3724-140C-4C7D-88FC-FC3AB84D01A8}"/>
    <cellStyle name="Comma 2 2 4 185 2" xfId="38381" xr:uid="{6C23166A-F200-4672-B59A-BF8219E1110F}"/>
    <cellStyle name="Comma 2 2 4 186" xfId="18030" xr:uid="{52138F4C-089B-4D87-8DDD-DF0B93A72367}"/>
    <cellStyle name="Comma 2 2 4 186 2" xfId="38382" xr:uid="{6CD8F2C2-10FA-4C33-9C6A-41C1D0B1B09E}"/>
    <cellStyle name="Comma 2 2 4 187" xfId="18031" xr:uid="{6E370B0C-1194-469A-8F62-D1292619CB61}"/>
    <cellStyle name="Comma 2 2 4 187 2" xfId="38383" xr:uid="{B745DFCB-3500-41F9-9795-7B8EA65DA221}"/>
    <cellStyle name="Comma 2 2 4 188" xfId="18032" xr:uid="{DE7CCF95-B235-4922-81F6-360F0987FD5A}"/>
    <cellStyle name="Comma 2 2 4 188 2" xfId="38384" xr:uid="{D470AC28-E641-4DA9-AB51-21CADB5162C0}"/>
    <cellStyle name="Comma 2 2 4 189" xfId="18033" xr:uid="{7735E79C-64CE-4868-AD6C-E80B32D6EF6E}"/>
    <cellStyle name="Comma 2 2 4 189 2" xfId="38385" xr:uid="{4B0A9F99-3707-40F9-B5EC-93CFA850F4AB}"/>
    <cellStyle name="Comma 2 2 4 19" xfId="18034" xr:uid="{124029A8-EE54-408A-8D45-BD21697E4F5A}"/>
    <cellStyle name="Comma 2 2 4 19 2" xfId="38386" xr:uid="{4A5CBEDC-B267-4D7F-91BE-676B6E620FC5}"/>
    <cellStyle name="Comma 2 2 4 190" xfId="18035" xr:uid="{06F04CA3-D9F1-463F-B72C-8E89713DC293}"/>
    <cellStyle name="Comma 2 2 4 190 2" xfId="38387" xr:uid="{28CF04B0-7646-47F6-BA73-F5FEA8316971}"/>
    <cellStyle name="Comma 2 2 4 191" xfId="18036" xr:uid="{D0B9164F-0C49-4ABF-9980-1F47EF8A4A4E}"/>
    <cellStyle name="Comma 2 2 4 191 2" xfId="38388" xr:uid="{73A2A27F-796E-447C-81CB-B3B568A82EC3}"/>
    <cellStyle name="Comma 2 2 4 192" xfId="18037" xr:uid="{5E1E1971-B35F-4796-A99E-E22517280367}"/>
    <cellStyle name="Comma 2 2 4 192 2" xfId="38389" xr:uid="{FC0BBC7B-744E-4845-A781-8AD320473208}"/>
    <cellStyle name="Comma 2 2 4 193" xfId="18038" xr:uid="{FDF31DE5-448C-4359-9BDD-F3DFDB39AC86}"/>
    <cellStyle name="Comma 2 2 4 193 2" xfId="38390" xr:uid="{D89A1F80-F107-499F-A3D9-C78A92AE6FA5}"/>
    <cellStyle name="Comma 2 2 4 194" xfId="18039" xr:uid="{C11F66B9-DCAE-40FA-90DF-F2DB97D006CE}"/>
    <cellStyle name="Comma 2 2 4 194 2" xfId="38391" xr:uid="{EAF63A33-0470-48C8-9E58-BDF3480CF389}"/>
    <cellStyle name="Comma 2 2 4 195" xfId="18040" xr:uid="{B3235D2D-7594-4DD5-B61B-1EA1FA6DE1A6}"/>
    <cellStyle name="Comma 2 2 4 195 2" xfId="38392" xr:uid="{83348696-A701-43CF-95DB-BE72B3D1E7ED}"/>
    <cellStyle name="Comma 2 2 4 196" xfId="17934" xr:uid="{9250654D-2890-42F7-9E37-8A069AB2E619}"/>
    <cellStyle name="Comma 2 2 4 196 2" xfId="38286" xr:uid="{ED882DFF-A8F8-4E5C-B55E-81D6C6290A11}"/>
    <cellStyle name="Comma 2 2 4 197" xfId="24146" xr:uid="{B8991187-D066-41BF-86AB-43D14F080A69}"/>
    <cellStyle name="Comma 2 2 4 198" xfId="49745" xr:uid="{5ABF4078-6454-4E34-959E-BB44D3CF2E00}"/>
    <cellStyle name="Comma 2 2 4 199" xfId="2446" xr:uid="{E7D4C50D-76C6-4016-88B3-C1714EC7EBB4}"/>
    <cellStyle name="Comma 2 2 4 2" xfId="989" xr:uid="{AB5AC7C8-8640-48A6-8ED7-5247C9CC5337}"/>
    <cellStyle name="Comma 2 2 4 2 2" xfId="38393" xr:uid="{53623AF0-C57D-44E7-AB2E-57114EC4EB0B}"/>
    <cellStyle name="Comma 2 2 4 2 3" xfId="50027" xr:uid="{7018FC43-B317-4BBC-B6BD-CA06F2D1F3EC}"/>
    <cellStyle name="Comma 2 2 4 2 4" xfId="18041" xr:uid="{79A378AF-00AE-4DFB-B05A-C00A2BAB579C}"/>
    <cellStyle name="Comma 2 2 4 20" xfId="18042" xr:uid="{99DC0778-9D91-481D-848B-3C6C40BBC7A9}"/>
    <cellStyle name="Comma 2 2 4 20 2" xfId="38394" xr:uid="{E0A4BF0F-0FD7-4276-A561-6201DE5CC6E2}"/>
    <cellStyle name="Comma 2 2 4 21" xfId="18043" xr:uid="{F3B12726-0CF2-428C-ADBF-833D3A4A87DA}"/>
    <cellStyle name="Comma 2 2 4 21 2" xfId="38395" xr:uid="{9C252775-6CD2-44BE-8D1A-5565A97B2443}"/>
    <cellStyle name="Comma 2 2 4 22" xfId="18044" xr:uid="{72886DB5-93DF-46F2-9130-CA3B2B380E91}"/>
    <cellStyle name="Comma 2 2 4 22 2" xfId="38396" xr:uid="{B06FE44C-952B-4B15-BEF1-B4CFF27FADC1}"/>
    <cellStyle name="Comma 2 2 4 23" xfId="18045" xr:uid="{EA4819CC-2F49-471D-9B1E-0AB1DD3615F8}"/>
    <cellStyle name="Comma 2 2 4 23 2" xfId="38397" xr:uid="{9B1C7EDB-E579-4DDF-8518-4ED6FC3E27E1}"/>
    <cellStyle name="Comma 2 2 4 24" xfId="18046" xr:uid="{E9E258B6-B1AB-4E3E-B9AC-15EB4A702EC2}"/>
    <cellStyle name="Comma 2 2 4 24 2" xfId="38398" xr:uid="{6C0D647D-68B5-499C-AC5E-25356355566C}"/>
    <cellStyle name="Comma 2 2 4 25" xfId="18047" xr:uid="{46177011-3CF2-4859-8F4D-7602FEFA83CA}"/>
    <cellStyle name="Comma 2 2 4 25 2" xfId="38399" xr:uid="{9C0F8745-A436-457E-B4DD-84BDCAB107C2}"/>
    <cellStyle name="Comma 2 2 4 26" xfId="18048" xr:uid="{A0D61EFC-598D-4B0F-9D30-96398C2549AA}"/>
    <cellStyle name="Comma 2 2 4 26 2" xfId="38400" xr:uid="{A6F3642B-B4F7-4FBC-A3DE-AC80CAA1A9F2}"/>
    <cellStyle name="Comma 2 2 4 27" xfId="18049" xr:uid="{0E0AEBA9-4372-49E9-9617-EC586496CF46}"/>
    <cellStyle name="Comma 2 2 4 27 2" xfId="38401" xr:uid="{17E3E8CE-8EB2-4200-8F60-781A504DC155}"/>
    <cellStyle name="Comma 2 2 4 28" xfId="18050" xr:uid="{B3D2EC51-6A82-4E68-A40B-59D697814E69}"/>
    <cellStyle name="Comma 2 2 4 28 2" xfId="38402" xr:uid="{2DFEDFB8-FFCC-4382-B44B-00665AC92934}"/>
    <cellStyle name="Comma 2 2 4 29" xfId="18051" xr:uid="{D545501D-212C-40DE-AA25-EBA610B28C31}"/>
    <cellStyle name="Comma 2 2 4 29 2" xfId="38403" xr:uid="{10701929-AA7C-4031-8638-0C4BE2078E5A}"/>
    <cellStyle name="Comma 2 2 4 3" xfId="1222" xr:uid="{54015A2B-45C2-4624-A8D4-90C2A0A62C88}"/>
    <cellStyle name="Comma 2 2 4 3 2" xfId="38404" xr:uid="{657F3418-90EB-47B8-BC51-1BB6D48A0AA5}"/>
    <cellStyle name="Comma 2 2 4 3 3" xfId="18052" xr:uid="{865EBD77-84FC-4662-8D5F-506CD872159B}"/>
    <cellStyle name="Comma 2 2 4 30" xfId="18053" xr:uid="{F98B5AAC-422C-45F5-A807-4EA442B20291}"/>
    <cellStyle name="Comma 2 2 4 30 2" xfId="38405" xr:uid="{91670A4E-2A5D-4780-A582-24D0A0FDD5DA}"/>
    <cellStyle name="Comma 2 2 4 31" xfId="18054" xr:uid="{6EF0C6A1-8F9B-4CBE-A7C0-CA7F67CFCA2C}"/>
    <cellStyle name="Comma 2 2 4 31 2" xfId="38406" xr:uid="{4DAF16DC-3773-4F99-A781-F5B7363EFF01}"/>
    <cellStyle name="Comma 2 2 4 32" xfId="18055" xr:uid="{76C08C87-43C3-4F89-AA8C-E04EBAAA349A}"/>
    <cellStyle name="Comma 2 2 4 32 2" xfId="38407" xr:uid="{255185EC-6902-471C-892C-7282DB62DAE2}"/>
    <cellStyle name="Comma 2 2 4 33" xfId="18056" xr:uid="{D257BAD8-A7AC-4E24-9B6D-62146E232159}"/>
    <cellStyle name="Comma 2 2 4 33 2" xfId="38408" xr:uid="{92CA85B6-DE14-4ECF-8569-C7EDE885DA44}"/>
    <cellStyle name="Comma 2 2 4 34" xfId="18057" xr:uid="{81062AFF-8362-4B1B-B4B2-F30906D7CE36}"/>
    <cellStyle name="Comma 2 2 4 34 2" xfId="38409" xr:uid="{12E2821E-9A7A-4A20-A81E-CE8D5CAF2618}"/>
    <cellStyle name="Comma 2 2 4 35" xfId="18058" xr:uid="{FD1D8DCE-B646-4621-9C0E-5425969D64A1}"/>
    <cellStyle name="Comma 2 2 4 35 2" xfId="38410" xr:uid="{430E5549-7A9F-4A9A-8216-A660E7BEC59D}"/>
    <cellStyle name="Comma 2 2 4 36" xfId="18059" xr:uid="{E9F7BF32-4022-4EC8-BC7B-6E10FB3F7972}"/>
    <cellStyle name="Comma 2 2 4 36 2" xfId="38411" xr:uid="{10832313-13D7-49C2-939B-A24371E534BF}"/>
    <cellStyle name="Comma 2 2 4 37" xfId="18060" xr:uid="{95D8EBF3-75A9-4BBC-B2EF-3B5731BA3D93}"/>
    <cellStyle name="Comma 2 2 4 37 2" xfId="38412" xr:uid="{175D9E4F-0C29-47A3-B0B1-A3D390998D04}"/>
    <cellStyle name="Comma 2 2 4 38" xfId="18061" xr:uid="{4A04E0BB-9E82-4EC4-962C-7F37D0E871D6}"/>
    <cellStyle name="Comma 2 2 4 38 2" xfId="38413" xr:uid="{F0792BD7-DA89-47D3-83C3-587B0D12FD54}"/>
    <cellStyle name="Comma 2 2 4 39" xfId="18062" xr:uid="{EAD4BFF1-9CF7-4D41-A424-80EC177297C4}"/>
    <cellStyle name="Comma 2 2 4 39 2" xfId="38414" xr:uid="{3FF512C4-91C3-4ACC-8197-83A6F82094F0}"/>
    <cellStyle name="Comma 2 2 4 4" xfId="18063" xr:uid="{498634B2-8DB0-49D5-96F1-143099CF420C}"/>
    <cellStyle name="Comma 2 2 4 4 2" xfId="38415" xr:uid="{EA1761D1-8C66-45AE-AAB2-C3B9FBA69183}"/>
    <cellStyle name="Comma 2 2 4 40" xfId="18064" xr:uid="{3AF3BBA5-B125-4ED0-8A9A-6F57E164E67D}"/>
    <cellStyle name="Comma 2 2 4 40 2" xfId="38416" xr:uid="{A11853F9-39F0-480A-8E1E-82007B3EBBB0}"/>
    <cellStyle name="Comma 2 2 4 41" xfId="18065" xr:uid="{95CD83E5-68F8-4557-951E-B4EE409449BB}"/>
    <cellStyle name="Comma 2 2 4 41 2" xfId="38417" xr:uid="{0517E484-4801-402C-81D9-3617AB96737B}"/>
    <cellStyle name="Comma 2 2 4 42" xfId="18066" xr:uid="{8740A474-3AC4-4DA5-A309-505AFB0BC4D8}"/>
    <cellStyle name="Comma 2 2 4 42 2" xfId="38418" xr:uid="{86F5D840-92E0-48E6-93F7-CC9E7A8B4E8E}"/>
    <cellStyle name="Comma 2 2 4 43" xfId="18067" xr:uid="{53813C86-7F6F-4978-84F7-B084A65B394F}"/>
    <cellStyle name="Comma 2 2 4 43 2" xfId="38419" xr:uid="{7706AA66-9B2B-4E37-91F2-D54C6FD16505}"/>
    <cellStyle name="Comma 2 2 4 44" xfId="18068" xr:uid="{E08C7E12-3C3B-43C3-B17D-FB7A7BDE9735}"/>
    <cellStyle name="Comma 2 2 4 44 2" xfId="38420" xr:uid="{32591D09-70A0-4413-B304-A914821C0026}"/>
    <cellStyle name="Comma 2 2 4 45" xfId="18069" xr:uid="{EE723493-5AD1-4187-8903-75CADBFE27A0}"/>
    <cellStyle name="Comma 2 2 4 45 2" xfId="38421" xr:uid="{6EE07FBF-06C0-4383-85A6-C51B3AE684EF}"/>
    <cellStyle name="Comma 2 2 4 46" xfId="18070" xr:uid="{7C2CEBA5-243C-415D-BE4C-B20ED9BF2FFF}"/>
    <cellStyle name="Comma 2 2 4 46 2" xfId="38422" xr:uid="{8D010D2E-6CAC-47C3-874F-224B69331274}"/>
    <cellStyle name="Comma 2 2 4 47" xfId="18071" xr:uid="{AA610E99-6A6F-4B6A-BC99-F92FDE1A99DA}"/>
    <cellStyle name="Comma 2 2 4 47 2" xfId="38423" xr:uid="{A16B276C-29B3-44E0-9320-AED035B92EDD}"/>
    <cellStyle name="Comma 2 2 4 48" xfId="18072" xr:uid="{39A47EA0-2F82-41DC-AE7C-EAD5FB11C2D5}"/>
    <cellStyle name="Comma 2 2 4 48 2" xfId="38424" xr:uid="{E95E9435-5E4E-4B56-99F5-467275F73D87}"/>
    <cellStyle name="Comma 2 2 4 49" xfId="18073" xr:uid="{08FCA5A7-73DC-4671-A72C-DB7EF35CBA4B}"/>
    <cellStyle name="Comma 2 2 4 49 2" xfId="38425" xr:uid="{774D7653-A41D-41D7-81E1-DF9EDCD76E1E}"/>
    <cellStyle name="Comma 2 2 4 5" xfId="18074" xr:uid="{FB76F493-21EE-4AA0-9C15-8BD8112D78CF}"/>
    <cellStyle name="Comma 2 2 4 5 2" xfId="38426" xr:uid="{87650F66-1449-43A8-AA3C-A9AA1EFB65D1}"/>
    <cellStyle name="Comma 2 2 4 50" xfId="18075" xr:uid="{6FC5BAF7-F376-441F-BBF0-9F5437A874DD}"/>
    <cellStyle name="Comma 2 2 4 50 2" xfId="38427" xr:uid="{EDCA38C7-81E2-47FF-BAF3-29B3F89330A5}"/>
    <cellStyle name="Comma 2 2 4 51" xfId="18076" xr:uid="{6F49B36D-0EB5-44AB-960A-344AB6858ADF}"/>
    <cellStyle name="Comma 2 2 4 51 2" xfId="38428" xr:uid="{32C96023-2011-40D2-BEE3-60FF8C59252F}"/>
    <cellStyle name="Comma 2 2 4 52" xfId="18077" xr:uid="{F70D18A1-2234-4184-B5CE-5B4795943B3D}"/>
    <cellStyle name="Comma 2 2 4 52 2" xfId="38429" xr:uid="{21623CDF-44EF-4D54-8F47-A0DBB22BB3C0}"/>
    <cellStyle name="Comma 2 2 4 53" xfId="18078" xr:uid="{801668F5-0976-4CDE-9962-260B01AF6626}"/>
    <cellStyle name="Comma 2 2 4 53 2" xfId="38430" xr:uid="{D67F0DFD-3EA2-4B7F-AB73-63B50FBE8DD5}"/>
    <cellStyle name="Comma 2 2 4 54" xfId="18079" xr:uid="{836FF7BD-BBCD-4D47-B4AA-9AC1B2352A64}"/>
    <cellStyle name="Comma 2 2 4 54 2" xfId="38431" xr:uid="{1D8D1ED6-0FEA-4AA6-BD16-D8D582DDA637}"/>
    <cellStyle name="Comma 2 2 4 55" xfId="18080" xr:uid="{226873F7-1E8F-47C4-98FC-D6D6855D82C2}"/>
    <cellStyle name="Comma 2 2 4 55 2" xfId="38432" xr:uid="{FDA013F8-F0A4-47A1-9097-1F0FD0793B82}"/>
    <cellStyle name="Comma 2 2 4 56" xfId="18081" xr:uid="{131AF1C4-8383-4DE1-885E-8156347B7327}"/>
    <cellStyle name="Comma 2 2 4 56 2" xfId="38433" xr:uid="{B0164D97-7893-4313-95F0-C39436A740F7}"/>
    <cellStyle name="Comma 2 2 4 57" xfId="18082" xr:uid="{BD3FD489-7F31-40C8-AC00-FD4813358E04}"/>
    <cellStyle name="Comma 2 2 4 57 2" xfId="38434" xr:uid="{F828383A-CE29-4AA7-9CFE-ACC0227140C9}"/>
    <cellStyle name="Comma 2 2 4 58" xfId="18083" xr:uid="{7E8F3603-EBFE-4417-AEAC-C7A5F46F0270}"/>
    <cellStyle name="Comma 2 2 4 58 2" xfId="38435" xr:uid="{E0CB6257-1CE3-448E-840C-240AD3FC8D01}"/>
    <cellStyle name="Comma 2 2 4 59" xfId="18084" xr:uid="{ECEAF1F9-6E50-4364-AC53-97E9DD272AEC}"/>
    <cellStyle name="Comma 2 2 4 59 2" xfId="38436" xr:uid="{3E503D80-43D5-4177-A28F-EC08DD680808}"/>
    <cellStyle name="Comma 2 2 4 6" xfId="18085" xr:uid="{9B4E82CA-91DB-49DD-BA55-6B625AD3528B}"/>
    <cellStyle name="Comma 2 2 4 6 2" xfId="38437" xr:uid="{67954D47-6E3B-4B54-938C-1B79B694471F}"/>
    <cellStyle name="Comma 2 2 4 60" xfId="18086" xr:uid="{8F1DA1B8-6891-4948-AC97-954906FAEC90}"/>
    <cellStyle name="Comma 2 2 4 60 2" xfId="38438" xr:uid="{4A7A67DA-22D7-43CD-8EE7-AFB8354368F8}"/>
    <cellStyle name="Comma 2 2 4 61" xfId="18087" xr:uid="{558BFD05-EB0E-47B6-A2C0-167EDB2EB17B}"/>
    <cellStyle name="Comma 2 2 4 61 2" xfId="38439" xr:uid="{721AC4FB-1B70-4AAC-B959-5E522DAB421F}"/>
    <cellStyle name="Comma 2 2 4 62" xfId="18088" xr:uid="{DFC0258B-B9DB-4C3F-B6EC-B5BFADB497EB}"/>
    <cellStyle name="Comma 2 2 4 62 2" xfId="38440" xr:uid="{B59F888B-B177-4091-8972-9B3241B5DBD7}"/>
    <cellStyle name="Comma 2 2 4 63" xfId="18089" xr:uid="{68427C09-3442-4DBC-9C9F-F2D758F0E983}"/>
    <cellStyle name="Comma 2 2 4 63 2" xfId="38441" xr:uid="{1D073E45-4573-430E-A98F-574C1F49CBE5}"/>
    <cellStyle name="Comma 2 2 4 64" xfId="18090" xr:uid="{F10D54B1-9469-4ECF-BCF4-A92E0F689D9A}"/>
    <cellStyle name="Comma 2 2 4 64 2" xfId="38442" xr:uid="{DEDAFD84-128C-4E85-8B70-76FF0B36514E}"/>
    <cellStyle name="Comma 2 2 4 65" xfId="18091" xr:uid="{64474A6A-0063-4B4E-A138-5A92B8E7DA3F}"/>
    <cellStyle name="Comma 2 2 4 65 2" xfId="38443" xr:uid="{16A4F1A7-95D2-4D6F-8C35-DACB1FEA115B}"/>
    <cellStyle name="Comma 2 2 4 66" xfId="18092" xr:uid="{EEE5DE45-8BA1-4C92-B15B-C53D29451850}"/>
    <cellStyle name="Comma 2 2 4 66 2" xfId="38444" xr:uid="{417D0F45-C96B-4782-891A-4A6DF983481D}"/>
    <cellStyle name="Comma 2 2 4 67" xfId="18093" xr:uid="{7BB553A9-E7DF-4743-9144-8140A7207CCD}"/>
    <cellStyle name="Comma 2 2 4 67 2" xfId="38445" xr:uid="{2DE5F1FC-6509-447F-92A3-DDC7892587BB}"/>
    <cellStyle name="Comma 2 2 4 68" xfId="18094" xr:uid="{5098DB48-1FD3-4059-9ADA-43E6A7B78847}"/>
    <cellStyle name="Comma 2 2 4 68 2" xfId="38446" xr:uid="{3E1AEF43-0C9B-47F7-B9FB-3C49B1F78C6A}"/>
    <cellStyle name="Comma 2 2 4 69" xfId="18095" xr:uid="{1EA950C4-22E9-4F06-B81C-55D94B9F6ECE}"/>
    <cellStyle name="Comma 2 2 4 69 2" xfId="38447" xr:uid="{0BD69335-4B3A-4A51-9363-D84D599046E9}"/>
    <cellStyle name="Comma 2 2 4 7" xfId="18096" xr:uid="{DB7D21F2-0F39-412B-A1BD-0B53B1E37D4A}"/>
    <cellStyle name="Comma 2 2 4 7 2" xfId="38448" xr:uid="{5A592B2E-1508-47F9-AB54-A4856BD2E687}"/>
    <cellStyle name="Comma 2 2 4 70" xfId="18097" xr:uid="{E718C2CF-CE1A-46C0-B938-0134E6059C21}"/>
    <cellStyle name="Comma 2 2 4 70 2" xfId="38449" xr:uid="{C29150CD-54BA-457B-A4AC-25DF22AC7EE9}"/>
    <cellStyle name="Comma 2 2 4 71" xfId="18098" xr:uid="{2067B080-2431-438B-B624-335B48BC45CF}"/>
    <cellStyle name="Comma 2 2 4 71 2" xfId="38450" xr:uid="{AE2FB915-D835-42B2-9817-8DA842E661F6}"/>
    <cellStyle name="Comma 2 2 4 72" xfId="18099" xr:uid="{F1660EA6-8694-4678-AE77-92C7FAB28AF9}"/>
    <cellStyle name="Comma 2 2 4 72 2" xfId="38451" xr:uid="{94F01043-480C-4E00-B70C-6D8BEC651D54}"/>
    <cellStyle name="Comma 2 2 4 73" xfId="18100" xr:uid="{C4FBD799-02D8-4807-AC60-05E63A7747BB}"/>
    <cellStyle name="Comma 2 2 4 73 2" xfId="38452" xr:uid="{42AD065D-A1D4-4972-8A09-064AB7531A3B}"/>
    <cellStyle name="Comma 2 2 4 74" xfId="18101" xr:uid="{84EF054B-F12A-4622-A6E3-0B95536EF772}"/>
    <cellStyle name="Comma 2 2 4 74 2" xfId="38453" xr:uid="{FC13502B-44BC-42E6-8E11-EEBFDAE9FDE8}"/>
    <cellStyle name="Comma 2 2 4 75" xfId="18102" xr:uid="{5970A09E-A8AA-465A-9724-C0507B7C0BE3}"/>
    <cellStyle name="Comma 2 2 4 75 2" xfId="38454" xr:uid="{AD9D5D99-298A-44DC-BE07-C889AACF96A0}"/>
    <cellStyle name="Comma 2 2 4 76" xfId="18103" xr:uid="{7E41C23C-6DC7-4715-BBD1-36CCBD79DE16}"/>
    <cellStyle name="Comma 2 2 4 76 2" xfId="38455" xr:uid="{B0999740-1ABF-44C3-90AE-5F0D700B8D51}"/>
    <cellStyle name="Comma 2 2 4 77" xfId="18104" xr:uid="{9A477425-F967-49EE-A27D-E95FEC794941}"/>
    <cellStyle name="Comma 2 2 4 77 2" xfId="38456" xr:uid="{EECF959B-8365-4289-9146-65159507F886}"/>
    <cellStyle name="Comma 2 2 4 78" xfId="18105" xr:uid="{92A5F33D-C222-4B9C-8302-C347BAD4747F}"/>
    <cellStyle name="Comma 2 2 4 78 2" xfId="38457" xr:uid="{C4DF3EF8-DEFA-4ED3-A409-06C5FF7544C2}"/>
    <cellStyle name="Comma 2 2 4 79" xfId="18106" xr:uid="{541C77C5-071C-4F75-845D-D794885DF836}"/>
    <cellStyle name="Comma 2 2 4 79 2" xfId="38458" xr:uid="{756C080E-2944-4EB8-884E-48DF6A3DF2A4}"/>
    <cellStyle name="Comma 2 2 4 8" xfId="18107" xr:uid="{7204FFD9-AD53-4910-94A4-EA64B110DACD}"/>
    <cellStyle name="Comma 2 2 4 8 2" xfId="38459" xr:uid="{72496A66-FD8F-466E-91D5-63AFA6A787A3}"/>
    <cellStyle name="Comma 2 2 4 80" xfId="18108" xr:uid="{40D8662E-C9E5-4A38-BED4-9000573FA1FF}"/>
    <cellStyle name="Comma 2 2 4 80 2" xfId="38460" xr:uid="{B210FD94-B44F-4960-AAFF-5CC0AF309F60}"/>
    <cellStyle name="Comma 2 2 4 81" xfId="18109" xr:uid="{97594C2D-B6D0-4C28-80CE-39343302F83B}"/>
    <cellStyle name="Comma 2 2 4 81 2" xfId="38461" xr:uid="{8A66C24A-27E7-4D22-ACE0-8699A7411016}"/>
    <cellStyle name="Comma 2 2 4 82" xfId="18110" xr:uid="{379F4ACF-1FBA-4594-973A-E8FB6BE30142}"/>
    <cellStyle name="Comma 2 2 4 82 2" xfId="38462" xr:uid="{E6FB3B20-F622-4DAC-AAFC-DDDC1479C5D1}"/>
    <cellStyle name="Comma 2 2 4 83" xfId="18111" xr:uid="{85DB2811-D59D-4321-94CF-69B1E83DE563}"/>
    <cellStyle name="Comma 2 2 4 83 2" xfId="38463" xr:uid="{6773128E-1B30-4DB4-ADEE-4B9C082D3231}"/>
    <cellStyle name="Comma 2 2 4 84" xfId="18112" xr:uid="{8ACB8D62-1EA4-4130-A9BE-82EC10A17A2F}"/>
    <cellStyle name="Comma 2 2 4 84 2" xfId="38464" xr:uid="{469CCA79-B48F-48C1-8273-B6946E0AC558}"/>
    <cellStyle name="Comma 2 2 4 85" xfId="18113" xr:uid="{3E035FC9-B5A8-46EF-9F55-FB77D84E9B83}"/>
    <cellStyle name="Comma 2 2 4 85 2" xfId="38465" xr:uid="{721CE2DA-71E1-4373-8401-95EBF826ACC9}"/>
    <cellStyle name="Comma 2 2 4 86" xfId="18114" xr:uid="{EB7A9A07-D805-4ECB-A6F9-E7A5AFD59AD0}"/>
    <cellStyle name="Comma 2 2 4 86 2" xfId="38466" xr:uid="{5A4C547B-9DE4-4465-BF92-6F72B7CCD144}"/>
    <cellStyle name="Comma 2 2 4 87" xfId="18115" xr:uid="{3DB38C35-F315-4E2E-AFB9-C483FC56C9B9}"/>
    <cellStyle name="Comma 2 2 4 87 2" xfId="38467" xr:uid="{7D5BA2A7-8EF5-4DD1-83E9-17FEC4CB98E6}"/>
    <cellStyle name="Comma 2 2 4 88" xfId="18116" xr:uid="{8B19B928-9BC9-4281-939B-EAAC9F29B323}"/>
    <cellStyle name="Comma 2 2 4 88 2" xfId="38468" xr:uid="{B2A866F8-A3FD-4AC6-80D6-A0D740F73B76}"/>
    <cellStyle name="Comma 2 2 4 89" xfId="18117" xr:uid="{1300959B-ACA9-45B5-979B-61BB7976573E}"/>
    <cellStyle name="Comma 2 2 4 89 2" xfId="38469" xr:uid="{FD7BA809-23BD-44D7-9983-2093F405924B}"/>
    <cellStyle name="Comma 2 2 4 9" xfId="18118" xr:uid="{9CA70B1B-270B-4752-BC01-B67E54AB2A7B}"/>
    <cellStyle name="Comma 2 2 4 9 2" xfId="38470" xr:uid="{4E9F039A-E225-433F-A056-F04841123660}"/>
    <cellStyle name="Comma 2 2 4 90" xfId="18119" xr:uid="{6C425573-2CD5-4A97-80B3-9D7F6DD80F14}"/>
    <cellStyle name="Comma 2 2 4 90 2" xfId="38471" xr:uid="{5AB417EA-34C6-409C-A21A-E673193A10FD}"/>
    <cellStyle name="Comma 2 2 4 91" xfId="18120" xr:uid="{11602973-3DA2-48D6-A908-B252D9439FB9}"/>
    <cellStyle name="Comma 2 2 4 91 2" xfId="38472" xr:uid="{9F6DEF5A-ABA1-41C2-9504-605660A3F529}"/>
    <cellStyle name="Comma 2 2 4 92" xfId="18121" xr:uid="{B7767299-BCD7-435E-B7B1-AAC9B79E61D0}"/>
    <cellStyle name="Comma 2 2 4 92 2" xfId="38473" xr:uid="{4D2D15BF-099C-4537-92FA-7244ACE7191C}"/>
    <cellStyle name="Comma 2 2 4 93" xfId="18122" xr:uid="{E9BE4E47-D805-49C1-8F5D-ED590DFD7440}"/>
    <cellStyle name="Comma 2 2 4 93 2" xfId="38474" xr:uid="{2C7EB737-55F9-4650-BB9D-DF2EB07AD942}"/>
    <cellStyle name="Comma 2 2 4 94" xfId="18123" xr:uid="{AF4D1088-1C57-44A5-8C8E-5A1E84216BAF}"/>
    <cellStyle name="Comma 2 2 4 94 2" xfId="38475" xr:uid="{919EB517-6CCB-475B-97AB-6A45A4CE21AC}"/>
    <cellStyle name="Comma 2 2 4 95" xfId="18124" xr:uid="{0737BEC1-1184-430A-B996-3D50C2CCDC20}"/>
    <cellStyle name="Comma 2 2 4 95 2" xfId="38476" xr:uid="{DEFC32DF-9FD4-4051-A143-5BD452DFB285}"/>
    <cellStyle name="Comma 2 2 4 96" xfId="18125" xr:uid="{E86EA50E-967D-4C31-8021-EB2C8885218A}"/>
    <cellStyle name="Comma 2 2 4 96 2" xfId="38477" xr:uid="{17839A75-B248-4108-8200-F2554D78F43A}"/>
    <cellStyle name="Comma 2 2 4 97" xfId="18126" xr:uid="{19163277-6250-4065-9D95-74F2995011CA}"/>
    <cellStyle name="Comma 2 2 4 97 2" xfId="38478" xr:uid="{922F5EAB-E096-4C1F-AA68-326184B9CDA5}"/>
    <cellStyle name="Comma 2 2 4 98" xfId="18127" xr:uid="{E6B7042E-C13D-496B-9246-E2191812E91B}"/>
    <cellStyle name="Comma 2 2 4 98 2" xfId="38479" xr:uid="{2B4E23EA-4783-4BA2-A6D2-F999AC52379A}"/>
    <cellStyle name="Comma 2 2 4 99" xfId="18128" xr:uid="{2DA7F1AC-E6F8-44F6-AF5D-314B1B260A27}"/>
    <cellStyle name="Comma 2 2 4 99 2" xfId="38480" xr:uid="{E97C5139-21EE-4966-BC2F-22528C819294}"/>
    <cellStyle name="Comma 2 2 40" xfId="18129" xr:uid="{84427F65-2C90-44E9-A8FF-1F42486F4931}"/>
    <cellStyle name="Comma 2 2 40 2" xfId="18130" xr:uid="{47614575-EDD2-41CD-A0D2-DC15186F8A31}"/>
    <cellStyle name="Comma 2 2 40 2 2" xfId="38482" xr:uid="{98A8F363-F660-460C-8464-02C1F0E0A0C3}"/>
    <cellStyle name="Comma 2 2 40 3" xfId="18131" xr:uid="{B6A09651-9526-49EE-BC92-19B8F3350BFC}"/>
    <cellStyle name="Comma 2 2 40 3 2" xfId="38483" xr:uid="{EE3FF24E-8C09-4366-A1CE-979A5D4499D5}"/>
    <cellStyle name="Comma 2 2 40 4" xfId="38481" xr:uid="{1851A6CE-2B20-4E2D-96FF-9F448FAEDE78}"/>
    <cellStyle name="Comma 2 2 41" xfId="18132" xr:uid="{782A923C-7F79-4A99-91E1-87DBCC316AC5}"/>
    <cellStyle name="Comma 2 2 41 2" xfId="18133" xr:uid="{E273DCA0-E42E-4DD8-AF2A-59DB150F7908}"/>
    <cellStyle name="Comma 2 2 41 2 2" xfId="38485" xr:uid="{E53A36D3-2D9E-4FC9-A0C8-D4D94FF736BF}"/>
    <cellStyle name="Comma 2 2 41 3" xfId="18134" xr:uid="{FCD549E7-D9D8-4173-8E73-546FF3C97122}"/>
    <cellStyle name="Comma 2 2 41 3 2" xfId="38486" xr:uid="{C0489262-975E-47A9-AF43-4A3084495571}"/>
    <cellStyle name="Comma 2 2 41 4" xfId="38484" xr:uid="{D6636C13-4FF0-44E9-B795-2D409A4E4A8F}"/>
    <cellStyle name="Comma 2 2 42" xfId="18135" xr:uid="{C5F2463C-445A-43D8-B486-25F30AE66C39}"/>
    <cellStyle name="Comma 2 2 42 2" xfId="18136" xr:uid="{AC27663D-21BB-4881-A4B6-A18E253BF319}"/>
    <cellStyle name="Comma 2 2 42 2 2" xfId="38488" xr:uid="{F4F69876-0483-49C4-849F-C3C4D8DAFD28}"/>
    <cellStyle name="Comma 2 2 42 3" xfId="18137" xr:uid="{B61EC2DF-EBD8-4B5A-A805-2590249D3D02}"/>
    <cellStyle name="Comma 2 2 42 3 2" xfId="38489" xr:uid="{DE94D155-DD71-484B-9FFC-4586E4BD5CAB}"/>
    <cellStyle name="Comma 2 2 42 4" xfId="38487" xr:uid="{CFD52C41-4A28-47FF-A1E1-DE616F36EB0A}"/>
    <cellStyle name="Comma 2 2 43" xfId="18138" xr:uid="{9147E0FE-B7A9-48EE-8F02-D6BE08BCD581}"/>
    <cellStyle name="Comma 2 2 43 2" xfId="18139" xr:uid="{1EF2D772-F3FD-4A11-8B4E-65907EC7D892}"/>
    <cellStyle name="Comma 2 2 43 2 2" xfId="38491" xr:uid="{76356A20-3588-44E7-9855-38FD36ACA2EA}"/>
    <cellStyle name="Comma 2 2 43 3" xfId="18140" xr:uid="{FE1EA8DE-3A6F-4550-860C-35D44E38AFDA}"/>
    <cellStyle name="Comma 2 2 43 3 2" xfId="38492" xr:uid="{C93BCD88-BC47-4282-9A04-2BEDA4BFC2DE}"/>
    <cellStyle name="Comma 2 2 43 4" xfId="38490" xr:uid="{536FEE50-10A0-4E65-88D9-DBC1E8900DEA}"/>
    <cellStyle name="Comma 2 2 44" xfId="18141" xr:uid="{AED603DB-1DEB-47F5-9E96-4A2F99DDF341}"/>
    <cellStyle name="Comma 2 2 44 2" xfId="18142" xr:uid="{BC2C6514-7187-40E8-8CC0-D46519AED2BE}"/>
    <cellStyle name="Comma 2 2 44 2 2" xfId="38494" xr:uid="{AF8EA307-6CAA-4B45-8146-9A12ED8431F6}"/>
    <cellStyle name="Comma 2 2 44 3" xfId="18143" xr:uid="{E6458EA5-198A-4E63-845F-C828BED74323}"/>
    <cellStyle name="Comma 2 2 44 3 2" xfId="38495" xr:uid="{497FCC06-32E4-479E-A61B-108090793FD6}"/>
    <cellStyle name="Comma 2 2 44 4" xfId="38493" xr:uid="{775708DB-2152-40E5-9343-F88845901F7B}"/>
    <cellStyle name="Comma 2 2 45" xfId="18144" xr:uid="{42817478-9970-44BC-A365-78125BFAB61B}"/>
    <cellStyle name="Comma 2 2 45 2" xfId="18145" xr:uid="{AD2AFA30-CBBA-4A3E-A7B7-A46789C9C1AF}"/>
    <cellStyle name="Comma 2 2 45 2 2" xfId="38497" xr:uid="{EB04E47E-AE47-4568-818C-00AD4EE86E4D}"/>
    <cellStyle name="Comma 2 2 45 3" xfId="18146" xr:uid="{0EEB22D7-274F-40AD-900D-292B13E2546D}"/>
    <cellStyle name="Comma 2 2 45 3 2" xfId="38498" xr:uid="{05622303-3B62-45ED-8E98-5315C9B0270D}"/>
    <cellStyle name="Comma 2 2 45 4" xfId="38496" xr:uid="{571A0F18-1410-41E7-8F09-112CA7714919}"/>
    <cellStyle name="Comma 2 2 46" xfId="18147" xr:uid="{803113A4-A091-4191-94AC-31945FF2529E}"/>
    <cellStyle name="Comma 2 2 46 2" xfId="18148" xr:uid="{CC4D8904-9E51-488D-815C-A30E2EEDAEEB}"/>
    <cellStyle name="Comma 2 2 46 2 2" xfId="38500" xr:uid="{56D50C3A-D655-4AB7-A089-0DDFAC312A58}"/>
    <cellStyle name="Comma 2 2 46 3" xfId="18149" xr:uid="{F1EC3AE7-0428-417E-81F5-9A167BFBE94D}"/>
    <cellStyle name="Comma 2 2 46 3 2" xfId="38501" xr:uid="{6557BAFC-9A70-4BBF-8A75-4BAF68EF2675}"/>
    <cellStyle name="Comma 2 2 46 4" xfId="38499" xr:uid="{ADBFFD64-9614-41BE-A8F7-4F49E1CEAA0B}"/>
    <cellStyle name="Comma 2 2 47" xfId="18150" xr:uid="{7D15BD2E-A922-4FEC-BDB3-9AC3AC3AA714}"/>
    <cellStyle name="Comma 2 2 47 2" xfId="18151" xr:uid="{A2738F2E-59ED-452F-9899-8254B39FBA8F}"/>
    <cellStyle name="Comma 2 2 47 2 2" xfId="38503" xr:uid="{50D01B55-8672-49FA-B5A5-B2351C2866D5}"/>
    <cellStyle name="Comma 2 2 47 3" xfId="18152" xr:uid="{D6CA0025-B0B1-48CA-A7AA-9C2B83478DA1}"/>
    <cellStyle name="Comma 2 2 47 3 2" xfId="38504" xr:uid="{B3278B48-17BF-4E60-AB49-A1B61F2AAFAD}"/>
    <cellStyle name="Comma 2 2 47 4" xfId="38502" xr:uid="{5B3FD062-C701-409F-B8EF-BFDBB7D9F21C}"/>
    <cellStyle name="Comma 2 2 48" xfId="18153" xr:uid="{65E9C56B-E0A0-4A46-A0A0-BF4320448257}"/>
    <cellStyle name="Comma 2 2 48 2" xfId="18154" xr:uid="{D0117601-F97D-4CD4-9022-861D7D4A42E2}"/>
    <cellStyle name="Comma 2 2 48 2 2" xfId="38506" xr:uid="{D811E686-9C04-4239-91C3-932CB210E692}"/>
    <cellStyle name="Comma 2 2 48 3" xfId="18155" xr:uid="{ACEFB905-7E0D-4657-BD60-23936BE5C8E0}"/>
    <cellStyle name="Comma 2 2 48 3 2" xfId="38507" xr:uid="{3287A2F1-B17A-4235-95C1-A4BA12398BE1}"/>
    <cellStyle name="Comma 2 2 48 4" xfId="38505" xr:uid="{08C2D7A7-AB58-4EF4-9F0E-0724DC418715}"/>
    <cellStyle name="Comma 2 2 49" xfId="18156" xr:uid="{E775FB3D-884E-4214-B7FF-5B2713313E25}"/>
    <cellStyle name="Comma 2 2 49 2" xfId="18157" xr:uid="{D5398E28-A74B-4BAB-A2BD-0220909B2FCA}"/>
    <cellStyle name="Comma 2 2 49 2 2" xfId="38509" xr:uid="{1690E3F2-0CE8-4EDB-B8DC-11931E0A191A}"/>
    <cellStyle name="Comma 2 2 49 3" xfId="18158" xr:uid="{462596DE-7012-4756-81E6-6D5DBD726572}"/>
    <cellStyle name="Comma 2 2 49 3 2" xfId="38510" xr:uid="{74FD62B8-8B7B-4DE7-B512-AFD9BFF45F10}"/>
    <cellStyle name="Comma 2 2 49 4" xfId="38508" xr:uid="{742A4D6B-68D7-48AB-A861-9F12E39E1B1C}"/>
    <cellStyle name="Comma 2 2 5" xfId="453" xr:uid="{04D7A976-4029-46A5-B66E-F3ED467DBB38}"/>
    <cellStyle name="Comma 2 2 5 10" xfId="18160" xr:uid="{79C40476-CCC1-4716-A785-0D1C437641DC}"/>
    <cellStyle name="Comma 2 2 5 10 2" xfId="38512" xr:uid="{9FC9811E-0140-496D-9E91-1B1D3D93E959}"/>
    <cellStyle name="Comma 2 2 5 100" xfId="18161" xr:uid="{F0080152-BAD6-496D-8368-B84AE2710D7F}"/>
    <cellStyle name="Comma 2 2 5 100 2" xfId="38513" xr:uid="{787332C9-DF43-420A-ACA8-D2F7BB75AD9E}"/>
    <cellStyle name="Comma 2 2 5 101" xfId="18162" xr:uid="{A42D1E32-1BA4-49DA-9D24-E08EFA7E27DF}"/>
    <cellStyle name="Comma 2 2 5 101 2" xfId="38514" xr:uid="{6EC0C597-B4D4-43D6-9208-B30382E3A3CC}"/>
    <cellStyle name="Comma 2 2 5 102" xfId="18163" xr:uid="{46A428D4-9F4E-4920-A0F3-7F8744187FB1}"/>
    <cellStyle name="Comma 2 2 5 102 2" xfId="38515" xr:uid="{0E48BA7E-DE6A-447C-B957-A6A1635100F0}"/>
    <cellStyle name="Comma 2 2 5 103" xfId="18164" xr:uid="{207905D3-9753-4BC8-BF42-E3ECCA906FAB}"/>
    <cellStyle name="Comma 2 2 5 103 2" xfId="38516" xr:uid="{B0DDED16-E337-46BB-98C1-2018674E285C}"/>
    <cellStyle name="Comma 2 2 5 104" xfId="18165" xr:uid="{D9BC0A5D-A495-4B67-A37B-F16A00A40E81}"/>
    <cellStyle name="Comma 2 2 5 104 2" xfId="38517" xr:uid="{F3D153A2-210B-4617-8E7B-C0C6F95E4CED}"/>
    <cellStyle name="Comma 2 2 5 105" xfId="18166" xr:uid="{91C7D8A9-FA7C-42C3-B04B-D18E1D6F5020}"/>
    <cellStyle name="Comma 2 2 5 105 2" xfId="38518" xr:uid="{7C8FFE9E-26B7-4AE5-BAEF-0D62FF0455B8}"/>
    <cellStyle name="Comma 2 2 5 106" xfId="18167" xr:uid="{DEE7FF93-879E-4199-AA1F-1089EC1EA3B2}"/>
    <cellStyle name="Comma 2 2 5 106 2" xfId="38519" xr:uid="{968C04E6-27F8-423C-862E-5A8A0B2A13E0}"/>
    <cellStyle name="Comma 2 2 5 107" xfId="18168" xr:uid="{0B06FA42-DA4D-4C91-800D-4AA496B1C6DF}"/>
    <cellStyle name="Comma 2 2 5 107 2" xfId="38520" xr:uid="{E85EC5A2-955A-4072-88AE-7F9031DF1040}"/>
    <cellStyle name="Comma 2 2 5 108" xfId="18169" xr:uid="{FA21E8E5-5F73-4277-AB52-F064DEFEB039}"/>
    <cellStyle name="Comma 2 2 5 108 2" xfId="38521" xr:uid="{AC5C53C7-AF2B-40EE-A130-8CEBF8E5E78C}"/>
    <cellStyle name="Comma 2 2 5 109" xfId="18170" xr:uid="{AC4F4AA6-C4C8-4447-8AD2-E46BA9ADDDBA}"/>
    <cellStyle name="Comma 2 2 5 109 2" xfId="38522" xr:uid="{CEF5C4F9-E47F-4ED4-B2F2-93F7D0D0091F}"/>
    <cellStyle name="Comma 2 2 5 11" xfId="18171" xr:uid="{D548C70F-DC97-4ED4-8FA5-708D3EEAEDC7}"/>
    <cellStyle name="Comma 2 2 5 11 2" xfId="38523" xr:uid="{F9D964A8-2982-4AB9-9067-B06D615660C4}"/>
    <cellStyle name="Comma 2 2 5 110" xfId="18172" xr:uid="{3D7601A5-CB4E-4F75-82D8-6D86BB5BDA9B}"/>
    <cellStyle name="Comma 2 2 5 110 2" xfId="38524" xr:uid="{B6A1752B-A631-488C-BB0A-EE874398DDB9}"/>
    <cellStyle name="Comma 2 2 5 111" xfId="18173" xr:uid="{17B25F29-FE2E-49A2-BC32-65B099C6D761}"/>
    <cellStyle name="Comma 2 2 5 111 2" xfId="38525" xr:uid="{6BC224CF-1A00-4CC3-BFF7-5F4E0AB1A952}"/>
    <cellStyle name="Comma 2 2 5 112" xfId="18174" xr:uid="{A0CDE973-CB0C-49E6-88C2-198EB0459921}"/>
    <cellStyle name="Comma 2 2 5 112 2" xfId="38526" xr:uid="{003654A6-010D-441E-B54A-9F843A40C8A2}"/>
    <cellStyle name="Comma 2 2 5 113" xfId="18175" xr:uid="{1817FF05-E9F8-4042-9609-8CF6B45B1658}"/>
    <cellStyle name="Comma 2 2 5 113 2" xfId="38527" xr:uid="{79B6CF44-F37B-4A2D-8CC5-49CB8EA2A789}"/>
    <cellStyle name="Comma 2 2 5 114" xfId="18176" xr:uid="{C1BA3E45-1FA4-4750-BBF0-3E2D9981BC81}"/>
    <cellStyle name="Comma 2 2 5 114 2" xfId="38528" xr:uid="{25A29253-B9A9-425A-97AF-398542245C85}"/>
    <cellStyle name="Comma 2 2 5 115" xfId="18177" xr:uid="{24908AC5-A958-417F-95D0-79C4E084F3B9}"/>
    <cellStyle name="Comma 2 2 5 115 2" xfId="38529" xr:uid="{25345550-124D-4F43-BCCF-334890D7C29E}"/>
    <cellStyle name="Comma 2 2 5 116" xfId="18178" xr:uid="{35A1454B-D6A5-43C4-94CD-D35E754195AA}"/>
    <cellStyle name="Comma 2 2 5 116 2" xfId="38530" xr:uid="{0ED19F69-DE03-4FDF-AD8F-9DF8EBF21569}"/>
    <cellStyle name="Comma 2 2 5 117" xfId="18179" xr:uid="{11E60C60-4146-4A00-B64D-98BDADB0E73F}"/>
    <cellStyle name="Comma 2 2 5 117 2" xfId="38531" xr:uid="{861113D8-D831-4D58-9B35-DB21AA61D648}"/>
    <cellStyle name="Comma 2 2 5 118" xfId="18180" xr:uid="{5171878E-7092-4D50-805C-691579F266BC}"/>
    <cellStyle name="Comma 2 2 5 118 2" xfId="38532" xr:uid="{649EA86D-0353-48E9-B7A9-6A8C50A991F8}"/>
    <cellStyle name="Comma 2 2 5 119" xfId="18181" xr:uid="{E3AC05F2-E905-44EC-BBB2-EAAB6070F02E}"/>
    <cellStyle name="Comma 2 2 5 119 2" xfId="38533" xr:uid="{F76F4288-C31B-4BD9-BE18-92C2C7A58D8E}"/>
    <cellStyle name="Comma 2 2 5 12" xfId="18182" xr:uid="{FF33DE20-969E-40A1-910E-47BC81320905}"/>
    <cellStyle name="Comma 2 2 5 12 2" xfId="38534" xr:uid="{04BC6254-8D37-4E1F-8F0E-8F059639AF6C}"/>
    <cellStyle name="Comma 2 2 5 120" xfId="18183" xr:uid="{016D3460-AC99-43BF-8E86-6AFCE79A56E2}"/>
    <cellStyle name="Comma 2 2 5 120 2" xfId="38535" xr:uid="{9342DAE6-66AE-4941-8A31-99983D6DAF96}"/>
    <cellStyle name="Comma 2 2 5 121" xfId="18184" xr:uid="{A0C4D484-6006-4C52-B9EB-92E0F42C5CFC}"/>
    <cellStyle name="Comma 2 2 5 121 2" xfId="38536" xr:uid="{6E3D217B-487E-4686-95A7-22F7EAA87767}"/>
    <cellStyle name="Comma 2 2 5 122" xfId="18185" xr:uid="{8768FCF8-6BC1-4CE4-B741-8346335402DD}"/>
    <cellStyle name="Comma 2 2 5 122 2" xfId="38537" xr:uid="{2AE75DFB-99FF-4DC0-9AF1-8BEA13D4997F}"/>
    <cellStyle name="Comma 2 2 5 123" xfId="18186" xr:uid="{70CAFE15-46C2-4322-BE7D-04FD92678242}"/>
    <cellStyle name="Comma 2 2 5 123 2" xfId="38538" xr:uid="{6775F95B-2552-42DF-8B8D-C3598A4C97D6}"/>
    <cellStyle name="Comma 2 2 5 124" xfId="18187" xr:uid="{7C6DDCFE-817A-455C-B7FC-90BE6D1AA4BA}"/>
    <cellStyle name="Comma 2 2 5 124 2" xfId="38539" xr:uid="{F60977C6-0A8F-4A58-B8A1-3EBE17DB9D65}"/>
    <cellStyle name="Comma 2 2 5 125" xfId="18188" xr:uid="{DA2809D4-11BB-4DE5-A59A-468AA6E97185}"/>
    <cellStyle name="Comma 2 2 5 125 2" xfId="38540" xr:uid="{172E0216-8BB0-433F-90BB-07613FA659B8}"/>
    <cellStyle name="Comma 2 2 5 126" xfId="18189" xr:uid="{05544270-B814-401B-97F0-96EDDFC10B1C}"/>
    <cellStyle name="Comma 2 2 5 126 2" xfId="38541" xr:uid="{107825DC-FCB1-41A9-8D3C-37EC5586F9B8}"/>
    <cellStyle name="Comma 2 2 5 127" xfId="18190" xr:uid="{6D276073-7CAD-4146-AD58-422F25FE2BAC}"/>
    <cellStyle name="Comma 2 2 5 127 2" xfId="38542" xr:uid="{027EC4A3-5941-40C6-8B79-5D05CAEF6394}"/>
    <cellStyle name="Comma 2 2 5 128" xfId="18191" xr:uid="{F3DBCF39-B488-4E5A-9FB5-D1944892E5A6}"/>
    <cellStyle name="Comma 2 2 5 128 2" xfId="38543" xr:uid="{D2D776D1-DD4C-4F57-9E8B-2E10C25CB5C8}"/>
    <cellStyle name="Comma 2 2 5 129" xfId="18192" xr:uid="{82B7EFF3-3FDA-4FED-B550-0F03AABC2209}"/>
    <cellStyle name="Comma 2 2 5 129 2" xfId="38544" xr:uid="{1827F50A-84DF-4438-8BA5-0D70E94C4971}"/>
    <cellStyle name="Comma 2 2 5 13" xfId="18193" xr:uid="{CAEB64E9-C7DC-4D7E-AE7C-9F58026BEE43}"/>
    <cellStyle name="Comma 2 2 5 13 2" xfId="38545" xr:uid="{CC46442A-1952-40C1-A993-36DBFA0CBFF5}"/>
    <cellStyle name="Comma 2 2 5 130" xfId="18194" xr:uid="{1CE1FE02-0314-4D80-880C-378E6DBA4667}"/>
    <cellStyle name="Comma 2 2 5 130 2" xfId="38546" xr:uid="{22D3C897-4AFC-44A7-92BA-F7FB56A3F4E9}"/>
    <cellStyle name="Comma 2 2 5 131" xfId="18195" xr:uid="{F0E091BA-B77D-4510-AC7E-FB8222727C68}"/>
    <cellStyle name="Comma 2 2 5 131 2" xfId="38547" xr:uid="{57983168-6FBE-4A18-A3E0-C42828112960}"/>
    <cellStyle name="Comma 2 2 5 132" xfId="18196" xr:uid="{A4F2799F-F05F-4728-940E-BECDD50BCF21}"/>
    <cellStyle name="Comma 2 2 5 132 2" xfId="38548" xr:uid="{C6087A0E-C7A8-4EFA-86B7-130933438FCC}"/>
    <cellStyle name="Comma 2 2 5 133" xfId="18197" xr:uid="{DA1DD1A8-42E7-4B4C-A7C8-6154E25C6DD3}"/>
    <cellStyle name="Comma 2 2 5 133 2" xfId="38549" xr:uid="{AACD1E72-4B3F-4684-AD68-265C49C4D67B}"/>
    <cellStyle name="Comma 2 2 5 134" xfId="18198" xr:uid="{07CD3C7E-05C8-49DE-A03E-8ECC7D7009E4}"/>
    <cellStyle name="Comma 2 2 5 134 2" xfId="38550" xr:uid="{FA7B4576-BF56-4857-A656-3FD7FD48AD3F}"/>
    <cellStyle name="Comma 2 2 5 135" xfId="18199" xr:uid="{132F17E5-6E20-4396-BC05-7FFA1C52E3A0}"/>
    <cellStyle name="Comma 2 2 5 135 2" xfId="38551" xr:uid="{1A341388-B9B1-48F1-A43F-C19F580F956F}"/>
    <cellStyle name="Comma 2 2 5 136" xfId="18200" xr:uid="{10759570-2D67-42E0-8B56-096DB4321315}"/>
    <cellStyle name="Comma 2 2 5 136 2" xfId="38552" xr:uid="{D6BE7A97-FEBB-4B06-994F-41C1AE6968B4}"/>
    <cellStyle name="Comma 2 2 5 137" xfId="18201" xr:uid="{C24F737C-79FA-42E9-9314-A8098BC68C16}"/>
    <cellStyle name="Comma 2 2 5 137 2" xfId="38553" xr:uid="{2F03824C-F42F-439A-BF76-4680BACAE284}"/>
    <cellStyle name="Comma 2 2 5 138" xfId="18202" xr:uid="{D84F8B41-C314-42C3-B413-01DA149A38C2}"/>
    <cellStyle name="Comma 2 2 5 138 2" xfId="38554" xr:uid="{B99D9422-87F1-4315-8529-3F1A0E2DFAC1}"/>
    <cellStyle name="Comma 2 2 5 139" xfId="18203" xr:uid="{94CA6783-E904-4B95-9BB1-ACA8B366A554}"/>
    <cellStyle name="Comma 2 2 5 139 2" xfId="38555" xr:uid="{D9749845-1572-46AD-AA94-6F356F08B805}"/>
    <cellStyle name="Comma 2 2 5 14" xfId="18204" xr:uid="{CCC6B3DC-579B-4B4C-A00C-05F763B65E9F}"/>
    <cellStyle name="Comma 2 2 5 14 2" xfId="38556" xr:uid="{05B73149-E4F1-4A3E-AA4B-369D4C7B6615}"/>
    <cellStyle name="Comma 2 2 5 140" xfId="18205" xr:uid="{174F8997-260D-42BB-AAB1-167E7948A6BB}"/>
    <cellStyle name="Comma 2 2 5 140 2" xfId="38557" xr:uid="{2AF20465-91A3-4980-9883-89387F7E3C5B}"/>
    <cellStyle name="Comma 2 2 5 141" xfId="18206" xr:uid="{5778DE41-F70B-4FFD-B419-F71D8B1FF155}"/>
    <cellStyle name="Comma 2 2 5 141 2" xfId="38558" xr:uid="{42AE5E37-8F86-4879-B203-610578671D7F}"/>
    <cellStyle name="Comma 2 2 5 142" xfId="18207" xr:uid="{FF805EFF-CC0A-4531-B621-22D56594E9D3}"/>
    <cellStyle name="Comma 2 2 5 142 2" xfId="38559" xr:uid="{04FAFA44-0B6C-4430-B74E-3316B8F63694}"/>
    <cellStyle name="Comma 2 2 5 143" xfId="18208" xr:uid="{E493FB31-3EB6-44C1-8A3B-4912D6A79743}"/>
    <cellStyle name="Comma 2 2 5 143 2" xfId="38560" xr:uid="{91461254-FF83-4F42-8185-F3CE94E53ACC}"/>
    <cellStyle name="Comma 2 2 5 144" xfId="18209" xr:uid="{8AF4C5E3-A581-493E-ABEC-668FE272FCF7}"/>
    <cellStyle name="Comma 2 2 5 144 2" xfId="38561" xr:uid="{19A88658-7ED0-447C-B886-A73BA3D5B5F8}"/>
    <cellStyle name="Comma 2 2 5 145" xfId="18210" xr:uid="{7C6120E2-C0C3-419B-A9A9-E19ED054429F}"/>
    <cellStyle name="Comma 2 2 5 145 2" xfId="38562" xr:uid="{43C29860-2187-4DBD-A1BB-E6F71AD78C99}"/>
    <cellStyle name="Comma 2 2 5 146" xfId="18211" xr:uid="{4BF71C01-6F94-4A76-AD7B-2EC9794E4041}"/>
    <cellStyle name="Comma 2 2 5 146 2" xfId="38563" xr:uid="{FA46D518-5F67-40B6-A1A4-59AAF67934DE}"/>
    <cellStyle name="Comma 2 2 5 147" xfId="18212" xr:uid="{0828C8A5-1D03-4D14-9422-0A7C11CD6514}"/>
    <cellStyle name="Comma 2 2 5 147 2" xfId="38564" xr:uid="{02F3515F-425B-4D65-A1B8-A68693C79122}"/>
    <cellStyle name="Comma 2 2 5 148" xfId="18213" xr:uid="{4E8948FA-41DC-4722-A29A-5629F98F9FE9}"/>
    <cellStyle name="Comma 2 2 5 148 2" xfId="38565" xr:uid="{662F0A5D-0EF6-4B96-A62D-A62BA508CD37}"/>
    <cellStyle name="Comma 2 2 5 149" xfId="18214" xr:uid="{96542D51-A5D1-4504-A14A-4FF6CE2C7903}"/>
    <cellStyle name="Comma 2 2 5 149 2" xfId="38566" xr:uid="{C029A8B3-4206-4900-9EB2-65B182162B68}"/>
    <cellStyle name="Comma 2 2 5 15" xfId="18215" xr:uid="{D47CB72C-1556-409C-BB27-9BF6944B41D6}"/>
    <cellStyle name="Comma 2 2 5 15 2" xfId="38567" xr:uid="{A93399C4-4DC4-4A4E-8D1A-6E884AD966A0}"/>
    <cellStyle name="Comma 2 2 5 150" xfId="18216" xr:uid="{5E093F2C-5681-4FF9-BDFC-4EBF901EA5C3}"/>
    <cellStyle name="Comma 2 2 5 150 2" xfId="38568" xr:uid="{B3EC5933-D1C4-41CB-A891-19CBB54CAB20}"/>
    <cellStyle name="Comma 2 2 5 151" xfId="18217" xr:uid="{EEDDC729-4FA8-4C09-9D85-FABE73BEE5CB}"/>
    <cellStyle name="Comma 2 2 5 151 2" xfId="38569" xr:uid="{085D1120-EED3-4B3D-B91D-B3816A7F352C}"/>
    <cellStyle name="Comma 2 2 5 152" xfId="18218" xr:uid="{B5E14F2F-2B5A-4B8A-8ADB-9F7A63930FFE}"/>
    <cellStyle name="Comma 2 2 5 152 2" xfId="38570" xr:uid="{64CEBC9D-010A-4CE2-A896-82E2AEC68AA5}"/>
    <cellStyle name="Comma 2 2 5 153" xfId="18219" xr:uid="{ACB1301B-21E7-443C-9C77-A48EC559567B}"/>
    <cellStyle name="Comma 2 2 5 153 2" xfId="38571" xr:uid="{4E07C93E-9D59-4315-83D2-8BC0FCD20FD3}"/>
    <cellStyle name="Comma 2 2 5 154" xfId="18220" xr:uid="{1ACF7FD2-531C-4141-A1CD-123805B50FD8}"/>
    <cellStyle name="Comma 2 2 5 154 2" xfId="38572" xr:uid="{680E19D6-0B42-45C3-A80F-8BB5008BC44C}"/>
    <cellStyle name="Comma 2 2 5 155" xfId="18221" xr:uid="{B584C4BE-337C-4F9E-A542-95BD4CEF7107}"/>
    <cellStyle name="Comma 2 2 5 155 2" xfId="38573" xr:uid="{426BD777-84BF-4DFD-8BBF-C259A6A76553}"/>
    <cellStyle name="Comma 2 2 5 156" xfId="18222" xr:uid="{A5D95E34-C065-47E6-8858-289106D28072}"/>
    <cellStyle name="Comma 2 2 5 156 2" xfId="38574" xr:uid="{A3A1FD4F-2022-4536-AA71-14EBBEA445B3}"/>
    <cellStyle name="Comma 2 2 5 157" xfId="18223" xr:uid="{D89627BA-4DFB-44A4-879B-D7E9709DA6AA}"/>
    <cellStyle name="Comma 2 2 5 157 2" xfId="38575" xr:uid="{6A8A0B16-9B91-4E26-89E7-4CA27809D9A9}"/>
    <cellStyle name="Comma 2 2 5 158" xfId="18224" xr:uid="{160AB4E6-4DA1-4C66-8315-27C5D0427DC2}"/>
    <cellStyle name="Comma 2 2 5 158 2" xfId="38576" xr:uid="{7FC0CDC3-3276-44F0-9BA9-B769FA04773C}"/>
    <cellStyle name="Comma 2 2 5 159" xfId="18225" xr:uid="{D9520EB4-F7D5-4389-84A2-7603307126B6}"/>
    <cellStyle name="Comma 2 2 5 159 2" xfId="38577" xr:uid="{64DF0F8F-736C-4BAA-ACDA-4FD76CD2B9B9}"/>
    <cellStyle name="Comma 2 2 5 16" xfId="18226" xr:uid="{F954A30C-0B50-4910-87EB-09B661DB48DA}"/>
    <cellStyle name="Comma 2 2 5 16 2" xfId="38578" xr:uid="{CECE0CFA-F406-4D11-A84B-187590A356E2}"/>
    <cellStyle name="Comma 2 2 5 160" xfId="18227" xr:uid="{91F2BB64-78C6-411F-B188-3A77CFC27DE1}"/>
    <cellStyle name="Comma 2 2 5 160 2" xfId="38579" xr:uid="{4496A148-3D59-446D-ABD3-64CC492361F0}"/>
    <cellStyle name="Comma 2 2 5 161" xfId="18228" xr:uid="{EE572150-077A-4299-A94E-931727536719}"/>
    <cellStyle name="Comma 2 2 5 161 2" xfId="38580" xr:uid="{9ED7C59B-2071-4EF8-99D9-6C28AD79C544}"/>
    <cellStyle name="Comma 2 2 5 162" xfId="18229" xr:uid="{02E1E059-7F24-418D-94B1-99F5700A87C4}"/>
    <cellStyle name="Comma 2 2 5 162 2" xfId="38581" xr:uid="{F6C2F1AD-0001-46E4-88D4-CFCB9423B8C1}"/>
    <cellStyle name="Comma 2 2 5 163" xfId="18230" xr:uid="{7387C8CB-6FAF-43FB-B97A-2D1054D9813B}"/>
    <cellStyle name="Comma 2 2 5 163 2" xfId="38582" xr:uid="{5B6A593C-E4F8-4BA9-8243-F18B97975E40}"/>
    <cellStyle name="Comma 2 2 5 164" xfId="18231" xr:uid="{01B7E6CB-B12D-450E-B036-9D979342FD01}"/>
    <cellStyle name="Comma 2 2 5 164 2" xfId="38583" xr:uid="{EC8A25BC-BEF8-4F4A-B3CB-B48ACAE32FF4}"/>
    <cellStyle name="Comma 2 2 5 165" xfId="18232" xr:uid="{9AFC0367-DE17-45D2-926D-E13EEAE021D7}"/>
    <cellStyle name="Comma 2 2 5 165 2" xfId="38584" xr:uid="{7EFD7BDE-A576-43C0-A6C8-31366A371B95}"/>
    <cellStyle name="Comma 2 2 5 166" xfId="18233" xr:uid="{4B8AE051-1BDB-4797-A9C2-6B53F8DB1A2D}"/>
    <cellStyle name="Comma 2 2 5 166 2" xfId="38585" xr:uid="{1D5EF409-C1DF-49CE-A5D2-71CC3B6F55A3}"/>
    <cellStyle name="Comma 2 2 5 167" xfId="18234" xr:uid="{74BF2517-C9DA-4017-A5DB-FDE73CC9B2FF}"/>
    <cellStyle name="Comma 2 2 5 167 2" xfId="38586" xr:uid="{2D9448F4-6BDE-4AA0-84A1-1C5C9F2E10E0}"/>
    <cellStyle name="Comma 2 2 5 168" xfId="18235" xr:uid="{9CFAB035-8971-45C1-B160-D80864BB43AE}"/>
    <cellStyle name="Comma 2 2 5 168 2" xfId="38587" xr:uid="{8172055E-56F2-41DB-AA2B-C381D4982C20}"/>
    <cellStyle name="Comma 2 2 5 169" xfId="18236" xr:uid="{97312E93-339F-4F31-9A85-9662F067A44A}"/>
    <cellStyle name="Comma 2 2 5 169 2" xfId="38588" xr:uid="{0E71E14D-D5E4-47D1-893C-C42E9D0F512B}"/>
    <cellStyle name="Comma 2 2 5 17" xfId="18237" xr:uid="{C5B6BEF5-EC74-4402-89F5-BAFA0CEA3031}"/>
    <cellStyle name="Comma 2 2 5 17 2" xfId="38589" xr:uid="{08202FE2-A855-4895-A377-415DA24C458C}"/>
    <cellStyle name="Comma 2 2 5 170" xfId="18238" xr:uid="{FA70A5AF-ED73-484C-B895-B008B02A7A59}"/>
    <cellStyle name="Comma 2 2 5 170 2" xfId="38590" xr:uid="{D07D5526-C94D-4370-8F29-7E605B546D2E}"/>
    <cellStyle name="Comma 2 2 5 171" xfId="18239" xr:uid="{AADB7A6F-856E-4FFB-87FB-F9E77E6346B8}"/>
    <cellStyle name="Comma 2 2 5 171 2" xfId="38591" xr:uid="{8CAD15B0-900A-419A-B4E7-D1C83320E117}"/>
    <cellStyle name="Comma 2 2 5 172" xfId="18240" xr:uid="{A528F18C-B2E3-4839-BD38-BD78FFC36A08}"/>
    <cellStyle name="Comma 2 2 5 172 2" xfId="38592" xr:uid="{D833722A-3BB2-4591-A8CC-A43A495621C5}"/>
    <cellStyle name="Comma 2 2 5 173" xfId="18241" xr:uid="{A144CCDE-EE62-40ED-BCC2-68882A05BC46}"/>
    <cellStyle name="Comma 2 2 5 173 2" xfId="38593" xr:uid="{FC11F8D9-0D21-4AE7-B793-767901867148}"/>
    <cellStyle name="Comma 2 2 5 174" xfId="18242" xr:uid="{B5F70304-3E33-49D6-A56A-F96B8FF241A7}"/>
    <cellStyle name="Comma 2 2 5 174 2" xfId="38594" xr:uid="{FAF9869D-FDC1-43F5-9BA0-BDD9E1ECA5CF}"/>
    <cellStyle name="Comma 2 2 5 175" xfId="18243" xr:uid="{4A6BDF48-2D48-49D6-AB10-956AE90EECA7}"/>
    <cellStyle name="Comma 2 2 5 175 2" xfId="38595" xr:uid="{3952084A-5EBB-46FA-A7B1-C0E385C7789B}"/>
    <cellStyle name="Comma 2 2 5 176" xfId="18244" xr:uid="{EE4008E8-2600-4A5D-B611-155284759AE7}"/>
    <cellStyle name="Comma 2 2 5 176 2" xfId="38596" xr:uid="{915C7038-326A-46C7-BC0C-4F710FED8063}"/>
    <cellStyle name="Comma 2 2 5 177" xfId="18245" xr:uid="{7B86BABF-93A5-4377-8ABA-769CCF750D92}"/>
    <cellStyle name="Comma 2 2 5 177 2" xfId="38597" xr:uid="{FE26D146-953D-4F99-B4B9-9C78E4B17773}"/>
    <cellStyle name="Comma 2 2 5 178" xfId="18246" xr:uid="{9B49F12E-6FF2-4CB4-AEEA-6A5A9CB0C0D9}"/>
    <cellStyle name="Comma 2 2 5 178 2" xfId="38598" xr:uid="{33148E15-F973-4E07-99DE-51471F825538}"/>
    <cellStyle name="Comma 2 2 5 179" xfId="18247" xr:uid="{60292CF4-DC4A-4E02-9B21-351B7B3559BA}"/>
    <cellStyle name="Comma 2 2 5 179 2" xfId="38599" xr:uid="{709C6C2E-5020-4D0D-A559-1712EE459248}"/>
    <cellStyle name="Comma 2 2 5 18" xfId="18248" xr:uid="{FFD709E6-E659-4A5E-BAFC-8955359F9109}"/>
    <cellStyle name="Comma 2 2 5 18 2" xfId="38600" xr:uid="{7A7EC0D3-5BC8-47FC-9516-38DA95C9E96D}"/>
    <cellStyle name="Comma 2 2 5 180" xfId="18249" xr:uid="{36F2C85E-39E0-40AD-A982-1104CD7F0FEC}"/>
    <cellStyle name="Comma 2 2 5 180 2" xfId="38601" xr:uid="{F6A57496-D6D0-4EB3-834C-E9ED5502CADA}"/>
    <cellStyle name="Comma 2 2 5 181" xfId="18250" xr:uid="{ABE11761-9914-4CDD-946E-1E0475FA8215}"/>
    <cellStyle name="Comma 2 2 5 181 2" xfId="38602" xr:uid="{997E1417-FC42-4537-BAA2-57A21CD2D552}"/>
    <cellStyle name="Comma 2 2 5 182" xfId="18251" xr:uid="{F87F40C3-C157-49C6-B788-C093E9C015D2}"/>
    <cellStyle name="Comma 2 2 5 182 2" xfId="38603" xr:uid="{C05781FE-84D4-4298-8220-18E93A98CAE0}"/>
    <cellStyle name="Comma 2 2 5 183" xfId="18252" xr:uid="{87B3C393-71E6-496E-9AD8-D89E30B8585D}"/>
    <cellStyle name="Comma 2 2 5 183 2" xfId="38604" xr:uid="{0A7EB07A-F99B-4EA6-8B58-657107950DEF}"/>
    <cellStyle name="Comma 2 2 5 184" xfId="18253" xr:uid="{DC74D9E9-70B8-4764-AA57-C0B36C92278A}"/>
    <cellStyle name="Comma 2 2 5 184 2" xfId="38605" xr:uid="{2CD08AB4-E6A8-4278-9C05-8B374CAD761D}"/>
    <cellStyle name="Comma 2 2 5 185" xfId="18254" xr:uid="{C974593A-F196-4321-A7C8-0D5AE7BCBA77}"/>
    <cellStyle name="Comma 2 2 5 185 2" xfId="38606" xr:uid="{F7A125FA-515D-4277-9BB3-2E83EAFE7057}"/>
    <cellStyle name="Comma 2 2 5 186" xfId="18255" xr:uid="{7B057864-AB88-407F-BBB6-1093BCE0FDDA}"/>
    <cellStyle name="Comma 2 2 5 186 2" xfId="38607" xr:uid="{75359F62-2938-4F40-92F2-20F3F8B67A22}"/>
    <cellStyle name="Comma 2 2 5 187" xfId="18256" xr:uid="{326CF56D-B2AB-4327-8ACE-FDE8E8ECB7FB}"/>
    <cellStyle name="Comma 2 2 5 187 2" xfId="38608" xr:uid="{3E8135C5-E721-48BC-A975-CEDBB9B75124}"/>
    <cellStyle name="Comma 2 2 5 188" xfId="18257" xr:uid="{D7F86702-FA3B-4AA5-BB74-AF3E07DC78B8}"/>
    <cellStyle name="Comma 2 2 5 188 2" xfId="38609" xr:uid="{4CC950F2-86E2-455F-8350-BFD1E22C218B}"/>
    <cellStyle name="Comma 2 2 5 189" xfId="18258" xr:uid="{B9CCD230-62B3-4E81-AD3E-F7CF8E200483}"/>
    <cellStyle name="Comma 2 2 5 189 2" xfId="38610" xr:uid="{B5F84906-BB2C-4D0E-A7B2-CA0A235C3625}"/>
    <cellStyle name="Comma 2 2 5 19" xfId="18259" xr:uid="{03DAEE04-7B90-4326-A06A-0F999FE978E9}"/>
    <cellStyle name="Comma 2 2 5 19 2" xfId="38611" xr:uid="{DEF12304-7103-4337-A447-15E17A5A3BF1}"/>
    <cellStyle name="Comma 2 2 5 190" xfId="18260" xr:uid="{5BD55848-80D7-41BC-8BE4-94982E367BF1}"/>
    <cellStyle name="Comma 2 2 5 190 2" xfId="38612" xr:uid="{3F40EB24-2E13-4094-8E66-6A5D6B16E49A}"/>
    <cellStyle name="Comma 2 2 5 191" xfId="18261" xr:uid="{8775910E-3348-4A89-B45E-CCB522D10042}"/>
    <cellStyle name="Comma 2 2 5 191 2" xfId="38613" xr:uid="{E6DB5D1A-D311-47F9-AA8C-1D6DC6BC7EA4}"/>
    <cellStyle name="Comma 2 2 5 192" xfId="18262" xr:uid="{9FF4F377-73F8-4DC1-A256-5517172F4550}"/>
    <cellStyle name="Comma 2 2 5 192 2" xfId="38614" xr:uid="{84856E10-26F0-4814-A14B-F2920ED9B611}"/>
    <cellStyle name="Comma 2 2 5 193" xfId="18263" xr:uid="{E573241D-C729-42BD-A171-8897E5DC88F0}"/>
    <cellStyle name="Comma 2 2 5 193 2" xfId="38615" xr:uid="{42CD5279-0FE8-44D8-A965-AD60DACA58DB}"/>
    <cellStyle name="Comma 2 2 5 194" xfId="18264" xr:uid="{0A4D9D0C-8A60-4295-92D2-0EDE42BEA489}"/>
    <cellStyle name="Comma 2 2 5 194 2" xfId="38616" xr:uid="{6ADC1591-A9AB-463F-B6A6-5735FD729F07}"/>
    <cellStyle name="Comma 2 2 5 195" xfId="18265" xr:uid="{B4FB7A1E-015D-4EB9-A1E5-5C7AB8A57B1B}"/>
    <cellStyle name="Comma 2 2 5 195 2" xfId="38617" xr:uid="{9D42EE6F-745E-498B-B472-86BDAAA05CC0}"/>
    <cellStyle name="Comma 2 2 5 196" xfId="18159" xr:uid="{3FA2A1CA-C971-4E75-9150-ECED5D6C3C10}"/>
    <cellStyle name="Comma 2 2 5 196 2" xfId="38511" xr:uid="{F283F61A-5F0B-4627-B96B-7847F45E7D3B}"/>
    <cellStyle name="Comma 2 2 5 197" xfId="24147" xr:uid="{9105BAC7-FF5E-4933-A83D-2893E1767606}"/>
    <cellStyle name="Comma 2 2 5 198" xfId="49771" xr:uid="{BCA191CD-03D0-47D1-9588-EDD9CEFB70FF}"/>
    <cellStyle name="Comma 2 2 5 199" xfId="2447" xr:uid="{B8386A2D-7B8F-4B44-90EA-654F606E0F51}"/>
    <cellStyle name="Comma 2 2 5 2" xfId="1045" xr:uid="{C5EA7113-24AF-4E5A-B7A0-D512F6F82734}"/>
    <cellStyle name="Comma 2 2 5 2 2" xfId="38618" xr:uid="{0D178F16-2C27-4B5D-A01A-F7DD5DBB4307}"/>
    <cellStyle name="Comma 2 2 5 2 3" xfId="50053" xr:uid="{65D762E6-E8C5-4A3B-AA56-7C33E12B1F79}"/>
    <cellStyle name="Comma 2 2 5 2 4" xfId="18266" xr:uid="{5EB90922-6EE0-4B8E-A94E-74D22A50C9C1}"/>
    <cellStyle name="Comma 2 2 5 20" xfId="18267" xr:uid="{EEF4395E-2034-41B6-BC88-A57848AF7B85}"/>
    <cellStyle name="Comma 2 2 5 20 2" xfId="38619" xr:uid="{7941C6EA-B9D7-4B93-9AF8-9B5823464A08}"/>
    <cellStyle name="Comma 2 2 5 21" xfId="18268" xr:uid="{2E87D041-680C-45BF-A34A-7E3B8963D2D0}"/>
    <cellStyle name="Comma 2 2 5 21 2" xfId="38620" xr:uid="{4F6FBD2F-AC34-4702-9E79-AFE4C668903A}"/>
    <cellStyle name="Comma 2 2 5 22" xfId="18269" xr:uid="{19CF8C90-56D6-4537-83F9-F983405C7C7A}"/>
    <cellStyle name="Comma 2 2 5 22 2" xfId="38621" xr:uid="{9A63D58F-C31E-484C-9060-055DCCC62940}"/>
    <cellStyle name="Comma 2 2 5 23" xfId="18270" xr:uid="{6AB40305-8FD1-448B-BC00-E75C7C0B5598}"/>
    <cellStyle name="Comma 2 2 5 23 2" xfId="38622" xr:uid="{D8606B6C-3DA5-49C0-B08A-F3FA16090A00}"/>
    <cellStyle name="Comma 2 2 5 24" xfId="18271" xr:uid="{0C3DFE1E-F0B6-4B57-8CE4-ED741134CD8D}"/>
    <cellStyle name="Comma 2 2 5 24 2" xfId="38623" xr:uid="{09E4E669-B5A5-4025-B0E9-35FE302A4DCD}"/>
    <cellStyle name="Comma 2 2 5 25" xfId="18272" xr:uid="{14CCEA9A-8077-47BE-AA9D-ADE4977B9074}"/>
    <cellStyle name="Comma 2 2 5 25 2" xfId="38624" xr:uid="{A3DFA053-A2E2-4E6E-8FAF-E4AEF2E9CBE9}"/>
    <cellStyle name="Comma 2 2 5 26" xfId="18273" xr:uid="{D0232BFD-AC0A-4DB2-9DEF-AC9625F08F39}"/>
    <cellStyle name="Comma 2 2 5 26 2" xfId="38625" xr:uid="{D1E1F369-B3F8-4054-99B1-C914A13C8D04}"/>
    <cellStyle name="Comma 2 2 5 27" xfId="18274" xr:uid="{6F4A8CDB-2A29-4D9D-AAB6-E49F55F028B8}"/>
    <cellStyle name="Comma 2 2 5 27 2" xfId="38626" xr:uid="{C5A565DC-606F-437B-B80A-490CC443A6DF}"/>
    <cellStyle name="Comma 2 2 5 28" xfId="18275" xr:uid="{570EC31A-FB79-4734-BE93-2637E79B3759}"/>
    <cellStyle name="Comma 2 2 5 28 2" xfId="38627" xr:uid="{FD614BB2-F1F2-43D7-877D-337D973F970E}"/>
    <cellStyle name="Comma 2 2 5 29" xfId="18276" xr:uid="{6FCA5D31-0935-49F0-8E64-DEB8A674BA0E}"/>
    <cellStyle name="Comma 2 2 5 29 2" xfId="38628" xr:uid="{9F992145-EF78-4703-919E-349B1F51088D}"/>
    <cellStyle name="Comma 2 2 5 3" xfId="1223" xr:uid="{8E1436E1-5946-40C0-BAC4-C28BB8A68F4B}"/>
    <cellStyle name="Comma 2 2 5 3 2" xfId="38629" xr:uid="{8CFBFB5C-BE58-4460-BA97-A0D2A4BED05D}"/>
    <cellStyle name="Comma 2 2 5 3 3" xfId="18277" xr:uid="{3A619D80-8398-40BB-A546-0B331846A5B9}"/>
    <cellStyle name="Comma 2 2 5 30" xfId="18278" xr:uid="{EC2C343F-25CC-4D0B-8B22-58EE92B0FDBD}"/>
    <cellStyle name="Comma 2 2 5 30 2" xfId="38630" xr:uid="{76F29748-AFC0-4F14-B282-6BAF068E2080}"/>
    <cellStyle name="Comma 2 2 5 31" xfId="18279" xr:uid="{2BE8D77E-E430-4331-A6A7-BC1B790DD2D5}"/>
    <cellStyle name="Comma 2 2 5 31 2" xfId="38631" xr:uid="{AC85D340-803D-4D9D-8227-E29AA7F5C1C8}"/>
    <cellStyle name="Comma 2 2 5 32" xfId="18280" xr:uid="{3F10435F-26A9-41B7-B90C-33BD7ECEA80E}"/>
    <cellStyle name="Comma 2 2 5 32 2" xfId="38632" xr:uid="{9E260435-B1B2-40E4-AD1A-684D633AEA0F}"/>
    <cellStyle name="Comma 2 2 5 33" xfId="18281" xr:uid="{835E0D6E-E691-43B4-98AA-395D5BDA4BF3}"/>
    <cellStyle name="Comma 2 2 5 33 2" xfId="38633" xr:uid="{65C87AC7-1AAC-4C20-AA80-148419012A87}"/>
    <cellStyle name="Comma 2 2 5 34" xfId="18282" xr:uid="{DA393689-9FE3-4E56-9109-136DFC369465}"/>
    <cellStyle name="Comma 2 2 5 34 2" xfId="38634" xr:uid="{668CBB8C-25EA-40C7-AD7A-71E48EBB511F}"/>
    <cellStyle name="Comma 2 2 5 35" xfId="18283" xr:uid="{3738A82C-C430-4FC4-86D8-8CDE40BCCDC8}"/>
    <cellStyle name="Comma 2 2 5 35 2" xfId="38635" xr:uid="{9BF5D6C2-EE13-4C40-B490-D920D64BAFC3}"/>
    <cellStyle name="Comma 2 2 5 36" xfId="18284" xr:uid="{16D4CB6C-176A-4FC9-A04E-A06FBDBCF6C8}"/>
    <cellStyle name="Comma 2 2 5 36 2" xfId="38636" xr:uid="{B210F04A-FD24-431A-A894-93A6A5B1294C}"/>
    <cellStyle name="Comma 2 2 5 37" xfId="18285" xr:uid="{E34516F6-D2D4-448F-B365-70628262D22D}"/>
    <cellStyle name="Comma 2 2 5 37 2" xfId="38637" xr:uid="{654EF805-4891-4DEE-AE7A-3F5D0705065D}"/>
    <cellStyle name="Comma 2 2 5 38" xfId="18286" xr:uid="{B9887815-AC9F-4382-93E8-416F7DAB55B7}"/>
    <cellStyle name="Comma 2 2 5 38 2" xfId="38638" xr:uid="{2D4D6625-96AE-4824-88D9-3E04BD31492B}"/>
    <cellStyle name="Comma 2 2 5 39" xfId="18287" xr:uid="{13C3EDBB-A1E0-4726-8312-D600C4C4E7AC}"/>
    <cellStyle name="Comma 2 2 5 39 2" xfId="38639" xr:uid="{0885C48D-B8E3-420E-8849-07F5EFC1A6FF}"/>
    <cellStyle name="Comma 2 2 5 4" xfId="18288" xr:uid="{E76F30B2-49FF-4FDB-AAF6-F975E81BE064}"/>
    <cellStyle name="Comma 2 2 5 4 2" xfId="38640" xr:uid="{006B2A00-BA0E-4EBB-B76A-FFC57A24B829}"/>
    <cellStyle name="Comma 2 2 5 40" xfId="18289" xr:uid="{23F258FB-906A-4793-87B5-41B9AD362206}"/>
    <cellStyle name="Comma 2 2 5 40 2" xfId="38641" xr:uid="{686C47D2-67B3-4D3B-8BCC-B653EE4E2361}"/>
    <cellStyle name="Comma 2 2 5 41" xfId="18290" xr:uid="{EDBB0776-59C3-489B-B60D-126195CFCFFD}"/>
    <cellStyle name="Comma 2 2 5 41 2" xfId="38642" xr:uid="{6371486E-05D8-4EEE-8378-8B341D5F0A7C}"/>
    <cellStyle name="Comma 2 2 5 42" xfId="18291" xr:uid="{C5E640B5-2222-44F8-9908-E160D947D05D}"/>
    <cellStyle name="Comma 2 2 5 42 2" xfId="38643" xr:uid="{3D35F157-2C43-46AC-A12C-B3F273E65623}"/>
    <cellStyle name="Comma 2 2 5 43" xfId="18292" xr:uid="{AEF5432D-ACBC-4F0C-9F5B-35F1D4C5156F}"/>
    <cellStyle name="Comma 2 2 5 43 2" xfId="38644" xr:uid="{8D55B0AC-FBC0-4D6F-9394-A5398AB7B1B6}"/>
    <cellStyle name="Comma 2 2 5 44" xfId="18293" xr:uid="{2ED289E0-1988-48FA-89A2-4A58F4B4CC63}"/>
    <cellStyle name="Comma 2 2 5 44 2" xfId="38645" xr:uid="{3E7ABC14-A266-420C-A147-FC1A282DBD9F}"/>
    <cellStyle name="Comma 2 2 5 45" xfId="18294" xr:uid="{B4C501E2-E9CB-4EA3-80DB-8D295125C428}"/>
    <cellStyle name="Comma 2 2 5 45 2" xfId="38646" xr:uid="{C5D8DC29-3375-4D33-BA9C-6D8D12299099}"/>
    <cellStyle name="Comma 2 2 5 46" xfId="18295" xr:uid="{B6D60BF3-F2AC-4137-A4CC-C63ABF7DDE23}"/>
    <cellStyle name="Comma 2 2 5 46 2" xfId="38647" xr:uid="{5670C87C-A547-4E68-8987-D12E764EF82B}"/>
    <cellStyle name="Comma 2 2 5 47" xfId="18296" xr:uid="{DCED2445-233D-4C69-A235-CAC21735D20C}"/>
    <cellStyle name="Comma 2 2 5 47 2" xfId="38648" xr:uid="{52CDB641-74C0-40F5-8877-057CAFFA02B9}"/>
    <cellStyle name="Comma 2 2 5 48" xfId="18297" xr:uid="{970B86C6-A580-455D-B728-97493F3C2CDA}"/>
    <cellStyle name="Comma 2 2 5 48 2" xfId="38649" xr:uid="{336F7F26-6AE8-4EF7-B02F-0020FBED01B7}"/>
    <cellStyle name="Comma 2 2 5 49" xfId="18298" xr:uid="{64F6A947-05E4-437F-A673-EDEA546A2A9B}"/>
    <cellStyle name="Comma 2 2 5 49 2" xfId="38650" xr:uid="{7D2C18FE-C1F6-4BA3-8A40-165FC6A3344F}"/>
    <cellStyle name="Comma 2 2 5 5" xfId="18299" xr:uid="{485B1B8F-07C2-4AEA-BBAE-6D0CE5B83025}"/>
    <cellStyle name="Comma 2 2 5 5 2" xfId="38651" xr:uid="{EFA39075-5770-49D0-8C84-B8EC6A6E0F7B}"/>
    <cellStyle name="Comma 2 2 5 50" xfId="18300" xr:uid="{1927916D-B3DD-4777-8A61-3B11E18AC900}"/>
    <cellStyle name="Comma 2 2 5 50 2" xfId="38652" xr:uid="{54946907-5536-4E3C-A74C-D31CFEB24160}"/>
    <cellStyle name="Comma 2 2 5 51" xfId="18301" xr:uid="{3819A9CB-56CE-4DEE-AF9E-8A59CF370E16}"/>
    <cellStyle name="Comma 2 2 5 51 2" xfId="38653" xr:uid="{78D9BB56-A31B-4F45-931D-0FEE2A120B0D}"/>
    <cellStyle name="Comma 2 2 5 52" xfId="18302" xr:uid="{22C074B9-9E86-4AA0-8892-D5194EBAAB1F}"/>
    <cellStyle name="Comma 2 2 5 52 2" xfId="38654" xr:uid="{90FE3DBA-37F3-4F9A-B306-E0BE88DB8812}"/>
    <cellStyle name="Comma 2 2 5 53" xfId="18303" xr:uid="{28F3FB00-3E97-4F56-B7A3-B678E3ACC634}"/>
    <cellStyle name="Comma 2 2 5 53 2" xfId="38655" xr:uid="{671895D4-17C5-4CF3-80DC-EF64F89E0CCD}"/>
    <cellStyle name="Comma 2 2 5 54" xfId="18304" xr:uid="{F367030F-09B9-40DE-99CA-CD815E74ACD4}"/>
    <cellStyle name="Comma 2 2 5 54 2" xfId="38656" xr:uid="{414FB6AA-583C-43FE-97B0-A1846A21D002}"/>
    <cellStyle name="Comma 2 2 5 55" xfId="18305" xr:uid="{3F0B946C-08F1-49EF-AB12-AD00D85B9A18}"/>
    <cellStyle name="Comma 2 2 5 55 2" xfId="38657" xr:uid="{DD7EBBC3-0B8B-4131-BF81-258EA439ADD5}"/>
    <cellStyle name="Comma 2 2 5 56" xfId="18306" xr:uid="{4137F404-E892-4E1D-99AE-192564A2649B}"/>
    <cellStyle name="Comma 2 2 5 56 2" xfId="38658" xr:uid="{5EA8EE4F-615F-47B1-800A-BAD487F965C4}"/>
    <cellStyle name="Comma 2 2 5 57" xfId="18307" xr:uid="{456F94D0-86D4-4082-A109-81662D0D7984}"/>
    <cellStyle name="Comma 2 2 5 57 2" xfId="38659" xr:uid="{1615E4A7-082B-4F4C-A6BE-B6F68D4E65AB}"/>
    <cellStyle name="Comma 2 2 5 58" xfId="18308" xr:uid="{4F6B422C-DA03-4437-808F-6FC55A173431}"/>
    <cellStyle name="Comma 2 2 5 58 2" xfId="38660" xr:uid="{7ED64D6E-567A-4D90-97B3-36045215BBCC}"/>
    <cellStyle name="Comma 2 2 5 59" xfId="18309" xr:uid="{07F0DB0C-47F2-4ECA-A91B-0FA3812D7ED4}"/>
    <cellStyle name="Comma 2 2 5 59 2" xfId="38661" xr:uid="{FB527B7C-367B-4C64-BD3C-B54582664829}"/>
    <cellStyle name="Comma 2 2 5 6" xfId="18310" xr:uid="{5B5CD098-CAF8-4F64-A29B-8A4D6BFB013D}"/>
    <cellStyle name="Comma 2 2 5 6 2" xfId="38662" xr:uid="{277DBE4A-7D6E-4427-9764-CA3BA7A9294D}"/>
    <cellStyle name="Comma 2 2 5 60" xfId="18311" xr:uid="{A2592A12-3264-4528-B60E-885D65E4BC77}"/>
    <cellStyle name="Comma 2 2 5 60 2" xfId="38663" xr:uid="{C0DE04F6-9231-4476-8197-11F31D47838B}"/>
    <cellStyle name="Comma 2 2 5 61" xfId="18312" xr:uid="{2A129F7F-7616-42C6-8E80-65ECD652B2D6}"/>
    <cellStyle name="Comma 2 2 5 61 2" xfId="38664" xr:uid="{A12BDE9C-E82B-498D-B347-FEC2A51C6107}"/>
    <cellStyle name="Comma 2 2 5 62" xfId="18313" xr:uid="{422CBDDE-6227-43C6-8FE7-1F51D43D1C5F}"/>
    <cellStyle name="Comma 2 2 5 62 2" xfId="38665" xr:uid="{AD807EF3-5CA6-4BAD-A6A5-9D5448416C2B}"/>
    <cellStyle name="Comma 2 2 5 63" xfId="18314" xr:uid="{FFF51A84-89DE-45CE-AABF-7687269CDF05}"/>
    <cellStyle name="Comma 2 2 5 63 2" xfId="38666" xr:uid="{79B68D80-6E35-47E2-B90A-D55B26EE80E0}"/>
    <cellStyle name="Comma 2 2 5 64" xfId="18315" xr:uid="{F2A56F76-1702-458C-A49A-9F4D6BF2E4AA}"/>
    <cellStyle name="Comma 2 2 5 64 2" xfId="38667" xr:uid="{E87A7A71-79A5-4B41-A0A7-A2FA5F3512AB}"/>
    <cellStyle name="Comma 2 2 5 65" xfId="18316" xr:uid="{8ABEEB67-8925-40D0-862E-3D0559175F2D}"/>
    <cellStyle name="Comma 2 2 5 65 2" xfId="38668" xr:uid="{2FAA3F70-0928-4539-BCB7-7C2BDDCB7CF7}"/>
    <cellStyle name="Comma 2 2 5 66" xfId="18317" xr:uid="{74BF2363-0DDD-494C-ACCD-2DA0ED1883E7}"/>
    <cellStyle name="Comma 2 2 5 66 2" xfId="38669" xr:uid="{92140998-05B7-4D87-B039-494E00420CD2}"/>
    <cellStyle name="Comma 2 2 5 67" xfId="18318" xr:uid="{41012205-AFEF-4703-8598-B33AF7751E1F}"/>
    <cellStyle name="Comma 2 2 5 67 2" xfId="38670" xr:uid="{E9539184-ACAB-43AC-A0FD-6CEFA94833D9}"/>
    <cellStyle name="Comma 2 2 5 68" xfId="18319" xr:uid="{20934796-F59E-4129-BE20-7C1B97128CAC}"/>
    <cellStyle name="Comma 2 2 5 68 2" xfId="38671" xr:uid="{5B00026F-C9C1-4444-AD07-B6ABD7EB7D06}"/>
    <cellStyle name="Comma 2 2 5 69" xfId="18320" xr:uid="{A011EE9B-265E-4D95-A0B3-2B4828050F60}"/>
    <cellStyle name="Comma 2 2 5 69 2" xfId="38672" xr:uid="{93671993-3D34-46F8-A217-CC93BCF6C14D}"/>
    <cellStyle name="Comma 2 2 5 7" xfId="18321" xr:uid="{DA0C7D21-D164-48CA-95C3-51B3B0CF0CFD}"/>
    <cellStyle name="Comma 2 2 5 7 2" xfId="38673" xr:uid="{27FC024D-9447-431A-B332-B96F8A366C06}"/>
    <cellStyle name="Comma 2 2 5 70" xfId="18322" xr:uid="{586F4094-C349-4CD6-BEB8-F3096A4803D0}"/>
    <cellStyle name="Comma 2 2 5 70 2" xfId="38674" xr:uid="{D1BAE3A2-AABB-4B97-8462-D3C521DE868E}"/>
    <cellStyle name="Comma 2 2 5 71" xfId="18323" xr:uid="{59EEA495-347A-4827-B418-4B082A3328CC}"/>
    <cellStyle name="Comma 2 2 5 71 2" xfId="38675" xr:uid="{FFB9F801-D945-48B8-9D22-A033E0F805C9}"/>
    <cellStyle name="Comma 2 2 5 72" xfId="18324" xr:uid="{3CA01E37-61EE-4004-A137-F97D72261EE8}"/>
    <cellStyle name="Comma 2 2 5 72 2" xfId="38676" xr:uid="{B3977BC1-AA69-409F-B692-E1C3CE95B5C9}"/>
    <cellStyle name="Comma 2 2 5 73" xfId="18325" xr:uid="{68270C11-CB0F-448F-BDAF-2F9E44EF56ED}"/>
    <cellStyle name="Comma 2 2 5 73 2" xfId="38677" xr:uid="{1C891939-D759-4018-9E93-4077E34A7256}"/>
    <cellStyle name="Comma 2 2 5 74" xfId="18326" xr:uid="{C8AF4A7D-0BF5-40BC-8830-DE29F1434AD8}"/>
    <cellStyle name="Comma 2 2 5 74 2" xfId="38678" xr:uid="{A3769A7A-59E8-47B0-9C22-B94DA5BA7A3B}"/>
    <cellStyle name="Comma 2 2 5 75" xfId="18327" xr:uid="{5F844538-A083-46F2-B69F-31E7C83E957C}"/>
    <cellStyle name="Comma 2 2 5 75 2" xfId="38679" xr:uid="{9B8C2E86-3065-4194-B582-E916D3861D5F}"/>
    <cellStyle name="Comma 2 2 5 76" xfId="18328" xr:uid="{F11ABB4B-7305-45B2-BE3B-AE36A02F1CF6}"/>
    <cellStyle name="Comma 2 2 5 76 2" xfId="38680" xr:uid="{B9DE7F51-156F-4650-B88C-C0A7FF6537C8}"/>
    <cellStyle name="Comma 2 2 5 77" xfId="18329" xr:uid="{84F3A285-6D23-4D92-BA05-1CB7209E2215}"/>
    <cellStyle name="Comma 2 2 5 77 2" xfId="38681" xr:uid="{59271DF8-EBF3-4612-B0E4-A203B9D36BD8}"/>
    <cellStyle name="Comma 2 2 5 78" xfId="18330" xr:uid="{FB693850-FCE5-4006-9110-095FC0E36391}"/>
    <cellStyle name="Comma 2 2 5 78 2" xfId="38682" xr:uid="{1C108BA5-C6E9-497D-BFF2-73A3301130BE}"/>
    <cellStyle name="Comma 2 2 5 79" xfId="18331" xr:uid="{410D5088-E8DA-4DF5-9757-85A414894A70}"/>
    <cellStyle name="Comma 2 2 5 79 2" xfId="38683" xr:uid="{F5DAB6E1-40FA-4DF1-A35C-87F2BD685FDA}"/>
    <cellStyle name="Comma 2 2 5 8" xfId="18332" xr:uid="{03280C21-23FC-4DA5-B14C-E90617E6B4B4}"/>
    <cellStyle name="Comma 2 2 5 8 2" xfId="38684" xr:uid="{31D40EDE-0D79-4B84-A3EB-BAAB4A80D1FC}"/>
    <cellStyle name="Comma 2 2 5 80" xfId="18333" xr:uid="{BA4FE719-A99A-4057-9844-21F70B0B6F3B}"/>
    <cellStyle name="Comma 2 2 5 80 2" xfId="38685" xr:uid="{92681CC3-AD20-46E8-BB40-91CEF35D38D3}"/>
    <cellStyle name="Comma 2 2 5 81" xfId="18334" xr:uid="{36D5F2C8-F67A-438E-A85D-0122FD39E3E4}"/>
    <cellStyle name="Comma 2 2 5 81 2" xfId="38686" xr:uid="{7C1DD98B-1182-4627-8F5B-617173F1FE2F}"/>
    <cellStyle name="Comma 2 2 5 82" xfId="18335" xr:uid="{BF291139-B1B9-4327-B99B-913936CECC91}"/>
    <cellStyle name="Comma 2 2 5 82 2" xfId="38687" xr:uid="{55E4BAD3-6995-43B1-A7B7-A598E1D62B7D}"/>
    <cellStyle name="Comma 2 2 5 83" xfId="18336" xr:uid="{90443368-6FFB-4052-A2A4-F7CE98B2F93B}"/>
    <cellStyle name="Comma 2 2 5 83 2" xfId="38688" xr:uid="{03EEB33E-063A-4EA5-BE4A-5B4F7AA88582}"/>
    <cellStyle name="Comma 2 2 5 84" xfId="18337" xr:uid="{7AC90095-2EF4-44B0-BE07-83F71EEF1E6A}"/>
    <cellStyle name="Comma 2 2 5 84 2" xfId="38689" xr:uid="{DFF81064-BFDD-4AA0-BDC7-62C5151C4D36}"/>
    <cellStyle name="Comma 2 2 5 85" xfId="18338" xr:uid="{28D046FB-6648-4683-B520-C0C9B23D1EF5}"/>
    <cellStyle name="Comma 2 2 5 85 2" xfId="38690" xr:uid="{AC1EBE96-D410-4091-9FB9-B00104CC57DC}"/>
    <cellStyle name="Comma 2 2 5 86" xfId="18339" xr:uid="{B9EC57D0-95B2-4C42-BB1D-25AAC4CA0570}"/>
    <cellStyle name="Comma 2 2 5 86 2" xfId="38691" xr:uid="{B0C74C99-5D99-47C5-AD66-B3305FCAC911}"/>
    <cellStyle name="Comma 2 2 5 87" xfId="18340" xr:uid="{A3E8064B-26D0-4625-96D8-B9FEFB7B5587}"/>
    <cellStyle name="Comma 2 2 5 87 2" xfId="38692" xr:uid="{CCAADF87-B692-4C15-AF78-20B3559FCAEF}"/>
    <cellStyle name="Comma 2 2 5 88" xfId="18341" xr:uid="{2C96D9DF-94A1-4E36-B056-C04984D7F8C8}"/>
    <cellStyle name="Comma 2 2 5 88 2" xfId="38693" xr:uid="{F8534D64-F5DF-44D1-962D-4A59C6BF2E80}"/>
    <cellStyle name="Comma 2 2 5 89" xfId="18342" xr:uid="{F946FC11-E953-4F16-A4AA-A146E4DA74FB}"/>
    <cellStyle name="Comma 2 2 5 89 2" xfId="38694" xr:uid="{C136BBA1-3AEE-486A-9DF0-AB813DA11025}"/>
    <cellStyle name="Comma 2 2 5 9" xfId="18343" xr:uid="{B4BB9C55-7CBB-4125-A787-F0C367501F6D}"/>
    <cellStyle name="Comma 2 2 5 9 2" xfId="38695" xr:uid="{0A0968C8-AF76-4A14-9DD6-4CA51C9E26EC}"/>
    <cellStyle name="Comma 2 2 5 90" xfId="18344" xr:uid="{F179B336-D768-4C14-8DA0-55D328261FD6}"/>
    <cellStyle name="Comma 2 2 5 90 2" xfId="38696" xr:uid="{83F67701-EBBB-470B-AE3C-DD0EB4E57572}"/>
    <cellStyle name="Comma 2 2 5 91" xfId="18345" xr:uid="{914D3502-901B-4FA6-9B01-0141EA2CB70B}"/>
    <cellStyle name="Comma 2 2 5 91 2" xfId="38697" xr:uid="{27AAFB90-10D7-4633-BD0F-37DFF884C988}"/>
    <cellStyle name="Comma 2 2 5 92" xfId="18346" xr:uid="{78FB7434-3DE3-4DA3-9A06-AEE1072C0F8A}"/>
    <cellStyle name="Comma 2 2 5 92 2" xfId="38698" xr:uid="{BA3B8CE5-A174-4734-A23A-7279083EC3B5}"/>
    <cellStyle name="Comma 2 2 5 93" xfId="18347" xr:uid="{485DD703-EF68-43C3-9FA9-20F268CBB769}"/>
    <cellStyle name="Comma 2 2 5 93 2" xfId="38699" xr:uid="{4F5715D9-E325-432C-8642-EF9DFCBF3119}"/>
    <cellStyle name="Comma 2 2 5 94" xfId="18348" xr:uid="{4C1980FD-16B0-4CC6-80BD-8396D59452B3}"/>
    <cellStyle name="Comma 2 2 5 94 2" xfId="38700" xr:uid="{BB19F042-C659-4291-8568-AF37DBF3D2F3}"/>
    <cellStyle name="Comma 2 2 5 95" xfId="18349" xr:uid="{E818248A-A0A0-4A56-806D-14C4CD155143}"/>
    <cellStyle name="Comma 2 2 5 95 2" xfId="38701" xr:uid="{322AC13A-D4B3-41DF-BC18-A7CF06C48C91}"/>
    <cellStyle name="Comma 2 2 5 96" xfId="18350" xr:uid="{AB46FB9B-A9CD-4A7C-9BEE-5EDC9B22C8B2}"/>
    <cellStyle name="Comma 2 2 5 96 2" xfId="38702" xr:uid="{0E341BE7-4A66-4F75-9A6D-FF02EFE624BD}"/>
    <cellStyle name="Comma 2 2 5 97" xfId="18351" xr:uid="{11934042-822E-4ABB-BA99-FA098A9DFC5B}"/>
    <cellStyle name="Comma 2 2 5 97 2" xfId="38703" xr:uid="{F3F5CB53-2D7B-482B-A488-C9C0B93BA04B}"/>
    <cellStyle name="Comma 2 2 5 98" xfId="18352" xr:uid="{EF01F001-977E-43D5-9BC2-1E1341FA12F6}"/>
    <cellStyle name="Comma 2 2 5 98 2" xfId="38704" xr:uid="{01049941-135C-4716-83F0-D2C8BF6CEC7D}"/>
    <cellStyle name="Comma 2 2 5 99" xfId="18353" xr:uid="{900A5767-B07B-4A22-BEF5-B87BA583C14A}"/>
    <cellStyle name="Comma 2 2 5 99 2" xfId="38705" xr:uid="{646915DB-8179-4D87-B6EF-C1813281CF07}"/>
    <cellStyle name="Comma 2 2 50" xfId="18354" xr:uid="{8B072C30-DEDA-49AA-9B32-442B5F54B70B}"/>
    <cellStyle name="Comma 2 2 50 2" xfId="18355" xr:uid="{D2F16EA5-F7AD-452F-A5E0-97867CD1AD71}"/>
    <cellStyle name="Comma 2 2 50 2 2" xfId="38707" xr:uid="{BB653489-39AE-4AEA-AD54-1F5868C3225F}"/>
    <cellStyle name="Comma 2 2 50 3" xfId="18356" xr:uid="{C66D78BB-ADAE-4C06-AF8B-E0AD159BD462}"/>
    <cellStyle name="Comma 2 2 50 3 2" xfId="38708" xr:uid="{853B7FC8-079A-4487-BB8C-9E5B8D17E9E8}"/>
    <cellStyle name="Comma 2 2 50 4" xfId="38706" xr:uid="{15E2BAC7-426A-48A7-9A78-8EA64AD2A0A1}"/>
    <cellStyle name="Comma 2 2 51" xfId="18357" xr:uid="{EDA9202A-3FBA-4F14-BF9B-C71B639C6238}"/>
    <cellStyle name="Comma 2 2 51 2" xfId="18358" xr:uid="{BABE47C0-371A-44F8-830E-7E785CEAA5EC}"/>
    <cellStyle name="Comma 2 2 51 2 2" xfId="38710" xr:uid="{5C2607BB-AD04-41D1-B369-1A4B7EA9B658}"/>
    <cellStyle name="Comma 2 2 51 3" xfId="18359" xr:uid="{781B6F85-A5BA-4C96-8A08-872677DC6D2F}"/>
    <cellStyle name="Comma 2 2 51 3 2" xfId="38711" xr:uid="{1DE9A3CC-A6C4-4D92-A7B0-7F943EB006C6}"/>
    <cellStyle name="Comma 2 2 51 4" xfId="38709" xr:uid="{2C8F9421-D2A9-425B-A0F6-9E510D3F99B1}"/>
    <cellStyle name="Comma 2 2 52" xfId="18360" xr:uid="{B42094BA-4FAF-4CC1-8FB2-6F0EE250E361}"/>
    <cellStyle name="Comma 2 2 52 2" xfId="18361" xr:uid="{43EA1C2F-1978-45B8-B4A7-6ACC04FBA3CF}"/>
    <cellStyle name="Comma 2 2 52 2 2" xfId="38713" xr:uid="{5B95168B-D6E0-44D4-A052-39C448A8AA6E}"/>
    <cellStyle name="Comma 2 2 52 3" xfId="18362" xr:uid="{2A47F5F1-6E0B-4510-9337-39D09EA977A6}"/>
    <cellStyle name="Comma 2 2 52 3 2" xfId="38714" xr:uid="{377E64A9-C16A-4112-8A11-D07D69A4DD2D}"/>
    <cellStyle name="Comma 2 2 52 4" xfId="38712" xr:uid="{2B16482C-DD80-4913-8622-F17D329B1C64}"/>
    <cellStyle name="Comma 2 2 53" xfId="18363" xr:uid="{FEA62E9B-5B27-4518-9FA0-85E204E3E788}"/>
    <cellStyle name="Comma 2 2 53 2" xfId="18364" xr:uid="{6B24ED1B-2E8B-456C-8546-7869888D55F6}"/>
    <cellStyle name="Comma 2 2 53 2 2" xfId="38716" xr:uid="{641A4101-C357-4068-8ED3-D6B8D82EF78D}"/>
    <cellStyle name="Comma 2 2 53 3" xfId="18365" xr:uid="{6204AA78-1CEA-4981-A9A9-FD8D4C73EFEA}"/>
    <cellStyle name="Comma 2 2 53 3 2" xfId="38717" xr:uid="{85CB98BE-659D-49FF-A7BD-1038406671D5}"/>
    <cellStyle name="Comma 2 2 53 4" xfId="38715" xr:uid="{ABF73540-7044-43E8-9303-5C9DEB676B29}"/>
    <cellStyle name="Comma 2 2 54" xfId="18366" xr:uid="{1E12F5F4-1512-41A9-8FD2-6FF2576BFEF9}"/>
    <cellStyle name="Comma 2 2 54 2" xfId="18367" xr:uid="{1D2C47DF-A5BA-4C96-BF14-373039380226}"/>
    <cellStyle name="Comma 2 2 54 2 2" xfId="38719" xr:uid="{FE191473-AF51-4351-825B-E909CAC30240}"/>
    <cellStyle name="Comma 2 2 54 3" xfId="18368" xr:uid="{1552B621-61B5-41F6-B1FA-85912545ABF7}"/>
    <cellStyle name="Comma 2 2 54 3 2" xfId="38720" xr:uid="{01FEB85C-C13D-4C4D-8A1F-6FFB97EF7851}"/>
    <cellStyle name="Comma 2 2 54 4" xfId="38718" xr:uid="{251D4937-0E2C-489D-A4AC-5B07A6152408}"/>
    <cellStyle name="Comma 2 2 55" xfId="18369" xr:uid="{72E4BA67-0E06-415A-AA17-352708E54F64}"/>
    <cellStyle name="Comma 2 2 55 2" xfId="18370" xr:uid="{712B9BF3-61EB-4DBD-9FD7-9D9A23A5A430}"/>
    <cellStyle name="Comma 2 2 55 2 2" xfId="38722" xr:uid="{C4E66F30-F166-4921-BDB9-205877A24496}"/>
    <cellStyle name="Comma 2 2 55 3" xfId="18371" xr:uid="{514618BC-C50D-4A46-803A-C2EC89A0A7EB}"/>
    <cellStyle name="Comma 2 2 55 3 2" xfId="38723" xr:uid="{18DB19ED-8FE7-4189-80A4-2BBC9596AC60}"/>
    <cellStyle name="Comma 2 2 55 4" xfId="38721" xr:uid="{D252EAC9-4946-43E2-BBDE-4E11816A3A4C}"/>
    <cellStyle name="Comma 2 2 56" xfId="18372" xr:uid="{705B3A13-FA30-41FF-81B7-2D31E6601E55}"/>
    <cellStyle name="Comma 2 2 56 2" xfId="18373" xr:uid="{E6C1A30F-3633-4458-B9D7-F473482B19FC}"/>
    <cellStyle name="Comma 2 2 56 2 2" xfId="38725" xr:uid="{A31A2CA9-3442-4B3D-8DF2-E0BEEB451535}"/>
    <cellStyle name="Comma 2 2 56 3" xfId="18374" xr:uid="{3497A844-0084-40C8-8CFA-E4D5C952B447}"/>
    <cellStyle name="Comma 2 2 56 3 2" xfId="38726" xr:uid="{6FEFB184-1822-4550-8BCA-61946C6EC74A}"/>
    <cellStyle name="Comma 2 2 56 4" xfId="38724" xr:uid="{C816A0C0-79BE-4E1F-BA54-D5708F733271}"/>
    <cellStyle name="Comma 2 2 57" xfId="18375" xr:uid="{B5997B29-D4C9-4D35-A675-73E23FF02F6B}"/>
    <cellStyle name="Comma 2 2 57 2" xfId="18376" xr:uid="{532BE80E-1900-4572-BDB7-DC3F23049657}"/>
    <cellStyle name="Comma 2 2 57 2 2" xfId="38728" xr:uid="{3B6F6D2B-86E4-4142-998E-005BD28E76D9}"/>
    <cellStyle name="Comma 2 2 57 3" xfId="18377" xr:uid="{289A4850-A5E5-4DB4-A517-1717DCCC4BD1}"/>
    <cellStyle name="Comma 2 2 57 3 2" xfId="38729" xr:uid="{99975215-6A16-4165-A905-10519EA4DD86}"/>
    <cellStyle name="Comma 2 2 57 4" xfId="38727" xr:uid="{160DB4E6-7BB1-4BE1-AB86-8B01058B59D8}"/>
    <cellStyle name="Comma 2 2 58" xfId="18378" xr:uid="{8047B21E-2D7A-4106-AE39-5412C95C780D}"/>
    <cellStyle name="Comma 2 2 58 2" xfId="18379" xr:uid="{0B918AA8-F5EF-4714-9394-FBD6D56B6A4A}"/>
    <cellStyle name="Comma 2 2 58 2 2" xfId="38731" xr:uid="{3505F9B8-D687-43F6-8236-F8AF7FD5BF8D}"/>
    <cellStyle name="Comma 2 2 58 3" xfId="18380" xr:uid="{4844B635-6C4B-41C4-9D64-82E2F8596684}"/>
    <cellStyle name="Comma 2 2 58 3 2" xfId="38732" xr:uid="{03DE65B0-5827-4F33-8B13-31E90083320A}"/>
    <cellStyle name="Comma 2 2 58 4" xfId="38730" xr:uid="{F2144852-0683-4830-912A-1B0B345303B2}"/>
    <cellStyle name="Comma 2 2 59" xfId="18381" xr:uid="{F0B8F588-8070-4B7B-8225-E29E5B68C0D8}"/>
    <cellStyle name="Comma 2 2 59 2" xfId="18382" xr:uid="{1FE2D0D5-F2FB-46FB-818D-431B2E43F03B}"/>
    <cellStyle name="Comma 2 2 59 2 2" xfId="38734" xr:uid="{86260B5A-E8EC-4A5A-96AF-DCB99CD7B7CF}"/>
    <cellStyle name="Comma 2 2 59 3" xfId="18383" xr:uid="{DE6A3823-B14D-4430-9A56-DAB0E2998EBA}"/>
    <cellStyle name="Comma 2 2 59 3 2" xfId="38735" xr:uid="{25F8B42A-9713-4753-AB3F-50617C9DD268}"/>
    <cellStyle name="Comma 2 2 59 4" xfId="38733" xr:uid="{AF9318D7-ED3B-4F30-929C-B0A7500B599F}"/>
    <cellStyle name="Comma 2 2 6" xfId="454" xr:uid="{5A5A84AE-13BC-4D25-BA9C-0C8ADEA091C2}"/>
    <cellStyle name="Comma 2 2 6 10" xfId="18385" xr:uid="{C700C69E-51BD-46A0-AC47-8EE94EF7F5BD}"/>
    <cellStyle name="Comma 2 2 6 10 2" xfId="38737" xr:uid="{6FD1765D-FCD9-4920-844D-5BF1DAD724E3}"/>
    <cellStyle name="Comma 2 2 6 100" xfId="18386" xr:uid="{866E61CD-9BD1-4291-ABCC-D474351B00AE}"/>
    <cellStyle name="Comma 2 2 6 100 2" xfId="38738" xr:uid="{778F35E1-BB96-44D8-8D98-D9A686C59B9F}"/>
    <cellStyle name="Comma 2 2 6 101" xfId="18387" xr:uid="{656DB3F7-5649-48B6-A79B-18DB4B30F727}"/>
    <cellStyle name="Comma 2 2 6 101 2" xfId="38739" xr:uid="{7AEFF25F-D946-4ED8-8B0B-DE4632FA37DA}"/>
    <cellStyle name="Comma 2 2 6 102" xfId="18388" xr:uid="{53537647-CBCD-4A4A-B5A4-315A80EE812A}"/>
    <cellStyle name="Comma 2 2 6 102 2" xfId="38740" xr:uid="{7620A85C-330D-4BDB-A2C3-2C3D514E8E1A}"/>
    <cellStyle name="Comma 2 2 6 103" xfId="18389" xr:uid="{2860FFB2-67D8-4696-AFA8-71E7719B63FA}"/>
    <cellStyle name="Comma 2 2 6 103 2" xfId="38741" xr:uid="{C27A495F-2A81-4910-8500-95212BC1E59C}"/>
    <cellStyle name="Comma 2 2 6 104" xfId="18390" xr:uid="{FBCFB823-812D-4532-BBC5-5EC6B388E30B}"/>
    <cellStyle name="Comma 2 2 6 104 2" xfId="38742" xr:uid="{6E145CCE-E608-4139-9848-EFDEF657E06F}"/>
    <cellStyle name="Comma 2 2 6 105" xfId="18391" xr:uid="{6EB05CAC-9517-4F98-86B8-92032A95282A}"/>
    <cellStyle name="Comma 2 2 6 105 2" xfId="38743" xr:uid="{157ECD16-CDDA-48BA-A397-CC5B9B0A24E6}"/>
    <cellStyle name="Comma 2 2 6 106" xfId="18392" xr:uid="{8825AC1B-6335-4560-A6FE-286E71F27E4B}"/>
    <cellStyle name="Comma 2 2 6 106 2" xfId="38744" xr:uid="{C4392870-B461-40B3-93E8-113104AF5BBC}"/>
    <cellStyle name="Comma 2 2 6 107" xfId="18393" xr:uid="{DFAC9E46-248D-49FD-88C4-5142A55FC821}"/>
    <cellStyle name="Comma 2 2 6 107 2" xfId="38745" xr:uid="{9B619E92-00F3-4352-98CE-13D2FE1ED87B}"/>
    <cellStyle name="Comma 2 2 6 108" xfId="18394" xr:uid="{FB4B4077-6A2F-4146-B64D-7810E57458AC}"/>
    <cellStyle name="Comma 2 2 6 108 2" xfId="38746" xr:uid="{296BC017-E823-4CBB-8D3D-4B9BA9532EB0}"/>
    <cellStyle name="Comma 2 2 6 109" xfId="18395" xr:uid="{DF9D75B9-8419-4034-9F00-A41D96A0EC6B}"/>
    <cellStyle name="Comma 2 2 6 109 2" xfId="38747" xr:uid="{AAEED804-7DEE-42F6-99FB-D8DAD2D499E0}"/>
    <cellStyle name="Comma 2 2 6 11" xfId="18396" xr:uid="{29D8DDFC-B28C-4250-AB20-9641A18AC739}"/>
    <cellStyle name="Comma 2 2 6 11 2" xfId="38748" xr:uid="{E2527FD4-5A4B-496D-970C-E64060BAD1B2}"/>
    <cellStyle name="Comma 2 2 6 110" xfId="18397" xr:uid="{42DB047C-F592-4B0F-BE4C-9B0318CC8951}"/>
    <cellStyle name="Comma 2 2 6 110 2" xfId="38749" xr:uid="{561F5DB8-7619-4E30-99DE-F26D0E7CFFD8}"/>
    <cellStyle name="Comma 2 2 6 111" xfId="18398" xr:uid="{7816E869-75F0-43CC-9565-6D4244782652}"/>
    <cellStyle name="Comma 2 2 6 111 2" xfId="38750" xr:uid="{4D66FAD2-34A7-423A-A591-5D1EC3C21B54}"/>
    <cellStyle name="Comma 2 2 6 112" xfId="18399" xr:uid="{B81B2A09-74FB-4174-982E-F3666424D486}"/>
    <cellStyle name="Comma 2 2 6 112 2" xfId="38751" xr:uid="{2056F57C-5821-465F-9518-06A80D77EA5E}"/>
    <cellStyle name="Comma 2 2 6 113" xfId="18400" xr:uid="{26F46486-64AC-4882-B820-CFA47FB1E26D}"/>
    <cellStyle name="Comma 2 2 6 113 2" xfId="38752" xr:uid="{A45D883B-2166-450F-AE40-12CCC6380E70}"/>
    <cellStyle name="Comma 2 2 6 114" xfId="18401" xr:uid="{CBD1F706-C9EE-40E1-868D-E98DF6C84E97}"/>
    <cellStyle name="Comma 2 2 6 114 2" xfId="38753" xr:uid="{FEECDC9A-BFA9-4F74-AF3F-D43EF9846CA6}"/>
    <cellStyle name="Comma 2 2 6 115" xfId="18402" xr:uid="{81642367-9D27-46B7-B88D-0CECDBA9EAB6}"/>
    <cellStyle name="Comma 2 2 6 115 2" xfId="38754" xr:uid="{AE1C820D-A7D3-41D9-86A0-8D28F90F858C}"/>
    <cellStyle name="Comma 2 2 6 116" xfId="18403" xr:uid="{28E0567E-878C-4298-9132-1040FF486C0E}"/>
    <cellStyle name="Comma 2 2 6 116 2" xfId="38755" xr:uid="{3E899F96-77C9-4058-9FFD-420D3B1F4F64}"/>
    <cellStyle name="Comma 2 2 6 117" xfId="18404" xr:uid="{AB5005A3-5366-44F3-B502-DB54A9A05000}"/>
    <cellStyle name="Comma 2 2 6 117 2" xfId="38756" xr:uid="{0445FE78-0B0B-4DC6-A88C-F3F613F3FD28}"/>
    <cellStyle name="Comma 2 2 6 118" xfId="18405" xr:uid="{E156D435-FF14-4122-83FF-D6A9503797B6}"/>
    <cellStyle name="Comma 2 2 6 118 2" xfId="38757" xr:uid="{B4FBB925-A280-4422-9B1E-07BB8B3F6313}"/>
    <cellStyle name="Comma 2 2 6 119" xfId="18406" xr:uid="{51E2336D-904A-413B-9FBA-98A2E4E9502F}"/>
    <cellStyle name="Comma 2 2 6 119 2" xfId="38758" xr:uid="{F5EE01A6-590C-4074-9881-69BCB50CBD56}"/>
    <cellStyle name="Comma 2 2 6 12" xfId="18407" xr:uid="{857E47B9-178A-4746-9086-36D9F94707D7}"/>
    <cellStyle name="Comma 2 2 6 12 2" xfId="38759" xr:uid="{797F44BB-302B-44A3-A3AC-2AF93ADBE7C3}"/>
    <cellStyle name="Comma 2 2 6 120" xfId="18408" xr:uid="{ECB825FB-0553-4D02-A249-B7940419B9B4}"/>
    <cellStyle name="Comma 2 2 6 120 2" xfId="38760" xr:uid="{835478CE-73D1-42E2-99FF-C86301ACCE62}"/>
    <cellStyle name="Comma 2 2 6 121" xfId="18409" xr:uid="{ACF111A6-B307-41BC-900A-319612DF1DDF}"/>
    <cellStyle name="Comma 2 2 6 121 2" xfId="38761" xr:uid="{A9C2680E-9CF9-412D-B4EC-A1B626A49617}"/>
    <cellStyle name="Comma 2 2 6 122" xfId="18410" xr:uid="{4F0B22FC-27FF-405A-9681-BE370E5E562A}"/>
    <cellStyle name="Comma 2 2 6 122 2" xfId="38762" xr:uid="{92E3DEF4-F54E-4EFB-B02C-46C3D13D3619}"/>
    <cellStyle name="Comma 2 2 6 123" xfId="18411" xr:uid="{484AE3A6-8362-4FB0-975D-697178B8FDAC}"/>
    <cellStyle name="Comma 2 2 6 123 2" xfId="38763" xr:uid="{298FBB3C-C2A9-463A-87B9-AA2229731DBA}"/>
    <cellStyle name="Comma 2 2 6 124" xfId="18412" xr:uid="{BC14977A-4B3C-481B-9623-269D647F8A14}"/>
    <cellStyle name="Comma 2 2 6 124 2" xfId="38764" xr:uid="{F9A385E2-33BC-4CBF-987D-7A0743AA5BF9}"/>
    <cellStyle name="Comma 2 2 6 125" xfId="18413" xr:uid="{8DB27774-58E7-4FCA-B010-6137AD3B89A2}"/>
    <cellStyle name="Comma 2 2 6 125 2" xfId="38765" xr:uid="{FE8F486B-9F32-426A-AA8C-D0E90E842895}"/>
    <cellStyle name="Comma 2 2 6 126" xfId="18414" xr:uid="{DA28D25B-2422-4288-8C24-50300BF6C5C1}"/>
    <cellStyle name="Comma 2 2 6 126 2" xfId="38766" xr:uid="{8B31C3D3-359B-4410-8EBB-A6A4FC3F3229}"/>
    <cellStyle name="Comma 2 2 6 127" xfId="18415" xr:uid="{4A5AEDB1-C096-40A2-8266-6E9FD8D50B55}"/>
    <cellStyle name="Comma 2 2 6 127 2" xfId="38767" xr:uid="{32DF2F04-4E76-4C2F-B145-E786A38B5E36}"/>
    <cellStyle name="Comma 2 2 6 128" xfId="18416" xr:uid="{E239B4A6-E4F5-4119-B999-1AA248502B32}"/>
    <cellStyle name="Comma 2 2 6 128 2" xfId="38768" xr:uid="{2037D7E5-8DAC-4881-BB39-5E822CC5F0F2}"/>
    <cellStyle name="Comma 2 2 6 129" xfId="18417" xr:uid="{35EDF896-1BB5-4542-8B15-D0AB7492DCEA}"/>
    <cellStyle name="Comma 2 2 6 129 2" xfId="38769" xr:uid="{4D980F54-09B0-4363-ADFC-0AEAAD645018}"/>
    <cellStyle name="Comma 2 2 6 13" xfId="18418" xr:uid="{6A927C77-B73C-4B75-99C9-1B4BEB4D62BF}"/>
    <cellStyle name="Comma 2 2 6 13 2" xfId="38770" xr:uid="{122E3D7E-ADFA-41FC-A86A-B28979F9EFD3}"/>
    <cellStyle name="Comma 2 2 6 130" xfId="18419" xr:uid="{7CA0169A-557B-41CD-87A6-F4670B2F298F}"/>
    <cellStyle name="Comma 2 2 6 130 2" xfId="38771" xr:uid="{9D302815-05A4-4205-B307-F61073F6F295}"/>
    <cellStyle name="Comma 2 2 6 131" xfId="18384" xr:uid="{94730D42-2840-4114-8C31-1076F92104D8}"/>
    <cellStyle name="Comma 2 2 6 131 2" xfId="38736" xr:uid="{BA299803-134B-489C-A12E-EED9A91A1B87}"/>
    <cellStyle name="Comma 2 2 6 132" xfId="24148" xr:uid="{4DD413B7-1914-4769-98AB-83B61A7066A6}"/>
    <cellStyle name="Comma 2 2 6 133" xfId="49797" xr:uid="{6FBF5330-D81D-4FC8-A394-FE69EBC2E2FC}"/>
    <cellStyle name="Comma 2 2 6 134" xfId="2448" xr:uid="{DF6BEBCF-2898-4F51-838E-2F4E29638EC1}"/>
    <cellStyle name="Comma 2 2 6 14" xfId="18420" xr:uid="{543193DF-4B31-4F46-841A-1E4160C2F7D6}"/>
    <cellStyle name="Comma 2 2 6 14 2" xfId="38772" xr:uid="{FF828156-0D68-4CEC-B449-70959331272A}"/>
    <cellStyle name="Comma 2 2 6 15" xfId="18421" xr:uid="{45107ABC-D7E3-472E-9979-B29D9AEC46D1}"/>
    <cellStyle name="Comma 2 2 6 15 2" xfId="38773" xr:uid="{D55B4375-F6D0-491C-A32E-EF6B45B0CB92}"/>
    <cellStyle name="Comma 2 2 6 16" xfId="18422" xr:uid="{8897FCA0-101C-4648-97CC-1DEC9C13CA7F}"/>
    <cellStyle name="Comma 2 2 6 16 2" xfId="38774" xr:uid="{0269E7F2-1D19-41E2-A856-54AC81F5F746}"/>
    <cellStyle name="Comma 2 2 6 17" xfId="18423" xr:uid="{D3E470EA-38A3-44CA-8FAE-76D96B292CE3}"/>
    <cellStyle name="Comma 2 2 6 17 2" xfId="38775" xr:uid="{E861569B-840F-4BA2-8691-119CD7718BAF}"/>
    <cellStyle name="Comma 2 2 6 18" xfId="18424" xr:uid="{1A26A053-5283-430C-9CFC-85A6F17588EB}"/>
    <cellStyle name="Comma 2 2 6 18 2" xfId="38776" xr:uid="{382DB3AA-AA6A-4F8A-959B-21B51893C1D4}"/>
    <cellStyle name="Comma 2 2 6 19" xfId="18425" xr:uid="{AD04826E-3089-4E59-8837-E201E951511E}"/>
    <cellStyle name="Comma 2 2 6 19 2" xfId="38777" xr:uid="{28380ACA-1D0B-413E-BE70-4AB49080657F}"/>
    <cellStyle name="Comma 2 2 6 2" xfId="1224" xr:uid="{0A157A60-81FC-414C-A5C3-6795EDB5CEB3}"/>
    <cellStyle name="Comma 2 2 6 2 2" xfId="38778" xr:uid="{FB326755-176A-4D21-932F-407785E1C271}"/>
    <cellStyle name="Comma 2 2 6 2 3" xfId="50079" xr:uid="{561DAFC1-D6FF-4264-954B-E815CC5AA786}"/>
    <cellStyle name="Comma 2 2 6 2 4" xfId="18426" xr:uid="{B6485E94-C5F3-4DE6-91E0-3769A2A54A69}"/>
    <cellStyle name="Comma 2 2 6 20" xfId="18427" xr:uid="{B4BFC6B1-71DF-482D-8B1C-794B50E864E0}"/>
    <cellStyle name="Comma 2 2 6 20 2" xfId="38779" xr:uid="{AEF39D21-B230-40C9-80E0-AB3931D09429}"/>
    <cellStyle name="Comma 2 2 6 21" xfId="18428" xr:uid="{5BD911F5-1A29-4E40-9507-8B3E78E1FF5F}"/>
    <cellStyle name="Comma 2 2 6 21 2" xfId="38780" xr:uid="{4D28A611-8ED1-481B-8038-BACB9BA5D5AF}"/>
    <cellStyle name="Comma 2 2 6 22" xfId="18429" xr:uid="{D4DE1406-2070-4686-A3A1-FBE2F807045E}"/>
    <cellStyle name="Comma 2 2 6 22 2" xfId="38781" xr:uid="{E93CF936-1388-4304-B8B2-F497B799142F}"/>
    <cellStyle name="Comma 2 2 6 23" xfId="18430" xr:uid="{980FB2AE-A621-472E-8884-B995AC8A5BB2}"/>
    <cellStyle name="Comma 2 2 6 23 2" xfId="38782" xr:uid="{ADE65E0D-CED9-484D-9A7C-A607279C5EBB}"/>
    <cellStyle name="Comma 2 2 6 24" xfId="18431" xr:uid="{839CEF63-5EE6-4499-86B9-F0898B470DA8}"/>
    <cellStyle name="Comma 2 2 6 24 2" xfId="38783" xr:uid="{9793251E-8ED3-4908-8C07-6A147AC88A5B}"/>
    <cellStyle name="Comma 2 2 6 25" xfId="18432" xr:uid="{D046CD6F-B4B9-48A4-AAF3-058C93F3E95C}"/>
    <cellStyle name="Comma 2 2 6 25 2" xfId="38784" xr:uid="{59741665-2F8B-4F36-8097-279EEBEF25B6}"/>
    <cellStyle name="Comma 2 2 6 26" xfId="18433" xr:uid="{DF632416-C1F7-4644-8F9F-5BBBCB455AF2}"/>
    <cellStyle name="Comma 2 2 6 26 2" xfId="38785" xr:uid="{A75E4036-4179-40DA-824A-2E0C46272DF5}"/>
    <cellStyle name="Comma 2 2 6 27" xfId="18434" xr:uid="{8200406B-7C3F-4525-8B1F-19FE750375CF}"/>
    <cellStyle name="Comma 2 2 6 27 2" xfId="38786" xr:uid="{A8D58794-B04E-4EAC-A388-E1D4A3AE1512}"/>
    <cellStyle name="Comma 2 2 6 28" xfId="18435" xr:uid="{42C64EF5-A6F8-4666-9083-9A9AA79BC0DF}"/>
    <cellStyle name="Comma 2 2 6 28 2" xfId="38787" xr:uid="{04275714-9FD1-4A8C-A65E-AD885C56E184}"/>
    <cellStyle name="Comma 2 2 6 29" xfId="18436" xr:uid="{CEE8CB5F-39AD-4B21-998C-B8425B8556C1}"/>
    <cellStyle name="Comma 2 2 6 29 2" xfId="38788" xr:uid="{68E26C4F-FF1C-4BC3-9DBE-31011E81EB2E}"/>
    <cellStyle name="Comma 2 2 6 3" xfId="18437" xr:uid="{BB89008B-FA86-4A0C-B910-918A9E2E675B}"/>
    <cellStyle name="Comma 2 2 6 3 2" xfId="38789" xr:uid="{B164B8A3-C086-4578-AAE3-A7CDE58B6C8F}"/>
    <cellStyle name="Comma 2 2 6 30" xfId="18438" xr:uid="{A8724123-825E-44DE-BE94-9786F4C72766}"/>
    <cellStyle name="Comma 2 2 6 30 2" xfId="38790" xr:uid="{907A58CB-FBE9-4A3B-ACC6-0C95E409CE5C}"/>
    <cellStyle name="Comma 2 2 6 31" xfId="18439" xr:uid="{9C833682-C024-43B3-848C-844C030C5B05}"/>
    <cellStyle name="Comma 2 2 6 31 2" xfId="38791" xr:uid="{93C5D961-6B54-4A38-89D0-F123CA0429D0}"/>
    <cellStyle name="Comma 2 2 6 32" xfId="18440" xr:uid="{F2354F7D-5D41-484F-8A26-57D5412D3A73}"/>
    <cellStyle name="Comma 2 2 6 32 2" xfId="38792" xr:uid="{91784CAA-3432-466C-B21F-A3D85C78E252}"/>
    <cellStyle name="Comma 2 2 6 33" xfId="18441" xr:uid="{60131D88-9B67-480B-8D0F-B7F32DFE9C02}"/>
    <cellStyle name="Comma 2 2 6 33 2" xfId="38793" xr:uid="{A8EBCEEC-093E-4557-B738-C74D6033B406}"/>
    <cellStyle name="Comma 2 2 6 34" xfId="18442" xr:uid="{2DA57987-CB25-44B1-95D7-43AF91D0900D}"/>
    <cellStyle name="Comma 2 2 6 34 2" xfId="38794" xr:uid="{EAB840A2-5159-4241-BE7B-12B7644858BC}"/>
    <cellStyle name="Comma 2 2 6 35" xfId="18443" xr:uid="{9BB26B2A-EC52-4B67-87C0-BCFAD0C93B95}"/>
    <cellStyle name="Comma 2 2 6 35 2" xfId="38795" xr:uid="{16149BDF-A3CB-48EC-BEDF-F2EBC81E6EB3}"/>
    <cellStyle name="Comma 2 2 6 36" xfId="18444" xr:uid="{002A028E-0CC4-4FFB-AE2D-023B468B3BF5}"/>
    <cellStyle name="Comma 2 2 6 36 2" xfId="38796" xr:uid="{CC7AFCE7-BE0E-42B7-BB35-1C7F2EF8C4EA}"/>
    <cellStyle name="Comma 2 2 6 37" xfId="18445" xr:uid="{F868B76D-E601-4707-98A6-7B8BE9110881}"/>
    <cellStyle name="Comma 2 2 6 37 2" xfId="38797" xr:uid="{7F7F4682-BEA0-4C19-9180-1BC5694E5BB3}"/>
    <cellStyle name="Comma 2 2 6 38" xfId="18446" xr:uid="{136A0D3F-E13F-4390-A9D1-FC2C1929DA54}"/>
    <cellStyle name="Comma 2 2 6 38 2" xfId="38798" xr:uid="{70D1A89E-2BD7-4463-BEF6-6B6B4981CFDB}"/>
    <cellStyle name="Comma 2 2 6 39" xfId="18447" xr:uid="{A9ED2E50-6709-4AE9-B02E-5E3E38F96C78}"/>
    <cellStyle name="Comma 2 2 6 39 2" xfId="38799" xr:uid="{B77D8EE8-CCB8-4FA5-8B03-A3B82BEF4ACC}"/>
    <cellStyle name="Comma 2 2 6 4" xfId="18448" xr:uid="{FC778F18-CD01-4DEB-A631-D61B15C39BFB}"/>
    <cellStyle name="Comma 2 2 6 4 2" xfId="38800" xr:uid="{DE8610D2-7F6F-4A47-9EE0-C5B8F3443BD9}"/>
    <cellStyle name="Comma 2 2 6 40" xfId="18449" xr:uid="{A46C9D4F-CB0E-4314-9E18-77512975D027}"/>
    <cellStyle name="Comma 2 2 6 40 2" xfId="38801" xr:uid="{1B1B805A-A153-4FF3-A10B-BCE9D236541E}"/>
    <cellStyle name="Comma 2 2 6 41" xfId="18450" xr:uid="{70CE2763-4FF6-47EA-BB37-167A8B0E0CFF}"/>
    <cellStyle name="Comma 2 2 6 41 2" xfId="38802" xr:uid="{D49B66A4-53BB-4547-906C-06E89459AED3}"/>
    <cellStyle name="Comma 2 2 6 42" xfId="18451" xr:uid="{56AB3E21-7448-4021-9EB0-DE3F2D1B9C9C}"/>
    <cellStyle name="Comma 2 2 6 42 2" xfId="38803" xr:uid="{B1BBC0AF-609F-46D4-9539-ED67065E9F21}"/>
    <cellStyle name="Comma 2 2 6 43" xfId="18452" xr:uid="{CDDE0DF3-F1EE-4466-B262-407D38A3E681}"/>
    <cellStyle name="Comma 2 2 6 43 2" xfId="38804" xr:uid="{61FF38AA-706F-4AA5-858A-A61D3E892914}"/>
    <cellStyle name="Comma 2 2 6 44" xfId="18453" xr:uid="{7987F2F7-AC78-4576-BA26-D47330826980}"/>
    <cellStyle name="Comma 2 2 6 44 2" xfId="38805" xr:uid="{CCD97C81-B754-4E73-ABAE-1144E614700B}"/>
    <cellStyle name="Comma 2 2 6 45" xfId="18454" xr:uid="{2CBF416B-91F4-4FB7-9D74-1C7F0E7C6394}"/>
    <cellStyle name="Comma 2 2 6 45 2" xfId="38806" xr:uid="{E6D2FE46-9734-4269-B806-A7038632DEFE}"/>
    <cellStyle name="Comma 2 2 6 46" xfId="18455" xr:uid="{18C34094-8C8F-4A17-8723-7EB15729B3A4}"/>
    <cellStyle name="Comma 2 2 6 46 2" xfId="38807" xr:uid="{34334BCC-8605-49C5-B942-76B4B567FBEB}"/>
    <cellStyle name="Comma 2 2 6 47" xfId="18456" xr:uid="{0622B9B5-83BE-4FFF-B060-830B4F4A0683}"/>
    <cellStyle name="Comma 2 2 6 47 2" xfId="38808" xr:uid="{7815B234-5C6E-4882-9DD6-ED7D3523684F}"/>
    <cellStyle name="Comma 2 2 6 48" xfId="18457" xr:uid="{C8E82142-D507-4D6A-AEA0-925EAA685C9C}"/>
    <cellStyle name="Comma 2 2 6 48 2" xfId="38809" xr:uid="{35858317-86D6-493E-A05A-B63F9AE28A1C}"/>
    <cellStyle name="Comma 2 2 6 49" xfId="18458" xr:uid="{FA37A7A3-9170-405E-934C-7A5C4D7D6E8E}"/>
    <cellStyle name="Comma 2 2 6 49 2" xfId="38810" xr:uid="{F0D8B41A-AC2A-477A-B88D-C6E9EA02FA5B}"/>
    <cellStyle name="Comma 2 2 6 5" xfId="18459" xr:uid="{FF1F38B4-B2BA-4A1E-B723-5928F6FDD4F8}"/>
    <cellStyle name="Comma 2 2 6 5 2" xfId="38811" xr:uid="{504B035E-4CF0-484C-BB9C-B8961C7D0B38}"/>
    <cellStyle name="Comma 2 2 6 50" xfId="18460" xr:uid="{D7CE7612-16EB-4C8A-A76D-DE150FF75E02}"/>
    <cellStyle name="Comma 2 2 6 50 2" xfId="38812" xr:uid="{5532D5E7-3EDC-4363-BEB0-4AB6BD578D75}"/>
    <cellStyle name="Comma 2 2 6 51" xfId="18461" xr:uid="{E1BA2A0C-F80D-41A4-950F-FB215326373B}"/>
    <cellStyle name="Comma 2 2 6 51 2" xfId="38813" xr:uid="{EE6A65FF-0A1E-4268-92D1-AA3721565ADF}"/>
    <cellStyle name="Comma 2 2 6 52" xfId="18462" xr:uid="{2B0A25E2-A067-4BAB-919B-4F798539E92C}"/>
    <cellStyle name="Comma 2 2 6 52 2" xfId="38814" xr:uid="{046A953D-84A3-4A3A-8879-943681C943B2}"/>
    <cellStyle name="Comma 2 2 6 53" xfId="18463" xr:uid="{4543E939-0DE9-4C50-89D8-95A3B1AC3D88}"/>
    <cellStyle name="Comma 2 2 6 53 2" xfId="38815" xr:uid="{39657CBD-CCBB-4B40-9AC0-6AC51F72EA8B}"/>
    <cellStyle name="Comma 2 2 6 54" xfId="18464" xr:uid="{E6D51581-1848-4A92-A94B-FE90CA5BD757}"/>
    <cellStyle name="Comma 2 2 6 54 2" xfId="38816" xr:uid="{10374FF4-56CF-49BD-8C87-3AA25333EDE0}"/>
    <cellStyle name="Comma 2 2 6 55" xfId="18465" xr:uid="{A0628AF6-8959-445E-8BAA-B75A12112215}"/>
    <cellStyle name="Comma 2 2 6 55 2" xfId="38817" xr:uid="{AC13625C-12C3-4F80-8F60-54FA2F02F497}"/>
    <cellStyle name="Comma 2 2 6 56" xfId="18466" xr:uid="{81D17C68-7413-4B8C-895A-F478AE83C500}"/>
    <cellStyle name="Comma 2 2 6 56 2" xfId="38818" xr:uid="{2FE35285-3BCC-480C-8530-B7AF580D1204}"/>
    <cellStyle name="Comma 2 2 6 57" xfId="18467" xr:uid="{6D432536-781C-4059-9A19-E5209C31F320}"/>
    <cellStyle name="Comma 2 2 6 57 2" xfId="38819" xr:uid="{C51D0C87-0BF0-4D1D-829F-3A9930E3A756}"/>
    <cellStyle name="Comma 2 2 6 58" xfId="18468" xr:uid="{81DE8167-F05F-4CB2-B896-A509433A5EE0}"/>
    <cellStyle name="Comma 2 2 6 58 2" xfId="38820" xr:uid="{4835EF64-10D8-4814-90B2-862BD3E58677}"/>
    <cellStyle name="Comma 2 2 6 59" xfId="18469" xr:uid="{DB365781-4AE8-482F-8F62-EA35F2CCD982}"/>
    <cellStyle name="Comma 2 2 6 59 2" xfId="38821" xr:uid="{4B29C985-4AB7-4A5A-9FEC-A95FE2B55CAE}"/>
    <cellStyle name="Comma 2 2 6 6" xfId="18470" xr:uid="{8A420A44-F3DD-4727-8086-5DAEBFA5F85C}"/>
    <cellStyle name="Comma 2 2 6 6 2" xfId="38822" xr:uid="{5F86F292-84D3-49D4-8B4F-43F34FC6EA54}"/>
    <cellStyle name="Comma 2 2 6 60" xfId="18471" xr:uid="{99190833-E93A-4C1C-A2B7-D7B817BCAA32}"/>
    <cellStyle name="Comma 2 2 6 60 2" xfId="38823" xr:uid="{5A19DE04-7EA8-41DB-AECA-473675597186}"/>
    <cellStyle name="Comma 2 2 6 61" xfId="18472" xr:uid="{E7807F67-F073-4814-8284-C4180AC34FF4}"/>
    <cellStyle name="Comma 2 2 6 61 2" xfId="38824" xr:uid="{7F2745C4-C174-46A0-BBD6-01D03F14A468}"/>
    <cellStyle name="Comma 2 2 6 62" xfId="18473" xr:uid="{57C2F6CC-D465-4A87-8074-E2B92D7A0799}"/>
    <cellStyle name="Comma 2 2 6 62 2" xfId="38825" xr:uid="{015CA1A2-F4B4-4677-918A-1C6CAE3C9F6C}"/>
    <cellStyle name="Comma 2 2 6 63" xfId="18474" xr:uid="{D2B8EE05-6F32-4675-AF04-F20FF1ABABD4}"/>
    <cellStyle name="Comma 2 2 6 63 2" xfId="38826" xr:uid="{2DB0D2E5-3978-4921-AB1E-976A2FC525C0}"/>
    <cellStyle name="Comma 2 2 6 64" xfId="18475" xr:uid="{67E94B5E-C611-4C14-99E2-68363ED94EB8}"/>
    <cellStyle name="Comma 2 2 6 64 2" xfId="38827" xr:uid="{B3CE9998-4224-4EA5-83FC-D2B86015F401}"/>
    <cellStyle name="Comma 2 2 6 65" xfId="18476" xr:uid="{C4388CAF-FC7E-4C3B-8A7F-7CCF6F6E5AA6}"/>
    <cellStyle name="Comma 2 2 6 65 2" xfId="38828" xr:uid="{6DA6B9BA-31BF-4946-A65C-47BA809B3E19}"/>
    <cellStyle name="Comma 2 2 6 66" xfId="18477" xr:uid="{2DE0C0AA-7908-439D-9066-3C06687848CB}"/>
    <cellStyle name="Comma 2 2 6 66 2" xfId="38829" xr:uid="{18556376-771E-4BDA-AB89-D7F6BCD16C49}"/>
    <cellStyle name="Comma 2 2 6 67" xfId="18478" xr:uid="{457B8292-A7CD-460E-9E99-5EE0A396B772}"/>
    <cellStyle name="Comma 2 2 6 67 2" xfId="38830" xr:uid="{8DD4FDBC-A11C-4842-81C2-F320A9F4ABBA}"/>
    <cellStyle name="Comma 2 2 6 68" xfId="18479" xr:uid="{ABFDE3F5-2AF5-47B0-BDF1-DE4639D00A34}"/>
    <cellStyle name="Comma 2 2 6 68 2" xfId="38831" xr:uid="{EA8ECEEA-F490-4754-B9CF-D0F9881D142B}"/>
    <cellStyle name="Comma 2 2 6 69" xfId="18480" xr:uid="{DF6C5546-0DEF-40CB-8C36-FD58A58FC276}"/>
    <cellStyle name="Comma 2 2 6 69 2" xfId="38832" xr:uid="{38C9A4E1-6EA1-4476-ACEE-79BC53DD1B9C}"/>
    <cellStyle name="Comma 2 2 6 7" xfId="18481" xr:uid="{C3F0BC67-2563-4C84-A85E-A1B44272D0BE}"/>
    <cellStyle name="Comma 2 2 6 7 2" xfId="38833" xr:uid="{36D8268F-A07E-4AFF-B39C-5679E95C9B33}"/>
    <cellStyle name="Comma 2 2 6 70" xfId="18482" xr:uid="{7D374AE3-E9FE-4D8A-A07C-43D98C0CE1CD}"/>
    <cellStyle name="Comma 2 2 6 70 2" xfId="38834" xr:uid="{76484DA0-F002-4FF6-B6F3-1E191C3B3456}"/>
    <cellStyle name="Comma 2 2 6 71" xfId="18483" xr:uid="{694CD45C-0DF3-4BFC-9EE7-D1513C5B407F}"/>
    <cellStyle name="Comma 2 2 6 71 2" xfId="38835" xr:uid="{4623198F-1472-441E-B7D1-2A17CCFDD511}"/>
    <cellStyle name="Comma 2 2 6 72" xfId="18484" xr:uid="{F8EF6E4F-D65E-458C-B7AD-CC52D9B5C5F3}"/>
    <cellStyle name="Comma 2 2 6 72 2" xfId="38836" xr:uid="{5E412884-9E91-46E7-BFB3-2F1F0EE95E99}"/>
    <cellStyle name="Comma 2 2 6 73" xfId="18485" xr:uid="{A4FEBC49-F2D8-4046-A364-5E4FC5537ABD}"/>
    <cellStyle name="Comma 2 2 6 73 2" xfId="38837" xr:uid="{82E2D060-A09F-4B8F-B923-60B56B8218BF}"/>
    <cellStyle name="Comma 2 2 6 74" xfId="18486" xr:uid="{2771AEB1-A1B3-4E55-81E6-7FB6674443DD}"/>
    <cellStyle name="Comma 2 2 6 74 2" xfId="38838" xr:uid="{DF8A2E08-40BF-4CC7-910B-EA8658FFCE5B}"/>
    <cellStyle name="Comma 2 2 6 75" xfId="18487" xr:uid="{8D5ACC92-51A9-4809-B95F-56CD96B5B12C}"/>
    <cellStyle name="Comma 2 2 6 75 2" xfId="38839" xr:uid="{FACE6410-85C1-4B67-97F2-974828CD0B22}"/>
    <cellStyle name="Comma 2 2 6 76" xfId="18488" xr:uid="{D21AEDED-5CF5-4D56-A05E-FE94AD23A3B5}"/>
    <cellStyle name="Comma 2 2 6 76 2" xfId="38840" xr:uid="{D5DAE1AE-3FB3-4AC7-839E-B644D16AFBD3}"/>
    <cellStyle name="Comma 2 2 6 77" xfId="18489" xr:uid="{385AE9ED-9F53-4001-8CFA-707FE2683477}"/>
    <cellStyle name="Comma 2 2 6 77 2" xfId="38841" xr:uid="{A60AE7AF-8EC1-4FE5-A812-8570A9A41E80}"/>
    <cellStyle name="Comma 2 2 6 78" xfId="18490" xr:uid="{5C538D12-FD72-45D3-A360-AE1BCCE28187}"/>
    <cellStyle name="Comma 2 2 6 78 2" xfId="38842" xr:uid="{22CE71E8-2A35-4008-AEEA-E90DA50FC664}"/>
    <cellStyle name="Comma 2 2 6 79" xfId="18491" xr:uid="{CAC87B2C-EB38-4250-8750-7AA4EB299E25}"/>
    <cellStyle name="Comma 2 2 6 79 2" xfId="38843" xr:uid="{81035F8B-DC76-4263-9D10-FF792DE5EB5E}"/>
    <cellStyle name="Comma 2 2 6 8" xfId="18492" xr:uid="{61EC307E-881D-47F8-984B-AC9CA154480F}"/>
    <cellStyle name="Comma 2 2 6 8 2" xfId="38844" xr:uid="{CBC25821-6ACE-47FC-B5DC-9977D9A271C4}"/>
    <cellStyle name="Comma 2 2 6 80" xfId="18493" xr:uid="{E7D692EC-99B6-4F39-9FBC-DB238527AFCC}"/>
    <cellStyle name="Comma 2 2 6 80 2" xfId="38845" xr:uid="{47C7DB66-A11A-4D03-AFE0-C4C5A28DB8BC}"/>
    <cellStyle name="Comma 2 2 6 81" xfId="18494" xr:uid="{D3FA9195-77A5-4D42-B09E-D0CC57963F12}"/>
    <cellStyle name="Comma 2 2 6 81 2" xfId="38846" xr:uid="{C54AC1FF-E520-4013-A961-8FBF1EB7CB6B}"/>
    <cellStyle name="Comma 2 2 6 82" xfId="18495" xr:uid="{F3A53D53-BEFC-42AB-903C-AC61B69CDB33}"/>
    <cellStyle name="Comma 2 2 6 82 2" xfId="38847" xr:uid="{DE1E65B7-C058-4A96-8EAD-FCC1169BDD12}"/>
    <cellStyle name="Comma 2 2 6 83" xfId="18496" xr:uid="{3F106021-9364-4AB2-A5F9-D2C4D6592139}"/>
    <cellStyle name="Comma 2 2 6 83 2" xfId="38848" xr:uid="{22A907C1-0D00-46CA-91D1-D0D559B5A4EB}"/>
    <cellStyle name="Comma 2 2 6 84" xfId="18497" xr:uid="{D80DFB33-DE08-4ED6-8BB4-184E0AF999FD}"/>
    <cellStyle name="Comma 2 2 6 84 2" xfId="38849" xr:uid="{E5C67B97-177A-4A61-AF89-E16492A4CFB6}"/>
    <cellStyle name="Comma 2 2 6 85" xfId="18498" xr:uid="{F7C2B0C0-84A0-4FA9-B2D7-C80D027DF021}"/>
    <cellStyle name="Comma 2 2 6 85 2" xfId="38850" xr:uid="{E75342B4-12C1-4F29-8E70-ACD77A900BF7}"/>
    <cellStyle name="Comma 2 2 6 86" xfId="18499" xr:uid="{63593723-0512-4CE1-A2C8-6B9029327FF0}"/>
    <cellStyle name="Comma 2 2 6 86 2" xfId="38851" xr:uid="{DB7F1C2D-5E73-41D9-B629-E6A89BA39205}"/>
    <cellStyle name="Comma 2 2 6 87" xfId="18500" xr:uid="{DAAACBA6-9992-42C6-9722-D4C6D68366D4}"/>
    <cellStyle name="Comma 2 2 6 87 2" xfId="38852" xr:uid="{A5650A3A-A5DA-4897-B9AC-7ADB190A14F4}"/>
    <cellStyle name="Comma 2 2 6 88" xfId="18501" xr:uid="{C0E302A2-5779-48D4-8CB3-8EB6550FE996}"/>
    <cellStyle name="Comma 2 2 6 88 2" xfId="38853" xr:uid="{996CD8F4-DDAC-43E9-8458-1FCA1CAFA7D7}"/>
    <cellStyle name="Comma 2 2 6 89" xfId="18502" xr:uid="{D95EA6A8-FCF1-4351-857E-B3D043134A84}"/>
    <cellStyle name="Comma 2 2 6 89 2" xfId="38854" xr:uid="{D90C8710-F5BA-4B11-AADA-DBE268B56884}"/>
    <cellStyle name="Comma 2 2 6 9" xfId="18503" xr:uid="{CFC8CD23-651D-4A96-8841-40E161130ECE}"/>
    <cellStyle name="Comma 2 2 6 9 2" xfId="38855" xr:uid="{09E618B6-A84F-44C0-9A0B-3066F7FA74EF}"/>
    <cellStyle name="Comma 2 2 6 90" xfId="18504" xr:uid="{26A19E84-8C64-4E21-BBAC-43873A7B8AAF}"/>
    <cellStyle name="Comma 2 2 6 90 2" xfId="38856" xr:uid="{10448600-B654-4DAA-85F1-8676A0242AF3}"/>
    <cellStyle name="Comma 2 2 6 91" xfId="18505" xr:uid="{BBE7E1EF-B17F-4976-9A41-42627F98AE85}"/>
    <cellStyle name="Comma 2 2 6 91 2" xfId="38857" xr:uid="{6CDA8DC4-EBD3-4B3E-AAEF-D2B5DB72818D}"/>
    <cellStyle name="Comma 2 2 6 92" xfId="18506" xr:uid="{CB45B790-47F0-4E15-9638-650BF83D8D74}"/>
    <cellStyle name="Comma 2 2 6 92 2" xfId="38858" xr:uid="{4DFDB6F5-C45D-41B9-9546-858FDB09C1F5}"/>
    <cellStyle name="Comma 2 2 6 93" xfId="18507" xr:uid="{13D7D52F-13A3-4A8C-8F77-8721E89489AD}"/>
    <cellStyle name="Comma 2 2 6 93 2" xfId="38859" xr:uid="{01633F8E-C2B2-4F5F-A586-CC9272862521}"/>
    <cellStyle name="Comma 2 2 6 94" xfId="18508" xr:uid="{7D9E5757-6A83-4E9A-B5ED-BC2A844AC13C}"/>
    <cellStyle name="Comma 2 2 6 94 2" xfId="38860" xr:uid="{08815510-4285-40A8-9728-D30ABBFA1CFE}"/>
    <cellStyle name="Comma 2 2 6 95" xfId="18509" xr:uid="{23A5DA71-F7D0-499F-930E-E4AF2E9C11DC}"/>
    <cellStyle name="Comma 2 2 6 95 2" xfId="38861" xr:uid="{855B0DC8-1086-4C35-AD8D-FFE9E72F9188}"/>
    <cellStyle name="Comma 2 2 6 96" xfId="18510" xr:uid="{1D89270B-9CFE-43E3-8D76-98B765E206FA}"/>
    <cellStyle name="Comma 2 2 6 96 2" xfId="38862" xr:uid="{5F9EEE5F-A412-46F3-89AF-6AB4C1F1C6B7}"/>
    <cellStyle name="Comma 2 2 6 97" xfId="18511" xr:uid="{250802F8-E8FF-4D81-8EA0-D45983937699}"/>
    <cellStyle name="Comma 2 2 6 97 2" xfId="38863" xr:uid="{E33B874F-E71C-4389-9315-2202EEACC16B}"/>
    <cellStyle name="Comma 2 2 6 98" xfId="18512" xr:uid="{893E9E49-5777-4204-87AE-6A3F98D87960}"/>
    <cellStyle name="Comma 2 2 6 98 2" xfId="38864" xr:uid="{C9C91ED9-8618-4C5B-B2C3-A0BFF22C118B}"/>
    <cellStyle name="Comma 2 2 6 99" xfId="18513" xr:uid="{4D03F7B5-2D60-4D63-A782-F47405BE0832}"/>
    <cellStyle name="Comma 2 2 6 99 2" xfId="38865" xr:uid="{408972F5-7E8E-42D6-81FF-3E8177E18F3A}"/>
    <cellStyle name="Comma 2 2 60" xfId="18514" xr:uid="{EB7B170F-3DF4-4BD7-884E-0250BB0B91C6}"/>
    <cellStyle name="Comma 2 2 60 2" xfId="18515" xr:uid="{826B36A8-7C90-4876-95BA-47A9A6EDD0EB}"/>
    <cellStyle name="Comma 2 2 60 2 2" xfId="38867" xr:uid="{ADB2AD9B-744C-4550-8935-B75F48E4EA7B}"/>
    <cellStyle name="Comma 2 2 60 3" xfId="18516" xr:uid="{72C86FF1-6BD8-4F28-B145-D2C93BB06D0C}"/>
    <cellStyle name="Comma 2 2 60 3 2" xfId="38868" xr:uid="{55CF57AA-29BB-4710-A838-7CE7584BC722}"/>
    <cellStyle name="Comma 2 2 60 4" xfId="38866" xr:uid="{015553A3-4FDE-4449-8FCF-6AC6B1F75B34}"/>
    <cellStyle name="Comma 2 2 61" xfId="18517" xr:uid="{A6E2379A-61C5-42C7-8496-F02C5CEDD9F6}"/>
    <cellStyle name="Comma 2 2 61 2" xfId="18518" xr:uid="{C09B8739-BD9C-4C1C-84AC-5B97DD856073}"/>
    <cellStyle name="Comma 2 2 61 2 2" xfId="38870" xr:uid="{72A450AE-8618-4706-9280-B149EB247058}"/>
    <cellStyle name="Comma 2 2 61 3" xfId="18519" xr:uid="{F92442D0-8124-4FBE-97BD-9AD47822FEE6}"/>
    <cellStyle name="Comma 2 2 61 3 2" xfId="38871" xr:uid="{D9A9E0B5-C584-4273-8D76-B66222D1FDE8}"/>
    <cellStyle name="Comma 2 2 61 4" xfId="38869" xr:uid="{C760AE66-5B2F-4818-AFCC-F1A2B224E39F}"/>
    <cellStyle name="Comma 2 2 62" xfId="18520" xr:uid="{E796999B-C835-42C6-AE35-8B37E903DD95}"/>
    <cellStyle name="Comma 2 2 62 2" xfId="18521" xr:uid="{D81D8049-7627-4600-9C43-40017B6B5E20}"/>
    <cellStyle name="Comma 2 2 62 2 2" xfId="38873" xr:uid="{CEF88F11-B9F2-40AB-A8FF-EEED96F8F6F6}"/>
    <cellStyle name="Comma 2 2 62 3" xfId="18522" xr:uid="{36B9DE2B-ED89-4BFC-AFD5-A44930D99B2A}"/>
    <cellStyle name="Comma 2 2 62 3 2" xfId="38874" xr:uid="{D72D3075-49C5-4F0A-8A93-B560B34262EA}"/>
    <cellStyle name="Comma 2 2 62 4" xfId="38872" xr:uid="{7F88378E-A508-4E2D-BF42-C91E5B518BE1}"/>
    <cellStyle name="Comma 2 2 63" xfId="18523" xr:uid="{BFC4809C-BE36-4154-96BC-D02422622951}"/>
    <cellStyle name="Comma 2 2 63 2" xfId="18524" xr:uid="{414769A0-329B-4F31-A21D-72E8EA42C58D}"/>
    <cellStyle name="Comma 2 2 63 2 2" xfId="38876" xr:uid="{62C427BC-F9D2-4ADB-9B0A-A8D281AEDAF9}"/>
    <cellStyle name="Comma 2 2 63 3" xfId="18525" xr:uid="{E33C6979-0AE4-472C-B557-1730FFA8E420}"/>
    <cellStyle name="Comma 2 2 63 3 2" xfId="38877" xr:uid="{CB4A6CF2-5DCF-4633-9BBF-AB0B75E56620}"/>
    <cellStyle name="Comma 2 2 63 4" xfId="38875" xr:uid="{10BD70A1-D2B3-43CC-A35D-43E2DE9B50FE}"/>
    <cellStyle name="Comma 2 2 64" xfId="18526" xr:uid="{3F0088F8-2CDC-4368-AAC7-8418CCB75624}"/>
    <cellStyle name="Comma 2 2 64 2" xfId="18527" xr:uid="{53A31158-8F25-424B-9F98-3461206B4D93}"/>
    <cellStyle name="Comma 2 2 64 2 2" xfId="38879" xr:uid="{FE6BE994-736C-4035-82B6-A015F2E40BD0}"/>
    <cellStyle name="Comma 2 2 64 3" xfId="18528" xr:uid="{03EDCCFF-B789-418C-AF01-EB4819A16E91}"/>
    <cellStyle name="Comma 2 2 64 3 2" xfId="38880" xr:uid="{1294BA65-38D8-4355-96DF-F626C81E5078}"/>
    <cellStyle name="Comma 2 2 64 4" xfId="38878" xr:uid="{72EF4B2C-CEF1-4736-AD52-F2A64CD3D803}"/>
    <cellStyle name="Comma 2 2 65" xfId="18529" xr:uid="{AD9FB7A5-B2B5-4DEB-9CE5-6A242A006D3E}"/>
    <cellStyle name="Comma 2 2 65 2" xfId="18530" xr:uid="{E911E9BA-DC38-4F76-9974-0FF8C0E0B935}"/>
    <cellStyle name="Comma 2 2 65 2 2" xfId="38882" xr:uid="{83B38645-F235-47D8-82E4-B7E42EC33078}"/>
    <cellStyle name="Comma 2 2 65 3" xfId="18531" xr:uid="{7DD4E520-0E65-4EA9-A840-53FD67E54F53}"/>
    <cellStyle name="Comma 2 2 65 3 2" xfId="38883" xr:uid="{10BF7A22-A81C-4195-9324-58C637B8320A}"/>
    <cellStyle name="Comma 2 2 65 4" xfId="38881" xr:uid="{80FBC53F-C06C-4B9B-94A8-E2AF5A602275}"/>
    <cellStyle name="Comma 2 2 66" xfId="18532" xr:uid="{BBB57321-49F6-4E00-9F61-47CEB59C6BDF}"/>
    <cellStyle name="Comma 2 2 66 2" xfId="18533" xr:uid="{A7B3328C-5270-40E4-968B-1040D83B890D}"/>
    <cellStyle name="Comma 2 2 66 2 2" xfId="38885" xr:uid="{7A31BF0D-73AC-406C-AFF5-88D2DFAFB56E}"/>
    <cellStyle name="Comma 2 2 66 3" xfId="18534" xr:uid="{D137C7D1-D3E5-4193-A361-ACDBC163E465}"/>
    <cellStyle name="Comma 2 2 66 3 2" xfId="38886" xr:uid="{247D3690-080D-47E8-B42A-27239763BA4F}"/>
    <cellStyle name="Comma 2 2 66 4" xfId="38884" xr:uid="{41DD07AB-9C5E-44C8-BF74-5BAB6615F315}"/>
    <cellStyle name="Comma 2 2 67" xfId="18535" xr:uid="{1568C705-4268-4E4F-AC04-27493C8DE3BC}"/>
    <cellStyle name="Comma 2 2 67 2" xfId="18536" xr:uid="{EDC47D06-1FA4-4EDD-9D15-9E86306F568D}"/>
    <cellStyle name="Comma 2 2 67 2 2" xfId="38888" xr:uid="{199E3A7C-7C9F-4748-AD08-99E717F58162}"/>
    <cellStyle name="Comma 2 2 67 3" xfId="18537" xr:uid="{7AD73F6A-D076-4FE4-B037-4D28E444F581}"/>
    <cellStyle name="Comma 2 2 67 3 2" xfId="38889" xr:uid="{F0FE8D48-5131-4711-82D5-3651B5A093CE}"/>
    <cellStyle name="Comma 2 2 67 4" xfId="38887" xr:uid="{7BC0FFD3-F1AB-43F5-917D-D9D59721C272}"/>
    <cellStyle name="Comma 2 2 68" xfId="18538" xr:uid="{7AC53C46-61C7-477C-90A3-AC898B67036F}"/>
    <cellStyle name="Comma 2 2 68 2" xfId="18539" xr:uid="{03196337-4973-4B32-AE35-174E43B27181}"/>
    <cellStyle name="Comma 2 2 68 2 2" xfId="38891" xr:uid="{EDD0EBE4-F4FF-4E70-83E8-83CE5FB794FA}"/>
    <cellStyle name="Comma 2 2 68 3" xfId="18540" xr:uid="{7D7CF324-2B94-4FB2-9143-4DEAF2453977}"/>
    <cellStyle name="Comma 2 2 68 3 2" xfId="38892" xr:uid="{0B1D8B1E-0745-4776-959E-90F72EBB6C27}"/>
    <cellStyle name="Comma 2 2 68 4" xfId="38890" xr:uid="{95714F3D-F214-43F9-BB80-755B384B5EEB}"/>
    <cellStyle name="Comma 2 2 69" xfId="18541" xr:uid="{AF067E9F-52A4-4F51-92F5-44A414D78124}"/>
    <cellStyle name="Comma 2 2 69 2" xfId="18542" xr:uid="{034FAF24-5AC6-48E6-9A81-2B96C647606C}"/>
    <cellStyle name="Comma 2 2 69 2 2" xfId="38894" xr:uid="{4D6B385B-9E1F-45F0-A029-2D6F995E7F41}"/>
    <cellStyle name="Comma 2 2 69 3" xfId="18543" xr:uid="{E1E29E66-328B-42CC-B9DE-CB2DBC72F4F9}"/>
    <cellStyle name="Comma 2 2 69 3 2" xfId="38895" xr:uid="{507C04DE-5E79-40B6-9135-B6A6A5289B9B}"/>
    <cellStyle name="Comma 2 2 69 4" xfId="38893" xr:uid="{DFD67D7F-71D3-4F05-BE1D-1ADA70909674}"/>
    <cellStyle name="Comma 2 2 7" xfId="455" xr:uid="{23518BAE-EBCD-4FFF-B7D8-DBF0F7B8ACE4}"/>
    <cellStyle name="Comma 2 2 7 10" xfId="18545" xr:uid="{B0748F77-41E8-4F9B-88C6-BDEEBA40B1E0}"/>
    <cellStyle name="Comma 2 2 7 10 2" xfId="38897" xr:uid="{8184272E-5AC7-4B6F-A94C-AD2365986048}"/>
    <cellStyle name="Comma 2 2 7 100" xfId="18546" xr:uid="{106FA44C-BBFA-4149-95B6-B10E22583A6B}"/>
    <cellStyle name="Comma 2 2 7 100 2" xfId="38898" xr:uid="{4E4B914D-300E-4FC4-8DED-55DB5FB550CF}"/>
    <cellStyle name="Comma 2 2 7 101" xfId="18547" xr:uid="{EFE1BE05-D815-46A3-B539-593FEC1C05A9}"/>
    <cellStyle name="Comma 2 2 7 101 2" xfId="38899" xr:uid="{751D3A46-C1C2-482C-B9D2-1C1513FCF421}"/>
    <cellStyle name="Comma 2 2 7 102" xfId="18548" xr:uid="{1A2D3CED-63F8-4C51-964B-B248E056FDC7}"/>
    <cellStyle name="Comma 2 2 7 102 2" xfId="38900" xr:uid="{178B1B25-FBC6-4283-983B-34FACAEA4242}"/>
    <cellStyle name="Comma 2 2 7 103" xfId="18549" xr:uid="{8672121A-ECBC-421B-B2AB-C87C904B189C}"/>
    <cellStyle name="Comma 2 2 7 103 2" xfId="38901" xr:uid="{A90283D7-8C2B-4F40-8831-C91A28AF9FEB}"/>
    <cellStyle name="Comma 2 2 7 104" xfId="18550" xr:uid="{DD1A94AF-05B6-45C0-A340-3BF5727A0CB7}"/>
    <cellStyle name="Comma 2 2 7 104 2" xfId="38902" xr:uid="{55188279-400D-4295-9B56-38750B698387}"/>
    <cellStyle name="Comma 2 2 7 105" xfId="18551" xr:uid="{B3A7C2CF-F3CB-4A20-B8B5-B880F1808F5A}"/>
    <cellStyle name="Comma 2 2 7 105 2" xfId="38903" xr:uid="{D5F864E6-13C1-4B63-8183-70F5C3DDF060}"/>
    <cellStyle name="Comma 2 2 7 106" xfId="18552" xr:uid="{28D0513B-010D-46F6-A267-985C9FEE3984}"/>
    <cellStyle name="Comma 2 2 7 106 2" xfId="38904" xr:uid="{F1CF0DE2-C38B-46F6-8720-8A2A9BF14C65}"/>
    <cellStyle name="Comma 2 2 7 107" xfId="18553" xr:uid="{46269E3E-8C7C-4EE4-832D-74519F193298}"/>
    <cellStyle name="Comma 2 2 7 107 2" xfId="38905" xr:uid="{9802AC7F-F7B6-4ED7-9AFE-EE05DE6F1CFA}"/>
    <cellStyle name="Comma 2 2 7 108" xfId="18554" xr:uid="{6F05B5D6-AD22-4C20-89C2-FA9C180F316F}"/>
    <cellStyle name="Comma 2 2 7 108 2" xfId="38906" xr:uid="{EC19A082-3F7C-4C91-9F99-A8E19728D1C2}"/>
    <cellStyle name="Comma 2 2 7 109" xfId="18555" xr:uid="{8E49A693-39BA-4034-B393-C476352C9C6A}"/>
    <cellStyle name="Comma 2 2 7 109 2" xfId="38907" xr:uid="{BC55068B-3C47-4502-BF72-0894867277E7}"/>
    <cellStyle name="Comma 2 2 7 11" xfId="18556" xr:uid="{3FCA1EEF-68E5-467D-8089-564C9B821F4A}"/>
    <cellStyle name="Comma 2 2 7 11 2" xfId="38908" xr:uid="{4F613AC9-8D9D-4697-91D1-DB7BB515913A}"/>
    <cellStyle name="Comma 2 2 7 110" xfId="18544" xr:uid="{F73071FC-56F2-464A-8ED5-8C082BF81E7E}"/>
    <cellStyle name="Comma 2 2 7 110 2" xfId="38896" xr:uid="{A0BD7DFF-3A46-40DE-AE76-148535FF2D06}"/>
    <cellStyle name="Comma 2 2 7 111" xfId="24149" xr:uid="{14C0C072-5BC2-4FE8-85DE-29491B68943E}"/>
    <cellStyle name="Comma 2 2 7 112" xfId="49823" xr:uid="{64B6351A-8B6D-4E84-9D68-15BFD656A53C}"/>
    <cellStyle name="Comma 2 2 7 113" xfId="2449" xr:uid="{5A259AD7-3937-4B4C-A75F-E1A8F8F3F098}"/>
    <cellStyle name="Comma 2 2 7 12" xfId="18557" xr:uid="{B0BC212E-8F47-4D69-95CC-1D37428B866A}"/>
    <cellStyle name="Comma 2 2 7 12 2" xfId="38909" xr:uid="{5A8F1DB8-76DA-4408-81A4-9FEBA0E91F6D}"/>
    <cellStyle name="Comma 2 2 7 13" xfId="18558" xr:uid="{DCD4B26A-8F92-44BA-96A7-5F8A8144B254}"/>
    <cellStyle name="Comma 2 2 7 13 2" xfId="38910" xr:uid="{78E02D81-98F7-412C-A9F9-953A2EE2DD3C}"/>
    <cellStyle name="Comma 2 2 7 14" xfId="18559" xr:uid="{21E910A7-D3D4-48DC-9846-E73B8625F359}"/>
    <cellStyle name="Comma 2 2 7 14 2" xfId="38911" xr:uid="{8FECE75F-0973-41CA-BDBD-28E58B9E3700}"/>
    <cellStyle name="Comma 2 2 7 15" xfId="18560" xr:uid="{8D37A26A-52E6-4736-8610-0BBCCFE6312C}"/>
    <cellStyle name="Comma 2 2 7 15 2" xfId="38912" xr:uid="{88484E1E-E6D1-4BEC-B6CE-C889CAA4A099}"/>
    <cellStyle name="Comma 2 2 7 16" xfId="18561" xr:uid="{DAF0516B-973F-40F8-9F63-638A1D99580E}"/>
    <cellStyle name="Comma 2 2 7 16 2" xfId="38913" xr:uid="{7FECA1E3-189F-4AFE-9DAB-E4F7943C0347}"/>
    <cellStyle name="Comma 2 2 7 17" xfId="18562" xr:uid="{83495811-C071-44F1-98DD-063956DDC56F}"/>
    <cellStyle name="Comma 2 2 7 17 2" xfId="38914" xr:uid="{24E5BB49-7F8B-4282-AF8C-C703F139B960}"/>
    <cellStyle name="Comma 2 2 7 18" xfId="18563" xr:uid="{F1BB250E-2DFB-4134-8369-95F222E4C3BC}"/>
    <cellStyle name="Comma 2 2 7 18 2" xfId="38915" xr:uid="{12FA525A-30C4-4663-9278-15461BF4B14D}"/>
    <cellStyle name="Comma 2 2 7 19" xfId="18564" xr:uid="{63C2D92A-7481-4FB4-8C76-C6DE9E049B00}"/>
    <cellStyle name="Comma 2 2 7 19 2" xfId="38916" xr:uid="{75EB74F3-E39F-4BD3-9D2C-5640FE6AE9A4}"/>
    <cellStyle name="Comma 2 2 7 2" xfId="1225" xr:uid="{27FD4417-4ED2-4969-A650-9E0D1920E7BB}"/>
    <cellStyle name="Comma 2 2 7 2 2" xfId="38917" xr:uid="{CD498D2B-9DB1-4D2A-ACBD-8B2EBE225D64}"/>
    <cellStyle name="Comma 2 2 7 2 3" xfId="50105" xr:uid="{FF452BF8-86B1-4743-8C3C-0BCD38902C6C}"/>
    <cellStyle name="Comma 2 2 7 2 4" xfId="18565" xr:uid="{C498FF2B-6698-427C-AA5F-CBC9674CC976}"/>
    <cellStyle name="Comma 2 2 7 20" xfId="18566" xr:uid="{0F87E439-7FC5-4CE7-9371-096F23841BA4}"/>
    <cellStyle name="Comma 2 2 7 20 2" xfId="38918" xr:uid="{9D7CAE3C-F9A6-4104-A7C9-A6FB6A3F4394}"/>
    <cellStyle name="Comma 2 2 7 21" xfId="18567" xr:uid="{FA62546B-4EAE-4FC9-99F4-54FA7EBFB1C7}"/>
    <cellStyle name="Comma 2 2 7 21 2" xfId="38919" xr:uid="{74CE1D94-EA81-4DE7-8DC5-5EF2C97A2DB3}"/>
    <cellStyle name="Comma 2 2 7 22" xfId="18568" xr:uid="{3BC89ADF-F542-4332-A352-2C1B5CA3182B}"/>
    <cellStyle name="Comma 2 2 7 22 2" xfId="38920" xr:uid="{0835EB5C-82C3-470F-8815-7DF0F1DF30AB}"/>
    <cellStyle name="Comma 2 2 7 23" xfId="18569" xr:uid="{437D6773-BE05-4BEE-BC57-E22EDA5C3051}"/>
    <cellStyle name="Comma 2 2 7 23 2" xfId="38921" xr:uid="{0A33A5BE-E7D0-4112-8BEF-3EDE557E7A63}"/>
    <cellStyle name="Comma 2 2 7 24" xfId="18570" xr:uid="{0E3299D7-D4FD-42D3-B551-010FEA65ED5C}"/>
    <cellStyle name="Comma 2 2 7 24 2" xfId="38922" xr:uid="{FA0C7AFB-2896-4D3E-93C6-C821A1825ACC}"/>
    <cellStyle name="Comma 2 2 7 25" xfId="18571" xr:uid="{9AB85F51-EE16-44D1-804A-AFE7C7853D3F}"/>
    <cellStyle name="Comma 2 2 7 25 2" xfId="38923" xr:uid="{62580E18-863E-4ECE-A557-3360AD1F941E}"/>
    <cellStyle name="Comma 2 2 7 26" xfId="18572" xr:uid="{26DBE6C0-7413-4ABC-8745-65F1569ED93D}"/>
    <cellStyle name="Comma 2 2 7 26 2" xfId="38924" xr:uid="{AB955657-F4B7-41C4-978A-2868793327ED}"/>
    <cellStyle name="Comma 2 2 7 27" xfId="18573" xr:uid="{F962665F-34BA-4C65-8783-6331D487766F}"/>
    <cellStyle name="Comma 2 2 7 27 2" xfId="38925" xr:uid="{EC352CD5-33AA-4A7E-B0ED-925A70F4ABBD}"/>
    <cellStyle name="Comma 2 2 7 28" xfId="18574" xr:uid="{EFD3B1BD-172B-47B7-9614-5613535F36F5}"/>
    <cellStyle name="Comma 2 2 7 28 2" xfId="38926" xr:uid="{0D3F161D-4539-4A65-89AE-42D2157BE855}"/>
    <cellStyle name="Comma 2 2 7 29" xfId="18575" xr:uid="{FAA15D9C-4EFB-4119-9769-EAE1213149E6}"/>
    <cellStyle name="Comma 2 2 7 29 2" xfId="38927" xr:uid="{795E64D0-4E89-497F-BC21-66826D36E691}"/>
    <cellStyle name="Comma 2 2 7 3" xfId="18576" xr:uid="{4025A8A3-B400-47B0-8946-5FE51C0CD06C}"/>
    <cellStyle name="Comma 2 2 7 3 2" xfId="38928" xr:uid="{AB6E5519-6F4F-42F8-8F94-301C9D07A2FF}"/>
    <cellStyle name="Comma 2 2 7 30" xfId="18577" xr:uid="{232330A6-FC4B-43D2-AC3D-65596F926DB3}"/>
    <cellStyle name="Comma 2 2 7 30 2" xfId="38929" xr:uid="{BCA594DF-2294-48F9-B7C1-08077D17E286}"/>
    <cellStyle name="Comma 2 2 7 31" xfId="18578" xr:uid="{63BF0588-FE3C-4CF0-892C-F8A0F0398BB4}"/>
    <cellStyle name="Comma 2 2 7 31 2" xfId="38930" xr:uid="{32C9FE3A-3CEB-489C-AFB5-8EBFE663EA01}"/>
    <cellStyle name="Comma 2 2 7 32" xfId="18579" xr:uid="{9DB1D26D-6461-470B-BFE3-9C4B2E1BDE29}"/>
    <cellStyle name="Comma 2 2 7 32 2" xfId="38931" xr:uid="{B655711E-9D3A-4C19-B9F1-B1280B16715A}"/>
    <cellStyle name="Comma 2 2 7 33" xfId="18580" xr:uid="{A3E4DAEF-5897-435B-975B-EA2BA76E2660}"/>
    <cellStyle name="Comma 2 2 7 33 2" xfId="38932" xr:uid="{648A118D-591A-43DA-B743-E702DAD3190D}"/>
    <cellStyle name="Comma 2 2 7 34" xfId="18581" xr:uid="{26CD17CC-213D-4363-B90A-E768F26E595F}"/>
    <cellStyle name="Comma 2 2 7 34 2" xfId="38933" xr:uid="{16140CBB-130C-424A-9A31-E1A5138FE057}"/>
    <cellStyle name="Comma 2 2 7 35" xfId="18582" xr:uid="{D75F1570-6D46-4ADD-B81A-9F4384834009}"/>
    <cellStyle name="Comma 2 2 7 35 2" xfId="38934" xr:uid="{0A1B66D1-F0C5-468F-A74F-4450D49CE1B3}"/>
    <cellStyle name="Comma 2 2 7 36" xfId="18583" xr:uid="{A5264456-652A-4B38-B9B8-A886398B1C34}"/>
    <cellStyle name="Comma 2 2 7 36 2" xfId="38935" xr:uid="{9E0F28EB-483E-472A-9A13-736D8BAAE232}"/>
    <cellStyle name="Comma 2 2 7 37" xfId="18584" xr:uid="{C6C5FF02-CDBA-4223-92B1-F1EABD2F39A1}"/>
    <cellStyle name="Comma 2 2 7 37 2" xfId="38936" xr:uid="{F4CD475C-E6A0-48DF-8F93-84CD815FDA0C}"/>
    <cellStyle name="Comma 2 2 7 38" xfId="18585" xr:uid="{020D6F05-6854-4AFB-80BC-6FBF011D34BC}"/>
    <cellStyle name="Comma 2 2 7 38 2" xfId="38937" xr:uid="{68269226-00F5-4FCC-B636-CB60D1C2732A}"/>
    <cellStyle name="Comma 2 2 7 39" xfId="18586" xr:uid="{2F2A1A9C-7F3F-4EFF-A8B2-1F031727A76F}"/>
    <cellStyle name="Comma 2 2 7 39 2" xfId="38938" xr:uid="{C06967C4-E1FD-4BF6-92A2-EA0EDB0F5FAB}"/>
    <cellStyle name="Comma 2 2 7 4" xfId="18587" xr:uid="{F105E37F-1EC7-408A-84CE-A3C0D9C807C1}"/>
    <cellStyle name="Comma 2 2 7 4 2" xfId="38939" xr:uid="{2C0CD4D3-DFFD-4EAC-B4F2-7FB07530A2EC}"/>
    <cellStyle name="Comma 2 2 7 40" xfId="18588" xr:uid="{492948B4-4B5B-45FC-A7D2-F509BAC6D0E7}"/>
    <cellStyle name="Comma 2 2 7 40 2" xfId="38940" xr:uid="{11AD2464-4BD8-401F-A661-C1F511648CB3}"/>
    <cellStyle name="Comma 2 2 7 41" xfId="18589" xr:uid="{8CA3D41F-959F-4278-9260-5795ADC872ED}"/>
    <cellStyle name="Comma 2 2 7 41 2" xfId="38941" xr:uid="{416031E8-6167-4F8C-A229-3F9A5985A0BE}"/>
    <cellStyle name="Comma 2 2 7 42" xfId="18590" xr:uid="{F0C818C7-92EC-49F1-9158-70C51A3E710D}"/>
    <cellStyle name="Comma 2 2 7 42 2" xfId="38942" xr:uid="{57A8FEF3-AEB3-49DE-B804-FDF3C67E20F6}"/>
    <cellStyle name="Comma 2 2 7 43" xfId="18591" xr:uid="{DB6BF12F-7F2F-4740-91D7-8B1538DAD6A2}"/>
    <cellStyle name="Comma 2 2 7 43 2" xfId="38943" xr:uid="{4BB9D688-030B-4229-8264-FF35DE211165}"/>
    <cellStyle name="Comma 2 2 7 44" xfId="18592" xr:uid="{1563CF81-94C1-4CC5-81A3-147E866D1712}"/>
    <cellStyle name="Comma 2 2 7 44 2" xfId="38944" xr:uid="{2EBA8A7E-05E1-454F-980A-AB4953D76217}"/>
    <cellStyle name="Comma 2 2 7 45" xfId="18593" xr:uid="{9299B652-86C6-4D7A-B59C-C0A36C2813B7}"/>
    <cellStyle name="Comma 2 2 7 45 2" xfId="38945" xr:uid="{98F19BAB-E607-41F9-8A15-1BA61C2F3914}"/>
    <cellStyle name="Comma 2 2 7 46" xfId="18594" xr:uid="{7A8323AD-9087-44C7-A819-C6357E7B63EE}"/>
    <cellStyle name="Comma 2 2 7 46 2" xfId="38946" xr:uid="{CA9BE8D6-6FD0-4511-8726-C28EBD94C5F3}"/>
    <cellStyle name="Comma 2 2 7 47" xfId="18595" xr:uid="{EF29D5F0-C8FC-4208-B6B3-D2E5389BDEB0}"/>
    <cellStyle name="Comma 2 2 7 47 2" xfId="38947" xr:uid="{3BD74A94-A1B0-465E-B7A5-EBDE5F56B264}"/>
    <cellStyle name="Comma 2 2 7 48" xfId="18596" xr:uid="{1A70F0AE-6E58-4B01-B5BA-DF50865C7B5B}"/>
    <cellStyle name="Comma 2 2 7 48 2" xfId="38948" xr:uid="{277825F6-7390-4B67-A4CB-546216E46EC4}"/>
    <cellStyle name="Comma 2 2 7 49" xfId="18597" xr:uid="{B5D72A01-F995-4316-A675-D8EFE3B0AB5F}"/>
    <cellStyle name="Comma 2 2 7 49 2" xfId="38949" xr:uid="{C37E0AA0-E710-4D4E-AC93-1E2A1ED9ED5F}"/>
    <cellStyle name="Comma 2 2 7 5" xfId="18598" xr:uid="{6578E8D8-0A07-4D12-8826-20EE3630D7E0}"/>
    <cellStyle name="Comma 2 2 7 5 2" xfId="38950" xr:uid="{E2449923-E8DB-4E93-AE61-6D516DF57770}"/>
    <cellStyle name="Comma 2 2 7 50" xfId="18599" xr:uid="{220A4DEB-3D12-49C9-9BE4-2737C32F74D8}"/>
    <cellStyle name="Comma 2 2 7 50 2" xfId="38951" xr:uid="{F184590D-3425-45D6-AA91-242157412CB0}"/>
    <cellStyle name="Comma 2 2 7 51" xfId="18600" xr:uid="{03067785-734E-4412-A26D-E37998AF4793}"/>
    <cellStyle name="Comma 2 2 7 51 2" xfId="38952" xr:uid="{8DEF0970-AB6C-49C5-864B-3D575C47B702}"/>
    <cellStyle name="Comma 2 2 7 52" xfId="18601" xr:uid="{6355667F-C31C-4896-B15D-3CAF143B767A}"/>
    <cellStyle name="Comma 2 2 7 52 2" xfId="38953" xr:uid="{31686B81-8533-4553-8E7F-8E693AFA5059}"/>
    <cellStyle name="Comma 2 2 7 53" xfId="18602" xr:uid="{8B048272-9EB5-45FA-A72C-CCA6079D2596}"/>
    <cellStyle name="Comma 2 2 7 53 2" xfId="38954" xr:uid="{697FE4C2-94FA-4EBE-BD43-E46660E486F9}"/>
    <cellStyle name="Comma 2 2 7 54" xfId="18603" xr:uid="{7452B5BE-B1ED-4167-A978-CB6BFC2E83AE}"/>
    <cellStyle name="Comma 2 2 7 54 2" xfId="38955" xr:uid="{220A9D99-CE01-4477-B6BA-CAD9AFD8BC45}"/>
    <cellStyle name="Comma 2 2 7 55" xfId="18604" xr:uid="{C2DCEEDD-76DB-4806-8937-E6B4BB25979A}"/>
    <cellStyle name="Comma 2 2 7 55 2" xfId="38956" xr:uid="{5C3BA6A7-D4B4-4BE6-B7F7-EF381C47AF30}"/>
    <cellStyle name="Comma 2 2 7 56" xfId="18605" xr:uid="{5C075C20-69AC-43C6-AD14-7AC51D13CBCE}"/>
    <cellStyle name="Comma 2 2 7 56 2" xfId="38957" xr:uid="{5CD7FB16-A51D-4005-99ED-BCC89F82EBF8}"/>
    <cellStyle name="Comma 2 2 7 57" xfId="18606" xr:uid="{688EE551-B8BE-4955-9520-A44420605775}"/>
    <cellStyle name="Comma 2 2 7 57 2" xfId="38958" xr:uid="{6D607A8C-2D67-4947-A9E3-DAF8CE89BFF0}"/>
    <cellStyle name="Comma 2 2 7 58" xfId="18607" xr:uid="{B2F1B161-55E7-479A-9436-A9C7CC5D7A8B}"/>
    <cellStyle name="Comma 2 2 7 58 2" xfId="38959" xr:uid="{55DC46CF-F88F-4CC3-B7F7-CD3C7D41BF5F}"/>
    <cellStyle name="Comma 2 2 7 59" xfId="18608" xr:uid="{E83A866F-AACC-41E8-9264-5F36C6C7F6D9}"/>
    <cellStyle name="Comma 2 2 7 59 2" xfId="38960" xr:uid="{81ED3D1B-BFCE-4D3B-B581-F0FDDA840439}"/>
    <cellStyle name="Comma 2 2 7 6" xfId="18609" xr:uid="{03CB4966-4B97-41B1-8E94-BABBD228840E}"/>
    <cellStyle name="Comma 2 2 7 6 2" xfId="38961" xr:uid="{737A28A0-BB02-47AC-A4CC-A33A6623BE41}"/>
    <cellStyle name="Comma 2 2 7 60" xfId="18610" xr:uid="{F8B11C09-8567-4246-9A9C-0E3E0CA3401A}"/>
    <cellStyle name="Comma 2 2 7 60 2" xfId="38962" xr:uid="{480C4F3E-29EF-4697-9C13-B09D43E18429}"/>
    <cellStyle name="Comma 2 2 7 61" xfId="18611" xr:uid="{0330BB3B-ADC8-4685-BBAF-14B4C2EA11B6}"/>
    <cellStyle name="Comma 2 2 7 61 2" xfId="38963" xr:uid="{5E772F12-A9ED-48B7-AC6C-9F295F056043}"/>
    <cellStyle name="Comma 2 2 7 62" xfId="18612" xr:uid="{8DF1F75A-41FD-49F7-9B54-81EB2F5B0C6A}"/>
    <cellStyle name="Comma 2 2 7 62 2" xfId="38964" xr:uid="{FD593835-AB44-453B-896D-1C9B4D18A24E}"/>
    <cellStyle name="Comma 2 2 7 63" xfId="18613" xr:uid="{16786B98-3912-43CF-B76A-217E5579113E}"/>
    <cellStyle name="Comma 2 2 7 63 2" xfId="38965" xr:uid="{436E3A8A-49BC-4F57-B7FE-871F9393F5C0}"/>
    <cellStyle name="Comma 2 2 7 64" xfId="18614" xr:uid="{039150F6-1D8E-4457-9F5A-A8523106C643}"/>
    <cellStyle name="Comma 2 2 7 64 2" xfId="38966" xr:uid="{3583ACBF-0A11-46D7-8666-491F77B87F4A}"/>
    <cellStyle name="Comma 2 2 7 65" xfId="18615" xr:uid="{CAF052EC-BCE8-4466-800C-05F1C6A2C098}"/>
    <cellStyle name="Comma 2 2 7 65 2" xfId="38967" xr:uid="{082ABCD6-BF58-435E-BCE5-A788CC04262D}"/>
    <cellStyle name="Comma 2 2 7 66" xfId="18616" xr:uid="{8527A68D-E03F-4EDB-8483-2EC7F21842B4}"/>
    <cellStyle name="Comma 2 2 7 66 2" xfId="38968" xr:uid="{E0A0D63E-A683-4744-8CDF-54E772FE1624}"/>
    <cellStyle name="Comma 2 2 7 67" xfId="18617" xr:uid="{A55CA16F-3099-468F-AF5D-14A6A532050A}"/>
    <cellStyle name="Comma 2 2 7 67 2" xfId="38969" xr:uid="{68EE06A5-DE77-4931-ABFD-9A068F83F877}"/>
    <cellStyle name="Comma 2 2 7 68" xfId="18618" xr:uid="{EA02B5C8-CFA5-47B8-A070-78952DAB0C85}"/>
    <cellStyle name="Comma 2 2 7 68 2" xfId="38970" xr:uid="{198D12DF-08D4-4B2B-A11F-4E6424406432}"/>
    <cellStyle name="Comma 2 2 7 69" xfId="18619" xr:uid="{0F5563A0-5BB4-4810-A1A2-4BE213F56DE0}"/>
    <cellStyle name="Comma 2 2 7 69 2" xfId="38971" xr:uid="{F96F518D-4141-4F2A-94FC-05BA4B59BF1A}"/>
    <cellStyle name="Comma 2 2 7 7" xfId="18620" xr:uid="{E4DB8E5E-B9C8-4006-904F-DEE9B52349B7}"/>
    <cellStyle name="Comma 2 2 7 7 2" xfId="38972" xr:uid="{2AD13E6E-7412-4726-83F7-A3A3ECD3B7C0}"/>
    <cellStyle name="Comma 2 2 7 70" xfId="18621" xr:uid="{4B769AEB-C2A6-4918-9B6A-74C6738871EC}"/>
    <cellStyle name="Comma 2 2 7 70 2" xfId="38973" xr:uid="{AF0F1180-81A4-4DA7-868E-75BA8791A871}"/>
    <cellStyle name="Comma 2 2 7 71" xfId="18622" xr:uid="{DC9291D5-07C7-4969-923B-207DD350086C}"/>
    <cellStyle name="Comma 2 2 7 71 2" xfId="38974" xr:uid="{49DDB697-92C7-4A55-B5A5-492ACE7CC7EA}"/>
    <cellStyle name="Comma 2 2 7 72" xfId="18623" xr:uid="{1EE11B58-BAD8-4E4A-8BD7-21138D023C8D}"/>
    <cellStyle name="Comma 2 2 7 72 2" xfId="38975" xr:uid="{2627DEE6-6376-4B9F-9F62-58C050011CD2}"/>
    <cellStyle name="Comma 2 2 7 73" xfId="18624" xr:uid="{DBF6E7C5-5790-4733-A0C5-C7B784943945}"/>
    <cellStyle name="Comma 2 2 7 73 2" xfId="38976" xr:uid="{F481B16C-6C8D-41DB-9711-5241002A903E}"/>
    <cellStyle name="Comma 2 2 7 74" xfId="18625" xr:uid="{DEA0857F-8732-48CF-9C3F-736A5EF90214}"/>
    <cellStyle name="Comma 2 2 7 74 2" xfId="38977" xr:uid="{F8E476BB-16A3-432B-A52C-4018FA88F8B3}"/>
    <cellStyle name="Comma 2 2 7 75" xfId="18626" xr:uid="{2690F582-8DCA-4152-A569-5B2EC7D4280C}"/>
    <cellStyle name="Comma 2 2 7 75 2" xfId="38978" xr:uid="{CC6920BF-E05E-4C5F-97E2-6FE750F083DA}"/>
    <cellStyle name="Comma 2 2 7 76" xfId="18627" xr:uid="{D51404DB-E56D-487D-A1DD-45F471530470}"/>
    <cellStyle name="Comma 2 2 7 76 2" xfId="38979" xr:uid="{3EEFE2D3-CD22-459D-A66C-00F16CEB73B8}"/>
    <cellStyle name="Comma 2 2 7 77" xfId="18628" xr:uid="{95952781-D8FE-4C2A-9381-D09175392C59}"/>
    <cellStyle name="Comma 2 2 7 77 2" xfId="38980" xr:uid="{61F764D0-F2E6-4E60-B0E4-AED1544450B9}"/>
    <cellStyle name="Comma 2 2 7 78" xfId="18629" xr:uid="{233B8F2C-6555-4FD4-8359-81D1CFA95664}"/>
    <cellStyle name="Comma 2 2 7 78 2" xfId="38981" xr:uid="{748FC1E3-682E-4A47-9735-4A497703F468}"/>
    <cellStyle name="Comma 2 2 7 79" xfId="18630" xr:uid="{106C22A7-EF09-4726-B53F-CC53BF06C06C}"/>
    <cellStyle name="Comma 2 2 7 79 2" xfId="38982" xr:uid="{682D1A7A-C05F-4C6D-BAA9-62FEBEEC7BDF}"/>
    <cellStyle name="Comma 2 2 7 8" xfId="18631" xr:uid="{90E000DB-494D-410C-9854-D7CEC5F5F500}"/>
    <cellStyle name="Comma 2 2 7 8 2" xfId="38983" xr:uid="{91C41CF4-3C37-4248-96BF-7B8754C77EC3}"/>
    <cellStyle name="Comma 2 2 7 80" xfId="18632" xr:uid="{45EB50FC-7D82-4081-A86C-CF229DB772D4}"/>
    <cellStyle name="Comma 2 2 7 80 2" xfId="38984" xr:uid="{90049CCD-640F-457E-81FC-5854042C1452}"/>
    <cellStyle name="Comma 2 2 7 81" xfId="18633" xr:uid="{E7D3E151-3537-4722-9075-B0F043F4FC7C}"/>
    <cellStyle name="Comma 2 2 7 81 2" xfId="38985" xr:uid="{E547B7EA-A085-4129-A740-4990BC07CF6F}"/>
    <cellStyle name="Comma 2 2 7 82" xfId="18634" xr:uid="{62C4A31D-716F-4952-A8F2-EC0F6D57E4EA}"/>
    <cellStyle name="Comma 2 2 7 82 2" xfId="38986" xr:uid="{547C18B0-0AD7-429C-A183-1473850E76AA}"/>
    <cellStyle name="Comma 2 2 7 83" xfId="18635" xr:uid="{0187AF4E-D2FB-4D21-9087-F0BC1DEF4006}"/>
    <cellStyle name="Comma 2 2 7 83 2" xfId="38987" xr:uid="{FD0CEA64-4A6F-4FB1-AC7D-53CC603FD9B5}"/>
    <cellStyle name="Comma 2 2 7 84" xfId="18636" xr:uid="{510860B2-8754-4D82-A004-E3EA055D02DD}"/>
    <cellStyle name="Comma 2 2 7 84 2" xfId="38988" xr:uid="{EF273AFB-D18B-4AA7-B583-2225E2B9D5D4}"/>
    <cellStyle name="Comma 2 2 7 85" xfId="18637" xr:uid="{6352ED77-7287-442B-BAAF-A6BA813D58A8}"/>
    <cellStyle name="Comma 2 2 7 85 2" xfId="38989" xr:uid="{806B1CEF-F47F-4F5F-BD6D-2A232A641BB4}"/>
    <cellStyle name="Comma 2 2 7 86" xfId="18638" xr:uid="{5C09B073-400B-4334-BA1C-C3607A681C99}"/>
    <cellStyle name="Comma 2 2 7 86 2" xfId="38990" xr:uid="{5FCEAAF0-4C66-46AC-806C-7A460DF403A3}"/>
    <cellStyle name="Comma 2 2 7 87" xfId="18639" xr:uid="{135978C0-7077-4D95-8EF3-7CE0CCDCD5FF}"/>
    <cellStyle name="Comma 2 2 7 87 2" xfId="38991" xr:uid="{145E8A42-2938-4EC8-8129-53538CFFC6BF}"/>
    <cellStyle name="Comma 2 2 7 88" xfId="18640" xr:uid="{7A6BCA50-A861-425E-8554-BBE47C919F7F}"/>
    <cellStyle name="Comma 2 2 7 88 2" xfId="38992" xr:uid="{1475C2D6-711C-4853-A921-64C075E2982A}"/>
    <cellStyle name="Comma 2 2 7 89" xfId="18641" xr:uid="{7A1E922A-93BD-4D12-865D-E5B1F5A18358}"/>
    <cellStyle name="Comma 2 2 7 89 2" xfId="38993" xr:uid="{3FF553A4-F9C4-4F9A-BE5B-9096431D1677}"/>
    <cellStyle name="Comma 2 2 7 9" xfId="18642" xr:uid="{2DD99204-55B8-49EE-868B-EC31FBEA6D27}"/>
    <cellStyle name="Comma 2 2 7 9 2" xfId="38994" xr:uid="{36912304-1F02-4766-945A-8EE742900F0F}"/>
    <cellStyle name="Comma 2 2 7 90" xfId="18643" xr:uid="{6624E1E2-F2B9-49BE-A063-2C43A4F4F557}"/>
    <cellStyle name="Comma 2 2 7 90 2" xfId="38995" xr:uid="{7BFDD198-9CFC-4BB2-9E8E-C83EBA58DE9E}"/>
    <cellStyle name="Comma 2 2 7 91" xfId="18644" xr:uid="{AA3E2ED7-E62C-4CC0-91FA-135BCF060103}"/>
    <cellStyle name="Comma 2 2 7 91 2" xfId="38996" xr:uid="{BBFB8EA0-9862-40F3-BE27-2365D1845DBE}"/>
    <cellStyle name="Comma 2 2 7 92" xfId="18645" xr:uid="{BBC06334-4C31-4312-916B-D9B8204BED52}"/>
    <cellStyle name="Comma 2 2 7 92 2" xfId="38997" xr:uid="{38AE9667-4596-4B81-AB0F-71D6F91514BB}"/>
    <cellStyle name="Comma 2 2 7 93" xfId="18646" xr:uid="{76B2D48F-781A-4BE2-9A83-18F01535CB72}"/>
    <cellStyle name="Comma 2 2 7 93 2" xfId="38998" xr:uid="{C81ADD2D-9723-490D-9805-8635E7620308}"/>
    <cellStyle name="Comma 2 2 7 94" xfId="18647" xr:uid="{52548E38-15D4-4C0F-B8E8-3CBCE09A5127}"/>
    <cellStyle name="Comma 2 2 7 94 2" xfId="38999" xr:uid="{82B6F279-4CDA-466E-B7FF-6047C0490034}"/>
    <cellStyle name="Comma 2 2 7 95" xfId="18648" xr:uid="{FA54D9A4-03EB-40FF-8AE1-26C71C3452FE}"/>
    <cellStyle name="Comma 2 2 7 95 2" xfId="39000" xr:uid="{CC2B7D52-0FD1-4BF0-9BFE-3B9D3B99E299}"/>
    <cellStyle name="Comma 2 2 7 96" xfId="18649" xr:uid="{BCA1A2AB-689A-4C12-B9A2-5B9B5B4A5A84}"/>
    <cellStyle name="Comma 2 2 7 96 2" xfId="39001" xr:uid="{95C753C7-BC76-4CCE-8748-FF10A1D577DD}"/>
    <cellStyle name="Comma 2 2 7 97" xfId="18650" xr:uid="{84D20ED1-CB83-46D0-9B08-DCF007700104}"/>
    <cellStyle name="Comma 2 2 7 97 2" xfId="39002" xr:uid="{D298ADA2-55DB-40AE-8F0E-04796B844657}"/>
    <cellStyle name="Comma 2 2 7 98" xfId="18651" xr:uid="{8AD0E0C0-57DF-4753-8007-B923E2691528}"/>
    <cellStyle name="Comma 2 2 7 98 2" xfId="39003" xr:uid="{F24BDBA7-1791-4D48-B3FF-181BE05CBCC9}"/>
    <cellStyle name="Comma 2 2 7 99" xfId="18652" xr:uid="{AF83BB46-9238-4425-9BB9-6B9E320886DC}"/>
    <cellStyle name="Comma 2 2 7 99 2" xfId="39004" xr:uid="{40C3E1BE-F2CF-4496-87CC-A100F6A98BCE}"/>
    <cellStyle name="Comma 2 2 70" xfId="18653" xr:uid="{4ABA0A3F-149F-49EE-9392-EEE39FED7CE9}"/>
    <cellStyle name="Comma 2 2 70 2" xfId="18654" xr:uid="{48862E04-6D14-47A8-84E0-94A0C30C3CD1}"/>
    <cellStyle name="Comma 2 2 70 2 2" xfId="39006" xr:uid="{CF61C56B-9623-47D6-A74C-920ABD0B4D36}"/>
    <cellStyle name="Comma 2 2 70 3" xfId="18655" xr:uid="{6C85B903-F443-4CB9-905B-C61DFABB7412}"/>
    <cellStyle name="Comma 2 2 70 3 2" xfId="39007" xr:uid="{6A0D9D99-8DA6-4E8C-8C56-67965A6D3C85}"/>
    <cellStyle name="Comma 2 2 70 4" xfId="39005" xr:uid="{08F677DD-4BD2-4C71-BAB4-F3960BC972B1}"/>
    <cellStyle name="Comma 2 2 71" xfId="18656" xr:uid="{4E0E5793-E99D-408A-8BC3-2BF0CE9A011F}"/>
    <cellStyle name="Comma 2 2 71 2" xfId="18657" xr:uid="{6427FCDE-31B6-432A-B80A-AF2F41C9C1F2}"/>
    <cellStyle name="Comma 2 2 71 2 2" xfId="39009" xr:uid="{AC73ADB4-A40C-490A-871C-6B06CFE7CEAA}"/>
    <cellStyle name="Comma 2 2 71 3" xfId="18658" xr:uid="{158DB4A1-2061-4301-86E6-E83F1CBE054D}"/>
    <cellStyle name="Comma 2 2 71 3 2" xfId="39010" xr:uid="{0C2E6D32-B7F8-4269-8B26-348C1E5F47B6}"/>
    <cellStyle name="Comma 2 2 71 4" xfId="39008" xr:uid="{99712BCC-8574-4000-A956-75EF6706251B}"/>
    <cellStyle name="Comma 2 2 72" xfId="18659" xr:uid="{E207498D-6C05-44F1-A0C5-0C8A2EFB76BB}"/>
    <cellStyle name="Comma 2 2 72 2" xfId="18660" xr:uid="{F6FF6286-4F77-4939-A828-88599DF1AA41}"/>
    <cellStyle name="Comma 2 2 72 2 2" xfId="39012" xr:uid="{C966AEA1-28DC-41AC-B5F5-059114EB2E7A}"/>
    <cellStyle name="Comma 2 2 72 3" xfId="18661" xr:uid="{98F4F08A-8E39-4473-952C-C91361A4C57F}"/>
    <cellStyle name="Comma 2 2 72 3 2" xfId="39013" xr:uid="{E39B2D50-ACAB-4CF9-A01F-CE9D7C97544D}"/>
    <cellStyle name="Comma 2 2 72 4" xfId="39011" xr:uid="{A3D4B01E-E0C8-42D5-AEB9-122726CAA812}"/>
    <cellStyle name="Comma 2 2 73" xfId="18662" xr:uid="{0BFB451D-9BAE-4686-AD60-5200F32127DE}"/>
    <cellStyle name="Comma 2 2 73 2" xfId="18663" xr:uid="{8DA021B2-541D-4D66-A210-EF8409710398}"/>
    <cellStyle name="Comma 2 2 73 2 2" xfId="39015" xr:uid="{8317612C-547F-42DB-87E3-C8E312816CCD}"/>
    <cellStyle name="Comma 2 2 73 3" xfId="18664" xr:uid="{AEE64BA9-AD6A-4FD2-8B51-1A4764EA5E45}"/>
    <cellStyle name="Comma 2 2 73 3 2" xfId="39016" xr:uid="{3E22F8F7-799B-426A-9B9D-33F9C7BB6306}"/>
    <cellStyle name="Comma 2 2 73 4" xfId="39014" xr:uid="{9CB23E71-F9DD-4E77-8F8B-9168EC3A6576}"/>
    <cellStyle name="Comma 2 2 74" xfId="18665" xr:uid="{9EC2FC67-17EA-4AC6-8C86-E1CF08E3E49E}"/>
    <cellStyle name="Comma 2 2 74 2" xfId="18666" xr:uid="{58B9C619-1400-4E1C-96DC-78D00EA1803E}"/>
    <cellStyle name="Comma 2 2 74 2 2" xfId="39018" xr:uid="{62333212-1ED5-456B-8D82-4FC66874C267}"/>
    <cellStyle name="Comma 2 2 74 3" xfId="18667" xr:uid="{735353B8-C93C-429C-B7CB-564D15FD76DE}"/>
    <cellStyle name="Comma 2 2 74 3 2" xfId="39019" xr:uid="{99B4D1E1-66F9-4123-A2F7-6B5BEE32E300}"/>
    <cellStyle name="Comma 2 2 74 4" xfId="39017" xr:uid="{ED9E5AB8-917E-4F36-BD94-F65F3673CFD5}"/>
    <cellStyle name="Comma 2 2 75" xfId="18668" xr:uid="{1AE42F7B-5EE5-4E56-AED0-EF65703AADF3}"/>
    <cellStyle name="Comma 2 2 75 2" xfId="18669" xr:uid="{02A688B7-A4F5-495B-A0E4-287A34042061}"/>
    <cellStyle name="Comma 2 2 75 2 2" xfId="39021" xr:uid="{EBD495D7-938F-4438-8DF1-4A2E2E9793A4}"/>
    <cellStyle name="Comma 2 2 75 3" xfId="18670" xr:uid="{CCABFD51-9720-45BC-85E4-BCE3969F7CD5}"/>
    <cellStyle name="Comma 2 2 75 3 2" xfId="39022" xr:uid="{48A27928-E29D-49C5-A883-4AAEE76C598A}"/>
    <cellStyle name="Comma 2 2 75 4" xfId="39020" xr:uid="{CF1F3F87-2CB6-4672-9AFF-3C302E59E6FD}"/>
    <cellStyle name="Comma 2 2 76" xfId="18671" xr:uid="{22357415-CF60-4680-A3E9-6A98F1F43902}"/>
    <cellStyle name="Comma 2 2 76 2" xfId="18672" xr:uid="{764A1BB8-56AF-4135-9459-6C4CE9B5D740}"/>
    <cellStyle name="Comma 2 2 76 2 2" xfId="39024" xr:uid="{F2ECEED8-0382-4AEE-B894-55D7AE6AD6DF}"/>
    <cellStyle name="Comma 2 2 76 3" xfId="18673" xr:uid="{9DD1C472-3E4C-47BC-A2D3-555B164A5B57}"/>
    <cellStyle name="Comma 2 2 76 3 2" xfId="39025" xr:uid="{1B0D5501-DB01-4014-BC2D-B09B8FB12A44}"/>
    <cellStyle name="Comma 2 2 76 4" xfId="39023" xr:uid="{55CEE76C-06CB-4629-9548-A54C172288E3}"/>
    <cellStyle name="Comma 2 2 77" xfId="18674" xr:uid="{FC19C83D-F360-4F47-94AF-220FF0142584}"/>
    <cellStyle name="Comma 2 2 77 2" xfId="18675" xr:uid="{A7F5CFBD-2CEA-4FA9-A09D-ED5095BDB217}"/>
    <cellStyle name="Comma 2 2 77 2 2" xfId="39027" xr:uid="{1B426CC6-BB89-40DB-9294-1009B7C5D441}"/>
    <cellStyle name="Comma 2 2 77 3" xfId="18676" xr:uid="{B5C82A65-B37B-4CA1-BCD9-28E4B0811075}"/>
    <cellStyle name="Comma 2 2 77 3 2" xfId="39028" xr:uid="{CD6CC213-8A4A-45CA-B3DA-2561F235282F}"/>
    <cellStyle name="Comma 2 2 77 4" xfId="39026" xr:uid="{443920CC-CA03-4412-A858-A889BC63CBBD}"/>
    <cellStyle name="Comma 2 2 78" xfId="18677" xr:uid="{6C0D7187-625E-4285-B5E2-12D3C52BCFC0}"/>
    <cellStyle name="Comma 2 2 78 2" xfId="18678" xr:uid="{AE3ED201-597F-4B03-85B0-00834A438545}"/>
    <cellStyle name="Comma 2 2 78 2 2" xfId="39030" xr:uid="{5FD21EF3-DA03-48EB-BCB4-BE1C90EC409C}"/>
    <cellStyle name="Comma 2 2 78 3" xfId="18679" xr:uid="{CC959F79-84F7-4D4E-8825-0F0419409EEF}"/>
    <cellStyle name="Comma 2 2 78 3 2" xfId="39031" xr:uid="{4A47F7D5-AFAC-413A-8B18-C06856F6295E}"/>
    <cellStyle name="Comma 2 2 78 4" xfId="39029" xr:uid="{0A2C290B-7655-49E3-B41C-3DA3FABD12D5}"/>
    <cellStyle name="Comma 2 2 79" xfId="18680" xr:uid="{6371BF81-32AD-4C72-8C3C-7B63C0A9C4FA}"/>
    <cellStyle name="Comma 2 2 79 2" xfId="18681" xr:uid="{AC9F64E2-895D-41A4-86BD-10AF7ABB4A8F}"/>
    <cellStyle name="Comma 2 2 79 2 2" xfId="39033" xr:uid="{BA0D7176-6FCB-4D9F-A105-D176EBF0C83F}"/>
    <cellStyle name="Comma 2 2 79 3" xfId="18682" xr:uid="{3C9EAC4A-98B8-4E75-875E-794951304B2F}"/>
    <cellStyle name="Comma 2 2 79 3 2" xfId="39034" xr:uid="{AF52488F-88CA-4A72-A5B3-94CFB8615C73}"/>
    <cellStyle name="Comma 2 2 79 4" xfId="39032" xr:uid="{1407F8F5-4E2A-4A39-A200-0D84D5C58F83}"/>
    <cellStyle name="Comma 2 2 8" xfId="456" xr:uid="{7CD1C110-C5F9-40FE-96D0-51AA3A52161C}"/>
    <cellStyle name="Comma 2 2 8 2" xfId="1226" xr:uid="{3143EDB9-09E1-4E57-A9E4-9798ACE131EF}"/>
    <cellStyle name="Comma 2 2 8 2 2" xfId="39035" xr:uid="{287572B1-4CC7-4298-BC08-3D2CDA582430}"/>
    <cellStyle name="Comma 2 2 8 2 3" xfId="50131" xr:uid="{BE557B89-8EC7-4960-A933-4198A03B76BD}"/>
    <cellStyle name="Comma 2 2 8 2 4" xfId="18683" xr:uid="{3D07DF95-3F43-48D1-B412-46E2B5080F76}"/>
    <cellStyle name="Comma 2 2 8 3" xfId="18684" xr:uid="{09EB0031-9F51-42F6-BB89-40BE625BC52A}"/>
    <cellStyle name="Comma 2 2 8 3 2" xfId="39036" xr:uid="{8681B064-1922-44E4-9906-8E786DD3C82E}"/>
    <cellStyle name="Comma 2 2 8 4" xfId="24318" xr:uid="{225CE4E1-5AC9-42C9-B4DB-7F0006AAC684}"/>
    <cellStyle name="Comma 2 2 8 5" xfId="49849" xr:uid="{5CC34A95-0F97-4539-BAD6-C65FA3A0E63A}"/>
    <cellStyle name="Comma 2 2 8 6" xfId="2723" xr:uid="{2550D7B3-61C3-4DB3-A1E3-6127D75732A1}"/>
    <cellStyle name="Comma 2 2 80" xfId="18685" xr:uid="{6A96C38D-C12F-45B7-ADE4-F557DE09E898}"/>
    <cellStyle name="Comma 2 2 80 2" xfId="18686" xr:uid="{62331F55-F4AE-44FB-AFCF-FDFF214F3515}"/>
    <cellStyle name="Comma 2 2 80 2 2" xfId="39038" xr:uid="{ED6488C3-81BF-40F1-84DE-E22481262FCD}"/>
    <cellStyle name="Comma 2 2 80 3" xfId="18687" xr:uid="{0480418D-01E4-4480-8229-E1C0181CBA62}"/>
    <cellStyle name="Comma 2 2 80 3 2" xfId="39039" xr:uid="{93462F2C-0235-412E-BBAE-6D1D9A4B155A}"/>
    <cellStyle name="Comma 2 2 80 4" xfId="39037" xr:uid="{ADFD1625-4ED1-4B27-8FFE-D5680EEAF065}"/>
    <cellStyle name="Comma 2 2 81" xfId="18688" xr:uid="{863C4473-6472-4E33-8B38-C33662432120}"/>
    <cellStyle name="Comma 2 2 81 2" xfId="18689" xr:uid="{5CB01CA6-2674-4F7D-A6FA-EF7E6F56554F}"/>
    <cellStyle name="Comma 2 2 81 2 2" xfId="39041" xr:uid="{0C2411BE-AD70-4470-B7B4-B6F2DD4DAA84}"/>
    <cellStyle name="Comma 2 2 81 3" xfId="18690" xr:uid="{AD08ED57-0D2A-45F5-A1AE-58D6577A3861}"/>
    <cellStyle name="Comma 2 2 81 3 2" xfId="39042" xr:uid="{BF32C597-F240-4821-A54B-7528E8D49DB7}"/>
    <cellStyle name="Comma 2 2 81 4" xfId="39040" xr:uid="{DBCD0D9F-0BA3-4656-9FBC-FD9BABECE665}"/>
    <cellStyle name="Comma 2 2 82" xfId="18691" xr:uid="{8FC51619-CC3E-486C-8552-CC0C4302F86A}"/>
    <cellStyle name="Comma 2 2 82 2" xfId="18692" xr:uid="{43510565-01C0-474D-8F6E-7964F7BA48F4}"/>
    <cellStyle name="Comma 2 2 82 2 2" xfId="39044" xr:uid="{CEFF9C86-7E7B-4152-AC83-914CA0F02D47}"/>
    <cellStyle name="Comma 2 2 82 3" xfId="18693" xr:uid="{9B21557E-379D-4011-9BE6-6C1A0297B62C}"/>
    <cellStyle name="Comma 2 2 82 3 2" xfId="39045" xr:uid="{02B65BED-2FDC-4479-9515-D03DCBB85C27}"/>
    <cellStyle name="Comma 2 2 82 4" xfId="39043" xr:uid="{61170F39-B96F-48BD-BC45-9A5DB4F2ADE3}"/>
    <cellStyle name="Comma 2 2 83" xfId="18694" xr:uid="{D1CC85FE-EAA1-4D93-BE75-FE7FC49315D2}"/>
    <cellStyle name="Comma 2 2 83 2" xfId="18695" xr:uid="{9E3F4E61-7708-4519-B827-0B43DAB1BB19}"/>
    <cellStyle name="Comma 2 2 83 2 2" xfId="39047" xr:uid="{580B4A56-7664-421C-BF63-E0F20BEFC7E0}"/>
    <cellStyle name="Comma 2 2 83 3" xfId="18696" xr:uid="{F62566C4-5403-46FB-B7BE-88CE74230E31}"/>
    <cellStyle name="Comma 2 2 83 3 2" xfId="39048" xr:uid="{9343AF83-0152-46FC-B0C3-B06C1ACC5DC4}"/>
    <cellStyle name="Comma 2 2 83 4" xfId="39046" xr:uid="{7A3E032F-B81F-457B-A2E0-42D5CAD2CAC1}"/>
    <cellStyle name="Comma 2 2 84" xfId="18697" xr:uid="{7016512B-06CE-40EE-9B6B-489DEC0D5D4B}"/>
    <cellStyle name="Comma 2 2 84 2" xfId="18698" xr:uid="{4D134EB8-5B11-4E6E-A9C8-585EBABF38EB}"/>
    <cellStyle name="Comma 2 2 84 2 2" xfId="39050" xr:uid="{1BF629D7-B2E7-48F0-A786-437326E7DC0D}"/>
    <cellStyle name="Comma 2 2 84 3" xfId="18699" xr:uid="{43E3F070-B509-4BF5-B677-FB7B49C5CAAF}"/>
    <cellStyle name="Comma 2 2 84 3 2" xfId="39051" xr:uid="{0AF1E732-4F1C-412B-B823-8AC905A17D6A}"/>
    <cellStyle name="Comma 2 2 84 4" xfId="39049" xr:uid="{AAD0EF61-001D-40CB-884A-92A101663424}"/>
    <cellStyle name="Comma 2 2 85" xfId="18700" xr:uid="{21BF0C25-1EEE-492F-A777-CA5DBDBF2C09}"/>
    <cellStyle name="Comma 2 2 85 2" xfId="18701" xr:uid="{5FB09D21-9A5F-4565-B06F-80258D319934}"/>
    <cellStyle name="Comma 2 2 85 2 2" xfId="39053" xr:uid="{C74674A9-AE05-4F5E-BAED-6BD5CF99DF16}"/>
    <cellStyle name="Comma 2 2 85 3" xfId="18702" xr:uid="{18E3C38A-8758-4063-B403-2E1FED21330A}"/>
    <cellStyle name="Comma 2 2 85 3 2" xfId="39054" xr:uid="{0FA086A3-70C2-4AC6-AF40-022B73A524CB}"/>
    <cellStyle name="Comma 2 2 85 4" xfId="39052" xr:uid="{73BECC6D-0C39-4F1B-ADB4-FA76F2C47D65}"/>
    <cellStyle name="Comma 2 2 86" xfId="18703" xr:uid="{D8BC4FA2-D29B-4681-BFA5-0163ED157364}"/>
    <cellStyle name="Comma 2 2 86 2" xfId="18704" xr:uid="{CC5E7ADD-7611-4DC0-B85D-7F8429B41C94}"/>
    <cellStyle name="Comma 2 2 86 2 2" xfId="39056" xr:uid="{497DE635-88A2-4706-B7AA-0546E0CB6B4B}"/>
    <cellStyle name="Comma 2 2 86 3" xfId="18705" xr:uid="{8A3B02D5-9C54-465E-A8EB-34695ECE1AE9}"/>
    <cellStyle name="Comma 2 2 86 3 2" xfId="39057" xr:uid="{CAD5C6C9-E95B-4404-B022-BC57F86C71E7}"/>
    <cellStyle name="Comma 2 2 86 4" xfId="39055" xr:uid="{55270923-9DCD-437E-BE8F-A6E4598AD7BA}"/>
    <cellStyle name="Comma 2 2 87" xfId="18706" xr:uid="{4CE22D86-F752-4981-AC6B-320EDE68DE01}"/>
    <cellStyle name="Comma 2 2 87 2" xfId="18707" xr:uid="{9A1156B4-32FB-4812-93A9-29C808BC231A}"/>
    <cellStyle name="Comma 2 2 87 2 2" xfId="39059" xr:uid="{026D82EA-2E9F-43FB-884D-04541FF08937}"/>
    <cellStyle name="Comma 2 2 87 3" xfId="18708" xr:uid="{4823E186-FD13-4004-9F1F-F742D91B35FB}"/>
    <cellStyle name="Comma 2 2 87 3 2" xfId="39060" xr:uid="{685445B4-5F97-47CA-9C54-F506E448014C}"/>
    <cellStyle name="Comma 2 2 87 4" xfId="39058" xr:uid="{EF480E5F-AE3C-4307-8158-B9A509366288}"/>
    <cellStyle name="Comma 2 2 88" xfId="18709" xr:uid="{4A66387D-3120-45F1-8C21-FF28D3158982}"/>
    <cellStyle name="Comma 2 2 88 2" xfId="18710" xr:uid="{AAF4663B-70EB-42A9-9DA8-3FDE1660F36D}"/>
    <cellStyle name="Comma 2 2 88 2 2" xfId="39062" xr:uid="{2125BB4B-A53E-463D-861A-9E6C98C9AF51}"/>
    <cellStyle name="Comma 2 2 88 3" xfId="18711" xr:uid="{3153A00D-2E92-4270-BD1A-2C76812E07B3}"/>
    <cellStyle name="Comma 2 2 88 3 2" xfId="39063" xr:uid="{DBCD3A02-1116-409E-89AE-9F9878741FA6}"/>
    <cellStyle name="Comma 2 2 88 4" xfId="39061" xr:uid="{899832D3-B625-4741-95FE-64220D2A7191}"/>
    <cellStyle name="Comma 2 2 89" xfId="18712" xr:uid="{05D87FD6-B1E4-4E9D-8D88-416C5F04F66A}"/>
    <cellStyle name="Comma 2 2 89 2" xfId="18713" xr:uid="{16BE3C33-DBD4-410D-8679-BF8D20C58423}"/>
    <cellStyle name="Comma 2 2 89 2 2" xfId="39065" xr:uid="{EAB6942C-6AEC-439E-9F85-97B285DB7E04}"/>
    <cellStyle name="Comma 2 2 89 3" xfId="18714" xr:uid="{94AE1A8A-C3E6-41C9-984D-35A8732D8ADE}"/>
    <cellStyle name="Comma 2 2 89 3 2" xfId="39066" xr:uid="{E5A69EB6-7F3D-43C4-A923-E5557E122D5C}"/>
    <cellStyle name="Comma 2 2 89 4" xfId="39064" xr:uid="{49C5509D-C157-4B26-A0A1-AD3FD6C0D587}"/>
    <cellStyle name="Comma 2 2 9" xfId="457" xr:uid="{E8D7490F-A6CE-4645-BB47-9DD8E4732C6B}"/>
    <cellStyle name="Comma 2 2 9 2" xfId="1227" xr:uid="{EDD643AC-446A-41BC-A6B4-4ABA76F4A74F}"/>
    <cellStyle name="Comma 2 2 9 2 2" xfId="39068" xr:uid="{559375EF-4A54-425C-B823-54835CC97EFA}"/>
    <cellStyle name="Comma 2 2 9 2 3" xfId="50157" xr:uid="{F8F407F5-3B21-4E38-83D9-FF6C87FF13D2}"/>
    <cellStyle name="Comma 2 2 9 2 4" xfId="18716" xr:uid="{13FF5FE3-E435-48C0-825B-7BD738615FC0}"/>
    <cellStyle name="Comma 2 2 9 3" xfId="18717" xr:uid="{0072F072-938F-4A63-8E56-CEAB88227198}"/>
    <cellStyle name="Comma 2 2 9 3 2" xfId="39069" xr:uid="{468668A7-B1A3-4773-869A-1B69E4C41465}"/>
    <cellStyle name="Comma 2 2 9 4" xfId="39067" xr:uid="{D3B5350A-AA41-47D0-8123-A111509DB50D}"/>
    <cellStyle name="Comma 2 2 9 5" xfId="49875" xr:uid="{1586F73B-F018-4732-886B-0B12EDF3825D}"/>
    <cellStyle name="Comma 2 2 9 6" xfId="18715" xr:uid="{78DA5DD3-2E09-47B8-8544-91C7507EC222}"/>
    <cellStyle name="Comma 2 2 90" xfId="18718" xr:uid="{D27466CC-1797-412C-B8B2-53D21C2353AF}"/>
    <cellStyle name="Comma 2 2 90 2" xfId="18719" xr:uid="{FF19B29F-8E88-4334-A3F5-C881B8E11DB7}"/>
    <cellStyle name="Comma 2 2 90 2 2" xfId="39071" xr:uid="{D12DE1A7-B16A-48B4-A302-C834C1CEB6AB}"/>
    <cellStyle name="Comma 2 2 90 3" xfId="18720" xr:uid="{4E04770F-F13B-4408-8072-BC3B095B8621}"/>
    <cellStyle name="Comma 2 2 90 3 2" xfId="39072" xr:uid="{80E7BB0C-D49D-4C1E-9718-91EA4EE32C7D}"/>
    <cellStyle name="Comma 2 2 90 4" xfId="39070" xr:uid="{E7223C16-BD56-4CC7-A70C-CD3DDD89EBB4}"/>
    <cellStyle name="Comma 2 2 91" xfId="18721" xr:uid="{353E55B3-89A2-4553-9E2D-6CE61823888C}"/>
    <cellStyle name="Comma 2 2 91 2" xfId="18722" xr:uid="{A16B94D2-3E2D-475C-8A50-2596B3E1472A}"/>
    <cellStyle name="Comma 2 2 91 2 2" xfId="39074" xr:uid="{FAB4C8EF-63FA-4F41-A49B-90A8CC9E6755}"/>
    <cellStyle name="Comma 2 2 91 3" xfId="18723" xr:uid="{903B2778-0A65-48A1-A9E3-2F1BC27FCE3D}"/>
    <cellStyle name="Comma 2 2 91 3 2" xfId="39075" xr:uid="{AC6A815C-25EA-4EC2-B525-BB300B5CD58B}"/>
    <cellStyle name="Comma 2 2 91 4" xfId="39073" xr:uid="{50EAF235-8448-48C2-A056-678206821D51}"/>
    <cellStyle name="Comma 2 2 92" xfId="18724" xr:uid="{C9AC4D9C-EED7-4E48-B0A0-2E46296A478C}"/>
    <cellStyle name="Comma 2 2 92 2" xfId="18725" xr:uid="{C82DD7B4-4439-4E96-8E47-5D8F90BC2868}"/>
    <cellStyle name="Comma 2 2 92 2 2" xfId="39077" xr:uid="{5FE1F571-7A8E-481A-81AE-BB0CEDAB1D69}"/>
    <cellStyle name="Comma 2 2 92 3" xfId="18726" xr:uid="{D3D7E977-7AEF-4424-B71D-6C21E19BA20F}"/>
    <cellStyle name="Comma 2 2 92 3 2" xfId="39078" xr:uid="{32B0AE9A-E21B-49F1-9D1D-A9AE9FA8CD6E}"/>
    <cellStyle name="Comma 2 2 92 4" xfId="39076" xr:uid="{DB8F7A95-2F90-4984-B0E0-9B69FCEE65D2}"/>
    <cellStyle name="Comma 2 2 93" xfId="18727" xr:uid="{5B5E7BC5-8ACA-4185-B049-34E5C4DB5F78}"/>
    <cellStyle name="Comma 2 2 93 2" xfId="18728" xr:uid="{6BF3782B-F261-4801-AFF5-B0EA08712384}"/>
    <cellStyle name="Comma 2 2 93 2 2" xfId="39080" xr:uid="{0CAC3CDC-2839-4F7B-B136-4DED8C27F7E2}"/>
    <cellStyle name="Comma 2 2 93 3" xfId="18729" xr:uid="{6CB57DD4-92CC-47D4-BA3E-A8F9F7A9C9C0}"/>
    <cellStyle name="Comma 2 2 93 3 2" xfId="39081" xr:uid="{3FB79446-845E-424B-A5DF-74DBA3106B60}"/>
    <cellStyle name="Comma 2 2 93 4" xfId="39079" xr:uid="{F77FF56D-4138-4685-943F-BA6C6F756DAC}"/>
    <cellStyle name="Comma 2 2 94" xfId="18730" xr:uid="{F3936642-26F8-49AA-8AE0-34046FDBD263}"/>
    <cellStyle name="Comma 2 2 94 2" xfId="18731" xr:uid="{06E158D0-61F1-453E-AA99-032B58A3BB24}"/>
    <cellStyle name="Comma 2 2 94 2 2" xfId="39083" xr:uid="{866AE42F-8703-470B-9F08-8DE8EB9F85FA}"/>
    <cellStyle name="Comma 2 2 94 3" xfId="18732" xr:uid="{82A7C3E5-9243-4C0D-A30B-B67CB3E7458B}"/>
    <cellStyle name="Comma 2 2 94 3 2" xfId="39084" xr:uid="{A007D22C-67B6-4C58-ADB5-3F893C7E7C3F}"/>
    <cellStyle name="Comma 2 2 94 4" xfId="39082" xr:uid="{9852DD68-5B3F-412F-A13B-1CCAE9D1EB09}"/>
    <cellStyle name="Comma 2 2 95" xfId="18733" xr:uid="{B19C27B4-9829-4FA5-BCE1-DB69BC0961F3}"/>
    <cellStyle name="Comma 2 2 95 2" xfId="18734" xr:uid="{06ACB741-B69F-4AC4-8DCB-13FBBD0DDF9C}"/>
    <cellStyle name="Comma 2 2 95 2 2" xfId="39086" xr:uid="{1B80F7EB-E434-43B0-81E3-0F6055FC3B41}"/>
    <cellStyle name="Comma 2 2 95 3" xfId="18735" xr:uid="{67BB5564-2225-4065-BBD7-C2661CDB9755}"/>
    <cellStyle name="Comma 2 2 95 3 2" xfId="39087" xr:uid="{9DAB663C-4C90-4AB9-9183-FFBBC71A3504}"/>
    <cellStyle name="Comma 2 2 95 4" xfId="39085" xr:uid="{E27A9E29-5E96-43E2-8D57-19FFD265239D}"/>
    <cellStyle name="Comma 2 2 96" xfId="18736" xr:uid="{D4838E2A-140A-4453-BB9B-C1A5AD763E33}"/>
    <cellStyle name="Comma 2 2 96 2" xfId="18737" xr:uid="{9EE30E9E-3E8E-44EA-B9F3-61C0B835934E}"/>
    <cellStyle name="Comma 2 2 96 2 2" xfId="39089" xr:uid="{C5EF741D-F332-4CE7-8DCC-5B85E93FB1F6}"/>
    <cellStyle name="Comma 2 2 96 3" xfId="18738" xr:uid="{5200B71E-4B09-4B34-8CE3-CEB395AE6ECD}"/>
    <cellStyle name="Comma 2 2 96 3 2" xfId="39090" xr:uid="{A9BE7403-FAE8-46FF-8D76-DE49696A22D0}"/>
    <cellStyle name="Comma 2 2 96 4" xfId="39088" xr:uid="{975429FF-F677-42B1-A3E1-F197E65135FA}"/>
    <cellStyle name="Comma 2 2 97" xfId="18739" xr:uid="{54B909E0-C508-4D3B-8399-D3F62082EF0D}"/>
    <cellStyle name="Comma 2 2 97 2" xfId="18740" xr:uid="{2D8A1AB8-0C48-4EEB-940C-6F50DB30E19F}"/>
    <cellStyle name="Comma 2 2 97 2 2" xfId="39092" xr:uid="{8D1A7BF3-6F25-47C5-81B2-BD44469A33F4}"/>
    <cellStyle name="Comma 2 2 97 3" xfId="18741" xr:uid="{DF3AEC07-B7BC-4259-996A-53E557C5580F}"/>
    <cellStyle name="Comma 2 2 97 3 2" xfId="39093" xr:uid="{0EDB6672-E0AD-4851-A837-097B7124FA71}"/>
    <cellStyle name="Comma 2 2 97 4" xfId="39091" xr:uid="{3B7FB7BC-457A-4D4E-BB4A-B2E93BE851CD}"/>
    <cellStyle name="Comma 2 2 98" xfId="18742" xr:uid="{BF74E904-9E04-411A-9DDB-5E109D575293}"/>
    <cellStyle name="Comma 2 2 98 2" xfId="18743" xr:uid="{E31E6E67-495D-4225-8226-DD092DC158B5}"/>
    <cellStyle name="Comma 2 2 98 2 2" xfId="39095" xr:uid="{78AEDE77-2E97-44C3-8DF1-8B9DCCF426FF}"/>
    <cellStyle name="Comma 2 2 98 3" xfId="18744" xr:uid="{0970C36D-04BA-4A60-AE0B-3EBDE709BDAD}"/>
    <cellStyle name="Comma 2 2 98 3 2" xfId="39096" xr:uid="{2FAA9D06-F1FE-4E87-8D07-113AE8EB48EE}"/>
    <cellStyle name="Comma 2 2 98 4" xfId="39094" xr:uid="{08B6C315-256D-4EFC-9599-1F3654702584}"/>
    <cellStyle name="Comma 2 2 99" xfId="18745" xr:uid="{02DDF701-B435-4B9F-995A-7CDACC91F884}"/>
    <cellStyle name="Comma 2 2 99 2" xfId="18746" xr:uid="{95402374-4EA3-480C-9805-F82D7CF351C4}"/>
    <cellStyle name="Comma 2 2 99 2 2" xfId="39098" xr:uid="{11B11FEA-B352-48DB-AC3F-E79B77CBAD83}"/>
    <cellStyle name="Comma 2 2 99 3" xfId="18747" xr:uid="{5A807170-C07E-4472-B18E-3EF78B1C345E}"/>
    <cellStyle name="Comma 2 2 99 3 2" xfId="39099" xr:uid="{ABEFA125-0562-4778-A9C8-8997D2D83763}"/>
    <cellStyle name="Comma 2 2 99 4" xfId="39097" xr:uid="{A16DE164-5DF3-47FA-8807-FF8D9594C9B4}"/>
    <cellStyle name="Comma 2 20" xfId="1417" xr:uid="{2010D10A-23A0-464B-B95B-8A074FE319D0}"/>
    <cellStyle name="Comma 2 20 2" xfId="18749" xr:uid="{DB1BBFD1-03FD-460A-BCE5-727298EEEEF9}"/>
    <cellStyle name="Comma 2 20 2 2" xfId="39101" xr:uid="{23F7AB86-3A83-4AED-9DAE-F30B5FEAE12E}"/>
    <cellStyle name="Comma 2 20 3" xfId="18750" xr:uid="{6F6DBBF5-6D47-47F3-9ACE-E08F55D4DDF1}"/>
    <cellStyle name="Comma 2 20 3 2" xfId="39102" xr:uid="{397F3241-62EC-40C2-BB8C-9D7B5E7C00DE}"/>
    <cellStyle name="Comma 2 20 4" xfId="39100" xr:uid="{41DD7F26-C83B-4936-8D5F-00532F421A53}"/>
    <cellStyle name="Comma 2 20 5" xfId="18748" xr:uid="{8672017C-C4BA-4ADA-BD43-BB16FA6C93EF}"/>
    <cellStyle name="Comma 2 200" xfId="18751" xr:uid="{8950EEE2-7797-40BA-988D-55CAE854F274}"/>
    <cellStyle name="Comma 2 200 2" xfId="39103" xr:uid="{5E569CD3-6205-489C-87B6-5BA1BB801C4F}"/>
    <cellStyle name="Comma 2 201" xfId="18752" xr:uid="{68A8E440-7A96-482E-954A-69BBF34EFD6A}"/>
    <cellStyle name="Comma 2 201 2" xfId="39104" xr:uid="{382F9D0D-B168-4BBE-B2E9-AC3558C37A05}"/>
    <cellStyle name="Comma 2 202" xfId="18753" xr:uid="{49C57F8E-62BE-402D-841D-4651FE482373}"/>
    <cellStyle name="Comma 2 202 2" xfId="39105" xr:uid="{90BD6B15-9E15-43A4-A010-81BE535F4DE8}"/>
    <cellStyle name="Comma 2 203" xfId="18754" xr:uid="{3AAEE3E8-D308-4F78-877B-5B95FC2B9DD4}"/>
    <cellStyle name="Comma 2 203 2" xfId="39106" xr:uid="{6A8386A3-690D-461A-B5EB-F02F4A17636A}"/>
    <cellStyle name="Comma 2 204" xfId="18755" xr:uid="{FE160315-6FDB-4CDF-99FC-50B23D7B036B}"/>
    <cellStyle name="Comma 2 204 2" xfId="39107" xr:uid="{00E0A6DD-D5C6-4DB0-8D12-8986891C216D}"/>
    <cellStyle name="Comma 2 205" xfId="18756" xr:uid="{D7777ABC-86FD-4E5B-8DCC-EB5F0E0D0594}"/>
    <cellStyle name="Comma 2 205 2" xfId="39108" xr:uid="{9CB0284F-829F-4A36-8BF2-2A382940AA02}"/>
    <cellStyle name="Comma 2 206" xfId="18757" xr:uid="{9912598E-A4CC-4FD6-9D65-4D1A3D728D71}"/>
    <cellStyle name="Comma 2 206 2" xfId="39109" xr:uid="{DFE937BB-DE72-4365-B82D-0F5C68D9E858}"/>
    <cellStyle name="Comma 2 207" xfId="18758" xr:uid="{4B9D66D1-748D-4074-B4D6-65EE31B35925}"/>
    <cellStyle name="Comma 2 207 2" xfId="39110" xr:uid="{1EC9C431-1B31-47C8-B838-DA1E77B49DFE}"/>
    <cellStyle name="Comma 2 208" xfId="18759" xr:uid="{73D5C692-5F74-4E0C-A680-EB05B3420A73}"/>
    <cellStyle name="Comma 2 208 2" xfId="39111" xr:uid="{864A771C-E7D0-4F63-A0A3-E13F6BFF370B}"/>
    <cellStyle name="Comma 2 209" xfId="18760" xr:uid="{5344882B-0BE0-4F84-840D-799C64157EDF}"/>
    <cellStyle name="Comma 2 209 2" xfId="39112" xr:uid="{8AEAC63E-7A79-491F-87D6-5CADE439F7AE}"/>
    <cellStyle name="Comma 2 21" xfId="1425" xr:uid="{EF7A4D53-C732-4782-9F2E-C074D8A6F983}"/>
    <cellStyle name="Comma 2 21 2" xfId="18762" xr:uid="{2194A49F-CC3C-4295-834F-91F2F10CF059}"/>
    <cellStyle name="Comma 2 21 2 2" xfId="39114" xr:uid="{86A84F15-962F-45F8-858E-3D389DDC0192}"/>
    <cellStyle name="Comma 2 21 3" xfId="18763" xr:uid="{AE77B520-4AC9-43EA-B49E-CD3C1A4DF22C}"/>
    <cellStyle name="Comma 2 21 3 2" xfId="39115" xr:uid="{E5230E45-604A-429C-BADC-80CA41B0868E}"/>
    <cellStyle name="Comma 2 21 4" xfId="39113" xr:uid="{86D8B732-DC52-4DFF-99EE-5F20D73B462B}"/>
    <cellStyle name="Comma 2 21 5" xfId="18761" xr:uid="{F3B958FE-6589-4912-8163-2680736A21B8}"/>
    <cellStyle name="Comma 2 210" xfId="18764" xr:uid="{84DBE281-F1E2-4059-8BBE-EF7C712D6FB8}"/>
    <cellStyle name="Comma 2 210 2" xfId="39116" xr:uid="{4C545070-90CB-4043-B19A-3B117D3C8A02}"/>
    <cellStyle name="Comma 2 211" xfId="18765" xr:uid="{7054E84C-4B8C-4575-8814-16BE659A08DA}"/>
    <cellStyle name="Comma 2 211 2" xfId="39117" xr:uid="{4A7924B4-3302-4D31-ACEB-06E88B9C1F9D}"/>
    <cellStyle name="Comma 2 212" xfId="18766" xr:uid="{D6B81461-CB7E-4C84-9566-79A14DDCE053}"/>
    <cellStyle name="Comma 2 212 2" xfId="39118" xr:uid="{D7152258-E152-478E-8A73-89C30AFBF537}"/>
    <cellStyle name="Comma 2 213" xfId="18767" xr:uid="{3C22DAFA-3817-48E1-BD1B-36C924C4BC30}"/>
    <cellStyle name="Comma 2 213 2" xfId="39119" xr:uid="{3B7577EB-DFD4-41DB-A75D-7BF8CFBFA23C}"/>
    <cellStyle name="Comma 2 214" xfId="18768" xr:uid="{C74007B2-372E-47C9-A99F-E555CBD3DF89}"/>
    <cellStyle name="Comma 2 214 2" xfId="39120" xr:uid="{9CF8E6E0-CC67-4D52-8E4F-A3046F7FA225}"/>
    <cellStyle name="Comma 2 215" xfId="18769" xr:uid="{42C8145B-3C1D-4D9D-A8F7-FDFA74DAF226}"/>
    <cellStyle name="Comma 2 215 2" xfId="39121" xr:uid="{8E0BF16B-6594-4D89-AABB-8836FC9601FE}"/>
    <cellStyle name="Comma 2 216" xfId="18770" xr:uid="{FAD7D716-2649-4CF1-92A8-BBDFF1C6AB52}"/>
    <cellStyle name="Comma 2 216 2" xfId="39122" xr:uid="{21E42100-AE4C-4261-9137-16E43964C819}"/>
    <cellStyle name="Comma 2 217" xfId="18771" xr:uid="{0D8B8DC9-35AE-42EE-A299-17C88F19DCA6}"/>
    <cellStyle name="Comma 2 217 2" xfId="39123" xr:uid="{85A9E909-D231-4390-81DD-33318D049A43}"/>
    <cellStyle name="Comma 2 218" xfId="18772" xr:uid="{E9AA283D-A58D-4156-A6C6-E2A50AA2BFC0}"/>
    <cellStyle name="Comma 2 218 2" xfId="39124" xr:uid="{C2896CEE-82F9-4CA6-80D8-96E960BCB7D6}"/>
    <cellStyle name="Comma 2 219" xfId="18773" xr:uid="{E6E415B1-2BD7-4E04-85C1-DDD0D4B876A5}"/>
    <cellStyle name="Comma 2 219 2" xfId="39125" xr:uid="{17E9C249-2133-4D56-82CA-24D1DB48D6C1}"/>
    <cellStyle name="Comma 2 22" xfId="54" xr:uid="{99ABE80C-808A-4D17-A301-D17A9251B765}"/>
    <cellStyle name="Comma 2 22 2" xfId="18775" xr:uid="{70991FA8-5BB9-4A91-84FF-B5259E8EBD86}"/>
    <cellStyle name="Comma 2 22 2 2" xfId="39127" xr:uid="{FE031D3C-D729-4898-80A1-EDC5818B4658}"/>
    <cellStyle name="Comma 2 22 3" xfId="18776" xr:uid="{3AC15C7F-70E2-4122-A3BA-2BBE74C3A3C6}"/>
    <cellStyle name="Comma 2 22 3 2" xfId="39128" xr:uid="{03AF0644-88B0-4841-ADDD-6631E53A7F95}"/>
    <cellStyle name="Comma 2 22 4" xfId="39126" xr:uid="{56FDF3C3-0C2B-41C8-B278-B4D90A100054}"/>
    <cellStyle name="Comma 2 22 5" xfId="18774" xr:uid="{8A60DC30-E17D-493F-B048-0EEFD563BE0D}"/>
    <cellStyle name="Comma 2 220" xfId="18777" xr:uid="{43C29934-B1CC-493B-8140-2AB32F0484E5}"/>
    <cellStyle name="Comma 2 220 2" xfId="39129" xr:uid="{165B326A-0745-412E-82F9-8A987A72E87E}"/>
    <cellStyle name="Comma 2 221" xfId="18778" xr:uid="{BDC54B57-8332-4814-9C1E-973B5A9D5419}"/>
    <cellStyle name="Comma 2 221 2" xfId="39130" xr:uid="{6CA175A3-1E5D-46F5-987D-34D70763BAD2}"/>
    <cellStyle name="Comma 2 222" xfId="18779" xr:uid="{AF80F2D4-42CB-40D6-ACC1-F5498A517655}"/>
    <cellStyle name="Comma 2 222 2" xfId="39131" xr:uid="{178896B9-BC4A-4BB5-8AA4-71DC386B123B}"/>
    <cellStyle name="Comma 2 223" xfId="18780" xr:uid="{057B7B78-CA48-4FB8-B33A-8D5D49045618}"/>
    <cellStyle name="Comma 2 223 2" xfId="39132" xr:uid="{DEF4253B-A6E7-4D39-A8E7-2DA98F573150}"/>
    <cellStyle name="Comma 2 224" xfId="18781" xr:uid="{59D0BE0D-76F8-47ED-8D90-E67EFFC760A7}"/>
    <cellStyle name="Comma 2 224 2" xfId="39133" xr:uid="{AE162EE5-4238-4A7C-8BE1-8B44280178E6}"/>
    <cellStyle name="Comma 2 225" xfId="18782" xr:uid="{80509537-AED4-4CE0-97EF-C0A887417DEE}"/>
    <cellStyle name="Comma 2 225 2" xfId="39134" xr:uid="{D72659D4-11E6-4C7A-81BB-0DD23F6D3757}"/>
    <cellStyle name="Comma 2 226" xfId="18783" xr:uid="{C9977B65-A017-4913-9F77-A0A3A3B1D38D}"/>
    <cellStyle name="Comma 2 226 2" xfId="39135" xr:uid="{7D479A51-6E3F-48A1-9861-79D2F554B0AD}"/>
    <cellStyle name="Comma 2 227" xfId="18784" xr:uid="{50FAC35E-A540-4145-85D5-4DB15971EDD5}"/>
    <cellStyle name="Comma 2 227 2" xfId="39136" xr:uid="{BF9906B7-E0D5-4D0C-9664-081E5E59D848}"/>
    <cellStyle name="Comma 2 228" xfId="18785" xr:uid="{AA9E3217-5C4E-4321-ACAA-A3E82C8B1BB9}"/>
    <cellStyle name="Comma 2 228 2" xfId="39137" xr:uid="{D4B8BE5C-CA04-47F0-A8F1-F659448E2B35}"/>
    <cellStyle name="Comma 2 229" xfId="18786" xr:uid="{34F4C5C0-F3DB-4ED2-98A6-CA8CF48227C0}"/>
    <cellStyle name="Comma 2 229 2" xfId="39138" xr:uid="{745FFDCF-AB1E-4932-A6B4-760E80704B51}"/>
    <cellStyle name="Comma 2 23" xfId="1438" xr:uid="{84451668-89AF-4512-B7DA-76298964915A}"/>
    <cellStyle name="Comma 2 23 2" xfId="18788" xr:uid="{A5CB5725-910C-4BFA-9F9D-E8B5FC561772}"/>
    <cellStyle name="Comma 2 23 2 2" xfId="39140" xr:uid="{0DD2DD14-4EDD-48AF-BB58-21B207F80AFE}"/>
    <cellStyle name="Comma 2 23 3" xfId="18789" xr:uid="{6C8AA8B3-6A2E-4098-8867-2187E009B699}"/>
    <cellStyle name="Comma 2 23 3 2" xfId="39141" xr:uid="{A51F8D9D-84B7-497C-B1DF-902DF8AEC93B}"/>
    <cellStyle name="Comma 2 23 4" xfId="39139" xr:uid="{E4E333CE-4CB7-48C4-8397-0C3B3135EAA6}"/>
    <cellStyle name="Comma 2 23 5" xfId="18787" xr:uid="{40E8A407-96D6-4C96-991F-D5A881F51E7F}"/>
    <cellStyle name="Comma 2 230" xfId="18790" xr:uid="{400804BF-B4D9-4A3B-A0A7-53F5A800A4EF}"/>
    <cellStyle name="Comma 2 230 2" xfId="39142" xr:uid="{40327C10-DFE7-4FEA-8B7B-D8B58CDFC8D4}"/>
    <cellStyle name="Comma 2 231" xfId="18791" xr:uid="{58BDFF2B-2328-4368-9684-9F5F4507DBDD}"/>
    <cellStyle name="Comma 2 231 2" xfId="39143" xr:uid="{65EA883F-6A5F-457B-8C8E-71F2EB7A0E9F}"/>
    <cellStyle name="Comma 2 232" xfId="18792" xr:uid="{7C43CF38-BF78-487F-A3F0-8A6D70DF6BA7}"/>
    <cellStyle name="Comma 2 232 2" xfId="39144" xr:uid="{09ED7863-3187-4234-A96D-F7666F967452}"/>
    <cellStyle name="Comma 2 233" xfId="18793" xr:uid="{FEA00234-D789-4788-8BB3-293AFC70AF6C}"/>
    <cellStyle name="Comma 2 233 2" xfId="39145" xr:uid="{72C9BF46-7D81-4E03-8B61-D59DD5FC53A6}"/>
    <cellStyle name="Comma 2 234" xfId="18794" xr:uid="{9CF9065E-E928-4F85-A9FB-99D24B621D0A}"/>
    <cellStyle name="Comma 2 234 2" xfId="39146" xr:uid="{A6CF78D9-9A98-49AC-A1D1-8698522A3410}"/>
    <cellStyle name="Comma 2 235" xfId="18795" xr:uid="{0808F782-06AB-4ED5-9C53-54B25C9F6E6C}"/>
    <cellStyle name="Comma 2 235 2" xfId="39147" xr:uid="{15970479-DD12-4781-A72C-E4E8EF6F20B6}"/>
    <cellStyle name="Comma 2 236" xfId="18796" xr:uid="{27D16703-9055-487F-AFEC-A1A9BB0F5321}"/>
    <cellStyle name="Comma 2 236 2" xfId="39148" xr:uid="{7BDB487A-BB50-44CB-B5A2-B6557B22587F}"/>
    <cellStyle name="Comma 2 237" xfId="18797" xr:uid="{C667B0C9-520B-4ECF-9BD7-175A7C9B67F6}"/>
    <cellStyle name="Comma 2 237 2" xfId="39149" xr:uid="{0D697038-9DA0-4C9F-8698-D931E941A8E3}"/>
    <cellStyle name="Comma 2 238" xfId="18798" xr:uid="{FDF6240C-000A-469A-BBD0-08CA0281E3EB}"/>
    <cellStyle name="Comma 2 238 2" xfId="39150" xr:uid="{3E83ACC4-2105-49A5-B014-247303F72FDB}"/>
    <cellStyle name="Comma 2 239" xfId="18799" xr:uid="{FE2D4846-16DC-49CA-B425-7C9B6512246C}"/>
    <cellStyle name="Comma 2 239 2" xfId="39151" xr:uid="{2241ECFA-9941-4205-BB3B-B1239E0BB265}"/>
    <cellStyle name="Comma 2 24" xfId="1531" xr:uid="{713B73A8-F564-43C3-A0FA-5CDF909D028C}"/>
    <cellStyle name="Comma 2 24 2" xfId="18801" xr:uid="{F3D1A918-3FD9-42C3-BF93-D3D1EF6CAA5D}"/>
    <cellStyle name="Comma 2 24 2 2" xfId="39153" xr:uid="{9809F724-BFC8-4785-BDF5-1E7C8D3AD592}"/>
    <cellStyle name="Comma 2 24 3" xfId="18802" xr:uid="{98BC359B-AE23-4101-ACE3-752E8ED0DAC1}"/>
    <cellStyle name="Comma 2 24 3 2" xfId="39154" xr:uid="{A4B98998-7324-4336-A269-BE06AC8FFF4B}"/>
    <cellStyle name="Comma 2 24 4" xfId="39152" xr:uid="{EF093258-A1F8-4094-BA25-2C461C52A688}"/>
    <cellStyle name="Comma 2 24 5" xfId="18800" xr:uid="{EBBCC338-5022-49D3-A109-325B41BA4E65}"/>
    <cellStyle name="Comma 2 240" xfId="18803" xr:uid="{09130DD7-4DBD-49E3-8D0E-68C18D5150D0}"/>
    <cellStyle name="Comma 2 240 2" xfId="39155" xr:uid="{C828F4C3-C059-4698-AA8C-DF3BBCC75296}"/>
    <cellStyle name="Comma 2 241" xfId="18804" xr:uid="{5E27F922-0452-49B1-84EC-FB27495B2387}"/>
    <cellStyle name="Comma 2 241 2" xfId="39156" xr:uid="{BBE1D679-794F-4E70-8D28-A2080E3C4D9A}"/>
    <cellStyle name="Comma 2 242" xfId="18805" xr:uid="{6123E6C4-7ED2-4017-9449-153246059067}"/>
    <cellStyle name="Comma 2 242 2" xfId="39157" xr:uid="{14781255-F0C3-4B4B-8EE6-FA221838D893}"/>
    <cellStyle name="Comma 2 243" xfId="18806" xr:uid="{51CF75F1-1B54-40B8-9219-572BBA5593DA}"/>
    <cellStyle name="Comma 2 243 2" xfId="39158" xr:uid="{137EAC5F-B439-4FA5-9E0C-66B170B8B100}"/>
    <cellStyle name="Comma 2 244" xfId="18807" xr:uid="{8F66CA5E-8B44-4B1C-9286-F3E705E2D856}"/>
    <cellStyle name="Comma 2 244 2" xfId="39159" xr:uid="{18517DC3-FBA7-49D1-A37F-0A4D69A0A119}"/>
    <cellStyle name="Comma 2 245" xfId="18808" xr:uid="{25F1B43F-7340-4D51-9377-24406A74B54D}"/>
    <cellStyle name="Comma 2 245 2" xfId="39160" xr:uid="{AD7D06E2-9A06-4474-8596-488A644CFAF6}"/>
    <cellStyle name="Comma 2 246" xfId="18809" xr:uid="{FFB5BB91-9338-457B-BB1B-E07059FB7AB5}"/>
    <cellStyle name="Comma 2 246 2" xfId="39161" xr:uid="{CF3112A4-D973-473D-A705-12C6272EAAD0}"/>
    <cellStyle name="Comma 2 247" xfId="18810" xr:uid="{362F2627-FBAE-40B5-8FC4-715CE376FFFB}"/>
    <cellStyle name="Comma 2 247 2" xfId="39162" xr:uid="{71EF1DF2-AD9C-4216-ACF6-9477A88DBBD0}"/>
    <cellStyle name="Comma 2 248" xfId="18811" xr:uid="{F0551C47-1315-4ABF-9718-9FF53364DC02}"/>
    <cellStyle name="Comma 2 248 2" xfId="39163" xr:uid="{4085FE14-D4E4-473A-98C2-D90411510177}"/>
    <cellStyle name="Comma 2 249" xfId="18812" xr:uid="{38DD91EB-2352-46C3-9318-0A3A7FF86400}"/>
    <cellStyle name="Comma 2 249 2" xfId="39164" xr:uid="{B42539EF-06DA-4BBA-95D2-096A7F67440F}"/>
    <cellStyle name="Comma 2 25" xfId="18813" xr:uid="{7A68C485-F7C8-4C49-8DD2-5EF012852660}"/>
    <cellStyle name="Comma 2 25 2" xfId="18814" xr:uid="{0D23945D-436D-441E-948B-09D4D6E18B42}"/>
    <cellStyle name="Comma 2 25 2 2" xfId="39166" xr:uid="{372BE1C6-B700-4908-8FE5-2E4789BCDE91}"/>
    <cellStyle name="Comma 2 25 3" xfId="18815" xr:uid="{F3A7CBEF-393E-47E7-B514-4973E4CC3D4F}"/>
    <cellStyle name="Comma 2 25 3 2" xfId="39167" xr:uid="{D446CD52-8913-42D2-AB7C-E52A5F4B02ED}"/>
    <cellStyle name="Comma 2 25 4" xfId="39165" xr:uid="{33BF9100-40AB-47E3-B2A3-F4C486C66309}"/>
    <cellStyle name="Comma 2 250" xfId="18816" xr:uid="{5FFD9CE8-C42A-43F4-9F8B-35ED21AEF762}"/>
    <cellStyle name="Comma 2 250 2" xfId="39168" xr:uid="{67380F7E-5536-4667-97D2-B645C56A6AC0}"/>
    <cellStyle name="Comma 2 251" xfId="18817" xr:uid="{361F8AD0-17AA-4C92-AB1B-7D2927A6FAF4}"/>
    <cellStyle name="Comma 2 251 2" xfId="39169" xr:uid="{B3FB10B6-ADA1-484A-A626-F181A65F2657}"/>
    <cellStyle name="Comma 2 252" xfId="18818" xr:uid="{4ACAE3F0-D153-47ED-9279-7440859B80EF}"/>
    <cellStyle name="Comma 2 252 2" xfId="39170" xr:uid="{250A74F9-FE90-4609-A689-ADDBF27D97CC}"/>
    <cellStyle name="Comma 2 253" xfId="18819" xr:uid="{CB99D44F-E7E0-45AA-8278-5BF6FE027C41}"/>
    <cellStyle name="Comma 2 253 2" xfId="39171" xr:uid="{484F0970-FF28-44B6-99FC-A1DC28DEF6A6}"/>
    <cellStyle name="Comma 2 254" xfId="18820" xr:uid="{F428F781-DA36-4516-9372-D02EF671196B}"/>
    <cellStyle name="Comma 2 254 2" xfId="39172" xr:uid="{AF962F92-746E-495A-8706-973E6606E6FE}"/>
    <cellStyle name="Comma 2 255" xfId="18821" xr:uid="{460E2D1F-C5EA-4D74-ADDC-BB735CFA173D}"/>
    <cellStyle name="Comma 2 255 2" xfId="39173" xr:uid="{00C97867-D43E-418F-A39A-4E2EB27D5720}"/>
    <cellStyle name="Comma 2 256" xfId="18822" xr:uid="{33D4E0AC-D356-460D-9EE2-D80807AEDD22}"/>
    <cellStyle name="Comma 2 256 2" xfId="39174" xr:uid="{1A44F062-3BCF-469B-97BE-D96A1133544E}"/>
    <cellStyle name="Comma 2 257" xfId="18823" xr:uid="{C6B978EF-9919-44C8-9A8D-A8A9E0C63E6A}"/>
    <cellStyle name="Comma 2 257 2" xfId="18824" xr:uid="{B7A5E174-79E5-4B79-A29A-0E22B1F20223}"/>
    <cellStyle name="Comma 2 258" xfId="18825" xr:uid="{DE39EABE-DAA3-409E-9E43-DF7880AFA544}"/>
    <cellStyle name="Comma 2 258 2" xfId="18826" xr:uid="{BA41E314-DB42-4AB3-9CDF-26AC02082FF0}"/>
    <cellStyle name="Comma 2 258 3" xfId="39175" xr:uid="{0A74A453-0F8D-4DA2-AD34-60B2893B3E95}"/>
    <cellStyle name="Comma 2 259" xfId="18827" xr:uid="{ACABF97A-B979-4342-9F28-8CF0D378C714}"/>
    <cellStyle name="Comma 2 26" xfId="18828" xr:uid="{E46E6ABE-7625-4853-BC66-18E5DCA518A8}"/>
    <cellStyle name="Comma 2 26 2" xfId="18829" xr:uid="{D2DD6FFA-0116-432E-953C-DFC404BEEB47}"/>
    <cellStyle name="Comma 2 26 2 2" xfId="39177" xr:uid="{7DA88EC0-AE88-40D3-87BB-91A09A6F0170}"/>
    <cellStyle name="Comma 2 26 3" xfId="18830" xr:uid="{6007D4B6-A065-4440-9192-A0CC4F8EDDB6}"/>
    <cellStyle name="Comma 2 26 3 2" xfId="39178" xr:uid="{93099BF7-BFC2-406A-A917-3518F555BB8F}"/>
    <cellStyle name="Comma 2 26 4" xfId="39176" xr:uid="{9982BCC9-6C36-4E32-93FA-ADB2C421292B}"/>
    <cellStyle name="Comma 2 260" xfId="1640" xr:uid="{92905200-4079-44AD-A365-9BFB9036E4E7}"/>
    <cellStyle name="Comma 2 261" xfId="49593" xr:uid="{AADD6678-E8DD-4B41-945F-6F4F212F43DB}"/>
    <cellStyle name="Comma 2 262" xfId="49627" xr:uid="{6AB396F5-0A07-4AC5-B67E-57AC7509533D}"/>
    <cellStyle name="Comma 2 263" xfId="49628" xr:uid="{31DFF4CE-62F6-40B2-BD0A-9C4AA091806C}"/>
    <cellStyle name="Comma 2 264" xfId="1634" xr:uid="{FCFBFA71-077F-4F47-BF43-97D589F92C7C}"/>
    <cellStyle name="Comma 2 27" xfId="18831" xr:uid="{4DF3BBEA-FC3A-4301-AD12-5FDEEF3E7A54}"/>
    <cellStyle name="Comma 2 27 2" xfId="18832" xr:uid="{261B1D37-F207-4A3B-9F46-919AD41A37F1}"/>
    <cellStyle name="Comma 2 27 2 2" xfId="39180" xr:uid="{4C27960A-93FA-4A02-9017-7A184E654CAC}"/>
    <cellStyle name="Comma 2 27 3" xfId="18833" xr:uid="{0F622B72-A458-4D84-A997-1F495F9540DB}"/>
    <cellStyle name="Comma 2 27 3 2" xfId="39181" xr:uid="{8D03411B-FD71-4E19-8708-5BC8DE3A6162}"/>
    <cellStyle name="Comma 2 27 4" xfId="39179" xr:uid="{A1C7BEFF-3E7B-481D-8792-FACFA0AADF89}"/>
    <cellStyle name="Comma 2 28" xfId="18834" xr:uid="{91AB3D03-D76E-47CE-9492-170E86643ADE}"/>
    <cellStyle name="Comma 2 28 2" xfId="18835" xr:uid="{174DED38-6828-42FA-B142-55A95EDB72E6}"/>
    <cellStyle name="Comma 2 28 2 2" xfId="39183" xr:uid="{BFB3366A-7337-439C-A816-7D0E07FA280B}"/>
    <cellStyle name="Comma 2 28 3" xfId="18836" xr:uid="{CF53C3DA-30E2-4694-B2E7-00D4159F1D67}"/>
    <cellStyle name="Comma 2 28 3 2" xfId="39184" xr:uid="{E8A26E61-79B7-4553-A58D-DF499112883C}"/>
    <cellStyle name="Comma 2 28 4" xfId="39182" xr:uid="{E117CF4C-2231-4FC7-B3AF-F4139EF0F27A}"/>
    <cellStyle name="Comma 2 29" xfId="18837" xr:uid="{8EF464D8-6179-450E-B059-36D2B6307CBF}"/>
    <cellStyle name="Comma 2 29 2" xfId="18838" xr:uid="{54848430-2762-4275-8AD7-17988D0987D8}"/>
    <cellStyle name="Comma 2 29 2 2" xfId="39186" xr:uid="{3BD39FA4-D0F0-482E-BB18-579E3E4B32E9}"/>
    <cellStyle name="Comma 2 29 3" xfId="18839" xr:uid="{64A7A081-54C7-4A57-BB5D-923CF66886C2}"/>
    <cellStyle name="Comma 2 29 3 2" xfId="39187" xr:uid="{973BDB3C-024D-42F6-B5CC-4CE28ADBD5D4}"/>
    <cellStyle name="Comma 2 29 4" xfId="39185" xr:uid="{0F935B60-B925-4E12-8790-069FA76541AA}"/>
    <cellStyle name="Comma 2 3" xfId="458" xr:uid="{E9B2593B-2CC2-43C0-990A-3766E59795D6}"/>
    <cellStyle name="Comma 2 3 10" xfId="18841" xr:uid="{A7100E89-DA4A-49D3-BAE8-F6AB2099C7A7}"/>
    <cellStyle name="Comma 2 3 10 2" xfId="39189" xr:uid="{ADFB097C-EB20-47E9-88EB-5AB17D7DCDE8}"/>
    <cellStyle name="Comma 2 3 10 3" xfId="49922" xr:uid="{74978108-AB04-4113-BF4E-C1F21DC3F9CF}"/>
    <cellStyle name="Comma 2 3 100" xfId="18842" xr:uid="{EEF73204-D4B9-4830-8A4E-E31B931BDCEF}"/>
    <cellStyle name="Comma 2 3 100 2" xfId="39190" xr:uid="{8F4B7F14-C8EA-4B7D-BC17-B7211D773219}"/>
    <cellStyle name="Comma 2 3 101" xfId="18843" xr:uid="{C2690BEE-9C4D-4DE1-8AC3-DB945E3B01D6}"/>
    <cellStyle name="Comma 2 3 101 2" xfId="39191" xr:uid="{30341BE0-C227-48DD-849A-55BEC39913C9}"/>
    <cellStyle name="Comma 2 3 102" xfId="18844" xr:uid="{C7E7453E-2161-42F4-9FED-2E26154469A7}"/>
    <cellStyle name="Comma 2 3 102 2" xfId="39192" xr:uid="{3A708919-F4A5-4735-96E2-29AF37E0B74D}"/>
    <cellStyle name="Comma 2 3 103" xfId="18845" xr:uid="{775EA015-7074-4EA1-8E93-4D852EA4B232}"/>
    <cellStyle name="Comma 2 3 103 2" xfId="39193" xr:uid="{01555765-BF83-4EA9-9D59-5BF754AAC673}"/>
    <cellStyle name="Comma 2 3 104" xfId="18846" xr:uid="{2CF158E1-8D19-4978-9FC4-CAC2F2F81EE0}"/>
    <cellStyle name="Comma 2 3 104 2" xfId="39194" xr:uid="{C8511ACA-724D-4CC4-A181-D34986DD3251}"/>
    <cellStyle name="Comma 2 3 105" xfId="18847" xr:uid="{864036C6-9DCE-4FA2-A07D-97CED16367B9}"/>
    <cellStyle name="Comma 2 3 105 2" xfId="39195" xr:uid="{964B553B-39B3-42C6-9912-77549BC174D7}"/>
    <cellStyle name="Comma 2 3 106" xfId="18848" xr:uid="{6BE9162B-74EE-46A8-868F-A98A4FB5861C}"/>
    <cellStyle name="Comma 2 3 106 2" xfId="39196" xr:uid="{792F13D5-B4F2-4F42-9CFE-D23E5E34BAC8}"/>
    <cellStyle name="Comma 2 3 107" xfId="18849" xr:uid="{0631FC2D-D80F-4B27-8AAF-ADE8821EC636}"/>
    <cellStyle name="Comma 2 3 107 2" xfId="39197" xr:uid="{DB21000A-8204-413C-9231-E85D8AAE54D6}"/>
    <cellStyle name="Comma 2 3 108" xfId="18850" xr:uid="{F73CBA27-4C2F-489B-9426-7C11848CCF76}"/>
    <cellStyle name="Comma 2 3 108 2" xfId="39198" xr:uid="{28356E5F-64C8-4C53-A815-9FF931E66492}"/>
    <cellStyle name="Comma 2 3 109" xfId="18851" xr:uid="{ED13ECD2-1DEA-4396-850B-88D025713661}"/>
    <cellStyle name="Comma 2 3 109 2" xfId="39199" xr:uid="{8C61D233-AAC4-4ACF-9981-9DCCEE78775A}"/>
    <cellStyle name="Comma 2 3 11" xfId="18852" xr:uid="{F7388C9B-3B57-4031-81C9-D3F09956C44D}"/>
    <cellStyle name="Comma 2 3 11 2" xfId="39200" xr:uid="{08DCAC37-4626-451B-9BFE-F82C7FF247E0}"/>
    <cellStyle name="Comma 2 3 110" xfId="18853" xr:uid="{65FF592A-5073-4080-8E65-CABBC75A2012}"/>
    <cellStyle name="Comma 2 3 110 2" xfId="39201" xr:uid="{F16D9ED5-E8FE-4596-90DE-57BDEDF636E6}"/>
    <cellStyle name="Comma 2 3 111" xfId="18854" xr:uid="{AAB6004E-A64A-45FB-A592-2E90A75D0573}"/>
    <cellStyle name="Comma 2 3 111 2" xfId="39202" xr:uid="{37F43900-85D9-4431-A6FB-5A582C385022}"/>
    <cellStyle name="Comma 2 3 112" xfId="18855" xr:uid="{60BC8951-161B-4630-BEEE-7ED321BFFA8E}"/>
    <cellStyle name="Comma 2 3 112 2" xfId="39203" xr:uid="{D36B9A91-F21B-4509-A8CE-1907B67DA183}"/>
    <cellStyle name="Comma 2 3 113" xfId="18856" xr:uid="{1DCA297D-3ED7-4360-AA4F-BC7831E41458}"/>
    <cellStyle name="Comma 2 3 113 2" xfId="39204" xr:uid="{6C1FE06D-C750-462D-920C-4853B03DD80C}"/>
    <cellStyle name="Comma 2 3 114" xfId="18857" xr:uid="{0AACDEA6-0F66-43F0-AA54-EBBC0ACBFFAB}"/>
    <cellStyle name="Comma 2 3 114 2" xfId="39205" xr:uid="{8EC71E1A-A530-4597-BA59-1887BD2E4146}"/>
    <cellStyle name="Comma 2 3 115" xfId="18858" xr:uid="{C521CE46-BB82-47E5-A38D-DD60D65ACCED}"/>
    <cellStyle name="Comma 2 3 115 2" xfId="39206" xr:uid="{7F15945D-8909-4757-8504-E3BD7CB4CD8F}"/>
    <cellStyle name="Comma 2 3 116" xfId="18859" xr:uid="{FFF25ED2-C15B-43D3-A61A-FF0DF98C7C53}"/>
    <cellStyle name="Comma 2 3 116 2" xfId="39207" xr:uid="{8887550B-552F-4D50-A327-88716B3F6730}"/>
    <cellStyle name="Comma 2 3 117" xfId="18860" xr:uid="{5735F45F-1CEC-4389-9396-747320190EBC}"/>
    <cellStyle name="Comma 2 3 117 2" xfId="39208" xr:uid="{D1CF54C5-5496-4829-A7BB-058FE9D39188}"/>
    <cellStyle name="Comma 2 3 118" xfId="18861" xr:uid="{F72CB322-4AF3-4508-B1C7-E180F58BE422}"/>
    <cellStyle name="Comma 2 3 118 2" xfId="39209" xr:uid="{C454FCBB-7BD8-447E-903E-602B4D1A3364}"/>
    <cellStyle name="Comma 2 3 119" xfId="18862" xr:uid="{2E4C74EE-A95E-4CB3-AE0C-62189BD46A44}"/>
    <cellStyle name="Comma 2 3 119 2" xfId="39210" xr:uid="{81187F2F-55B8-456B-9EAC-34075FB39A27}"/>
    <cellStyle name="Comma 2 3 12" xfId="18863" xr:uid="{26FF84DB-5D81-44F5-826E-05CC26376AB9}"/>
    <cellStyle name="Comma 2 3 12 2" xfId="39211" xr:uid="{42EED47E-BAB6-4E6F-BB16-F1E877DDE395}"/>
    <cellStyle name="Comma 2 3 120" xfId="18864" xr:uid="{298E7144-38EC-470D-B6D0-427091DD2DE1}"/>
    <cellStyle name="Comma 2 3 120 2" xfId="39212" xr:uid="{CBD182DA-5840-4B6F-AFA2-885A692CE80F}"/>
    <cellStyle name="Comma 2 3 121" xfId="18865" xr:uid="{708ED8AE-3F5E-4C4D-8F14-61C894A22CE1}"/>
    <cellStyle name="Comma 2 3 121 2" xfId="39213" xr:uid="{6A369332-C6BE-4A05-B9E4-A8FCC5C9850C}"/>
    <cellStyle name="Comma 2 3 122" xfId="18866" xr:uid="{973BB78E-4F8B-4F86-B15C-C80A350AA2A2}"/>
    <cellStyle name="Comma 2 3 122 2" xfId="39214" xr:uid="{4D9CE40D-6E15-4C89-8EF3-E00E58B87D0F}"/>
    <cellStyle name="Comma 2 3 123" xfId="18867" xr:uid="{34D0A2EC-21EA-46ED-A675-93DA1B8E7E0E}"/>
    <cellStyle name="Comma 2 3 123 2" xfId="39215" xr:uid="{8345B0F4-3D69-4794-B723-207FF94AD1EB}"/>
    <cellStyle name="Comma 2 3 124" xfId="18868" xr:uid="{E63619FD-C70B-4F72-88EE-5610C1EE1941}"/>
    <cellStyle name="Comma 2 3 124 2" xfId="39216" xr:uid="{C2B5A694-8BD8-4B30-A3A0-08C8C7283286}"/>
    <cellStyle name="Comma 2 3 125" xfId="18869" xr:uid="{2BE40D42-903B-457C-A34A-576D493EFEFD}"/>
    <cellStyle name="Comma 2 3 125 2" xfId="39217" xr:uid="{82C137DE-10C1-4BDE-9976-2EB6B6E42675}"/>
    <cellStyle name="Comma 2 3 126" xfId="18870" xr:uid="{15A9E2CB-056D-4AD6-A8D1-9F12FDC73662}"/>
    <cellStyle name="Comma 2 3 126 2" xfId="39218" xr:uid="{B29AFB77-98BA-499C-B4E0-37C8FF8BEE48}"/>
    <cellStyle name="Comma 2 3 127" xfId="18871" xr:uid="{BE56A739-9557-41E5-8314-1A01A7869346}"/>
    <cellStyle name="Comma 2 3 127 2" xfId="39219" xr:uid="{FBB31A1A-B7AC-4A94-8624-64175B7AD1D1}"/>
    <cellStyle name="Comma 2 3 128" xfId="18872" xr:uid="{6F5B1D0E-E772-41F2-B7CB-313CF0F46BFE}"/>
    <cellStyle name="Comma 2 3 128 2" xfId="39220" xr:uid="{6CB7B645-A64D-4D63-8526-B08A64743BB3}"/>
    <cellStyle name="Comma 2 3 129" xfId="18873" xr:uid="{A48607D7-15E4-49CB-9579-8C09B378FAD2}"/>
    <cellStyle name="Comma 2 3 129 2" xfId="39221" xr:uid="{C7D925F7-CF28-47C3-AEF0-524A53FA20B8}"/>
    <cellStyle name="Comma 2 3 13" xfId="18874" xr:uid="{CCF0A646-8AFC-4C23-B15F-F53E35811FCD}"/>
    <cellStyle name="Comma 2 3 13 2" xfId="39222" xr:uid="{2B0A0400-F1A3-4675-8DF4-82D4246AFAF7}"/>
    <cellStyle name="Comma 2 3 130" xfId="18875" xr:uid="{961E60BE-001D-427B-A07F-F36D0AEFF385}"/>
    <cellStyle name="Comma 2 3 130 2" xfId="39223" xr:uid="{60B3EC97-B72F-4818-A173-2B9B6D23CCDE}"/>
    <cellStyle name="Comma 2 3 131" xfId="18876" xr:uid="{2C51B08E-743C-4380-BC52-CC6D64436284}"/>
    <cellStyle name="Comma 2 3 131 2" xfId="39224" xr:uid="{D9340B5D-82B9-46F4-9492-4041699A14B2}"/>
    <cellStyle name="Comma 2 3 132" xfId="18877" xr:uid="{D5C8CB97-EE4F-4524-BF25-A1FEB1213112}"/>
    <cellStyle name="Comma 2 3 132 2" xfId="39225" xr:uid="{F62187CB-14C4-4473-93C1-B2AB3AEC5D61}"/>
    <cellStyle name="Comma 2 3 133" xfId="18878" xr:uid="{89C4DC0E-7555-45E7-9D6D-9865EC15F45C}"/>
    <cellStyle name="Comma 2 3 133 2" xfId="39226" xr:uid="{2E3335B8-337F-49E0-BE6D-CAA28C7256E2}"/>
    <cellStyle name="Comma 2 3 134" xfId="18879" xr:uid="{5ADC14E2-8C31-457A-83D5-226633E941E9}"/>
    <cellStyle name="Comma 2 3 134 2" xfId="39227" xr:uid="{C37C204A-5E27-4ADB-B45C-96AD13FBD893}"/>
    <cellStyle name="Comma 2 3 135" xfId="18880" xr:uid="{3F4CE39D-723E-436C-AED3-DAE239EF26B4}"/>
    <cellStyle name="Comma 2 3 135 2" xfId="39228" xr:uid="{65DFD223-D253-4434-B721-C1FCF2E800DE}"/>
    <cellStyle name="Comma 2 3 136" xfId="18881" xr:uid="{3F3D2381-1A8A-4B1D-B52E-682AE8C0BFE8}"/>
    <cellStyle name="Comma 2 3 136 2" xfId="39229" xr:uid="{1DFCE994-D2E4-4E66-BB01-148C7936DA79}"/>
    <cellStyle name="Comma 2 3 137" xfId="18882" xr:uid="{734587C9-73B9-4D31-8CA3-0D488EE4100D}"/>
    <cellStyle name="Comma 2 3 137 2" xfId="39230" xr:uid="{90789E14-70EE-4916-860A-3EAA6BDE1230}"/>
    <cellStyle name="Comma 2 3 138" xfId="18883" xr:uid="{001C6F2C-C262-4F30-80DC-7132E4C644D9}"/>
    <cellStyle name="Comma 2 3 138 2" xfId="39231" xr:uid="{BD130B03-0A89-44E6-A9AA-6ABC8C703EC9}"/>
    <cellStyle name="Comma 2 3 139" xfId="18884" xr:uid="{9ACB1FDD-0107-4371-BBA8-F2A1A19918C7}"/>
    <cellStyle name="Comma 2 3 139 2" xfId="39232" xr:uid="{62254542-78D0-468C-98B7-DAFB2972B68F}"/>
    <cellStyle name="Comma 2 3 14" xfId="18885" xr:uid="{34FEBD71-042B-4435-8013-FB2B8CABE929}"/>
    <cellStyle name="Comma 2 3 14 2" xfId="39233" xr:uid="{6611BD58-DC02-429D-A669-ACBBFB4C5086}"/>
    <cellStyle name="Comma 2 3 140" xfId="18886" xr:uid="{BCA0B10D-3FC5-4A05-9D64-64CEDA738476}"/>
    <cellStyle name="Comma 2 3 140 2" xfId="39234" xr:uid="{38A422D7-B44E-40C0-83E9-EA5F97CB5CC7}"/>
    <cellStyle name="Comma 2 3 141" xfId="18887" xr:uid="{565A613D-1424-4686-8A4C-4148FB59857C}"/>
    <cellStyle name="Comma 2 3 141 2" xfId="39235" xr:uid="{1CAC0469-7C88-48DE-A5B3-B66A2BAAC0AF}"/>
    <cellStyle name="Comma 2 3 142" xfId="18888" xr:uid="{FDB7038A-2E74-465E-981C-83D5AD789E3A}"/>
    <cellStyle name="Comma 2 3 142 2" xfId="39236" xr:uid="{D9B60496-2991-44B7-B364-2B545919C22A}"/>
    <cellStyle name="Comma 2 3 143" xfId="18889" xr:uid="{2013DD55-D4C0-4B5C-B1B9-49E1A20D40F5}"/>
    <cellStyle name="Comma 2 3 143 2" xfId="39237" xr:uid="{47B6A3FD-A352-4FEA-BE2C-ED1BD09D4262}"/>
    <cellStyle name="Comma 2 3 144" xfId="18890" xr:uid="{958D7D67-A762-4D6E-AD7C-02F94E35415E}"/>
    <cellStyle name="Comma 2 3 144 2" xfId="39238" xr:uid="{77D1B1F5-AF53-4CB3-B9B5-843679675CEC}"/>
    <cellStyle name="Comma 2 3 145" xfId="18891" xr:uid="{DAF6A988-859D-4004-9F25-961A734FC327}"/>
    <cellStyle name="Comma 2 3 145 2" xfId="39239" xr:uid="{EE287750-C833-495A-8857-D02E8987266A}"/>
    <cellStyle name="Comma 2 3 146" xfId="18892" xr:uid="{8FFC9431-A851-45C3-86B0-319652E70D75}"/>
    <cellStyle name="Comma 2 3 146 2" xfId="39240" xr:uid="{360F9FA2-53EB-4735-8DAA-3C81B734C9C0}"/>
    <cellStyle name="Comma 2 3 147" xfId="18893" xr:uid="{E50863DB-A36F-4636-9CC6-4C6A9FC01742}"/>
    <cellStyle name="Comma 2 3 147 2" xfId="39241" xr:uid="{DA6840BE-55C0-42FA-A676-BDC4629C9236}"/>
    <cellStyle name="Comma 2 3 148" xfId="18894" xr:uid="{C576AE67-68D0-418A-9594-38AC37346F46}"/>
    <cellStyle name="Comma 2 3 148 2" xfId="39242" xr:uid="{70DBE95F-4786-427E-ACA9-DD6629BFE919}"/>
    <cellStyle name="Comma 2 3 149" xfId="18895" xr:uid="{5D6A177A-83E9-4F17-8780-9E94AD04B0B6}"/>
    <cellStyle name="Comma 2 3 149 2" xfId="39243" xr:uid="{BCCB7F2C-8FC2-4396-8290-944B3C55A418}"/>
    <cellStyle name="Comma 2 3 15" xfId="18896" xr:uid="{C7BA305F-933F-412A-8C8F-B8761E027EDF}"/>
    <cellStyle name="Comma 2 3 15 2" xfId="39244" xr:uid="{29F14333-9EF5-409A-BBA5-7A4ED10EE1C6}"/>
    <cellStyle name="Comma 2 3 150" xfId="18897" xr:uid="{98D71E5F-1EE9-4B01-AB1A-14ECCD072C75}"/>
    <cellStyle name="Comma 2 3 150 2" xfId="39245" xr:uid="{489E04AF-4E64-41E5-BACE-1A0FE3BE1FF3}"/>
    <cellStyle name="Comma 2 3 151" xfId="18898" xr:uid="{A638CF6A-28B4-491D-A69B-56F6796A2400}"/>
    <cellStyle name="Comma 2 3 151 2" xfId="39246" xr:uid="{38DB3E32-06D1-420E-9171-A2695611C779}"/>
    <cellStyle name="Comma 2 3 152" xfId="18899" xr:uid="{C74AC72B-069B-46E9-8204-59EA75A6513E}"/>
    <cellStyle name="Comma 2 3 152 2" xfId="39247" xr:uid="{58B2D756-8738-4AF0-BAFD-887DD0CDF0EB}"/>
    <cellStyle name="Comma 2 3 153" xfId="18900" xr:uid="{2F067278-5C2F-4C7E-9F94-0240D9913FE1}"/>
    <cellStyle name="Comma 2 3 153 2" xfId="39248" xr:uid="{0F0588B1-D296-49F0-94A2-D24E147A16B0}"/>
    <cellStyle name="Comma 2 3 154" xfId="18901" xr:uid="{02992293-5ACA-4A2C-8676-CE8D369F811C}"/>
    <cellStyle name="Comma 2 3 154 2" xfId="39249" xr:uid="{475867E4-00EF-4105-B92E-28853513DCF3}"/>
    <cellStyle name="Comma 2 3 155" xfId="18902" xr:uid="{13710B9E-EAB6-4977-AC63-F9813EDD907A}"/>
    <cellStyle name="Comma 2 3 155 2" xfId="39250" xr:uid="{95C760BB-2F66-4DB8-8450-6B2BA5D27672}"/>
    <cellStyle name="Comma 2 3 156" xfId="18903" xr:uid="{536036E2-DDB0-48AD-B0FE-335ED21163EF}"/>
    <cellStyle name="Comma 2 3 156 2" xfId="39251" xr:uid="{5483C582-C0EC-464B-AB1F-F9E169C0EE41}"/>
    <cellStyle name="Comma 2 3 157" xfId="18904" xr:uid="{DD1D167E-F9DC-4E8E-A8C8-C66561DB75AE}"/>
    <cellStyle name="Comma 2 3 157 2" xfId="39252" xr:uid="{94215551-B4E4-47F2-862F-D8C608042A3C}"/>
    <cellStyle name="Comma 2 3 158" xfId="18905" xr:uid="{0BE98785-AA96-4B44-8E79-8800CE3FE9A6}"/>
    <cellStyle name="Comma 2 3 158 2" xfId="39253" xr:uid="{4581B6D9-0BF8-4CFA-9381-3E039C12FE1C}"/>
    <cellStyle name="Comma 2 3 159" xfId="18906" xr:uid="{32BE5E1F-7E38-4D17-9AC7-C62138864FFA}"/>
    <cellStyle name="Comma 2 3 159 2" xfId="39254" xr:uid="{B557DACB-7D0E-45CD-AE12-9A8FFE3B7050}"/>
    <cellStyle name="Comma 2 3 16" xfId="18907" xr:uid="{08F1DFB2-36CA-4745-ACD1-AF28561C5F9D}"/>
    <cellStyle name="Comma 2 3 16 2" xfId="39255" xr:uid="{82A25696-6CAE-47D1-85C5-7006FF929DB4}"/>
    <cellStyle name="Comma 2 3 160" xfId="18908" xr:uid="{1A0AE2C9-3516-4006-B741-445B7C80B05C}"/>
    <cellStyle name="Comma 2 3 160 2" xfId="39256" xr:uid="{BBB25833-05DF-401F-85F9-698916DB9049}"/>
    <cellStyle name="Comma 2 3 161" xfId="18909" xr:uid="{D254E080-50E0-41B0-908D-EEEA38D543D6}"/>
    <cellStyle name="Comma 2 3 161 2" xfId="39257" xr:uid="{4741D732-7A96-4707-865C-A7649C568A0A}"/>
    <cellStyle name="Comma 2 3 162" xfId="18910" xr:uid="{BC7DF132-BA82-43E8-AEAF-282406806349}"/>
    <cellStyle name="Comma 2 3 162 2" xfId="39258" xr:uid="{3A78DB61-F76E-4C7D-9E5F-ACEB1B429698}"/>
    <cellStyle name="Comma 2 3 163" xfId="18911" xr:uid="{632642F5-C970-4829-B625-9D683CD54E78}"/>
    <cellStyle name="Comma 2 3 163 2" xfId="39259" xr:uid="{2FE22C35-29E8-484F-9480-1F78214E8C01}"/>
    <cellStyle name="Comma 2 3 164" xfId="18912" xr:uid="{A9EEE970-7A33-4B60-AFAA-BB250C4D3E8A}"/>
    <cellStyle name="Comma 2 3 164 2" xfId="39260" xr:uid="{9D01F5CB-F660-43DB-BC6B-1C410BCF46F0}"/>
    <cellStyle name="Comma 2 3 165" xfId="18913" xr:uid="{83728AAF-00E0-4DB9-AD66-673EE3268D4F}"/>
    <cellStyle name="Comma 2 3 165 2" xfId="39261" xr:uid="{FA6BF155-3382-4FA7-807B-DE4AB79B19A2}"/>
    <cellStyle name="Comma 2 3 166" xfId="18914" xr:uid="{786D3B86-1529-46F4-9E74-96969021C21B}"/>
    <cellStyle name="Comma 2 3 166 2" xfId="39262" xr:uid="{EBB96A70-F54B-41D2-A4B3-F8841070CD5C}"/>
    <cellStyle name="Comma 2 3 167" xfId="18915" xr:uid="{85860215-03C3-436E-89C6-A2C394A0A820}"/>
    <cellStyle name="Comma 2 3 167 2" xfId="39263" xr:uid="{E06ABCEF-9FD5-4BF4-BE16-F97721BF46C6}"/>
    <cellStyle name="Comma 2 3 168" xfId="18916" xr:uid="{CF168F0F-76A5-4C2F-88DE-B6BC144E5256}"/>
    <cellStyle name="Comma 2 3 168 2" xfId="39264" xr:uid="{41E66103-9006-41FA-8FBE-E2EEDA178AB1}"/>
    <cellStyle name="Comma 2 3 169" xfId="18917" xr:uid="{7B0D8A14-D3FF-43BA-976C-73D47B69DAE1}"/>
    <cellStyle name="Comma 2 3 169 2" xfId="39265" xr:uid="{20BE3782-F799-4B06-9690-10DC12783759}"/>
    <cellStyle name="Comma 2 3 17" xfId="18918" xr:uid="{8BA5FAD0-B27F-4E41-85AE-57AF15FD135F}"/>
    <cellStyle name="Comma 2 3 17 2" xfId="39266" xr:uid="{2AF246B9-E557-4AF0-81E8-07270073FD15}"/>
    <cellStyle name="Comma 2 3 170" xfId="18919" xr:uid="{9BA81FC7-5017-4443-9266-0C7C596FE0D3}"/>
    <cellStyle name="Comma 2 3 170 2" xfId="39267" xr:uid="{3394F422-CCC6-4772-953E-5FE48871A613}"/>
    <cellStyle name="Comma 2 3 171" xfId="18920" xr:uid="{B7C26F73-6862-46ED-B3C0-DCE3DC294C66}"/>
    <cellStyle name="Comma 2 3 171 2" xfId="39268" xr:uid="{11A10665-DEEB-4134-8C44-05E4BB2D6794}"/>
    <cellStyle name="Comma 2 3 172" xfId="18921" xr:uid="{73BDEF7F-0270-463E-B7D6-901E0F692A12}"/>
    <cellStyle name="Comma 2 3 172 2" xfId="39269" xr:uid="{B2048893-627F-4F96-A93C-B6F02C547C71}"/>
    <cellStyle name="Comma 2 3 173" xfId="18922" xr:uid="{75A9EF65-B738-4EA0-B357-DB8F32E0F777}"/>
    <cellStyle name="Comma 2 3 173 2" xfId="39270" xr:uid="{5189C447-A31B-42D2-9F1D-67D2F597850E}"/>
    <cellStyle name="Comma 2 3 174" xfId="18923" xr:uid="{1EC72BF6-8B6B-4923-9750-1A0FD564BBFB}"/>
    <cellStyle name="Comma 2 3 174 2" xfId="39271" xr:uid="{7E18ADAC-9257-442B-A401-904DE29E94BF}"/>
    <cellStyle name="Comma 2 3 175" xfId="18924" xr:uid="{4ED06A6F-9D47-4E6F-AF26-0A2257E47B34}"/>
    <cellStyle name="Comma 2 3 175 2" xfId="39272" xr:uid="{2E750ACB-A898-4450-90E5-66F96472996E}"/>
    <cellStyle name="Comma 2 3 176" xfId="18925" xr:uid="{38240006-5FD6-494E-9243-C4BA6FD93BDA}"/>
    <cellStyle name="Comma 2 3 176 2" xfId="39273" xr:uid="{E3045C4F-06CC-41CD-90B6-1EEBBC563408}"/>
    <cellStyle name="Comma 2 3 177" xfId="18926" xr:uid="{7A69BA94-D826-456A-9CB3-B9AC0AC09BA7}"/>
    <cellStyle name="Comma 2 3 177 2" xfId="39274" xr:uid="{144DDD08-8422-46D0-9D51-D59EF6CBBA21}"/>
    <cellStyle name="Comma 2 3 178" xfId="18927" xr:uid="{B1ACEF86-E6F7-4986-B4B2-98C17F83BD9A}"/>
    <cellStyle name="Comma 2 3 178 2" xfId="39275" xr:uid="{6736B842-E574-4830-BDE3-DD1F928FB9B8}"/>
    <cellStyle name="Comma 2 3 179" xfId="18928" xr:uid="{7E0BDD05-D65E-40EB-B712-A4EFA3F0CEE0}"/>
    <cellStyle name="Comma 2 3 179 2" xfId="39276" xr:uid="{E007F623-803C-4EA0-B723-EDAA19CADE37}"/>
    <cellStyle name="Comma 2 3 18" xfId="18929" xr:uid="{8F1E389F-9464-4873-88A9-294F3802C62E}"/>
    <cellStyle name="Comma 2 3 18 2" xfId="39277" xr:uid="{B5FF1105-F271-4C3B-9BA5-E69B41F37B24}"/>
    <cellStyle name="Comma 2 3 180" xfId="18930" xr:uid="{37880208-35DC-4BA1-B695-7685E4EA3855}"/>
    <cellStyle name="Comma 2 3 180 2" xfId="39278" xr:uid="{BC0C8D33-5668-4220-A00A-ED9BBA0F89AF}"/>
    <cellStyle name="Comma 2 3 181" xfId="18931" xr:uid="{D43EF591-48B0-46DE-9EB8-F360AE41B6AF}"/>
    <cellStyle name="Comma 2 3 181 2" xfId="39279" xr:uid="{E3E499EA-B291-4E81-9114-299F26A654FB}"/>
    <cellStyle name="Comma 2 3 182" xfId="18932" xr:uid="{0E7D613C-D2CE-4FF4-8C8E-213022CE6F38}"/>
    <cellStyle name="Comma 2 3 182 2" xfId="39280" xr:uid="{8FBE659E-BCBD-4915-B95D-10EAA9E25FF6}"/>
    <cellStyle name="Comma 2 3 183" xfId="18933" xr:uid="{ECDB5AC0-2D28-4111-BF6F-09BBC19A160C}"/>
    <cellStyle name="Comma 2 3 183 2" xfId="39281" xr:uid="{1E4350CA-3C9F-4038-8294-236C8EAA9F4C}"/>
    <cellStyle name="Comma 2 3 184" xfId="18934" xr:uid="{C3A88745-DBA3-4DCE-93C2-FDC44683028C}"/>
    <cellStyle name="Comma 2 3 184 2" xfId="39282" xr:uid="{55A71BBC-EAE1-41A9-BEFC-620BE006783F}"/>
    <cellStyle name="Comma 2 3 185" xfId="18935" xr:uid="{AA671470-17AB-4C51-AE86-5BDCE21CF8C2}"/>
    <cellStyle name="Comma 2 3 185 2" xfId="39283" xr:uid="{3B48EBBC-EACD-4E11-9679-5C05F1224379}"/>
    <cellStyle name="Comma 2 3 186" xfId="18936" xr:uid="{183D74DF-1441-433A-A253-BC7E1345D10B}"/>
    <cellStyle name="Comma 2 3 186 2" xfId="39284" xr:uid="{29F9DBE3-59FF-47DD-8725-7675AF0A4439}"/>
    <cellStyle name="Comma 2 3 187" xfId="18937" xr:uid="{7839445E-DD45-485C-8B8B-6797260FDDFA}"/>
    <cellStyle name="Comma 2 3 187 2" xfId="39285" xr:uid="{F3A5FAAE-92F7-41B7-8585-442855F9CD8F}"/>
    <cellStyle name="Comma 2 3 188" xfId="18938" xr:uid="{A874E07B-1753-480A-BA73-EBEDA510B1E7}"/>
    <cellStyle name="Comma 2 3 188 2" xfId="39286" xr:uid="{8D401305-0919-41E0-BFC8-FE635AAECF56}"/>
    <cellStyle name="Comma 2 3 189" xfId="18939" xr:uid="{97AFED96-1B7A-4DB4-AB19-6D42BB603E36}"/>
    <cellStyle name="Comma 2 3 189 2" xfId="39287" xr:uid="{972956E1-A32E-4ADE-963F-09224E32B77E}"/>
    <cellStyle name="Comma 2 3 19" xfId="18940" xr:uid="{CD3F0364-5AC3-4083-9C37-F27035B6339F}"/>
    <cellStyle name="Comma 2 3 19 2" xfId="39288" xr:uid="{54228A0E-1A1E-4C0B-ACE2-400857E98B5C}"/>
    <cellStyle name="Comma 2 3 190" xfId="18941" xr:uid="{4CCE991D-2B81-4EE2-80E9-DD353BD8AA62}"/>
    <cellStyle name="Comma 2 3 190 2" xfId="39289" xr:uid="{46209C55-75AA-46FE-B39A-05930C0894B8}"/>
    <cellStyle name="Comma 2 3 191" xfId="18942" xr:uid="{B782961F-20B8-44EF-A536-A310B7B3C2A7}"/>
    <cellStyle name="Comma 2 3 191 2" xfId="39290" xr:uid="{FDC576A4-D08C-4AE1-B45F-B20FED995518}"/>
    <cellStyle name="Comma 2 3 192" xfId="18943" xr:uid="{2185F630-2BE4-4D39-86A4-101BAD8AFD7D}"/>
    <cellStyle name="Comma 2 3 192 2" xfId="39291" xr:uid="{018F4A4D-EBD5-4BB9-9823-290626D24249}"/>
    <cellStyle name="Comma 2 3 193" xfId="18944" xr:uid="{4E0D1EFD-FF09-4E21-92E5-B80D195C371C}"/>
    <cellStyle name="Comma 2 3 193 2" xfId="39292" xr:uid="{835C8012-3C63-4C83-8BBD-ACC93D81935E}"/>
    <cellStyle name="Comma 2 3 194" xfId="18945" xr:uid="{0891B317-E699-4347-91B9-D40C9A82CCEE}"/>
    <cellStyle name="Comma 2 3 194 2" xfId="39293" xr:uid="{4E00E825-2E42-4B02-AE4E-2005BF20CCCC}"/>
    <cellStyle name="Comma 2 3 195" xfId="18946" xr:uid="{6ECA9902-292C-4CFD-83F4-9E2F350D6770}"/>
    <cellStyle name="Comma 2 3 195 2" xfId="39294" xr:uid="{C5180296-D8D7-4299-8012-9443CCDF3CA7}"/>
    <cellStyle name="Comma 2 3 196" xfId="18947" xr:uid="{493C2039-E824-4BBA-9837-527D26DF1EED}"/>
    <cellStyle name="Comma 2 3 196 2" xfId="39295" xr:uid="{4CB845FD-940C-4593-9F07-B22C927354BD}"/>
    <cellStyle name="Comma 2 3 197" xfId="18840" xr:uid="{914EB7FB-9679-406F-9BCD-5CDEAF5C183A}"/>
    <cellStyle name="Comma 2 3 197 2" xfId="39188" xr:uid="{06F6CBF0-7BB0-444F-A504-A66DAAF45D67}"/>
    <cellStyle name="Comma 2 3 198" xfId="49637" xr:uid="{120C1417-C57D-4C16-BBEC-66DB879BFE44}"/>
    <cellStyle name="Comma 2 3 199" xfId="1703" xr:uid="{11191717-8DD4-4454-90A9-BD67BB95F63F}"/>
    <cellStyle name="Comma 2 3 2" xfId="459" xr:uid="{433BB680-21A2-46BA-95CA-813CBCC0DF8F}"/>
    <cellStyle name="Comma 2 3 2 2" xfId="991" xr:uid="{5C034942-D7C5-4292-AACE-06324B07447D}"/>
    <cellStyle name="Comma 2 3 2 2 2" xfId="10734" xr:uid="{B49A1C0B-5A41-4BCE-B4D5-F5CABD2E4275}"/>
    <cellStyle name="Comma 2 3 2 2 3" xfId="10733" xr:uid="{671D4E68-518E-4504-BCF7-B8468C1E4E81}"/>
    <cellStyle name="Comma 2 3 2 2 4" xfId="18949" xr:uid="{91A22721-EBB4-4CAD-B53F-7850FCC0310B}"/>
    <cellStyle name="Comma 2 3 2 2 4 2" xfId="39297" xr:uid="{B58ADBEB-E7AC-4141-A2AB-028E92664CC5}"/>
    <cellStyle name="Comma 2 3 2 2 5" xfId="24151" xr:uid="{8BDDCE67-5227-4C01-94F0-2CF52D6C5750}"/>
    <cellStyle name="Comma 2 3 2 2 6" xfId="49970" xr:uid="{79E3F33B-F0F2-4B6C-8A12-43F83A3E3694}"/>
    <cellStyle name="Comma 2 3 2 2 7" xfId="2451" xr:uid="{8FD61103-B548-4247-B65B-404693E74D90}"/>
    <cellStyle name="Comma 2 3 2 3" xfId="10735" xr:uid="{1D555DBE-69C4-4784-B199-27C4480B7B08}"/>
    <cellStyle name="Comma 2 3 2 3 2" xfId="31847" xr:uid="{D42DEDD4-31BA-4605-BDD2-1B744AB1184E}"/>
    <cellStyle name="Comma 2 3 2 4" xfId="18948" xr:uid="{B52BF9F5-3669-43C8-8CEF-2B569B36137C}"/>
    <cellStyle name="Comma 2 3 2 4 2" xfId="39296" xr:uid="{6C43A14F-F89B-4214-B9C8-BB3FD96D8F6B}"/>
    <cellStyle name="Comma 2 3 2 5" xfId="49685" xr:uid="{3D103AC9-E3B2-4D38-9B02-FE16F91A016E}"/>
    <cellStyle name="Comma 2 3 20" xfId="18950" xr:uid="{F91D7AA7-42CA-4D4B-BA93-2B7818B4A67F}"/>
    <cellStyle name="Comma 2 3 20 2" xfId="39298" xr:uid="{1B875416-1BA2-489E-AD07-1A072B35A38B}"/>
    <cellStyle name="Comma 2 3 21" xfId="18951" xr:uid="{63B35298-C6C1-4127-895A-C09ACF4EA860}"/>
    <cellStyle name="Comma 2 3 21 2" xfId="39299" xr:uid="{F9B52696-7AA1-4FEE-A3B4-CF9A5D86893D}"/>
    <cellStyle name="Comma 2 3 22" xfId="18952" xr:uid="{27B06037-4224-4218-86B4-90E76A1E1AD0}"/>
    <cellStyle name="Comma 2 3 22 2" xfId="39300" xr:uid="{7C16F849-5D3D-459D-8C43-AB62A4F07CEA}"/>
    <cellStyle name="Comma 2 3 23" xfId="18953" xr:uid="{382296DF-29C2-4302-934B-9C73320F42F5}"/>
    <cellStyle name="Comma 2 3 23 2" xfId="39301" xr:uid="{E893AF9D-2AE5-4489-BB7E-E0970FA5AB34}"/>
    <cellStyle name="Comma 2 3 24" xfId="18954" xr:uid="{D316C434-44B0-49C4-AFA0-0DA7EAD71DB1}"/>
    <cellStyle name="Comma 2 3 24 2" xfId="39302" xr:uid="{C1C72E75-3E32-41BB-AEDC-0F84AE0B97AC}"/>
    <cellStyle name="Comma 2 3 25" xfId="18955" xr:uid="{91C12FFC-9C77-4DC8-9462-2F21613A0B1C}"/>
    <cellStyle name="Comma 2 3 25 2" xfId="39303" xr:uid="{7BEB34ED-2B45-431D-A1A5-9F12C3D7CBC2}"/>
    <cellStyle name="Comma 2 3 26" xfId="18956" xr:uid="{43A2A379-11B6-482D-916B-A6BAAB5FE352}"/>
    <cellStyle name="Comma 2 3 26 2" xfId="39304" xr:uid="{DCBD9D56-05BC-4FB0-9B1C-478B294155C4}"/>
    <cellStyle name="Comma 2 3 27" xfId="18957" xr:uid="{AAAC73F0-35DE-434A-90F6-9D89F5978C5E}"/>
    <cellStyle name="Comma 2 3 27 2" xfId="39305" xr:uid="{C9FFC22F-AEA8-4101-A06A-A09E1756957E}"/>
    <cellStyle name="Comma 2 3 28" xfId="18958" xr:uid="{BF2EBBFF-7367-4261-AC0A-279B58A8EAA8}"/>
    <cellStyle name="Comma 2 3 28 2" xfId="39306" xr:uid="{050E4705-0E7E-4BD8-95D6-9D3AFC586EB0}"/>
    <cellStyle name="Comma 2 3 29" xfId="18959" xr:uid="{D6C4F8B2-9507-47E1-BA1B-2D162F51752C}"/>
    <cellStyle name="Comma 2 3 29 2" xfId="39307" xr:uid="{6ED5FC4E-E88F-4B07-BAAB-9AE0C6E1125B}"/>
    <cellStyle name="Comma 2 3 3" xfId="990" xr:uid="{EF3816CD-86E1-4556-8EAC-25FCF7A7C450}"/>
    <cellStyle name="Comma 2 3 3 2" xfId="10736" xr:uid="{E5F7B5DA-0AF5-46FE-92F9-52A87BCA76DF}"/>
    <cellStyle name="Comma 2 3 3 2 2" xfId="31848" xr:uid="{F605F336-EC18-4AF6-9DE7-E861F756095C}"/>
    <cellStyle name="Comma 2 3 3 2 3" xfId="50029" xr:uid="{1D75FB21-4F23-47CD-B4B9-899B9BD317FC}"/>
    <cellStyle name="Comma 2 3 3 3" xfId="18960" xr:uid="{3F7E6559-6EB5-4475-BC51-0DA8F4295C61}"/>
    <cellStyle name="Comma 2 3 3 3 2" xfId="39308" xr:uid="{B5AB0053-324B-44A0-8211-B9065D418176}"/>
    <cellStyle name="Comma 2 3 3 4" xfId="24319" xr:uid="{0BA6E4EE-00CE-4987-BC12-A8BC6A5559A7}"/>
    <cellStyle name="Comma 2 3 3 5" xfId="49747" xr:uid="{3E113C9C-BFF2-46B9-9BB9-EAC3B8FC804B}"/>
    <cellStyle name="Comma 2 3 3 6" xfId="2724" xr:uid="{5BE4906E-0D67-48F6-B922-9D130940BA76}"/>
    <cellStyle name="Comma 2 3 30" xfId="18961" xr:uid="{A4200B06-2082-4D11-9009-0F5878EB273E}"/>
    <cellStyle name="Comma 2 3 30 2" xfId="39309" xr:uid="{5E5972FD-DE30-43E0-8BF9-188459F1AD16}"/>
    <cellStyle name="Comma 2 3 31" xfId="18962" xr:uid="{54EFA8C0-E489-4FE6-997F-261AB6C4640D}"/>
    <cellStyle name="Comma 2 3 31 2" xfId="39310" xr:uid="{8403058E-8955-40F3-9251-FF665B2C48E9}"/>
    <cellStyle name="Comma 2 3 32" xfId="18963" xr:uid="{E7AEC4EE-57F5-4962-8B3C-6BA867E807A8}"/>
    <cellStyle name="Comma 2 3 32 2" xfId="39311" xr:uid="{B97429F6-A649-4246-87C7-825917F77D6D}"/>
    <cellStyle name="Comma 2 3 33" xfId="18964" xr:uid="{759B24A9-33C1-4530-8520-EC56F9CEA37D}"/>
    <cellStyle name="Comma 2 3 33 2" xfId="39312" xr:uid="{A6460A28-449E-43FD-85E2-7F1B46A57CD6}"/>
    <cellStyle name="Comma 2 3 34" xfId="18965" xr:uid="{1C7BA50F-A2FE-466E-B657-DD30A8681A12}"/>
    <cellStyle name="Comma 2 3 34 2" xfId="39313" xr:uid="{3050D612-80F6-4433-8A38-66BADE16FF70}"/>
    <cellStyle name="Comma 2 3 35" xfId="18966" xr:uid="{2D81C72A-58CA-4E1C-A91F-C398928D36E2}"/>
    <cellStyle name="Comma 2 3 35 2" xfId="39314" xr:uid="{79680843-2B5C-4C5B-A8FA-5980D88C1472}"/>
    <cellStyle name="Comma 2 3 36" xfId="18967" xr:uid="{E87CDD7C-382B-46AA-A95C-889E6B1001FC}"/>
    <cellStyle name="Comma 2 3 36 2" xfId="39315" xr:uid="{7DEE789E-62FE-4EF1-AC5D-79DBB6A750CB}"/>
    <cellStyle name="Comma 2 3 37" xfId="18968" xr:uid="{19A1B4D2-1532-423F-A8A4-6332187D97C4}"/>
    <cellStyle name="Comma 2 3 37 2" xfId="39316" xr:uid="{F1CF5EED-65F9-4528-B3EA-8BED87CB2C69}"/>
    <cellStyle name="Comma 2 3 38" xfId="18969" xr:uid="{14CE28DF-91E5-48CB-B897-A8B7F60B107A}"/>
    <cellStyle name="Comma 2 3 38 2" xfId="39317" xr:uid="{51B10667-74E8-41E4-AA3E-767B518D4E0A}"/>
    <cellStyle name="Comma 2 3 39" xfId="18970" xr:uid="{BFFE2EAC-AD52-4499-9067-73FCB44D9179}"/>
    <cellStyle name="Comma 2 3 39 2" xfId="39318" xr:uid="{91C35C8C-CDC4-46CD-8117-330CFF42AF10}"/>
    <cellStyle name="Comma 2 3 4" xfId="1228" xr:uid="{380FF15E-4E8F-4C69-9E57-BE902AD109CB}"/>
    <cellStyle name="Comma 2 3 4 2" xfId="18971" xr:uid="{CE0B05BB-0CC2-4489-83A7-1A52151EC128}"/>
    <cellStyle name="Comma 2 3 4 2 2" xfId="39319" xr:uid="{E0F01B4E-0E6D-4771-A83B-9BC2B9AC1C22}"/>
    <cellStyle name="Comma 2 3 4 2 3" xfId="50055" xr:uid="{C15971CD-CEEA-4691-8339-CA1BEB1831BC}"/>
    <cellStyle name="Comma 2 3 4 3" xfId="24150" xr:uid="{9481FFA9-A43F-4F0F-9C82-E549F72535A1}"/>
    <cellStyle name="Comma 2 3 4 4" xfId="49773" xr:uid="{85C8D5F6-73A3-4197-8F33-9B6E9FA9472F}"/>
    <cellStyle name="Comma 2 3 4 5" xfId="2450" xr:uid="{F4282760-0CC1-40F2-9E96-CEFD070EFA51}"/>
    <cellStyle name="Comma 2 3 40" xfId="18972" xr:uid="{B5EC22BD-6F1D-44E4-9465-15AAE6583328}"/>
    <cellStyle name="Comma 2 3 40 2" xfId="39320" xr:uid="{BEB7260E-FC24-4BD3-A24D-066321C534E8}"/>
    <cellStyle name="Comma 2 3 41" xfId="18973" xr:uid="{027318F6-5887-4EAD-8678-D4EC3412C572}"/>
    <cellStyle name="Comma 2 3 41 2" xfId="39321" xr:uid="{824C444C-289D-43FF-AA38-7DE02B7877FB}"/>
    <cellStyle name="Comma 2 3 42" xfId="18974" xr:uid="{3877E01A-6034-420A-B9F4-ABB07634E907}"/>
    <cellStyle name="Comma 2 3 42 2" xfId="39322" xr:uid="{547EB8CE-57DD-4A8E-A30A-AD13CCE231AD}"/>
    <cellStyle name="Comma 2 3 43" xfId="18975" xr:uid="{E30A5E0D-5ACB-47DB-A9BC-C44D30AF110A}"/>
    <cellStyle name="Comma 2 3 43 2" xfId="39323" xr:uid="{E93959D2-C85E-4C87-994A-75CB9762FE69}"/>
    <cellStyle name="Comma 2 3 44" xfId="18976" xr:uid="{22BA9765-62C4-409F-B180-DE5912CA3652}"/>
    <cellStyle name="Comma 2 3 44 2" xfId="39324" xr:uid="{4DB45CE0-443F-4723-A5F2-E7F540B5E5DC}"/>
    <cellStyle name="Comma 2 3 45" xfId="18977" xr:uid="{F4928F7F-B30A-4155-8FC4-675B348016CC}"/>
    <cellStyle name="Comma 2 3 45 2" xfId="39325" xr:uid="{C0697F48-89CD-4612-9B6C-AE07351CD0A6}"/>
    <cellStyle name="Comma 2 3 46" xfId="18978" xr:uid="{3CD39184-64C3-4F8E-8B85-C18C63E8C8CB}"/>
    <cellStyle name="Comma 2 3 46 2" xfId="39326" xr:uid="{1EF07F38-29F2-485A-92A7-A083454AEC27}"/>
    <cellStyle name="Comma 2 3 47" xfId="18979" xr:uid="{80F45056-BD4C-465D-BB75-6D26352C7459}"/>
    <cellStyle name="Comma 2 3 47 2" xfId="39327" xr:uid="{218F6CEE-403D-4081-87FA-AC33A3F0A054}"/>
    <cellStyle name="Comma 2 3 48" xfId="18980" xr:uid="{C2E22E1C-87B2-4DE9-A047-3898BDDBF33E}"/>
    <cellStyle name="Comma 2 3 48 2" xfId="39328" xr:uid="{9FF63031-1311-4A29-A424-3448F4D92B49}"/>
    <cellStyle name="Comma 2 3 49" xfId="18981" xr:uid="{DFB17F53-A7C4-4408-8421-5F2CEFB68F58}"/>
    <cellStyle name="Comma 2 3 49 2" xfId="39329" xr:uid="{5793B286-3F42-40A2-A728-E617904DF454}"/>
    <cellStyle name="Comma 2 3 5" xfId="18982" xr:uid="{5ABC248D-24E0-4E43-B47A-78ABB1094064}"/>
    <cellStyle name="Comma 2 3 5 2" xfId="39330" xr:uid="{C6A0DF74-9D3C-4F12-B54F-DE11F95CF414}"/>
    <cellStyle name="Comma 2 3 5 2 2" xfId="50081" xr:uid="{4752C03B-F00D-4B32-BA89-55099744A72A}"/>
    <cellStyle name="Comma 2 3 5 3" xfId="49799" xr:uid="{82362673-7419-4D3A-B2E7-04DB4AD22073}"/>
    <cellStyle name="Comma 2 3 50" xfId="18983" xr:uid="{5FFB2537-D6D7-4FD1-9452-3A2782BE8D62}"/>
    <cellStyle name="Comma 2 3 50 2" xfId="39331" xr:uid="{7DF0726C-85E4-4A3C-B5E6-2C78FF276E6E}"/>
    <cellStyle name="Comma 2 3 51" xfId="18984" xr:uid="{9BEE0248-1E4A-4077-BDAB-51AC7B28E1D1}"/>
    <cellStyle name="Comma 2 3 51 2" xfId="39332" xr:uid="{5EDB3348-F0C5-4F70-87A9-5BF3895094FB}"/>
    <cellStyle name="Comma 2 3 52" xfId="18985" xr:uid="{459B557E-5A05-4CB0-B6C4-14F370BF99E7}"/>
    <cellStyle name="Comma 2 3 52 2" xfId="39333" xr:uid="{13BEF2FC-2605-4D11-AF9B-5280708C8602}"/>
    <cellStyle name="Comma 2 3 53" xfId="18986" xr:uid="{7B654D73-F226-4AB3-B026-7F4B9A32A8AB}"/>
    <cellStyle name="Comma 2 3 53 2" xfId="39334" xr:uid="{002F96AF-A9F5-4E69-BACD-40A135AC37EC}"/>
    <cellStyle name="Comma 2 3 54" xfId="18987" xr:uid="{F5E5BDC0-9E2D-488D-9B55-48854E59607F}"/>
    <cellStyle name="Comma 2 3 54 2" xfId="39335" xr:uid="{2ABCCD0F-60B3-4EDD-AC4B-3E83DFC92082}"/>
    <cellStyle name="Comma 2 3 55" xfId="18988" xr:uid="{74BB53F0-69A5-460E-ACF9-EF20C6E600DE}"/>
    <cellStyle name="Comma 2 3 55 2" xfId="39336" xr:uid="{6245C666-E3BB-491B-8ACB-2A7917F63D19}"/>
    <cellStyle name="Comma 2 3 56" xfId="18989" xr:uid="{A693A63E-4AFB-450E-ABEA-F41B09846AFB}"/>
    <cellStyle name="Comma 2 3 56 2" xfId="39337" xr:uid="{C1C8681F-F213-432D-8AC6-E8F1FA4BE155}"/>
    <cellStyle name="Comma 2 3 57" xfId="18990" xr:uid="{B0844A33-3B5C-40F2-9FF2-1E36136E7D95}"/>
    <cellStyle name="Comma 2 3 57 2" xfId="39338" xr:uid="{6BA59273-9284-410C-8A0C-4FB6E9BB660C}"/>
    <cellStyle name="Comma 2 3 58" xfId="18991" xr:uid="{A04D7E4A-56F3-4312-8287-34D442E6ACE7}"/>
    <cellStyle name="Comma 2 3 58 2" xfId="39339" xr:uid="{BEB63770-0FEE-4DD8-9CC7-4B688E77A648}"/>
    <cellStyle name="Comma 2 3 59" xfId="18992" xr:uid="{5535B489-49B3-4A64-9A69-2F8DAFBAB900}"/>
    <cellStyle name="Comma 2 3 59 2" xfId="39340" xr:uid="{B94FF869-9619-4CEE-ADAC-1FE0B910D285}"/>
    <cellStyle name="Comma 2 3 6" xfId="18993" xr:uid="{11D86D3B-1AE4-473D-8605-118338F2E955}"/>
    <cellStyle name="Comma 2 3 6 2" xfId="39341" xr:uid="{5FB2661C-3666-4CAA-B9CC-3258FA44F81E}"/>
    <cellStyle name="Comma 2 3 6 2 2" xfId="50107" xr:uid="{840744B1-B629-4A33-A6F1-EF71EEA6B59A}"/>
    <cellStyle name="Comma 2 3 6 3" xfId="49825" xr:uid="{F4E403AA-45CA-40F0-8B2F-3604AED57D0C}"/>
    <cellStyle name="Comma 2 3 60" xfId="18994" xr:uid="{723E3A0F-1DD6-431D-AA98-E4D14F031375}"/>
    <cellStyle name="Comma 2 3 60 2" xfId="39342" xr:uid="{87913B93-BEFA-4EBB-9243-6DDD3AAE6853}"/>
    <cellStyle name="Comma 2 3 61" xfId="18995" xr:uid="{25C5C2F4-0D6F-4D62-954A-DB920D097010}"/>
    <cellStyle name="Comma 2 3 61 2" xfId="39343" xr:uid="{26D4972C-A592-4F58-92A3-2CA6DF5060D2}"/>
    <cellStyle name="Comma 2 3 62" xfId="18996" xr:uid="{E43529E8-1B5D-4820-A93D-D4924792F08B}"/>
    <cellStyle name="Comma 2 3 62 2" xfId="39344" xr:uid="{35DB1EF1-DED2-4701-99E5-CDE855B0DB5D}"/>
    <cellStyle name="Comma 2 3 63" xfId="18997" xr:uid="{B7D78E11-BFA6-4E73-B5D4-0DD62D33FCCD}"/>
    <cellStyle name="Comma 2 3 63 2" xfId="39345" xr:uid="{39F5E564-940D-414E-9CC1-FFD1EF2E38E3}"/>
    <cellStyle name="Comma 2 3 64" xfId="18998" xr:uid="{FBA20F36-DD3C-4F76-9671-8A3F68E52848}"/>
    <cellStyle name="Comma 2 3 64 2" xfId="39346" xr:uid="{AFA602E7-79B1-4D96-8A0B-1C2B12F311DE}"/>
    <cellStyle name="Comma 2 3 65" xfId="18999" xr:uid="{D47D5214-E071-4ED1-9BBC-A7D488215805}"/>
    <cellStyle name="Comma 2 3 65 2" xfId="39347" xr:uid="{FC5F370E-E60F-48FC-9BAB-0EB248637CD0}"/>
    <cellStyle name="Comma 2 3 66" xfId="19000" xr:uid="{61607DB2-5913-4CA8-BD78-47D18CA2123D}"/>
    <cellStyle name="Comma 2 3 66 2" xfId="39348" xr:uid="{2CBF10A4-2F8D-4D12-8EC9-9649EE0BA074}"/>
    <cellStyle name="Comma 2 3 67" xfId="19001" xr:uid="{52D2977F-60A3-40A2-B68A-397D961AAABB}"/>
    <cellStyle name="Comma 2 3 67 2" xfId="39349" xr:uid="{6D6A6853-BAB3-4498-B710-4A52FE4B1DE2}"/>
    <cellStyle name="Comma 2 3 68" xfId="19002" xr:uid="{896DF3FA-13DF-4988-85CA-C09A4E5893C2}"/>
    <cellStyle name="Comma 2 3 68 2" xfId="39350" xr:uid="{E9D4E7EF-4CC1-461B-9E1F-DAB39557578A}"/>
    <cellStyle name="Comma 2 3 69" xfId="19003" xr:uid="{EBA64D74-D48D-417F-AC26-2A0071DD5811}"/>
    <cellStyle name="Comma 2 3 69 2" xfId="39351" xr:uid="{E79EB283-4336-44A4-B80D-44FDAB56D231}"/>
    <cellStyle name="Comma 2 3 7" xfId="19004" xr:uid="{85E8AF30-20C6-4DF7-A2A8-5716731D8827}"/>
    <cellStyle name="Comma 2 3 7 2" xfId="39352" xr:uid="{42DE5AEE-2A7E-49A8-9C33-FCAC5154738A}"/>
    <cellStyle name="Comma 2 3 7 2 2" xfId="50133" xr:uid="{076C7315-5622-4EB4-8DF8-2F27418227DC}"/>
    <cellStyle name="Comma 2 3 7 3" xfId="49851" xr:uid="{BE4C97F9-9D44-4110-9A7E-485709ECC5A6}"/>
    <cellStyle name="Comma 2 3 70" xfId="19005" xr:uid="{CFC80B81-DF79-4808-9754-293AB17D9C37}"/>
    <cellStyle name="Comma 2 3 70 2" xfId="39353" xr:uid="{5298691B-3CFD-42CD-B2F8-0B1E9E51E4F9}"/>
    <cellStyle name="Comma 2 3 71" xfId="19006" xr:uid="{4F5F66ED-FD0B-4416-9F9A-9F907C3FADC3}"/>
    <cellStyle name="Comma 2 3 71 2" xfId="39354" xr:uid="{2CE18395-C033-4169-9B49-9BCDD9A5210F}"/>
    <cellStyle name="Comma 2 3 72" xfId="19007" xr:uid="{4DA8A86A-AEF8-40C1-9532-C7AA175F9C71}"/>
    <cellStyle name="Comma 2 3 72 2" xfId="39355" xr:uid="{18C1662C-76CF-4856-B7E0-935BDE738749}"/>
    <cellStyle name="Comma 2 3 73" xfId="19008" xr:uid="{85B74709-DE3C-4737-B66F-4E067A63E9F7}"/>
    <cellStyle name="Comma 2 3 73 2" xfId="39356" xr:uid="{C9438671-7E43-4FCA-B029-190D74E56533}"/>
    <cellStyle name="Comma 2 3 74" xfId="19009" xr:uid="{C65CA01B-0C5A-4D1A-950D-BF7B3CA1B391}"/>
    <cellStyle name="Comma 2 3 74 2" xfId="39357" xr:uid="{A2788F6C-0BED-4542-B314-170E8C82BA78}"/>
    <cellStyle name="Comma 2 3 75" xfId="19010" xr:uid="{D6675102-E23B-4191-9C1A-5A30C1B52719}"/>
    <cellStyle name="Comma 2 3 75 2" xfId="39358" xr:uid="{43D39261-7D3C-4EF3-BE8B-ACB60CF02C44}"/>
    <cellStyle name="Comma 2 3 76" xfId="19011" xr:uid="{C2768882-08B3-4084-A6CE-52065CE5E4C4}"/>
    <cellStyle name="Comma 2 3 76 2" xfId="39359" xr:uid="{8C388908-82B0-40AB-B8CD-48C96B0E508F}"/>
    <cellStyle name="Comma 2 3 77" xfId="19012" xr:uid="{AA1439D4-5D3F-4C7B-A7FF-F86D44533E8D}"/>
    <cellStyle name="Comma 2 3 77 2" xfId="39360" xr:uid="{E75ED8B6-A889-4672-9AAA-BA6ECDF2F21C}"/>
    <cellStyle name="Comma 2 3 78" xfId="19013" xr:uid="{F454A7B8-1C4F-4E84-BFD5-52387046BB6F}"/>
    <cellStyle name="Comma 2 3 78 2" xfId="39361" xr:uid="{67C2985F-EFC5-42EE-9EFE-7BC43202BAB7}"/>
    <cellStyle name="Comma 2 3 79" xfId="19014" xr:uid="{CC2B4092-834B-4247-9A93-AA3893D28FA4}"/>
    <cellStyle name="Comma 2 3 79 2" xfId="39362" xr:uid="{5166BA7D-D46D-4BB7-9171-0A25F80AC579}"/>
    <cellStyle name="Comma 2 3 8" xfId="19015" xr:uid="{5BE0E2EA-9315-454F-929E-106B8E66A60E}"/>
    <cellStyle name="Comma 2 3 8 2" xfId="39363" xr:uid="{60C086ED-0C6C-42E9-91A3-5EC145CF3BD6}"/>
    <cellStyle name="Comma 2 3 8 2 2" xfId="50159" xr:uid="{37646A61-9315-4930-8232-3A4756F62E05}"/>
    <cellStyle name="Comma 2 3 8 3" xfId="49877" xr:uid="{A0EA312C-FFCD-47B2-B237-E59C9B512F51}"/>
    <cellStyle name="Comma 2 3 80" xfId="19016" xr:uid="{FDD6EC9B-267E-41C7-8B7A-2F26BB27E7B9}"/>
    <cellStyle name="Comma 2 3 80 2" xfId="39364" xr:uid="{B8315137-DC66-4764-A8F9-E5F604BC24E9}"/>
    <cellStyle name="Comma 2 3 81" xfId="19017" xr:uid="{AFB639BB-5B37-4987-AEE8-0512EFBCB28B}"/>
    <cellStyle name="Comma 2 3 81 2" xfId="39365" xr:uid="{4FCFC784-8218-41B0-87B0-DD590E033AF0}"/>
    <cellStyle name="Comma 2 3 82" xfId="19018" xr:uid="{C2192E07-1E79-44BF-81B1-797DE826ABE8}"/>
    <cellStyle name="Comma 2 3 82 2" xfId="39366" xr:uid="{E631268F-24F8-486C-A16D-D399EE30ACDB}"/>
    <cellStyle name="Comma 2 3 83" xfId="19019" xr:uid="{A1647255-6E06-4E83-8068-33FEFFC5C075}"/>
    <cellStyle name="Comma 2 3 83 2" xfId="39367" xr:uid="{4BD601E8-3BBF-44CA-8770-34A1D573E81E}"/>
    <cellStyle name="Comma 2 3 84" xfId="19020" xr:uid="{47806A86-D362-4690-A883-E8BB3A1C9244}"/>
    <cellStyle name="Comma 2 3 84 2" xfId="39368" xr:uid="{073F5612-0693-4E36-9E71-4F3A33B352D6}"/>
    <cellStyle name="Comma 2 3 85" xfId="19021" xr:uid="{ADCE352D-1EB2-43CF-BDEA-21A83416728A}"/>
    <cellStyle name="Comma 2 3 85 2" xfId="39369" xr:uid="{BD32D04F-8D85-4CCE-89C6-17258D5DCA41}"/>
    <cellStyle name="Comma 2 3 86" xfId="19022" xr:uid="{ACB96CD7-FE1C-480A-AD33-B52CF43A09A3}"/>
    <cellStyle name="Comma 2 3 86 2" xfId="39370" xr:uid="{242BF4A1-4652-4F26-951F-A20C53AEF060}"/>
    <cellStyle name="Comma 2 3 87" xfId="19023" xr:uid="{860B9B78-471C-44CE-93E0-AF858E491791}"/>
    <cellStyle name="Comma 2 3 87 2" xfId="39371" xr:uid="{65C788D5-DBCF-4EC2-B14F-91D858C5287E}"/>
    <cellStyle name="Comma 2 3 88" xfId="19024" xr:uid="{7D2D7B49-77D2-4A8F-B8DA-81B2D626FA2E}"/>
    <cellStyle name="Comma 2 3 88 2" xfId="39372" xr:uid="{6027D70C-6BDE-4FD4-B574-0705357B9296}"/>
    <cellStyle name="Comma 2 3 89" xfId="19025" xr:uid="{681FC2C1-F61E-4EDB-872A-9BC1760E406E}"/>
    <cellStyle name="Comma 2 3 89 2" xfId="39373" xr:uid="{F2124F91-6797-4FD3-BA85-DCB35264E173}"/>
    <cellStyle name="Comma 2 3 9" xfId="19026" xr:uid="{78D876F0-5CEC-4618-8CEF-2D8703A8CD3F}"/>
    <cellStyle name="Comma 2 3 9 2" xfId="39374" xr:uid="{F16F51C7-DDB5-4EDC-BF82-17BBE60ED880}"/>
    <cellStyle name="Comma 2 3 9 2 2" xfId="50185" xr:uid="{9AA4AC27-5AEC-4DD8-ADB0-5D9C9F4D3DC8}"/>
    <cellStyle name="Comma 2 3 9 3" xfId="49903" xr:uid="{DCC14C8D-5450-43DD-BDF9-902F15782E16}"/>
    <cellStyle name="Comma 2 3 90" xfId="19027" xr:uid="{69F029BC-B99F-4E29-9163-5C9447EC5F39}"/>
    <cellStyle name="Comma 2 3 90 2" xfId="39375" xr:uid="{054FEAEC-8022-496D-8904-A2B33845D90B}"/>
    <cellStyle name="Comma 2 3 91" xfId="19028" xr:uid="{6B17DAE6-E27E-4AED-8A3B-7A56DAF98B31}"/>
    <cellStyle name="Comma 2 3 91 2" xfId="39376" xr:uid="{3ACCA67E-61BB-48C0-9815-55D594F7D0AA}"/>
    <cellStyle name="Comma 2 3 92" xfId="19029" xr:uid="{E615038D-C6D7-4D99-981F-2A9DA58ED8AF}"/>
    <cellStyle name="Comma 2 3 92 2" xfId="39377" xr:uid="{88413A15-7C3F-46CC-9C81-4A0C346E7A2D}"/>
    <cellStyle name="Comma 2 3 93" xfId="19030" xr:uid="{EB0792CB-011A-4DD8-BBD8-E664A3AD038D}"/>
    <cellStyle name="Comma 2 3 93 2" xfId="39378" xr:uid="{7138F127-F397-4D14-905E-2DABD0DEC437}"/>
    <cellStyle name="Comma 2 3 94" xfId="19031" xr:uid="{4A3E8C21-2E8F-47B1-8D4E-DCAB8759AC22}"/>
    <cellStyle name="Comma 2 3 94 2" xfId="39379" xr:uid="{DD801F4D-2889-4D82-A659-DCBA2E1DA82F}"/>
    <cellStyle name="Comma 2 3 95" xfId="19032" xr:uid="{A0E80962-C00D-4A5F-AE44-3768A2B21536}"/>
    <cellStyle name="Comma 2 3 95 2" xfId="39380" xr:uid="{81E42450-EA96-40C8-AB89-30197E2D69BA}"/>
    <cellStyle name="Comma 2 3 96" xfId="19033" xr:uid="{7F59E36E-AB29-4F71-8747-2224FF6A3BE1}"/>
    <cellStyle name="Comma 2 3 96 2" xfId="39381" xr:uid="{D7A50DBC-ECE5-4D17-BD14-CA06F4A893F3}"/>
    <cellStyle name="Comma 2 3 97" xfId="19034" xr:uid="{224BB1B3-A4AF-41FF-8888-419ECDB888F2}"/>
    <cellStyle name="Comma 2 3 97 2" xfId="39382" xr:uid="{79724B77-B743-4849-9DD1-003BF8FFA3CD}"/>
    <cellStyle name="Comma 2 3 98" xfId="19035" xr:uid="{0CEA4E87-8444-4044-8BD8-6F43574C8BB3}"/>
    <cellStyle name="Comma 2 3 98 2" xfId="39383" xr:uid="{95910594-93B3-45E8-8A0F-ACBABE664959}"/>
    <cellStyle name="Comma 2 3 99" xfId="19036" xr:uid="{BC2F54EF-573C-497B-AFE9-CC0CB650FCC9}"/>
    <cellStyle name="Comma 2 3 99 2" xfId="39384" xr:uid="{9CD96B8C-5684-41C5-8B3D-A44E22335714}"/>
    <cellStyle name="Comma 2 30" xfId="19037" xr:uid="{46DBE12A-BB1B-41BF-8BEF-AED3EC63F9EF}"/>
    <cellStyle name="Comma 2 30 2" xfId="19038" xr:uid="{26327B08-3D5A-4825-AB68-7E5B49289B39}"/>
    <cellStyle name="Comma 2 30 2 2" xfId="39386" xr:uid="{F58AB82B-5DAA-437C-AC05-77243EE74753}"/>
    <cellStyle name="Comma 2 30 3" xfId="19039" xr:uid="{C1CA7AD5-76F2-4A5C-AEC3-217C02457F9C}"/>
    <cellStyle name="Comma 2 30 3 2" xfId="39387" xr:uid="{A0E4F68D-CE32-4ED9-8DF5-20DEF02FDB51}"/>
    <cellStyle name="Comma 2 30 4" xfId="39385" xr:uid="{A6C9F001-B044-4C4D-BB2F-687F6DA011C3}"/>
    <cellStyle name="Comma 2 31" xfId="19040" xr:uid="{9C148C1D-19F1-45C8-95DF-911A91A5F0C3}"/>
    <cellStyle name="Comma 2 31 2" xfId="19041" xr:uid="{6F2591D9-76B9-43F6-89AF-36BADAF2478E}"/>
    <cellStyle name="Comma 2 31 2 2" xfId="39389" xr:uid="{C35AC132-1189-4C58-BAA9-718CBBA663D0}"/>
    <cellStyle name="Comma 2 31 3" xfId="19042" xr:uid="{EA918FC7-0A32-441B-A10A-EF6586C927BE}"/>
    <cellStyle name="Comma 2 31 3 2" xfId="39390" xr:uid="{73FBB1E5-21E6-4A79-B739-5821ED968981}"/>
    <cellStyle name="Comma 2 31 4" xfId="39388" xr:uid="{81A567C8-ED92-40B6-95D3-4C5F5C8CF21F}"/>
    <cellStyle name="Comma 2 32" xfId="19043" xr:uid="{57B7B64A-F5DE-47B7-A6DF-066A165956F5}"/>
    <cellStyle name="Comma 2 32 2" xfId="19044" xr:uid="{4C1927B2-ADF1-4ADD-BFBC-875C8A270AC8}"/>
    <cellStyle name="Comma 2 32 2 2" xfId="39392" xr:uid="{3923A9C6-BB34-4AA8-A241-2FFA030F3BE9}"/>
    <cellStyle name="Comma 2 32 3" xfId="19045" xr:uid="{E91AB84C-D764-4582-BA41-CDCC206C33AD}"/>
    <cellStyle name="Comma 2 32 3 2" xfId="39393" xr:uid="{4D8A3E95-70E6-458F-98EF-2AE3C9EBBFD2}"/>
    <cellStyle name="Comma 2 32 4" xfId="39391" xr:uid="{BC03AEDD-0F0F-4BB0-A3DB-FBAD2D126ECA}"/>
    <cellStyle name="Comma 2 33" xfId="19046" xr:uid="{EC782A13-9FED-4C13-9DF7-88A7D155FDDC}"/>
    <cellStyle name="Comma 2 33 2" xfId="19047" xr:uid="{AB7D49C9-22B6-45E8-9934-65B6F40CA0B1}"/>
    <cellStyle name="Comma 2 33 2 2" xfId="39395" xr:uid="{472721BE-104F-47F7-8B40-DA01A676A885}"/>
    <cellStyle name="Comma 2 33 3" xfId="19048" xr:uid="{7585DB92-5B46-46EF-80C7-27C9BDE81B52}"/>
    <cellStyle name="Comma 2 33 3 2" xfId="39396" xr:uid="{F3868925-F190-44B5-B5AF-084B9F98C5B3}"/>
    <cellStyle name="Comma 2 33 4" xfId="39394" xr:uid="{1698B9D2-48BD-434F-B035-0875CCF69388}"/>
    <cellStyle name="Comma 2 34" xfId="19049" xr:uid="{C4722081-66A8-4455-A496-23577F7335DD}"/>
    <cellStyle name="Comma 2 34 2" xfId="19050" xr:uid="{027E303D-07C4-41EB-A8BE-A72AEF7633F9}"/>
    <cellStyle name="Comma 2 34 2 2" xfId="39398" xr:uid="{620962F4-A9C1-4882-BC17-FF2C7292DE07}"/>
    <cellStyle name="Comma 2 34 3" xfId="19051" xr:uid="{132FCA72-7636-402E-B1B3-C7FFFDD70044}"/>
    <cellStyle name="Comma 2 34 3 2" xfId="39399" xr:uid="{C20D4AE4-CDB3-4956-A046-1A76E00ECE25}"/>
    <cellStyle name="Comma 2 34 4" xfId="39397" xr:uid="{8C8139CF-78FA-4EE6-ABB2-088104DEAD9C}"/>
    <cellStyle name="Comma 2 35" xfId="19052" xr:uid="{DC79A649-9ED8-428E-A041-39E40621B980}"/>
    <cellStyle name="Comma 2 35 2" xfId="19053" xr:uid="{49163B63-E3CC-4770-B38A-DEFBEB3E98E2}"/>
    <cellStyle name="Comma 2 35 2 2" xfId="39401" xr:uid="{0A93176A-10DD-472F-BB23-6C6657DFC522}"/>
    <cellStyle name="Comma 2 35 3" xfId="19054" xr:uid="{E83C09C9-BA16-4BFF-8719-E40D4FBCB210}"/>
    <cellStyle name="Comma 2 35 3 2" xfId="39402" xr:uid="{BF787113-3BEB-4B73-AC36-5B8B38CFCEC9}"/>
    <cellStyle name="Comma 2 35 4" xfId="39400" xr:uid="{CAB051C6-7E90-42F1-BEF6-61AA6850EAC7}"/>
    <cellStyle name="Comma 2 36" xfId="19055" xr:uid="{B5D9737E-914F-45A5-8486-A08707C4C7E2}"/>
    <cellStyle name="Comma 2 36 2" xfId="19056" xr:uid="{7730E115-38F5-4AF8-ACB6-5C4179826A2E}"/>
    <cellStyle name="Comma 2 36 2 2" xfId="39404" xr:uid="{253C5C73-C046-4527-B6D4-3F6394E18EFB}"/>
    <cellStyle name="Comma 2 36 3" xfId="19057" xr:uid="{DA18D8DD-B809-44A9-BEF5-D0148E94492E}"/>
    <cellStyle name="Comma 2 36 3 2" xfId="39405" xr:uid="{E38569D3-1D0F-49B9-B835-7D8C258A1D73}"/>
    <cellStyle name="Comma 2 36 4" xfId="39403" xr:uid="{911C01B2-9166-4A3D-A1A4-6CFA0926A236}"/>
    <cellStyle name="Comma 2 37" xfId="19058" xr:uid="{F283E5FD-0FF5-49B0-8831-8C22D9C86D76}"/>
    <cellStyle name="Comma 2 37 2" xfId="19059" xr:uid="{21F72C0B-6226-45FF-BFD2-A9C4F0F20976}"/>
    <cellStyle name="Comma 2 37 2 2" xfId="39407" xr:uid="{DAAD2E2E-AF99-41AE-BF29-0EB9A4B0DF43}"/>
    <cellStyle name="Comma 2 37 3" xfId="19060" xr:uid="{4AEAB4E2-3B91-4C1B-9CBB-09FE8D54697B}"/>
    <cellStyle name="Comma 2 37 3 2" xfId="39408" xr:uid="{66C876CF-B9E5-48FC-9C80-4A17B0945AA2}"/>
    <cellStyle name="Comma 2 37 4" xfId="39406" xr:uid="{6B742FCF-3F79-4022-8197-05CAA14922C0}"/>
    <cellStyle name="Comma 2 38" xfId="19061" xr:uid="{1A254D0B-8D96-4132-AF6B-7BE87C01B93B}"/>
    <cellStyle name="Comma 2 38 2" xfId="19062" xr:uid="{E2993CE8-A71B-4B9D-80F8-236149329085}"/>
    <cellStyle name="Comma 2 38 2 2" xfId="39410" xr:uid="{0F122372-1180-45B5-AD48-945A85685BC2}"/>
    <cellStyle name="Comma 2 38 3" xfId="19063" xr:uid="{1A900D06-51B9-45BE-9D63-BFAA6048DC33}"/>
    <cellStyle name="Comma 2 38 3 2" xfId="39411" xr:uid="{3A30F313-1253-4F4B-85A1-7402D68ACF50}"/>
    <cellStyle name="Comma 2 38 4" xfId="39409" xr:uid="{153009AE-9A6E-49D0-9BA9-8FD25A44763F}"/>
    <cellStyle name="Comma 2 39" xfId="19064" xr:uid="{6E02C25D-E508-4ADE-81DB-BD371CE6F1EF}"/>
    <cellStyle name="Comma 2 39 2" xfId="19065" xr:uid="{239B173E-CB2C-4FD8-AF5C-FAF16DAF907A}"/>
    <cellStyle name="Comma 2 39 2 2" xfId="39413" xr:uid="{C4293F2B-76C8-468E-B120-F74372BDDAD1}"/>
    <cellStyle name="Comma 2 39 3" xfId="19066" xr:uid="{6BA3E3A3-825B-49F2-8B5D-A99DB06ED5B3}"/>
    <cellStyle name="Comma 2 39 3 2" xfId="39414" xr:uid="{099427CC-F997-44BB-88C5-A6C5566DD82C}"/>
    <cellStyle name="Comma 2 39 4" xfId="39412" xr:uid="{0E4EA0FE-9B64-46DE-9D97-268DC506A1DB}"/>
    <cellStyle name="Comma 2 4" xfId="460" xr:uid="{C71C8ACB-8822-494E-A4B0-F171CEAF6242}"/>
    <cellStyle name="Comma 2 4 10" xfId="19068" xr:uid="{4CBF7231-81C6-446B-B07E-F23433EA6622}"/>
    <cellStyle name="Comma 2 4 10 2" xfId="39416" xr:uid="{FF05389C-FD62-4D9D-8C56-73AB46FA4188}"/>
    <cellStyle name="Comma 2 4 10 3" xfId="49940" xr:uid="{033829DC-A866-4780-95B1-200622861E73}"/>
    <cellStyle name="Comma 2 4 100" xfId="19069" xr:uid="{61D2576E-2363-4C3F-AF78-A207BE1D1A58}"/>
    <cellStyle name="Comma 2 4 100 2" xfId="39417" xr:uid="{A6AD19B0-5EF7-43D8-BBA7-C2338B1EBD62}"/>
    <cellStyle name="Comma 2 4 101" xfId="19070" xr:uid="{A2719822-0C61-49DD-BD61-F79AAEFAE987}"/>
    <cellStyle name="Comma 2 4 101 2" xfId="39418" xr:uid="{D716E2C9-4B9A-4F6B-BA29-8B7DDB6128F8}"/>
    <cellStyle name="Comma 2 4 102" xfId="19071" xr:uid="{69F09375-1EE3-4BFA-A66E-08590F5556D2}"/>
    <cellStyle name="Comma 2 4 102 2" xfId="39419" xr:uid="{60E5DD01-5330-4A60-BEE1-124E9F2463D2}"/>
    <cellStyle name="Comma 2 4 103" xfId="19072" xr:uid="{EE85AEA5-BDF0-4135-843E-98571617A128}"/>
    <cellStyle name="Comma 2 4 103 2" xfId="39420" xr:uid="{545FA4DC-9EDA-40F9-B460-C83F53937DF7}"/>
    <cellStyle name="Comma 2 4 104" xfId="19073" xr:uid="{706AA8F7-937F-4E90-A136-4FF18FCF36A0}"/>
    <cellStyle name="Comma 2 4 104 2" xfId="39421" xr:uid="{98B07EA4-F7B3-4D6F-B23E-8C1DBC17EB8F}"/>
    <cellStyle name="Comma 2 4 105" xfId="19074" xr:uid="{2083F5B7-81C2-4F29-8338-CF215B66C91F}"/>
    <cellStyle name="Comma 2 4 105 2" xfId="39422" xr:uid="{2C0CA409-F63F-4984-99B7-CD81CAA269B8}"/>
    <cellStyle name="Comma 2 4 106" xfId="19075" xr:uid="{430C894E-1B4B-49AD-BE44-956BB4F104A7}"/>
    <cellStyle name="Comma 2 4 106 2" xfId="39423" xr:uid="{B6DF50B1-6558-4385-AB0C-9B943BB67CA6}"/>
    <cellStyle name="Comma 2 4 107" xfId="19076" xr:uid="{729F9575-BCAF-4FC9-B43C-B18D065B0F7F}"/>
    <cellStyle name="Comma 2 4 107 2" xfId="39424" xr:uid="{86059CE1-AFF0-4AE3-8378-863651273FE8}"/>
    <cellStyle name="Comma 2 4 108" xfId="19077" xr:uid="{F0221464-D360-4991-9AAA-9ACA40E13CB7}"/>
    <cellStyle name="Comma 2 4 108 2" xfId="39425" xr:uid="{8751CB03-C98F-4EF3-A8BA-4E774C4C83C6}"/>
    <cellStyle name="Comma 2 4 109" xfId="19078" xr:uid="{A0EC4C3A-20DE-4AEC-98DB-79517D686209}"/>
    <cellStyle name="Comma 2 4 109 2" xfId="39426" xr:uid="{9972BFDB-4FC6-4243-94BA-964C7085ABC4}"/>
    <cellStyle name="Comma 2 4 11" xfId="19079" xr:uid="{272AC598-4842-4D5D-8FBC-F8D64D8EEBFC}"/>
    <cellStyle name="Comma 2 4 11 2" xfId="39427" xr:uid="{4912C4B3-1670-480F-8F31-47EF7EEA667F}"/>
    <cellStyle name="Comma 2 4 110" xfId="19080" xr:uid="{6668C4B2-6BB2-44A3-A75D-2DC63D51FD79}"/>
    <cellStyle name="Comma 2 4 110 2" xfId="39428" xr:uid="{53C9EB0C-2C79-41DF-8EFF-E0B51D808B15}"/>
    <cellStyle name="Comma 2 4 111" xfId="19081" xr:uid="{67F08B18-756C-4E33-BDA7-2C29F44E12FB}"/>
    <cellStyle name="Comma 2 4 111 2" xfId="39429" xr:uid="{08928732-890A-406F-A0B2-1CB6D58BC3FB}"/>
    <cellStyle name="Comma 2 4 112" xfId="19082" xr:uid="{D62935D6-3D91-4E27-97AE-9ED8D5FF9624}"/>
    <cellStyle name="Comma 2 4 112 2" xfId="39430" xr:uid="{5F696C5C-33CC-44B6-A60F-6888F8DDEDED}"/>
    <cellStyle name="Comma 2 4 113" xfId="19083" xr:uid="{B6503DE3-2E53-4221-BEF7-90CFDE882433}"/>
    <cellStyle name="Comma 2 4 113 2" xfId="39431" xr:uid="{9D516408-F422-4EB5-9B55-7413689C0193}"/>
    <cellStyle name="Comma 2 4 114" xfId="19084" xr:uid="{0C2EDF82-02D9-4E02-AFA2-4892F85F9171}"/>
    <cellStyle name="Comma 2 4 114 2" xfId="39432" xr:uid="{2EB2F20D-3D6A-4856-A7AB-04623EFE9F8B}"/>
    <cellStyle name="Comma 2 4 115" xfId="19085" xr:uid="{B2721755-7C6F-44F6-B604-DA135A328E40}"/>
    <cellStyle name="Comma 2 4 115 2" xfId="39433" xr:uid="{D236F116-15F2-47AD-BA96-0B258C9DCAF7}"/>
    <cellStyle name="Comma 2 4 116" xfId="19086" xr:uid="{43D70252-99D2-4468-81EE-DB41DBA611B0}"/>
    <cellStyle name="Comma 2 4 116 2" xfId="39434" xr:uid="{60B38BE4-5AE8-43D8-8C43-887532983BD2}"/>
    <cellStyle name="Comma 2 4 117" xfId="19087" xr:uid="{448EBF1C-275E-420F-8B49-4A7438D6A00D}"/>
    <cellStyle name="Comma 2 4 117 2" xfId="39435" xr:uid="{9A5799CB-CFF9-4ECA-8A6B-DE0F4817F454}"/>
    <cellStyle name="Comma 2 4 118" xfId="19088" xr:uid="{0B5EF45A-4385-4EA7-925F-A3F7C81654EE}"/>
    <cellStyle name="Comma 2 4 118 2" xfId="39436" xr:uid="{2F321178-D445-4EE0-AA9F-476830CF7E01}"/>
    <cellStyle name="Comma 2 4 119" xfId="19089" xr:uid="{710D8207-1250-4573-BE33-1A0BFF62A0B9}"/>
    <cellStyle name="Comma 2 4 119 2" xfId="39437" xr:uid="{B1249B52-3701-42E4-8735-239B98100CD9}"/>
    <cellStyle name="Comma 2 4 12" xfId="19090" xr:uid="{CBDB795D-4F1C-4882-B38A-10E66BA8F22E}"/>
    <cellStyle name="Comma 2 4 12 2" xfId="39438" xr:uid="{7958EAF6-87FE-4AB9-B7D3-2F988B97360E}"/>
    <cellStyle name="Comma 2 4 120" xfId="19091" xr:uid="{B2970353-7F48-4FFA-95BC-C6AD11DCD6A5}"/>
    <cellStyle name="Comma 2 4 120 2" xfId="39439" xr:uid="{058C3AD2-6C5E-4A41-9B92-49D1880FA0F6}"/>
    <cellStyle name="Comma 2 4 121" xfId="19092" xr:uid="{95ECA036-AAFA-4659-89C3-2087B288BDA0}"/>
    <cellStyle name="Comma 2 4 121 2" xfId="39440" xr:uid="{F5617E21-6550-4900-A066-C584208B5DBC}"/>
    <cellStyle name="Comma 2 4 122" xfId="19093" xr:uid="{B22AE4A1-A0FC-485A-B8E9-9BD8064E2CA9}"/>
    <cellStyle name="Comma 2 4 122 2" xfId="39441" xr:uid="{2607F162-549A-4463-AF6C-618358564488}"/>
    <cellStyle name="Comma 2 4 123" xfId="19094" xr:uid="{04F2ECBF-BB0B-4831-A904-40783EDC4E23}"/>
    <cellStyle name="Comma 2 4 123 2" xfId="39442" xr:uid="{7807633D-3820-40D2-9C1F-3F4C39779181}"/>
    <cellStyle name="Comma 2 4 124" xfId="19095" xr:uid="{2C1750CA-F906-4D97-A58D-628515C4EBD2}"/>
    <cellStyle name="Comma 2 4 124 2" xfId="39443" xr:uid="{86E60AF8-6CA9-45A0-A519-B11BA3E18350}"/>
    <cellStyle name="Comma 2 4 125" xfId="19096" xr:uid="{037FD924-FC7E-4BE5-9B4F-FD1F3CE4E3EC}"/>
    <cellStyle name="Comma 2 4 125 2" xfId="39444" xr:uid="{9029E120-D5A3-409D-914A-031F68FB57AF}"/>
    <cellStyle name="Comma 2 4 126" xfId="19097" xr:uid="{E3304E43-2C3F-4005-AEC7-4CEE90DBD932}"/>
    <cellStyle name="Comma 2 4 126 2" xfId="39445" xr:uid="{1F809FF2-A304-46EF-BE85-F8F67C0557FF}"/>
    <cellStyle name="Comma 2 4 127" xfId="19098" xr:uid="{C691C712-0A8F-4E15-BB87-D7CACE691295}"/>
    <cellStyle name="Comma 2 4 127 2" xfId="39446" xr:uid="{17E40FD1-2C36-40FA-B459-26D2BEE80206}"/>
    <cellStyle name="Comma 2 4 128" xfId="19099" xr:uid="{762B1546-19EE-4F70-B45B-90069034E150}"/>
    <cellStyle name="Comma 2 4 128 2" xfId="39447" xr:uid="{5CEFA309-9FEE-4B5C-920F-49D4CAECE229}"/>
    <cellStyle name="Comma 2 4 129" xfId="19100" xr:uid="{EDECEA8E-42CD-44AA-8BFD-F6FC6AC9C8AD}"/>
    <cellStyle name="Comma 2 4 129 2" xfId="39448" xr:uid="{EDA94D5E-2AFD-4803-B356-A83064172768}"/>
    <cellStyle name="Comma 2 4 13" xfId="19101" xr:uid="{F841E82F-AC49-49A3-A5A5-2D1AFF1E0B7B}"/>
    <cellStyle name="Comma 2 4 13 2" xfId="39449" xr:uid="{03FFE2DD-3C67-4B1C-93AA-42092702C1ED}"/>
    <cellStyle name="Comma 2 4 130" xfId="19102" xr:uid="{77AF1946-D51B-46FB-95D8-37F24D684094}"/>
    <cellStyle name="Comma 2 4 130 2" xfId="39450" xr:uid="{91245D52-7EBB-4B09-A976-8AB8311232B8}"/>
    <cellStyle name="Comma 2 4 131" xfId="19103" xr:uid="{7F8646F1-FBB4-4AD0-A881-A77305EC2C2D}"/>
    <cellStyle name="Comma 2 4 131 2" xfId="39451" xr:uid="{3B5722E6-2911-4E9A-9160-70F2BCAA53CF}"/>
    <cellStyle name="Comma 2 4 132" xfId="19104" xr:uid="{A6262577-50D5-4950-B0FA-D7D33E920AE5}"/>
    <cellStyle name="Comma 2 4 132 2" xfId="39452" xr:uid="{7C0A467C-7824-47ED-9001-113E7D6469A8}"/>
    <cellStyle name="Comma 2 4 133" xfId="19105" xr:uid="{5F992AC8-3CAE-4D8A-B91F-6005FE96838A}"/>
    <cellStyle name="Comma 2 4 133 2" xfId="39453" xr:uid="{7E335341-184C-46A9-BF80-30F42EC7B15F}"/>
    <cellStyle name="Comma 2 4 134" xfId="19106" xr:uid="{48E3F67B-C312-4C83-B2E3-1307C6E08EB7}"/>
    <cellStyle name="Comma 2 4 134 2" xfId="39454" xr:uid="{FF444B58-AF86-4199-8012-B687C4CDEE9D}"/>
    <cellStyle name="Comma 2 4 135" xfId="19107" xr:uid="{773DBA7F-2358-4E50-984A-08BB294ECCDE}"/>
    <cellStyle name="Comma 2 4 135 2" xfId="39455" xr:uid="{557B0B63-67EB-4C27-9E8F-2C1074C8D3EB}"/>
    <cellStyle name="Comma 2 4 136" xfId="19108" xr:uid="{BF9BD385-BA7B-4515-82E1-7EEAEE72D29C}"/>
    <cellStyle name="Comma 2 4 136 2" xfId="39456" xr:uid="{958D1C3C-AEE9-4554-8EDE-31AFEC3AC792}"/>
    <cellStyle name="Comma 2 4 137" xfId="19109" xr:uid="{511AF8F1-B26F-42E0-B25E-B03044FD9068}"/>
    <cellStyle name="Comma 2 4 137 2" xfId="39457" xr:uid="{79686267-6848-4A57-B6A6-C776A930074D}"/>
    <cellStyle name="Comma 2 4 138" xfId="19110" xr:uid="{8D065EFF-871C-4175-86E1-F5BE29C645BD}"/>
    <cellStyle name="Comma 2 4 138 2" xfId="39458" xr:uid="{2E9AF117-B635-4565-97D2-AEC66C48F648}"/>
    <cellStyle name="Comma 2 4 139" xfId="19111" xr:uid="{AE3505E1-993A-4183-A11F-EFE75FEE71F8}"/>
    <cellStyle name="Comma 2 4 139 2" xfId="39459" xr:uid="{A5E5781C-EFE9-4B38-9425-76AC7ACFA539}"/>
    <cellStyle name="Comma 2 4 14" xfId="19112" xr:uid="{3796F26B-C2A2-46D4-89CD-1B1F64905A39}"/>
    <cellStyle name="Comma 2 4 14 2" xfId="39460" xr:uid="{53693F5A-5545-4CFD-B9E3-CE9686D300D7}"/>
    <cellStyle name="Comma 2 4 140" xfId="19113" xr:uid="{EA7C6386-D5BF-412B-82F0-E8583F632201}"/>
    <cellStyle name="Comma 2 4 140 2" xfId="39461" xr:uid="{8AEEF9F3-84EA-4DEF-9A7C-6ACB0C3AEF83}"/>
    <cellStyle name="Comma 2 4 141" xfId="19114" xr:uid="{2D1D5370-C5CE-4FB0-B3D8-7DD3A9152584}"/>
    <cellStyle name="Comma 2 4 141 2" xfId="39462" xr:uid="{ADEA7EDF-DDF3-4662-8BF6-9867FA6D4AA5}"/>
    <cellStyle name="Comma 2 4 142" xfId="19115" xr:uid="{9A697DF7-6EAD-4B56-B3AC-BC4C89CD2483}"/>
    <cellStyle name="Comma 2 4 142 2" xfId="39463" xr:uid="{7D979E19-9312-48D2-B5CE-6183109FDBEF}"/>
    <cellStyle name="Comma 2 4 143" xfId="19116" xr:uid="{39577BC5-F97D-40E8-9CE2-EDD78D3C5BA4}"/>
    <cellStyle name="Comma 2 4 143 2" xfId="39464" xr:uid="{D7F9A1DD-6871-482C-AF8B-FF0CDA4770F1}"/>
    <cellStyle name="Comma 2 4 144" xfId="19117" xr:uid="{793F7BAB-281E-4BDF-B916-87F6E50D8122}"/>
    <cellStyle name="Comma 2 4 144 2" xfId="39465" xr:uid="{AB06F29B-3AE3-492A-B999-44095061F0D7}"/>
    <cellStyle name="Comma 2 4 145" xfId="19118" xr:uid="{5EA22FA5-BE6F-49D5-8287-5393BC89E32E}"/>
    <cellStyle name="Comma 2 4 145 2" xfId="39466" xr:uid="{54F23C71-C6B2-4CF0-9177-E5B6608E3A78}"/>
    <cellStyle name="Comma 2 4 146" xfId="19119" xr:uid="{086E1B47-ACA7-4675-9DE7-65DDFA702C02}"/>
    <cellStyle name="Comma 2 4 146 2" xfId="39467" xr:uid="{CD57678B-68FF-4FAB-8F64-9F10BF35101E}"/>
    <cellStyle name="Comma 2 4 147" xfId="19120" xr:uid="{85C6F6D0-B606-423E-9A1A-6EFC8D04DD39}"/>
    <cellStyle name="Comma 2 4 147 2" xfId="39468" xr:uid="{898071EC-CBCB-4C4A-808D-2333A0D0C523}"/>
    <cellStyle name="Comma 2 4 148" xfId="19121" xr:uid="{6B057AE1-A3CA-47BD-ADC0-A16DBCB3ED28}"/>
    <cellStyle name="Comma 2 4 148 2" xfId="39469" xr:uid="{056F2DD7-5E0B-49BF-8F60-5DD7748B576D}"/>
    <cellStyle name="Comma 2 4 149" xfId="19122" xr:uid="{7347752C-C261-41C6-ADFE-DABC31F20A3C}"/>
    <cellStyle name="Comma 2 4 149 2" xfId="39470" xr:uid="{D1F04697-1BA1-4D07-9C26-24B50C38EEF6}"/>
    <cellStyle name="Comma 2 4 15" xfId="19123" xr:uid="{82EAA2D0-C80B-46AF-8556-2DD8EA290C9B}"/>
    <cellStyle name="Comma 2 4 15 2" xfId="39471" xr:uid="{F7D92C6F-8B5F-4AD6-BB18-5867000EE186}"/>
    <cellStyle name="Comma 2 4 150" xfId="19124" xr:uid="{6C376912-E6E1-4DB9-96FF-7B7C6CE87941}"/>
    <cellStyle name="Comma 2 4 150 2" xfId="39472" xr:uid="{D2FF0BE3-3375-4B58-8E9B-F1AD6C61A07D}"/>
    <cellStyle name="Comma 2 4 151" xfId="19125" xr:uid="{692F2EBF-2F4C-4FC9-9038-FC1098E917F8}"/>
    <cellStyle name="Comma 2 4 151 2" xfId="39473" xr:uid="{6F74D672-3C9C-4F57-A700-802AFDCD305A}"/>
    <cellStyle name="Comma 2 4 152" xfId="19126" xr:uid="{29BE48D6-A2DB-499E-9937-EEE241042924}"/>
    <cellStyle name="Comma 2 4 152 2" xfId="39474" xr:uid="{042F3016-F237-4D65-8CDC-DAADC76FC33A}"/>
    <cellStyle name="Comma 2 4 153" xfId="19127" xr:uid="{5DB4CBA1-02EC-40E4-9EDC-4A4381F54C80}"/>
    <cellStyle name="Comma 2 4 153 2" xfId="39475" xr:uid="{33E78EA9-3D97-419C-937B-9AC16AC5FB2F}"/>
    <cellStyle name="Comma 2 4 154" xfId="19128" xr:uid="{19F1FE5A-BBFA-42A2-939D-DECB741BDC88}"/>
    <cellStyle name="Comma 2 4 154 2" xfId="39476" xr:uid="{8B593AA9-218C-44D9-84A7-FE8C7D5B1967}"/>
    <cellStyle name="Comma 2 4 155" xfId="19129" xr:uid="{5BA02F4D-D3AA-4456-9AF4-DA2702AABC73}"/>
    <cellStyle name="Comma 2 4 155 2" xfId="39477" xr:uid="{65C3F1D8-9C03-423A-9E49-9A156294DA6B}"/>
    <cellStyle name="Comma 2 4 156" xfId="19130" xr:uid="{10EBA4F7-E697-429E-8D26-A41E52F49D39}"/>
    <cellStyle name="Comma 2 4 156 2" xfId="39478" xr:uid="{77F6831A-FD78-468F-B8F2-1133F2C43DE8}"/>
    <cellStyle name="Comma 2 4 157" xfId="19131" xr:uid="{7C5AD18B-47BC-46DF-94F4-875D655CDCC6}"/>
    <cellStyle name="Comma 2 4 157 2" xfId="39479" xr:uid="{E5B69ADA-4D85-4F41-AD2D-82B4F02E3CE0}"/>
    <cellStyle name="Comma 2 4 158" xfId="19132" xr:uid="{FB83162A-B68F-401F-8918-0863D1D8F1EA}"/>
    <cellStyle name="Comma 2 4 158 2" xfId="39480" xr:uid="{0D1D48A9-F7A7-4316-B96F-6BFD5B7225DE}"/>
    <cellStyle name="Comma 2 4 159" xfId="19133" xr:uid="{B3B57981-FB9A-4A01-8B6D-BDA32242807C}"/>
    <cellStyle name="Comma 2 4 159 2" xfId="39481" xr:uid="{3FF2141C-7704-4E9C-8A36-B209DB1B48E7}"/>
    <cellStyle name="Comma 2 4 16" xfId="19134" xr:uid="{38E1CD92-9631-4B41-8E2B-D919D9C0A0D4}"/>
    <cellStyle name="Comma 2 4 16 2" xfId="39482" xr:uid="{386E7AE4-95AA-462F-AD58-DF1DEA55B14D}"/>
    <cellStyle name="Comma 2 4 160" xfId="19135" xr:uid="{BE9B5695-1673-486B-A1B8-A46DB616CF43}"/>
    <cellStyle name="Comma 2 4 160 2" xfId="39483" xr:uid="{DB9DE743-CD60-49A1-820C-1F049130E847}"/>
    <cellStyle name="Comma 2 4 161" xfId="19136" xr:uid="{8B712657-E274-45A6-9738-468DB01E77B5}"/>
    <cellStyle name="Comma 2 4 161 2" xfId="39484" xr:uid="{B340A129-B3AF-4509-9F67-0BADAA02FC89}"/>
    <cellStyle name="Comma 2 4 162" xfId="19137" xr:uid="{6214CD9F-FE66-4467-B641-525268F5093A}"/>
    <cellStyle name="Comma 2 4 162 2" xfId="39485" xr:uid="{BB12330C-FA8D-42EF-8FF5-1CF0B3C9BC68}"/>
    <cellStyle name="Comma 2 4 163" xfId="19138" xr:uid="{135B3826-5ACA-4363-A192-6FDD001B9FB4}"/>
    <cellStyle name="Comma 2 4 163 2" xfId="39486" xr:uid="{A12A3E5A-F2D6-494E-9D87-D6AD193425BB}"/>
    <cellStyle name="Comma 2 4 164" xfId="19139" xr:uid="{72364575-A8B0-45A5-A7C4-BFF22F2BEE31}"/>
    <cellStyle name="Comma 2 4 164 2" xfId="39487" xr:uid="{B3A89C5B-C5CC-4D04-8E28-58641B64250A}"/>
    <cellStyle name="Comma 2 4 165" xfId="19140" xr:uid="{AAABF061-1F32-417C-8A3F-A8F92A6D2696}"/>
    <cellStyle name="Comma 2 4 165 2" xfId="39488" xr:uid="{38FEC9D2-0AE2-4E9D-BBFF-DB96D8C4B540}"/>
    <cellStyle name="Comma 2 4 166" xfId="19141" xr:uid="{8BCBD572-DFFD-442E-A318-B95FE174D6E3}"/>
    <cellStyle name="Comma 2 4 166 2" xfId="39489" xr:uid="{CE6CE25E-3629-4F21-AACA-6E8797C28A15}"/>
    <cellStyle name="Comma 2 4 167" xfId="19142" xr:uid="{34AB954E-34D3-449E-A16B-6091A239A843}"/>
    <cellStyle name="Comma 2 4 167 2" xfId="39490" xr:uid="{1100DCF6-69BE-49ED-9359-7015E4A7F36B}"/>
    <cellStyle name="Comma 2 4 168" xfId="19143" xr:uid="{639F778E-6188-4AB6-B533-76FDEF1B202D}"/>
    <cellStyle name="Comma 2 4 168 2" xfId="39491" xr:uid="{74FC105B-92DD-4018-BED8-774D3EBB6800}"/>
    <cellStyle name="Comma 2 4 169" xfId="19144" xr:uid="{111C281A-7B0A-4911-AE2E-38CC3A525F25}"/>
    <cellStyle name="Comma 2 4 169 2" xfId="39492" xr:uid="{1C216E25-194D-476E-A9B2-6C7C6680E27E}"/>
    <cellStyle name="Comma 2 4 17" xfId="19145" xr:uid="{2050E68A-72B4-4EC6-B64D-F07DC3BA7061}"/>
    <cellStyle name="Comma 2 4 17 2" xfId="39493" xr:uid="{DC4BF8A2-2540-4989-8080-65463E74C87B}"/>
    <cellStyle name="Comma 2 4 170" xfId="19146" xr:uid="{A5CD2037-8F83-446C-8D42-A60C92A0C86B}"/>
    <cellStyle name="Comma 2 4 170 2" xfId="39494" xr:uid="{57EF0834-9159-42E1-98A7-D8E08A59754A}"/>
    <cellStyle name="Comma 2 4 171" xfId="19147" xr:uid="{D3058DC6-1C8A-4F06-8C66-C5D360553596}"/>
    <cellStyle name="Comma 2 4 171 2" xfId="39495" xr:uid="{9CE3ECA7-07F7-409A-A45F-B529991E4AD3}"/>
    <cellStyle name="Comma 2 4 172" xfId="19148" xr:uid="{5539B066-190A-4653-8A81-0BAD5EA4EB31}"/>
    <cellStyle name="Comma 2 4 172 2" xfId="39496" xr:uid="{7FA0B069-8F65-4B42-801F-5B574FDA04B2}"/>
    <cellStyle name="Comma 2 4 173" xfId="19149" xr:uid="{3ED0D6FF-DC53-4D9E-B139-F5643B65C415}"/>
    <cellStyle name="Comma 2 4 173 2" xfId="39497" xr:uid="{E5394FB2-744D-4926-9060-4D625A6F7E04}"/>
    <cellStyle name="Comma 2 4 174" xfId="19150" xr:uid="{57FA28CA-4192-49CE-9521-E88D082B52BC}"/>
    <cellStyle name="Comma 2 4 174 2" xfId="39498" xr:uid="{54F195ED-A863-4328-8401-1E76B6C51A22}"/>
    <cellStyle name="Comma 2 4 175" xfId="19151" xr:uid="{D0D9485E-895B-40DD-B80C-EE644FD4158B}"/>
    <cellStyle name="Comma 2 4 175 2" xfId="39499" xr:uid="{C0DA5D35-4EC1-44A5-BAA3-4790E22C04E2}"/>
    <cellStyle name="Comma 2 4 176" xfId="19152" xr:uid="{0BE7C2C3-3678-4872-8B05-3937BC859578}"/>
    <cellStyle name="Comma 2 4 176 2" xfId="39500" xr:uid="{687B4250-9BED-4873-A3B9-20A906F36DF4}"/>
    <cellStyle name="Comma 2 4 177" xfId="19153" xr:uid="{08D543B3-A5C3-4A56-B9B1-2DE73AD40029}"/>
    <cellStyle name="Comma 2 4 177 2" xfId="39501" xr:uid="{EA7BD8F3-38B1-481E-9BE6-41DAD18B0569}"/>
    <cellStyle name="Comma 2 4 178" xfId="19154" xr:uid="{EF0B1AC6-AC3F-4395-B350-0847640AEB00}"/>
    <cellStyle name="Comma 2 4 178 2" xfId="39502" xr:uid="{7FB337A9-E89B-4E85-A834-4C868EBA3946}"/>
    <cellStyle name="Comma 2 4 179" xfId="19155" xr:uid="{209FA0C8-939E-4D6E-825E-174ED8F27A86}"/>
    <cellStyle name="Comma 2 4 179 2" xfId="39503" xr:uid="{BF97B73B-128A-4EC0-B983-42276835565F}"/>
    <cellStyle name="Comma 2 4 18" xfId="19156" xr:uid="{82BE9F2C-6016-4B3F-BB96-13C05C78BE0A}"/>
    <cellStyle name="Comma 2 4 18 2" xfId="39504" xr:uid="{A361950B-9FE2-4D6A-9569-34F250BFFD93}"/>
    <cellStyle name="Comma 2 4 180" xfId="19157" xr:uid="{5A037792-F97E-4E15-B208-BE19B8C7291E}"/>
    <cellStyle name="Comma 2 4 180 2" xfId="39505" xr:uid="{7530A0D2-597F-4793-B182-DE558D29958E}"/>
    <cellStyle name="Comma 2 4 181" xfId="19158" xr:uid="{78056F7E-ADC7-4592-9082-3A6343B19F79}"/>
    <cellStyle name="Comma 2 4 181 2" xfId="39506" xr:uid="{884F357A-FD25-4535-B408-7DDE71805203}"/>
    <cellStyle name="Comma 2 4 182" xfId="19159" xr:uid="{5F822787-1DAF-4FEB-9302-E7305835D06E}"/>
    <cellStyle name="Comma 2 4 182 2" xfId="39507" xr:uid="{2D6259C8-78AA-4CE7-9A87-28D335FFF40C}"/>
    <cellStyle name="Comma 2 4 183" xfId="19160" xr:uid="{CF6B907A-186D-43B4-94F3-ED9761FE518D}"/>
    <cellStyle name="Comma 2 4 183 2" xfId="39508" xr:uid="{054FCB87-780D-4FF3-A864-F1C078C640B8}"/>
    <cellStyle name="Comma 2 4 184" xfId="19161" xr:uid="{31166B1C-B650-4E30-8963-99DE674434BB}"/>
    <cellStyle name="Comma 2 4 184 2" xfId="39509" xr:uid="{0B96A421-A84D-4144-914B-DCFB1840F2DB}"/>
    <cellStyle name="Comma 2 4 185" xfId="19162" xr:uid="{055FF59C-0141-4CCE-8CBB-9050477BE709}"/>
    <cellStyle name="Comma 2 4 185 2" xfId="39510" xr:uid="{1422C66B-EA3C-4498-B3A7-0A4C9A89B54B}"/>
    <cellStyle name="Comma 2 4 186" xfId="19163" xr:uid="{12C8ABC3-2B9D-4E72-B11A-7A6347DC9F50}"/>
    <cellStyle name="Comma 2 4 186 2" xfId="39511" xr:uid="{4CED475F-0923-437E-B5B7-7A6804FBCD3A}"/>
    <cellStyle name="Comma 2 4 187" xfId="19164" xr:uid="{5A71F091-93A8-479A-810A-0252EE7617C0}"/>
    <cellStyle name="Comma 2 4 187 2" xfId="39512" xr:uid="{18C37306-0C57-40D2-94C3-23D83ACE9CF4}"/>
    <cellStyle name="Comma 2 4 188" xfId="19165" xr:uid="{1CB32438-16DA-45FD-AA29-F779D6A83716}"/>
    <cellStyle name="Comma 2 4 188 2" xfId="39513" xr:uid="{16AC8DA4-1746-4319-B2EE-0EB8647455C8}"/>
    <cellStyle name="Comma 2 4 189" xfId="19166" xr:uid="{DA4F1933-4AA9-4AB4-9373-72A54AE934F0}"/>
    <cellStyle name="Comma 2 4 189 2" xfId="39514" xr:uid="{A3D40B87-86BC-424C-BA9F-811BA001AF91}"/>
    <cellStyle name="Comma 2 4 19" xfId="19167" xr:uid="{261804B4-8906-425C-8FBC-6A1864AF6E06}"/>
    <cellStyle name="Comma 2 4 19 2" xfId="39515" xr:uid="{36250D81-3248-4EB7-BB74-258DFD69491E}"/>
    <cellStyle name="Comma 2 4 190" xfId="19168" xr:uid="{36618A4F-BA2A-4BC5-A15B-2F178A3CBA7E}"/>
    <cellStyle name="Comma 2 4 190 2" xfId="39516" xr:uid="{62704968-B397-4DC9-AB35-7F94162F14C3}"/>
    <cellStyle name="Comma 2 4 191" xfId="19169" xr:uid="{7A396878-D79A-4C51-9444-F38EC64E9F05}"/>
    <cellStyle name="Comma 2 4 191 2" xfId="39517" xr:uid="{A671D5F8-DD86-4B56-A77A-75EB0E2ED8E2}"/>
    <cellStyle name="Comma 2 4 192" xfId="19170" xr:uid="{649900CE-DDA2-4C69-9C86-99FE2CDF9631}"/>
    <cellStyle name="Comma 2 4 192 2" xfId="39518" xr:uid="{FFB929B4-147E-4BA1-826F-0577F9FAF999}"/>
    <cellStyle name="Comma 2 4 193" xfId="19171" xr:uid="{80C1E187-1D44-4DAE-9D85-56B5A2A4C6A9}"/>
    <cellStyle name="Comma 2 4 193 2" xfId="39519" xr:uid="{5A9C191F-C4FC-4005-9DEC-A30F120FEA62}"/>
    <cellStyle name="Comma 2 4 194" xfId="19172" xr:uid="{5AD6E5C2-266D-419A-9585-696BC43243CD}"/>
    <cellStyle name="Comma 2 4 194 2" xfId="39520" xr:uid="{3B38A9DB-D1D5-459E-947D-1850B7D8E9F0}"/>
    <cellStyle name="Comma 2 4 195" xfId="19173" xr:uid="{A2C615C2-725E-4A7D-943F-9AA3F87D956A}"/>
    <cellStyle name="Comma 2 4 195 2" xfId="39521" xr:uid="{D16E2B4E-658A-408F-A632-63A81972E92E}"/>
    <cellStyle name="Comma 2 4 196" xfId="19174" xr:uid="{22B34AB1-6BC9-4E42-88F5-725B4CFCC7A8}"/>
    <cellStyle name="Comma 2 4 196 2" xfId="39522" xr:uid="{E06701CA-6E76-4EE2-828A-55BF2ADFE2E3}"/>
    <cellStyle name="Comma 2 4 197" xfId="19067" xr:uid="{01AF0BD3-E988-41A8-B4A7-69A4C89F82AC}"/>
    <cellStyle name="Comma 2 4 197 2" xfId="39415" xr:uid="{E0DEF144-0093-4C39-9F77-AE70E4ED51AD}"/>
    <cellStyle name="Comma 2 4 198" xfId="49655" xr:uid="{92E3997E-A692-4315-910B-EB57E3E16405}"/>
    <cellStyle name="Comma 2 4 199" xfId="1704" xr:uid="{766C8ED5-117C-4690-913E-99BBB11F1DFA}"/>
    <cellStyle name="Comma 2 4 2" xfId="992" xr:uid="{32C68603-0A5E-4FC2-B474-92BF12D57FDE}"/>
    <cellStyle name="Comma 2 4 2 2" xfId="10737" xr:uid="{D9EFE498-8562-475D-90A6-AF5329B2D0FC}"/>
    <cellStyle name="Comma 2 4 2 2 2" xfId="31849" xr:uid="{12ABD26E-5327-4B1E-A01C-6C23D001B253}"/>
    <cellStyle name="Comma 2 4 2 2 3" xfId="49988" xr:uid="{D19B229E-4405-4267-A145-0E7F6FD0EC3B}"/>
    <cellStyle name="Comma 2 4 2 3" xfId="10089" xr:uid="{47A00DE8-8020-426C-A169-56E95935F338}"/>
    <cellStyle name="Comma 2 4 2 3 2" xfId="31459" xr:uid="{2DC54F40-3646-416B-984B-16915C1FEACB}"/>
    <cellStyle name="Comma 2 4 2 4" xfId="19175" xr:uid="{869DA68D-D6D8-4A32-B686-C43D41D7B052}"/>
    <cellStyle name="Comma 2 4 2 4 2" xfId="39523" xr:uid="{734B58B2-8E28-44DB-B05A-75FBE1EAF8A6}"/>
    <cellStyle name="Comma 2 4 2 5" xfId="49703" xr:uid="{779D3C75-C49B-4974-86E4-2E61BFC1FDBC}"/>
    <cellStyle name="Comma 2 4 2 6" xfId="2453" xr:uid="{9F4B1DB7-604F-48B1-851C-A5FEEE2D09AE}"/>
    <cellStyle name="Comma 2 4 20" xfId="19176" xr:uid="{F16711AF-5116-43E3-8F22-ABA0CC5CD429}"/>
    <cellStyle name="Comma 2 4 20 2" xfId="39524" xr:uid="{AAA3B235-D8FF-4C57-A25E-63A5378347D6}"/>
    <cellStyle name="Comma 2 4 21" xfId="19177" xr:uid="{69FFCDA9-CFB9-41EE-A198-115234FBC5BF}"/>
    <cellStyle name="Comma 2 4 21 2" xfId="39525" xr:uid="{08215A91-E447-4EAA-8EC0-D7204C4E6A15}"/>
    <cellStyle name="Comma 2 4 22" xfId="19178" xr:uid="{AEAE8B60-4EC3-4651-8502-7E82917FC2CE}"/>
    <cellStyle name="Comma 2 4 22 2" xfId="39526" xr:uid="{4E6D1288-BB77-4477-8DC7-AF63E06C4794}"/>
    <cellStyle name="Comma 2 4 23" xfId="19179" xr:uid="{ED862806-5B89-4B9F-A94E-98F5914825F1}"/>
    <cellStyle name="Comma 2 4 23 2" xfId="39527" xr:uid="{ADD42F49-1B35-4475-8C41-362B2E6C200F}"/>
    <cellStyle name="Comma 2 4 24" xfId="19180" xr:uid="{CB2AE4BC-1860-4081-9036-53C5BCE2D013}"/>
    <cellStyle name="Comma 2 4 24 2" xfId="39528" xr:uid="{4CB4B74D-0755-4E49-8F79-F86AA549BC43}"/>
    <cellStyle name="Comma 2 4 25" xfId="19181" xr:uid="{5F1C7694-028A-4195-871C-AC7046CCA526}"/>
    <cellStyle name="Comma 2 4 25 2" xfId="39529" xr:uid="{200EF7BB-56CE-47D7-A334-23724BDE53B8}"/>
    <cellStyle name="Comma 2 4 26" xfId="19182" xr:uid="{A9FFFCCB-CEEA-4368-BA1D-944820E1D986}"/>
    <cellStyle name="Comma 2 4 26 2" xfId="39530" xr:uid="{111943BD-550E-4B4B-91F8-C7F5B165CFD7}"/>
    <cellStyle name="Comma 2 4 27" xfId="19183" xr:uid="{4FC3C316-4E1E-416E-83E4-6C3171900401}"/>
    <cellStyle name="Comma 2 4 27 2" xfId="39531" xr:uid="{12802DC2-F504-4C12-99B3-E1AFF072EE6B}"/>
    <cellStyle name="Comma 2 4 28" xfId="19184" xr:uid="{8C01D938-0BC7-40CA-84A0-906EA09074C6}"/>
    <cellStyle name="Comma 2 4 28 2" xfId="39532" xr:uid="{0A86A067-793A-4902-BEF3-928A671B7ABB}"/>
    <cellStyle name="Comma 2 4 29" xfId="19185" xr:uid="{DE9E39EC-6FDF-41C6-BE93-555C720AEDDC}"/>
    <cellStyle name="Comma 2 4 29 2" xfId="39533" xr:uid="{613CDB12-72CE-4F94-99A4-5234BE4A92E2}"/>
    <cellStyle name="Comma 2 4 3" xfId="1229" xr:uid="{C6D1C769-A3DF-4275-8AA9-FD31614B3B63}"/>
    <cellStyle name="Comma 2 4 3 2" xfId="10738" xr:uid="{3E9A3F42-5350-4832-900C-4C1E86C01C30}"/>
    <cellStyle name="Comma 2 4 3 2 2" xfId="50031" xr:uid="{8AAAD1B8-7FA9-4BD6-9C29-562DDD9D6258}"/>
    <cellStyle name="Comma 2 4 3 3" xfId="19186" xr:uid="{DEE41700-2FC5-4C5F-930B-2C14A7A491DB}"/>
    <cellStyle name="Comma 2 4 3 3 2" xfId="39534" xr:uid="{710737B3-B070-483F-9CCC-45C8D4D5EE41}"/>
    <cellStyle name="Comma 2 4 3 4" xfId="24320" xr:uid="{7DAAAD3B-9017-4D25-A0AB-47ECC2AD46DC}"/>
    <cellStyle name="Comma 2 4 3 5" xfId="49749" xr:uid="{4945C92E-FA99-4ED0-B462-E0E8F3646AB3}"/>
    <cellStyle name="Comma 2 4 3 6" xfId="2725" xr:uid="{7427F656-41B2-41E9-8F49-0A8149671CC4}"/>
    <cellStyle name="Comma 2 4 30" xfId="19187" xr:uid="{2EEB6655-F7E6-4656-A225-E55A9F546291}"/>
    <cellStyle name="Comma 2 4 30 2" xfId="39535" xr:uid="{59B6F292-55C9-466E-AA4F-4F44ECD99CDB}"/>
    <cellStyle name="Comma 2 4 31" xfId="19188" xr:uid="{CBB285EA-1221-46AD-AEDE-59BB8A63B465}"/>
    <cellStyle name="Comma 2 4 31 2" xfId="39536" xr:uid="{02E67D88-6550-45EE-A611-3CFF711F004A}"/>
    <cellStyle name="Comma 2 4 32" xfId="19189" xr:uid="{DF58B2AC-4B30-4453-9DAC-9D72BCD3DE3B}"/>
    <cellStyle name="Comma 2 4 32 2" xfId="39537" xr:uid="{93946256-310B-496E-A936-C612721C05F5}"/>
    <cellStyle name="Comma 2 4 33" xfId="19190" xr:uid="{F1F8979D-B6D9-4EEA-9DB8-6C326D269B82}"/>
    <cellStyle name="Comma 2 4 33 2" xfId="39538" xr:uid="{CDC8A10C-F8B0-452D-83CF-5E7A69572CB1}"/>
    <cellStyle name="Comma 2 4 34" xfId="19191" xr:uid="{27044684-1800-4154-A4D5-3A5584596BFC}"/>
    <cellStyle name="Comma 2 4 34 2" xfId="39539" xr:uid="{D8B2998F-D5CC-49C9-997F-7F96A3F68D4A}"/>
    <cellStyle name="Comma 2 4 35" xfId="19192" xr:uid="{D9D0F319-965B-46AB-B3DC-EB3C5E0160DE}"/>
    <cellStyle name="Comma 2 4 35 2" xfId="39540" xr:uid="{B84105E9-43A3-4498-9B8C-5F308E2A4B0F}"/>
    <cellStyle name="Comma 2 4 36" xfId="19193" xr:uid="{AA451593-3464-40B1-A513-24039C5FC555}"/>
    <cellStyle name="Comma 2 4 36 2" xfId="39541" xr:uid="{438DBE1E-B644-4C4F-A4E5-62C283958D43}"/>
    <cellStyle name="Comma 2 4 37" xfId="19194" xr:uid="{CC3AECAB-CAF4-4F21-B312-FC7330A3A2AA}"/>
    <cellStyle name="Comma 2 4 37 2" xfId="39542" xr:uid="{6BC630C8-5AC3-4BDD-AFC0-521A3599A264}"/>
    <cellStyle name="Comma 2 4 38" xfId="19195" xr:uid="{A0F74956-5341-4ECB-B508-5FBFACF8AD5D}"/>
    <cellStyle name="Comma 2 4 38 2" xfId="39543" xr:uid="{26FB7992-C3B5-4B4A-A62A-70FDC1D18261}"/>
    <cellStyle name="Comma 2 4 39" xfId="19196" xr:uid="{CEB546BB-5CC0-42DC-8E08-9EEFF1F82786}"/>
    <cellStyle name="Comma 2 4 39 2" xfId="39544" xr:uid="{448A3EAB-90D8-4C83-A5BA-D3A372A757BE}"/>
    <cellStyle name="Comma 2 4 4" xfId="2452" xr:uid="{B177A5BB-2D98-4C7A-93A7-0A179097F73E}"/>
    <cellStyle name="Comma 2 4 4 2" xfId="10739" xr:uid="{B58F0E40-85F0-4493-83FD-2A9472C2B9D3}"/>
    <cellStyle name="Comma 2 4 4 2 2" xfId="31850" xr:uid="{4A615E59-1685-4F95-A7EA-133261F6B955}"/>
    <cellStyle name="Comma 2 4 4 2 3" xfId="50057" xr:uid="{7779CF08-9380-4809-9926-6E227F3BBC78}"/>
    <cellStyle name="Comma 2 4 4 3" xfId="19197" xr:uid="{DC47B4D8-3AA7-45B1-B7B5-9A61F96FD1CF}"/>
    <cellStyle name="Comma 2 4 4 3 2" xfId="39545" xr:uid="{DB3448C2-1E2D-4E47-91FB-36B8482BB607}"/>
    <cellStyle name="Comma 2 4 4 4" xfId="49775" xr:uid="{50F728EE-EB8D-4112-BC78-269C55541E0D}"/>
    <cellStyle name="Comma 2 4 40" xfId="19198" xr:uid="{7683F58B-AA75-400E-928D-732AF7B28B0D}"/>
    <cellStyle name="Comma 2 4 40 2" xfId="39546" xr:uid="{DA06CC5A-82EA-459C-99FB-12470D80D8DF}"/>
    <cellStyle name="Comma 2 4 41" xfId="19199" xr:uid="{C9726620-2B56-4E09-ABCF-36D175794233}"/>
    <cellStyle name="Comma 2 4 41 2" xfId="39547" xr:uid="{EF62BB92-25BA-4776-99FA-B64F8E6976AE}"/>
    <cellStyle name="Comma 2 4 42" xfId="19200" xr:uid="{677CDA84-1FB5-457A-A915-84D23A76208B}"/>
    <cellStyle name="Comma 2 4 42 2" xfId="39548" xr:uid="{9D8449F7-28C3-42C1-B04A-89C03AF4FC62}"/>
    <cellStyle name="Comma 2 4 43" xfId="19201" xr:uid="{CF432016-1FD6-4621-95EB-80BEB510B983}"/>
    <cellStyle name="Comma 2 4 43 2" xfId="39549" xr:uid="{A16028D0-7959-4FB3-83E9-EE201C36478F}"/>
    <cellStyle name="Comma 2 4 44" xfId="19202" xr:uid="{BBCED0AC-5F8E-408E-8250-456D21808324}"/>
    <cellStyle name="Comma 2 4 44 2" xfId="39550" xr:uid="{46638226-7BB0-4FE1-BB95-80DCC3F0FA04}"/>
    <cellStyle name="Comma 2 4 45" xfId="19203" xr:uid="{98A2E0CB-E4C4-4876-B718-3AD490423B33}"/>
    <cellStyle name="Comma 2 4 45 2" xfId="39551" xr:uid="{DFC6B817-54D2-4CF3-AA5A-205EEAD06B40}"/>
    <cellStyle name="Comma 2 4 46" xfId="19204" xr:uid="{CC7DD8B2-A092-4D29-BE8C-19551CD8E884}"/>
    <cellStyle name="Comma 2 4 46 2" xfId="39552" xr:uid="{7AEF40F8-E721-439B-BABA-24E7080497A9}"/>
    <cellStyle name="Comma 2 4 47" xfId="19205" xr:uid="{404D71C9-DC33-46EA-B246-9FBAD18FB9AF}"/>
    <cellStyle name="Comma 2 4 47 2" xfId="39553" xr:uid="{76BECBAF-87AA-4EF9-8FD0-F410EA41D254}"/>
    <cellStyle name="Comma 2 4 48" xfId="19206" xr:uid="{C9438FCB-03A5-49E5-A781-ADEE8998F204}"/>
    <cellStyle name="Comma 2 4 48 2" xfId="39554" xr:uid="{8AA952D7-224E-4BFE-BC9F-1D2C965C91A4}"/>
    <cellStyle name="Comma 2 4 49" xfId="19207" xr:uid="{13952DB5-F0C6-42F5-8B62-4B1F6C6E7C5B}"/>
    <cellStyle name="Comma 2 4 49 2" xfId="39555" xr:uid="{1D70BECB-A607-4538-AA3A-CD88D93270C5}"/>
    <cellStyle name="Comma 2 4 5" xfId="19208" xr:uid="{2BCA2774-BB22-4002-BCD9-1CE220B1E252}"/>
    <cellStyle name="Comma 2 4 5 2" xfId="39556" xr:uid="{70DCBADE-0FF9-430F-B323-14D075F7AC2A}"/>
    <cellStyle name="Comma 2 4 5 2 2" xfId="50083" xr:uid="{017EC396-387A-400A-AC7B-1F59D70517D6}"/>
    <cellStyle name="Comma 2 4 5 3" xfId="49801" xr:uid="{C5EEC089-E294-4C3B-B3FD-061589CB8C5B}"/>
    <cellStyle name="Comma 2 4 50" xfId="19209" xr:uid="{D8D497A3-2229-42EA-A917-FE6E74127330}"/>
    <cellStyle name="Comma 2 4 50 2" xfId="39557" xr:uid="{F3C98D85-7B6D-4886-B2C3-518DE06EEA17}"/>
    <cellStyle name="Comma 2 4 51" xfId="19210" xr:uid="{685EB05D-ABAE-4E3D-A1E2-FB550A8DD2FD}"/>
    <cellStyle name="Comma 2 4 51 2" xfId="39558" xr:uid="{AC8947BA-9C25-40ED-A5CD-F5CAF4D22CCF}"/>
    <cellStyle name="Comma 2 4 52" xfId="19211" xr:uid="{87CFF16D-0077-42D2-BD31-F3CD8A06F8F9}"/>
    <cellStyle name="Comma 2 4 52 2" xfId="39559" xr:uid="{AC08F5BB-37FA-4F54-B782-C8DDAD1800C4}"/>
    <cellStyle name="Comma 2 4 53" xfId="19212" xr:uid="{2F7F0810-8D87-4B16-AD1C-66138B35CDE9}"/>
    <cellStyle name="Comma 2 4 53 2" xfId="39560" xr:uid="{DE524803-4382-4F10-8757-493C566DDC42}"/>
    <cellStyle name="Comma 2 4 54" xfId="19213" xr:uid="{1780C0D3-7710-407B-BCEA-A50C08891116}"/>
    <cellStyle name="Comma 2 4 54 2" xfId="39561" xr:uid="{F22FB618-4F2A-40E7-A59B-43D73121BD14}"/>
    <cellStyle name="Comma 2 4 55" xfId="19214" xr:uid="{98E7E3D7-4A6A-42B7-83C7-6737F8B841ED}"/>
    <cellStyle name="Comma 2 4 55 2" xfId="39562" xr:uid="{360CDBB2-02ED-4081-86B9-BB8296C945C1}"/>
    <cellStyle name="Comma 2 4 56" xfId="19215" xr:uid="{E0482B0A-BC75-4BB1-B9A0-413510E5EA94}"/>
    <cellStyle name="Comma 2 4 56 2" xfId="39563" xr:uid="{4ACA836F-DC57-4CC5-87E9-6435D5AE6B82}"/>
    <cellStyle name="Comma 2 4 57" xfId="19216" xr:uid="{BCC2A7FB-137F-444E-8C08-C0B1A0B93125}"/>
    <cellStyle name="Comma 2 4 57 2" xfId="39564" xr:uid="{8901F63C-998D-40AF-B7A3-5B57C6DEE480}"/>
    <cellStyle name="Comma 2 4 58" xfId="19217" xr:uid="{0877D48F-570A-4635-A81D-AF2D391E8610}"/>
    <cellStyle name="Comma 2 4 58 2" xfId="39565" xr:uid="{CD6BCB59-2482-455B-80C1-9736F835C98A}"/>
    <cellStyle name="Comma 2 4 59" xfId="19218" xr:uid="{008A766C-FBF5-43D8-9291-64DDF3FA2A68}"/>
    <cellStyle name="Comma 2 4 59 2" xfId="39566" xr:uid="{5CE7E2AB-BB75-478B-A551-CFB111851A59}"/>
    <cellStyle name="Comma 2 4 6" xfId="19219" xr:uid="{75524684-56E5-49C0-8D49-DA8DCF62BF4F}"/>
    <cellStyle name="Comma 2 4 6 2" xfId="39567" xr:uid="{AAB54B20-2E3E-408A-B323-48DD71CD5FFD}"/>
    <cellStyle name="Comma 2 4 6 2 2" xfId="50109" xr:uid="{856F2EF2-661F-4B10-AA09-0E971F61CA28}"/>
    <cellStyle name="Comma 2 4 6 3" xfId="49827" xr:uid="{4B431157-399F-4729-A9EE-EE46124A79F2}"/>
    <cellStyle name="Comma 2 4 60" xfId="19220" xr:uid="{2A528AA7-6566-46F1-B177-F52DE788411F}"/>
    <cellStyle name="Comma 2 4 60 2" xfId="39568" xr:uid="{D6D24C98-4DD5-4A15-B6BF-801FA61ABF3B}"/>
    <cellStyle name="Comma 2 4 61" xfId="19221" xr:uid="{64F47A95-C3D4-4CD0-BC5C-50857F97E333}"/>
    <cellStyle name="Comma 2 4 61 2" xfId="39569" xr:uid="{EED0D817-7CE3-47F8-A15A-4E97673D5596}"/>
    <cellStyle name="Comma 2 4 62" xfId="19222" xr:uid="{437BAC03-BFC0-45B0-8E23-348D53A7D471}"/>
    <cellStyle name="Comma 2 4 62 2" xfId="39570" xr:uid="{868670DB-F963-49B2-A62C-488099F8499C}"/>
    <cellStyle name="Comma 2 4 63" xfId="19223" xr:uid="{CE898B5E-287D-4D0D-857F-358E0E44610E}"/>
    <cellStyle name="Comma 2 4 63 2" xfId="39571" xr:uid="{C941BA6F-1419-42A6-B998-5AD884B9D3AC}"/>
    <cellStyle name="Comma 2 4 64" xfId="19224" xr:uid="{18AB8391-5608-4D5B-A418-18D1B5ED9FF3}"/>
    <cellStyle name="Comma 2 4 64 2" xfId="39572" xr:uid="{EA834B75-2CEB-49A3-B007-DA6C36C51A72}"/>
    <cellStyle name="Comma 2 4 65" xfId="19225" xr:uid="{2C5AB0E7-1E0D-445B-A343-2F62810388DD}"/>
    <cellStyle name="Comma 2 4 65 2" xfId="39573" xr:uid="{B013E746-2D60-4427-8D5A-B928C7F173FF}"/>
    <cellStyle name="Comma 2 4 66" xfId="19226" xr:uid="{C565B82C-738A-4DC5-AB45-4E4C8BE063DC}"/>
    <cellStyle name="Comma 2 4 66 2" xfId="39574" xr:uid="{AA5B0298-549D-4C23-B18D-FF8F2AF4E62B}"/>
    <cellStyle name="Comma 2 4 67" xfId="19227" xr:uid="{8A602BCC-D24F-4AAB-8C76-323434FE8471}"/>
    <cellStyle name="Comma 2 4 67 2" xfId="39575" xr:uid="{882D0D7E-E518-43AC-942D-C2FD91B3B3CC}"/>
    <cellStyle name="Comma 2 4 68" xfId="19228" xr:uid="{6AB02D5C-F865-45A6-AD4A-56DE42D60970}"/>
    <cellStyle name="Comma 2 4 68 2" xfId="39576" xr:uid="{08A13A0E-D27A-4290-B4FC-CBFB100E72B5}"/>
    <cellStyle name="Comma 2 4 69" xfId="19229" xr:uid="{866AD1ED-3139-40A4-AC9E-12FDF931F2EE}"/>
    <cellStyle name="Comma 2 4 69 2" xfId="39577" xr:uid="{8ED4A9E4-EB5A-4500-AA78-FFC5D8671B03}"/>
    <cellStyle name="Comma 2 4 7" xfId="19230" xr:uid="{C4DA0DA1-5089-43C1-BDC2-EA961DC19089}"/>
    <cellStyle name="Comma 2 4 7 2" xfId="39578" xr:uid="{B30D2460-F5E1-46DA-B791-E3FC08734C28}"/>
    <cellStyle name="Comma 2 4 7 2 2" xfId="50135" xr:uid="{904AFE95-2F80-4B53-A1F8-EFCAC450E599}"/>
    <cellStyle name="Comma 2 4 7 3" xfId="49853" xr:uid="{AE28BE10-7E8C-4859-81F1-4A963F1C3C86}"/>
    <cellStyle name="Comma 2 4 70" xfId="19231" xr:uid="{556D4095-7599-48A1-9721-AED59D699C5F}"/>
    <cellStyle name="Comma 2 4 70 2" xfId="39579" xr:uid="{E6A99F32-CAD1-4A27-9B0C-4A83F9AF219E}"/>
    <cellStyle name="Comma 2 4 71" xfId="19232" xr:uid="{F97322AA-3958-4C81-B284-29A6888968EF}"/>
    <cellStyle name="Comma 2 4 71 2" xfId="39580" xr:uid="{B38D51AA-74E6-4C2C-BF9F-76DB3BAF41D0}"/>
    <cellStyle name="Comma 2 4 72" xfId="19233" xr:uid="{53CEE181-1DA8-47D2-8307-C620550BF800}"/>
    <cellStyle name="Comma 2 4 72 2" xfId="39581" xr:uid="{DC7A31CF-DBE3-416E-938E-E9920AC5E2EC}"/>
    <cellStyle name="Comma 2 4 73" xfId="19234" xr:uid="{D13ED6DD-60C4-4F29-A1E9-D229B4DBEB74}"/>
    <cellStyle name="Comma 2 4 73 2" xfId="39582" xr:uid="{DBAA9B67-8098-48F1-9128-4449E55D57E4}"/>
    <cellStyle name="Comma 2 4 74" xfId="19235" xr:uid="{AF329F35-D595-4A90-8648-A26974A1B68E}"/>
    <cellStyle name="Comma 2 4 74 2" xfId="39583" xr:uid="{36220771-A28B-4DAA-A134-191C1389BCB9}"/>
    <cellStyle name="Comma 2 4 75" xfId="19236" xr:uid="{76867E58-CAAC-4EB3-AB7C-AEFB59326E8B}"/>
    <cellStyle name="Comma 2 4 75 2" xfId="39584" xr:uid="{0EE50CEE-432A-42F4-B5BF-F7873E1A417D}"/>
    <cellStyle name="Comma 2 4 76" xfId="19237" xr:uid="{6E43CDAB-305C-4644-BFFC-8F9E6AF40DDF}"/>
    <cellStyle name="Comma 2 4 76 2" xfId="39585" xr:uid="{3546DD3A-F3AF-4D08-BCB2-A0995B0FC78E}"/>
    <cellStyle name="Comma 2 4 77" xfId="19238" xr:uid="{3F7228E1-DBEB-4371-AA5F-5053192D996C}"/>
    <cellStyle name="Comma 2 4 77 2" xfId="39586" xr:uid="{A3907EF3-7A29-415B-865C-A397633B23E4}"/>
    <cellStyle name="Comma 2 4 78" xfId="19239" xr:uid="{6A83A2C7-3133-4307-B7FF-798710F866C6}"/>
    <cellStyle name="Comma 2 4 78 2" xfId="39587" xr:uid="{AF98A564-ABAB-4691-90C1-F0F24C4D8DB5}"/>
    <cellStyle name="Comma 2 4 79" xfId="19240" xr:uid="{4C58BB22-18FB-4405-87E8-0EB144B9745E}"/>
    <cellStyle name="Comma 2 4 79 2" xfId="39588" xr:uid="{B62BFFDE-F1E0-416E-8A34-210942D23AE4}"/>
    <cellStyle name="Comma 2 4 8" xfId="19241" xr:uid="{AE11CE57-5288-4F37-8BF8-6D4AF6B9A76E}"/>
    <cellStyle name="Comma 2 4 8 2" xfId="39589" xr:uid="{B6A4414E-0462-44AA-BE9F-419C769941CB}"/>
    <cellStyle name="Comma 2 4 8 2 2" xfId="50161" xr:uid="{4245842E-2DF7-4BA7-8915-FEEBE251524F}"/>
    <cellStyle name="Comma 2 4 8 3" xfId="49879" xr:uid="{77F43C54-CA2E-41B8-9912-C781751B9396}"/>
    <cellStyle name="Comma 2 4 80" xfId="19242" xr:uid="{BCCD68A8-5121-4942-A5BD-A47AB70CDF63}"/>
    <cellStyle name="Comma 2 4 80 2" xfId="39590" xr:uid="{22E88934-69F2-4A81-BFC2-6730C983F716}"/>
    <cellStyle name="Comma 2 4 81" xfId="19243" xr:uid="{1B111122-5414-4E84-B2A1-8B42CD8DE266}"/>
    <cellStyle name="Comma 2 4 81 2" xfId="39591" xr:uid="{B453A34C-E46C-46D9-8126-521B8A5BB3D6}"/>
    <cellStyle name="Comma 2 4 82" xfId="19244" xr:uid="{0DED4584-BDF8-4CFC-93C1-73868B52F1BF}"/>
    <cellStyle name="Comma 2 4 82 2" xfId="39592" xr:uid="{E9BD54F4-586F-4CBF-9C5F-957102E15F29}"/>
    <cellStyle name="Comma 2 4 83" xfId="19245" xr:uid="{4F510E67-BA5D-4C79-BB80-C67D9289A347}"/>
    <cellStyle name="Comma 2 4 83 2" xfId="39593" xr:uid="{ABDEE3EF-21CB-4649-B6AC-82ADEEA7C006}"/>
    <cellStyle name="Comma 2 4 84" xfId="19246" xr:uid="{5D5F2362-1BA0-4BDA-82DB-793D9B3A8DFE}"/>
    <cellStyle name="Comma 2 4 84 2" xfId="39594" xr:uid="{62D71A68-3578-49D1-B645-E0134157038D}"/>
    <cellStyle name="Comma 2 4 85" xfId="19247" xr:uid="{3BE3AB45-D482-4AC9-8F1D-E1FB17FF4805}"/>
    <cellStyle name="Comma 2 4 85 2" xfId="39595" xr:uid="{0DA6936F-3C62-4220-BD45-1CD5A135BBA8}"/>
    <cellStyle name="Comma 2 4 86" xfId="19248" xr:uid="{6944E9B9-B5D1-4C9D-AFFC-D6319C858F48}"/>
    <cellStyle name="Comma 2 4 86 2" xfId="39596" xr:uid="{CD450C7D-7BDB-4617-AF05-518A1F3E39DD}"/>
    <cellStyle name="Comma 2 4 87" xfId="19249" xr:uid="{B789C755-6DAE-4B3F-844E-42F8C825E736}"/>
    <cellStyle name="Comma 2 4 87 2" xfId="39597" xr:uid="{0DF96CF0-05B8-4B80-83F1-6F376AB5DAE5}"/>
    <cellStyle name="Comma 2 4 88" xfId="19250" xr:uid="{97035A75-292D-4061-8505-20F76A47079A}"/>
    <cellStyle name="Comma 2 4 88 2" xfId="39598" xr:uid="{4F934FB0-C574-4A64-9798-1DFDDFEFD9D9}"/>
    <cellStyle name="Comma 2 4 89" xfId="19251" xr:uid="{5499DCDA-D1CA-4B22-A724-60E7928E3B1D}"/>
    <cellStyle name="Comma 2 4 89 2" xfId="39599" xr:uid="{464241B1-DF9B-44A5-8D77-4C0BFAD6C72B}"/>
    <cellStyle name="Comma 2 4 9" xfId="19252" xr:uid="{6CD5C6EC-2F21-4889-BBC7-B788C68F9BB7}"/>
    <cellStyle name="Comma 2 4 9 2" xfId="39600" xr:uid="{5B671701-93DC-4C1E-BDDC-02D2C2307057}"/>
    <cellStyle name="Comma 2 4 9 2 2" xfId="50187" xr:uid="{3ED9C56C-D6D9-4B05-8867-EABE690434C6}"/>
    <cellStyle name="Comma 2 4 9 3" xfId="49905" xr:uid="{4BA54C1C-9E35-4E86-97A2-DE82CFD08190}"/>
    <cellStyle name="Comma 2 4 90" xfId="19253" xr:uid="{97823A24-DB89-445E-88F2-9892BC5C0B7D}"/>
    <cellStyle name="Comma 2 4 90 2" xfId="39601" xr:uid="{99AB99D3-8250-4876-A0F4-C3097DA8C61C}"/>
    <cellStyle name="Comma 2 4 91" xfId="19254" xr:uid="{D9101496-922E-4C76-9BD3-E38D0AE490FC}"/>
    <cellStyle name="Comma 2 4 91 2" xfId="39602" xr:uid="{85B78185-7197-41CD-A0A0-87B5DEABA58D}"/>
    <cellStyle name="Comma 2 4 92" xfId="19255" xr:uid="{73C5239F-B823-423D-B6A7-92E5E55E2F25}"/>
    <cellStyle name="Comma 2 4 92 2" xfId="39603" xr:uid="{57A847B7-26C9-4B84-8870-DB7A12A96A5D}"/>
    <cellStyle name="Comma 2 4 93" xfId="19256" xr:uid="{5DC9CDCC-188B-43F7-A31D-E20A5EC2B88F}"/>
    <cellStyle name="Comma 2 4 93 2" xfId="39604" xr:uid="{91C2253E-88B8-4726-B555-9138A888EA0A}"/>
    <cellStyle name="Comma 2 4 94" xfId="19257" xr:uid="{68FA58B8-C900-49C9-865F-8E72786390C0}"/>
    <cellStyle name="Comma 2 4 94 2" xfId="39605" xr:uid="{6F56700C-97C9-4D11-8CC9-910005A4B33F}"/>
    <cellStyle name="Comma 2 4 95" xfId="19258" xr:uid="{A8DBB5E9-6EE5-4C2F-84DF-F2B5B038582F}"/>
    <cellStyle name="Comma 2 4 95 2" xfId="39606" xr:uid="{34E372B9-09C7-418B-8860-C9B498DCAD5C}"/>
    <cellStyle name="Comma 2 4 96" xfId="19259" xr:uid="{A375659A-2779-4B17-8A0B-96BF926A4EF0}"/>
    <cellStyle name="Comma 2 4 96 2" xfId="39607" xr:uid="{228E60F8-8876-4AB6-BBB9-9D53A339C699}"/>
    <cellStyle name="Comma 2 4 97" xfId="19260" xr:uid="{E4018DFB-787D-4ADE-9D62-19C55BF9E973}"/>
    <cellStyle name="Comma 2 4 97 2" xfId="39608" xr:uid="{5D01B65F-7E92-490B-BFF8-C617AA74DD92}"/>
    <cellStyle name="Comma 2 4 98" xfId="19261" xr:uid="{44614539-6C8C-4552-B6B6-A96FE062B71B}"/>
    <cellStyle name="Comma 2 4 98 2" xfId="39609" xr:uid="{EFE95073-E535-498D-8FF6-BB0549C05001}"/>
    <cellStyle name="Comma 2 4 99" xfId="19262" xr:uid="{09DDFA69-90B5-4BA1-832F-A3C78C94D543}"/>
    <cellStyle name="Comma 2 4 99 2" xfId="39610" xr:uid="{2937B2EB-D841-457B-BA87-F662EEF083D5}"/>
    <cellStyle name="Comma 2 40" xfId="19263" xr:uid="{CD397549-5806-4FFB-A39A-0827112FA053}"/>
    <cellStyle name="Comma 2 40 2" xfId="19264" xr:uid="{4284813A-DF5D-4D0D-8B08-AD42BFF4ED25}"/>
    <cellStyle name="Comma 2 40 2 2" xfId="39612" xr:uid="{C49B2E54-E72F-4495-823E-90231DA225FA}"/>
    <cellStyle name="Comma 2 40 3" xfId="19265" xr:uid="{9F77E388-BDBA-476B-A9C7-838E43B04DAA}"/>
    <cellStyle name="Comma 2 40 3 2" xfId="39613" xr:uid="{0D10D9FC-8351-4391-961C-3BA25C22290E}"/>
    <cellStyle name="Comma 2 40 4" xfId="39611" xr:uid="{8103E8FC-930B-4537-AD73-08D3973764E5}"/>
    <cellStyle name="Comma 2 41" xfId="19266" xr:uid="{3A997A4E-75C5-4C7E-99F6-206B9B29AF23}"/>
    <cellStyle name="Comma 2 41 2" xfId="19267" xr:uid="{4827DAAD-55E7-4892-BCC6-C2600F4A8C8E}"/>
    <cellStyle name="Comma 2 41 2 2" xfId="39615" xr:uid="{DBAE194C-67CE-40BC-8112-23283DCC1288}"/>
    <cellStyle name="Comma 2 41 3" xfId="19268" xr:uid="{315B12EB-0E44-4FDF-83C0-8B63C6EA8C9F}"/>
    <cellStyle name="Comma 2 41 3 2" xfId="39616" xr:uid="{59FE9776-223E-4444-8392-F32E3C110C3F}"/>
    <cellStyle name="Comma 2 41 4" xfId="39614" xr:uid="{7F7329E5-FB13-46A5-B2EA-CBBC4F9850CB}"/>
    <cellStyle name="Comma 2 42" xfId="19269" xr:uid="{41687E40-6649-4E22-8B22-BFC4F5CF28BC}"/>
    <cellStyle name="Comma 2 42 2" xfId="19270" xr:uid="{0A8354C7-3753-49B9-A6D8-0E99AF90E036}"/>
    <cellStyle name="Comma 2 42 2 2" xfId="39618" xr:uid="{2B8408AC-F10B-4A3F-A0E1-DD8F4503331B}"/>
    <cellStyle name="Comma 2 42 3" xfId="19271" xr:uid="{FEE0430E-DDC0-4D3E-938D-A1283D11AD4D}"/>
    <cellStyle name="Comma 2 42 3 2" xfId="39619" xr:uid="{32504E42-A8C8-4492-BFF6-5A840FA10844}"/>
    <cellStyle name="Comma 2 42 4" xfId="39617" xr:uid="{17D95918-F8A2-44D6-AB63-F68FB7973694}"/>
    <cellStyle name="Comma 2 43" xfId="19272" xr:uid="{D1FE8069-6B9A-4D00-8033-6DF5B13DFB92}"/>
    <cellStyle name="Comma 2 43 2" xfId="19273" xr:uid="{6070D2C1-711F-4B70-8DFF-7BD906D954F0}"/>
    <cellStyle name="Comma 2 43 2 2" xfId="39621" xr:uid="{994AC93B-5DDC-4C9F-B99D-9064442EA8FC}"/>
    <cellStyle name="Comma 2 43 3" xfId="19274" xr:uid="{38B38B62-4415-431D-BD57-A0D9E824834B}"/>
    <cellStyle name="Comma 2 43 3 2" xfId="39622" xr:uid="{532A7512-743A-458D-B627-0AE304A2842D}"/>
    <cellStyle name="Comma 2 43 4" xfId="39620" xr:uid="{369AEA66-3D3C-4726-BBC0-CFE38D53E24A}"/>
    <cellStyle name="Comma 2 44" xfId="19275" xr:uid="{C9E69C65-6604-4205-ADF3-40B6DCD78608}"/>
    <cellStyle name="Comma 2 44 2" xfId="19276" xr:uid="{DA1CCA70-83D1-43DB-9B2E-4DC4AC41DAA3}"/>
    <cellStyle name="Comma 2 44 2 2" xfId="39624" xr:uid="{DCA17CC9-7C70-4C7C-8CD3-2D8A8D53407B}"/>
    <cellStyle name="Comma 2 44 3" xfId="19277" xr:uid="{02495067-854A-4A99-B62D-89B259B4F7BF}"/>
    <cellStyle name="Comma 2 44 3 2" xfId="39625" xr:uid="{FB72D57D-FB10-4C6F-99D7-86664F16D397}"/>
    <cellStyle name="Comma 2 44 4" xfId="39623" xr:uid="{D965DC4E-5118-43C4-B969-BB1D6120F23F}"/>
    <cellStyle name="Comma 2 45" xfId="19278" xr:uid="{709043F3-9432-408A-8B43-6CC4008FB36A}"/>
    <cellStyle name="Comma 2 45 2" xfId="19279" xr:uid="{F5261C5D-3F48-4244-8034-CD2EB334BBDF}"/>
    <cellStyle name="Comma 2 45 2 2" xfId="39627" xr:uid="{1C23E284-4735-41D0-A5E2-75B66C19D5B1}"/>
    <cellStyle name="Comma 2 45 3" xfId="19280" xr:uid="{C1BB8F66-C935-4D84-AE82-9566B12E326C}"/>
    <cellStyle name="Comma 2 45 3 2" xfId="39628" xr:uid="{1570EB9F-4168-44F8-BF4A-3CF2D6D0C2B4}"/>
    <cellStyle name="Comma 2 45 4" xfId="39626" xr:uid="{F6DF2CD9-41EF-452C-857D-5205AE054FCE}"/>
    <cellStyle name="Comma 2 46" xfId="19281" xr:uid="{722E8ADA-073A-4C4B-9FA1-1920A15017BD}"/>
    <cellStyle name="Comma 2 46 2" xfId="19282" xr:uid="{40D03C31-D880-487B-8560-E00500D8E8E3}"/>
    <cellStyle name="Comma 2 46 2 2" xfId="39630" xr:uid="{BD89AD2E-5CA6-43EA-987E-CAC93030BE32}"/>
    <cellStyle name="Comma 2 46 3" xfId="19283" xr:uid="{E2332F73-4384-41F5-8BE4-627DFE55F4BC}"/>
    <cellStyle name="Comma 2 46 3 2" xfId="39631" xr:uid="{38BB1385-D6B2-4133-80BC-CA17B69D9450}"/>
    <cellStyle name="Comma 2 46 4" xfId="39629" xr:uid="{967CE87C-8E9C-42AE-B621-8C986AB4AE6C}"/>
    <cellStyle name="Comma 2 47" xfId="19284" xr:uid="{0D8CCD9B-C89C-405F-A1B1-F54667216738}"/>
    <cellStyle name="Comma 2 47 2" xfId="19285" xr:uid="{6E54D4D0-5DB0-484B-8895-C8C426CF816F}"/>
    <cellStyle name="Comma 2 47 2 2" xfId="39633" xr:uid="{92A39AAF-66CB-4013-A741-F31EB51130EA}"/>
    <cellStyle name="Comma 2 47 3" xfId="19286" xr:uid="{669D6784-21FD-4520-B874-01830F7C1A4B}"/>
    <cellStyle name="Comma 2 47 3 2" xfId="39634" xr:uid="{63B4F1EA-851C-4F2F-82A7-0737DBCD7384}"/>
    <cellStyle name="Comma 2 47 4" xfId="39632" xr:uid="{A4F6D018-E5BD-4C64-A687-E98281A71DB6}"/>
    <cellStyle name="Comma 2 48" xfId="19287" xr:uid="{DAC82997-12D3-4BC2-BC90-2F04EF96A7FC}"/>
    <cellStyle name="Comma 2 48 2" xfId="19288" xr:uid="{CF148E8D-CBA1-44A1-A69E-308C4D8542C8}"/>
    <cellStyle name="Comma 2 48 2 2" xfId="39636" xr:uid="{E1C576E4-BA5F-43EF-B84B-D9199B6DC2AE}"/>
    <cellStyle name="Comma 2 48 3" xfId="19289" xr:uid="{EC6480A2-2B7B-496B-B6F8-9D690D1DD69B}"/>
    <cellStyle name="Comma 2 48 3 2" xfId="39637" xr:uid="{7D9E5CAD-A622-49F7-B50A-C945DD50E05A}"/>
    <cellStyle name="Comma 2 48 4" xfId="39635" xr:uid="{98DE2FCB-86A7-4334-971E-4A6AEE11F2A6}"/>
    <cellStyle name="Comma 2 49" xfId="19290" xr:uid="{6F53E898-094F-4786-8469-F65EF5AFCB7D}"/>
    <cellStyle name="Comma 2 49 2" xfId="19291" xr:uid="{2E223E79-7FC0-41C4-AF81-0D9F00C6B234}"/>
    <cellStyle name="Comma 2 49 2 2" xfId="39639" xr:uid="{1D3EF9DB-2417-4D94-B297-9F78C51CB8E8}"/>
    <cellStyle name="Comma 2 49 3" xfId="19292" xr:uid="{66EE6EA3-10C5-4447-9E6A-3FA1CC074503}"/>
    <cellStyle name="Comma 2 49 3 2" xfId="39640" xr:uid="{6B7580DC-0F5C-4B69-8618-B7550A051F33}"/>
    <cellStyle name="Comma 2 49 4" xfId="39638" xr:uid="{16E32AC2-5365-4451-A283-EDF0FD2AB8F9}"/>
    <cellStyle name="Comma 2 5" xfId="461" xr:uid="{9EE91CB9-AA5B-44D6-B4BA-F420D6817F92}"/>
    <cellStyle name="Comma 2 5 10" xfId="19294" xr:uid="{F05B2A53-2EAD-475E-A264-C2D37A6B1D74}"/>
    <cellStyle name="Comma 2 5 10 2" xfId="39642" xr:uid="{D3CB49E1-493D-4F88-B708-34B1F6FE5864}"/>
    <cellStyle name="Comma 2 5 100" xfId="19295" xr:uid="{85D5485C-EB8B-4DC6-A26A-48B612102321}"/>
    <cellStyle name="Comma 2 5 100 2" xfId="39643" xr:uid="{678090BF-CA99-4E20-95D1-921F7E112E4A}"/>
    <cellStyle name="Comma 2 5 101" xfId="19296" xr:uid="{6FAE6E71-B659-45DD-9D14-BBB79C78CD36}"/>
    <cellStyle name="Comma 2 5 101 2" xfId="39644" xr:uid="{4DB0FC39-EA03-4D23-9526-039651564570}"/>
    <cellStyle name="Comma 2 5 102" xfId="19297" xr:uid="{7C8E2567-A6FF-4A16-8F7E-6265FB17631F}"/>
    <cellStyle name="Comma 2 5 102 2" xfId="39645" xr:uid="{A7A19CBC-2B85-4359-9B81-C34C10BB78A3}"/>
    <cellStyle name="Comma 2 5 103" xfId="19298" xr:uid="{2F858398-2A2F-4A69-8684-7E341EB5B8C9}"/>
    <cellStyle name="Comma 2 5 103 2" xfId="39646" xr:uid="{8402B642-4635-4E70-A993-B4318A611279}"/>
    <cellStyle name="Comma 2 5 104" xfId="19299" xr:uid="{51326FE6-4C7D-4107-BF05-840E583F7377}"/>
    <cellStyle name="Comma 2 5 104 2" xfId="39647" xr:uid="{59932D38-5DFC-4FC4-B2C1-1F7EA1553E05}"/>
    <cellStyle name="Comma 2 5 105" xfId="19300" xr:uid="{A20E55D0-5034-434C-872A-C693C7362EAB}"/>
    <cellStyle name="Comma 2 5 105 2" xfId="39648" xr:uid="{F755E2BD-8B96-4EA1-B0F0-AF2ED78ADC62}"/>
    <cellStyle name="Comma 2 5 106" xfId="19301" xr:uid="{39C1793C-BA59-48AA-BCCA-A18AB8618FF7}"/>
    <cellStyle name="Comma 2 5 106 2" xfId="39649" xr:uid="{DB650789-582B-48DB-A70B-6FEBF80EA453}"/>
    <cellStyle name="Comma 2 5 107" xfId="19302" xr:uid="{ED108770-003C-46F5-B0C7-64D9E33407D4}"/>
    <cellStyle name="Comma 2 5 107 2" xfId="39650" xr:uid="{0311A0F2-B8CD-474A-B5C3-4519AFB7E50A}"/>
    <cellStyle name="Comma 2 5 108" xfId="19303" xr:uid="{B7C127B8-0CE5-42DD-8CBF-17CC54C4D090}"/>
    <cellStyle name="Comma 2 5 108 2" xfId="39651" xr:uid="{56522A1F-2980-4863-8C94-8CAD17BF9CD9}"/>
    <cellStyle name="Comma 2 5 109" xfId="19304" xr:uid="{3BC3B6AB-02BE-4311-9BDC-CC128403F790}"/>
    <cellStyle name="Comma 2 5 109 2" xfId="39652" xr:uid="{76C4FB66-DF17-4662-8100-9C5086458916}"/>
    <cellStyle name="Comma 2 5 11" xfId="19305" xr:uid="{0026D72D-F1B5-4DBF-A873-CBA72CE7783C}"/>
    <cellStyle name="Comma 2 5 11 2" xfId="39653" xr:uid="{A9671CC6-AC77-4164-BB81-23387FB6933B}"/>
    <cellStyle name="Comma 2 5 110" xfId="19306" xr:uid="{B3F7C750-ACB2-40CE-B5E4-59296A254FC4}"/>
    <cellStyle name="Comma 2 5 110 2" xfId="39654" xr:uid="{B101214E-BBC0-486C-A6DB-A905B45E14DC}"/>
    <cellStyle name="Comma 2 5 111" xfId="19307" xr:uid="{C9B5A61E-8CEF-4513-B2FE-C5E5843A1FF2}"/>
    <cellStyle name="Comma 2 5 111 2" xfId="39655" xr:uid="{9667E2AB-89C2-4DA2-A6C8-B6254B415A86}"/>
    <cellStyle name="Comma 2 5 112" xfId="19308" xr:uid="{B71C8B27-129B-4837-98A0-E7B9EF012A36}"/>
    <cellStyle name="Comma 2 5 112 2" xfId="39656" xr:uid="{32DF5512-3A15-44B7-8482-2D73A80004BA}"/>
    <cellStyle name="Comma 2 5 113" xfId="19309" xr:uid="{A6DABCAE-A29B-4412-8EA7-DA6DA4996E60}"/>
    <cellStyle name="Comma 2 5 113 2" xfId="39657" xr:uid="{8D0A2384-56BE-4517-8562-D05B412AD211}"/>
    <cellStyle name="Comma 2 5 114" xfId="19310" xr:uid="{64CA91F3-6210-493B-A34E-8FEFEE0170B4}"/>
    <cellStyle name="Comma 2 5 114 2" xfId="39658" xr:uid="{A28838F3-BBE3-4AFA-84A2-2F22B915A701}"/>
    <cellStyle name="Comma 2 5 115" xfId="19311" xr:uid="{EFFAE78A-C9D9-4D6B-8B55-3FB5593D086B}"/>
    <cellStyle name="Comma 2 5 115 2" xfId="39659" xr:uid="{07F68992-E436-4B4E-A11C-591C8B1A5F45}"/>
    <cellStyle name="Comma 2 5 116" xfId="19312" xr:uid="{C28CB850-1E91-49E6-9FC9-01EDC56F9B83}"/>
    <cellStyle name="Comma 2 5 116 2" xfId="39660" xr:uid="{BC997833-5FE6-4605-9FA6-E18E5C68ABDB}"/>
    <cellStyle name="Comma 2 5 117" xfId="19313" xr:uid="{DA363D00-8740-4AF6-90EF-E03FAA92DFF1}"/>
    <cellStyle name="Comma 2 5 117 2" xfId="39661" xr:uid="{32FF51BE-F25C-4937-8689-57CFCE5CFC91}"/>
    <cellStyle name="Comma 2 5 118" xfId="19314" xr:uid="{CE3835E7-980E-42D3-B3AE-7D6F0F5BF0FB}"/>
    <cellStyle name="Comma 2 5 118 2" xfId="39662" xr:uid="{E45EBD16-BC6E-4E4B-B80C-CE1C0BB7EE6F}"/>
    <cellStyle name="Comma 2 5 119" xfId="19315" xr:uid="{14147E38-E046-48A4-8166-E583DEA791FD}"/>
    <cellStyle name="Comma 2 5 119 2" xfId="39663" xr:uid="{0CE1CC88-A986-4E7D-97E8-E3775F82CD14}"/>
    <cellStyle name="Comma 2 5 12" xfId="19316" xr:uid="{5503C494-3156-4752-A619-A3B877643498}"/>
    <cellStyle name="Comma 2 5 12 2" xfId="39664" xr:uid="{44F4DF22-5469-4BFE-9733-7C22B803C668}"/>
    <cellStyle name="Comma 2 5 120" xfId="19317" xr:uid="{04E44323-4188-4EFF-B4E0-46893635FE8C}"/>
    <cellStyle name="Comma 2 5 120 2" xfId="39665" xr:uid="{3D35B845-2AFB-4D94-9209-C55534EBE6FD}"/>
    <cellStyle name="Comma 2 5 121" xfId="19318" xr:uid="{7039EE64-EB56-4C37-9B7F-BCD00FFA878D}"/>
    <cellStyle name="Comma 2 5 121 2" xfId="39666" xr:uid="{24882D3A-4E85-4AD5-81E8-02450E997828}"/>
    <cellStyle name="Comma 2 5 122" xfId="19319" xr:uid="{195B6262-109D-4B02-84DF-427CC9EECB9A}"/>
    <cellStyle name="Comma 2 5 122 2" xfId="39667" xr:uid="{8925EF2E-D2C0-4D23-BF19-1E2033E9A02C}"/>
    <cellStyle name="Comma 2 5 123" xfId="19320" xr:uid="{9C88AF21-F657-429B-AD89-9DE714497609}"/>
    <cellStyle name="Comma 2 5 123 2" xfId="39668" xr:uid="{38B04325-0B64-428B-A86D-0C33C951E101}"/>
    <cellStyle name="Comma 2 5 124" xfId="19321" xr:uid="{9FE67B07-38D8-4543-B036-ECEA59F77D11}"/>
    <cellStyle name="Comma 2 5 124 2" xfId="39669" xr:uid="{F2A94DC5-CC6B-4581-A604-747E7AE3557B}"/>
    <cellStyle name="Comma 2 5 125" xfId="19322" xr:uid="{B65B823F-F51F-4E4B-8208-D21B8ADBC7E2}"/>
    <cellStyle name="Comma 2 5 125 2" xfId="39670" xr:uid="{F0791D46-FD12-4320-8BF2-A40D972C5D82}"/>
    <cellStyle name="Comma 2 5 126" xfId="19323" xr:uid="{02E55166-45C1-4CC4-ACDF-5E8D87B63513}"/>
    <cellStyle name="Comma 2 5 126 2" xfId="39671" xr:uid="{9E2C04B7-F6D4-4E49-9102-827D0CAC3A68}"/>
    <cellStyle name="Comma 2 5 127" xfId="19324" xr:uid="{E7B3E903-7AB7-4E9C-9CC0-BCABC7AA1869}"/>
    <cellStyle name="Comma 2 5 127 2" xfId="39672" xr:uid="{D3FEEB61-AB2E-45DE-BB13-68704F33CD28}"/>
    <cellStyle name="Comma 2 5 128" xfId="19325" xr:uid="{C53E7C04-3EA0-42C3-812B-A594A2C2C8B1}"/>
    <cellStyle name="Comma 2 5 128 2" xfId="39673" xr:uid="{B0C776F4-FF66-4F60-B189-3AC3A6006A0F}"/>
    <cellStyle name="Comma 2 5 129" xfId="19326" xr:uid="{DD3D48D4-0C3B-4215-B1D8-40C5D6841611}"/>
    <cellStyle name="Comma 2 5 129 2" xfId="39674" xr:uid="{D8C8DD3B-DA4F-46FA-92B3-1F2A82281FD7}"/>
    <cellStyle name="Comma 2 5 13" xfId="19327" xr:uid="{5CD5FDA8-EF6B-4C95-B79F-65EE049C6478}"/>
    <cellStyle name="Comma 2 5 13 2" xfId="39675" xr:uid="{EF2A62A7-EAF9-4108-AB8F-7F8371653F48}"/>
    <cellStyle name="Comma 2 5 130" xfId="19328" xr:uid="{A5868739-6005-4C38-8AFA-C768440BD1D1}"/>
    <cellStyle name="Comma 2 5 130 2" xfId="39676" xr:uid="{57AF7E84-26A1-4D9A-84E8-983403D28B77}"/>
    <cellStyle name="Comma 2 5 131" xfId="19329" xr:uid="{04BD3BA9-DD59-4F15-8C01-0F3C1823D3C6}"/>
    <cellStyle name="Comma 2 5 131 2" xfId="39677" xr:uid="{91233500-50BE-4796-B414-CBCD27CEE5CF}"/>
    <cellStyle name="Comma 2 5 132" xfId="19330" xr:uid="{09D759F7-E170-4483-9D0B-DA2DE485ED07}"/>
    <cellStyle name="Comma 2 5 132 2" xfId="39678" xr:uid="{A58813BA-20DE-4E02-AAB3-F73F1629651B}"/>
    <cellStyle name="Comma 2 5 133" xfId="19331" xr:uid="{B399D099-B303-43DD-9F5F-69E083CF0D39}"/>
    <cellStyle name="Comma 2 5 133 2" xfId="39679" xr:uid="{892C6DB5-36F4-4905-99FB-06C475F0AA1B}"/>
    <cellStyle name="Comma 2 5 134" xfId="19332" xr:uid="{4C908E94-6294-4561-88CC-D72FCA8E8B83}"/>
    <cellStyle name="Comma 2 5 134 2" xfId="39680" xr:uid="{5D8C15F8-4958-43B1-957A-A62783A52C50}"/>
    <cellStyle name="Comma 2 5 135" xfId="19333" xr:uid="{0E053343-9EB5-42C3-80BC-42243F847F30}"/>
    <cellStyle name="Comma 2 5 135 2" xfId="39681" xr:uid="{4458EF35-94D8-4A1A-B425-B794D64905F3}"/>
    <cellStyle name="Comma 2 5 136" xfId="19334" xr:uid="{517B8026-85A5-45F7-9EE2-29B15D4087E6}"/>
    <cellStyle name="Comma 2 5 136 2" xfId="39682" xr:uid="{5552C322-C2B0-40A5-AF67-806AF7803AD4}"/>
    <cellStyle name="Comma 2 5 137" xfId="19335" xr:uid="{1618BE33-5342-4D6E-9A1C-93B0633CA83A}"/>
    <cellStyle name="Comma 2 5 137 2" xfId="39683" xr:uid="{1EBEAC3E-7187-44B2-945B-893502F7C9B1}"/>
    <cellStyle name="Comma 2 5 138" xfId="19336" xr:uid="{35B3F279-29E7-43A9-8DE0-0246B807A30E}"/>
    <cellStyle name="Comma 2 5 138 2" xfId="39684" xr:uid="{E96E42DB-E34E-45A3-ACCA-C7BF27D73F86}"/>
    <cellStyle name="Comma 2 5 139" xfId="19337" xr:uid="{6948903D-DB33-40C9-A81F-46E7531847CE}"/>
    <cellStyle name="Comma 2 5 139 2" xfId="39685" xr:uid="{F7B3BA25-A7BC-446E-963C-B6237B25CA61}"/>
    <cellStyle name="Comma 2 5 14" xfId="19338" xr:uid="{7F0430DD-2042-4888-ADC7-F965D7894756}"/>
    <cellStyle name="Comma 2 5 14 2" xfId="39686" xr:uid="{6E36BBCD-8AB1-4549-A3C5-E0311DBB5DE1}"/>
    <cellStyle name="Comma 2 5 140" xfId="19339" xr:uid="{D3975693-67B1-4EF1-B07B-D6D3503504BF}"/>
    <cellStyle name="Comma 2 5 140 2" xfId="39687" xr:uid="{B5670C50-C61F-48BE-8DBF-6A0363239A7A}"/>
    <cellStyle name="Comma 2 5 141" xfId="19340" xr:uid="{DF5A9966-A9B3-4CA6-9AB5-5C14F9DB3201}"/>
    <cellStyle name="Comma 2 5 141 2" xfId="39688" xr:uid="{A70A701C-B330-4C61-8306-E0526B49D660}"/>
    <cellStyle name="Comma 2 5 142" xfId="19341" xr:uid="{95063933-27F6-44DF-8CEE-9440AEA61D88}"/>
    <cellStyle name="Comma 2 5 142 2" xfId="39689" xr:uid="{40D9BC51-B2F1-4552-945D-96318768FF8E}"/>
    <cellStyle name="Comma 2 5 143" xfId="19342" xr:uid="{913D8948-2802-4320-869E-08C5796B7D6F}"/>
    <cellStyle name="Comma 2 5 143 2" xfId="39690" xr:uid="{4E39BF91-298C-4BD2-93B9-86C66F89E056}"/>
    <cellStyle name="Comma 2 5 144" xfId="19343" xr:uid="{9981AF66-83B1-41AB-AFCD-832B0D3919D7}"/>
    <cellStyle name="Comma 2 5 144 2" xfId="39691" xr:uid="{E0D23708-1750-411B-94C7-BC4185373F44}"/>
    <cellStyle name="Comma 2 5 145" xfId="19344" xr:uid="{EBA9F3C6-DB74-41FB-9C38-674A79C56853}"/>
    <cellStyle name="Comma 2 5 145 2" xfId="39692" xr:uid="{05E725BC-F007-436C-AAC8-BC4E39CFE1F5}"/>
    <cellStyle name="Comma 2 5 146" xfId="19345" xr:uid="{02B3E1F5-9C27-473B-BF1F-80F1D49727DB}"/>
    <cellStyle name="Comma 2 5 146 2" xfId="39693" xr:uid="{B853496D-5A6B-4BEA-B1BF-CAFAD6B5C215}"/>
    <cellStyle name="Comma 2 5 147" xfId="19346" xr:uid="{B1161ADB-2150-44BF-8D8C-5CF6850778B6}"/>
    <cellStyle name="Comma 2 5 147 2" xfId="39694" xr:uid="{6F6922A2-D253-4D43-A6FD-1E165959AA06}"/>
    <cellStyle name="Comma 2 5 148" xfId="19347" xr:uid="{7A3C5636-0955-4B2E-A326-46506143B046}"/>
    <cellStyle name="Comma 2 5 148 2" xfId="39695" xr:uid="{DD8A621F-7AEB-4C3E-B517-8238A7488AD5}"/>
    <cellStyle name="Comma 2 5 149" xfId="19348" xr:uid="{3F6B0379-8889-45A7-92A1-C8B4596D3205}"/>
    <cellStyle name="Comma 2 5 149 2" xfId="39696" xr:uid="{5240EF3D-FF38-4133-AE56-E642A4D89E04}"/>
    <cellStyle name="Comma 2 5 15" xfId="19349" xr:uid="{FE2EE448-0018-4E7E-9784-0B6C888CD0AD}"/>
    <cellStyle name="Comma 2 5 15 2" xfId="39697" xr:uid="{F04D6FDD-123E-486C-B5F2-2405614BC281}"/>
    <cellStyle name="Comma 2 5 150" xfId="19350" xr:uid="{FD914B6A-93D0-49C8-B38B-ECC5B73E12B3}"/>
    <cellStyle name="Comma 2 5 150 2" xfId="39698" xr:uid="{3B82DA77-3419-4D15-B031-AD116AFDFA2D}"/>
    <cellStyle name="Comma 2 5 151" xfId="19351" xr:uid="{2FC7F688-4325-43CA-919D-DB11221877C6}"/>
    <cellStyle name="Comma 2 5 151 2" xfId="39699" xr:uid="{B37B4172-1802-40BD-8636-A373DEEFFE28}"/>
    <cellStyle name="Comma 2 5 152" xfId="19352" xr:uid="{C7300FBA-6AD1-4028-A77C-8214995EEA54}"/>
    <cellStyle name="Comma 2 5 152 2" xfId="39700" xr:uid="{43FF7F13-0855-4EEE-BF29-5FD0B08A54A6}"/>
    <cellStyle name="Comma 2 5 153" xfId="19353" xr:uid="{A148D177-7E77-4F79-8427-0BB01F7C7198}"/>
    <cellStyle name="Comma 2 5 153 2" xfId="39701" xr:uid="{21A960E6-6223-4D13-88CB-2E89DCCC37F1}"/>
    <cellStyle name="Comma 2 5 154" xfId="19354" xr:uid="{761CC486-2852-4417-9B1C-E3DA6C3754A5}"/>
    <cellStyle name="Comma 2 5 154 2" xfId="39702" xr:uid="{70A22FF9-CD5B-4798-9C1B-1C23259AF489}"/>
    <cellStyle name="Comma 2 5 155" xfId="19355" xr:uid="{498B8B50-8595-4C03-9327-2B49D34A4A32}"/>
    <cellStyle name="Comma 2 5 155 2" xfId="39703" xr:uid="{FFD35E60-BFD3-4988-BBBF-63C6500D280E}"/>
    <cellStyle name="Comma 2 5 156" xfId="19356" xr:uid="{097E697B-64F1-4705-A9A0-ECC999350317}"/>
    <cellStyle name="Comma 2 5 156 2" xfId="39704" xr:uid="{59782CEA-8FA3-4FF8-BF62-66BDF8948E94}"/>
    <cellStyle name="Comma 2 5 157" xfId="19357" xr:uid="{864D2078-CFCF-4EA9-90C5-1C026F683870}"/>
    <cellStyle name="Comma 2 5 157 2" xfId="39705" xr:uid="{483BED84-3914-4574-B692-F709A57FE825}"/>
    <cellStyle name="Comma 2 5 158" xfId="19358" xr:uid="{8796AF89-1EDD-41DA-9F76-8081DA15981B}"/>
    <cellStyle name="Comma 2 5 158 2" xfId="39706" xr:uid="{3D2CC8EA-A032-44DD-81D7-D41E3645AADF}"/>
    <cellStyle name="Comma 2 5 159" xfId="19359" xr:uid="{172C6B22-6B04-42F8-8AAE-AD0A1C22BBCB}"/>
    <cellStyle name="Comma 2 5 159 2" xfId="39707" xr:uid="{264A1524-5A73-47DB-ACB7-5B8A11113935}"/>
    <cellStyle name="Comma 2 5 16" xfId="19360" xr:uid="{0896DA3A-0395-46FB-B5CE-47EDE8E58749}"/>
    <cellStyle name="Comma 2 5 16 2" xfId="39708" xr:uid="{42D191B6-80DC-4FA1-9FA3-EAE80FE12178}"/>
    <cellStyle name="Comma 2 5 160" xfId="19361" xr:uid="{A4758A80-BBA0-4EFE-B9EC-0C6BA0A85576}"/>
    <cellStyle name="Comma 2 5 160 2" xfId="39709" xr:uid="{B79947F4-9A53-4FBB-B104-B804D0F84BF5}"/>
    <cellStyle name="Comma 2 5 161" xfId="19362" xr:uid="{1E6CF075-5442-4B9D-8DF9-4E0EB4150284}"/>
    <cellStyle name="Comma 2 5 161 2" xfId="39710" xr:uid="{26BBFABB-087E-44DF-9556-4CA765A4F495}"/>
    <cellStyle name="Comma 2 5 162" xfId="19363" xr:uid="{273A2A17-0F55-4A14-94F1-EA2C9F4DB722}"/>
    <cellStyle name="Comma 2 5 162 2" xfId="39711" xr:uid="{1B01B5B9-8EED-4642-803F-F09D9F410352}"/>
    <cellStyle name="Comma 2 5 163" xfId="19364" xr:uid="{BFCF68A7-6B30-487E-9D12-BD7790FFEA74}"/>
    <cellStyle name="Comma 2 5 163 2" xfId="39712" xr:uid="{AA09677E-C72C-40A0-9B0F-A8FB7FF7D008}"/>
    <cellStyle name="Comma 2 5 164" xfId="19365" xr:uid="{4281F38E-EDBA-4848-9F1C-47A2E7BA92EB}"/>
    <cellStyle name="Comma 2 5 164 2" xfId="39713" xr:uid="{3D42D8FA-6B4E-4DC9-8E56-E0AF08D33A9E}"/>
    <cellStyle name="Comma 2 5 165" xfId="19366" xr:uid="{CB84FEFD-2F8E-424D-BB2F-0266F834AAE0}"/>
    <cellStyle name="Comma 2 5 165 2" xfId="39714" xr:uid="{473CC58A-1A76-4258-A481-5559DB84E3DF}"/>
    <cellStyle name="Comma 2 5 166" xfId="19367" xr:uid="{A5FDA5C9-95E1-4B39-ACB1-AA27820D3BF0}"/>
    <cellStyle name="Comma 2 5 166 2" xfId="39715" xr:uid="{1A53D207-8215-40E6-854C-1F878CD75D5E}"/>
    <cellStyle name="Comma 2 5 167" xfId="19368" xr:uid="{0E30FE56-18B1-4AAE-B1E3-8E549F4DCE4F}"/>
    <cellStyle name="Comma 2 5 167 2" xfId="39716" xr:uid="{A7AA60BB-4A13-4B00-8DDD-689A5B1955ED}"/>
    <cellStyle name="Comma 2 5 168" xfId="19369" xr:uid="{F699F2C1-2F05-4104-B974-09AEB84ED27D}"/>
    <cellStyle name="Comma 2 5 168 2" xfId="39717" xr:uid="{1606CB37-CC9B-402A-B8C8-10FF5BC1D348}"/>
    <cellStyle name="Comma 2 5 169" xfId="19370" xr:uid="{DECC2A39-8066-4B4A-AA26-EB44EBD97908}"/>
    <cellStyle name="Comma 2 5 169 2" xfId="39718" xr:uid="{3AE1EE18-490E-4B64-A24B-10067215BF1F}"/>
    <cellStyle name="Comma 2 5 17" xfId="19371" xr:uid="{DB14200C-EDD6-414F-857D-8A4E08A623C8}"/>
    <cellStyle name="Comma 2 5 17 2" xfId="39719" xr:uid="{5D46DBE6-E861-4264-88A7-DADDB9AEEE3D}"/>
    <cellStyle name="Comma 2 5 170" xfId="19372" xr:uid="{06BB05B8-C7D5-427F-AAC1-AD298BF51A93}"/>
    <cellStyle name="Comma 2 5 170 2" xfId="39720" xr:uid="{5C3785FF-05CE-4612-A1D0-60E3238F8ED8}"/>
    <cellStyle name="Comma 2 5 171" xfId="19373" xr:uid="{839DC872-3FDD-41EC-9F3B-3A41467A0A92}"/>
    <cellStyle name="Comma 2 5 171 2" xfId="39721" xr:uid="{0D8CEA2B-ED15-4DDD-B0F1-4152156D696A}"/>
    <cellStyle name="Comma 2 5 172" xfId="19374" xr:uid="{75784FBA-566D-48CB-A83F-B0C7AEC4A577}"/>
    <cellStyle name="Comma 2 5 172 2" xfId="39722" xr:uid="{4417FD7B-2BDA-4374-8B83-97A0FE0801A1}"/>
    <cellStyle name="Comma 2 5 173" xfId="19375" xr:uid="{BB85E038-255B-4EBB-A87C-34307FFC7A00}"/>
    <cellStyle name="Comma 2 5 173 2" xfId="39723" xr:uid="{485DD4D8-0957-4E33-BA31-7E49CB14ED89}"/>
    <cellStyle name="Comma 2 5 174" xfId="19376" xr:uid="{4E119DE4-BDE8-4407-91F8-A1FE3E7DBA67}"/>
    <cellStyle name="Comma 2 5 174 2" xfId="39724" xr:uid="{7FC1B0DF-D138-4D85-B160-D66757E46136}"/>
    <cellStyle name="Comma 2 5 175" xfId="19377" xr:uid="{7F34584B-3056-4DE4-8C7B-76CA44EB2786}"/>
    <cellStyle name="Comma 2 5 175 2" xfId="39725" xr:uid="{438FA59D-B2A1-47CA-9840-E07A6A0381CA}"/>
    <cellStyle name="Comma 2 5 176" xfId="19378" xr:uid="{6455483F-17C0-4619-AED8-1E7BBF662F63}"/>
    <cellStyle name="Comma 2 5 176 2" xfId="39726" xr:uid="{33D4D2D1-28C0-4D17-89D9-30A1BAAF3AE5}"/>
    <cellStyle name="Comma 2 5 177" xfId="19379" xr:uid="{C82D08EC-49FA-451C-90D6-D573AB8EAEA8}"/>
    <cellStyle name="Comma 2 5 177 2" xfId="39727" xr:uid="{A28A8915-AC86-40C2-9E6B-62E5010B39FA}"/>
    <cellStyle name="Comma 2 5 178" xfId="19380" xr:uid="{3814883F-72AA-486B-B30B-C29D1BCB34BA}"/>
    <cellStyle name="Comma 2 5 178 2" xfId="39728" xr:uid="{2DCE4F6A-EEDC-4B94-878A-6B4970A625C7}"/>
    <cellStyle name="Comma 2 5 179" xfId="19381" xr:uid="{502F7B86-A395-426C-80DA-96D3B268F84F}"/>
    <cellStyle name="Comma 2 5 179 2" xfId="39729" xr:uid="{4DCA7C29-8E6B-4CD2-B367-C1EDC745A116}"/>
    <cellStyle name="Comma 2 5 18" xfId="19382" xr:uid="{AAA7F951-79E7-4D14-8285-873CBEFB6564}"/>
    <cellStyle name="Comma 2 5 18 2" xfId="39730" xr:uid="{CA0E4147-FF89-4059-91FE-0144F0C2028F}"/>
    <cellStyle name="Comma 2 5 180" xfId="19383" xr:uid="{75EA1A46-B13A-412D-8107-C0D1E3723BB0}"/>
    <cellStyle name="Comma 2 5 180 2" xfId="39731" xr:uid="{C9F0B42C-4EAB-452A-9E3A-4EF977F443F1}"/>
    <cellStyle name="Comma 2 5 181" xfId="19384" xr:uid="{FEDC7B5A-B4FE-4FDB-8056-C1879A537864}"/>
    <cellStyle name="Comma 2 5 181 2" xfId="39732" xr:uid="{D832E4AB-F59E-4427-BB9C-DF552A8EFF6C}"/>
    <cellStyle name="Comma 2 5 182" xfId="19385" xr:uid="{F9712825-3551-4234-B1C6-EEDFC0E45086}"/>
    <cellStyle name="Comma 2 5 182 2" xfId="39733" xr:uid="{FEB8D22A-A297-47D6-A3DE-8C47596FF081}"/>
    <cellStyle name="Comma 2 5 183" xfId="19386" xr:uid="{20EFCB09-BDD6-47E0-8293-1A4B3DFFD094}"/>
    <cellStyle name="Comma 2 5 183 2" xfId="39734" xr:uid="{74EAF344-CA7D-4671-AC5E-99CFD939F3B3}"/>
    <cellStyle name="Comma 2 5 184" xfId="19387" xr:uid="{0D038F48-C0D2-40B2-93A1-924123C1E344}"/>
    <cellStyle name="Comma 2 5 184 2" xfId="39735" xr:uid="{381193F9-6278-45FA-878C-5019C0AAC6FE}"/>
    <cellStyle name="Comma 2 5 185" xfId="19388" xr:uid="{0374C7C2-01DB-4BF9-B4B4-A043DEFCD9A3}"/>
    <cellStyle name="Comma 2 5 185 2" xfId="39736" xr:uid="{E52F4196-0D18-46B3-8B6F-C2852AD16C40}"/>
    <cellStyle name="Comma 2 5 186" xfId="19389" xr:uid="{D2E22D2E-1658-4F56-BC58-A439640BBF67}"/>
    <cellStyle name="Comma 2 5 186 2" xfId="39737" xr:uid="{B461E9CF-EF84-4021-B020-32B8C9408441}"/>
    <cellStyle name="Comma 2 5 187" xfId="19390" xr:uid="{CD7B4771-2467-4ECB-888D-E91CDDE507FC}"/>
    <cellStyle name="Comma 2 5 187 2" xfId="39738" xr:uid="{9B32CCC5-5DD4-43AA-925C-9BA1155B924D}"/>
    <cellStyle name="Comma 2 5 188" xfId="19391" xr:uid="{82BD77ED-73AC-4CA3-B6C6-6DAAA1686F7F}"/>
    <cellStyle name="Comma 2 5 188 2" xfId="39739" xr:uid="{DDFB0237-A4BF-44B2-9CEC-42CCC11600A6}"/>
    <cellStyle name="Comma 2 5 189" xfId="19392" xr:uid="{E8CB33BA-37F7-43E6-8114-EDAAEC04D6B9}"/>
    <cellStyle name="Comma 2 5 189 2" xfId="39740" xr:uid="{80572361-2D80-4D4B-B037-60B22D64B0FE}"/>
    <cellStyle name="Comma 2 5 19" xfId="19393" xr:uid="{A66493A2-C9BB-432C-AB7F-1577C8C3D5FE}"/>
    <cellStyle name="Comma 2 5 19 2" xfId="39741" xr:uid="{7357841C-F10D-4B1E-8CB8-7BED22BBEB06}"/>
    <cellStyle name="Comma 2 5 190" xfId="19394" xr:uid="{1548FB89-5DAB-474B-9F38-B34816E09878}"/>
    <cellStyle name="Comma 2 5 190 2" xfId="39742" xr:uid="{3E7CFC6C-924E-4782-B170-B269350434E6}"/>
    <cellStyle name="Comma 2 5 191" xfId="19395" xr:uid="{64A8580D-0E5E-4691-80F0-7F5C11703CEF}"/>
    <cellStyle name="Comma 2 5 191 2" xfId="39743" xr:uid="{A6511566-7B8D-4ED9-BABB-923971C374F9}"/>
    <cellStyle name="Comma 2 5 192" xfId="19396" xr:uid="{6A88025E-82DA-4285-8EE0-F898BD076670}"/>
    <cellStyle name="Comma 2 5 192 2" xfId="39744" xr:uid="{A8FAFB66-1B7F-4F70-A822-B7E132410338}"/>
    <cellStyle name="Comma 2 5 193" xfId="19397" xr:uid="{8FC72E95-6B69-41C8-9847-6CF9DF9EEE76}"/>
    <cellStyle name="Comma 2 5 193 2" xfId="39745" xr:uid="{CA98DE89-FB2D-4387-8ED4-0D9E5C70A93F}"/>
    <cellStyle name="Comma 2 5 194" xfId="19398" xr:uid="{07E64858-4853-447C-A1B9-8D2D92865DE1}"/>
    <cellStyle name="Comma 2 5 194 2" xfId="39746" xr:uid="{09B1FB3D-AA67-4A3C-8CCB-806FCC687D3C}"/>
    <cellStyle name="Comma 2 5 195" xfId="19399" xr:uid="{EE1AD513-13DD-4967-A74F-9614CA219DC7}"/>
    <cellStyle name="Comma 2 5 195 2" xfId="39747" xr:uid="{8E2AB2B6-55B9-4B84-827A-970461426413}"/>
    <cellStyle name="Comma 2 5 196" xfId="19400" xr:uid="{82175BFB-8141-4949-895D-78B0A7987728}"/>
    <cellStyle name="Comma 2 5 196 2" xfId="39748" xr:uid="{6FC312F9-28C3-4753-9D50-95CCA60C662A}"/>
    <cellStyle name="Comma 2 5 197" xfId="19293" xr:uid="{2001B28A-AC64-451E-A0D9-85FCB8DCDC27}"/>
    <cellStyle name="Comma 2 5 197 2" xfId="39641" xr:uid="{6F148B20-F43F-48AE-9B97-FBA3E7267769}"/>
    <cellStyle name="Comma 2 5 198" xfId="49723" xr:uid="{F7AB627E-1977-4290-8AC8-EBCDACFC1E9F}"/>
    <cellStyle name="Comma 2 5 199" xfId="1705" xr:uid="{8537F2ED-5231-4C6B-81C3-6032796C4636}"/>
    <cellStyle name="Comma 2 5 2" xfId="462" xr:uid="{B0CE018D-2903-414D-8D6B-18A2ADDB63EB}"/>
    <cellStyle name="Comma 2 5 2 2" xfId="1231" xr:uid="{B436D3C1-A64A-448C-96C7-53D0C0A04434}"/>
    <cellStyle name="Comma 2 5 2 2 2" xfId="31851" xr:uid="{A1B938FA-1170-4B5C-ACF9-0F55F660AFD9}"/>
    <cellStyle name="Comma 2 5 2 2 3" xfId="50033" xr:uid="{B06DFE4A-BED8-4CB7-B2B0-F57BFA47A886}"/>
    <cellStyle name="Comma 2 5 2 2 4" xfId="10740" xr:uid="{CB0B5F4D-5AF6-421F-AA0D-41C8AF53A36B}"/>
    <cellStyle name="Comma 2 5 2 3" xfId="10090" xr:uid="{CECF5975-120F-456A-9815-781125BCF885}"/>
    <cellStyle name="Comma 2 5 2 3 2" xfId="31460" xr:uid="{90BDDDCB-2057-438D-84DF-B2E386DF1E10}"/>
    <cellStyle name="Comma 2 5 2 4" xfId="19401" xr:uid="{7703E3F7-7297-4266-98A6-F55BA641C8EF}"/>
    <cellStyle name="Comma 2 5 2 4 2" xfId="39749" xr:uid="{B42A2DD3-081F-433B-BFA8-D6770CC293D5}"/>
    <cellStyle name="Comma 2 5 2 5" xfId="49751" xr:uid="{24DA3E2B-E2EF-40CA-9DD3-92C60B4D5CDF}"/>
    <cellStyle name="Comma 2 5 2 6" xfId="2455" xr:uid="{64FEF211-D836-4143-B308-B1D65C5D286A}"/>
    <cellStyle name="Comma 2 5 20" xfId="19402" xr:uid="{CC79B20E-CC9A-4E36-91E2-20D331F6A2E6}"/>
    <cellStyle name="Comma 2 5 20 2" xfId="39750" xr:uid="{A38F322C-A07E-4F8B-8142-6022979306F5}"/>
    <cellStyle name="Comma 2 5 21" xfId="19403" xr:uid="{C2DCBE59-77D2-474F-B228-5633599F0ACE}"/>
    <cellStyle name="Comma 2 5 21 2" xfId="39751" xr:uid="{FFB92EFD-1564-42DB-A23B-31E07F62F5D0}"/>
    <cellStyle name="Comma 2 5 22" xfId="19404" xr:uid="{3FCFE42B-E24D-45BD-8043-2F97734EF02C}"/>
    <cellStyle name="Comma 2 5 22 2" xfId="39752" xr:uid="{835AB6D1-7EBA-49A2-AED1-E9EEB6627379}"/>
    <cellStyle name="Comma 2 5 23" xfId="19405" xr:uid="{43D622E6-7781-4806-A802-C1CE5CACEFA4}"/>
    <cellStyle name="Comma 2 5 23 2" xfId="39753" xr:uid="{68266296-3170-4509-B68E-7043A557E554}"/>
    <cellStyle name="Comma 2 5 24" xfId="19406" xr:uid="{4795AB00-247E-4C77-9A79-FEE4CCE416A1}"/>
    <cellStyle name="Comma 2 5 24 2" xfId="39754" xr:uid="{6E7E0471-36D6-4CA4-98EC-76C5F0F17536}"/>
    <cellStyle name="Comma 2 5 25" xfId="19407" xr:uid="{2818C26F-0D08-46AF-8397-2881DA72D25C}"/>
    <cellStyle name="Comma 2 5 25 2" xfId="39755" xr:uid="{E510EEB3-503D-4EDA-A537-22EEEA68D733}"/>
    <cellStyle name="Comma 2 5 26" xfId="19408" xr:uid="{2AA9EABC-E1A7-4C85-BFA5-B99EDEC27609}"/>
    <cellStyle name="Comma 2 5 26 2" xfId="39756" xr:uid="{F0371F87-8B44-4A8B-A34B-65D61432C56E}"/>
    <cellStyle name="Comma 2 5 27" xfId="19409" xr:uid="{35F442D8-C7BC-4561-8C57-4AE7CFBAF255}"/>
    <cellStyle name="Comma 2 5 27 2" xfId="39757" xr:uid="{0BFCC06B-9B4A-40FE-9DB1-E16D8EAC476C}"/>
    <cellStyle name="Comma 2 5 28" xfId="19410" xr:uid="{18788646-2E9A-4B89-9958-24C8711DBC70}"/>
    <cellStyle name="Comma 2 5 28 2" xfId="39758" xr:uid="{3C96F46C-478D-41DF-A706-83A1B7ADE36A}"/>
    <cellStyle name="Comma 2 5 29" xfId="19411" xr:uid="{3E92DFC0-AF09-44C0-8C34-666A38485DC2}"/>
    <cellStyle name="Comma 2 5 29 2" xfId="39759" xr:uid="{99C010EE-C3E8-473E-B650-D81E90C4C201}"/>
    <cellStyle name="Comma 2 5 3" xfId="463" xr:uid="{F2677D9A-78B6-488F-9C77-BB409A596CD6}"/>
    <cellStyle name="Comma 2 5 3 2" xfId="1232" xr:uid="{3E1E830A-5715-42BE-AE63-3B754331E01C}"/>
    <cellStyle name="Comma 2 5 3 2 2" xfId="50059" xr:uid="{7A69CD8E-A10C-4FA2-994B-B9BA13A863C9}"/>
    <cellStyle name="Comma 2 5 3 2 3" xfId="10741" xr:uid="{27A7D236-9D3C-42E0-9F36-C871801E176D}"/>
    <cellStyle name="Comma 2 5 3 3" xfId="19412" xr:uid="{820D21EA-3FA4-42BD-8700-1A5020ADF503}"/>
    <cellStyle name="Comma 2 5 3 3 2" xfId="39760" xr:uid="{D7D284A2-032D-49CA-AE6E-27D835CDDADB}"/>
    <cellStyle name="Comma 2 5 3 4" xfId="24321" xr:uid="{BC73C931-CC68-4E7E-8334-086C31A9935D}"/>
    <cellStyle name="Comma 2 5 3 5" xfId="49777" xr:uid="{98670626-2FA8-47BE-9A1B-846955A215BB}"/>
    <cellStyle name="Comma 2 5 3 6" xfId="2726" xr:uid="{DA7B12FD-C898-4948-96FD-D8C02B98D81C}"/>
    <cellStyle name="Comma 2 5 30" xfId="19413" xr:uid="{77FF9C18-1D1A-4F80-998E-26885907B341}"/>
    <cellStyle name="Comma 2 5 30 2" xfId="39761" xr:uid="{6FF564DE-0588-4E17-B2C7-53B8E973D27E}"/>
    <cellStyle name="Comma 2 5 31" xfId="19414" xr:uid="{ABD8E33D-D1C5-4A75-AE3F-A1E84516E89F}"/>
    <cellStyle name="Comma 2 5 31 2" xfId="39762" xr:uid="{8C4F31C1-DDC8-4AA5-9BE5-737E6911165E}"/>
    <cellStyle name="Comma 2 5 32" xfId="19415" xr:uid="{19225C94-9EAA-44CB-A173-E20F0DAEBC0A}"/>
    <cellStyle name="Comma 2 5 32 2" xfId="39763" xr:uid="{AC8C9071-C8D5-45A9-93FD-AB19B9581A42}"/>
    <cellStyle name="Comma 2 5 33" xfId="19416" xr:uid="{BD0FC928-D3FE-4C8C-ACFA-218C6A74D88D}"/>
    <cellStyle name="Comma 2 5 33 2" xfId="39764" xr:uid="{1968B733-7A88-48A1-9B4D-43C5F7A2EA29}"/>
    <cellStyle name="Comma 2 5 34" xfId="19417" xr:uid="{CDB52ACB-9CAA-4012-9AA0-7FDB2D1B3D6E}"/>
    <cellStyle name="Comma 2 5 34 2" xfId="39765" xr:uid="{1E7CE3EB-EC2A-4067-A632-067DF519CBE6}"/>
    <cellStyle name="Comma 2 5 35" xfId="19418" xr:uid="{77F548F9-F073-4BA7-A0FB-4AB6F12F15C8}"/>
    <cellStyle name="Comma 2 5 35 2" xfId="39766" xr:uid="{6A23172F-DA37-480C-8A83-546BA88A74F4}"/>
    <cellStyle name="Comma 2 5 36" xfId="19419" xr:uid="{F9AD48F9-4454-4836-A527-C680C531FE37}"/>
    <cellStyle name="Comma 2 5 36 2" xfId="39767" xr:uid="{34D7EA26-24D2-4A72-98DA-618B18C248A5}"/>
    <cellStyle name="Comma 2 5 37" xfId="19420" xr:uid="{EE6C344F-8143-4B50-896A-9143A8C85B4C}"/>
    <cellStyle name="Comma 2 5 37 2" xfId="39768" xr:uid="{131D3564-829F-4388-8202-3B311D588F39}"/>
    <cellStyle name="Comma 2 5 38" xfId="19421" xr:uid="{793D0AA4-FB07-4521-910A-14E595132AED}"/>
    <cellStyle name="Comma 2 5 38 2" xfId="39769" xr:uid="{B400C87F-84C5-48ED-AD43-5C22E6580E90}"/>
    <cellStyle name="Comma 2 5 39" xfId="19422" xr:uid="{872AC4EE-7C37-4EE0-94B1-4B3F99599A14}"/>
    <cellStyle name="Comma 2 5 39 2" xfId="39770" xr:uid="{557850B0-D0B4-451F-91C9-8A9AA1DC7A0B}"/>
    <cellStyle name="Comma 2 5 4" xfId="464" xr:uid="{158E6F3B-0D6A-4F05-87A9-C33AF5978EE0}"/>
    <cellStyle name="Comma 2 5 4 2" xfId="1233" xr:uid="{5981D194-2FCE-4737-873A-49341940C6A8}"/>
    <cellStyle name="Comma 2 5 4 2 2" xfId="31852" xr:uid="{1A90EE65-9C75-4D34-B786-D08287337B2D}"/>
    <cellStyle name="Comma 2 5 4 2 3" xfId="50085" xr:uid="{8E031A66-A1C3-47C7-8045-584681D5BBC3}"/>
    <cellStyle name="Comma 2 5 4 2 4" xfId="10742" xr:uid="{D79A11CD-1CE2-4EC3-80C8-C8289634B0C0}"/>
    <cellStyle name="Comma 2 5 4 3" xfId="19423" xr:uid="{0F70FEEE-0548-4DBD-B31C-8AF57B5F1CCE}"/>
    <cellStyle name="Comma 2 5 4 3 2" xfId="39771" xr:uid="{17BB66F9-E6FE-46C1-AEA2-D99CF070E8FD}"/>
    <cellStyle name="Comma 2 5 4 4" xfId="49803" xr:uid="{2FE4BEF4-31E3-430D-AE46-0BF48FAAA4B3}"/>
    <cellStyle name="Comma 2 5 4 5" xfId="2454" xr:uid="{7A9EB4DA-C26D-4E07-9200-92D84F2173F2}"/>
    <cellStyle name="Comma 2 5 40" xfId="19424" xr:uid="{4CABA866-39A7-4057-A426-DD41DE8E1544}"/>
    <cellStyle name="Comma 2 5 40 2" xfId="39772" xr:uid="{C67D08F8-21B6-4524-9695-27ED53B6DCAF}"/>
    <cellStyle name="Comma 2 5 41" xfId="19425" xr:uid="{45333ADD-E1A5-4460-8254-77EBFC878504}"/>
    <cellStyle name="Comma 2 5 41 2" xfId="39773" xr:uid="{ACFE0748-522B-474D-BAD8-302EF52B12CB}"/>
    <cellStyle name="Comma 2 5 42" xfId="19426" xr:uid="{DFFE53A2-31BC-4CB3-8AD8-0EEBA59F8C57}"/>
    <cellStyle name="Comma 2 5 42 2" xfId="39774" xr:uid="{D3FD26F1-07DE-4E2F-8A13-17A67FF58906}"/>
    <cellStyle name="Comma 2 5 43" xfId="19427" xr:uid="{B280429F-DD48-41B6-AC95-2E71BD8E5F7E}"/>
    <cellStyle name="Comma 2 5 43 2" xfId="39775" xr:uid="{DFB376A5-4175-48E4-93E3-C34D80194BD5}"/>
    <cellStyle name="Comma 2 5 44" xfId="19428" xr:uid="{8D68AD3A-F8D2-4F1D-90F4-7B28259C7046}"/>
    <cellStyle name="Comma 2 5 44 2" xfId="39776" xr:uid="{93492608-2CE8-4699-B07B-13C4A07D0F4D}"/>
    <cellStyle name="Comma 2 5 45" xfId="19429" xr:uid="{4948C916-6E6C-4E91-94F7-FF927B52138E}"/>
    <cellStyle name="Comma 2 5 45 2" xfId="39777" xr:uid="{912D72E3-3303-490E-AABB-12572D23D2DF}"/>
    <cellStyle name="Comma 2 5 46" xfId="19430" xr:uid="{7CBCFCC4-A6AC-429A-99BB-88E62F0B5889}"/>
    <cellStyle name="Comma 2 5 46 2" xfId="39778" xr:uid="{30E328C7-55FB-429C-B167-E486A1706751}"/>
    <cellStyle name="Comma 2 5 47" xfId="19431" xr:uid="{BBA05C7C-7538-4CDF-8308-8C0BBE14F47B}"/>
    <cellStyle name="Comma 2 5 47 2" xfId="39779" xr:uid="{238EED68-A2DA-4A25-9C0C-5F5B0E24627B}"/>
    <cellStyle name="Comma 2 5 48" xfId="19432" xr:uid="{ED9C3619-A522-4003-89C4-1F777FDC14E9}"/>
    <cellStyle name="Comma 2 5 48 2" xfId="39780" xr:uid="{4ABA4354-E96B-445E-AAF0-096F786E52F0}"/>
    <cellStyle name="Comma 2 5 49" xfId="19433" xr:uid="{F4F88C6A-BEA9-47E6-AF89-C4A3DE228C1A}"/>
    <cellStyle name="Comma 2 5 49 2" xfId="39781" xr:uid="{7358F2EE-E5F4-400C-B902-7974ECA54612}"/>
    <cellStyle name="Comma 2 5 5" xfId="465" xr:uid="{B45CE9F2-6579-493B-B390-93070C5F6A78}"/>
    <cellStyle name="Comma 2 5 5 2" xfId="1234" xr:uid="{C98E6314-EC29-4B69-B63E-AD57B099BCFD}"/>
    <cellStyle name="Comma 2 5 5 2 2" xfId="50111" xr:uid="{5205DD8A-CE96-4E1C-A004-F5254FDDA23B}"/>
    <cellStyle name="Comma 2 5 5 2 3" xfId="39782" xr:uid="{A73662EF-F467-4C6E-A198-5A623846A09E}"/>
    <cellStyle name="Comma 2 5 5 3" xfId="49829" xr:uid="{71EE298D-9095-4708-B01E-346FAC84674D}"/>
    <cellStyle name="Comma 2 5 5 4" xfId="19434" xr:uid="{C8C702CD-3E47-4B04-96B3-4204356D10FC}"/>
    <cellStyle name="Comma 2 5 50" xfId="19435" xr:uid="{6DEC6B63-179C-4FE7-8A4F-3B6E53053BED}"/>
    <cellStyle name="Comma 2 5 50 2" xfId="39783" xr:uid="{F9E06763-D327-44A8-BC3E-45F92730A960}"/>
    <cellStyle name="Comma 2 5 51" xfId="19436" xr:uid="{F86331F0-DBBE-4209-943E-896B6A24E117}"/>
    <cellStyle name="Comma 2 5 51 2" xfId="39784" xr:uid="{B7838D5A-0C7B-474C-AAFF-85F9E07433C1}"/>
    <cellStyle name="Comma 2 5 52" xfId="19437" xr:uid="{D84233EC-C600-41D1-9084-7B3D5D9F60A0}"/>
    <cellStyle name="Comma 2 5 52 2" xfId="39785" xr:uid="{AB2CACC2-160D-499C-B63C-6E75FFF10755}"/>
    <cellStyle name="Comma 2 5 53" xfId="19438" xr:uid="{C9503CDE-2E8E-4B36-9FBE-69041D172AFB}"/>
    <cellStyle name="Comma 2 5 53 2" xfId="39786" xr:uid="{72013129-3A0F-4FB8-A52A-55EDF0B76459}"/>
    <cellStyle name="Comma 2 5 54" xfId="19439" xr:uid="{2A16F1A8-CB1B-4939-8714-846FE069EAF1}"/>
    <cellStyle name="Comma 2 5 54 2" xfId="39787" xr:uid="{3209E3EA-BA5F-4D19-93DA-BAB23307D368}"/>
    <cellStyle name="Comma 2 5 55" xfId="19440" xr:uid="{B75E4BA9-6E0A-465F-AA5B-A7CCD5FE42E1}"/>
    <cellStyle name="Comma 2 5 55 2" xfId="39788" xr:uid="{0C65EFF1-04C7-4688-B776-662BC688AB3F}"/>
    <cellStyle name="Comma 2 5 56" xfId="19441" xr:uid="{57F09206-C779-4640-992D-BA6DB1E5347F}"/>
    <cellStyle name="Comma 2 5 56 2" xfId="39789" xr:uid="{1F4A97CE-37EF-4721-A86C-A6D744917F45}"/>
    <cellStyle name="Comma 2 5 57" xfId="19442" xr:uid="{1BAFB869-CE56-4E20-B9B2-1769DD6B55D9}"/>
    <cellStyle name="Comma 2 5 57 2" xfId="39790" xr:uid="{F09099B3-3DB9-4AFF-8577-C25576091B7B}"/>
    <cellStyle name="Comma 2 5 58" xfId="19443" xr:uid="{3A12AA7D-650B-41A7-844B-46E71BC990BC}"/>
    <cellStyle name="Comma 2 5 58 2" xfId="39791" xr:uid="{60BBDF2E-8726-4D3A-AA20-FE0B8078ACCC}"/>
    <cellStyle name="Comma 2 5 59" xfId="19444" xr:uid="{09604A25-B365-47CF-BFDA-63BE2AD77451}"/>
    <cellStyle name="Comma 2 5 59 2" xfId="39792" xr:uid="{322C5896-60ED-4703-9FCA-B69FCC42835D}"/>
    <cellStyle name="Comma 2 5 6" xfId="466" xr:uid="{E9F21A4C-DFF0-4D28-81C7-117BD9E50035}"/>
    <cellStyle name="Comma 2 5 6 2" xfId="1235" xr:uid="{722E5F05-C917-4C93-AB3A-86659DCD43E7}"/>
    <cellStyle name="Comma 2 5 6 2 2" xfId="50137" xr:uid="{46017620-E4BA-4B7E-8817-C4ABDA770E29}"/>
    <cellStyle name="Comma 2 5 6 2 3" xfId="39793" xr:uid="{02265FF4-1C7E-43EA-BB7C-90501576076B}"/>
    <cellStyle name="Comma 2 5 6 3" xfId="49855" xr:uid="{DEDD7B97-0E0C-4A0D-B6EA-5A18840DCC0E}"/>
    <cellStyle name="Comma 2 5 6 4" xfId="19445" xr:uid="{C2B8FC7C-CE14-495B-806B-C36CC731A8EE}"/>
    <cellStyle name="Comma 2 5 60" xfId="19446" xr:uid="{AEF642D7-3098-44B4-AABE-E53B8B6C5D57}"/>
    <cellStyle name="Comma 2 5 60 2" xfId="39794" xr:uid="{4DCB2F3D-149E-4B0C-8169-02CF5036349C}"/>
    <cellStyle name="Comma 2 5 61" xfId="19447" xr:uid="{6875E30C-03F3-402A-B235-392CAF7B75B6}"/>
    <cellStyle name="Comma 2 5 61 2" xfId="39795" xr:uid="{C7BF3F8E-5C83-418C-8050-A516A788733E}"/>
    <cellStyle name="Comma 2 5 62" xfId="19448" xr:uid="{DC91BC2F-A220-4E8B-9FE9-9F8D0E8D7A6B}"/>
    <cellStyle name="Comma 2 5 62 2" xfId="39796" xr:uid="{287EA55D-9656-452C-AB81-FFDB85E6FB56}"/>
    <cellStyle name="Comma 2 5 63" xfId="19449" xr:uid="{5725E140-404A-45A4-8051-DA00105A9E5C}"/>
    <cellStyle name="Comma 2 5 63 2" xfId="39797" xr:uid="{3D1C09AF-CF5C-4475-AD94-B8EF6DF26341}"/>
    <cellStyle name="Comma 2 5 64" xfId="19450" xr:uid="{C0524046-DC55-4B43-AEF3-1D3955279969}"/>
    <cellStyle name="Comma 2 5 64 2" xfId="39798" xr:uid="{53CBCE06-4D92-4ED4-8EBC-23D568605EE8}"/>
    <cellStyle name="Comma 2 5 65" xfId="19451" xr:uid="{C07EFBC3-D48B-4B28-8F1E-FC8A7DF2439C}"/>
    <cellStyle name="Comma 2 5 65 2" xfId="39799" xr:uid="{62D52784-984E-4B9B-893E-E359EF476FB4}"/>
    <cellStyle name="Comma 2 5 66" xfId="19452" xr:uid="{5862A4C7-8618-46DC-9079-95354F0C0524}"/>
    <cellStyle name="Comma 2 5 66 2" xfId="39800" xr:uid="{695B1F17-8A5E-46EA-8D52-761002AFEF30}"/>
    <cellStyle name="Comma 2 5 67" xfId="19453" xr:uid="{F9821164-B211-42A2-81EA-3B9BAA46C057}"/>
    <cellStyle name="Comma 2 5 67 2" xfId="39801" xr:uid="{530FF864-4250-4EAA-A466-9DD398539AF7}"/>
    <cellStyle name="Comma 2 5 68" xfId="19454" xr:uid="{16478156-357F-41AD-8F9C-778D81C899AD}"/>
    <cellStyle name="Comma 2 5 68 2" xfId="39802" xr:uid="{70E3BDC8-8E2A-4AF7-A2FD-01A159A02CF3}"/>
    <cellStyle name="Comma 2 5 69" xfId="19455" xr:uid="{5157132E-0C0D-46F9-B43B-009B83F976FB}"/>
    <cellStyle name="Comma 2 5 69 2" xfId="39803" xr:uid="{9649935C-31FD-4105-AB0D-171ED8068CFE}"/>
    <cellStyle name="Comma 2 5 7" xfId="467" xr:uid="{12603F78-7A5F-43E7-9A4C-52D3BAFCE027}"/>
    <cellStyle name="Comma 2 5 7 2" xfId="1236" xr:uid="{E6A02923-B955-4C77-92CD-9F9C034B8E40}"/>
    <cellStyle name="Comma 2 5 7 2 2" xfId="50163" xr:uid="{30C74A4A-41E3-4868-9614-0E73161BC819}"/>
    <cellStyle name="Comma 2 5 7 2 3" xfId="39804" xr:uid="{C3DDA2E7-0E7F-4E1E-872F-5B3B1A10381B}"/>
    <cellStyle name="Comma 2 5 7 3" xfId="49881" xr:uid="{5FA81DA9-241B-429E-966B-D289DC2AEAD6}"/>
    <cellStyle name="Comma 2 5 7 4" xfId="19456" xr:uid="{4407C5A0-C71A-448D-83AF-B73CA0004567}"/>
    <cellStyle name="Comma 2 5 70" xfId="19457" xr:uid="{7E0DA14E-F1A3-4568-918A-AE18F7D4EF21}"/>
    <cellStyle name="Comma 2 5 70 2" xfId="39805" xr:uid="{B306AB7E-367B-4984-9CC0-D41CF5B9C29A}"/>
    <cellStyle name="Comma 2 5 71" xfId="19458" xr:uid="{95C5A7CB-FBE8-49F1-AADD-25E75CCF4145}"/>
    <cellStyle name="Comma 2 5 71 2" xfId="39806" xr:uid="{F04E6F85-E8C5-45ED-A090-8D389F155026}"/>
    <cellStyle name="Comma 2 5 72" xfId="19459" xr:uid="{224D00DC-61B2-4DF8-AF0F-05BE62D9C165}"/>
    <cellStyle name="Comma 2 5 72 2" xfId="39807" xr:uid="{BB71D404-C537-4FA7-89E7-D0D15D0B1578}"/>
    <cellStyle name="Comma 2 5 73" xfId="19460" xr:uid="{70A8EF65-D9BB-4A7F-A8AB-21C2764E74F9}"/>
    <cellStyle name="Comma 2 5 73 2" xfId="39808" xr:uid="{BC808C9C-DE83-4F52-9B00-E9CABE72830D}"/>
    <cellStyle name="Comma 2 5 74" xfId="19461" xr:uid="{A6EF788E-7FBF-4774-9B35-ACD665768BE5}"/>
    <cellStyle name="Comma 2 5 74 2" xfId="39809" xr:uid="{34E7B5E1-D78A-4077-9000-FD274E3AA9B2}"/>
    <cellStyle name="Comma 2 5 75" xfId="19462" xr:uid="{32B00A4A-5BA3-4F2B-80AF-2C4E6A9B9BA1}"/>
    <cellStyle name="Comma 2 5 75 2" xfId="39810" xr:uid="{B8658DF8-263D-4161-ADE6-EB0020946CC2}"/>
    <cellStyle name="Comma 2 5 76" xfId="19463" xr:uid="{A9BCC2A5-3842-4580-9C05-9F17FB208756}"/>
    <cellStyle name="Comma 2 5 76 2" xfId="39811" xr:uid="{85F19A7F-25D0-42B7-9B52-36509A12CB55}"/>
    <cellStyle name="Comma 2 5 77" xfId="19464" xr:uid="{E7E0248C-4712-4E11-BA11-F3684CFD37CA}"/>
    <cellStyle name="Comma 2 5 77 2" xfId="39812" xr:uid="{99CC2343-CF15-43FB-91CA-415B739DD97C}"/>
    <cellStyle name="Comma 2 5 78" xfId="19465" xr:uid="{7B8262DE-EAA6-4A74-B7F8-AE032714A04D}"/>
    <cellStyle name="Comma 2 5 78 2" xfId="39813" xr:uid="{1D9D035F-04C3-4025-B55B-C07452AFD663}"/>
    <cellStyle name="Comma 2 5 79" xfId="19466" xr:uid="{C681C7C8-A02F-4C0A-BB10-16DB898B3654}"/>
    <cellStyle name="Comma 2 5 79 2" xfId="39814" xr:uid="{8D0DBED7-CCB0-42AD-A384-00FDF982BAAD}"/>
    <cellStyle name="Comma 2 5 8" xfId="993" xr:uid="{E43E144D-4362-4D54-AAFD-FA19D2E9F925}"/>
    <cellStyle name="Comma 2 5 8 2" xfId="39815" xr:uid="{FD15C3DC-621A-4EF4-B3F3-17AF0A434F29}"/>
    <cellStyle name="Comma 2 5 8 2 2" xfId="50189" xr:uid="{C4F06C28-E5A7-40A1-92E7-68C46C00795C}"/>
    <cellStyle name="Comma 2 5 8 3" xfId="49907" xr:uid="{435ED9BA-D042-479B-831E-B79078CED4F2}"/>
    <cellStyle name="Comma 2 5 8 4" xfId="19467" xr:uid="{B1A05222-B2BA-44E1-9347-CB5E509630AC}"/>
    <cellStyle name="Comma 2 5 80" xfId="19468" xr:uid="{F94E8F1A-F7D5-4E65-884E-306A63F05506}"/>
    <cellStyle name="Comma 2 5 80 2" xfId="39816" xr:uid="{A529E799-641C-42BB-A5CC-4652BDE6BEBA}"/>
    <cellStyle name="Comma 2 5 81" xfId="19469" xr:uid="{342B1A5B-844A-4D4F-A8CA-CB57FF1AA414}"/>
    <cellStyle name="Comma 2 5 81 2" xfId="39817" xr:uid="{C0B2CDF9-7343-4222-AC31-4A060008C44C}"/>
    <cellStyle name="Comma 2 5 82" xfId="19470" xr:uid="{197B6CBB-E4B4-40AF-82B9-9EB19E7EEF42}"/>
    <cellStyle name="Comma 2 5 82 2" xfId="39818" xr:uid="{5E827A1B-945B-4992-883C-68E794254E2E}"/>
    <cellStyle name="Comma 2 5 83" xfId="19471" xr:uid="{FA119DDE-192B-44F1-B151-C155EFA52149}"/>
    <cellStyle name="Comma 2 5 83 2" xfId="39819" xr:uid="{6488BEB0-5227-49C9-AA85-43F66C9941A7}"/>
    <cellStyle name="Comma 2 5 84" xfId="19472" xr:uid="{98F5D8B9-EE41-4FC0-A4E1-0D2C4AEE8C9C}"/>
    <cellStyle name="Comma 2 5 84 2" xfId="39820" xr:uid="{FDF25B4F-4525-422E-B4CB-78722549D180}"/>
    <cellStyle name="Comma 2 5 85" xfId="19473" xr:uid="{117365A4-C194-4A5A-95D9-0F63A6B47693}"/>
    <cellStyle name="Comma 2 5 85 2" xfId="39821" xr:uid="{9CD2B592-1CF1-4E71-B87B-139DC6EBD4B6}"/>
    <cellStyle name="Comma 2 5 86" xfId="19474" xr:uid="{2CA518B7-F43B-4B2F-8D23-A191FAF74878}"/>
    <cellStyle name="Comma 2 5 86 2" xfId="39822" xr:uid="{C76E48DF-2DCA-43B8-976C-24E749BA10E7}"/>
    <cellStyle name="Comma 2 5 87" xfId="19475" xr:uid="{8D7F7704-6F9B-4D1E-AB7F-820BDB457882}"/>
    <cellStyle name="Comma 2 5 87 2" xfId="39823" xr:uid="{0148CF17-ABDE-49A9-A092-F4CE80206110}"/>
    <cellStyle name="Comma 2 5 88" xfId="19476" xr:uid="{F84F1A33-1F67-4A32-BB7F-B60594D84EAF}"/>
    <cellStyle name="Comma 2 5 88 2" xfId="39824" xr:uid="{E8E44488-1D1D-4100-9330-51C15E04CF14}"/>
    <cellStyle name="Comma 2 5 89" xfId="19477" xr:uid="{0D197C0A-125F-47FD-B0B1-0E0A1D520E8B}"/>
    <cellStyle name="Comma 2 5 89 2" xfId="39825" xr:uid="{9E319B06-5B17-4A24-A280-2EA3A062BCF6}"/>
    <cellStyle name="Comma 2 5 9" xfId="1230" xr:uid="{CA350BA6-99FE-4BCB-A78E-C533AEDA28C1}"/>
    <cellStyle name="Comma 2 5 9 2" xfId="39826" xr:uid="{7E834F77-7707-4229-8721-8EAABE77DE8B}"/>
    <cellStyle name="Comma 2 5 9 3" xfId="50008" xr:uid="{2B796F79-0EE9-461F-B9E8-383F4FA0D7C8}"/>
    <cellStyle name="Comma 2 5 9 4" xfId="19478" xr:uid="{7B4FE86C-87B1-446E-B663-3CBD3FF5EC0D}"/>
    <cellStyle name="Comma 2 5 90" xfId="19479" xr:uid="{BF6F5055-026C-469B-9876-93A2D3424F21}"/>
    <cellStyle name="Comma 2 5 90 2" xfId="39827" xr:uid="{336920A0-44E6-4FAD-A6C3-598787C6748B}"/>
    <cellStyle name="Comma 2 5 91" xfId="19480" xr:uid="{E9BD3E65-00DA-4889-B7EF-AC485274B0EF}"/>
    <cellStyle name="Comma 2 5 91 2" xfId="39828" xr:uid="{0D793589-7216-47B4-B4AD-69DBF0228774}"/>
    <cellStyle name="Comma 2 5 92" xfId="19481" xr:uid="{29983104-F5DD-4D97-B8DE-D70DCF9E3C00}"/>
    <cellStyle name="Comma 2 5 92 2" xfId="39829" xr:uid="{D77DECF5-B753-42D6-BC7A-7A6AAA746A04}"/>
    <cellStyle name="Comma 2 5 93" xfId="19482" xr:uid="{DFE0B095-3144-4812-A184-F830C25C7C53}"/>
    <cellStyle name="Comma 2 5 93 2" xfId="39830" xr:uid="{FBED54A2-1E8B-49FE-B690-3D647BC01F81}"/>
    <cellStyle name="Comma 2 5 94" xfId="19483" xr:uid="{48B1621F-09C0-4499-A9C7-6B079F406F3E}"/>
    <cellStyle name="Comma 2 5 94 2" xfId="39831" xr:uid="{C4BF8C9B-6DB7-4248-8CFE-BB073CCDC8CA}"/>
    <cellStyle name="Comma 2 5 95" xfId="19484" xr:uid="{1644641E-63F9-4D94-A9FE-8A7A7E5758B4}"/>
    <cellStyle name="Comma 2 5 95 2" xfId="39832" xr:uid="{BA1AE3D6-68F0-49B8-90F8-19B78CAD2659}"/>
    <cellStyle name="Comma 2 5 96" xfId="19485" xr:uid="{5BC08B19-7426-4530-839F-2B66BBA3F815}"/>
    <cellStyle name="Comma 2 5 96 2" xfId="39833" xr:uid="{DA490AA1-C189-4639-A5B4-270082F696CC}"/>
    <cellStyle name="Comma 2 5 97" xfId="19486" xr:uid="{6A136570-5A21-429D-811F-5154DF7AC712}"/>
    <cellStyle name="Comma 2 5 97 2" xfId="39834" xr:uid="{EE712568-6493-4E2A-82B4-353C6AAFC20E}"/>
    <cellStyle name="Comma 2 5 98" xfId="19487" xr:uid="{EEB6F0F4-DAD3-408E-8772-D3B228B0BD91}"/>
    <cellStyle name="Comma 2 5 98 2" xfId="39835" xr:uid="{E837F5E1-D174-4A41-8A7C-5637555C54E6}"/>
    <cellStyle name="Comma 2 5 99" xfId="19488" xr:uid="{16DCD9BF-93EE-4996-901D-83956CBAE4A7}"/>
    <cellStyle name="Comma 2 5 99 2" xfId="39836" xr:uid="{EFB77371-FCD8-406D-B5C7-814A6F822F05}"/>
    <cellStyle name="Comma 2 50" xfId="19489" xr:uid="{57EBB27F-8A09-4269-8A2C-A780E3502B6F}"/>
    <cellStyle name="Comma 2 50 2" xfId="19490" xr:uid="{AECF435B-2E7B-4BAE-872B-501CAADFC2EF}"/>
    <cellStyle name="Comma 2 50 2 2" xfId="39838" xr:uid="{11F9B1C0-6E2A-432D-A172-5BC8DE965544}"/>
    <cellStyle name="Comma 2 50 3" xfId="19491" xr:uid="{5886885B-53CA-46D8-BBA2-CB735EBF3578}"/>
    <cellStyle name="Comma 2 50 3 2" xfId="39839" xr:uid="{F01CB714-690B-45DC-9643-353C5F9AFAD5}"/>
    <cellStyle name="Comma 2 50 4" xfId="39837" xr:uid="{B72F9C34-80F2-49C7-B31E-07B528F443DD}"/>
    <cellStyle name="Comma 2 51" xfId="19492" xr:uid="{A8730226-BC2A-4738-97C0-B1834ACBDE30}"/>
    <cellStyle name="Comma 2 51 2" xfId="19493" xr:uid="{7A5B0A86-47EC-4004-B630-CD68B06FE168}"/>
    <cellStyle name="Comma 2 51 2 2" xfId="39841" xr:uid="{7A3E626D-8991-4525-9F35-471788A7BC9C}"/>
    <cellStyle name="Comma 2 51 3" xfId="19494" xr:uid="{FFB66D12-DED7-42B4-AEE0-9945E852E835}"/>
    <cellStyle name="Comma 2 51 3 2" xfId="39842" xr:uid="{34EDC12E-52AB-4CA6-AD29-21CCF6EE1138}"/>
    <cellStyle name="Comma 2 51 4" xfId="39840" xr:uid="{3D30CB11-28BE-451B-AA47-0E57CBC405B1}"/>
    <cellStyle name="Comma 2 52" xfId="19495" xr:uid="{0CFEEB35-B0E7-433D-8E93-43563B871396}"/>
    <cellStyle name="Comma 2 52 2" xfId="19496" xr:uid="{6B3A5A56-A3C5-486C-8C12-3EFD887DBE8E}"/>
    <cellStyle name="Comma 2 52 2 2" xfId="39844" xr:uid="{0A43D759-3395-4005-B3CC-40428EC31252}"/>
    <cellStyle name="Comma 2 52 3" xfId="19497" xr:uid="{2AC79156-D0F9-4E45-AFF8-03B47C8E0EE0}"/>
    <cellStyle name="Comma 2 52 3 2" xfId="39845" xr:uid="{687532D8-494C-404E-94C9-7FFC97834121}"/>
    <cellStyle name="Comma 2 52 4" xfId="39843" xr:uid="{85485F0C-246B-4AEE-AF49-FA7B60364BFF}"/>
    <cellStyle name="Comma 2 53" xfId="19498" xr:uid="{905FC15B-C378-4B20-9B2E-0AFAB5FA8A7B}"/>
    <cellStyle name="Comma 2 53 2" xfId="19499" xr:uid="{E7749F76-3AD5-48C3-AC64-608A89DC5452}"/>
    <cellStyle name="Comma 2 53 2 2" xfId="39847" xr:uid="{5CF38DE2-0964-4F72-A7B4-5D65E630EE28}"/>
    <cellStyle name="Comma 2 53 3" xfId="19500" xr:uid="{CA0EEFDB-667E-41C9-A3F5-6A83ACBD21A7}"/>
    <cellStyle name="Comma 2 53 3 2" xfId="39848" xr:uid="{C6629E3A-837E-48F7-9090-CC26356635C5}"/>
    <cellStyle name="Comma 2 53 4" xfId="39846" xr:uid="{9C71193B-AC3B-488E-81C1-E470A292CC89}"/>
    <cellStyle name="Comma 2 54" xfId="19501" xr:uid="{2A6857A6-87B2-42F8-A9C7-9946F58441D7}"/>
    <cellStyle name="Comma 2 54 2" xfId="19502" xr:uid="{73FEA3B8-AEC1-445E-9A61-DA2DDE860478}"/>
    <cellStyle name="Comma 2 54 2 2" xfId="39850" xr:uid="{90D384C2-FDF4-4C87-BF95-2C4A08507611}"/>
    <cellStyle name="Comma 2 54 3" xfId="19503" xr:uid="{CC5929DE-79D0-41A6-B73F-F19886E05347}"/>
    <cellStyle name="Comma 2 54 3 2" xfId="39851" xr:uid="{F1546E75-7075-45AA-971F-95389A150938}"/>
    <cellStyle name="Comma 2 54 4" xfId="39849" xr:uid="{1D98F91D-714C-4B94-8571-BB9C5FB15F11}"/>
    <cellStyle name="Comma 2 55" xfId="19504" xr:uid="{A5C84834-BB1B-4DC1-956B-3D8E0C3D2741}"/>
    <cellStyle name="Comma 2 55 2" xfId="19505" xr:uid="{DD0C88C9-9C9B-4CC5-AEC3-FF1546F4EE1C}"/>
    <cellStyle name="Comma 2 55 2 2" xfId="39853" xr:uid="{96A28528-66A9-437F-BB3B-F4012ABDA61B}"/>
    <cellStyle name="Comma 2 55 3" xfId="19506" xr:uid="{C10F588D-A866-451F-82B4-9D9B1C2AD25D}"/>
    <cellStyle name="Comma 2 55 3 2" xfId="39854" xr:uid="{072DBD40-1C4F-4300-ABA4-67AA5F9C8EBC}"/>
    <cellStyle name="Comma 2 55 4" xfId="39852" xr:uid="{99E25D1B-E98F-4144-8BCC-992FFB878A25}"/>
    <cellStyle name="Comma 2 56" xfId="19507" xr:uid="{86987001-96B1-4B09-A925-2917F530782E}"/>
    <cellStyle name="Comma 2 56 2" xfId="19508" xr:uid="{83C541FF-AD24-4189-A9FE-5AA164F39D69}"/>
    <cellStyle name="Comma 2 56 2 2" xfId="39856" xr:uid="{5488117A-406B-4E1A-84AD-0CA9A9EDC2E8}"/>
    <cellStyle name="Comma 2 56 3" xfId="19509" xr:uid="{E384565E-223B-465F-9E03-EE48D8B902E5}"/>
    <cellStyle name="Comma 2 56 3 2" xfId="39857" xr:uid="{E4D87D4E-568A-43F9-A003-61299A848B73}"/>
    <cellStyle name="Comma 2 56 4" xfId="39855" xr:uid="{84F71CEA-D71F-410A-9358-B412CEFF9C66}"/>
    <cellStyle name="Comma 2 57" xfId="19510" xr:uid="{6839C4B2-80EF-46CD-9694-62CF42C08E47}"/>
    <cellStyle name="Comma 2 57 2" xfId="19511" xr:uid="{DD4760EC-0773-444C-A51D-985424D093EA}"/>
    <cellStyle name="Comma 2 57 2 2" xfId="39859" xr:uid="{F7A122F0-9155-4198-A947-85FE69B35626}"/>
    <cellStyle name="Comma 2 57 3" xfId="19512" xr:uid="{14B82485-43BA-4F2E-B6C4-49D7FD955BE8}"/>
    <cellStyle name="Comma 2 57 3 2" xfId="39860" xr:uid="{B029F8D8-3550-4598-9E0A-B9C4D0D6A2A7}"/>
    <cellStyle name="Comma 2 57 4" xfId="39858" xr:uid="{0561F73F-4FD6-465B-BDB2-6C7C89D5CBB9}"/>
    <cellStyle name="Comma 2 58" xfId="19513" xr:uid="{4E2D5A30-F3B8-48C2-AB60-E70BB53D9AD7}"/>
    <cellStyle name="Comma 2 58 2" xfId="19514" xr:uid="{0D39E30C-1FF1-4770-B05C-D4210F11682D}"/>
    <cellStyle name="Comma 2 58 2 2" xfId="39862" xr:uid="{7D6465CC-E300-4AA0-A7DD-88C9306F1F66}"/>
    <cellStyle name="Comma 2 58 3" xfId="19515" xr:uid="{4BFD7D8A-6477-41B7-925E-78A72B1F4A45}"/>
    <cellStyle name="Comma 2 58 3 2" xfId="39863" xr:uid="{2D207778-C536-4491-B8B7-D0B1590A6BBD}"/>
    <cellStyle name="Comma 2 58 4" xfId="39861" xr:uid="{A8A1B3A4-080D-4CE6-92FE-F8D3044940E6}"/>
    <cellStyle name="Comma 2 59" xfId="19516" xr:uid="{0BF98C27-5801-40DF-AB0A-873652F222CC}"/>
    <cellStyle name="Comma 2 59 2" xfId="19517" xr:uid="{A83BD8B9-2672-4FFE-A25A-E80F26E37D03}"/>
    <cellStyle name="Comma 2 59 2 2" xfId="39865" xr:uid="{59215E3F-1076-440F-9756-A2F83A21A78F}"/>
    <cellStyle name="Comma 2 59 3" xfId="19518" xr:uid="{9A29E622-BCDF-4B6B-B388-8A222E3D4A57}"/>
    <cellStyle name="Comma 2 59 3 2" xfId="39866" xr:uid="{EE42ADD0-1894-492A-8BDF-AF87AD31FBD3}"/>
    <cellStyle name="Comma 2 59 4" xfId="39864" xr:uid="{E8BEEE15-CEA2-4B59-8DD2-FBB12FFC92D5}"/>
    <cellStyle name="Comma 2 6" xfId="468" xr:uid="{65C1181D-E4FC-4A7D-9146-CF764A9EECBA}"/>
    <cellStyle name="Comma 2 6 10" xfId="19520" xr:uid="{E9ABBD6E-281F-432B-84D0-A3069F8A8FA6}"/>
    <cellStyle name="Comma 2 6 10 2" xfId="39868" xr:uid="{F1DD85D7-7558-4551-95BB-115B01EA3C93}"/>
    <cellStyle name="Comma 2 6 100" xfId="19521" xr:uid="{D37B7106-AC9C-4873-9766-EE7CA0A788D2}"/>
    <cellStyle name="Comma 2 6 100 2" xfId="39869" xr:uid="{1F2AB73D-7011-48FC-A6D8-3A4ACDB48999}"/>
    <cellStyle name="Comma 2 6 101" xfId="19522" xr:uid="{E2BF34E4-D4E6-4D3D-A61C-E46D33CAA867}"/>
    <cellStyle name="Comma 2 6 101 2" xfId="39870" xr:uid="{79289E7D-70FA-49F9-AABB-316D1FF6BBB8}"/>
    <cellStyle name="Comma 2 6 102" xfId="19523" xr:uid="{63600524-B016-473D-B4DE-3EDDF4114139}"/>
    <cellStyle name="Comma 2 6 102 2" xfId="39871" xr:uid="{B26266DB-00BA-4F1D-9D13-2E35448DF2F0}"/>
    <cellStyle name="Comma 2 6 103" xfId="19524" xr:uid="{9F8466EC-E021-4DB7-B798-5865FE867726}"/>
    <cellStyle name="Comma 2 6 103 2" xfId="39872" xr:uid="{8BB3C817-0478-4AC3-8657-5ABEC3413F2F}"/>
    <cellStyle name="Comma 2 6 104" xfId="19525" xr:uid="{CF13C10E-4493-48C0-8FFC-C40DADF6388A}"/>
    <cellStyle name="Comma 2 6 104 2" xfId="39873" xr:uid="{FB0DBF02-5D3D-4B61-93B7-1DA5D22B7569}"/>
    <cellStyle name="Comma 2 6 105" xfId="19526" xr:uid="{29A5711D-A470-4132-BBC5-244DE133DB48}"/>
    <cellStyle name="Comma 2 6 105 2" xfId="39874" xr:uid="{692BED5F-5B2A-4B94-B1CE-1CB099B089B5}"/>
    <cellStyle name="Comma 2 6 106" xfId="19527" xr:uid="{B10D60DF-CBC5-4C24-BB7F-7B14889E1E55}"/>
    <cellStyle name="Comma 2 6 106 2" xfId="39875" xr:uid="{4E0BD520-0527-44D0-83F7-DC52E286FAF8}"/>
    <cellStyle name="Comma 2 6 107" xfId="19528" xr:uid="{8C1AEEA7-27AF-4EC7-99CB-0DD16A0A794F}"/>
    <cellStyle name="Comma 2 6 107 2" xfId="39876" xr:uid="{9A697E65-1FB2-4521-B35C-C86F55EFB623}"/>
    <cellStyle name="Comma 2 6 108" xfId="19529" xr:uid="{592F1451-E28D-4F98-8382-E2913339C5D7}"/>
    <cellStyle name="Comma 2 6 108 2" xfId="39877" xr:uid="{6884BAE2-87EB-4932-875E-0D33C01FBFDE}"/>
    <cellStyle name="Comma 2 6 109" xfId="19530" xr:uid="{E5F27A55-AAF8-4C8A-808C-F5F05AEF5C61}"/>
    <cellStyle name="Comma 2 6 109 2" xfId="39878" xr:uid="{6F960E83-6EB1-4557-BA98-DE1634B13DB5}"/>
    <cellStyle name="Comma 2 6 11" xfId="19531" xr:uid="{DD00B6E0-0D5A-4CBC-804E-0E758F629EBB}"/>
    <cellStyle name="Comma 2 6 11 2" xfId="39879" xr:uid="{1ADAB55C-7EFD-4E88-B5FB-81196BD93E9D}"/>
    <cellStyle name="Comma 2 6 110" xfId="19532" xr:uid="{DE810357-599E-419E-AAB6-9C0AC5BF5FF3}"/>
    <cellStyle name="Comma 2 6 110 2" xfId="39880" xr:uid="{9DEC59E7-7E70-4D2E-BC46-7C2929E88B43}"/>
    <cellStyle name="Comma 2 6 111" xfId="19533" xr:uid="{D73C01DD-BCAF-445E-9E2E-D5FFCAA462E8}"/>
    <cellStyle name="Comma 2 6 111 2" xfId="39881" xr:uid="{0D16B439-8A8D-41B4-B6F8-4663A3F7C7F1}"/>
    <cellStyle name="Comma 2 6 112" xfId="19534" xr:uid="{24F2AB39-4B7B-414A-A375-20C783DBC836}"/>
    <cellStyle name="Comma 2 6 112 2" xfId="39882" xr:uid="{9A747068-773F-4D2A-81E5-621345DCAE6B}"/>
    <cellStyle name="Comma 2 6 113" xfId="19535" xr:uid="{4D75A61F-7DA9-4FEF-BC5A-7B84C3A910FD}"/>
    <cellStyle name="Comma 2 6 113 2" xfId="39883" xr:uid="{16219FD3-71CE-44AD-914B-A5BA99AD8CCE}"/>
    <cellStyle name="Comma 2 6 114" xfId="19536" xr:uid="{838C7D19-6FBA-425E-9EA1-802321DB10E5}"/>
    <cellStyle name="Comma 2 6 114 2" xfId="39884" xr:uid="{50F63599-63B7-4019-B8A2-016D415894D4}"/>
    <cellStyle name="Comma 2 6 115" xfId="19537" xr:uid="{E991036D-63A5-4D0E-958D-A672E33579CF}"/>
    <cellStyle name="Comma 2 6 115 2" xfId="39885" xr:uid="{E8C6E282-9E21-441B-B21D-83AADFED1CB7}"/>
    <cellStyle name="Comma 2 6 116" xfId="19538" xr:uid="{8C8E763D-0702-4C1B-9018-1509E2292E4E}"/>
    <cellStyle name="Comma 2 6 116 2" xfId="39886" xr:uid="{6DD7DFAC-B66C-4BAE-A881-7340D8713D4A}"/>
    <cellStyle name="Comma 2 6 117" xfId="19539" xr:uid="{80347564-5143-4827-AB7E-1B269EE51BDC}"/>
    <cellStyle name="Comma 2 6 117 2" xfId="39887" xr:uid="{18C1AD22-8920-4FBC-A65E-0428019FF1A8}"/>
    <cellStyle name="Comma 2 6 118" xfId="19540" xr:uid="{7078E04D-45CA-4853-92C9-31F8B10CFA2A}"/>
    <cellStyle name="Comma 2 6 118 2" xfId="39888" xr:uid="{38310C97-303C-42DE-86E8-36C83875B159}"/>
    <cellStyle name="Comma 2 6 119" xfId="19541" xr:uid="{4F582E64-D637-4766-B502-5BF9EB6EDCE3}"/>
    <cellStyle name="Comma 2 6 119 2" xfId="39889" xr:uid="{E224706C-E625-4890-8D6E-D9F318CDD321}"/>
    <cellStyle name="Comma 2 6 12" xfId="19542" xr:uid="{7B49FB95-C115-48DA-BB4F-E6032F398C60}"/>
    <cellStyle name="Comma 2 6 12 2" xfId="39890" xr:uid="{FD85ADFD-7DE9-478E-BDC6-25E5DCDB96D1}"/>
    <cellStyle name="Comma 2 6 120" xfId="19543" xr:uid="{ABC354F4-530F-4ED0-8A32-AAE3447706EA}"/>
    <cellStyle name="Comma 2 6 120 2" xfId="39891" xr:uid="{6BDE4A48-3B0B-4705-9A35-C73AEA4D4A73}"/>
    <cellStyle name="Comma 2 6 121" xfId="19544" xr:uid="{00F21752-8332-41FA-B3A3-D95995F03737}"/>
    <cellStyle name="Comma 2 6 121 2" xfId="39892" xr:uid="{7B7FBDA9-47CC-44FA-B852-9EC381D2CE55}"/>
    <cellStyle name="Comma 2 6 122" xfId="19545" xr:uid="{5142B444-9E10-4C5D-98E6-A406E782EED2}"/>
    <cellStyle name="Comma 2 6 122 2" xfId="39893" xr:uid="{AEDC0716-EF50-4208-B674-347D5CF0D529}"/>
    <cellStyle name="Comma 2 6 123" xfId="19546" xr:uid="{DCDAFFB1-0F68-48BC-AE8D-628CA6D2AA8E}"/>
    <cellStyle name="Comma 2 6 123 2" xfId="39894" xr:uid="{1D39305B-9D1C-4978-9704-49C84059DC2D}"/>
    <cellStyle name="Comma 2 6 124" xfId="19547" xr:uid="{E43DC570-B658-4E37-B111-03A6FF8558F9}"/>
    <cellStyle name="Comma 2 6 124 2" xfId="39895" xr:uid="{8344F1FB-B02C-4796-B001-C8089CC00EAF}"/>
    <cellStyle name="Comma 2 6 125" xfId="19548" xr:uid="{3F598530-D7E2-4012-8E85-9D1B7C5EEDD6}"/>
    <cellStyle name="Comma 2 6 125 2" xfId="39896" xr:uid="{E88EF96E-66A7-4D8A-B158-D3EBCF54266D}"/>
    <cellStyle name="Comma 2 6 126" xfId="19549" xr:uid="{54A9108C-BC2C-4AAB-9FCA-AB563140425B}"/>
    <cellStyle name="Comma 2 6 126 2" xfId="39897" xr:uid="{3D8E8D76-320F-449E-8FC2-DACAA01F50F5}"/>
    <cellStyle name="Comma 2 6 127" xfId="19550" xr:uid="{E1CCA419-6800-4382-9E18-2637486B3796}"/>
    <cellStyle name="Comma 2 6 127 2" xfId="39898" xr:uid="{7C0CCF81-92E4-42F8-870F-7A0426F0196D}"/>
    <cellStyle name="Comma 2 6 128" xfId="19551" xr:uid="{B8F14082-345E-428E-8340-D59B6502A11E}"/>
    <cellStyle name="Comma 2 6 128 2" xfId="39899" xr:uid="{EF7B7B29-E831-476E-A5E8-D8644CDD9E22}"/>
    <cellStyle name="Comma 2 6 129" xfId="19552" xr:uid="{71365857-81EE-4686-A9F1-ED9A96F0E8FA}"/>
    <cellStyle name="Comma 2 6 129 2" xfId="39900" xr:uid="{8C063C52-34ED-4615-BC92-ADE4D84C0CC7}"/>
    <cellStyle name="Comma 2 6 13" xfId="19553" xr:uid="{FB79365D-255D-4E01-BE43-F5E4904CBC7D}"/>
    <cellStyle name="Comma 2 6 13 2" xfId="39901" xr:uid="{8C6A5B45-0ADC-46D4-B40F-2461F3C5298C}"/>
    <cellStyle name="Comma 2 6 130" xfId="19554" xr:uid="{2F7B7DE3-C0F5-4674-82DC-DEDC3598A9FA}"/>
    <cellStyle name="Comma 2 6 130 2" xfId="39902" xr:uid="{C4FE96B6-BB08-40F8-BF98-EB0346953D72}"/>
    <cellStyle name="Comma 2 6 131" xfId="19555" xr:uid="{784EB242-41DD-4A3A-9194-B96439F984B1}"/>
    <cellStyle name="Comma 2 6 131 2" xfId="39903" xr:uid="{C89AF2FB-1DBE-44F8-BD92-F71463E86FBC}"/>
    <cellStyle name="Comma 2 6 132" xfId="19556" xr:uid="{1A783C2A-7313-49CC-A2A3-B7080F145FEA}"/>
    <cellStyle name="Comma 2 6 132 2" xfId="39904" xr:uid="{9CEE9A81-3104-413D-97CD-628DA1D6A98A}"/>
    <cellStyle name="Comma 2 6 133" xfId="19519" xr:uid="{11957373-855B-462A-A4AB-6BE740697A49}"/>
    <cellStyle name="Comma 2 6 133 2" xfId="39867" xr:uid="{81666D7A-79F2-4F0B-8D18-8FC674A7350D}"/>
    <cellStyle name="Comma 2 6 134" xfId="49676" xr:uid="{D43AF7C0-FDAB-47DF-85AF-7813AFC937D5}"/>
    <cellStyle name="Comma 2 6 135" xfId="1706" xr:uid="{31FE36E6-31D0-4AD9-A69C-63E16FABDFEE}"/>
    <cellStyle name="Comma 2 6 14" xfId="19557" xr:uid="{B2808881-AB42-4A5E-B14A-57F25FE8A5E2}"/>
    <cellStyle name="Comma 2 6 14 2" xfId="39905" xr:uid="{CA7CC04C-A594-422D-8075-E1E3445231DC}"/>
    <cellStyle name="Comma 2 6 15" xfId="19558" xr:uid="{87EBAA8D-C469-4021-B464-9F829E9E8B62}"/>
    <cellStyle name="Comma 2 6 15 2" xfId="39906" xr:uid="{95B1BDCC-7CD8-4276-B662-5FD969F89C5F}"/>
    <cellStyle name="Comma 2 6 16" xfId="19559" xr:uid="{4E0A2BED-CBC8-4F5E-BEE8-7222139C5676}"/>
    <cellStyle name="Comma 2 6 16 2" xfId="39907" xr:uid="{DA464F39-D6C7-475E-B2AF-A91B3EA9CA2B}"/>
    <cellStyle name="Comma 2 6 17" xfId="19560" xr:uid="{EFB8B34F-DFD2-43E5-B805-E1D1C62A92D8}"/>
    <cellStyle name="Comma 2 6 17 2" xfId="39908" xr:uid="{F2277368-CFCF-45C3-BB3B-E8FC6412CDBE}"/>
    <cellStyle name="Comma 2 6 18" xfId="19561" xr:uid="{14EF9B40-A3B5-4AEC-B09B-1CFDE99BEF08}"/>
    <cellStyle name="Comma 2 6 18 2" xfId="39909" xr:uid="{EE82A477-E5D4-4F08-9AF8-C26092E53CD8}"/>
    <cellStyle name="Comma 2 6 19" xfId="19562" xr:uid="{10F0EA11-01E1-4A30-A32C-1F28E9684FA3}"/>
    <cellStyle name="Comma 2 6 19 2" xfId="39910" xr:uid="{44C310CA-550E-49BC-AE48-679F4E8E6D63}"/>
    <cellStyle name="Comma 2 6 2" xfId="994" xr:uid="{50D5922C-554D-44B7-9DBD-DF7304D3C485}"/>
    <cellStyle name="Comma 2 6 2 2" xfId="10744" xr:uid="{F4388522-7138-4AA9-BB57-50D1FD585D8C}"/>
    <cellStyle name="Comma 2 6 2 2 2" xfId="50035" xr:uid="{E767C781-01C0-4EEA-A547-C8C1E450A6E1}"/>
    <cellStyle name="Comma 2 6 2 3" xfId="10743" xr:uid="{3087EFC2-EE5C-4EB2-B48D-61E2EECE34A3}"/>
    <cellStyle name="Comma 2 6 2 4" xfId="19563" xr:uid="{74012287-78EB-47D1-924A-53E234C5037B}"/>
    <cellStyle name="Comma 2 6 2 4 2" xfId="39911" xr:uid="{03B32A7A-D6B3-4455-AEF8-7DE68F062A9E}"/>
    <cellStyle name="Comma 2 6 2 5" xfId="24322" xr:uid="{1F567216-5DDD-4662-ACFB-E6F1C64F33B1}"/>
    <cellStyle name="Comma 2 6 2 6" xfId="49753" xr:uid="{4627B612-C09F-4CCB-9127-966575077C06}"/>
    <cellStyle name="Comma 2 6 2 7" xfId="2727" xr:uid="{19BC1497-08C1-4DDA-ABF4-2B0D2151CA69}"/>
    <cellStyle name="Comma 2 6 20" xfId="19564" xr:uid="{4E178C7A-D0AA-4CE5-B671-70CC673C3FE4}"/>
    <cellStyle name="Comma 2 6 20 2" xfId="39912" xr:uid="{0F21BCD1-A750-4669-B33E-6D595308B04F}"/>
    <cellStyle name="Comma 2 6 21" xfId="19565" xr:uid="{F91FEE2C-1EF4-4BEE-A2CB-E2EE86219C7A}"/>
    <cellStyle name="Comma 2 6 21 2" xfId="39913" xr:uid="{4A2B3237-3A62-421F-B0C1-AF59F2343838}"/>
    <cellStyle name="Comma 2 6 22" xfId="19566" xr:uid="{4FF00E51-C9EE-43A2-A0E7-B6A7B4B2B95C}"/>
    <cellStyle name="Comma 2 6 22 2" xfId="39914" xr:uid="{5D1F6264-1B5E-4E7F-9810-10329E2939E0}"/>
    <cellStyle name="Comma 2 6 23" xfId="19567" xr:uid="{6531A879-96E1-4C54-8205-479BFFBB4132}"/>
    <cellStyle name="Comma 2 6 23 2" xfId="39915" xr:uid="{90146F5C-363C-4A57-8288-A3BB8D281BBC}"/>
    <cellStyle name="Comma 2 6 24" xfId="19568" xr:uid="{C17786F5-C4FA-46D2-A918-9E726CE87086}"/>
    <cellStyle name="Comma 2 6 24 2" xfId="39916" xr:uid="{04328BF8-E7B9-402E-8335-C5D1F6DE8554}"/>
    <cellStyle name="Comma 2 6 25" xfId="19569" xr:uid="{EC487483-50C7-47D1-AA1A-4CA91F3038C4}"/>
    <cellStyle name="Comma 2 6 25 2" xfId="39917" xr:uid="{A024FA99-30B1-4D32-8D35-0988EE040131}"/>
    <cellStyle name="Comma 2 6 26" xfId="19570" xr:uid="{93FB67FA-E1C9-43F2-9886-33D41D2E794A}"/>
    <cellStyle name="Comma 2 6 26 2" xfId="39918" xr:uid="{6E765FE5-3131-476A-8B1B-F20D32555C2B}"/>
    <cellStyle name="Comma 2 6 27" xfId="19571" xr:uid="{679E3800-A3D7-415D-BA7D-B90F6B5187AA}"/>
    <cellStyle name="Comma 2 6 27 2" xfId="39919" xr:uid="{63B0D16A-8199-49E9-8609-6418DE735A70}"/>
    <cellStyle name="Comma 2 6 28" xfId="19572" xr:uid="{90377C3E-F5D9-4F68-BE7C-C3E8EF8FFE1B}"/>
    <cellStyle name="Comma 2 6 28 2" xfId="39920" xr:uid="{908D5A39-174F-463A-B994-63A8632B9717}"/>
    <cellStyle name="Comma 2 6 29" xfId="19573" xr:uid="{6BF66493-8A1D-4B0B-9F07-47326DBE3790}"/>
    <cellStyle name="Comma 2 6 29 2" xfId="39921" xr:uid="{518EA081-131E-4FBF-AA9C-13B00DCCE8C1}"/>
    <cellStyle name="Comma 2 6 3" xfId="1237" xr:uid="{2AA579C6-B9A7-4C3F-8154-DAC7B2252F84}"/>
    <cellStyle name="Comma 2 6 3 2" xfId="10745" xr:uid="{7E8403CC-EAA5-42B4-B17F-A0217D84E81A}"/>
    <cellStyle name="Comma 2 6 3 2 2" xfId="31853" xr:uid="{F1AE2B69-8B78-4221-B330-F1AF623CDD31}"/>
    <cellStyle name="Comma 2 6 3 2 3" xfId="50061" xr:uid="{242744FA-C5C7-4FDB-B1B7-2B9238E1A8A3}"/>
    <cellStyle name="Comma 2 6 3 3" xfId="19574" xr:uid="{FE5B0563-2169-45D7-A208-5F7780EEC382}"/>
    <cellStyle name="Comma 2 6 3 3 2" xfId="39922" xr:uid="{1E62B8C0-14D9-475E-B299-0763108B1629}"/>
    <cellStyle name="Comma 2 6 3 4" xfId="24152" xr:uid="{44C1A0BA-3C72-4D77-A917-2BADD97A4CBF}"/>
    <cellStyle name="Comma 2 6 3 5" xfId="49779" xr:uid="{83E69D14-6270-43B4-A231-D188A9028FCD}"/>
    <cellStyle name="Comma 2 6 3 6" xfId="2456" xr:uid="{DF95492D-E030-4D73-B001-E25AB6ADD8F0}"/>
    <cellStyle name="Comma 2 6 30" xfId="19575" xr:uid="{D807B337-395E-4407-B077-A5E07D34B30E}"/>
    <cellStyle name="Comma 2 6 30 2" xfId="39923" xr:uid="{4BB263CC-F2BD-42E5-A9F9-353584CCE357}"/>
    <cellStyle name="Comma 2 6 31" xfId="19576" xr:uid="{3C68337A-2AB8-4A7C-9304-D9268F406883}"/>
    <cellStyle name="Comma 2 6 31 2" xfId="39924" xr:uid="{00EBFA73-CBEF-44EE-B563-BDF8FF691016}"/>
    <cellStyle name="Comma 2 6 32" xfId="19577" xr:uid="{FD3165EC-1BD5-4310-B2CF-6BD9A76A5AE7}"/>
    <cellStyle name="Comma 2 6 32 2" xfId="39925" xr:uid="{06D9F547-5BC3-4A95-B87F-8B41074BD4BC}"/>
    <cellStyle name="Comma 2 6 33" xfId="19578" xr:uid="{3CD0B81D-EB76-4809-B194-633FB7BF5A5F}"/>
    <cellStyle name="Comma 2 6 33 2" xfId="39926" xr:uid="{4CB528A0-76CA-47F7-93E9-14B2498D2E65}"/>
    <cellStyle name="Comma 2 6 34" xfId="19579" xr:uid="{B7C79509-2D0A-4AF9-9C01-06D955D6D440}"/>
    <cellStyle name="Comma 2 6 34 2" xfId="39927" xr:uid="{90F6250C-2878-4AAF-8C24-14294C654D20}"/>
    <cellStyle name="Comma 2 6 35" xfId="19580" xr:uid="{3082A5B8-21F9-42B7-8D7A-739EED0204E9}"/>
    <cellStyle name="Comma 2 6 35 2" xfId="39928" xr:uid="{83690F8F-F20E-4FC5-B227-92639596584E}"/>
    <cellStyle name="Comma 2 6 36" xfId="19581" xr:uid="{E25A27C8-10D6-4C6E-B81E-3C7B9694C7BB}"/>
    <cellStyle name="Comma 2 6 36 2" xfId="39929" xr:uid="{97DCE2CA-5D50-4555-87C3-C9C829C45DA1}"/>
    <cellStyle name="Comma 2 6 37" xfId="19582" xr:uid="{2DD2C594-F2E0-4B2C-AF93-2D5937F97BD0}"/>
    <cellStyle name="Comma 2 6 37 2" xfId="39930" xr:uid="{B6FD6500-AB2C-4AD3-943F-C9882CAF76A4}"/>
    <cellStyle name="Comma 2 6 38" xfId="19583" xr:uid="{ABA2DA59-CD8E-4AEA-A6E7-CACFABA7B7FA}"/>
    <cellStyle name="Comma 2 6 38 2" xfId="39931" xr:uid="{04559C0F-B1CD-401E-9EBC-6BD26100691A}"/>
    <cellStyle name="Comma 2 6 39" xfId="19584" xr:uid="{C6144483-C7E9-46CC-BC11-D86B732BDB59}"/>
    <cellStyle name="Comma 2 6 39 2" xfId="39932" xr:uid="{AAC99BC3-1404-4EA9-93C3-23B9573A064B}"/>
    <cellStyle name="Comma 2 6 4" xfId="19585" xr:uid="{BA1C22A7-42F7-4D46-B258-DF594C9664E9}"/>
    <cellStyle name="Comma 2 6 4 2" xfId="39933" xr:uid="{BF16D4FB-B73B-4438-9316-4159FC64F08D}"/>
    <cellStyle name="Comma 2 6 4 2 2" xfId="50087" xr:uid="{0229BD8D-CD4B-483F-896D-54695AE5A78D}"/>
    <cellStyle name="Comma 2 6 4 3" xfId="49805" xr:uid="{8B671434-3019-46F0-8DBA-4856BAEE9446}"/>
    <cellStyle name="Comma 2 6 40" xfId="19586" xr:uid="{A5D04187-88D9-42CC-9685-FE5D67B0002C}"/>
    <cellStyle name="Comma 2 6 40 2" xfId="39934" xr:uid="{7B4C3083-AFD5-4489-AE40-8C193FA921DA}"/>
    <cellStyle name="Comma 2 6 41" xfId="19587" xr:uid="{B081410F-A969-4E36-9839-D6AE8C0FDBB7}"/>
    <cellStyle name="Comma 2 6 41 2" xfId="39935" xr:uid="{5BAB1AD7-A4F5-4475-A679-C30A36CF2353}"/>
    <cellStyle name="Comma 2 6 42" xfId="19588" xr:uid="{8CEA9AD4-EFB7-4EE5-9406-E6C274983EE0}"/>
    <cellStyle name="Comma 2 6 42 2" xfId="39936" xr:uid="{36743C9B-6581-48DF-8B32-2F8B34AFED53}"/>
    <cellStyle name="Comma 2 6 43" xfId="19589" xr:uid="{84A72C08-A28F-4C93-9C6F-026F8C821D67}"/>
    <cellStyle name="Comma 2 6 43 2" xfId="39937" xr:uid="{B4DCD05F-1B40-4491-88D8-95D633770D83}"/>
    <cellStyle name="Comma 2 6 44" xfId="19590" xr:uid="{62BC2BE4-6F82-4C62-9133-4764056DC72C}"/>
    <cellStyle name="Comma 2 6 44 2" xfId="39938" xr:uid="{1D7222A8-6311-4CE4-914F-4BB15CF6562C}"/>
    <cellStyle name="Comma 2 6 45" xfId="19591" xr:uid="{647D72B5-A517-4C95-A55D-EE46E941121B}"/>
    <cellStyle name="Comma 2 6 45 2" xfId="39939" xr:uid="{E3C6BE87-96AE-432E-B6FA-A8E69CD3AF82}"/>
    <cellStyle name="Comma 2 6 46" xfId="19592" xr:uid="{F1968CEB-E6F5-4C8B-8341-73A8F7FC2FB2}"/>
    <cellStyle name="Comma 2 6 46 2" xfId="39940" xr:uid="{E99AB231-A17C-4906-90FC-0DBD5FF387F7}"/>
    <cellStyle name="Comma 2 6 47" xfId="19593" xr:uid="{88DE48F5-4CCA-41D5-9D46-88FAEAC2A0D4}"/>
    <cellStyle name="Comma 2 6 47 2" xfId="39941" xr:uid="{C3E76C60-DCF3-480F-92F5-E09EC4F945C3}"/>
    <cellStyle name="Comma 2 6 48" xfId="19594" xr:uid="{C53EFFE2-B170-4B4C-A261-11464B71444A}"/>
    <cellStyle name="Comma 2 6 48 2" xfId="39942" xr:uid="{FECC0ACB-A53C-44BF-8E0B-EEBD25E632D6}"/>
    <cellStyle name="Comma 2 6 49" xfId="19595" xr:uid="{6381F368-D485-47BF-9629-3407EB45909C}"/>
    <cellStyle name="Comma 2 6 49 2" xfId="39943" xr:uid="{7BC61F95-D8CC-4467-A4CC-9B0D64845C41}"/>
    <cellStyle name="Comma 2 6 5" xfId="19596" xr:uid="{8C412037-CEAA-4B29-AA42-FCA83FB75084}"/>
    <cellStyle name="Comma 2 6 5 2" xfId="39944" xr:uid="{D02106BD-8D82-4916-833F-944BD0EB081F}"/>
    <cellStyle name="Comma 2 6 5 2 2" xfId="50113" xr:uid="{E00D3912-4F3D-4396-966B-4B75FA1E6DE2}"/>
    <cellStyle name="Comma 2 6 5 3" xfId="49831" xr:uid="{92F007DA-7FE5-4186-AB9B-438F6B256984}"/>
    <cellStyle name="Comma 2 6 50" xfId="19597" xr:uid="{C957D650-D732-493D-A7F5-AD43FC42EC4E}"/>
    <cellStyle name="Comma 2 6 50 2" xfId="39945" xr:uid="{98E0B8AC-CD08-4B94-9370-AC5BC49ED381}"/>
    <cellStyle name="Comma 2 6 51" xfId="19598" xr:uid="{7C595BDD-DADD-4D0F-B110-5CB7E9321A6A}"/>
    <cellStyle name="Comma 2 6 51 2" xfId="39946" xr:uid="{3CA133B9-61F7-47D5-89EC-BF745E674721}"/>
    <cellStyle name="Comma 2 6 52" xfId="19599" xr:uid="{75092859-FA65-475E-8CE1-B83F41EDC2B9}"/>
    <cellStyle name="Comma 2 6 52 2" xfId="39947" xr:uid="{7988A6DD-6674-48A1-B520-DD02EDC0C0C2}"/>
    <cellStyle name="Comma 2 6 53" xfId="19600" xr:uid="{2C66E6E0-4C8A-4957-B5EE-A8F64433AD29}"/>
    <cellStyle name="Comma 2 6 53 2" xfId="39948" xr:uid="{F6702B59-84D8-4053-AC5A-5CAC49AA3F9C}"/>
    <cellStyle name="Comma 2 6 54" xfId="19601" xr:uid="{C7B12176-6465-4B33-9C71-CFFC8B2D86EE}"/>
    <cellStyle name="Comma 2 6 54 2" xfId="39949" xr:uid="{0C0B6C9A-E2B0-43B7-A489-62269E66FEFA}"/>
    <cellStyle name="Comma 2 6 55" xfId="19602" xr:uid="{7FB00D7C-7EF7-45DB-93C5-A127E998FF27}"/>
    <cellStyle name="Comma 2 6 55 2" xfId="39950" xr:uid="{56DD7779-A807-4464-814A-F59838A319B8}"/>
    <cellStyle name="Comma 2 6 56" xfId="19603" xr:uid="{A8585E41-9E03-414D-8C35-074C708BAA4C}"/>
    <cellStyle name="Comma 2 6 56 2" xfId="39951" xr:uid="{E0004DE1-9A62-4CDA-82F9-2B3E5F28F33D}"/>
    <cellStyle name="Comma 2 6 57" xfId="19604" xr:uid="{567D25A8-3826-4AA8-8E23-13DE18C51588}"/>
    <cellStyle name="Comma 2 6 57 2" xfId="39952" xr:uid="{3C712105-88C9-4F36-B043-DE5257874172}"/>
    <cellStyle name="Comma 2 6 58" xfId="19605" xr:uid="{132507FE-4B54-427A-8895-CA0F7517B557}"/>
    <cellStyle name="Comma 2 6 58 2" xfId="39953" xr:uid="{B3155FE4-5912-454D-AAE6-49E6067DFEA4}"/>
    <cellStyle name="Comma 2 6 59" xfId="19606" xr:uid="{FF96526D-9CD5-42F8-BB9A-0B30C0DCE29D}"/>
    <cellStyle name="Comma 2 6 59 2" xfId="39954" xr:uid="{76046884-E124-47A9-82B2-7562A712F0C5}"/>
    <cellStyle name="Comma 2 6 6" xfId="19607" xr:uid="{1CC26710-F8E4-432E-A82D-96A48785FE8F}"/>
    <cellStyle name="Comma 2 6 6 2" xfId="39955" xr:uid="{884D35DE-AC30-4FF8-90FB-CEE06903D240}"/>
    <cellStyle name="Comma 2 6 6 2 2" xfId="50139" xr:uid="{D4F0CB41-5BF3-4B2B-8B0E-7291B25CBCF8}"/>
    <cellStyle name="Comma 2 6 6 3" xfId="49857" xr:uid="{2EE72C3B-B8E5-4F3D-9DD7-4AC3F3EC648C}"/>
    <cellStyle name="Comma 2 6 60" xfId="19608" xr:uid="{8DD96000-FBB8-47E2-8BF6-6C487AD4CC7F}"/>
    <cellStyle name="Comma 2 6 60 2" xfId="39956" xr:uid="{2A22296B-26E4-43DE-A89E-0CF31A8AC566}"/>
    <cellStyle name="Comma 2 6 61" xfId="19609" xr:uid="{AC722A54-E415-494C-97D1-BCD2CD2B42C9}"/>
    <cellStyle name="Comma 2 6 61 2" xfId="39957" xr:uid="{92BCE6BC-E026-4303-B4F7-6C8D2C2020E0}"/>
    <cellStyle name="Comma 2 6 62" xfId="19610" xr:uid="{95A3DB5C-265E-4769-BCA7-3134CA003306}"/>
    <cellStyle name="Comma 2 6 62 2" xfId="39958" xr:uid="{459534D1-74A7-4522-B5F1-FC3539D618D4}"/>
    <cellStyle name="Comma 2 6 63" xfId="19611" xr:uid="{CB85BBFC-D1FA-4D27-8189-BCC5052C3CDA}"/>
    <cellStyle name="Comma 2 6 63 2" xfId="39959" xr:uid="{22E218A2-1FED-491D-8ADD-F199777E8D04}"/>
    <cellStyle name="Comma 2 6 64" xfId="19612" xr:uid="{0A38848B-FFE6-4897-8707-7E3ED2AEC26C}"/>
    <cellStyle name="Comma 2 6 64 2" xfId="39960" xr:uid="{B7FEA72D-4233-44B6-BF31-0FDF7F2A77BD}"/>
    <cellStyle name="Comma 2 6 65" xfId="19613" xr:uid="{6C654DA3-B73F-4C99-AC11-25063D0CB92B}"/>
    <cellStyle name="Comma 2 6 65 2" xfId="39961" xr:uid="{052BC9B0-645F-4626-92F4-FA1082BF293D}"/>
    <cellStyle name="Comma 2 6 66" xfId="19614" xr:uid="{5FD2727F-33D1-4724-8A68-A640F0E2B7E3}"/>
    <cellStyle name="Comma 2 6 66 2" xfId="39962" xr:uid="{8F886168-A1CD-453B-B148-0CFE16D659C0}"/>
    <cellStyle name="Comma 2 6 67" xfId="19615" xr:uid="{461DC285-AF37-45D4-819F-3E37C5AF2E34}"/>
    <cellStyle name="Comma 2 6 67 2" xfId="39963" xr:uid="{00C2EBD4-953D-476E-A98A-8A13DDF10988}"/>
    <cellStyle name="Comma 2 6 68" xfId="19616" xr:uid="{8DDC371D-8064-4DD4-93D4-8883EBCFF312}"/>
    <cellStyle name="Comma 2 6 68 2" xfId="39964" xr:uid="{94480E28-60C5-4011-85A4-6E7F69C7CF7D}"/>
    <cellStyle name="Comma 2 6 69" xfId="19617" xr:uid="{3735FB94-E4B6-4893-8E2E-EF06451EECCC}"/>
    <cellStyle name="Comma 2 6 69 2" xfId="39965" xr:uid="{C45ACBE0-E5FF-4CBE-B27E-1FA53348B987}"/>
    <cellStyle name="Comma 2 6 7" xfId="19618" xr:uid="{FD0A5174-59A6-4A7E-8DC9-EADF8DF2CDAC}"/>
    <cellStyle name="Comma 2 6 7 2" xfId="39966" xr:uid="{95FCAF01-BEC2-4E91-9342-C959DA954937}"/>
    <cellStyle name="Comma 2 6 7 2 2" xfId="50165" xr:uid="{8D4F0FEA-69D1-4C8D-BC0B-0BCF4C719A23}"/>
    <cellStyle name="Comma 2 6 7 3" xfId="49883" xr:uid="{B1C523C4-7F53-4C4D-86B9-477C0AF0BEEE}"/>
    <cellStyle name="Comma 2 6 70" xfId="19619" xr:uid="{D701C3B6-F88B-489A-AC54-4497029795A4}"/>
    <cellStyle name="Comma 2 6 70 2" xfId="39967" xr:uid="{4D6243C9-BC17-47B5-8DE2-F70D045F95CC}"/>
    <cellStyle name="Comma 2 6 71" xfId="19620" xr:uid="{F3DC7ED9-3F52-4356-834E-B4B2F4C10260}"/>
    <cellStyle name="Comma 2 6 71 2" xfId="39968" xr:uid="{5BBE2DE9-F170-409C-A7FD-B1676D32D245}"/>
    <cellStyle name="Comma 2 6 72" xfId="19621" xr:uid="{3A0EE0C0-40AB-4DA7-B3B8-21417992CB18}"/>
    <cellStyle name="Comma 2 6 72 2" xfId="39969" xr:uid="{4F3251C1-F486-467F-85FA-F2D8A5792CEA}"/>
    <cellStyle name="Comma 2 6 73" xfId="19622" xr:uid="{B54EA56E-B0F3-43AC-86FD-9030193403CF}"/>
    <cellStyle name="Comma 2 6 73 2" xfId="39970" xr:uid="{85181CD9-6F10-42D2-BAAF-F74380A64801}"/>
    <cellStyle name="Comma 2 6 74" xfId="19623" xr:uid="{38CCC70C-1C57-485B-A181-E4FDC18FE823}"/>
    <cellStyle name="Comma 2 6 74 2" xfId="39971" xr:uid="{ED640AD1-2D86-4918-A41D-9AE58CDF886B}"/>
    <cellStyle name="Comma 2 6 75" xfId="19624" xr:uid="{C728423F-C61A-44CD-851A-49AE4C3B015A}"/>
    <cellStyle name="Comma 2 6 75 2" xfId="39972" xr:uid="{C0F0A01D-9D6A-4CAB-BF20-B6310C37E9ED}"/>
    <cellStyle name="Comma 2 6 76" xfId="19625" xr:uid="{FF20F208-5661-4F15-A733-3B8A5403AB0F}"/>
    <cellStyle name="Comma 2 6 76 2" xfId="39973" xr:uid="{ECC4F620-7B47-4BD8-B626-8C9640F80EC2}"/>
    <cellStyle name="Comma 2 6 77" xfId="19626" xr:uid="{67D555A0-33ED-4785-A8C4-BE09DDBE881E}"/>
    <cellStyle name="Comma 2 6 77 2" xfId="39974" xr:uid="{A4548F26-0431-4FC5-9802-C670EC017FFB}"/>
    <cellStyle name="Comma 2 6 78" xfId="19627" xr:uid="{0F35E50F-D93B-4D87-A894-523CD7E7D1EA}"/>
    <cellStyle name="Comma 2 6 78 2" xfId="39975" xr:uid="{14E9E183-B12D-48B2-B29A-1F4C2EDD5233}"/>
    <cellStyle name="Comma 2 6 79" xfId="19628" xr:uid="{F34FAB53-C1DD-4F4E-B3E4-EDEE96BFA1B5}"/>
    <cellStyle name="Comma 2 6 79 2" xfId="39976" xr:uid="{E02F5B2F-B7A9-4610-9D30-F6D85D7883D8}"/>
    <cellStyle name="Comma 2 6 8" xfId="19629" xr:uid="{EF9404AB-5154-4842-8D38-705243DE0EA2}"/>
    <cellStyle name="Comma 2 6 8 2" xfId="39977" xr:uid="{BBDB792C-221B-4FD9-BBD9-F2225882CDE7}"/>
    <cellStyle name="Comma 2 6 8 2 2" xfId="50191" xr:uid="{AA81749A-B6C9-434E-BA4B-FF284273ED80}"/>
    <cellStyle name="Comma 2 6 8 3" xfId="49909" xr:uid="{15DE85B5-363A-458F-A3E9-09BC20B6F297}"/>
    <cellStyle name="Comma 2 6 80" xfId="19630" xr:uid="{77F84BA9-B49B-44E4-A7F2-15FECD13DEA9}"/>
    <cellStyle name="Comma 2 6 80 2" xfId="39978" xr:uid="{D9D6746B-E3C6-41B0-926C-085193F720EF}"/>
    <cellStyle name="Comma 2 6 81" xfId="19631" xr:uid="{08FE71C1-BB03-4DB5-B992-F0DB9E816804}"/>
    <cellStyle name="Comma 2 6 81 2" xfId="39979" xr:uid="{ADD3A2F9-69C4-46DB-8B50-E0568077F9E4}"/>
    <cellStyle name="Comma 2 6 82" xfId="19632" xr:uid="{68CD6EF5-12D6-4AAB-A7E6-241192C064CE}"/>
    <cellStyle name="Comma 2 6 82 2" xfId="39980" xr:uid="{DBFC6BEB-CD02-4223-B42A-DF8E4B4693F9}"/>
    <cellStyle name="Comma 2 6 83" xfId="19633" xr:uid="{C1CEDC74-274C-457C-B1FF-A3B529895039}"/>
    <cellStyle name="Comma 2 6 83 2" xfId="39981" xr:uid="{2D6E6A6D-4025-4C06-BAFA-429720DFAB25}"/>
    <cellStyle name="Comma 2 6 84" xfId="19634" xr:uid="{A7460978-F96F-436E-80BC-622A6CA3B37F}"/>
    <cellStyle name="Comma 2 6 84 2" xfId="39982" xr:uid="{5E4A0AFF-6D06-4673-94E2-F31482A80DE7}"/>
    <cellStyle name="Comma 2 6 85" xfId="19635" xr:uid="{066C2AA1-31A9-426E-8093-3D82A2A1914E}"/>
    <cellStyle name="Comma 2 6 85 2" xfId="39983" xr:uid="{A8F55E8B-9BCF-4452-981F-DD07EA2FBAE4}"/>
    <cellStyle name="Comma 2 6 86" xfId="19636" xr:uid="{16D6C45B-077C-487E-89C0-2093600DF430}"/>
    <cellStyle name="Comma 2 6 86 2" xfId="39984" xr:uid="{F9F060AB-FDFA-4BD0-8B10-251F53A7D599}"/>
    <cellStyle name="Comma 2 6 87" xfId="19637" xr:uid="{ED217E69-A4B6-42CE-816E-BECB04D3041E}"/>
    <cellStyle name="Comma 2 6 87 2" xfId="39985" xr:uid="{C5FF0784-7152-414B-8498-F870BBE0A5B3}"/>
    <cellStyle name="Comma 2 6 88" xfId="19638" xr:uid="{A7E8DF65-06E7-41DD-9A51-745FFE64C6D3}"/>
    <cellStyle name="Comma 2 6 88 2" xfId="39986" xr:uid="{D0A4FCC3-780E-4791-8B9D-9DF4DF1EC881}"/>
    <cellStyle name="Comma 2 6 89" xfId="19639" xr:uid="{3E6C2A7D-4B36-4852-BBA9-302E61E2350B}"/>
    <cellStyle name="Comma 2 6 89 2" xfId="39987" xr:uid="{4EDBF51A-ED67-4FA8-B946-D6E1E2C045E9}"/>
    <cellStyle name="Comma 2 6 9" xfId="19640" xr:uid="{F698E9A4-49BB-470B-969B-688E2F71554E}"/>
    <cellStyle name="Comma 2 6 9 2" xfId="39988" xr:uid="{9C6FD762-CDEB-4750-9DA1-DF870D710F46}"/>
    <cellStyle name="Comma 2 6 9 3" xfId="49961" xr:uid="{FB184B40-198E-449F-8820-B7955FCC851A}"/>
    <cellStyle name="Comma 2 6 90" xfId="19641" xr:uid="{0C83D012-8A9F-40DB-A074-3FF263B9B064}"/>
    <cellStyle name="Comma 2 6 90 2" xfId="39989" xr:uid="{9D07B1F0-8C45-4BB3-89AD-AD9D6DDE70A0}"/>
    <cellStyle name="Comma 2 6 91" xfId="19642" xr:uid="{207FB613-AB15-4D11-9F69-71933E4F46E9}"/>
    <cellStyle name="Comma 2 6 91 2" xfId="39990" xr:uid="{9F8509DB-97E7-4F39-825E-623BC0967BED}"/>
    <cellStyle name="Comma 2 6 92" xfId="19643" xr:uid="{BDB4B80A-ECEB-43E5-A8DF-4B224C4F7C98}"/>
    <cellStyle name="Comma 2 6 92 2" xfId="39991" xr:uid="{CABD6B24-7975-40F7-A62E-C9609162ECDC}"/>
    <cellStyle name="Comma 2 6 93" xfId="19644" xr:uid="{16953929-6E2C-416B-AADF-EB86AD06B9E4}"/>
    <cellStyle name="Comma 2 6 93 2" xfId="39992" xr:uid="{C35DEA15-0CDA-4F97-AF17-37F1B68A0D9C}"/>
    <cellStyle name="Comma 2 6 94" xfId="19645" xr:uid="{B14841BA-429B-4AB3-8437-F36ADB114100}"/>
    <cellStyle name="Comma 2 6 94 2" xfId="39993" xr:uid="{A7DFAC14-5A31-4E31-BBC6-DB3CAABF89DE}"/>
    <cellStyle name="Comma 2 6 95" xfId="19646" xr:uid="{04AAEAC7-B5FB-4F78-A416-782943B8D137}"/>
    <cellStyle name="Comma 2 6 95 2" xfId="39994" xr:uid="{4460F8E9-279A-4CE7-B34B-FAB4D2FDA49B}"/>
    <cellStyle name="Comma 2 6 96" xfId="19647" xr:uid="{FA7929BA-ED28-4E44-B804-2B3A0335DFC3}"/>
    <cellStyle name="Comma 2 6 96 2" xfId="39995" xr:uid="{C6797B2C-23DF-4091-9CB0-E8D313466FCE}"/>
    <cellStyle name="Comma 2 6 97" xfId="19648" xr:uid="{1A2ACA57-BC94-442F-86CB-9234B39D584A}"/>
    <cellStyle name="Comma 2 6 97 2" xfId="39996" xr:uid="{2D8F3E96-6DB0-41BD-891F-326C635039DB}"/>
    <cellStyle name="Comma 2 6 98" xfId="19649" xr:uid="{5101D845-0703-4C1D-A04F-8481506055F8}"/>
    <cellStyle name="Comma 2 6 98 2" xfId="39997" xr:uid="{49CA98FB-03AF-4DB1-953C-4E65563EE2F3}"/>
    <cellStyle name="Comma 2 6 99" xfId="19650" xr:uid="{122B3C05-7081-45C7-AEB4-6BA12CCB90EE}"/>
    <cellStyle name="Comma 2 6 99 2" xfId="39998" xr:uid="{2A4C8368-5EC2-4292-A8D9-5B71DFBA4BAB}"/>
    <cellStyle name="Comma 2 60" xfId="19651" xr:uid="{DCC78D4D-0005-4CD3-BEF7-B8D796E033CD}"/>
    <cellStyle name="Comma 2 60 2" xfId="19652" xr:uid="{5F30A9E5-0AFF-4307-9480-E64724F7FC22}"/>
    <cellStyle name="Comma 2 60 2 2" xfId="40000" xr:uid="{41C72F5D-C096-42A0-B4AF-BAB0488C6F28}"/>
    <cellStyle name="Comma 2 60 3" xfId="19653" xr:uid="{CE588B73-252C-4B25-9371-A4D927EFF718}"/>
    <cellStyle name="Comma 2 60 3 2" xfId="40001" xr:uid="{61BFC672-92D4-409D-9DB6-2916C3C850E5}"/>
    <cellStyle name="Comma 2 60 4" xfId="39999" xr:uid="{5D3CDCF6-0AC1-4FCC-AE71-AC15FB4AE036}"/>
    <cellStyle name="Comma 2 61" xfId="19654" xr:uid="{33550672-D421-4373-ABD8-9326A9D0CC7A}"/>
    <cellStyle name="Comma 2 61 2" xfId="19655" xr:uid="{4C60F29D-E1B5-4FC3-AFC1-04EFB855A41D}"/>
    <cellStyle name="Comma 2 61 2 2" xfId="40003" xr:uid="{B9B968B7-A0CC-4440-9AC5-E7D850BEEB7B}"/>
    <cellStyle name="Comma 2 61 3" xfId="19656" xr:uid="{ECC33D20-9614-4179-B3E9-DD79954ADA3D}"/>
    <cellStyle name="Comma 2 61 3 2" xfId="40004" xr:uid="{54FC8AE0-9963-42B5-BEC3-3C8EA2DA404C}"/>
    <cellStyle name="Comma 2 61 4" xfId="40002" xr:uid="{E81D17BB-0051-42B9-BCAF-C0CF7301BBEB}"/>
    <cellStyle name="Comma 2 62" xfId="19657" xr:uid="{2BAE5938-3820-4766-A52F-BB39BF878884}"/>
    <cellStyle name="Comma 2 62 2" xfId="19658" xr:uid="{56DA1058-2283-4075-A017-38A3C78F3CAB}"/>
    <cellStyle name="Comma 2 62 2 2" xfId="40006" xr:uid="{1307D618-4F95-42C1-BAB7-53120584EFCD}"/>
    <cellStyle name="Comma 2 62 3" xfId="19659" xr:uid="{D24AB8FE-C877-41BF-B7AE-0C505572EAFA}"/>
    <cellStyle name="Comma 2 62 3 2" xfId="40007" xr:uid="{E1F0177E-02EE-4AAF-8A6F-5D825CAB6CC2}"/>
    <cellStyle name="Comma 2 62 4" xfId="40005" xr:uid="{E0D0F34A-7328-4848-905C-FFC29D508AE4}"/>
    <cellStyle name="Comma 2 63" xfId="19660" xr:uid="{247FAFBB-4BBB-4B4D-88E3-B6CD33A8247A}"/>
    <cellStyle name="Comma 2 63 2" xfId="19661" xr:uid="{4FBE6F99-04C0-408C-9AEA-4209B1BAC3F1}"/>
    <cellStyle name="Comma 2 63 2 2" xfId="40009" xr:uid="{42EFAD94-3614-467B-9859-EC60D6F6CE04}"/>
    <cellStyle name="Comma 2 63 3" xfId="19662" xr:uid="{565B75BF-30A9-44AC-B8BD-6D15ABA1C916}"/>
    <cellStyle name="Comma 2 63 3 2" xfId="40010" xr:uid="{F6ED9E20-3616-491A-975C-04C1785322E7}"/>
    <cellStyle name="Comma 2 63 4" xfId="40008" xr:uid="{7463EA02-CC01-4642-A59C-5193613F2851}"/>
    <cellStyle name="Comma 2 64" xfId="19663" xr:uid="{67254F3D-9C93-4321-BAD0-B203986651D8}"/>
    <cellStyle name="Comma 2 64 2" xfId="19664" xr:uid="{FD51B4F3-EBBD-469D-B96A-11A08EF95F2B}"/>
    <cellStyle name="Comma 2 64 2 2" xfId="40012" xr:uid="{F553969E-3C95-4435-9BA5-27F0F8011FD1}"/>
    <cellStyle name="Comma 2 64 3" xfId="19665" xr:uid="{A6AE1B20-6C3C-4904-A74B-FBEBCF2986EE}"/>
    <cellStyle name="Comma 2 64 3 2" xfId="40013" xr:uid="{30C347C1-3816-4BFF-9CEB-C4B9C7D3B33D}"/>
    <cellStyle name="Comma 2 64 4" xfId="40011" xr:uid="{976C65AF-8338-4E09-845F-B2A15F94005D}"/>
    <cellStyle name="Comma 2 65" xfId="19666" xr:uid="{28C9B55F-4DD2-4F2E-8F9A-9FC97F92770D}"/>
    <cellStyle name="Comma 2 65 2" xfId="19667" xr:uid="{289597F5-926D-4257-850D-FC207E3191A3}"/>
    <cellStyle name="Comma 2 65 2 2" xfId="40015" xr:uid="{8C480360-2BA9-42F3-9713-2421CAF96F2E}"/>
    <cellStyle name="Comma 2 65 3" xfId="19668" xr:uid="{E5B004F5-CB98-4FA0-880D-0A4A08D78237}"/>
    <cellStyle name="Comma 2 65 3 2" xfId="40016" xr:uid="{E41011A9-66B0-4B81-8644-604482F1B626}"/>
    <cellStyle name="Comma 2 65 4" xfId="40014" xr:uid="{8DE2D38A-04C6-488A-BACB-F59A14E5C7AB}"/>
    <cellStyle name="Comma 2 66" xfId="19669" xr:uid="{6DF3DEDF-E170-4567-BEAF-20FB8557747A}"/>
    <cellStyle name="Comma 2 66 2" xfId="19670" xr:uid="{58AA908C-2570-4EF8-8DAD-AF04217EE98A}"/>
    <cellStyle name="Comma 2 66 2 2" xfId="40018" xr:uid="{D112EA45-02FE-4A5F-82E1-730404C98908}"/>
    <cellStyle name="Comma 2 66 3" xfId="19671" xr:uid="{02D9F11B-AD28-43B1-891C-6FC700CD2808}"/>
    <cellStyle name="Comma 2 66 3 2" xfId="40019" xr:uid="{6BDB893A-7874-49FF-8FA9-5238348EC737}"/>
    <cellStyle name="Comma 2 66 4" xfId="40017" xr:uid="{1485BFAF-E45F-47FD-BB8C-8148F3E35350}"/>
    <cellStyle name="Comma 2 67" xfId="19672" xr:uid="{BB57E972-5262-4263-822F-445EF7AB7A6D}"/>
    <cellStyle name="Comma 2 67 2" xfId="19673" xr:uid="{DAD42A47-60FC-48C6-ADB1-0A8DC9F4E5D4}"/>
    <cellStyle name="Comma 2 67 2 2" xfId="40021" xr:uid="{0AB6F9E1-FCE0-4231-BB6E-FD31964A4BCB}"/>
    <cellStyle name="Comma 2 67 3" xfId="19674" xr:uid="{849B4F9B-9896-452D-B9B0-520CFA54857C}"/>
    <cellStyle name="Comma 2 67 3 2" xfId="40022" xr:uid="{B3806A40-4001-4C48-B888-604C0E481C0F}"/>
    <cellStyle name="Comma 2 67 4" xfId="40020" xr:uid="{40795DB8-A930-4548-9EF2-5EED77AA39F5}"/>
    <cellStyle name="Comma 2 68" xfId="19675" xr:uid="{7A2AB7A0-8ED1-4E30-B3EA-1A6F6CF6957E}"/>
    <cellStyle name="Comma 2 68 2" xfId="19676" xr:uid="{20A1EA39-5206-4CD1-9EE4-6330A45AC243}"/>
    <cellStyle name="Comma 2 68 2 2" xfId="40024" xr:uid="{E3B2F814-2551-4817-A39D-7A05D3C64312}"/>
    <cellStyle name="Comma 2 68 3" xfId="19677" xr:uid="{8A9816E9-D9E7-47AC-90BF-037B9A70CF56}"/>
    <cellStyle name="Comma 2 68 3 2" xfId="40025" xr:uid="{7C6C92E6-23EF-4D51-A12C-9EAB3E83603A}"/>
    <cellStyle name="Comma 2 68 4" xfId="40023" xr:uid="{449CB8AA-7117-41BF-8CED-083A49319D20}"/>
    <cellStyle name="Comma 2 69" xfId="19678" xr:uid="{43D4F4C8-111D-4429-A8D7-A0B0B705E96C}"/>
    <cellStyle name="Comma 2 69 2" xfId="19679" xr:uid="{B61D0DE7-927D-4EC9-9EBD-FE577AA5AF65}"/>
    <cellStyle name="Comma 2 69 2 2" xfId="40027" xr:uid="{28401D5F-EDB6-4349-94EB-D4C075548F7A}"/>
    <cellStyle name="Comma 2 69 3" xfId="19680" xr:uid="{AC2C4F2C-D000-45D6-B69D-1194A999BF83}"/>
    <cellStyle name="Comma 2 69 3 2" xfId="40028" xr:uid="{64D43230-A681-45AC-B79D-9968A25C04E9}"/>
    <cellStyle name="Comma 2 69 4" xfId="40026" xr:uid="{E834D7E2-5B2A-491D-AB9D-BCF080BFF54D}"/>
    <cellStyle name="Comma 2 7" xfId="469" xr:uid="{3BD33E49-2352-4CE1-8F91-0E6F4B2E5C3E}"/>
    <cellStyle name="Comma 2 7 10" xfId="19682" xr:uid="{4C5DC784-C2C4-482E-B9FB-EC892A0346FC}"/>
    <cellStyle name="Comma 2 7 10 2" xfId="40030" xr:uid="{C7608371-2F12-4C72-B728-A23D6BD9F339}"/>
    <cellStyle name="Comma 2 7 100" xfId="19683" xr:uid="{09367F87-60F7-40A9-B26A-CC5EE697F3F3}"/>
    <cellStyle name="Comma 2 7 100 2" xfId="40031" xr:uid="{69926E30-20E4-48A4-B1D4-BF329C2204CD}"/>
    <cellStyle name="Comma 2 7 101" xfId="19684" xr:uid="{AD66E11D-FCDB-4BA1-9516-25AB52E24868}"/>
    <cellStyle name="Comma 2 7 101 2" xfId="40032" xr:uid="{52860307-6D08-442B-BFE9-392C5DB8F7A1}"/>
    <cellStyle name="Comma 2 7 102" xfId="19685" xr:uid="{8D90E4EA-44B0-46AB-90D4-B69A365CD7D6}"/>
    <cellStyle name="Comma 2 7 102 2" xfId="40033" xr:uid="{74CEAEC0-3389-4E99-BE2B-6010B77A3E1C}"/>
    <cellStyle name="Comma 2 7 103" xfId="19686" xr:uid="{D807615C-E240-4149-9F49-F6E485553A2F}"/>
    <cellStyle name="Comma 2 7 103 2" xfId="40034" xr:uid="{807971C6-6963-4636-940E-4D920D587B98}"/>
    <cellStyle name="Comma 2 7 104" xfId="19687" xr:uid="{7BDCEB27-ECA9-4CC7-A7E7-A45F6DFAD4F6}"/>
    <cellStyle name="Comma 2 7 104 2" xfId="40035" xr:uid="{64654BCE-940E-4F3E-A251-A4C7EE14A974}"/>
    <cellStyle name="Comma 2 7 105" xfId="19688" xr:uid="{74144D4F-E002-4E2F-A09E-54FF3F9EB2BC}"/>
    <cellStyle name="Comma 2 7 105 2" xfId="40036" xr:uid="{7F31BABC-E0B7-4D79-8597-4C533D66A001}"/>
    <cellStyle name="Comma 2 7 106" xfId="19689" xr:uid="{87C02B04-B827-43CC-A683-DBEAB8D5D021}"/>
    <cellStyle name="Comma 2 7 106 2" xfId="40037" xr:uid="{B134F471-D6F9-487A-9EF1-6999B3788BB2}"/>
    <cellStyle name="Comma 2 7 107" xfId="19690" xr:uid="{EA2073EE-698A-464B-87FC-E6D8B0AD284F}"/>
    <cellStyle name="Comma 2 7 107 2" xfId="40038" xr:uid="{9295142B-CBD7-4FD5-AC18-292B39E7C0F6}"/>
    <cellStyle name="Comma 2 7 108" xfId="19691" xr:uid="{197CF858-3FDF-46FD-8DCE-6385D9645141}"/>
    <cellStyle name="Comma 2 7 108 2" xfId="40039" xr:uid="{A9DE5393-B778-4549-A5DB-8D0E9067CDEE}"/>
    <cellStyle name="Comma 2 7 109" xfId="19692" xr:uid="{5048691B-BCB8-48A4-B983-C799688C15D3}"/>
    <cellStyle name="Comma 2 7 109 2" xfId="40040" xr:uid="{8315E672-B4BD-47D2-92C0-2742B36A2D20}"/>
    <cellStyle name="Comma 2 7 11" xfId="19693" xr:uid="{ECBDB9FA-69CB-4E9A-A8E4-23BCCD523C8A}"/>
    <cellStyle name="Comma 2 7 11 2" xfId="40041" xr:uid="{70B37175-BC50-4733-89BB-AC6F40D4D032}"/>
    <cellStyle name="Comma 2 7 110" xfId="19681" xr:uid="{AC63F39B-4798-461D-ABEE-D2D57B0FB6D6}"/>
    <cellStyle name="Comma 2 7 110 2" xfId="40029" xr:uid="{9D0A0F8C-AFDC-41F3-AE93-196EBF04D9DF}"/>
    <cellStyle name="Comma 2 7 111" xfId="49728" xr:uid="{8F292839-786E-4107-B722-DBC85E989A50}"/>
    <cellStyle name="Comma 2 7 112" xfId="1707" xr:uid="{9AE2F080-42EA-4AA6-BC0F-5D2F70CC9F9F}"/>
    <cellStyle name="Comma 2 7 12" xfId="19694" xr:uid="{D9640C20-F3CB-4B15-A1AC-E749C9114173}"/>
    <cellStyle name="Comma 2 7 12 2" xfId="40042" xr:uid="{3650F001-2AB4-45AD-A18A-E7D8E4C51744}"/>
    <cellStyle name="Comma 2 7 13" xfId="19695" xr:uid="{9F12CBC0-9BCB-47B1-B170-6CA50C33D9C2}"/>
    <cellStyle name="Comma 2 7 13 2" xfId="40043" xr:uid="{BDCBE753-DC00-4FBB-9FE9-05DC706CB2B9}"/>
    <cellStyle name="Comma 2 7 14" xfId="19696" xr:uid="{E7169520-0C29-42D1-BDEF-3CB796488077}"/>
    <cellStyle name="Comma 2 7 14 2" xfId="40044" xr:uid="{2871E2C0-9FD8-4FF4-BD7D-530988B22349}"/>
    <cellStyle name="Comma 2 7 15" xfId="19697" xr:uid="{D50D0F40-37BD-4880-8539-DBF373BA7EC6}"/>
    <cellStyle name="Comma 2 7 15 2" xfId="40045" xr:uid="{6630F8FF-5D55-4820-A9D8-F14F0BD0B95A}"/>
    <cellStyle name="Comma 2 7 16" xfId="19698" xr:uid="{98007D19-1F44-48AE-9D6A-10C19CC6F095}"/>
    <cellStyle name="Comma 2 7 16 2" xfId="40046" xr:uid="{66F91631-0DD7-449C-9815-B6815DC032F8}"/>
    <cellStyle name="Comma 2 7 17" xfId="19699" xr:uid="{1C700E20-E8E1-4FF7-B593-7A6BB5993985}"/>
    <cellStyle name="Comma 2 7 17 2" xfId="40047" xr:uid="{9E2147EC-945F-4E88-97D3-6DF5BE0E6B5F}"/>
    <cellStyle name="Comma 2 7 18" xfId="19700" xr:uid="{7F5DCF4B-C4D9-4F30-9A53-A8468DF46BF9}"/>
    <cellStyle name="Comma 2 7 18 2" xfId="40048" xr:uid="{E76F3E08-BB88-4787-AE2D-2F166F928128}"/>
    <cellStyle name="Comma 2 7 19" xfId="19701" xr:uid="{F11EEC72-CCEF-48E0-9DBC-77A68910C57E}"/>
    <cellStyle name="Comma 2 7 19 2" xfId="40049" xr:uid="{4C16CD98-9116-451F-8198-787886B8BF8D}"/>
    <cellStyle name="Comma 2 7 2" xfId="1238" xr:uid="{A457724B-466B-4DA9-9B96-25ACEED0E371}"/>
    <cellStyle name="Comma 2 7 2 2" xfId="10746" xr:uid="{665CAC37-7747-4C61-BE14-F7AA68F507DA}"/>
    <cellStyle name="Comma 2 7 2 2 2" xfId="50037" xr:uid="{624EC35B-665D-471F-A896-729E0F83E06D}"/>
    <cellStyle name="Comma 2 7 2 3" xfId="19702" xr:uid="{7A262256-3A4E-47C8-94A6-B620F3F8D999}"/>
    <cellStyle name="Comma 2 7 2 3 2" xfId="40050" xr:uid="{AC1094BA-1144-4BFC-B5A1-938E71C2FC61}"/>
    <cellStyle name="Comma 2 7 2 4" xfId="24323" xr:uid="{EE54E488-328D-4D40-8EAF-989E2B8691F1}"/>
    <cellStyle name="Comma 2 7 2 5" xfId="49755" xr:uid="{5927435A-A760-4941-AADC-5EE7F44AD100}"/>
    <cellStyle name="Comma 2 7 2 6" xfId="2728" xr:uid="{BCAA3A44-D481-473F-8262-5E782DB56B27}"/>
    <cellStyle name="Comma 2 7 20" xfId="19703" xr:uid="{1CD00111-628B-4969-84DC-6EEE1F8A3C42}"/>
    <cellStyle name="Comma 2 7 20 2" xfId="40051" xr:uid="{BFFC384A-EBA3-4C4A-A58B-C9DBBB4B886E}"/>
    <cellStyle name="Comma 2 7 21" xfId="19704" xr:uid="{DFCBAD2D-B917-4A14-8065-D2A40F289C01}"/>
    <cellStyle name="Comma 2 7 21 2" xfId="40052" xr:uid="{955B1805-8ED7-41F0-9C8E-4D4A3FB6E995}"/>
    <cellStyle name="Comma 2 7 22" xfId="19705" xr:uid="{5F8354F3-45CC-418A-9115-B52648B1B561}"/>
    <cellStyle name="Comma 2 7 22 2" xfId="40053" xr:uid="{0A091734-7EC5-4E17-9363-26A3E7BCE1EE}"/>
    <cellStyle name="Comma 2 7 23" xfId="19706" xr:uid="{FD491370-52D6-4CE7-963F-5ED9FB4CCC19}"/>
    <cellStyle name="Comma 2 7 23 2" xfId="40054" xr:uid="{EE0EAB33-F416-40D8-BA97-13E0F5657580}"/>
    <cellStyle name="Comma 2 7 24" xfId="19707" xr:uid="{23FB9AFB-1A35-44C4-B370-186740823AE7}"/>
    <cellStyle name="Comma 2 7 24 2" xfId="40055" xr:uid="{1D22A724-E3C2-4B39-80AF-61100BEF13BB}"/>
    <cellStyle name="Comma 2 7 25" xfId="19708" xr:uid="{96513BBA-9765-4558-8212-83DD770B2C02}"/>
    <cellStyle name="Comma 2 7 25 2" xfId="40056" xr:uid="{0B069F20-BA44-4730-BD1E-E5CA10048325}"/>
    <cellStyle name="Comma 2 7 26" xfId="19709" xr:uid="{49D1A343-19D6-4D12-B9D6-DC9D8653F3B8}"/>
    <cellStyle name="Comma 2 7 26 2" xfId="40057" xr:uid="{EE4FC603-75AC-4F52-8469-7EF32189C56D}"/>
    <cellStyle name="Comma 2 7 27" xfId="19710" xr:uid="{EB1A9BA2-7281-41C6-AFDE-4CF0997808DB}"/>
    <cellStyle name="Comma 2 7 27 2" xfId="40058" xr:uid="{041CC42D-03B7-4226-B807-1D6240A038C9}"/>
    <cellStyle name="Comma 2 7 28" xfId="19711" xr:uid="{8703CF5E-C91C-4763-BFCC-FB6FF352F4AB}"/>
    <cellStyle name="Comma 2 7 28 2" xfId="40059" xr:uid="{85413CF8-DEEC-4CC5-91F7-0EA65CDAAA17}"/>
    <cellStyle name="Comma 2 7 29" xfId="19712" xr:uid="{C46874EE-3956-4DC1-8DB4-7BAF0240AB3A}"/>
    <cellStyle name="Comma 2 7 29 2" xfId="40060" xr:uid="{A0736300-BB99-4FE4-8FF5-C0462333D088}"/>
    <cellStyle name="Comma 2 7 3" xfId="2457" xr:uid="{B0151089-5A29-4D30-9B88-12C0BC37D725}"/>
    <cellStyle name="Comma 2 7 3 2" xfId="19713" xr:uid="{0F497FAA-640F-4F32-B96A-38E990B51B20}"/>
    <cellStyle name="Comma 2 7 3 2 2" xfId="40061" xr:uid="{E95001FB-C5F5-409B-8EEE-D049C38FB062}"/>
    <cellStyle name="Comma 2 7 3 2 3" xfId="50063" xr:uid="{228A9E6C-21F7-4557-871E-741B57330B0D}"/>
    <cellStyle name="Comma 2 7 3 3" xfId="24153" xr:uid="{BC18621E-E422-43A3-8885-E4F3A28E3185}"/>
    <cellStyle name="Comma 2 7 3 4" xfId="49781" xr:uid="{2BF56565-D059-4F1E-A1AF-1554DFE9CECF}"/>
    <cellStyle name="Comma 2 7 30" xfId="19714" xr:uid="{F0CC3B83-630E-47F5-A3AC-479A647E774E}"/>
    <cellStyle name="Comma 2 7 30 2" xfId="40062" xr:uid="{59AC5563-BB47-4343-A504-7EE03E177602}"/>
    <cellStyle name="Comma 2 7 31" xfId="19715" xr:uid="{7427591C-D582-4ABD-93AF-359C03204B17}"/>
    <cellStyle name="Comma 2 7 31 2" xfId="40063" xr:uid="{8AA02ECA-EF43-4F97-94FD-FCCFE27B7BDA}"/>
    <cellStyle name="Comma 2 7 32" xfId="19716" xr:uid="{7F414109-2683-4FD5-B86E-F03766DCC9FE}"/>
    <cellStyle name="Comma 2 7 32 2" xfId="40064" xr:uid="{DA3A9363-491F-4765-8323-DC91ABE50197}"/>
    <cellStyle name="Comma 2 7 33" xfId="19717" xr:uid="{0D146C67-FD7D-4665-860A-ACA495F1FF61}"/>
    <cellStyle name="Comma 2 7 33 2" xfId="40065" xr:uid="{1B477EE4-AD0D-47B4-89E6-125B3F72DD85}"/>
    <cellStyle name="Comma 2 7 34" xfId="19718" xr:uid="{E77F0641-9108-4BBD-849F-AC95193A9221}"/>
    <cellStyle name="Comma 2 7 34 2" xfId="40066" xr:uid="{BDAA373C-6A01-421D-B769-7A345191379A}"/>
    <cellStyle name="Comma 2 7 35" xfId="19719" xr:uid="{C81476C8-8AA4-4168-A782-C654D4EDC80F}"/>
    <cellStyle name="Comma 2 7 35 2" xfId="40067" xr:uid="{924BABB6-6141-4C72-9F16-2D675987334C}"/>
    <cellStyle name="Comma 2 7 36" xfId="19720" xr:uid="{02B479AA-FFC9-472D-AE83-22BF0F45EA08}"/>
    <cellStyle name="Comma 2 7 36 2" xfId="40068" xr:uid="{A2D27575-589E-49F6-8E55-5517CC8D5D63}"/>
    <cellStyle name="Comma 2 7 37" xfId="19721" xr:uid="{7210F2DA-4D16-43B3-905E-5A79D9B421AB}"/>
    <cellStyle name="Comma 2 7 37 2" xfId="40069" xr:uid="{397FDE0B-703E-4445-AA8A-F9C196B7DAB2}"/>
    <cellStyle name="Comma 2 7 38" xfId="19722" xr:uid="{8697977A-5CFC-4F4B-B140-62A326E0FFCD}"/>
    <cellStyle name="Comma 2 7 38 2" xfId="40070" xr:uid="{C7DC4355-40E0-4B47-BF74-7E89FECF294A}"/>
    <cellStyle name="Comma 2 7 39" xfId="19723" xr:uid="{40A9F717-3E88-47A4-A5C6-A9E633EC37F3}"/>
    <cellStyle name="Comma 2 7 39 2" xfId="40071" xr:uid="{839820BC-D348-445E-90D5-8106BCD15C00}"/>
    <cellStyle name="Comma 2 7 4" xfId="19724" xr:uid="{9D3FCE33-BD8E-4FFE-A290-10DCD8B8061A}"/>
    <cellStyle name="Comma 2 7 4 2" xfId="40072" xr:uid="{293104CC-BC5B-4C97-925E-6E7914BA8061}"/>
    <cellStyle name="Comma 2 7 4 2 2" xfId="50089" xr:uid="{B86B3AF5-E2BB-4FCE-ABDB-494F9DF1A22E}"/>
    <cellStyle name="Comma 2 7 4 3" xfId="49807" xr:uid="{C79DBF32-48F5-4023-B5FE-CE852FBE7F2B}"/>
    <cellStyle name="Comma 2 7 40" xfId="19725" xr:uid="{13BA343D-C3A3-4458-9F9B-5B2682C548D6}"/>
    <cellStyle name="Comma 2 7 40 2" xfId="40073" xr:uid="{F819976D-5382-4E51-9335-1AE321DF5BFB}"/>
    <cellStyle name="Comma 2 7 41" xfId="19726" xr:uid="{E62ED3AF-E670-49FE-AD2B-8EECDEAFE573}"/>
    <cellStyle name="Comma 2 7 41 2" xfId="40074" xr:uid="{DD83327E-E2E8-4562-85F0-BC21CDA74E58}"/>
    <cellStyle name="Comma 2 7 42" xfId="19727" xr:uid="{63BF3BFA-D05B-40B4-A1F8-F377B5CB1E24}"/>
    <cellStyle name="Comma 2 7 42 2" xfId="40075" xr:uid="{A47B5971-55CD-42EB-AD0C-0FCD4721D92E}"/>
    <cellStyle name="Comma 2 7 43" xfId="19728" xr:uid="{79034FDF-FE9E-43A2-97A8-46BD7E26E933}"/>
    <cellStyle name="Comma 2 7 43 2" xfId="40076" xr:uid="{3DB8825C-342B-4E68-B881-45B314F856D3}"/>
    <cellStyle name="Comma 2 7 44" xfId="19729" xr:uid="{49BB5A2A-23B5-4400-994F-69476A171C50}"/>
    <cellStyle name="Comma 2 7 44 2" xfId="40077" xr:uid="{A64CA88B-D14D-48D0-BF64-713BA503527A}"/>
    <cellStyle name="Comma 2 7 45" xfId="19730" xr:uid="{E02B5928-CCAC-4B6E-B041-ADC3B45E09C6}"/>
    <cellStyle name="Comma 2 7 45 2" xfId="40078" xr:uid="{C51CDBD8-9004-418C-AD03-52B875ECFC9D}"/>
    <cellStyle name="Comma 2 7 46" xfId="19731" xr:uid="{E75E6AAC-6A42-4964-A566-762E6CE8E800}"/>
    <cellStyle name="Comma 2 7 46 2" xfId="40079" xr:uid="{B42D1EED-56C6-4748-82EA-C798FF72102A}"/>
    <cellStyle name="Comma 2 7 47" xfId="19732" xr:uid="{00AA2363-ECA7-412E-A61B-822C108D1FC2}"/>
    <cellStyle name="Comma 2 7 47 2" xfId="40080" xr:uid="{D3DF655C-0253-4517-BD6C-6706C7A81504}"/>
    <cellStyle name="Comma 2 7 48" xfId="19733" xr:uid="{F8FD2CE8-5E3E-475A-9A08-686974E16DCC}"/>
    <cellStyle name="Comma 2 7 48 2" xfId="40081" xr:uid="{7DF14C88-820F-4B9C-B98D-DFEF1FC0FCC2}"/>
    <cellStyle name="Comma 2 7 49" xfId="19734" xr:uid="{9BBB8243-5412-4039-BD5A-CAD1D73D4D7E}"/>
    <cellStyle name="Comma 2 7 49 2" xfId="40082" xr:uid="{21C74347-2893-4C3B-A9C1-48155BE1FE62}"/>
    <cellStyle name="Comma 2 7 5" xfId="19735" xr:uid="{71A6D0FC-5150-4CDC-A0A5-F543D2999D3C}"/>
    <cellStyle name="Comma 2 7 5 2" xfId="40083" xr:uid="{DF848AFD-8E50-4E67-AD07-D33D2C3EE50C}"/>
    <cellStyle name="Comma 2 7 5 2 2" xfId="50115" xr:uid="{58AF5C55-098A-442D-8E0A-4D05FB84888E}"/>
    <cellStyle name="Comma 2 7 5 3" xfId="49833" xr:uid="{94653F84-53D1-4C15-927B-FCA0A2CFEFAD}"/>
    <cellStyle name="Comma 2 7 50" xfId="19736" xr:uid="{1A1A439A-7A71-4315-AF0E-95C65BD895A3}"/>
    <cellStyle name="Comma 2 7 50 2" xfId="40084" xr:uid="{54171486-9B1F-414D-B25A-AEAB9D94AAB6}"/>
    <cellStyle name="Comma 2 7 51" xfId="19737" xr:uid="{136CD3BA-E51B-4A94-8859-469DC3473F55}"/>
    <cellStyle name="Comma 2 7 51 2" xfId="40085" xr:uid="{B2EE83EA-2F57-40FB-8075-2E616F260681}"/>
    <cellStyle name="Comma 2 7 52" xfId="19738" xr:uid="{8E9C5FFB-A969-4881-BD9A-CD0FC57B742F}"/>
    <cellStyle name="Comma 2 7 52 2" xfId="40086" xr:uid="{ADB60010-52A4-4F51-A65E-B7BF6CB2CD86}"/>
    <cellStyle name="Comma 2 7 53" xfId="19739" xr:uid="{A9D84FB8-BF50-4C2B-81B1-A306FB771489}"/>
    <cellStyle name="Comma 2 7 53 2" xfId="40087" xr:uid="{A15E42A8-E6C6-4FC8-B0AE-355677FECF29}"/>
    <cellStyle name="Comma 2 7 54" xfId="19740" xr:uid="{401D352B-A47E-40BF-A7FB-567AC15E1C1E}"/>
    <cellStyle name="Comma 2 7 54 2" xfId="40088" xr:uid="{CBD07F75-98C6-42BC-B8DE-BAEFBDF48AE4}"/>
    <cellStyle name="Comma 2 7 55" xfId="19741" xr:uid="{174E054A-104B-4DE3-9FC7-71E0C1DA5B59}"/>
    <cellStyle name="Comma 2 7 55 2" xfId="40089" xr:uid="{A772F39B-0741-4DC4-B966-03A3B2482AFE}"/>
    <cellStyle name="Comma 2 7 56" xfId="19742" xr:uid="{8A0C1551-1058-44D8-856B-4F957DDB1FD4}"/>
    <cellStyle name="Comma 2 7 56 2" xfId="40090" xr:uid="{E4D6D8E8-95E1-4DA9-BAC3-CDAA07AE8A7C}"/>
    <cellStyle name="Comma 2 7 57" xfId="19743" xr:uid="{15E64AF3-2083-4F17-9F00-A47567B02386}"/>
    <cellStyle name="Comma 2 7 57 2" xfId="40091" xr:uid="{A129BD09-E89F-4F9A-BF8A-5CEFCAEF8504}"/>
    <cellStyle name="Comma 2 7 58" xfId="19744" xr:uid="{25E534A7-DB90-4246-891F-9B1FD800B327}"/>
    <cellStyle name="Comma 2 7 58 2" xfId="40092" xr:uid="{3FA511F5-E5C9-4C6A-94F2-C76D995394F1}"/>
    <cellStyle name="Comma 2 7 59" xfId="19745" xr:uid="{97E53776-91BC-4726-9366-2D1824AD96AC}"/>
    <cellStyle name="Comma 2 7 59 2" xfId="40093" xr:uid="{5F3A7526-B45A-423C-AEBC-0A9CC30D642C}"/>
    <cellStyle name="Comma 2 7 6" xfId="19746" xr:uid="{FA277598-6279-4B66-B17C-00DA07EB94C7}"/>
    <cellStyle name="Comma 2 7 6 2" xfId="40094" xr:uid="{325339B7-B94E-49EA-8CE5-3A24236CE8FE}"/>
    <cellStyle name="Comma 2 7 6 2 2" xfId="50141" xr:uid="{3C5FAD39-94C4-478B-AD78-01A8305A8C6C}"/>
    <cellStyle name="Comma 2 7 6 3" xfId="49859" xr:uid="{0C6E9A88-12C8-4949-BCAE-A3D8C94AC329}"/>
    <cellStyle name="Comma 2 7 60" xfId="19747" xr:uid="{DCD4E446-F6ED-4F2F-B392-F48DB1C2B307}"/>
    <cellStyle name="Comma 2 7 60 2" xfId="40095" xr:uid="{A1069B6B-24FB-4902-A213-16637A92028C}"/>
    <cellStyle name="Comma 2 7 61" xfId="19748" xr:uid="{D82C26C2-A7F1-475C-B521-E75A20AEEB9E}"/>
    <cellStyle name="Comma 2 7 61 2" xfId="40096" xr:uid="{FFA751F8-D17A-4056-83EC-05B164FA37C8}"/>
    <cellStyle name="Comma 2 7 62" xfId="19749" xr:uid="{763D5206-A690-44B7-BE2B-FAF908A7A02F}"/>
    <cellStyle name="Comma 2 7 62 2" xfId="40097" xr:uid="{C0646B88-3011-463B-8797-F54C3DE35517}"/>
    <cellStyle name="Comma 2 7 63" xfId="19750" xr:uid="{ACAEAE97-3DBD-41C0-AD48-D3D89F0851C9}"/>
    <cellStyle name="Comma 2 7 63 2" xfId="40098" xr:uid="{9161B40A-C8D7-4074-BD45-615751D26404}"/>
    <cellStyle name="Comma 2 7 64" xfId="19751" xr:uid="{D013D065-1C1A-4524-B98B-96455262CC5C}"/>
    <cellStyle name="Comma 2 7 64 2" xfId="40099" xr:uid="{3EB5ED5A-0222-483C-8542-8C3D899BDBB1}"/>
    <cellStyle name="Comma 2 7 65" xfId="19752" xr:uid="{B020B1B0-81EA-41D5-9B9C-9DD456A5F165}"/>
    <cellStyle name="Comma 2 7 65 2" xfId="40100" xr:uid="{94715077-FF12-444C-8FDE-7C727AD11F17}"/>
    <cellStyle name="Comma 2 7 66" xfId="19753" xr:uid="{5DF52537-36C6-4DD6-AD1C-83670A3C08CA}"/>
    <cellStyle name="Comma 2 7 66 2" xfId="40101" xr:uid="{0AFA1DF6-8440-4E1B-8DB4-FE73B3738EFA}"/>
    <cellStyle name="Comma 2 7 67" xfId="19754" xr:uid="{DC20A6E1-C072-47E3-BB86-79D959045113}"/>
    <cellStyle name="Comma 2 7 67 2" xfId="40102" xr:uid="{8E966486-278E-4193-9BD9-DAC03FB70D15}"/>
    <cellStyle name="Comma 2 7 68" xfId="19755" xr:uid="{B1B12E01-6DBD-46C1-A008-19DE81ACC369}"/>
    <cellStyle name="Comma 2 7 68 2" xfId="40103" xr:uid="{F2EDFE20-5227-4326-B85F-8DAEC8BCC992}"/>
    <cellStyle name="Comma 2 7 69" xfId="19756" xr:uid="{E3314900-5076-4DE1-960E-F256EE643AF1}"/>
    <cellStyle name="Comma 2 7 69 2" xfId="40104" xr:uid="{C7F9BF9E-0B7B-4C74-9387-FD885CF1A31C}"/>
    <cellStyle name="Comma 2 7 7" xfId="19757" xr:uid="{392B3F7B-5818-435D-80EC-B678E9088742}"/>
    <cellStyle name="Comma 2 7 7 2" xfId="40105" xr:uid="{0C2300E0-834A-4F46-A6EF-7E0A4CBF3940}"/>
    <cellStyle name="Comma 2 7 7 2 2" xfId="50167" xr:uid="{262B0BD7-AE6C-48DE-B68B-D52E2D7B9B76}"/>
    <cellStyle name="Comma 2 7 7 3" xfId="49885" xr:uid="{A37EFC57-D475-4657-850B-0A345A912C0D}"/>
    <cellStyle name="Comma 2 7 70" xfId="19758" xr:uid="{F5ADEC5E-0229-4F58-B5EE-80CCF1FD9758}"/>
    <cellStyle name="Comma 2 7 70 2" xfId="40106" xr:uid="{3A34C927-D8C1-4869-8740-8C8167D540DA}"/>
    <cellStyle name="Comma 2 7 71" xfId="19759" xr:uid="{CD543DF7-BAC0-4401-BC33-A6286FE67402}"/>
    <cellStyle name="Comma 2 7 71 2" xfId="40107" xr:uid="{BFD8F429-3603-4133-BC8F-E0EDA64619F0}"/>
    <cellStyle name="Comma 2 7 72" xfId="19760" xr:uid="{FF7BA3A3-3BB4-4664-96A1-5ED4824366E1}"/>
    <cellStyle name="Comma 2 7 72 2" xfId="40108" xr:uid="{CD235D2E-6CA5-44EA-AD43-01B33198763A}"/>
    <cellStyle name="Comma 2 7 73" xfId="19761" xr:uid="{E1123A1E-0960-408F-B555-7CC66724BBAA}"/>
    <cellStyle name="Comma 2 7 73 2" xfId="40109" xr:uid="{7E04EEF6-C2D8-4DEF-8A7F-2E798F462C61}"/>
    <cellStyle name="Comma 2 7 74" xfId="19762" xr:uid="{B5FA66FF-69DA-4398-974A-9887D6F4E9F6}"/>
    <cellStyle name="Comma 2 7 74 2" xfId="40110" xr:uid="{4D83EF38-E028-492B-A903-BC96892E443B}"/>
    <cellStyle name="Comma 2 7 75" xfId="19763" xr:uid="{820A3370-9A3C-481A-B268-47937494128F}"/>
    <cellStyle name="Comma 2 7 75 2" xfId="40111" xr:uid="{B6189DE6-0FA1-4572-999A-741ED86190DF}"/>
    <cellStyle name="Comma 2 7 76" xfId="19764" xr:uid="{6F8C56E2-5EC6-48A2-9314-FE61B97D00CF}"/>
    <cellStyle name="Comma 2 7 76 2" xfId="40112" xr:uid="{C300F6D2-D16B-4EF8-91B6-828D2F611BBC}"/>
    <cellStyle name="Comma 2 7 77" xfId="19765" xr:uid="{54848DFA-E264-45DF-83F6-3C5DBD167126}"/>
    <cellStyle name="Comma 2 7 77 2" xfId="40113" xr:uid="{0E0061EA-891F-474D-8C2E-DB1D4D7A0FAC}"/>
    <cellStyle name="Comma 2 7 78" xfId="19766" xr:uid="{4BA69CB4-EAB4-456A-93C0-FA2B5B4002D6}"/>
    <cellStyle name="Comma 2 7 78 2" xfId="40114" xr:uid="{DA21FF9D-7F00-4973-9269-76805FAD205C}"/>
    <cellStyle name="Comma 2 7 79" xfId="19767" xr:uid="{691A7B03-18D0-45F8-A761-B10A02C2FE1A}"/>
    <cellStyle name="Comma 2 7 79 2" xfId="40115" xr:uid="{E126C30F-A837-48CA-9084-A0D0D8EF8706}"/>
    <cellStyle name="Comma 2 7 8" xfId="19768" xr:uid="{15063B34-6F79-49BB-BEA2-40FB5ECCA21E}"/>
    <cellStyle name="Comma 2 7 8 2" xfId="40116" xr:uid="{996F5194-6255-4D5F-929C-A8A8838C5995}"/>
    <cellStyle name="Comma 2 7 8 2 2" xfId="50193" xr:uid="{49F33CF2-AF69-484A-B564-51835D5DF8F9}"/>
    <cellStyle name="Comma 2 7 8 3" xfId="49911" xr:uid="{64114F40-DC1F-4D29-89FA-ED34DAFC0E18}"/>
    <cellStyle name="Comma 2 7 80" xfId="19769" xr:uid="{6ED96B62-E5D7-481A-8800-389EE3769D93}"/>
    <cellStyle name="Comma 2 7 80 2" xfId="40117" xr:uid="{7D0A7C0D-4ED7-44B3-B086-78E6A9B98137}"/>
    <cellStyle name="Comma 2 7 81" xfId="19770" xr:uid="{2E727344-B168-4D2E-8D93-8ACEAB27A08F}"/>
    <cellStyle name="Comma 2 7 81 2" xfId="40118" xr:uid="{2F0DFB23-AA16-4828-A054-2730EF625D06}"/>
    <cellStyle name="Comma 2 7 82" xfId="19771" xr:uid="{ED6F2F4E-B89E-4E4F-AE2D-589F60AA623A}"/>
    <cellStyle name="Comma 2 7 82 2" xfId="40119" xr:uid="{53FB86CF-911C-48AB-945F-B2DE72CF5E36}"/>
    <cellStyle name="Comma 2 7 83" xfId="19772" xr:uid="{069EDFFB-82C6-4DBD-AA0B-8E513EE8FE17}"/>
    <cellStyle name="Comma 2 7 83 2" xfId="40120" xr:uid="{C409ABE9-33A7-4B1D-8169-F69E5872FC12}"/>
    <cellStyle name="Comma 2 7 84" xfId="19773" xr:uid="{89034082-529E-4284-9D1A-DD09C4F7B9A1}"/>
    <cellStyle name="Comma 2 7 84 2" xfId="40121" xr:uid="{1185B155-0E14-4C33-896F-3D54B30D9107}"/>
    <cellStyle name="Comma 2 7 85" xfId="19774" xr:uid="{494EC397-D9DC-4E53-9188-9E469EA8D280}"/>
    <cellStyle name="Comma 2 7 85 2" xfId="40122" xr:uid="{0BAE9147-3ED0-4853-A2A6-598D616B2784}"/>
    <cellStyle name="Comma 2 7 86" xfId="19775" xr:uid="{CB80437B-F082-4247-9966-383DB4E89E19}"/>
    <cellStyle name="Comma 2 7 86 2" xfId="40123" xr:uid="{ECC5678B-C689-446F-ADE8-32E68DD2A0DD}"/>
    <cellStyle name="Comma 2 7 87" xfId="19776" xr:uid="{17DAE399-B1C4-4603-B282-11C2E4D1C4EB}"/>
    <cellStyle name="Comma 2 7 87 2" xfId="40124" xr:uid="{CCAA90D9-F64C-4654-938A-061029B73C89}"/>
    <cellStyle name="Comma 2 7 88" xfId="19777" xr:uid="{6B91FF29-C4A3-46E8-927D-1425077DFA1F}"/>
    <cellStyle name="Comma 2 7 88 2" xfId="40125" xr:uid="{355FF3EC-5CAA-4C0B-AD7C-513CAA36B6FB}"/>
    <cellStyle name="Comma 2 7 89" xfId="19778" xr:uid="{7DEEBC24-BADC-41CC-95DD-D980C7BD55F9}"/>
    <cellStyle name="Comma 2 7 89 2" xfId="40126" xr:uid="{D3FE478F-4D57-4AFC-8649-F2A5D46009A7}"/>
    <cellStyle name="Comma 2 7 9" xfId="19779" xr:uid="{FC79EE7D-E25D-40E1-A0EF-9733F2F6A091}"/>
    <cellStyle name="Comma 2 7 9 2" xfId="40127" xr:uid="{665726C0-138E-4FE9-8B7F-271211E13799}"/>
    <cellStyle name="Comma 2 7 9 3" xfId="50011" xr:uid="{CF567046-E309-4B69-8BCF-7CADFB58D9A9}"/>
    <cellStyle name="Comma 2 7 90" xfId="19780" xr:uid="{6DED1AF4-6DBF-4018-9E70-E570919250D3}"/>
    <cellStyle name="Comma 2 7 90 2" xfId="40128" xr:uid="{E2A30675-E862-431F-B95A-53C57B55F4B2}"/>
    <cellStyle name="Comma 2 7 91" xfId="19781" xr:uid="{36F5C130-BAE1-4EBC-8818-AC9AF0273599}"/>
    <cellStyle name="Comma 2 7 91 2" xfId="40129" xr:uid="{09CDFE5D-DED5-4205-9A14-1D229FA69965}"/>
    <cellStyle name="Comma 2 7 92" xfId="19782" xr:uid="{EEC78A07-120D-45D0-A49D-DCC7D66E26E4}"/>
    <cellStyle name="Comma 2 7 92 2" xfId="40130" xr:uid="{1BDEB9C0-0B6D-487A-A8A5-7E2ED29963A6}"/>
    <cellStyle name="Comma 2 7 93" xfId="19783" xr:uid="{FF490344-9D20-4395-9FF9-B669A53F8227}"/>
    <cellStyle name="Comma 2 7 93 2" xfId="40131" xr:uid="{4C89CEC2-B103-46A6-838D-F2F9D0C97CBD}"/>
    <cellStyle name="Comma 2 7 94" xfId="19784" xr:uid="{0626F67C-E9D6-4017-B572-F3E83AFB9848}"/>
    <cellStyle name="Comma 2 7 94 2" xfId="40132" xr:uid="{D2731B1B-8FED-4C6A-B4A2-36DD827D2B3B}"/>
    <cellStyle name="Comma 2 7 95" xfId="19785" xr:uid="{01534CB0-A94A-4F02-98E6-91CDF675B1EE}"/>
    <cellStyle name="Comma 2 7 95 2" xfId="40133" xr:uid="{88A7C6AE-896B-40C4-9EA5-392C9FD0C80C}"/>
    <cellStyle name="Comma 2 7 96" xfId="19786" xr:uid="{53EC5582-5823-4894-A670-F610564E92DC}"/>
    <cellStyle name="Comma 2 7 96 2" xfId="40134" xr:uid="{6447E396-0427-4A42-A19E-9C1FEE5878A4}"/>
    <cellStyle name="Comma 2 7 97" xfId="19787" xr:uid="{769B1925-9081-41F2-87CF-2B3495C685B5}"/>
    <cellStyle name="Comma 2 7 97 2" xfId="40135" xr:uid="{AEB0D4F4-F645-4668-9E75-6C53BDE28C48}"/>
    <cellStyle name="Comma 2 7 98" xfId="19788" xr:uid="{FB884521-418A-4846-BD88-0E9F687EFBA6}"/>
    <cellStyle name="Comma 2 7 98 2" xfId="40136" xr:uid="{E4E78EB7-22D7-43DD-BEBB-2088A9DB179E}"/>
    <cellStyle name="Comma 2 7 99" xfId="19789" xr:uid="{9AD35EB3-5F91-4FB5-9878-47A6A4BA83AF}"/>
    <cellStyle name="Comma 2 7 99 2" xfId="40137" xr:uid="{7925CBED-3FE2-4EF8-9354-2AF1BA8BD015}"/>
    <cellStyle name="Comma 2 70" xfId="19790" xr:uid="{D44DFD6D-6C1B-4222-8F43-A67BE88AEC98}"/>
    <cellStyle name="Comma 2 70 2" xfId="19791" xr:uid="{E9BF4B23-4CC2-404D-A1AE-9580CFF5515F}"/>
    <cellStyle name="Comma 2 70 2 2" xfId="40139" xr:uid="{BEFCDFF8-CD87-4F44-8CC5-1A0F4C3B080A}"/>
    <cellStyle name="Comma 2 70 3" xfId="19792" xr:uid="{DBB6B3A0-7795-4240-A246-B8897C56AF5F}"/>
    <cellStyle name="Comma 2 70 3 2" xfId="40140" xr:uid="{CB82BF03-35E2-4D1E-BCC4-A62CFCFB44DD}"/>
    <cellStyle name="Comma 2 70 4" xfId="40138" xr:uid="{397B9C1C-CEF0-43C5-8063-A9C67702A92D}"/>
    <cellStyle name="Comma 2 71" xfId="19793" xr:uid="{356E77D5-7FEC-422F-AE5C-D45C3C87D906}"/>
    <cellStyle name="Comma 2 71 2" xfId="19794" xr:uid="{19509311-3F9E-4090-97BF-1038A767EEE3}"/>
    <cellStyle name="Comma 2 71 2 2" xfId="40142" xr:uid="{0C884BF0-D1B2-42AD-AAF3-9FCA2D12F9DB}"/>
    <cellStyle name="Comma 2 71 3" xfId="19795" xr:uid="{CE39618B-6D04-4E45-B501-3C222608AA1A}"/>
    <cellStyle name="Comma 2 71 3 2" xfId="40143" xr:uid="{939DB900-0328-4C7E-9509-993BFE151AB1}"/>
    <cellStyle name="Comma 2 71 4" xfId="40141" xr:uid="{E5E6DB92-64B6-4E28-AB42-1E49A9483448}"/>
    <cellStyle name="Comma 2 72" xfId="19796" xr:uid="{59F60CBA-E4A2-43C8-A206-954CAD3CD32B}"/>
    <cellStyle name="Comma 2 72 2" xfId="19797" xr:uid="{82E7CC98-C68D-42BB-908C-4BD20F07E0AC}"/>
    <cellStyle name="Comma 2 72 2 2" xfId="40145" xr:uid="{B11DBC32-0497-4E3C-9780-858635650258}"/>
    <cellStyle name="Comma 2 72 3" xfId="19798" xr:uid="{46F5291F-DD5E-41C8-A2DF-D3E054BC9C22}"/>
    <cellStyle name="Comma 2 72 3 2" xfId="40146" xr:uid="{8DDD6132-EB7D-4034-8915-2E837A8FE7B8}"/>
    <cellStyle name="Comma 2 72 4" xfId="40144" xr:uid="{A372DBD7-5F02-4461-ADF6-3B47A35CC498}"/>
    <cellStyle name="Comma 2 73" xfId="19799" xr:uid="{837762ED-3704-422C-9528-3FBB257A6F1E}"/>
    <cellStyle name="Comma 2 73 2" xfId="19800" xr:uid="{81616631-ABAC-4704-B419-84D3A89D5359}"/>
    <cellStyle name="Comma 2 73 2 2" xfId="40148" xr:uid="{BFC38839-4F24-4CF1-90ED-D61C1E87B77F}"/>
    <cellStyle name="Comma 2 73 3" xfId="19801" xr:uid="{0BB21DC9-EBC2-4BED-9DD5-53971630AB76}"/>
    <cellStyle name="Comma 2 73 3 2" xfId="40149" xr:uid="{0FD2FD87-182D-4FB8-8451-5CA9EDDA394B}"/>
    <cellStyle name="Comma 2 73 4" xfId="40147" xr:uid="{B81921A1-9087-4527-B340-A1113AA475AF}"/>
    <cellStyle name="Comma 2 74" xfId="19802" xr:uid="{8BD06515-B229-48EB-A6D9-6E68B6F7EE33}"/>
    <cellStyle name="Comma 2 74 2" xfId="19803" xr:uid="{06922901-943B-4EAF-A6AC-89AFA35FBED7}"/>
    <cellStyle name="Comma 2 74 2 2" xfId="40151" xr:uid="{23779CE9-66B1-48CE-A16C-933BEDD0E112}"/>
    <cellStyle name="Comma 2 74 3" xfId="19804" xr:uid="{8B2677D7-5A38-4A55-8D1B-1D55E0B72310}"/>
    <cellStyle name="Comma 2 74 3 2" xfId="40152" xr:uid="{22656707-191A-44D3-979A-482ED9F655AD}"/>
    <cellStyle name="Comma 2 74 4" xfId="40150" xr:uid="{5FEAAE49-3109-4C08-B5E0-22044FB2CB92}"/>
    <cellStyle name="Comma 2 75" xfId="19805" xr:uid="{6DF41170-92C4-416F-96F7-FD082F8395F2}"/>
    <cellStyle name="Comma 2 75 2" xfId="19806" xr:uid="{AED8C2F0-87AC-4CDE-906C-E98063260A9F}"/>
    <cellStyle name="Comma 2 75 2 2" xfId="40154" xr:uid="{A203366A-705E-4335-AE8D-7AA75EAA7C43}"/>
    <cellStyle name="Comma 2 75 3" xfId="19807" xr:uid="{7FCDD360-743E-46C4-AB93-03A617277AF4}"/>
    <cellStyle name="Comma 2 75 3 2" xfId="40155" xr:uid="{753DA738-26A9-4EEB-A047-0250D35134F8}"/>
    <cellStyle name="Comma 2 75 4" xfId="40153" xr:uid="{699ED6E6-149C-4A8B-8336-9F5C5DD2B8B8}"/>
    <cellStyle name="Comma 2 76" xfId="19808" xr:uid="{CB0645B7-71D8-489C-9F43-CFB7E7E46631}"/>
    <cellStyle name="Comma 2 76 2" xfId="19809" xr:uid="{04D42567-1BF2-4973-8825-873F758E8663}"/>
    <cellStyle name="Comma 2 76 2 2" xfId="40157" xr:uid="{79869F85-8D4C-404C-81A2-55FA7C562185}"/>
    <cellStyle name="Comma 2 76 3" xfId="19810" xr:uid="{8E48CE98-816B-4F05-8A46-44AE7036B37E}"/>
    <cellStyle name="Comma 2 76 3 2" xfId="40158" xr:uid="{E080D623-6CEB-47D4-A41A-ABC1780D6BD9}"/>
    <cellStyle name="Comma 2 76 4" xfId="40156" xr:uid="{801D76D5-5945-4C83-96BB-34028CB06FCD}"/>
    <cellStyle name="Comma 2 77" xfId="19811" xr:uid="{B04874B8-FB96-4871-98BF-6C86CF0E2636}"/>
    <cellStyle name="Comma 2 77 2" xfId="19812" xr:uid="{5701EAF1-0B0A-4B1F-8993-9ABC845AB5BF}"/>
    <cellStyle name="Comma 2 77 2 2" xfId="40160" xr:uid="{2A1DA9AD-70AF-4B43-A1BA-042F734DB02F}"/>
    <cellStyle name="Comma 2 77 3" xfId="19813" xr:uid="{EA1869B3-A1D7-4F07-B12E-4E6AFE79CF20}"/>
    <cellStyle name="Comma 2 77 3 2" xfId="40161" xr:uid="{3D5BB4A2-6D20-4F1C-8037-5137F42AA17B}"/>
    <cellStyle name="Comma 2 77 4" xfId="40159" xr:uid="{2265F16E-F57A-4BF9-A7A6-BF79F00464D4}"/>
    <cellStyle name="Comma 2 78" xfId="19814" xr:uid="{46B9E4C5-C94E-4CA6-8410-26311FCCAE86}"/>
    <cellStyle name="Comma 2 78 2" xfId="19815" xr:uid="{B4130E66-BFA1-4AEA-B9DE-13AD10F8ADF9}"/>
    <cellStyle name="Comma 2 78 2 2" xfId="40163" xr:uid="{75231333-013F-4D9C-8F36-E88532D5C1A6}"/>
    <cellStyle name="Comma 2 78 3" xfId="19816" xr:uid="{75EAA2C7-B78B-42C4-8242-B724F4820E78}"/>
    <cellStyle name="Comma 2 78 3 2" xfId="40164" xr:uid="{B2433755-E89A-4FD1-A246-98EF6759720E}"/>
    <cellStyle name="Comma 2 78 4" xfId="40162" xr:uid="{E7EADC09-771E-400B-A87D-1AD712426688}"/>
    <cellStyle name="Comma 2 79" xfId="19817" xr:uid="{9CB1F4D9-BCD2-400F-A4CE-246E3D57ED65}"/>
    <cellStyle name="Comma 2 79 2" xfId="19818" xr:uid="{C5BFA9E1-C9CD-4108-9422-CA1533A34C6C}"/>
    <cellStyle name="Comma 2 79 2 2" xfId="40166" xr:uid="{06497326-B5B2-4C14-B5B1-B8CEC81A7987}"/>
    <cellStyle name="Comma 2 79 3" xfId="19819" xr:uid="{91441F26-B9DA-427B-9BE1-4350A3F906FD}"/>
    <cellStyle name="Comma 2 79 3 2" xfId="40167" xr:uid="{283531E6-8C44-4D16-9239-4C3C4F537C1A}"/>
    <cellStyle name="Comma 2 79 4" xfId="40165" xr:uid="{6F13111C-D142-4753-A0BB-6900CFE0C558}"/>
    <cellStyle name="Comma 2 8" xfId="470" xr:uid="{E7D0999D-68B2-4E55-A64D-8E6B28BB7620}"/>
    <cellStyle name="Comma 2 8 10" xfId="49729" xr:uid="{79C0DAE9-424C-47AD-948E-B4659522058B}"/>
    <cellStyle name="Comma 2 8 11" xfId="1708" xr:uid="{7512E995-B1C7-4F74-8FFC-F8AAC9061E1A}"/>
    <cellStyle name="Comma 2 8 2" xfId="1239" xr:uid="{1678F1A1-C0D2-4A5E-9174-754D42C87626}"/>
    <cellStyle name="Comma 2 8 2 2" xfId="10747" xr:uid="{335B6145-815D-4808-9461-80238D701D64}"/>
    <cellStyle name="Comma 2 8 2 2 2" xfId="50015" xr:uid="{EC8C703E-4F3B-4387-802C-216CF9CCAD17}"/>
    <cellStyle name="Comma 2 8 2 3" xfId="19821" xr:uid="{CA4E6C22-E4AA-4454-8411-E8AEF5B3C2A1}"/>
    <cellStyle name="Comma 2 8 2 3 2" xfId="40169" xr:uid="{6DB03890-2779-4381-B9B7-D3C81D891114}"/>
    <cellStyle name="Comma 2 8 2 4" xfId="24324" xr:uid="{8A0170F9-364F-4267-BAAB-EC4B60815E01}"/>
    <cellStyle name="Comma 2 8 2 5" xfId="49733" xr:uid="{18343991-DF42-44DB-9248-6ABBEE54F620}"/>
    <cellStyle name="Comma 2 8 2 6" xfId="2729" xr:uid="{B7240D90-0BC3-4E39-8296-9A5A773D61A1}"/>
    <cellStyle name="Comma 2 8 3" xfId="2458" xr:uid="{F5F99787-D379-40AF-A207-E4669C25F1CC}"/>
    <cellStyle name="Comma 2 8 3 2" xfId="19822" xr:uid="{58877EDB-A24A-44B5-B6B2-463B060F6566}"/>
    <cellStyle name="Comma 2 8 3 2 2" xfId="40170" xr:uid="{E9722654-AF5C-47E8-94D0-B5884FA0B0AC}"/>
    <cellStyle name="Comma 2 8 3 2 3" xfId="50041" xr:uid="{EC6DBE8C-8ACA-495A-9FB8-5916A62843A3}"/>
    <cellStyle name="Comma 2 8 3 3" xfId="49759" xr:uid="{768D3DA1-228D-4EFA-BADE-35A4124F5F00}"/>
    <cellStyle name="Comma 2 8 4" xfId="19820" xr:uid="{C911CA58-8208-45C2-A875-D896D7F7D637}"/>
    <cellStyle name="Comma 2 8 4 2" xfId="40168" xr:uid="{7CCC819E-0E2E-42F5-94B0-5BE773D8FDA9}"/>
    <cellStyle name="Comma 2 8 4 2 2" xfId="50067" xr:uid="{4ED7EB77-56E7-4B2D-88EB-28253B2CAE37}"/>
    <cellStyle name="Comma 2 8 4 3" xfId="49785" xr:uid="{56E54C00-8EBE-4433-BC59-C679B7222F80}"/>
    <cellStyle name="Comma 2 8 5" xfId="49811" xr:uid="{C1B66353-AE82-411C-A3A1-B39CF52B5E9D}"/>
    <cellStyle name="Comma 2 8 5 2" xfId="50093" xr:uid="{3A84910E-326C-4DD2-9B5D-AF482A482B92}"/>
    <cellStyle name="Comma 2 8 6" xfId="49837" xr:uid="{B177B906-38EB-4BF0-9605-5019D99230C9}"/>
    <cellStyle name="Comma 2 8 6 2" xfId="50119" xr:uid="{4D0D9911-6819-4647-A335-2F832848E20F}"/>
    <cellStyle name="Comma 2 8 7" xfId="49863" xr:uid="{E1C892F1-31E1-4297-8427-0D6703BC785F}"/>
    <cellStyle name="Comma 2 8 7 2" xfId="50145" xr:uid="{1B6E5FEB-D368-4F90-AB16-C64044F2240B}"/>
    <cellStyle name="Comma 2 8 8" xfId="49889" xr:uid="{2E9DF63B-AD33-42B4-879B-24A8B5478548}"/>
    <cellStyle name="Comma 2 8 8 2" xfId="50171" xr:uid="{FCEECC77-0586-48B8-8623-B621AD6AC6D4}"/>
    <cellStyle name="Comma 2 8 9" xfId="50012" xr:uid="{2C5470EF-F57A-4F48-BD96-860D350BCDE3}"/>
    <cellStyle name="Comma 2 80" xfId="19823" xr:uid="{21DF22A3-726D-4AB1-A907-CF1A54F4F5DF}"/>
    <cellStyle name="Comma 2 80 2" xfId="19824" xr:uid="{60CDC6CE-315F-425B-9934-FF1CFC1E7434}"/>
    <cellStyle name="Comma 2 80 2 2" xfId="40172" xr:uid="{9AC95D7E-E5D0-43D8-9FDF-06C9C484EE11}"/>
    <cellStyle name="Comma 2 80 3" xfId="19825" xr:uid="{69C209B7-215A-4649-8F47-4D9D1660EABF}"/>
    <cellStyle name="Comma 2 80 3 2" xfId="40173" xr:uid="{85465310-31CB-4970-A9DA-C691A32D717B}"/>
    <cellStyle name="Comma 2 80 4" xfId="40171" xr:uid="{00CC9960-CD56-42FB-9E76-C648E32CD6A8}"/>
    <cellStyle name="Comma 2 81" xfId="19826" xr:uid="{319E2194-29AB-4F5E-9007-24B1B6DF06CC}"/>
    <cellStyle name="Comma 2 81 2" xfId="19827" xr:uid="{83E9D4E9-F979-435D-8F62-CBFB3B08F19F}"/>
    <cellStyle name="Comma 2 81 2 2" xfId="40175" xr:uid="{EEC508B1-AEDD-4A97-BAFB-55CF5146D466}"/>
    <cellStyle name="Comma 2 81 3" xfId="19828" xr:uid="{D932CC8A-938F-4F75-9260-B212DA350949}"/>
    <cellStyle name="Comma 2 81 3 2" xfId="40176" xr:uid="{D39FEB13-FEF7-4555-B3E4-EDE332BACF32}"/>
    <cellStyle name="Comma 2 81 4" xfId="40174" xr:uid="{D6A1C958-2668-4721-935D-C008B3700FB5}"/>
    <cellStyle name="Comma 2 82" xfId="19829" xr:uid="{FDCBA48A-E991-4A39-B15A-DF6020C160E8}"/>
    <cellStyle name="Comma 2 82 2" xfId="19830" xr:uid="{63453E76-A041-4BEE-BD77-B17F7601BA41}"/>
    <cellStyle name="Comma 2 82 2 2" xfId="40178" xr:uid="{174FFBC4-AF07-45E8-BD2C-7A26797D2BBA}"/>
    <cellStyle name="Comma 2 82 3" xfId="19831" xr:uid="{6949B8B8-B6D0-46DF-A07D-5EC51C2AC58D}"/>
    <cellStyle name="Comma 2 82 3 2" xfId="40179" xr:uid="{3FA9C798-0CF5-48E7-A32E-8B3550066585}"/>
    <cellStyle name="Comma 2 82 4" xfId="40177" xr:uid="{57E8FD46-3C73-4726-B704-1BE41C937827}"/>
    <cellStyle name="Comma 2 83" xfId="19832" xr:uid="{0C1A7755-F9F2-4D6A-99DD-5335BBE63DF4}"/>
    <cellStyle name="Comma 2 83 2" xfId="19833" xr:uid="{874CAB8E-3E58-4728-817E-6DB6A07A15DA}"/>
    <cellStyle name="Comma 2 83 2 2" xfId="40181" xr:uid="{68F69113-B7AC-4B3B-810A-0BD88C62E276}"/>
    <cellStyle name="Comma 2 83 3" xfId="19834" xr:uid="{BCE243E5-A004-4CD1-9C4E-906C81818673}"/>
    <cellStyle name="Comma 2 83 3 2" xfId="40182" xr:uid="{C601B346-37F2-4F31-95CB-F7105FFF08E3}"/>
    <cellStyle name="Comma 2 83 4" xfId="40180" xr:uid="{1C78442B-D129-44EE-9079-B9D337BEB531}"/>
    <cellStyle name="Comma 2 84" xfId="19835" xr:uid="{00ED3FD3-8BE3-44AA-BF06-DCEEC1F4D016}"/>
    <cellStyle name="Comma 2 84 2" xfId="19836" xr:uid="{E64F89A2-E702-4A1B-97FE-803EFDA98A9E}"/>
    <cellStyle name="Comma 2 84 2 2" xfId="40184" xr:uid="{05BB6C4A-DDDE-4E7D-A4B7-CD31A0FFFBD0}"/>
    <cellStyle name="Comma 2 84 3" xfId="19837" xr:uid="{09D95B54-ED29-4C72-9FF2-796D67DA4ADA}"/>
    <cellStyle name="Comma 2 84 3 2" xfId="40185" xr:uid="{315D2B08-6962-493C-8204-D42AA5F1B8F2}"/>
    <cellStyle name="Comma 2 84 4" xfId="40183" xr:uid="{F6FEF190-4167-4E0D-AE8C-032FD98FBCB3}"/>
    <cellStyle name="Comma 2 85" xfId="19838" xr:uid="{38588DF7-41E8-4128-A330-102468DEFF01}"/>
    <cellStyle name="Comma 2 85 2" xfId="19839" xr:uid="{8A606F5B-2969-4F52-AA88-83D56E9FB119}"/>
    <cellStyle name="Comma 2 85 2 2" xfId="40187" xr:uid="{B18B28FA-E7CB-4EED-BB10-3BEAD9A51065}"/>
    <cellStyle name="Comma 2 85 3" xfId="19840" xr:uid="{F6AF7D04-D7EB-497E-92A9-483A57223E53}"/>
    <cellStyle name="Comma 2 85 3 2" xfId="40188" xr:uid="{1A295091-2792-41EA-85E0-9B00FF0F213D}"/>
    <cellStyle name="Comma 2 85 4" xfId="40186" xr:uid="{23648342-4A42-4A35-8A5B-6569F6615E82}"/>
    <cellStyle name="Comma 2 86" xfId="19841" xr:uid="{59B0CFA9-9430-4B7D-B206-FE6650779CBF}"/>
    <cellStyle name="Comma 2 86 2" xfId="19842" xr:uid="{8DB0C5FD-0EF1-41C0-BAAA-C05A044F8858}"/>
    <cellStyle name="Comma 2 86 2 2" xfId="40190" xr:uid="{BD21CF38-126F-4732-966F-957FF33CBAB9}"/>
    <cellStyle name="Comma 2 86 3" xfId="19843" xr:uid="{14C62C5B-72CD-46BA-930D-8225BA6EFBAB}"/>
    <cellStyle name="Comma 2 86 3 2" xfId="40191" xr:uid="{520A58BF-6EDD-4FD2-9A63-4D4D20FF078C}"/>
    <cellStyle name="Comma 2 86 4" xfId="40189" xr:uid="{CD688510-C035-4E71-BA03-8BEF40902663}"/>
    <cellStyle name="Comma 2 87" xfId="19844" xr:uid="{366E633C-9A90-4023-9EA7-5ECA64607414}"/>
    <cellStyle name="Comma 2 87 2" xfId="19845" xr:uid="{1607D87E-E7F1-4726-9E6E-A9592A59F66F}"/>
    <cellStyle name="Comma 2 87 2 2" xfId="40193" xr:uid="{6592D9ED-A961-46F3-96A4-4388098D48DD}"/>
    <cellStyle name="Comma 2 87 3" xfId="19846" xr:uid="{AB0441FA-BC0A-4C90-B6A8-070BA3099246}"/>
    <cellStyle name="Comma 2 87 3 2" xfId="40194" xr:uid="{68B45E05-6878-4667-968E-FFC7DB18043C}"/>
    <cellStyle name="Comma 2 87 4" xfId="40192" xr:uid="{2BF57283-EF79-4560-9F5B-5473F94599E2}"/>
    <cellStyle name="Comma 2 88" xfId="19847" xr:uid="{64FC625B-7DA3-4DE8-99C1-AB166BF0445A}"/>
    <cellStyle name="Comma 2 88 2" xfId="19848" xr:uid="{21AEC8BF-4F4E-4F4C-89BC-0577D13665DF}"/>
    <cellStyle name="Comma 2 88 2 2" xfId="40196" xr:uid="{33EA1472-9CB0-4072-A1C8-79D33A29C321}"/>
    <cellStyle name="Comma 2 88 3" xfId="19849" xr:uid="{68808DF0-D3F0-4DEB-8054-8B4D6CB7AE9A}"/>
    <cellStyle name="Comma 2 88 3 2" xfId="40197" xr:uid="{F71DDBC6-2FB6-44E4-86BD-216BAC759B7C}"/>
    <cellStyle name="Comma 2 88 4" xfId="40195" xr:uid="{68A40309-BC9F-4C07-8607-44D591533DDC}"/>
    <cellStyle name="Comma 2 89" xfId="19850" xr:uid="{004910F8-BA2B-4B7A-8EF0-AFD5B567A2B2}"/>
    <cellStyle name="Comma 2 89 2" xfId="19851" xr:uid="{8C9BFDD7-D8C0-443B-86CE-C0C7D6E0DCCC}"/>
    <cellStyle name="Comma 2 89 2 2" xfId="40199" xr:uid="{BF9D701E-A1F6-4F6C-B382-4EE102C52100}"/>
    <cellStyle name="Comma 2 89 3" xfId="19852" xr:uid="{29F3855D-FB50-4FC0-AE3E-C6F5A689C354}"/>
    <cellStyle name="Comma 2 89 3 2" xfId="40200" xr:uid="{455C29C0-FCB6-4E37-A66B-95C4576B4BF0}"/>
    <cellStyle name="Comma 2 89 4" xfId="40198" xr:uid="{2605B63B-524A-4EF1-A31B-7A39D4722977}"/>
    <cellStyle name="Comma 2 9" xfId="471" xr:uid="{B0E732C5-AE50-4D65-9EA9-C4E0F27FC030}"/>
    <cellStyle name="Comma 2 9 2" xfId="1240" xr:uid="{EE658DB9-2C98-4DB4-936D-38F7841383A6}"/>
    <cellStyle name="Comma 2 9 2 2" xfId="10748" xr:uid="{C2A3E6D0-2FED-4379-82C8-3CD0086038D9}"/>
    <cellStyle name="Comma 2 9 2 3" xfId="19853" xr:uid="{4EA30A05-9F14-4034-A871-9D6D3F2EF3D5}"/>
    <cellStyle name="Comma 2 9 2 3 2" xfId="40201" xr:uid="{74B0B082-7427-4D56-B9E5-EABBC8B5DBF2}"/>
    <cellStyle name="Comma 2 9 2 4" xfId="50014" xr:uid="{BC292AC9-E095-43DA-94E0-833227B320EF}"/>
    <cellStyle name="Comma 2 9 2 5" xfId="2730" xr:uid="{6AE1F834-271C-470E-B751-9BDB4146BC5E}"/>
    <cellStyle name="Comma 2 9 3" xfId="2459" xr:uid="{3951AF36-75DD-461B-AA9C-3D979085E039}"/>
    <cellStyle name="Comma 2 9 3 2" xfId="19854" xr:uid="{24CE0702-3988-4154-9DFC-A6DDCAFF9A37}"/>
    <cellStyle name="Comma 2 9 3 2 2" xfId="40202" xr:uid="{A35A883C-B755-4538-BC60-2735F2A25D14}"/>
    <cellStyle name="Comma 2 9 4" xfId="49731" xr:uid="{9EB8CAC3-F636-4B37-B559-1ECB65626D7B}"/>
    <cellStyle name="Comma 2 9 5" xfId="1709" xr:uid="{CAAE208D-197C-407C-9EE1-6DC164CBD374}"/>
    <cellStyle name="Comma 2 90" xfId="19855" xr:uid="{95163F52-7DD2-47DF-90DE-EB123A4AD902}"/>
    <cellStyle name="Comma 2 90 2" xfId="19856" xr:uid="{C7654F45-8D43-4C58-815E-ED711ADE46E9}"/>
    <cellStyle name="Comma 2 90 2 2" xfId="40204" xr:uid="{E46FE4FF-6A83-4018-8AB0-06446E5DC47B}"/>
    <cellStyle name="Comma 2 90 3" xfId="19857" xr:uid="{9E49324D-AB17-431B-BF7E-C293D2386641}"/>
    <cellStyle name="Comma 2 90 3 2" xfId="40205" xr:uid="{68A14886-130E-4AA2-A256-38D736C3465B}"/>
    <cellStyle name="Comma 2 90 4" xfId="40203" xr:uid="{7D9181DA-771E-4C51-9307-8F961E021CCF}"/>
    <cellStyle name="Comma 2 91" xfId="19858" xr:uid="{17357361-3834-4EBF-B2BD-1ADA6E31643B}"/>
    <cellStyle name="Comma 2 91 2" xfId="19859" xr:uid="{BAC71F0D-CC34-476D-81B3-F45A5850DD79}"/>
    <cellStyle name="Comma 2 91 2 2" xfId="40207" xr:uid="{6E2EE9DA-6229-4CDE-9B07-A7D22E3C9AAF}"/>
    <cellStyle name="Comma 2 91 3" xfId="19860" xr:uid="{B111C522-A312-453C-8199-C289B4CA6290}"/>
    <cellStyle name="Comma 2 91 3 2" xfId="40208" xr:uid="{2583C3CE-EDCD-41AA-B8CE-0C1E93CF91A7}"/>
    <cellStyle name="Comma 2 91 4" xfId="40206" xr:uid="{BAC6B066-2742-445B-98B5-3795F38BDF8B}"/>
    <cellStyle name="Comma 2 92" xfId="19861" xr:uid="{99E12216-ACF1-48B7-A3A5-D4CED71683A5}"/>
    <cellStyle name="Comma 2 92 2" xfId="19862" xr:uid="{782D6F4F-7112-49C0-A089-86E5882A8468}"/>
    <cellStyle name="Comma 2 92 2 2" xfId="40210" xr:uid="{02BAC38D-E72C-4D63-8671-607243EA131A}"/>
    <cellStyle name="Comma 2 92 3" xfId="19863" xr:uid="{B72C3F50-8973-46F4-9D79-6C9F6DB46D5E}"/>
    <cellStyle name="Comma 2 92 3 2" xfId="40211" xr:uid="{BB66DFD9-FB62-4FFC-879D-66B639812014}"/>
    <cellStyle name="Comma 2 92 4" xfId="40209" xr:uid="{F67702DC-E13C-40AA-BF5E-8598B9105392}"/>
    <cellStyle name="Comma 2 93" xfId="19864" xr:uid="{9C7207B7-2E46-4E90-BBDF-832EEF98F682}"/>
    <cellStyle name="Comma 2 93 2" xfId="19865" xr:uid="{487C447D-8407-47BE-9CE3-741BF5448FEF}"/>
    <cellStyle name="Comma 2 93 2 2" xfId="40213" xr:uid="{D947190C-9C28-44DD-AE22-51F0AC7FDF93}"/>
    <cellStyle name="Comma 2 93 3" xfId="19866" xr:uid="{108AF880-7340-437B-B883-FB183A154482}"/>
    <cellStyle name="Comma 2 93 3 2" xfId="40214" xr:uid="{EB2E86D3-2798-4779-92BE-2DE8CC0E27B0}"/>
    <cellStyle name="Comma 2 93 4" xfId="40212" xr:uid="{0A63478D-2AFD-4A48-97AB-23D639282B1D}"/>
    <cellStyle name="Comma 2 94" xfId="19867" xr:uid="{872A1EB7-425F-4914-B524-CA563BA5186F}"/>
    <cellStyle name="Comma 2 94 2" xfId="19868" xr:uid="{A62B58E6-CCF0-42FA-99D2-306AC1A96A81}"/>
    <cellStyle name="Comma 2 94 2 2" xfId="40216" xr:uid="{B08A0292-B458-4465-8D38-A56D66EFEF9B}"/>
    <cellStyle name="Comma 2 94 3" xfId="19869" xr:uid="{8649DEA0-B595-41C0-9565-4F44E95AF2C6}"/>
    <cellStyle name="Comma 2 94 3 2" xfId="40217" xr:uid="{80151B56-D0BA-4022-B1F5-60EAE2498999}"/>
    <cellStyle name="Comma 2 94 4" xfId="40215" xr:uid="{3691711D-C1B6-414F-9A19-7D1780B3F4A6}"/>
    <cellStyle name="Comma 2 95" xfId="19870" xr:uid="{D278E87C-8255-4185-B86D-B1E6E0171B83}"/>
    <cellStyle name="Comma 2 95 2" xfId="19871" xr:uid="{E3A74D08-BF22-438C-AE74-EC02FF090EB8}"/>
    <cellStyle name="Comma 2 95 2 2" xfId="40219" xr:uid="{3ED1F3B0-E39F-48B0-BE0C-DD67088EA2DD}"/>
    <cellStyle name="Comma 2 95 3" xfId="19872" xr:uid="{5C56FF8C-7C4C-4092-80E2-C34C1C3A7AB1}"/>
    <cellStyle name="Comma 2 95 3 2" xfId="40220" xr:uid="{BEFF9F0C-04E1-401D-91B5-A3741D242B49}"/>
    <cellStyle name="Comma 2 95 4" xfId="40218" xr:uid="{55D0A5B7-863C-4D73-A9FC-1C5C95364FF9}"/>
    <cellStyle name="Comma 2 96" xfId="19873" xr:uid="{048919A2-F152-417D-9643-9C4CABBF639F}"/>
    <cellStyle name="Comma 2 96 2" xfId="19874" xr:uid="{5DC7D8F8-0917-462A-996E-A822217ADB8E}"/>
    <cellStyle name="Comma 2 96 2 2" xfId="40222" xr:uid="{8A44155D-9E64-4CFC-86FF-3F74C70D4829}"/>
    <cellStyle name="Comma 2 96 3" xfId="19875" xr:uid="{E7FAD461-B96B-420E-8993-32709D3554DA}"/>
    <cellStyle name="Comma 2 96 3 2" xfId="40223" xr:uid="{79733F38-B06A-4299-B629-082DBFBFACBD}"/>
    <cellStyle name="Comma 2 96 4" xfId="40221" xr:uid="{5375F692-CE62-431F-AD62-82AE51FA656A}"/>
    <cellStyle name="Comma 2 97" xfId="19876" xr:uid="{CCCDAB75-216C-45F7-A349-AFA5C341EDD8}"/>
    <cellStyle name="Comma 2 97 2" xfId="19877" xr:uid="{A4F1C2D5-6848-4941-8C79-930672418B97}"/>
    <cellStyle name="Comma 2 97 2 2" xfId="40225" xr:uid="{66EF751F-5C0C-46E0-A20A-690C069416B9}"/>
    <cellStyle name="Comma 2 97 3" xfId="19878" xr:uid="{C54DDE67-4339-4437-8007-5E2AD0A3D787}"/>
    <cellStyle name="Comma 2 97 3 2" xfId="40226" xr:uid="{E56B9986-C79A-443C-B34C-F4945DBD63C0}"/>
    <cellStyle name="Comma 2 97 4" xfId="40224" xr:uid="{674FC535-79AE-444F-AD2D-5595B8340E5C}"/>
    <cellStyle name="Comma 2 98" xfId="19879" xr:uid="{7E0C5368-E32F-4400-ABF8-1BB66BDEACD6}"/>
    <cellStyle name="Comma 2 98 2" xfId="19880" xr:uid="{CDED684C-1425-4279-8391-7A3F6E57CADC}"/>
    <cellStyle name="Comma 2 98 2 2" xfId="40228" xr:uid="{79905398-3834-4877-8E5F-DF9EA5035E50}"/>
    <cellStyle name="Comma 2 98 3" xfId="19881" xr:uid="{F8069118-FB7B-434A-AC46-FB40A52FE5F2}"/>
    <cellStyle name="Comma 2 98 3 2" xfId="40229" xr:uid="{C0F6CED0-9A5F-40BE-A53C-03CF67963F96}"/>
    <cellStyle name="Comma 2 98 4" xfId="40227" xr:uid="{2D2A95FB-DECA-4886-B4B2-C5920881816A}"/>
    <cellStyle name="Comma 2 99" xfId="19882" xr:uid="{B4B5BB93-E20D-4DF0-BFD2-18066BFE2BB1}"/>
    <cellStyle name="Comma 2 99 2" xfId="19883" xr:uid="{A4ED98A6-CF12-4022-A856-E307FB51728E}"/>
    <cellStyle name="Comma 2 99 2 2" xfId="40231" xr:uid="{C4C212F1-A1A9-46A7-B34C-B2D7320DC875}"/>
    <cellStyle name="Comma 2 99 3" xfId="19884" xr:uid="{06FEF31D-67AE-44D0-8DE2-7A198A5CDC99}"/>
    <cellStyle name="Comma 2 99 3 2" xfId="40232" xr:uid="{B075924A-95F6-496A-9E88-B3CB93DECDB9}"/>
    <cellStyle name="Comma 2 99 4" xfId="40230" xr:uid="{AD67CE32-42CA-422D-901D-CCFCF31CE19F}"/>
    <cellStyle name="Comma 2_GFCF by Public &amp; Private Sector_Quarterly GDP Q1 2008-Q3 2011" xfId="2665" xr:uid="{1B4722B3-98A2-464C-9F4F-8526FC57A4F1}"/>
    <cellStyle name="Comma 20" xfId="472" xr:uid="{2C7105F4-437C-4E81-8959-BBEEB6BF4C66}"/>
    <cellStyle name="Comma 20 2" xfId="1241" xr:uid="{B75B99EB-C42D-419A-808D-D15525A1A738}"/>
    <cellStyle name="Comma 20 2 2" xfId="10749" xr:uid="{48C75B46-6A8D-483A-9211-EB4C7E6DB0CE}"/>
    <cellStyle name="Comma 20 2 2 2" xfId="31854" xr:uid="{D2355D92-20FE-41AE-A7DE-CB4E667EEA8B}"/>
    <cellStyle name="Comma 20 2 3" xfId="19885" xr:uid="{F8BDCC25-F79B-49DE-8111-DB016282634A}"/>
    <cellStyle name="Comma 20 2 3 2" xfId="40233" xr:uid="{21E98F99-AD3E-4E22-B969-D46670A9E4C8}"/>
    <cellStyle name="Comma 20 2 4" xfId="24154" xr:uid="{F5030765-008B-4321-A66D-CE7C30D9A018}"/>
    <cellStyle name="Comma 20 2 5" xfId="48553" xr:uid="{24B5A96D-86BD-43CB-9DAA-2186031205DD}"/>
    <cellStyle name="Comma 20 2 6" xfId="50013" xr:uid="{EFCC57C4-F824-42C1-A310-1298B06D83C3}"/>
    <cellStyle name="Comma 20 2 7" xfId="2460" xr:uid="{FA1D259B-6EC3-4A61-99B4-4DF56888D24A}"/>
    <cellStyle name="Comma 20 3" xfId="1457" xr:uid="{C1279697-0B95-4809-B4AE-514D3CD00F5A}"/>
    <cellStyle name="Comma 20 3 2" xfId="31428" xr:uid="{B4327C35-B1EC-4BE1-B362-EC9CFC5AB3A0}"/>
    <cellStyle name="Comma 20 3 3" xfId="9959" xr:uid="{198C6154-ECED-49FA-B94B-22B253AD5372}"/>
    <cellStyle name="Comma 20 4" xfId="49730" xr:uid="{8C209D0B-5255-4372-8D32-71E4BE9AEB88}"/>
    <cellStyle name="Comma 20 5" xfId="1710" xr:uid="{D5567AC9-A609-4541-930C-403007FC171B}"/>
    <cellStyle name="Comma 21" xfId="473" xr:uid="{8F0B6519-3589-46B1-86EC-19981307F174}"/>
    <cellStyle name="Comma 21 10" xfId="1711" xr:uid="{240780C1-44C9-4FEF-9909-6D51C3475146}"/>
    <cellStyle name="Comma 21 2" xfId="474" xr:uid="{59DE5787-A848-4D8D-BACA-A69A70D0C7C0}"/>
    <cellStyle name="Comma 21 2 2" xfId="1243" xr:uid="{128F362C-8219-42C2-83BD-88FF6E979881}"/>
    <cellStyle name="Comma 21 2 2 2" xfId="31855" xr:uid="{A6CC9C1A-401F-47E0-9380-89D4668C3EF4}"/>
    <cellStyle name="Comma 21 2 2 3" xfId="10750" xr:uid="{D70C2D5B-3421-4C20-BE8B-A8D694ACBD7E}"/>
    <cellStyle name="Comma 21 2 3" xfId="19886" xr:uid="{18D26F08-051E-4F55-B1CC-07E58CC2E2FB}"/>
    <cellStyle name="Comma 21 2 3 2" xfId="40234" xr:uid="{FA903A3A-2F82-497C-A992-8C51AFA590A2}"/>
    <cellStyle name="Comma 21 2 4" xfId="24155" xr:uid="{D581224A-2FD3-4EEE-AD9E-63580C3C4A96}"/>
    <cellStyle name="Comma 21 2 5" xfId="48554" xr:uid="{E6FF1AFC-8F67-4078-91C7-ED32EC9C10D3}"/>
    <cellStyle name="Comma 21 2 6" xfId="50039" xr:uid="{7B75C166-6E2F-41A6-9B73-C4D11DB9A48C}"/>
    <cellStyle name="Comma 21 2 7" xfId="2461" xr:uid="{A95B91A6-F70A-4851-A61A-44BE8A72B9D8}"/>
    <cellStyle name="Comma 21 3" xfId="475" xr:uid="{81D52192-68DD-408A-BCA7-D9D413B58670}"/>
    <cellStyle name="Comma 21 3 2" xfId="1244" xr:uid="{151800BF-CDD0-43DF-A81A-AD433810CD4F}"/>
    <cellStyle name="Comma 21 3 2 2" xfId="31429" xr:uid="{301D1E42-5305-48F7-BEBF-94A7F69B4F8B}"/>
    <cellStyle name="Comma 21 3 3" xfId="9960" xr:uid="{DE875716-B5AB-4E73-85B3-32BC838EC172}"/>
    <cellStyle name="Comma 21 4" xfId="476" xr:uid="{FDD2A333-1726-490C-B54A-CF34C61E3A1B}"/>
    <cellStyle name="Comma 21 4 2" xfId="1245" xr:uid="{93300898-6789-445C-AF12-B52C6158331D}"/>
    <cellStyle name="Comma 21 4 3" xfId="49757" xr:uid="{6CD90DB1-A7E1-4590-9C9E-8890E7EEB427}"/>
    <cellStyle name="Comma 21 5" xfId="477" xr:uid="{543D3EEF-EF72-46CE-873E-90151BAFB827}"/>
    <cellStyle name="Comma 21 5 2" xfId="1246" xr:uid="{175A0912-C24B-4CBA-B996-8230CF476A43}"/>
    <cellStyle name="Comma 21 6" xfId="478" xr:uid="{3A3FB464-5FBA-40BD-A2C1-48AA67258ECA}"/>
    <cellStyle name="Comma 21 6 2" xfId="1247" xr:uid="{45354934-A811-4F48-8C46-C434D01C07CF}"/>
    <cellStyle name="Comma 21 7" xfId="479" xr:uid="{CE53DA5C-CCB7-4F48-B98B-3601FD1A826F}"/>
    <cellStyle name="Comma 21 7 2" xfId="1248" xr:uid="{BF859A16-1349-44D7-BA5D-007BA4DF65AF}"/>
    <cellStyle name="Comma 21 8" xfId="1242" xr:uid="{750EC6A5-0BB0-4482-91CC-EB9A27D19751}"/>
    <cellStyle name="Comma 21 9" xfId="1458" xr:uid="{090213D4-11A3-48E7-926E-175187DE6CAC}"/>
    <cellStyle name="Comma 22" xfId="480" xr:uid="{62772C86-5D76-4298-BB83-AA30F15955FC}"/>
    <cellStyle name="Comma 22 10" xfId="46808" xr:uid="{4839A8B1-02E3-46C9-BA0E-3C6C5BF57B07}"/>
    <cellStyle name="Comma 22 11" xfId="49783" xr:uid="{CCF25F98-7820-4AE6-9571-FC20910BC1C9}"/>
    <cellStyle name="Comma 22 12" xfId="1723" xr:uid="{48F77442-6C0F-415A-A0AC-894BEDDE9EB2}"/>
    <cellStyle name="Comma 22 2" xfId="1249" xr:uid="{12821330-530B-4D05-8DB5-05C7540D4EDC}"/>
    <cellStyle name="Comma 22 2 10" xfId="1930" xr:uid="{C70DE85D-2623-4DFE-84C2-7D95DA66E483}"/>
    <cellStyle name="Comma 22 2 2" xfId="4557" xr:uid="{0892CC11-8B5E-4F0F-91D6-9FE0E603F72D}"/>
    <cellStyle name="Comma 22 2 2 2" xfId="8355" xr:uid="{6375B6E2-8EE7-4929-BF88-A4D6D5253136}"/>
    <cellStyle name="Comma 22 2 2 2 2" xfId="29845" xr:uid="{27EF1D6B-28B4-447D-9882-ED46B5451F40}"/>
    <cellStyle name="Comma 22 2 2 3" xfId="26070" xr:uid="{DA568968-D4E4-4EAC-87A8-6045B10C945D}"/>
    <cellStyle name="Comma 22 2 2 4" xfId="48677" xr:uid="{60194A18-DDBF-4377-BEB4-A84871EF109F}"/>
    <cellStyle name="Comma 22 2 3" xfId="6010" xr:uid="{A09FD502-F2C2-4EA0-94AB-B35FF5479788}"/>
    <cellStyle name="Comma 22 2 3 2" xfId="27497" xr:uid="{DBF2DAA7-55C8-4E0F-BC8B-25681D55D7D4}"/>
    <cellStyle name="Comma 22 2 3 3" xfId="49187" xr:uid="{BA942E4F-97DF-4F9F-8A50-22BF53EB941B}"/>
    <cellStyle name="Comma 22 2 4" xfId="10752" xr:uid="{AE583FFD-2694-4CC8-A0B4-0FEB5C62C6A4}"/>
    <cellStyle name="Comma 22 2 4 2" xfId="31857" xr:uid="{8973B03F-A818-4ACF-AC20-613333F659FB}"/>
    <cellStyle name="Comma 22 2 5" xfId="19888" xr:uid="{A68640F0-512B-4C2B-9895-02F53824D65A}"/>
    <cellStyle name="Comma 22 2 5 2" xfId="40236" xr:uid="{B39EB78B-BA83-4C2D-95F8-CF67C4BE7508}"/>
    <cellStyle name="Comma 22 2 6" xfId="23657" xr:uid="{0BCEC057-ECC1-41D3-9DE8-A92C1CB9CCE6}"/>
    <cellStyle name="Comma 22 2 7" xfId="43198" xr:uid="{50151FDB-A902-40DA-8F18-81E4949E8C81}"/>
    <cellStyle name="Comma 22 2 8" xfId="46919" xr:uid="{2E5983B0-3A32-4F5D-B85D-82A9A39BCEC0}"/>
    <cellStyle name="Comma 22 2 9" xfId="50065" xr:uid="{276E0DDC-15C2-4117-9278-991D77222032}"/>
    <cellStyle name="Comma 22 3" xfId="1459" xr:uid="{CEBB713F-B7C4-4CEC-BFB1-5B2A4FE2F4A5}"/>
    <cellStyle name="Comma 22 3 2" xfId="4515" xr:uid="{767CA2C7-3EA1-4159-A9D1-FF0521D6FD5B}"/>
    <cellStyle name="Comma 22 3 2 2" xfId="8313" xr:uid="{43F16E47-DA0E-4BCD-A9A9-15F5FEDF44F1}"/>
    <cellStyle name="Comma 22 3 2 2 2" xfId="29803" xr:uid="{04236B3B-FB1A-44EC-97CD-80E35BED74DA}"/>
    <cellStyle name="Comma 22 3 2 3" xfId="26028" xr:uid="{503F1E47-6719-46B9-960C-A8CAD60241F1}"/>
    <cellStyle name="Comma 22 3 2 4" xfId="48635" xr:uid="{59F948CA-9EC3-4E63-B55D-F9E92BD1D973}"/>
    <cellStyle name="Comma 22 3 3" xfId="5971" xr:uid="{601C801B-F567-4787-A5B7-47CE715AABE6}"/>
    <cellStyle name="Comma 22 3 3 2" xfId="27458" xr:uid="{B81F1306-3AA6-4A62-8C7F-3F0C3E344132}"/>
    <cellStyle name="Comma 22 3 3 3" xfId="49148" xr:uid="{7C5D708D-1A6F-46DB-8A89-2F91EFB9EF58}"/>
    <cellStyle name="Comma 22 3 4" xfId="19889" xr:uid="{EB17E0E5-83B7-44DC-A422-FB440FE0B66D}"/>
    <cellStyle name="Comma 22 3 4 2" xfId="40237" xr:uid="{7846A0F0-2D3F-455B-8332-C93259E31A20}"/>
    <cellStyle name="Comma 22 3 5" xfId="23617" xr:uid="{62FFDF20-B1CE-48BB-939F-E5C0E202402B}"/>
    <cellStyle name="Comma 22 3 6" xfId="43199" xr:uid="{1CC90769-0E15-4195-9651-FE34EDB8C419}"/>
    <cellStyle name="Comma 22 3 7" xfId="46880" xr:uid="{20AB4E82-5828-404E-8318-D0BFE83C26C0}"/>
    <cellStyle name="Comma 22 3 8" xfId="1888" xr:uid="{DF2A4581-92F4-4535-9858-1D7987AE1658}"/>
    <cellStyle name="Comma 22 4" xfId="2462" xr:uid="{11FE43AC-5828-4A07-ABBB-DFC23A5F2801}"/>
    <cellStyle name="Comma 22 4 2" xfId="24156" xr:uid="{1B513569-613B-4CDF-8776-C43871DA20E2}"/>
    <cellStyle name="Comma 22 4 3" xfId="48556" xr:uid="{19A56DE4-6302-4D2A-9EF7-E60CAE8763C4}"/>
    <cellStyle name="Comma 22 5" xfId="4343" xr:uid="{F4C28B2A-1D7D-4CBE-9C37-072A32D5704B}"/>
    <cellStyle name="Comma 22 5 2" xfId="8150" xr:uid="{4E5E2735-D7D1-411F-AF09-2BA54527EEB5}"/>
    <cellStyle name="Comma 22 5 2 2" xfId="29640" xr:uid="{97DE84D1-D563-4B21-8E00-2FCA6357E2A0}"/>
    <cellStyle name="Comma 22 5 3" xfId="25865" xr:uid="{B6352721-3219-4CB1-B65E-339106ACA4C7}"/>
    <cellStyle name="Comma 22 5 4" xfId="49088" xr:uid="{5042EAA1-009B-4541-9593-89F84F7125AB}"/>
    <cellStyle name="Comma 22 6" xfId="5899" xr:uid="{4857E151-F6C0-4A90-BEBC-57E725F6CFF4}"/>
    <cellStyle name="Comma 22 6 2" xfId="27386" xr:uid="{B6E384C5-46B6-4921-B355-CB746C180CA1}"/>
    <cellStyle name="Comma 22 7" xfId="10751" xr:uid="{642A20C6-855B-4EFA-ADFD-ADB5196C72D8}"/>
    <cellStyle name="Comma 22 7 2" xfId="31856" xr:uid="{C467C2E0-0826-4FBF-8AB7-D2188305981B}"/>
    <cellStyle name="Comma 22 8" xfId="19887" xr:uid="{825DF64F-F4C6-4F66-9506-0B48B91B92DE}"/>
    <cellStyle name="Comma 22 8 2" xfId="40235" xr:uid="{6DC66963-1CE8-4434-A43E-8DF85237D3E2}"/>
    <cellStyle name="Comma 22 9" xfId="23540" xr:uid="{1D52C193-8C03-4461-9B0E-3FE2F06FD2D1}"/>
    <cellStyle name="Comma 23" xfId="481" xr:uid="{97B89DBF-725D-45D2-8734-129A88A0B895}"/>
    <cellStyle name="Comma 23 10" xfId="46843" xr:uid="{2AAC10AB-D842-4991-9ECA-768B1B7811F5}"/>
    <cellStyle name="Comma 23 11" xfId="49809" xr:uid="{D48498F0-83E8-4C87-89C5-F7E9DDDFFFD4}"/>
    <cellStyle name="Comma 23 12" xfId="1847" xr:uid="{B5B55152-ABE8-4F6D-B2EC-5C01485907A6}"/>
    <cellStyle name="Comma 23 2" xfId="1250" xr:uid="{E7886706-4C90-4880-B12F-C690B7612969}"/>
    <cellStyle name="Comma 23 2 2" xfId="4559" xr:uid="{6510F372-9B66-4E9E-8D5F-6D789C9CD4FD}"/>
    <cellStyle name="Comma 23 2 2 2" xfId="8357" xr:uid="{2BFA06D7-86C0-4E9C-903D-CD830E6527EA}"/>
    <cellStyle name="Comma 23 2 2 2 2" xfId="29847" xr:uid="{5739D52B-A99D-4BFA-B3F9-33D80DFC3CD6}"/>
    <cellStyle name="Comma 23 2 2 3" xfId="26072" xr:uid="{A57B3A4D-DFDD-4038-AB2E-7D97C531482E}"/>
    <cellStyle name="Comma 23 2 2 4" xfId="48679" xr:uid="{C236FCEE-318F-4FA1-8535-A72F847AE64D}"/>
    <cellStyle name="Comma 23 2 3" xfId="6012" xr:uid="{347E300A-7DB4-41BC-9D3C-B050A923DC61}"/>
    <cellStyle name="Comma 23 2 3 2" xfId="27499" xr:uid="{8D4A3E3D-6974-4F82-93BE-F84EFD528DDB}"/>
    <cellStyle name="Comma 23 2 3 3" xfId="49189" xr:uid="{8AE7EAAF-F996-4DD3-9783-EBCE837A668C}"/>
    <cellStyle name="Comma 23 2 4" xfId="19891" xr:uid="{8CF6887E-A060-4546-9511-91B0E53CA13E}"/>
    <cellStyle name="Comma 23 2 4 2" xfId="40239" xr:uid="{3108BCAE-FBE1-4B20-BE7D-9524CAE6F157}"/>
    <cellStyle name="Comma 23 2 5" xfId="23659" xr:uid="{E3BE07CA-5275-4E66-8312-2CBB2DB1561B}"/>
    <cellStyle name="Comma 23 2 6" xfId="43200" xr:uid="{F2EBB03B-B088-49C4-B4BB-95CBCB79336D}"/>
    <cellStyle name="Comma 23 2 7" xfId="46921" xr:uid="{985C5209-9250-4431-8D37-BD1C79A711AD}"/>
    <cellStyle name="Comma 23 2 8" xfId="50091" xr:uid="{71AAF6E0-C9CE-4ADD-B53C-EC14C721BBC5}"/>
    <cellStyle name="Comma 23 2 9" xfId="1932" xr:uid="{DB15302F-F78C-4A8E-870D-CEA21209E307}"/>
    <cellStyle name="Comma 23 3" xfId="1460" xr:uid="{9643E25E-8620-427E-B512-B43C36AA2EEF}"/>
    <cellStyle name="Comma 23 3 2" xfId="4540" xr:uid="{5DDAD96A-2CBD-4161-B179-E0C14EED49E2}"/>
    <cellStyle name="Comma 23 3 2 2" xfId="8338" xr:uid="{FFB21C99-9D32-4524-981C-FB764711823C}"/>
    <cellStyle name="Comma 23 3 2 2 2" xfId="29828" xr:uid="{FA192DF8-2E81-4905-806D-7C6E332C5C6A}"/>
    <cellStyle name="Comma 23 3 2 3" xfId="26053" xr:uid="{97787C64-6415-4C31-A25A-BDD541A0C2F5}"/>
    <cellStyle name="Comma 23 3 2 4" xfId="48660" xr:uid="{A8E75B43-0FF2-47B1-B75F-8653B6DDE3C6}"/>
    <cellStyle name="Comma 23 3 3" xfId="5996" xr:uid="{40778CBB-0B0F-4A2F-B150-D09026E9165A}"/>
    <cellStyle name="Comma 23 3 3 2" xfId="27483" xr:uid="{C1369241-D75F-4D2D-A6C9-F0684ACF73EC}"/>
    <cellStyle name="Comma 23 3 3 3" xfId="49173" xr:uid="{37B28FA0-A6BA-405A-9206-1C78AC09CB67}"/>
    <cellStyle name="Comma 23 3 4" xfId="19892" xr:uid="{34A50DBD-ACEC-465C-8524-3D096B42B1E6}"/>
    <cellStyle name="Comma 23 3 4 2" xfId="40240" xr:uid="{11DD51C0-5060-4C22-9249-77896D06346E}"/>
    <cellStyle name="Comma 23 3 5" xfId="23642" xr:uid="{5521C7CF-BAB4-4A3B-9CC4-D0F6D3DB1D27}"/>
    <cellStyle name="Comma 23 3 6" xfId="43201" xr:uid="{AC55680A-B10D-45D6-8276-A86329E52625}"/>
    <cellStyle name="Comma 23 3 7" xfId="46905" xr:uid="{56EF5A1E-D5E3-455A-BA3B-71DE794BFCD5}"/>
    <cellStyle name="Comma 23 3 8" xfId="1913" xr:uid="{6D9E5309-BF30-4DD3-BEB5-D10EA8E232B9}"/>
    <cellStyle name="Comma 23 4" xfId="2463" xr:uid="{62762D7D-ACEA-418D-9EA1-DE9254B00026}"/>
    <cellStyle name="Comma 23 4 2" xfId="24157" xr:uid="{1B9970EE-ECFF-4134-82BA-07330CC7A50C}"/>
    <cellStyle name="Comma 23 4 3" xfId="48596" xr:uid="{B3021E51-15A9-4967-954B-8585425B792C}"/>
    <cellStyle name="Comma 23 5" xfId="4475" xr:uid="{E7299E11-7123-430F-A8B0-6F18546846C4}"/>
    <cellStyle name="Comma 23 5 2" xfId="8273" xr:uid="{F3D92D0A-388F-44DD-B10F-EDEDC33E4C59}"/>
    <cellStyle name="Comma 23 5 2 2" xfId="29763" xr:uid="{E49C1F0A-B46C-4A9A-8F60-25B1AC8D5A30}"/>
    <cellStyle name="Comma 23 5 3" xfId="25988" xr:uid="{470C2BC2-069D-4835-B87D-DC125F5AF502}"/>
    <cellStyle name="Comma 23 5 4" xfId="49111" xr:uid="{6E87F6C7-1072-4F11-83BA-4A0F888AFB73}"/>
    <cellStyle name="Comma 23 6" xfId="5934" xr:uid="{E13031B5-A989-4270-B72C-105FB7D30EE6}"/>
    <cellStyle name="Comma 23 6 2" xfId="27421" xr:uid="{83ABBEFC-36C1-43C4-A0C7-BC310A80D01F}"/>
    <cellStyle name="Comma 23 7" xfId="10753" xr:uid="{08C061D1-AB66-4274-9BCB-9199417BBC9F}"/>
    <cellStyle name="Comma 23 7 2" xfId="31858" xr:uid="{19D24D61-F667-41C4-82E5-6059865EA401}"/>
    <cellStyle name="Comma 23 8" xfId="19890" xr:uid="{6E44D430-EB0D-4B1C-8532-BEDAAAAEB5E0}"/>
    <cellStyle name="Comma 23 8 2" xfId="40238" xr:uid="{D7D920A0-9BF7-4C47-B25F-B7B8910018FA}"/>
    <cellStyle name="Comma 23 9" xfId="23578" xr:uid="{5C719B2F-F311-4B73-B022-446AB7AA1503}"/>
    <cellStyle name="Comma 24" xfId="482" xr:uid="{0D53FF6C-929F-402D-BD1E-538002F536F9}"/>
    <cellStyle name="Comma 24 10" xfId="46845" xr:uid="{B5F54D88-FF40-455F-9ECF-8DD2AD0CAFBD}"/>
    <cellStyle name="Comma 24 11" xfId="49835" xr:uid="{C37C26DE-6EB6-4105-B08B-D327BA64ACC5}"/>
    <cellStyle name="Comma 24 12" xfId="1849" xr:uid="{E8E8F359-5F98-4256-96F1-90761E66300D}"/>
    <cellStyle name="Comma 24 2" xfId="1251" xr:uid="{3370CF86-40F3-4279-9A5E-F040E2CE1BF0}"/>
    <cellStyle name="Comma 24 2 2" xfId="4560" xr:uid="{C9ACCD1D-0673-4B54-9038-9EB663253CF0}"/>
    <cellStyle name="Comma 24 2 2 2" xfId="8358" xr:uid="{B6848D7F-E0EC-4988-87AB-7C969380D499}"/>
    <cellStyle name="Comma 24 2 2 2 2" xfId="29848" xr:uid="{D8A85E06-79AF-45F9-9D96-958290654E91}"/>
    <cellStyle name="Comma 24 2 2 3" xfId="26073" xr:uid="{7D4AB29A-D710-49A0-A68F-CCC655514A5F}"/>
    <cellStyle name="Comma 24 2 2 4" xfId="48680" xr:uid="{9B6E00BD-A39E-4F86-933E-72362B3AD32E}"/>
    <cellStyle name="Comma 24 2 3" xfId="6013" xr:uid="{64484B16-AFAF-43CD-8F60-980788E4460F}"/>
    <cellStyle name="Comma 24 2 3 2" xfId="27500" xr:uid="{45F98471-5F74-41F0-B81B-A4A38C301778}"/>
    <cellStyle name="Comma 24 2 3 3" xfId="49190" xr:uid="{5BF1758F-AA0B-45B5-8862-AF1F22306802}"/>
    <cellStyle name="Comma 24 2 4" xfId="19894" xr:uid="{235567C9-BEDF-4B79-BE73-C0B6A8FA06FD}"/>
    <cellStyle name="Comma 24 2 4 2" xfId="40242" xr:uid="{E94E53B6-CFC8-4881-9289-1D0FC7E39369}"/>
    <cellStyle name="Comma 24 2 5" xfId="23660" xr:uid="{B342EACB-FE9E-4199-9A54-EB396708E1F5}"/>
    <cellStyle name="Comma 24 2 6" xfId="43202" xr:uid="{2394046B-AB32-480E-A1B5-4B1A9B40317B}"/>
    <cellStyle name="Comma 24 2 7" xfId="46922" xr:uid="{1F4BE34E-B37A-4B4C-9F73-1392C6DCAD9C}"/>
    <cellStyle name="Comma 24 2 8" xfId="50117" xr:uid="{7FD49F3C-6F30-4382-B9A6-7178CDBE4481}"/>
    <cellStyle name="Comma 24 2 9" xfId="1933" xr:uid="{9FB361E6-A6F9-4116-8C73-8634482AE42E}"/>
    <cellStyle name="Comma 24 3" xfId="1461" xr:uid="{3EE5E2B8-E5BF-434D-8ADE-45B8DB588741}"/>
    <cellStyle name="Comma 24 3 2" xfId="4542" xr:uid="{DB619A79-3E4F-4352-8F6D-E5551389C1E6}"/>
    <cellStyle name="Comma 24 3 2 2" xfId="8340" xr:uid="{74AC075A-226A-4B79-BA7B-3724B06E86B2}"/>
    <cellStyle name="Comma 24 3 2 2 2" xfId="29830" xr:uid="{FF15ACD8-7442-458F-8091-AE3D11BD5069}"/>
    <cellStyle name="Comma 24 3 2 3" xfId="26055" xr:uid="{997165E3-CA88-41FF-A713-F6D65FEAC1B3}"/>
    <cellStyle name="Comma 24 3 2 4" xfId="48662" xr:uid="{A853ED83-E6A1-4CF6-973D-E26CCD1961CC}"/>
    <cellStyle name="Comma 24 3 3" xfId="5998" xr:uid="{BFD3F61F-0961-43D4-AB23-5B87469551A4}"/>
    <cellStyle name="Comma 24 3 3 2" xfId="27485" xr:uid="{9008FB99-CCB7-4A83-A123-5968F3989BA1}"/>
    <cellStyle name="Comma 24 3 3 3" xfId="49175" xr:uid="{4505AD4E-C602-4028-BABF-B7FC71B35EC3}"/>
    <cellStyle name="Comma 24 3 4" xfId="19895" xr:uid="{6550DDBD-C927-4DAC-839A-58AE7A059409}"/>
    <cellStyle name="Comma 24 3 4 2" xfId="40243" xr:uid="{2CAB6294-FD83-4794-94B2-60C5C47658A1}"/>
    <cellStyle name="Comma 24 3 5" xfId="23644" xr:uid="{BE24BEC3-4C38-4AF5-8197-A8DC5F9B4E1E}"/>
    <cellStyle name="Comma 24 3 6" xfId="43203" xr:uid="{EBF2DEBD-56ED-4CF9-893B-E1947B619617}"/>
    <cellStyle name="Comma 24 3 7" xfId="46907" xr:uid="{6228B774-E819-4F4B-A9FC-5532D0105F23}"/>
    <cellStyle name="Comma 24 3 8" xfId="1915" xr:uid="{C87D43B5-3DF9-41DC-93BA-C154717D8BA5}"/>
    <cellStyle name="Comma 24 4" xfId="2464" xr:uid="{B1F9F104-0C1B-4CF1-9426-0DD957198467}"/>
    <cellStyle name="Comma 24 4 2" xfId="24158" xr:uid="{EB18B6DC-BF78-4D0F-9133-AB2D5E38B4C3}"/>
    <cellStyle name="Comma 24 4 3" xfId="48598" xr:uid="{475E1057-5E3D-4995-B9EC-2C9C3278AC6C}"/>
    <cellStyle name="Comma 24 5" xfId="4477" xr:uid="{2EBFB0A2-39D0-484A-9963-E93C3CF4BA00}"/>
    <cellStyle name="Comma 24 5 2" xfId="8275" xr:uid="{36FCAE81-7E90-4940-80BB-F5290EAB18AA}"/>
    <cellStyle name="Comma 24 5 2 2" xfId="29765" xr:uid="{ED45B9BC-1E16-4DC5-8BB1-B93BFEA63889}"/>
    <cellStyle name="Comma 24 5 3" xfId="25990" xr:uid="{CA5C663E-A446-46EF-A566-6AC425BBA665}"/>
    <cellStyle name="Comma 24 5 4" xfId="49113" xr:uid="{58AD2078-A08F-43B4-A622-5013C826A242}"/>
    <cellStyle name="Comma 24 6" xfId="5936" xr:uid="{6D2DD139-C3C7-42B9-9D5C-2A41E83672D9}"/>
    <cellStyle name="Comma 24 6 2" xfId="27423" xr:uid="{F7155D98-8E67-4BAD-B14E-FFBB3DAEEFE8}"/>
    <cellStyle name="Comma 24 7" xfId="10754" xr:uid="{A16100EA-E329-4461-B272-8CA2DA4C6204}"/>
    <cellStyle name="Comma 24 7 2" xfId="31859" xr:uid="{CAD0B7BE-5038-4B9D-B0CE-AA4F56275CF1}"/>
    <cellStyle name="Comma 24 8" xfId="19893" xr:uid="{F28C6D09-9D9F-4F97-9E8C-5C85B57053B0}"/>
    <cellStyle name="Comma 24 8 2" xfId="40241" xr:uid="{3A41D8DC-A888-46ED-8D77-E9E3F793617A}"/>
    <cellStyle name="Comma 24 9" xfId="23580" xr:uid="{5EED3FF7-0544-41A1-B58F-8D0C6A05B18D}"/>
    <cellStyle name="Comma 25" xfId="483" xr:uid="{3D237543-B657-4AD1-8D0C-CAB416BFDD52}"/>
    <cellStyle name="Comma 25 10" xfId="46841" xr:uid="{E8C5D54D-9B2E-478C-88FA-134CED532F81}"/>
    <cellStyle name="Comma 25 11" xfId="49861" xr:uid="{12BD3A56-B71D-467A-ABC2-E9E67ED48A59}"/>
    <cellStyle name="Comma 25 12" xfId="1845" xr:uid="{5C58F72C-7882-4261-B917-115C60C8E5DF}"/>
    <cellStyle name="Comma 25 2" xfId="1252" xr:uid="{448F8005-6C2D-4E2F-B7E8-C75AC0B5592E}"/>
    <cellStyle name="Comma 25 2 2" xfId="4558" xr:uid="{5FC7328A-F647-4D64-8205-82D279A55C12}"/>
    <cellStyle name="Comma 25 2 2 2" xfId="8356" xr:uid="{6E9BD0DA-DA5D-4400-BB00-94140BD39C9C}"/>
    <cellStyle name="Comma 25 2 2 2 2" xfId="29846" xr:uid="{5E3E7BF0-CD14-457C-8915-2810508065D8}"/>
    <cellStyle name="Comma 25 2 2 3" xfId="26071" xr:uid="{061CA8C0-1C1A-43F4-A779-44E6D6C4C02B}"/>
    <cellStyle name="Comma 25 2 2 4" xfId="48678" xr:uid="{A0B0A494-0C98-4ADC-BFE7-8998F1F36BA8}"/>
    <cellStyle name="Comma 25 2 3" xfId="6011" xr:uid="{CD28D08A-278B-4F73-8246-DB95FF4E68E6}"/>
    <cellStyle name="Comma 25 2 3 2" xfId="27498" xr:uid="{D6DAD20A-6AFC-4554-BE3D-BFF3AA47D44B}"/>
    <cellStyle name="Comma 25 2 3 3" xfId="49188" xr:uid="{DA22A92C-0690-4E08-9BCD-03955D4A80D1}"/>
    <cellStyle name="Comma 25 2 4" xfId="19897" xr:uid="{7976582A-987C-4837-BE8E-F91245FF82CC}"/>
    <cellStyle name="Comma 25 2 4 2" xfId="40245" xr:uid="{6E3FECCF-2C69-40B4-8840-C170144614C3}"/>
    <cellStyle name="Comma 25 2 5" xfId="23658" xr:uid="{44592AFA-B360-44B8-B7A9-0354F0C37EB2}"/>
    <cellStyle name="Comma 25 2 6" xfId="43204" xr:uid="{BDEB9B20-5DFE-4FA4-AB44-F6F7837F8A64}"/>
    <cellStyle name="Comma 25 2 7" xfId="46920" xr:uid="{B8757464-092B-4D64-92F8-DCB59AE1536A}"/>
    <cellStyle name="Comma 25 2 8" xfId="50143" xr:uid="{9FBB6E91-6F7F-4D2C-9679-A7EE66EB19E4}"/>
    <cellStyle name="Comma 25 2 9" xfId="1931" xr:uid="{F739CD61-7EB8-4E08-8E37-7D2EF81EB8DB}"/>
    <cellStyle name="Comma 25 3" xfId="1462" xr:uid="{824DF9B0-8A12-46F2-8691-909457FDA333}"/>
    <cellStyle name="Comma 25 3 2" xfId="4538" xr:uid="{6097E6A4-04C5-4D22-B4B4-FE8908975277}"/>
    <cellStyle name="Comma 25 3 2 2" xfId="8336" xr:uid="{CA386502-C85B-42F1-9BF5-E0AC527917B8}"/>
    <cellStyle name="Comma 25 3 2 2 2" xfId="29826" xr:uid="{CF68F520-01D5-4C6E-8460-D2B19830832F}"/>
    <cellStyle name="Comma 25 3 2 3" xfId="26051" xr:uid="{197E94A2-240E-49DB-995A-7F34A1539122}"/>
    <cellStyle name="Comma 25 3 2 4" xfId="48658" xr:uid="{6F7ACE32-5148-4B8F-8FD3-4A072FB8EB90}"/>
    <cellStyle name="Comma 25 3 3" xfId="5994" xr:uid="{E9350F5F-3937-4C2E-90B9-9A11E9339F2A}"/>
    <cellStyle name="Comma 25 3 3 2" xfId="27481" xr:uid="{40749120-8084-4AE1-83D3-465CE690E85A}"/>
    <cellStyle name="Comma 25 3 3 3" xfId="49171" xr:uid="{9BB7AFD6-A534-413C-BC61-E5BA9A948247}"/>
    <cellStyle name="Comma 25 3 4" xfId="19898" xr:uid="{DF7918ED-E144-43A1-B8C4-E18871A49577}"/>
    <cellStyle name="Comma 25 3 4 2" xfId="40246" xr:uid="{7F8AD9C5-D349-41EC-88F2-883A1BE0D775}"/>
    <cellStyle name="Comma 25 3 5" xfId="23640" xr:uid="{3D5E5F5F-D52D-417E-92E3-77BDF5F866D5}"/>
    <cellStyle name="Comma 25 3 6" xfId="43205" xr:uid="{124C2585-DF83-4C0A-94B0-1D1FEB7AE7BB}"/>
    <cellStyle name="Comma 25 3 7" xfId="46903" xr:uid="{8E0CDD62-9D26-4CE4-BE23-58B950554897}"/>
    <cellStyle name="Comma 25 3 8" xfId="1911" xr:uid="{85CE1AB0-04FD-440F-A2B7-C93EA545D408}"/>
    <cellStyle name="Comma 25 4" xfId="2465" xr:uid="{9C9F220A-B0A7-4DAE-B7D5-8D439FEB0B0D}"/>
    <cellStyle name="Comma 25 4 2" xfId="24159" xr:uid="{ABDC16D1-96DF-465A-AEAC-378AD9EC3DAD}"/>
    <cellStyle name="Comma 25 4 3" xfId="48594" xr:uid="{72318256-1A1F-4E9B-8AAD-197F03F1F3EB}"/>
    <cellStyle name="Comma 25 5" xfId="4473" xr:uid="{BECF2080-BB2B-48F9-A3E0-EBB2BD61CA68}"/>
    <cellStyle name="Comma 25 5 2" xfId="8271" xr:uid="{60D9CDDA-E41C-41B4-9407-4473707563C3}"/>
    <cellStyle name="Comma 25 5 2 2" xfId="29761" xr:uid="{992D0017-28A7-4EE3-BFDA-4F451EAC7475}"/>
    <cellStyle name="Comma 25 5 3" xfId="25986" xr:uid="{1A6C09F5-4408-4A6C-B031-2F4303DE419E}"/>
    <cellStyle name="Comma 25 5 4" xfId="49109" xr:uid="{7EC0368A-CAC8-4700-A24C-41FC6D5B8EB7}"/>
    <cellStyle name="Comma 25 6" xfId="5932" xr:uid="{186F0350-3F40-4C6A-9C87-4BB45DEEFCE9}"/>
    <cellStyle name="Comma 25 6 2" xfId="27419" xr:uid="{80501A6F-9C76-4ACF-BB32-04B6FB693E90}"/>
    <cellStyle name="Comma 25 7" xfId="10755" xr:uid="{CCE6B533-3E80-45BF-8A8A-D4AFD7D507AC}"/>
    <cellStyle name="Comma 25 7 2" xfId="31860" xr:uid="{A9608C7D-A493-4C1A-94BB-48165F6A5CA5}"/>
    <cellStyle name="Comma 25 8" xfId="19896" xr:uid="{29640A3A-DE10-4A3D-840C-A9B3417F4899}"/>
    <cellStyle name="Comma 25 8 2" xfId="40244" xr:uid="{498977B3-1449-4E22-B0BF-C119995FA318}"/>
    <cellStyle name="Comma 25 9" xfId="23576" xr:uid="{AF3586ED-FB1B-4372-90D8-36BD4626F658}"/>
    <cellStyle name="Comma 26" xfId="484" xr:uid="{06EF1B66-8059-4703-BAC2-3AB1E10BEA9C}"/>
    <cellStyle name="Comma 26 10" xfId="46847" xr:uid="{5C4E778D-C7D7-49F3-9E06-F56D99842960}"/>
    <cellStyle name="Comma 26 11" xfId="49887" xr:uid="{3249CA0C-4608-4ED4-9355-8743D2B1870B}"/>
    <cellStyle name="Comma 26 12" xfId="1851" xr:uid="{2A671316-180B-407F-94AE-17DEF76A7068}"/>
    <cellStyle name="Comma 26 2" xfId="1253" xr:uid="{956C13C2-4F16-45C9-93C1-5A545B0AA5EF}"/>
    <cellStyle name="Comma 26 2 10" xfId="1934" xr:uid="{6ECCFCBB-6B6A-4329-84EC-1158C7697DC8}"/>
    <cellStyle name="Comma 26 2 2" xfId="2861" xr:uid="{1C3DA05E-A5F5-49BB-935F-34695C9621A0}"/>
    <cellStyle name="Comma 26 2 2 2" xfId="6689" xr:uid="{A0443E27-6A52-4820-95F1-9F014385F098}"/>
    <cellStyle name="Comma 26 2 2 2 2" xfId="28179" xr:uid="{9F9CE714-B171-4EA9-9197-19F0219D91A9}"/>
    <cellStyle name="Comma 26 2 2 3" xfId="24405" xr:uid="{D786B9A3-7C02-48C8-AAFC-EB523BE96D3D}"/>
    <cellStyle name="Comma 26 2 2 4" xfId="48681" xr:uid="{3EFEA7CD-E581-4258-B295-CF68F7B3EA39}"/>
    <cellStyle name="Comma 26 2 3" xfId="6014" xr:uid="{C4FB494C-908A-4054-ADC4-2C6AB2A9ED9B}"/>
    <cellStyle name="Comma 26 2 3 2" xfId="27501" xr:uid="{034A4B0E-D788-4CF4-8DE7-60571FDCBEF5}"/>
    <cellStyle name="Comma 26 2 3 3" xfId="49191" xr:uid="{043A06BA-AECC-4111-B341-CEF41AB07D97}"/>
    <cellStyle name="Comma 26 2 4" xfId="9846" xr:uid="{2676E2C2-F7A9-4E9E-BA6B-9C84823D5B4C}"/>
    <cellStyle name="Comma 26 2 4 2" xfId="31333" xr:uid="{A6D95188-62F6-465A-9751-89C1DA4C8E2A}"/>
    <cellStyle name="Comma 26 2 5" xfId="19900" xr:uid="{FA936B20-DBF0-4D68-89C0-D9F1A91DC3AA}"/>
    <cellStyle name="Comma 26 2 5 2" xfId="40248" xr:uid="{588973E6-FD38-41A2-88D1-FC31576E60E9}"/>
    <cellStyle name="Comma 26 2 6" xfId="23661" xr:uid="{30EB9933-3A2A-437B-A23D-D5804C3F981C}"/>
    <cellStyle name="Comma 26 2 7" xfId="43206" xr:uid="{5B518948-5F0F-40A7-8CEC-CE2C2702B676}"/>
    <cellStyle name="Comma 26 2 8" xfId="46923" xr:uid="{A1B53B7E-3843-4C13-8181-D037A358C9F7}"/>
    <cellStyle name="Comma 26 2 9" xfId="50169" xr:uid="{5CBE79C0-DB06-4C3F-95DE-3D3CF30C0D78}"/>
    <cellStyle name="Comma 26 3" xfId="1463" xr:uid="{E80158CA-DB3E-4CCD-854A-1D0274EC6AE0}"/>
    <cellStyle name="Comma 26 3 2" xfId="4544" xr:uid="{C18F66D2-9834-4717-AB3C-2DCE13DD7E47}"/>
    <cellStyle name="Comma 26 3 2 2" xfId="8342" xr:uid="{5A123E00-CBD8-4EC6-9099-57FBC3BCE862}"/>
    <cellStyle name="Comma 26 3 2 2 2" xfId="29832" xr:uid="{9D253A15-FDD8-43F2-87FF-A85A1CED2CCA}"/>
    <cellStyle name="Comma 26 3 2 3" xfId="26057" xr:uid="{97FDA707-51E3-4C49-ACA6-3C9711A27FB7}"/>
    <cellStyle name="Comma 26 3 2 4" xfId="48664" xr:uid="{41C2E267-7594-44E2-B66F-AACF61892F6A}"/>
    <cellStyle name="Comma 26 3 3" xfId="6000" xr:uid="{12EA9BDE-A643-4540-BAC2-393F8FCEA9FB}"/>
    <cellStyle name="Comma 26 3 3 2" xfId="27487" xr:uid="{F20C3764-46D6-4EC5-A333-2452F42172B2}"/>
    <cellStyle name="Comma 26 3 3 3" xfId="49177" xr:uid="{04947E62-ECFE-4317-8E19-9A2DD82314E5}"/>
    <cellStyle name="Comma 26 3 4" xfId="19901" xr:uid="{F362A626-8858-442F-B6F8-8C903E638AF4}"/>
    <cellStyle name="Comma 26 3 4 2" xfId="40249" xr:uid="{FA9D8F59-41D9-4356-B701-7B2A66815CAB}"/>
    <cellStyle name="Comma 26 3 5" xfId="23646" xr:uid="{576C577F-2284-4C28-A98E-85EC093572D0}"/>
    <cellStyle name="Comma 26 3 6" xfId="43207" xr:uid="{436E4823-E7E6-43E1-9763-4FE2FB41A217}"/>
    <cellStyle name="Comma 26 3 7" xfId="46909" xr:uid="{FF4DD89A-CFC1-4B70-8BC9-D863F9F22222}"/>
    <cellStyle name="Comma 26 3 8" xfId="1917" xr:uid="{917DEA11-42D1-411C-B07A-EFDB8C30DCDD}"/>
    <cellStyle name="Comma 26 4" xfId="2661" xr:uid="{CE21D4C7-CB6F-4CFD-961D-16DCC1495789}"/>
    <cellStyle name="Comma 26 4 2" xfId="6559" xr:uid="{81891735-1AE3-49A1-A809-1CAD3212EAFB}"/>
    <cellStyle name="Comma 26 4 2 2" xfId="28048" xr:uid="{BF38B2FB-CC09-4DBB-BBCE-41A92C19F640}"/>
    <cellStyle name="Comma 26 4 3" xfId="24267" xr:uid="{3A80FF45-12F6-4DEC-B7B1-007A1F35A81D}"/>
    <cellStyle name="Comma 26 4 4" xfId="48600" xr:uid="{9B241D8E-E008-44FF-A8D4-9CB347396D42}"/>
    <cellStyle name="Comma 26 5" xfId="5938" xr:uid="{D7A2EEE6-8C97-4FF1-B4B0-BDAE7C7192A6}"/>
    <cellStyle name="Comma 26 5 2" xfId="27425" xr:uid="{805AE91E-563B-49E8-9974-62C44BD04004}"/>
    <cellStyle name="Comma 26 5 3" xfId="49115" xr:uid="{A5A2489D-109C-4A89-BD10-BA6CEDD51F7D}"/>
    <cellStyle name="Comma 26 6" xfId="9738" xr:uid="{971F5850-EA68-40B5-8C6B-46B0D25017D7}"/>
    <cellStyle name="Comma 26 6 2" xfId="31226" xr:uid="{A5DAE89B-DAA3-44CF-B855-29EC3083F3FD}"/>
    <cellStyle name="Comma 26 7" xfId="10756" xr:uid="{AC751EB1-598A-42AA-AB33-74602E3046B7}"/>
    <cellStyle name="Comma 26 7 2" xfId="31861" xr:uid="{2B176F41-043F-41F1-9A63-30B99F8AF1ED}"/>
    <cellStyle name="Comma 26 8" xfId="19899" xr:uid="{D7AEDE2F-D92D-4DDF-92A4-F4DB75D6A474}"/>
    <cellStyle name="Comma 26 8 2" xfId="40247" xr:uid="{DAD58856-8F02-4836-BD42-058BDB29F7EB}"/>
    <cellStyle name="Comma 26 9" xfId="23582" xr:uid="{47010720-20C6-4FE9-9922-C28A84E794CA}"/>
    <cellStyle name="Comma 27" xfId="485" xr:uid="{48864077-DDF1-445E-8F67-12B6ACDFC84D}"/>
    <cellStyle name="Comma 27 10" xfId="1853" xr:uid="{13E029D8-1119-42E5-BCC2-1054418B6998}"/>
    <cellStyle name="Comma 27 2" xfId="1254" xr:uid="{58B28AA4-746C-41EB-94F1-B96C9EAB27DD}"/>
    <cellStyle name="Comma 27 2 2" xfId="4562" xr:uid="{55F2D58A-3FCB-41B4-88E3-4B050EF02FE2}"/>
    <cellStyle name="Comma 27 2 2 2" xfId="8360" xr:uid="{C82872B9-5AC3-4C1C-824E-1BD785018642}"/>
    <cellStyle name="Comma 27 2 2 2 2" xfId="29850" xr:uid="{0706A391-8580-483F-A9CB-7E9BB23CE866}"/>
    <cellStyle name="Comma 27 2 2 3" xfId="26075" xr:uid="{24A75B6D-D768-4C66-AD2B-B928C1C8CBE9}"/>
    <cellStyle name="Comma 27 2 2 4" xfId="48682" xr:uid="{ADCDDE43-5C49-4D5D-8863-2021080A3CCC}"/>
    <cellStyle name="Comma 27 2 3" xfId="6015" xr:uid="{4F1AB2BE-378A-4662-BF7B-23A9C3C9AB28}"/>
    <cellStyle name="Comma 27 2 3 2" xfId="27502" xr:uid="{76AE4BE0-35B1-4662-9773-74C224D1C0CC}"/>
    <cellStyle name="Comma 27 2 3 3" xfId="49192" xr:uid="{CA1CBAE5-D0FF-4C2F-A6A4-AB4552A7B817}"/>
    <cellStyle name="Comma 27 2 4" xfId="19903" xr:uid="{31C196EF-8F74-4D66-B02B-53CC2CDFEE23}"/>
    <cellStyle name="Comma 27 2 4 2" xfId="40251" xr:uid="{37E56AFF-9A72-4D45-B178-F690AAA9073F}"/>
    <cellStyle name="Comma 27 2 5" xfId="23662" xr:uid="{4F53302E-99F7-4BEE-BB53-1380B89AAE34}"/>
    <cellStyle name="Comma 27 2 6" xfId="43208" xr:uid="{06C8BB97-C57D-40FB-AFC7-42640CF68A5F}"/>
    <cellStyle name="Comma 27 2 7" xfId="46924" xr:uid="{208F8CED-17F3-4B96-B09B-39580F64B198}"/>
    <cellStyle name="Comma 27 2 8" xfId="1935" xr:uid="{3A2F3E3B-BAAB-4E31-80EF-D7CD462755BC}"/>
    <cellStyle name="Comma 27 3" xfId="1919" xr:uid="{B81F1527-C71F-4B0B-A5BC-BE0531F4B4CC}"/>
    <cellStyle name="Comma 27 3 2" xfId="4546" xr:uid="{52F56E1A-58AB-4DD7-9185-3F49A81CC14B}"/>
    <cellStyle name="Comma 27 3 2 2" xfId="8344" xr:uid="{B1317281-D840-4E23-B6BA-E16C327555C1}"/>
    <cellStyle name="Comma 27 3 2 2 2" xfId="29834" xr:uid="{F1F2C0C1-FF3C-427F-AB26-4C83C14BFFAC}"/>
    <cellStyle name="Comma 27 3 2 3" xfId="26059" xr:uid="{7EAF1BF7-45DC-474F-9813-08AF9FCB6778}"/>
    <cellStyle name="Comma 27 3 2 4" xfId="48666" xr:uid="{922D2604-F6D6-4450-84EA-60C9E537F589}"/>
    <cellStyle name="Comma 27 3 3" xfId="6002" xr:uid="{5C3B91E7-D6AF-4316-BF62-B86B5542D5CE}"/>
    <cellStyle name="Comma 27 3 3 2" xfId="27489" xr:uid="{F17B0C08-B047-4789-8300-820F07F01678}"/>
    <cellStyle name="Comma 27 3 3 3" xfId="49179" xr:uid="{E85C3281-636A-4A13-B353-4B6314859CF8}"/>
    <cellStyle name="Comma 27 3 4" xfId="19904" xr:uid="{F3B648F7-E41E-41B4-BEBD-FEA10676D6C7}"/>
    <cellStyle name="Comma 27 3 4 2" xfId="40252" xr:uid="{286DABCC-9271-4553-80E6-0D900C2BE3F4}"/>
    <cellStyle name="Comma 27 3 5" xfId="23648" xr:uid="{291E8F95-1AB1-44BF-BAEF-B8DCCE519821}"/>
    <cellStyle name="Comma 27 3 6" xfId="43209" xr:uid="{E41C3E83-28F6-45CF-B5AE-90C2746D5AD3}"/>
    <cellStyle name="Comma 27 3 7" xfId="46911" xr:uid="{A5B34E68-83C7-4608-BA86-7B8857822E28}"/>
    <cellStyle name="Comma 27 4" xfId="2668" xr:uid="{124AE4A9-DA45-424A-BC73-E315F9F8FC1E}"/>
    <cellStyle name="Comma 27 4 2" xfId="24272" xr:uid="{A1B6289A-AA9D-47D5-8B43-BE2B7C1C2C82}"/>
    <cellStyle name="Comma 27 4 3" xfId="48602" xr:uid="{4B1081DC-0EFF-4DD1-8A85-636C6C0C5119}"/>
    <cellStyle name="Comma 27 5" xfId="4481" xr:uid="{A1F90C53-BB98-408D-A179-399E152112EF}"/>
    <cellStyle name="Comma 27 5 2" xfId="8279" xr:uid="{F15C97BE-0F05-4FB5-938E-0C32797D99EB}"/>
    <cellStyle name="Comma 27 5 2 2" xfId="29769" xr:uid="{F2C410CB-F8FD-4436-B35A-43DE1F8CAABB}"/>
    <cellStyle name="Comma 27 5 3" xfId="25994" xr:uid="{7065A5C7-7D05-4B46-82EB-26F23133FBB0}"/>
    <cellStyle name="Comma 27 5 4" xfId="49117" xr:uid="{105BCDCD-5DD1-4D7B-A142-0FCEF48E5150}"/>
    <cellStyle name="Comma 27 6" xfId="5940" xr:uid="{E3F8218D-ACDA-44FA-94F8-24FE09DB8097}"/>
    <cellStyle name="Comma 27 6 2" xfId="27427" xr:uid="{E89E943B-8665-4FAF-B115-B0E51C33C5F4}"/>
    <cellStyle name="Comma 27 7" xfId="19902" xr:uid="{C3CD27ED-37BA-4256-880B-7BDD89031FDD}"/>
    <cellStyle name="Comma 27 7 2" xfId="40250" xr:uid="{A0D624C0-DA01-407D-ABEB-68EF623C3F02}"/>
    <cellStyle name="Comma 27 8" xfId="23584" xr:uid="{6F5006B8-8186-434F-8ED6-B68D57F2240E}"/>
    <cellStyle name="Comma 27 9" xfId="46849" xr:uid="{A0C823AD-03E5-4D3C-B5F1-4AE6C7E1B4BE}"/>
    <cellStyle name="Comma 28" xfId="486" xr:uid="{C71DBA56-8951-4C39-B9F8-B36A8C779FB3}"/>
    <cellStyle name="Comma 28 10" xfId="46851" xr:uid="{7FBCE780-7006-4E68-8A81-56811E980708}"/>
    <cellStyle name="Comma 28 11" xfId="1855" xr:uid="{84309593-CD8C-4DD3-8865-224F07FC826E}"/>
    <cellStyle name="Comma 28 2" xfId="1255" xr:uid="{C6C4E6D9-B461-4D0F-8EEE-18DD16887846}"/>
    <cellStyle name="Comma 28 2 10" xfId="1936" xr:uid="{0B748D2B-D1E1-4187-BCB1-3A5D577071CC}"/>
    <cellStyle name="Comma 28 2 2" xfId="2866" xr:uid="{1D8B7A07-7337-49CB-80D1-8505A28B16A6}"/>
    <cellStyle name="Comma 28 2 2 2" xfId="6694" xr:uid="{249A7D65-3DFD-4C7F-AAFF-DABF6D3B3C10}"/>
    <cellStyle name="Comma 28 2 2 2 2" xfId="28184" xr:uid="{2BED1FF7-50C2-452F-8CE1-BFCF07653D08}"/>
    <cellStyle name="Comma 28 2 2 3" xfId="24410" xr:uid="{557CA639-2762-44F0-BA7B-F0730028E425}"/>
    <cellStyle name="Comma 28 2 2 4" xfId="48683" xr:uid="{3ABE650F-6C55-46CE-9156-0083E7878AFF}"/>
    <cellStyle name="Comma 28 2 3" xfId="4563" xr:uid="{CA100D0E-3F6B-4935-B8C3-F7CBA7F6EA68}"/>
    <cellStyle name="Comma 28 2 3 2" xfId="8361" xr:uid="{6E4BF19B-0611-4F84-B66C-1A60419CEF80}"/>
    <cellStyle name="Comma 28 2 3 2 2" xfId="29851" xr:uid="{9084461B-A7BA-429D-BFC2-B0D1E7373F3D}"/>
    <cellStyle name="Comma 28 2 3 3" xfId="26076" xr:uid="{C63978EA-E79F-4E65-8436-BAEC79FED5C3}"/>
    <cellStyle name="Comma 28 2 3 4" xfId="49193" xr:uid="{A0FB3762-8EE1-4316-BCC4-44FD98DD6D21}"/>
    <cellStyle name="Comma 28 2 4" xfId="6016" xr:uid="{8E90DE2E-7C83-445C-8532-1338D9A567D9}"/>
    <cellStyle name="Comma 28 2 4 2" xfId="27503" xr:uid="{F5843B80-0D33-4C22-B1FE-1182CFF1600E}"/>
    <cellStyle name="Comma 28 2 5" xfId="9851" xr:uid="{06146AC6-C7BD-4C3D-873E-FE1F399D83FD}"/>
    <cellStyle name="Comma 28 2 5 2" xfId="31338" xr:uid="{F7AD5B42-A4C7-451D-ABD6-A5B7DF1B9235}"/>
    <cellStyle name="Comma 28 2 6" xfId="19906" xr:uid="{8F179696-BDA0-4B99-BD1F-289D5790A3C6}"/>
    <cellStyle name="Comma 28 2 6 2" xfId="40254" xr:uid="{FF18F4FB-8FA0-4961-8165-49F0015C99FA}"/>
    <cellStyle name="Comma 28 2 7" xfId="23663" xr:uid="{DA663A97-9A30-428B-8F9C-8475B24F70DC}"/>
    <cellStyle name="Comma 28 2 8" xfId="43210" xr:uid="{4CD63455-5624-4B1D-B136-C3C42C70F5D1}"/>
    <cellStyle name="Comma 28 2 9" xfId="46925" xr:uid="{0A310AA1-ED12-444C-A397-0122EC936F40}"/>
    <cellStyle name="Comma 28 3" xfId="1921" xr:uid="{88A91CD1-E758-4305-A732-9791EAE807B8}"/>
    <cellStyle name="Comma 28 3 2" xfId="4548" xr:uid="{EADC73B0-1476-4057-8E2C-45D121DEA536}"/>
    <cellStyle name="Comma 28 3 2 2" xfId="8346" xr:uid="{7674DE61-B065-4879-BF1B-9494195CCB83}"/>
    <cellStyle name="Comma 28 3 2 2 2" xfId="29836" xr:uid="{6D170200-099C-4222-A202-E10C0CB266B5}"/>
    <cellStyle name="Comma 28 3 2 3" xfId="26061" xr:uid="{9C35040D-ECFD-4FD7-A14A-51EDE38C6BDC}"/>
    <cellStyle name="Comma 28 3 2 4" xfId="48668" xr:uid="{84C0F18A-8670-4F9D-B599-18FFF191F888}"/>
    <cellStyle name="Comma 28 3 3" xfId="6004" xr:uid="{04FC4653-A6E5-46EF-9817-1A0CA91EFB8A}"/>
    <cellStyle name="Comma 28 3 3 2" xfId="27491" xr:uid="{C15F9A04-C80A-40BA-95E3-40CB08DBA7E7}"/>
    <cellStyle name="Comma 28 3 3 3" xfId="49181" xr:uid="{890A269D-6B02-429C-A1C8-C9E079A8474E}"/>
    <cellStyle name="Comma 28 3 4" xfId="19907" xr:uid="{79DA9BAA-41A9-4878-B0FB-039390C3DF9A}"/>
    <cellStyle name="Comma 28 3 4 2" xfId="40255" xr:uid="{010244AF-D311-47D0-A45D-EAE8CC2B6B91}"/>
    <cellStyle name="Comma 28 3 5" xfId="23650" xr:uid="{402DB4AF-A2E8-45BB-98C1-0A8292FFC649}"/>
    <cellStyle name="Comma 28 3 6" xfId="43211" xr:uid="{D1BAE6F2-ABA8-43FD-A644-F3D24CBD90A4}"/>
    <cellStyle name="Comma 28 3 7" xfId="46913" xr:uid="{8901D7AF-001A-4627-9479-4649DC606343}"/>
    <cellStyle name="Comma 28 4" xfId="2690" xr:uid="{07EC0650-6941-476E-89BA-51986D79FB1D}"/>
    <cellStyle name="Comma 28 4 2" xfId="6586" xr:uid="{010661D4-CF90-4D9B-8CED-A4607AD80D36}"/>
    <cellStyle name="Comma 28 4 2 2" xfId="28075" xr:uid="{5FA0BF9B-FA6D-4B50-A12A-8230B9355DB9}"/>
    <cellStyle name="Comma 28 4 3" xfId="24293" xr:uid="{56AF02E2-9A6A-4FA0-A0DB-36C32C957C1D}"/>
    <cellStyle name="Comma 28 4 4" xfId="48604" xr:uid="{536A4DF3-7E5B-4B40-8F41-18C3E2C78BEB}"/>
    <cellStyle name="Comma 28 5" xfId="4483" xr:uid="{AC827701-15A2-45D5-8F87-0F02471D7C59}"/>
    <cellStyle name="Comma 28 5 2" xfId="8281" xr:uid="{E61E0390-6594-4DEB-BE33-CEBE5B8BA61C}"/>
    <cellStyle name="Comma 28 5 2 2" xfId="29771" xr:uid="{CD63242A-667E-40B7-8DC3-4B4D972636A5}"/>
    <cellStyle name="Comma 28 5 3" xfId="25996" xr:uid="{DB969BE2-12EF-427E-BF06-CEAF63DBF2BB}"/>
    <cellStyle name="Comma 28 5 4" xfId="49119" xr:uid="{1D281B82-BA06-4310-89A0-BF90F46FC3DD}"/>
    <cellStyle name="Comma 28 6" xfId="5942" xr:uid="{5F1677ED-F2A2-4795-9C1F-EC0E392A5DBB}"/>
    <cellStyle name="Comma 28 6 2" xfId="27429" xr:uid="{1BAF8FB4-CA6D-4598-8F40-B6E94AB441D3}"/>
    <cellStyle name="Comma 28 7" xfId="9744" xr:uid="{9EB7CF02-C1EC-443C-A6D3-5104359F0FF8}"/>
    <cellStyle name="Comma 28 7 2" xfId="31231" xr:uid="{61AE8C98-2F50-406B-8E90-F970DF95B8CD}"/>
    <cellStyle name="Comma 28 8" xfId="19905" xr:uid="{5796E99B-1DA2-4312-97B2-B0296B62CA90}"/>
    <cellStyle name="Comma 28 8 2" xfId="40253" xr:uid="{1BFC5F5E-9226-44BD-80FD-9B186F8EFCA8}"/>
    <cellStyle name="Comma 28 9" xfId="23586" xr:uid="{128B7D97-90F7-4A13-A92F-4C2307BE0C1E}"/>
    <cellStyle name="Comma 29" xfId="487" xr:uid="{24F804A5-70F4-4446-A68F-4FDFA2E9B25E}"/>
    <cellStyle name="Comma 29 10" xfId="1857" xr:uid="{19DAB075-AFB3-4113-A1FC-7800E58CAF8E}"/>
    <cellStyle name="Comma 29 2" xfId="1256" xr:uid="{DD3F8A17-D9DF-4E85-98F3-C78E5841026F}"/>
    <cellStyle name="Comma 29 2 2" xfId="4564" xr:uid="{69F0A0DD-75F8-4F62-B49B-1EC3F242B201}"/>
    <cellStyle name="Comma 29 2 2 2" xfId="8362" xr:uid="{78C6105A-7B7D-4ABD-B8C5-52FB4E5B09A3}"/>
    <cellStyle name="Comma 29 2 2 2 2" xfId="29852" xr:uid="{E4938BBB-4808-4F8E-AB4B-A4722B67D0D0}"/>
    <cellStyle name="Comma 29 2 2 3" xfId="26077" xr:uid="{08941424-C861-4097-BADB-DD5B91B4682B}"/>
    <cellStyle name="Comma 29 2 2 4" xfId="48684" xr:uid="{9057CC39-EE0C-4B14-91D1-823353352F5E}"/>
    <cellStyle name="Comma 29 2 3" xfId="6017" xr:uid="{94EFC5CF-1F37-4160-82AD-B855AE04F2C3}"/>
    <cellStyle name="Comma 29 2 3 2" xfId="27504" xr:uid="{AE607256-AA34-4629-9109-A5C590FB2D21}"/>
    <cellStyle name="Comma 29 2 3 3" xfId="49194" xr:uid="{9A3E1FA6-6B19-4256-88A9-AE8830B8DC77}"/>
    <cellStyle name="Comma 29 2 4" xfId="19909" xr:uid="{A09AF0FB-1E9F-4B03-9A2F-873CA2A0B44A}"/>
    <cellStyle name="Comma 29 2 4 2" xfId="40257" xr:uid="{7CA90706-BB45-485F-AFEE-0F542CB75E31}"/>
    <cellStyle name="Comma 29 2 5" xfId="23664" xr:uid="{F0B04A14-1D0C-4ED5-BEF8-4C1D9899DF5D}"/>
    <cellStyle name="Comma 29 2 6" xfId="43212" xr:uid="{03FC5B8E-4C83-4292-A9EB-0CBA01671734}"/>
    <cellStyle name="Comma 29 2 7" xfId="46926" xr:uid="{32D73E9A-5229-47FE-8E48-1E59B5652F28}"/>
    <cellStyle name="Comma 29 2 8" xfId="1937" xr:uid="{75D323F6-78B0-4B08-A83D-3FFBB8A210A2}"/>
    <cellStyle name="Comma 29 3" xfId="1923" xr:uid="{136CCB53-A8EE-47B7-9967-41BB12921776}"/>
    <cellStyle name="Comma 29 3 2" xfId="4550" xr:uid="{700B2846-E791-42A7-9A2B-E4E08EB728F4}"/>
    <cellStyle name="Comma 29 3 2 2" xfId="8348" xr:uid="{457ECD48-9AA5-4DBC-A60E-B16A78D0BF46}"/>
    <cellStyle name="Comma 29 3 2 2 2" xfId="29838" xr:uid="{95EAA22C-4121-4750-A0D1-428BE9BC8FD0}"/>
    <cellStyle name="Comma 29 3 2 3" xfId="26063" xr:uid="{9E7D308A-10B9-4717-8AB7-6051F7F79B66}"/>
    <cellStyle name="Comma 29 3 2 4" xfId="48670" xr:uid="{A9EC5303-F4A3-4EFA-BB4C-8580A091EFEF}"/>
    <cellStyle name="Comma 29 3 3" xfId="6006" xr:uid="{CA07BBF1-AF06-462B-A2AC-D9F4323C07EE}"/>
    <cellStyle name="Comma 29 3 3 2" xfId="27493" xr:uid="{35ED1AEC-973C-4E95-92FF-9F3A933522B6}"/>
    <cellStyle name="Comma 29 3 3 3" xfId="49183" xr:uid="{8642C0FC-CBC6-4DB1-AA34-249B76590732}"/>
    <cellStyle name="Comma 29 3 4" xfId="19910" xr:uid="{5423BB50-C4A5-4134-B685-A06866ED8A21}"/>
    <cellStyle name="Comma 29 3 4 2" xfId="40258" xr:uid="{B61D335D-5C09-411D-96E1-7DB718DC3738}"/>
    <cellStyle name="Comma 29 3 5" xfId="23652" xr:uid="{45547A91-284F-440C-964B-6321800D1AC6}"/>
    <cellStyle name="Comma 29 3 6" xfId="43213" xr:uid="{43D7F094-2B70-456F-87DA-1B6316F430BE}"/>
    <cellStyle name="Comma 29 3 7" xfId="46915" xr:uid="{5FA01418-D73F-451E-8CB4-3A2CDA8AC1CB}"/>
    <cellStyle name="Comma 29 4" xfId="2818" xr:uid="{A2497B49-D3FE-4B72-92EF-7196902B0F39}"/>
    <cellStyle name="Comma 29 4 2" xfId="24369" xr:uid="{FD34CC88-D01E-4B51-AF18-FB656D1404E7}"/>
    <cellStyle name="Comma 29 4 3" xfId="48606" xr:uid="{4EBDBD1E-8050-4015-A5AA-D6AF1DBDA052}"/>
    <cellStyle name="Comma 29 5" xfId="4485" xr:uid="{70CCADCE-3868-44C5-972C-B7850C688ED0}"/>
    <cellStyle name="Comma 29 5 2" xfId="8283" xr:uid="{1D0CC6BC-D919-48EC-B7F6-23BEE3F729BA}"/>
    <cellStyle name="Comma 29 5 2 2" xfId="29773" xr:uid="{3FB29465-5B61-4BE9-A24B-6AC6A5F4C102}"/>
    <cellStyle name="Comma 29 5 3" xfId="25998" xr:uid="{BE68BDCE-BF07-4A72-A055-C681CD312FD3}"/>
    <cellStyle name="Comma 29 5 4" xfId="49121" xr:uid="{009484F1-4637-47CA-B43E-0783401F6F2B}"/>
    <cellStyle name="Comma 29 6" xfId="5944" xr:uid="{AFF58745-1E61-49BF-AD2F-109221118664}"/>
    <cellStyle name="Comma 29 6 2" xfId="27431" xr:uid="{6C1D8CE1-DE56-49FD-854F-5878EB480216}"/>
    <cellStyle name="Comma 29 7" xfId="19908" xr:uid="{5CB17F28-2929-43DC-AB33-D14D05F4C9E8}"/>
    <cellStyle name="Comma 29 7 2" xfId="40256" xr:uid="{DCE51ED0-D51A-4D2B-AD01-7EDF5D8D94DB}"/>
    <cellStyle name="Comma 29 8" xfId="23588" xr:uid="{DAEE40AC-ABE4-4788-94C3-37BE9D76F89F}"/>
    <cellStyle name="Comma 29 9" xfId="46853" xr:uid="{B36D385D-5F63-49B7-B233-8F9646381AEF}"/>
    <cellStyle name="Comma 3" xfId="8" xr:uid="{B9268F1C-D877-4B1B-90F6-B3B2A79EEF3E}"/>
    <cellStyle name="Comma 3 10" xfId="488" xr:uid="{F5565602-BC47-49ED-B160-A40CD9C25607}"/>
    <cellStyle name="Comma 3 10 2" xfId="1258" xr:uid="{FAE24824-BE02-48B5-8223-71E6F956AB86}"/>
    <cellStyle name="Comma 3 10 2 2" xfId="19911" xr:uid="{DA287FC0-48DC-41CC-9207-7223181544A6}"/>
    <cellStyle name="Comma 3 10 2 2 2" xfId="40259" xr:uid="{9FA1718E-1B84-49BE-AD5B-544A1518B87B}"/>
    <cellStyle name="Comma 3 10 2 3" xfId="50120" xr:uid="{6680C40A-CB80-42C8-845D-479948232FD7}"/>
    <cellStyle name="Comma 3 10 2 4" xfId="10757" xr:uid="{9A9F9844-DA77-41B4-8900-8C4DB3334F6A}"/>
    <cellStyle name="Comma 3 10 3" xfId="19912" xr:uid="{B9F79891-1E63-4D72-9C84-DC81E5DB64F2}"/>
    <cellStyle name="Comma 3 10 3 2" xfId="40260" xr:uid="{1CE4ADDD-4FD2-4395-8B8C-A860D786B0F9}"/>
    <cellStyle name="Comma 3 10 4" xfId="49838" xr:uid="{5801638A-F47D-4BA7-9656-8B2E55218A2C}"/>
    <cellStyle name="Comma 3 10 5" xfId="1713" xr:uid="{9B6E9411-1F3B-41C3-A950-ACAA6469FC21}"/>
    <cellStyle name="Comma 3 100" xfId="19913" xr:uid="{E4BFA741-062A-42C8-8DC6-D6809745BED4}"/>
    <cellStyle name="Comma 3 100 2" xfId="19914" xr:uid="{1663C1C8-D9D3-4900-9893-06D5ABEF1FCA}"/>
    <cellStyle name="Comma 3 100 2 2" xfId="40262" xr:uid="{ADC525A3-D4FE-404D-88AF-97D2E5B74677}"/>
    <cellStyle name="Comma 3 100 3" xfId="19915" xr:uid="{C4E1090D-B443-4C0D-9D41-B8A15B0E5F8F}"/>
    <cellStyle name="Comma 3 100 3 2" xfId="40263" xr:uid="{5AED8FA3-B8CC-49E8-A93D-A6E66F878C6B}"/>
    <cellStyle name="Comma 3 100 4" xfId="40261" xr:uid="{FCE571B5-3787-4403-8ED0-C503B21990EF}"/>
    <cellStyle name="Comma 3 101" xfId="19916" xr:uid="{33E5029B-57D6-471E-8E6D-A5FB9D74EA4D}"/>
    <cellStyle name="Comma 3 101 2" xfId="19917" xr:uid="{A346273A-3FCA-44EE-97D5-41D3FA3AB07A}"/>
    <cellStyle name="Comma 3 101 2 2" xfId="40265" xr:uid="{53151D38-25C7-4869-88FA-2722979FC5BB}"/>
    <cellStyle name="Comma 3 101 3" xfId="19918" xr:uid="{61EF4009-343D-4E9E-B1DD-3B8C2A385CF4}"/>
    <cellStyle name="Comma 3 101 3 2" xfId="40266" xr:uid="{B59E61E7-6EE2-4B96-9738-4126B714B33A}"/>
    <cellStyle name="Comma 3 101 4" xfId="40264" xr:uid="{CA49431F-9CCB-4AB1-912D-BE15A8ED937B}"/>
    <cellStyle name="Comma 3 102" xfId="19919" xr:uid="{1C731725-4DF9-49DF-9C90-5A89390B72E8}"/>
    <cellStyle name="Comma 3 102 2" xfId="19920" xr:uid="{7A45BACE-945B-43B1-A96D-F4018D10AEF1}"/>
    <cellStyle name="Comma 3 102 2 2" xfId="40268" xr:uid="{5BEE46F5-F58F-4D88-8F61-DBADD4246093}"/>
    <cellStyle name="Comma 3 102 3" xfId="19921" xr:uid="{02151B3E-4AE2-480D-BCA3-E63AB286C2ED}"/>
    <cellStyle name="Comma 3 102 3 2" xfId="40269" xr:uid="{3D847ED0-B4AA-4407-8183-B42FD77E565D}"/>
    <cellStyle name="Comma 3 102 4" xfId="40267" xr:uid="{C6B9B188-80C7-4A99-A3D2-5F09E284A373}"/>
    <cellStyle name="Comma 3 103" xfId="19922" xr:uid="{58216F12-C335-4450-A0F8-76DC5B088905}"/>
    <cellStyle name="Comma 3 103 2" xfId="19923" xr:uid="{3E22A88C-23FB-42CF-8E3D-68E95AC5A926}"/>
    <cellStyle name="Comma 3 103 2 2" xfId="40271" xr:uid="{74D7F6B3-4BE6-4E38-B16E-3A3874A2A727}"/>
    <cellStyle name="Comma 3 103 3" xfId="19924" xr:uid="{48136FD8-6A35-4279-8FEA-8022A0898665}"/>
    <cellStyle name="Comma 3 103 3 2" xfId="40272" xr:uid="{6F62475B-2172-45AA-8E5D-1C46F6BE34E7}"/>
    <cellStyle name="Comma 3 103 4" xfId="40270" xr:uid="{4206EFC2-7667-47FE-8387-A4C191F10B70}"/>
    <cellStyle name="Comma 3 104" xfId="19925" xr:uid="{88357B0A-BF72-4D96-995F-13F230F96860}"/>
    <cellStyle name="Comma 3 104 2" xfId="19926" xr:uid="{95115C0D-85F6-4CA7-8DB7-CF1E07B4042A}"/>
    <cellStyle name="Comma 3 104 2 2" xfId="40274" xr:uid="{F78A2897-9CA3-49CD-9800-229C0AB975EE}"/>
    <cellStyle name="Comma 3 104 3" xfId="19927" xr:uid="{2B26230A-A200-48CB-890D-D8845004FA54}"/>
    <cellStyle name="Comma 3 104 3 2" xfId="40275" xr:uid="{B5D8C55A-23B7-4122-B877-5FC56C285FFE}"/>
    <cellStyle name="Comma 3 104 4" xfId="40273" xr:uid="{3D822D41-94D4-40A3-94C7-FD36E511E488}"/>
    <cellStyle name="Comma 3 105" xfId="19928" xr:uid="{D66A9103-6621-4A08-A396-9D88B45D5787}"/>
    <cellStyle name="Comma 3 105 2" xfId="19929" xr:uid="{B74005FC-3835-4F05-8C57-84506B04B2E8}"/>
    <cellStyle name="Comma 3 105 2 2" xfId="40277" xr:uid="{8DCE0A1F-CDFF-416B-8DDC-A27E0727E82C}"/>
    <cellStyle name="Comma 3 105 3" xfId="19930" xr:uid="{6565DE63-ABDD-4133-9937-DA87D577840C}"/>
    <cellStyle name="Comma 3 105 3 2" xfId="40278" xr:uid="{A0260381-2FCB-457C-878E-B6ED41422D17}"/>
    <cellStyle name="Comma 3 105 4" xfId="40276" xr:uid="{5DBD6825-E629-4FC2-9A7B-8113F393B1D3}"/>
    <cellStyle name="Comma 3 106" xfId="19931" xr:uid="{EFF820EB-29B0-401E-9DF0-334BEEB4B668}"/>
    <cellStyle name="Comma 3 106 2" xfId="19932" xr:uid="{57273F33-FDD6-4F2B-A252-B19DDC3961B9}"/>
    <cellStyle name="Comma 3 106 2 2" xfId="40280" xr:uid="{DDE54D1B-D97A-4C05-8A8A-6ADF2F9A279D}"/>
    <cellStyle name="Comma 3 106 3" xfId="19933" xr:uid="{0164F73F-A887-45D7-ABAD-7F58750688C9}"/>
    <cellStyle name="Comma 3 106 3 2" xfId="40281" xr:uid="{11800B30-7A8C-42BF-959A-DAA7C636FCC7}"/>
    <cellStyle name="Comma 3 106 4" xfId="40279" xr:uid="{D4F5E8B1-FCA5-47E2-9D5B-029BB0D1DBEF}"/>
    <cellStyle name="Comma 3 107" xfId="19934" xr:uid="{9E03924F-59B0-4344-9B1E-8C241E8C97DC}"/>
    <cellStyle name="Comma 3 107 2" xfId="19935" xr:uid="{7E771807-3F05-4583-8FF0-74D954759EED}"/>
    <cellStyle name="Comma 3 107 2 2" xfId="40283" xr:uid="{42FE1368-5EA7-44BD-A307-1C9C57104689}"/>
    <cellStyle name="Comma 3 107 3" xfId="19936" xr:uid="{3616A5EE-40C6-4703-B105-5783E6C4CBBF}"/>
    <cellStyle name="Comma 3 107 3 2" xfId="40284" xr:uid="{7E6767CF-E4AB-4210-B308-1D1F8C5FBE20}"/>
    <cellStyle name="Comma 3 107 4" xfId="40282" xr:uid="{E229FB80-0A5C-4A5F-A765-4B2884A9C911}"/>
    <cellStyle name="Comma 3 108" xfId="19937" xr:uid="{A9E5B1E7-6851-4BD4-97AF-8E2FEBB3976C}"/>
    <cellStyle name="Comma 3 108 2" xfId="40285" xr:uid="{05A83D2C-5198-4CCC-AB7C-BD777BB71487}"/>
    <cellStyle name="Comma 3 109" xfId="19938" xr:uid="{3E4AB44B-38D3-4026-B5C7-D5F568BC1DCB}"/>
    <cellStyle name="Comma 3 109 2" xfId="40286" xr:uid="{B3118347-AE87-4C47-9BD2-605C0C083FC4}"/>
    <cellStyle name="Comma 3 11" xfId="489" xr:uid="{F1BEED49-46D7-4703-B824-696265143864}"/>
    <cellStyle name="Comma 3 11 2" xfId="1259" xr:uid="{5F0679D9-78EA-466C-BB68-2DA035E3DDD5}"/>
    <cellStyle name="Comma 3 11 2 2" xfId="19939" xr:uid="{086D61C6-05FC-4DD4-B75B-B7DD22A3D2A1}"/>
    <cellStyle name="Comma 3 11 2 2 2" xfId="40287" xr:uid="{88478992-82B3-4E83-8506-9D44968A4329}"/>
    <cellStyle name="Comma 3 11 2 3" xfId="50146" xr:uid="{24A830BB-D019-4255-967D-414F03CE2137}"/>
    <cellStyle name="Comma 3 11 2 4" xfId="10758" xr:uid="{6C318C78-4B4B-473B-9C35-EB1C7B6F459E}"/>
    <cellStyle name="Comma 3 11 3" xfId="19940" xr:uid="{8294683D-7071-43E1-825B-D1018C06D9ED}"/>
    <cellStyle name="Comma 3 11 3 2" xfId="40288" xr:uid="{EC4F4C22-E0F0-4B4E-9E1B-0337F1E656DE}"/>
    <cellStyle name="Comma 3 11 4" xfId="49864" xr:uid="{4B2F7AA6-E571-4A81-A59E-328FCFB41EA8}"/>
    <cellStyle name="Comma 3 11 5" xfId="1714" xr:uid="{38E052AC-8C90-4D61-9C87-98150F4BF8DA}"/>
    <cellStyle name="Comma 3 110" xfId="19941" xr:uid="{66E68E8E-498A-4B7A-9545-7DBB0C6F3D5A}"/>
    <cellStyle name="Comma 3 110 2" xfId="40289" xr:uid="{4D72A097-64D3-4ADB-B285-44A1286E56FA}"/>
    <cellStyle name="Comma 3 111" xfId="19942" xr:uid="{B52AE4FF-BC10-4BE5-B313-53E35A9D6D71}"/>
    <cellStyle name="Comma 3 111 2" xfId="40290" xr:uid="{3BBA8B90-6152-4B13-80A2-6C39D5DC3CF7}"/>
    <cellStyle name="Comma 3 112" xfId="19943" xr:uid="{86265F25-A4F1-4D65-9F7E-F2B06F8E73E4}"/>
    <cellStyle name="Comma 3 112 2" xfId="40291" xr:uid="{0954F8E0-DBA5-4C25-B3F0-A3FDD4D372A0}"/>
    <cellStyle name="Comma 3 113" xfId="19944" xr:uid="{050B0556-D38E-419E-8662-E3286EB9EA53}"/>
    <cellStyle name="Comma 3 113 2" xfId="40292" xr:uid="{788C043B-D1B0-4333-942C-3AD47A43B80C}"/>
    <cellStyle name="Comma 3 114" xfId="19945" xr:uid="{F10B4553-62AB-41F9-9430-80560BAEB104}"/>
    <cellStyle name="Comma 3 114 2" xfId="40293" xr:uid="{0C3BF77D-77B8-4A92-89E3-B95B3906AA4A}"/>
    <cellStyle name="Comma 3 115" xfId="19946" xr:uid="{35CA7064-07B8-4EA3-BDE8-A321D0380A18}"/>
    <cellStyle name="Comma 3 115 2" xfId="40294" xr:uid="{85E24569-9873-41D3-95EA-5E0F26C12332}"/>
    <cellStyle name="Comma 3 116" xfId="19947" xr:uid="{84E494FC-8048-47A1-8950-38709318D2F2}"/>
    <cellStyle name="Comma 3 116 2" xfId="40295" xr:uid="{B2FDD647-F712-45D3-96CC-E700DDA3095C}"/>
    <cellStyle name="Comma 3 117" xfId="19948" xr:uid="{BD46F096-BAFF-4A99-9F16-22BE6198CE10}"/>
    <cellStyle name="Comma 3 117 2" xfId="40296" xr:uid="{5ED3E56D-DC43-48AE-A1E3-9E6AAF6B010E}"/>
    <cellStyle name="Comma 3 118" xfId="19949" xr:uid="{1E860797-E64B-4AA6-A3E1-9CEBB906C8BC}"/>
    <cellStyle name="Comma 3 118 2" xfId="40297" xr:uid="{3464C464-570E-4B25-AC1D-A782433E328B}"/>
    <cellStyle name="Comma 3 119" xfId="19950" xr:uid="{FA4A2EDA-E83E-4EF6-80EA-903837ECC3DB}"/>
    <cellStyle name="Comma 3 119 2" xfId="40298" xr:uid="{FA6697FC-630A-4618-88EC-2813A3F52AF2}"/>
    <cellStyle name="Comma 3 12" xfId="1257" xr:uid="{D41A3C55-8E63-4EEB-BEBE-C7CEA3E08C5B}"/>
    <cellStyle name="Comma 3 12 2" xfId="10759" xr:uid="{51B2AEBD-74F6-46D9-A519-81B2A7FB02AF}"/>
    <cellStyle name="Comma 3 12 2 2" xfId="19952" xr:uid="{174B086D-A2C2-40E1-990A-10912142299F}"/>
    <cellStyle name="Comma 3 12 2 2 2" xfId="40300" xr:uid="{F7ADFF6F-30A5-4866-9D37-B4F4514FDBF9}"/>
    <cellStyle name="Comma 3 12 2 3" xfId="31862" xr:uid="{703F6BA9-3FBD-4825-B240-984D5C3ACB65}"/>
    <cellStyle name="Comma 3 12 2 4" xfId="48555" xr:uid="{E6290060-21C0-40E7-B6D0-A9A06E6CD40B}"/>
    <cellStyle name="Comma 3 12 2 5" xfId="50172" xr:uid="{594E715A-2A89-4A38-BD40-31FC78903F0C}"/>
    <cellStyle name="Comma 3 12 3" xfId="19953" xr:uid="{125FB476-7BFA-4857-BFE9-84CFD4F31636}"/>
    <cellStyle name="Comma 3 12 3 2" xfId="40301" xr:uid="{C28E38B5-C228-46C3-9BB8-8A0AD59ED99E}"/>
    <cellStyle name="Comma 3 12 4" xfId="19951" xr:uid="{E8F6A074-6089-4BB7-A43E-989A830CA867}"/>
    <cellStyle name="Comma 3 12 4 2" xfId="40299" xr:uid="{35DAF82D-C720-4B2D-B27C-8987AF59CFDD}"/>
    <cellStyle name="Comma 3 12 5" xfId="49890" xr:uid="{EBA09768-C558-479C-94F1-6A172B67D6C9}"/>
    <cellStyle name="Comma 3 12 6" xfId="1712" xr:uid="{258F8DD4-A114-43CB-8567-DBBD30ED6BF4}"/>
    <cellStyle name="Comma 3 120" xfId="19954" xr:uid="{0210D191-865C-480E-9DDF-F7B2984D5E48}"/>
    <cellStyle name="Comma 3 120 2" xfId="40302" xr:uid="{96C65649-48B3-4AE8-842B-D749DCD53287}"/>
    <cellStyle name="Comma 3 121" xfId="19955" xr:uid="{61C8CBB1-B3E5-4EDC-9FF7-549599F67AA1}"/>
    <cellStyle name="Comma 3 121 2" xfId="40303" xr:uid="{4F5337AA-2816-40F6-A509-A8647F50B03F}"/>
    <cellStyle name="Comma 3 122" xfId="19956" xr:uid="{A471AB70-6CA3-41EC-AAD4-35517B186790}"/>
    <cellStyle name="Comma 3 122 2" xfId="40304" xr:uid="{519F89FD-8761-4A70-83F6-8E738675091D}"/>
    <cellStyle name="Comma 3 123" xfId="19957" xr:uid="{C74935B1-C1D1-426C-9407-73308697482C}"/>
    <cellStyle name="Comma 3 123 2" xfId="40305" xr:uid="{169C7F7A-7A7A-434B-919E-2342000617D0}"/>
    <cellStyle name="Comma 3 124" xfId="19958" xr:uid="{DD76FDE7-2F02-4422-9DDB-3E8B8727DD41}"/>
    <cellStyle name="Comma 3 124 2" xfId="40306" xr:uid="{0FA0A029-CC00-40B4-B27C-9BA146A7DC66}"/>
    <cellStyle name="Comma 3 125" xfId="19959" xr:uid="{66F24CB1-62A4-47A9-AA0D-B78D3C19CAA3}"/>
    <cellStyle name="Comma 3 125 2" xfId="40307" xr:uid="{ECAFBC8B-69CF-4A79-9FCE-AC3B712002A1}"/>
    <cellStyle name="Comma 3 126" xfId="19960" xr:uid="{8A53CAC0-1C87-401E-8DAB-AF5A1D6D9CD4}"/>
    <cellStyle name="Comma 3 126 2" xfId="40308" xr:uid="{8E526BFF-1914-4062-8E2C-13F6B2922BCF}"/>
    <cellStyle name="Comma 3 127" xfId="19961" xr:uid="{F5FE988C-41DD-4E9E-BA3F-286672B805BB}"/>
    <cellStyle name="Comma 3 127 2" xfId="40309" xr:uid="{A86552BF-3113-44B4-9EC3-C19F495A5064}"/>
    <cellStyle name="Comma 3 128" xfId="19962" xr:uid="{7511911C-87AC-43AA-952E-2EDCF09ECDD4}"/>
    <cellStyle name="Comma 3 128 2" xfId="40310" xr:uid="{0886CD54-32B9-418E-8E44-D26777296600}"/>
    <cellStyle name="Comma 3 129" xfId="19963" xr:uid="{6AF12433-7ECA-4877-8FEE-C2E29833E474}"/>
    <cellStyle name="Comma 3 129 2" xfId="40311" xr:uid="{111C4CC5-11BC-4E15-A6FD-B0F5B34F06FB}"/>
    <cellStyle name="Comma 3 13" xfId="1418" xr:uid="{7DABA4F5-19F7-4536-AA6C-C1F6D8091083}"/>
    <cellStyle name="Comma 3 13 2" xfId="4701" xr:uid="{C280F388-C7AF-4270-BEEC-B1DDE91180A5}"/>
    <cellStyle name="Comma 3 13 2 2" xfId="26187" xr:uid="{17A11D74-3B73-42FC-A131-CF24698FBADD}"/>
    <cellStyle name="Comma 3 13 3" xfId="10760" xr:uid="{F274AB22-05AF-416C-97ED-BB800613B19A}"/>
    <cellStyle name="Comma 3 13 3 2" xfId="19965" xr:uid="{742D6B3C-E91D-4838-BC66-5281DDDDD5CB}"/>
    <cellStyle name="Comma 3 13 3 2 2" xfId="40313" xr:uid="{B56AF2DF-415B-42B9-97C8-707152354DD2}"/>
    <cellStyle name="Comma 3 13 3 3" xfId="31863" xr:uid="{342BB3BC-FD90-4953-AD95-C17815A82795}"/>
    <cellStyle name="Comma 3 13 4" xfId="19964" xr:uid="{1EA8C473-23D4-49BE-81CF-2C8BD257DCA2}"/>
    <cellStyle name="Comma 3 13 4 2" xfId="40312" xr:uid="{577D59C4-2C1A-41AB-A208-B6022E63494F}"/>
    <cellStyle name="Comma 3 13 5" xfId="49914" xr:uid="{BADC3FE5-49DA-4BC6-A5D6-9DB0C069D15A}"/>
    <cellStyle name="Comma 3 13 6" xfId="2036" xr:uid="{098F0E74-B488-4695-B3F6-F588498B2653}"/>
    <cellStyle name="Comma 3 130" xfId="19966" xr:uid="{4C740610-BD4B-4936-BD96-86B6F2CBC80B}"/>
    <cellStyle name="Comma 3 130 2" xfId="40314" xr:uid="{F8476CE7-BDEF-499C-AF5F-8EB8E528CF50}"/>
    <cellStyle name="Comma 3 131" xfId="19967" xr:uid="{AB57CAB9-A75D-47AC-AAB9-6562C6F21D6D}"/>
    <cellStyle name="Comma 3 131 2" xfId="40315" xr:uid="{5D9D5834-EBD9-4D29-9FAA-0AEEC9D99B41}"/>
    <cellStyle name="Comma 3 132" xfId="19968" xr:uid="{360CD24E-905C-4EDE-A6AA-0FDB249E813E}"/>
    <cellStyle name="Comma 3 132 2" xfId="40316" xr:uid="{56F1F583-7A75-44BC-8F4D-1739B340D163}"/>
    <cellStyle name="Comma 3 133" xfId="19969" xr:uid="{59FFDB6B-D751-4507-BC61-A0272F5C1643}"/>
    <cellStyle name="Comma 3 133 2" xfId="40317" xr:uid="{0CE15699-477E-48D4-9AE8-2E909CECFF46}"/>
    <cellStyle name="Comma 3 134" xfId="19970" xr:uid="{59E63A19-3C63-4098-B62D-030E7C7905C4}"/>
    <cellStyle name="Comma 3 134 2" xfId="40318" xr:uid="{83F0EA4A-B655-4102-AF7B-BACEFEA97EF9}"/>
    <cellStyle name="Comma 3 135" xfId="19971" xr:uid="{BF324BEC-1D22-4D60-B087-7E40C62E9CDF}"/>
    <cellStyle name="Comma 3 135 2" xfId="40319" xr:uid="{83082E9F-D43C-4BFE-AEE9-5BB30095378D}"/>
    <cellStyle name="Comma 3 136" xfId="19972" xr:uid="{B717EC47-2235-4A73-968C-F881E8D53693}"/>
    <cellStyle name="Comma 3 136 2" xfId="40320" xr:uid="{9447A649-F12F-464B-8C45-DC40A4575747}"/>
    <cellStyle name="Comma 3 137" xfId="19973" xr:uid="{5FB66569-667E-47E2-93F1-2026B6D2D601}"/>
    <cellStyle name="Comma 3 137 2" xfId="40321" xr:uid="{8F2F0D65-1BA5-47B2-9CCA-163207BC77B6}"/>
    <cellStyle name="Comma 3 138" xfId="19974" xr:uid="{C18AB1D9-0E48-41E0-ACA8-47723799CDA8}"/>
    <cellStyle name="Comma 3 138 2" xfId="40322" xr:uid="{3DE2BF91-0172-4708-B85A-000B1B83C4ED}"/>
    <cellStyle name="Comma 3 139" xfId="19975" xr:uid="{8308D014-30A3-4898-B671-5518AB25D430}"/>
    <cellStyle name="Comma 3 139 2" xfId="40323" xr:uid="{91A20576-5375-416B-B934-2CD6CC8BE153}"/>
    <cellStyle name="Comma 3 14" xfId="1439" xr:uid="{1B32EB87-AFFB-45EA-869D-E8AE8350C878}"/>
    <cellStyle name="Comma 3 14 2" xfId="4916" xr:uid="{798FCCB4-A907-452F-A287-99E3C60F122A}"/>
    <cellStyle name="Comma 3 14 2 2" xfId="26403" xr:uid="{3C2FF15C-490C-42C8-BC11-8108B6A9964B}"/>
    <cellStyle name="Comma 3 14 3" xfId="19977" xr:uid="{73628DAE-FAC0-4D39-B5E8-30B82F8E753B}"/>
    <cellStyle name="Comma 3 14 3 2" xfId="40325" xr:uid="{A546E1D0-918C-431A-B038-93446E3E0283}"/>
    <cellStyle name="Comma 3 14 3 3" xfId="49478" xr:uid="{C4101880-8DC9-41FC-A2B5-0A0382892C57}"/>
    <cellStyle name="Comma 3 14 4" xfId="19976" xr:uid="{8F951BD9-1A68-4C53-B872-D401E727A4D4}"/>
    <cellStyle name="Comma 3 14 4 2" xfId="40324" xr:uid="{0C2F6FB8-9FF0-423C-9D92-1C12C6F223B7}"/>
    <cellStyle name="Comma 3 14 5" xfId="2241" xr:uid="{3F6B5559-7A67-4F00-B6A7-6D41ED8BF6CA}"/>
    <cellStyle name="Comma 3 140" xfId="19978" xr:uid="{23695FAA-0521-49B4-81A6-74E20C76F0DA}"/>
    <cellStyle name="Comma 3 140 2" xfId="40326" xr:uid="{D47D5005-113C-4CA5-9D62-8640634F8A06}"/>
    <cellStyle name="Comma 3 141" xfId="19979" xr:uid="{99C75F3A-AE3B-4C1B-B8FD-06E6D225643D}"/>
    <cellStyle name="Comma 3 141 2" xfId="40327" xr:uid="{1D59024E-76B5-402D-A110-EE00601CDFE4}"/>
    <cellStyle name="Comma 3 142" xfId="19980" xr:uid="{01154656-09BB-4317-986B-DE23E357B93C}"/>
    <cellStyle name="Comma 3 142 2" xfId="40328" xr:uid="{AD8EDD5A-0218-4E53-8CA3-A864FBE0233F}"/>
    <cellStyle name="Comma 3 143" xfId="19981" xr:uid="{1C235F00-10B8-4C50-9247-A30455E893BE}"/>
    <cellStyle name="Comma 3 143 2" xfId="40329" xr:uid="{FC8FCE1C-CA06-4780-905A-83D83EA64C3F}"/>
    <cellStyle name="Comma 3 144" xfId="19982" xr:uid="{F3C0ACA4-B187-4DB6-9F73-9903302624D2}"/>
    <cellStyle name="Comma 3 144 2" xfId="40330" xr:uid="{2329F0F6-5034-4C54-A3B5-A43EEBF230FB}"/>
    <cellStyle name="Comma 3 145" xfId="19983" xr:uid="{19E8E1F4-7E7F-4F28-BDC9-F14A2D3E1B9E}"/>
    <cellStyle name="Comma 3 145 2" xfId="40331" xr:uid="{9F480675-734E-4DA9-858F-25B7B7251D42}"/>
    <cellStyle name="Comma 3 146" xfId="19984" xr:uid="{0665155A-A50B-4147-9225-FC401B124E59}"/>
    <cellStyle name="Comma 3 146 2" xfId="40332" xr:uid="{B007E863-42BB-4B91-B12E-24CA0B51895E}"/>
    <cellStyle name="Comma 3 147" xfId="19985" xr:uid="{149681C8-ECAE-4BCF-A241-B67B663BA799}"/>
    <cellStyle name="Comma 3 147 2" xfId="40333" xr:uid="{D1B9E77D-D8A5-4ACB-A087-9EBC728D1339}"/>
    <cellStyle name="Comma 3 148" xfId="19986" xr:uid="{9D3AD358-951B-4988-9299-1315085F6304}"/>
    <cellStyle name="Comma 3 148 2" xfId="40334" xr:uid="{63B79898-3232-4B2D-9811-F041BC17D728}"/>
    <cellStyle name="Comma 3 149" xfId="19987" xr:uid="{B01B90D2-DCD6-4759-8001-84563942B93D}"/>
    <cellStyle name="Comma 3 149 2" xfId="40335" xr:uid="{7A297DE9-E69B-43C3-BB1C-5A8C753E7B63}"/>
    <cellStyle name="Comma 3 15" xfId="1532" xr:uid="{B78D05A3-E370-49B8-8744-A073D7A7A113}"/>
    <cellStyle name="Comma 3 15 2" xfId="19989" xr:uid="{E98D8F96-3A83-487A-BAB6-0D30E28DDDF4}"/>
    <cellStyle name="Comma 3 15 2 2" xfId="40337" xr:uid="{8B38CD66-1664-4C13-BC7E-E86658803910}"/>
    <cellStyle name="Comma 3 15 3" xfId="19990" xr:uid="{6170CE34-4490-435A-BAE7-189FBBE6E797}"/>
    <cellStyle name="Comma 3 15 3 2" xfId="40338" xr:uid="{A133D097-8507-45F5-9002-F2FAEFFC195A}"/>
    <cellStyle name="Comma 3 15 4" xfId="19988" xr:uid="{99B450C7-6EBB-4D0C-B51D-510DE82002B7}"/>
    <cellStyle name="Comma 3 15 4 2" xfId="40336" xr:uid="{C813FC1F-4430-4D72-9243-4D1C65DCA712}"/>
    <cellStyle name="Comma 3 15 5" xfId="4247" xr:uid="{75436379-D3FF-44A5-8249-E8CEB05DD597}"/>
    <cellStyle name="Comma 3 150" xfId="19991" xr:uid="{014223E8-69C6-411C-89F5-79144A271B4C}"/>
    <cellStyle name="Comma 3 150 2" xfId="40339" xr:uid="{35D9CDDB-26EC-4551-9FE9-DCA788BBD298}"/>
    <cellStyle name="Comma 3 151" xfId="19992" xr:uid="{19017438-6DAD-4A3F-AB57-77BD967B59AC}"/>
    <cellStyle name="Comma 3 151 2" xfId="40340" xr:uid="{C79CD08D-0EE0-4735-903B-516A2B57A6D1}"/>
    <cellStyle name="Comma 3 152" xfId="19993" xr:uid="{3427567B-967A-4F42-BE6B-6B14A33DD012}"/>
    <cellStyle name="Comma 3 152 2" xfId="40341" xr:uid="{C92B53F5-E556-4AB0-80E6-F23AC405B8F0}"/>
    <cellStyle name="Comma 3 153" xfId="19994" xr:uid="{BF71817E-56CE-4510-9BD8-04E1A30BF641}"/>
    <cellStyle name="Comma 3 153 2" xfId="40342" xr:uid="{8495902D-727C-48C6-AAFD-1F187E238D9D}"/>
    <cellStyle name="Comma 3 154" xfId="19995" xr:uid="{37368B89-3563-4638-85DC-D50D6552E626}"/>
    <cellStyle name="Comma 3 154 2" xfId="40343" xr:uid="{71CBA6BF-9EF1-47CE-88DB-FA70BD450BDC}"/>
    <cellStyle name="Comma 3 155" xfId="19996" xr:uid="{E517974C-C51F-4188-A730-C1683D94F52B}"/>
    <cellStyle name="Comma 3 155 2" xfId="40344" xr:uid="{87083045-7CA7-43E1-A1A6-A7B2EC59BA23}"/>
    <cellStyle name="Comma 3 156" xfId="19997" xr:uid="{56C69097-700D-4B8B-B116-4B9158BF7779}"/>
    <cellStyle name="Comma 3 156 2" xfId="40345" xr:uid="{164E7E87-ED14-47D8-8100-4BD4E8609E11}"/>
    <cellStyle name="Comma 3 157" xfId="19998" xr:uid="{20B6EC92-3104-4280-BDB9-43687581A30C}"/>
    <cellStyle name="Comma 3 157 2" xfId="40346" xr:uid="{9684BD1C-A3A4-4BAA-BD3E-E3B051CDFB13}"/>
    <cellStyle name="Comma 3 158" xfId="19999" xr:uid="{B8161DD7-58C7-4D4B-B9FF-D5F13E5E94FD}"/>
    <cellStyle name="Comma 3 158 2" xfId="40347" xr:uid="{8C48F6D4-5217-4D3B-9F63-46B24A54DFAA}"/>
    <cellStyle name="Comma 3 159" xfId="20000" xr:uid="{4F3C68C3-081C-4353-9BB1-4A16E1448EAA}"/>
    <cellStyle name="Comma 3 159 2" xfId="40348" xr:uid="{507EBE33-6C93-46C9-A841-8B0C8F01B03E}"/>
    <cellStyle name="Comma 3 16" xfId="20001" xr:uid="{E82F99BB-23E3-4B3D-8562-D3E806ECA2D5}"/>
    <cellStyle name="Comma 3 16 2" xfId="20002" xr:uid="{82A95B09-357B-469F-8A90-8303A5A03A83}"/>
    <cellStyle name="Comma 3 16 2 2" xfId="40350" xr:uid="{AF26B573-554C-4123-9DD3-7EC1A52E801F}"/>
    <cellStyle name="Comma 3 16 3" xfId="20003" xr:uid="{499EA420-302A-4B2F-A51D-8E8752A8F166}"/>
    <cellStyle name="Comma 3 16 3 2" xfId="40351" xr:uid="{E8DDB530-69EB-40C9-AA08-3E5570136A90}"/>
    <cellStyle name="Comma 3 16 4" xfId="40349" xr:uid="{22857881-A1E5-41B6-B442-601CF46BC89E}"/>
    <cellStyle name="Comma 3 160" xfId="20004" xr:uid="{3FE84778-D03C-42E9-9E26-F00EE9E526DE}"/>
    <cellStyle name="Comma 3 160 2" xfId="40352" xr:uid="{760B4B51-9D3A-4F48-8757-50A5C238EC88}"/>
    <cellStyle name="Comma 3 161" xfId="20005" xr:uid="{78F8705D-3EE4-4657-BB3C-F4653491EA66}"/>
    <cellStyle name="Comma 3 161 2" xfId="40353" xr:uid="{4142CF10-6503-42EC-9CC9-207BAF4C1595}"/>
    <cellStyle name="Comma 3 162" xfId="20006" xr:uid="{7ADE6239-A992-455F-B716-2127592A1D0D}"/>
    <cellStyle name="Comma 3 162 2" xfId="40354" xr:uid="{7FC21D97-26EB-4ADE-BE5E-2AAEC7F5E667}"/>
    <cellStyle name="Comma 3 163" xfId="20007" xr:uid="{086FBA7E-C9DF-4BD0-84CF-BB0962BA5A11}"/>
    <cellStyle name="Comma 3 163 2" xfId="40355" xr:uid="{006CE5EC-4895-45D8-BC48-C0FE42D5FB20}"/>
    <cellStyle name="Comma 3 164" xfId="20008" xr:uid="{5AEEA8E5-7347-4608-A474-CC3784D72CF6}"/>
    <cellStyle name="Comma 3 164 2" xfId="40356" xr:uid="{308CEF31-3249-411A-9800-B97E19A4E8F3}"/>
    <cellStyle name="Comma 3 165" xfId="20009" xr:uid="{6C3054E4-E953-4A33-9F1C-CD241C621456}"/>
    <cellStyle name="Comma 3 165 2" xfId="40357" xr:uid="{6B8AFA73-3D7D-47E2-83AE-8862648C7988}"/>
    <cellStyle name="Comma 3 166" xfId="20010" xr:uid="{2BB3F9DD-C8C3-475C-859B-CE87B87FD4F3}"/>
    <cellStyle name="Comma 3 166 2" xfId="40358" xr:uid="{8B1CDC88-BD77-45E9-ADD4-BFFF6D4D8600}"/>
    <cellStyle name="Comma 3 167" xfId="20011" xr:uid="{4C3CEE8A-D497-4CC4-8DD4-D086315894BB}"/>
    <cellStyle name="Comma 3 167 2" xfId="40359" xr:uid="{5FFABF63-AFF4-4E4F-B1AC-BDD202020AC9}"/>
    <cellStyle name="Comma 3 168" xfId="20012" xr:uid="{456F6125-A5F1-4A19-B3F5-DCBE345C5AB2}"/>
    <cellStyle name="Comma 3 168 2" xfId="40360" xr:uid="{0A542B57-15C3-4653-8AC4-78CE7EE401EF}"/>
    <cellStyle name="Comma 3 169" xfId="20013" xr:uid="{CA34866F-AF71-44B5-8FCB-47D1C48AB3C8}"/>
    <cellStyle name="Comma 3 169 2" xfId="40361" xr:uid="{7B9A59A2-E1A3-4F53-944B-4514DA4D1295}"/>
    <cellStyle name="Comma 3 17" xfId="20014" xr:uid="{7015F8E6-43E8-4510-8576-5908ACCE6A6B}"/>
    <cellStyle name="Comma 3 17 2" xfId="20015" xr:uid="{820BEB91-E40B-4ED6-A6E5-95E89525FE94}"/>
    <cellStyle name="Comma 3 17 2 2" xfId="40363" xr:uid="{6894C3E2-1922-493D-B839-492A094A0101}"/>
    <cellStyle name="Comma 3 17 3" xfId="20016" xr:uid="{8821825D-4E3E-4AA3-B6F7-C708EAA6636F}"/>
    <cellStyle name="Comma 3 17 3 2" xfId="40364" xr:uid="{D14C1341-0BB4-4BF7-B4FB-C186ED4860E0}"/>
    <cellStyle name="Comma 3 17 4" xfId="40362" xr:uid="{463FDA75-68BD-427E-8399-3DBE05B5130A}"/>
    <cellStyle name="Comma 3 170" xfId="20017" xr:uid="{243C92F5-3759-4BD2-9086-7FB52449B584}"/>
    <cellStyle name="Comma 3 170 2" xfId="40365" xr:uid="{C1520524-052F-43D8-BBCB-521658CAE811}"/>
    <cellStyle name="Comma 3 171" xfId="20018" xr:uid="{06F1F897-87B4-4B00-9736-6CA56FB4A781}"/>
    <cellStyle name="Comma 3 171 2" xfId="40366" xr:uid="{03B41136-199A-4A9E-AB28-00D73E377B61}"/>
    <cellStyle name="Comma 3 172" xfId="20019" xr:uid="{D8AAD8D9-5998-47D6-9B58-A34DEE08406A}"/>
    <cellStyle name="Comma 3 172 2" xfId="40367" xr:uid="{F6651F7A-BC41-4E0C-9D55-685AAED7AE7F}"/>
    <cellStyle name="Comma 3 173" xfId="20020" xr:uid="{19F246D1-3B71-4619-828B-F05374809127}"/>
    <cellStyle name="Comma 3 173 2" xfId="40368" xr:uid="{86462EEB-722C-4212-B785-587098CCEB92}"/>
    <cellStyle name="Comma 3 174" xfId="20021" xr:uid="{EB3E1849-67D6-40A7-ABE0-9C1BAAA4CAD2}"/>
    <cellStyle name="Comma 3 174 2" xfId="40369" xr:uid="{F58BA4BB-99B6-4419-9DFC-1743B267C1AB}"/>
    <cellStyle name="Comma 3 175" xfId="20022" xr:uid="{6D30A81D-75BC-41A6-9A50-4ACE447DDD1A}"/>
    <cellStyle name="Comma 3 175 2" xfId="40370" xr:uid="{89BE1534-1475-4034-99AE-B9868CEAAA39}"/>
    <cellStyle name="Comma 3 176" xfId="20023" xr:uid="{73D76F3E-A353-47B5-A837-33B902DDA2BD}"/>
    <cellStyle name="Comma 3 176 2" xfId="40371" xr:uid="{EF3C9DA4-55BB-4BF9-85E2-6CFD79CCFC26}"/>
    <cellStyle name="Comma 3 177" xfId="20024" xr:uid="{B2DB8C0B-AAA8-45BF-A80D-07BE2578D40F}"/>
    <cellStyle name="Comma 3 177 2" xfId="40372" xr:uid="{9A9006CB-A7C8-45F3-ADEB-E28D62A10CC7}"/>
    <cellStyle name="Comma 3 178" xfId="20025" xr:uid="{B6C27BAB-3787-4A0A-A107-EE11D8EB6558}"/>
    <cellStyle name="Comma 3 178 2" xfId="40373" xr:uid="{EFCC81DD-4AAC-4B11-8CF9-B9DAE50AE1C5}"/>
    <cellStyle name="Comma 3 179" xfId="20026" xr:uid="{44CB44A5-8585-424F-8E79-DC797511B487}"/>
    <cellStyle name="Comma 3 179 2" xfId="40374" xr:uid="{EA6AEA69-D464-4B1A-8B81-6CCDEBF30C68}"/>
    <cellStyle name="Comma 3 18" xfId="20027" xr:uid="{5A050BC8-FFFB-45A3-B484-F77D52537212}"/>
    <cellStyle name="Comma 3 18 2" xfId="20028" xr:uid="{962D3A15-DF66-497F-AD8C-A3688CED898C}"/>
    <cellStyle name="Comma 3 18 2 2" xfId="40376" xr:uid="{62152974-6F17-45F9-8DF3-2A2EF7233ED8}"/>
    <cellStyle name="Comma 3 18 3" xfId="20029" xr:uid="{808996D2-4CC2-4512-9F0E-3293FD6BE58B}"/>
    <cellStyle name="Comma 3 18 3 2" xfId="40377" xr:uid="{667937B5-3349-42AD-8B68-3240A773DF43}"/>
    <cellStyle name="Comma 3 18 4" xfId="40375" xr:uid="{0B6C2ADF-13DC-42E3-8DC8-8246B12067A9}"/>
    <cellStyle name="Comma 3 180" xfId="20030" xr:uid="{D7F20336-D142-4F44-BF9A-572DE77ECA63}"/>
    <cellStyle name="Comma 3 180 2" xfId="40378" xr:uid="{7B869777-D5DA-430B-BD13-BEBC740807F7}"/>
    <cellStyle name="Comma 3 181" xfId="20031" xr:uid="{D801BD56-CBB8-485A-B800-E9E269115C14}"/>
    <cellStyle name="Comma 3 181 2" xfId="40379" xr:uid="{A163EEA3-9842-4748-B102-6A88240F9F4A}"/>
    <cellStyle name="Comma 3 182" xfId="20032" xr:uid="{2FA79171-A306-40EF-B6AC-B56A22FADB77}"/>
    <cellStyle name="Comma 3 182 2" xfId="40380" xr:uid="{A583113E-7DE7-4E27-8022-EB8DE152CAA5}"/>
    <cellStyle name="Comma 3 183" xfId="20033" xr:uid="{AAD89624-0D24-4691-B9F6-012114ED79E3}"/>
    <cellStyle name="Comma 3 183 2" xfId="40381" xr:uid="{80B6BDF4-BF18-4B29-8503-2BB2F54EBDA4}"/>
    <cellStyle name="Comma 3 184" xfId="20034" xr:uid="{02E845DE-BFA0-494F-9560-F630B3977E6B}"/>
    <cellStyle name="Comma 3 184 2" xfId="40382" xr:uid="{2E3F851E-765F-4284-B333-50A43679A395}"/>
    <cellStyle name="Comma 3 185" xfId="20035" xr:uid="{F837BC5C-CCAB-4205-BC81-D62CE6F07361}"/>
    <cellStyle name="Comma 3 185 2" xfId="40383" xr:uid="{BE150148-46E8-4B22-9F9D-EF65A1AB322B}"/>
    <cellStyle name="Comma 3 186" xfId="20036" xr:uid="{53A70812-B72E-4240-BF50-B6390C22C759}"/>
    <cellStyle name="Comma 3 186 2" xfId="40384" xr:uid="{754AD5EF-8190-4AE3-8A97-80404A6BD23B}"/>
    <cellStyle name="Comma 3 187" xfId="20037" xr:uid="{DC3E4215-8C98-4DC1-9735-CD9734BDC490}"/>
    <cellStyle name="Comma 3 187 2" xfId="40385" xr:uid="{41AD6377-A38D-4251-A37A-7430261EF77C}"/>
    <cellStyle name="Comma 3 188" xfId="20038" xr:uid="{B77D6E47-812C-4A07-BCF7-ADF084A09B2F}"/>
    <cellStyle name="Comma 3 188 2" xfId="40386" xr:uid="{4C7E68BB-8240-41F5-8BE1-D204B1C5B8B9}"/>
    <cellStyle name="Comma 3 189" xfId="20039" xr:uid="{E4A2300B-31B6-4CF4-BCDF-58107707FA3E}"/>
    <cellStyle name="Comma 3 189 2" xfId="40387" xr:uid="{703D582F-817D-4CCA-8B30-B2031BFDA3F3}"/>
    <cellStyle name="Comma 3 19" xfId="20040" xr:uid="{A59D7B07-5AB4-4124-9936-F9351E260E25}"/>
    <cellStyle name="Comma 3 19 2" xfId="20041" xr:uid="{57460DAF-0F7B-4EC1-B84D-80AABC562C6D}"/>
    <cellStyle name="Comma 3 19 2 2" xfId="40389" xr:uid="{9789DF45-5905-421D-9F69-C50790740841}"/>
    <cellStyle name="Comma 3 19 3" xfId="20042" xr:uid="{D7121FE4-0D3A-407B-A23A-E40039DE6D40}"/>
    <cellStyle name="Comma 3 19 3 2" xfId="40390" xr:uid="{77D0D2D5-6F77-4732-AB60-0C51121F1FF9}"/>
    <cellStyle name="Comma 3 19 4" xfId="40388" xr:uid="{388DC804-9D9E-4F25-B51F-492479AC6EF7}"/>
    <cellStyle name="Comma 3 190" xfId="20043" xr:uid="{E9A6322E-8F78-4ECB-A2D9-ABE77AA62079}"/>
    <cellStyle name="Comma 3 190 2" xfId="40391" xr:uid="{92A90D3C-4C17-4B24-87AD-44436BCB7C3F}"/>
    <cellStyle name="Comma 3 191" xfId="20044" xr:uid="{6CF5AEBF-F53B-42EC-80DC-0020C1BA296D}"/>
    <cellStyle name="Comma 3 191 2" xfId="40392" xr:uid="{33CA8B96-5E15-445C-87E2-E2C2BFDFEFDC}"/>
    <cellStyle name="Comma 3 192" xfId="20045" xr:uid="{AD882CC6-6B75-4D4D-A8CC-A3A358A4F8C3}"/>
    <cellStyle name="Comma 3 192 2" xfId="40393" xr:uid="{E2A43E6B-7B9F-42C6-A1AC-87ADF14301D1}"/>
    <cellStyle name="Comma 3 193" xfId="20046" xr:uid="{B799D3BE-6B34-44B4-A8EE-131F895B7987}"/>
    <cellStyle name="Comma 3 193 2" xfId="40394" xr:uid="{85D7BFD1-2492-4B89-B366-A89995BC064F}"/>
    <cellStyle name="Comma 3 194" xfId="20047" xr:uid="{0850BA94-7F09-4446-8534-C23CD26DADEA}"/>
    <cellStyle name="Comma 3 194 2" xfId="40395" xr:uid="{73B87E42-09A0-4E18-BE31-5F1B84532AC0}"/>
    <cellStyle name="Comma 3 195" xfId="20048" xr:uid="{CCC013AF-1B56-4970-9C76-F6CD093CA2F1}"/>
    <cellStyle name="Comma 3 195 2" xfId="40396" xr:uid="{17F3A028-0452-4A5E-866D-DBB2C4107E31}"/>
    <cellStyle name="Comma 3 196" xfId="20049" xr:uid="{4224EB1F-155C-4762-9379-4E915CEFDB90}"/>
    <cellStyle name="Comma 3 196 2" xfId="40397" xr:uid="{EF063494-923A-4FDD-B7EB-7ED7A78F1C94}"/>
    <cellStyle name="Comma 3 197" xfId="1642" xr:uid="{4E9B2780-FD5C-4227-B311-5CAA7DE01EFA}"/>
    <cellStyle name="Comma 3 198" xfId="49594" xr:uid="{9EB09124-9DDF-4868-96A0-F2D587EB2093}"/>
    <cellStyle name="Comma 3 199" xfId="49629" xr:uid="{22D9E6EA-A66C-433F-A37C-D9306D4728FB}"/>
    <cellStyle name="Comma 3 2" xfId="490" xr:uid="{2FE3FF58-F1D5-4EF1-80B2-61BEFCB0E3CE}"/>
    <cellStyle name="Comma 3 2 10" xfId="20050" xr:uid="{0D7AF0EF-09C7-4D8F-90C6-A9CE6B83BEF7}"/>
    <cellStyle name="Comma 3 2 11" xfId="20051" xr:uid="{7FEEFBB2-FF78-4119-A08A-A575238E38E8}"/>
    <cellStyle name="Comma 3 2 12" xfId="20052" xr:uid="{5780867E-62E9-4A6B-A4B6-46D5556FC8B9}"/>
    <cellStyle name="Comma 3 2 13" xfId="20053" xr:uid="{135F18C8-DC12-4EF3-B11C-79DDD840C635}"/>
    <cellStyle name="Comma 3 2 14" xfId="20054" xr:uid="{18D2D254-84FD-4A89-BB77-DD2F43DB884A}"/>
    <cellStyle name="Comma 3 2 15" xfId="20055" xr:uid="{4FEC6EB9-9787-4F74-859B-0EA4090F6288}"/>
    <cellStyle name="Comma 3 2 16" xfId="20056" xr:uid="{717CD558-376D-49D1-B6BC-966C8CD8A7C7}"/>
    <cellStyle name="Comma 3 2 17" xfId="20057" xr:uid="{17FC7801-0F5D-4F43-8D5B-3D1A606AEE1C}"/>
    <cellStyle name="Comma 3 2 18" xfId="20058" xr:uid="{419248A9-E34D-457B-BECE-F7EF1018A726}"/>
    <cellStyle name="Comma 3 2 18 2" xfId="40398" xr:uid="{1556B1A2-C788-49F5-BD69-A2C41689D600}"/>
    <cellStyle name="Comma 3 2 19" xfId="49619" xr:uid="{CA105588-EFA2-4867-9861-64B0D2825089}"/>
    <cellStyle name="Comma 3 2 2" xfId="491" xr:uid="{2852EB1F-BBE7-438C-B131-AC876C203D4E}"/>
    <cellStyle name="Comma 3 2 2 10" xfId="1261" xr:uid="{FC4A9BC3-AA83-4880-A722-FA1A59E550BE}"/>
    <cellStyle name="Comma 3 2 2 10 2" xfId="40399" xr:uid="{7C4AB5E3-E12A-401F-8150-A3430281C2D8}"/>
    <cellStyle name="Comma 3 2 2 10 3" xfId="20059" xr:uid="{2F278363-8FD5-4E64-9076-26B9B94620BB}"/>
    <cellStyle name="Comma 3 2 2 11" xfId="20060" xr:uid="{6D7358F2-355F-4E1B-80FE-368120586414}"/>
    <cellStyle name="Comma 3 2 2 11 2" xfId="40400" xr:uid="{6E95D6EA-67FA-4406-A84D-3FAF4982745C}"/>
    <cellStyle name="Comma 3 2 2 12" xfId="20061" xr:uid="{B017C505-4013-4527-92BF-DC35561E7209}"/>
    <cellStyle name="Comma 3 2 2 13" xfId="49665" xr:uid="{ED00FE0E-820D-4C5E-8EFB-7CFD914E6F1E}"/>
    <cellStyle name="Comma 3 2 2 14" xfId="2468" xr:uid="{302941E4-05AC-4CF5-8C76-66CF6B81BB5F}"/>
    <cellStyle name="Comma 3 2 2 2" xfId="492" xr:uid="{F2910C46-702A-4DAC-937A-C98BC6C6C641}"/>
    <cellStyle name="Comma 3 2 2 2 10" xfId="1262" xr:uid="{0055D800-9A04-4535-99B6-00D448059B76}"/>
    <cellStyle name="Comma 3 2 2 2 11" xfId="2469" xr:uid="{2B43B001-EF6A-4069-A972-18C78D146466}"/>
    <cellStyle name="Comma 3 2 2 2 2" xfId="493" xr:uid="{B047BFBD-6642-4BE1-8684-6A93673D15D8}"/>
    <cellStyle name="Comma 3 2 2 2 2 2" xfId="494" xr:uid="{0EC59AF9-97B8-4895-B371-4144747A2C47}"/>
    <cellStyle name="Comma 3 2 2 2 2 2 2" xfId="1264" xr:uid="{7A9C5BA6-FAEA-4118-A41C-A0C04BA7186A}"/>
    <cellStyle name="Comma 3 2 2 2 2 2 3" xfId="31864" xr:uid="{FF10B35C-AFDD-4159-9FAE-309DC4D21525}"/>
    <cellStyle name="Comma 3 2 2 2 2 3" xfId="495" xr:uid="{1F788A92-1F6D-408E-936D-9D4D428F78ED}"/>
    <cellStyle name="Comma 3 2 2 2 2 3 2" xfId="1265" xr:uid="{5662FCD4-1860-46BA-B87F-F69B587C5608}"/>
    <cellStyle name="Comma 3 2 2 2 2 3 3" xfId="49998" xr:uid="{B8C7B6BC-3F60-45C4-B31B-EC80F42E651E}"/>
    <cellStyle name="Comma 3 2 2 2 2 4" xfId="496" xr:uid="{380E1F17-5B65-404D-A0CF-5465447FA058}"/>
    <cellStyle name="Comma 3 2 2 2 2 4 2" xfId="1266" xr:uid="{5F5E40B8-A31D-40BF-8017-19436217E001}"/>
    <cellStyle name="Comma 3 2 2 2 2 5" xfId="497" xr:uid="{A3B8455F-63FB-458D-B80B-24EC8BEFCF1C}"/>
    <cellStyle name="Comma 3 2 2 2 2 5 2" xfId="1267" xr:uid="{5DD107BB-E456-4B36-B6D6-0C12A26C05E1}"/>
    <cellStyle name="Comma 3 2 2 2 2 6" xfId="498" xr:uid="{9295AC19-20C8-436D-B89E-500AED52290A}"/>
    <cellStyle name="Comma 3 2 2 2 2 6 2" xfId="1268" xr:uid="{7207C361-3CEA-4555-B99A-F16901CDB992}"/>
    <cellStyle name="Comma 3 2 2 2 2 7" xfId="499" xr:uid="{8DC9ED4B-6B26-4DE0-AFAA-3BA78C2D3504}"/>
    <cellStyle name="Comma 3 2 2 2 2 7 2" xfId="1269" xr:uid="{69C1BFE3-0187-44E5-8F15-F615C729640D}"/>
    <cellStyle name="Comma 3 2 2 2 2 8" xfId="1263" xr:uid="{26C67945-4D4B-42B5-8ED2-C5124A6BF766}"/>
    <cellStyle name="Comma 3 2 2 2 2 9" xfId="10761" xr:uid="{0E0E7C0E-8D1E-4737-B5C1-74DDE6D5A54B}"/>
    <cellStyle name="Comma 3 2 2 2 3" xfId="500" xr:uid="{50591179-851E-4C55-ACC6-C16B5D3E26D7}"/>
    <cellStyle name="Comma 3 2 2 2 3 2" xfId="1270" xr:uid="{8A7D92BB-715B-4922-8384-3B543577F2F6}"/>
    <cellStyle name="Comma 3 2 2 2 3 3" xfId="49713" xr:uid="{F1B41803-801F-4666-A9B8-69EB5A208B8D}"/>
    <cellStyle name="Comma 3 2 2 2 4" xfId="501" xr:uid="{603075D3-F57E-4C3E-98ED-E1EFED6C4C99}"/>
    <cellStyle name="Comma 3 2 2 2 4 2" xfId="1271" xr:uid="{FBF401BC-F404-463B-86A6-E07F7C501AF6}"/>
    <cellStyle name="Comma 3 2 2 2 5" xfId="502" xr:uid="{BBB0D737-A21F-4F71-8FD6-408E019A31E6}"/>
    <cellStyle name="Comma 3 2 2 2 5 2" xfId="1272" xr:uid="{71F94538-5F7B-42C8-86CE-8DB0432D2868}"/>
    <cellStyle name="Comma 3 2 2 2 6" xfId="503" xr:uid="{1EFF4C19-B0CB-4482-9C05-56087F9EAB6A}"/>
    <cellStyle name="Comma 3 2 2 2 6 2" xfId="1273" xr:uid="{0C598FB2-D429-4800-95CD-9D0761C5AAA6}"/>
    <cellStyle name="Comma 3 2 2 2 7" xfId="504" xr:uid="{E92021B4-A911-44F0-8D97-F5E07D2F6F3A}"/>
    <cellStyle name="Comma 3 2 2 2 7 2" xfId="1274" xr:uid="{62D4E1BC-9749-4BEE-9410-25113E59554B}"/>
    <cellStyle name="Comma 3 2 2 2 8" xfId="505" xr:uid="{85AE8604-D41A-494B-B464-AC11AECDCE27}"/>
    <cellStyle name="Comma 3 2 2 2 8 2" xfId="1275" xr:uid="{B61B891F-5536-413B-8B20-40F639741B1C}"/>
    <cellStyle name="Comma 3 2 2 2 9" xfId="506" xr:uid="{C7262EF2-703B-42F6-9469-BD57691B5F59}"/>
    <cellStyle name="Comma 3 2 2 2 9 2" xfId="1276" xr:uid="{BE5AF60B-1002-45C5-82E6-04FCE4B2A4A0}"/>
    <cellStyle name="Comma 3 2 2 3" xfId="507" xr:uid="{1AD5AA8B-D3EA-4A8E-999E-7F0B826993C5}"/>
    <cellStyle name="Comma 3 2 2 3 2" xfId="1277" xr:uid="{30E1F668-0A08-468E-A31C-4101AB702C2F}"/>
    <cellStyle name="Comma 3 2 2 3 2 2" xfId="40401" xr:uid="{C989A83C-97E1-497A-BBDA-DFCC4C6240EE}"/>
    <cellStyle name="Comma 3 2 2 3 2 3" xfId="20062" xr:uid="{7E6669B3-F395-4690-8A0A-6EA1E25B2BDC}"/>
    <cellStyle name="Comma 3 2 2 3 3" xfId="49950" xr:uid="{183A4B69-EAAA-459E-AF65-174C189E090E}"/>
    <cellStyle name="Comma 3 2 2 3 4" xfId="4335" xr:uid="{A5F2BF3F-530B-426F-8A26-180B29C0092B}"/>
    <cellStyle name="Comma 3 2 2 4" xfId="508" xr:uid="{061D6B2C-B1B4-42F3-9E84-8854859927B9}"/>
    <cellStyle name="Comma 3 2 2 4 2" xfId="1278" xr:uid="{051E6E6F-CD03-46E0-8F0B-7807AA6BF4BC}"/>
    <cellStyle name="Comma 3 2 2 4 2 2" xfId="31461" xr:uid="{3DA355C4-69A2-42E4-A06A-A346A025E868}"/>
    <cellStyle name="Comma 3 2 2 4 3" xfId="10091" xr:uid="{F075C62B-D3F6-417D-A0BC-BDBA17E2C8E1}"/>
    <cellStyle name="Comma 3 2 2 5" xfId="509" xr:uid="{234992FC-7E7A-4881-A04C-F75A737E5A36}"/>
    <cellStyle name="Comma 3 2 2 5 2" xfId="1279" xr:uid="{0D5D4404-F01F-4E5E-BC56-7D804013A7CD}"/>
    <cellStyle name="Comma 3 2 2 5 2 2" xfId="40402" xr:uid="{A9D18692-6E5B-414F-98D7-51E642C59575}"/>
    <cellStyle name="Comma 3 2 2 5 3" xfId="20063" xr:uid="{0E16BD80-5350-43B4-A2A7-2C12C980F777}"/>
    <cellStyle name="Comma 3 2 2 6" xfId="510" xr:uid="{E0ACA440-8A36-41DC-8125-4CE86753712D}"/>
    <cellStyle name="Comma 3 2 2 6 2" xfId="1280" xr:uid="{C943965A-0998-4D99-BDC7-729A56A8F355}"/>
    <cellStyle name="Comma 3 2 2 6 2 2" xfId="40403" xr:uid="{E378FDDE-965E-4B66-9062-57D0BDB402AA}"/>
    <cellStyle name="Comma 3 2 2 6 3" xfId="20064" xr:uid="{8AE9CCD1-511B-41D7-817E-4C4DD14A2EE2}"/>
    <cellStyle name="Comma 3 2 2 7" xfId="511" xr:uid="{E4CA276A-76D2-460F-AC19-15328E7513F5}"/>
    <cellStyle name="Comma 3 2 2 7 2" xfId="1281" xr:uid="{15FF9A71-B71F-43BF-AD4C-36420E9CAAC9}"/>
    <cellStyle name="Comma 3 2 2 7 2 2" xfId="40404" xr:uid="{3E68460E-82F7-4AF2-8714-9AE885EDAD9E}"/>
    <cellStyle name="Comma 3 2 2 7 3" xfId="20065" xr:uid="{B2464ABD-3B67-43B9-8B32-D2D0F7AEE3BD}"/>
    <cellStyle name="Comma 3 2 2 8" xfId="512" xr:uid="{00740DEA-5EAC-4685-9574-E1B712C79817}"/>
    <cellStyle name="Comma 3 2 2 8 2" xfId="1282" xr:uid="{ED843046-554A-43BA-976F-A06CFFF7DDBA}"/>
    <cellStyle name="Comma 3 2 2 8 2 2" xfId="40405" xr:uid="{1EC02F8F-D3F3-4564-94B8-7028001B8A70}"/>
    <cellStyle name="Comma 3 2 2 8 3" xfId="20066" xr:uid="{19921C95-8AF2-4B33-8FB3-F4A92E46779B}"/>
    <cellStyle name="Comma 3 2 2 9" xfId="995" xr:uid="{1D972872-176E-4383-A375-19C9A42A0CC5}"/>
    <cellStyle name="Comma 3 2 2 9 2" xfId="40406" xr:uid="{1C502410-F98A-4B2B-A701-3E3D89526907}"/>
    <cellStyle name="Comma 3 2 2 9 3" xfId="20067" xr:uid="{A7BBE870-C6FD-4D7A-8B0D-B3E499F073C6}"/>
    <cellStyle name="Comma 3 2 20" xfId="49647" xr:uid="{30160BB5-F6C4-462E-A625-96B3BC8E4945}"/>
    <cellStyle name="Comma 3 2 21" xfId="1715" xr:uid="{201C7C6A-61E9-48B7-8149-EEDBD7E702AA}"/>
    <cellStyle name="Comma 3 2 3" xfId="513" xr:uid="{7A7F204A-94FD-4103-8275-C8CD08783120}"/>
    <cellStyle name="Comma 3 2 3 2" xfId="1283" xr:uid="{A18B11B7-B435-47C4-9A04-40A04EBBA304}"/>
    <cellStyle name="Comma 3 2 3 2 2" xfId="20069" xr:uid="{61B176E8-5A2E-4B30-9562-97C209F56C89}"/>
    <cellStyle name="Comma 3 2 3 2 2 2" xfId="40408" xr:uid="{C9CDDCC8-8632-4978-8345-97504D9E71ED}"/>
    <cellStyle name="Comma 3 2 3 2 3" xfId="49980" xr:uid="{FF75ED2F-5C70-469F-86FF-E1930888E5EC}"/>
    <cellStyle name="Comma 3 2 3 2 4" xfId="10762" xr:uid="{752F776F-8FC8-4819-8C0C-3E24346CAC7B}"/>
    <cellStyle name="Comma 3 2 3 3" xfId="20068" xr:uid="{4F002DCD-268D-48CE-816E-F4A3421C5E31}"/>
    <cellStyle name="Comma 3 2 3 3 2" xfId="40407" xr:uid="{C3ABCFD3-C66E-4BE5-B7A7-40C72F4B3974}"/>
    <cellStyle name="Comma 3 2 3 4" xfId="49695" xr:uid="{50ECE1C2-4481-4886-817A-2D9B6760BFBC}"/>
    <cellStyle name="Comma 3 2 3 5" xfId="2470" xr:uid="{376ECA09-B08C-4EA0-B41D-6F6C40CB8A8B}"/>
    <cellStyle name="Comma 3 2 4" xfId="514" xr:uid="{7C1C9D18-4460-4E55-881A-3CF2CC3C7142}"/>
    <cellStyle name="Comma 3 2 4 2" xfId="1284" xr:uid="{35B42AA2-387B-4219-82E9-02BE21EE51F5}"/>
    <cellStyle name="Comma 3 2 4 2 2" xfId="20070" xr:uid="{92121D9A-7947-42A8-94AF-E6EE02B18555}"/>
    <cellStyle name="Comma 3 2 4 2 2 2" xfId="40409" xr:uid="{795583CA-678F-40BF-8468-20A0064D322A}"/>
    <cellStyle name="Comma 3 2 4 2 3" xfId="31865" xr:uid="{0D4851D0-58BF-4CD4-BA19-F3B49574DA18}"/>
    <cellStyle name="Comma 3 2 4 2 4" xfId="10763" xr:uid="{F433DFAF-328C-4C61-AB9F-9F5573BB5240}"/>
    <cellStyle name="Comma 3 2 4 3" xfId="49932" xr:uid="{ACDA5882-0462-460D-B2A7-AB81BA08903C}"/>
    <cellStyle name="Comma 3 2 4 4" xfId="2467" xr:uid="{1B54F38C-04EB-4607-A6F0-D3E8B3A9E9AB}"/>
    <cellStyle name="Comma 3 2 5" xfId="515" xr:uid="{56AD2963-BAAD-4761-A347-857DEE6AC153}"/>
    <cellStyle name="Comma 3 2 5 2" xfId="1285" xr:uid="{EFB4EA5D-1042-4C39-A498-7852EDF41F52}"/>
    <cellStyle name="Comma 3 2 5 2 2" xfId="40411" xr:uid="{7C0D2F03-3F07-4184-9A71-997632CD3840}"/>
    <cellStyle name="Comma 3 2 5 2 3" xfId="20072" xr:uid="{8A70B5E2-1E16-4143-B5EC-8EC58C5FDCC0}"/>
    <cellStyle name="Comma 3 2 5 3" xfId="40410" xr:uid="{76685E5B-914A-4D40-AC68-5396CFFA3E46}"/>
    <cellStyle name="Comma 3 2 5 4" xfId="20071" xr:uid="{4447CED7-8916-429F-AA34-A270A481A127}"/>
    <cellStyle name="Comma 3 2 6" xfId="516" xr:uid="{1EBC2029-0E3C-4AF5-BC72-E11AAC7B8A9B}"/>
    <cellStyle name="Comma 3 2 6 2" xfId="1286" xr:uid="{D4CF605B-F6E2-47C0-9369-0A36DA6E3CB2}"/>
    <cellStyle name="Comma 3 2 6 2 2" xfId="40412" xr:uid="{30E5C387-3596-443A-998D-A3F5ABE4DFA9}"/>
    <cellStyle name="Comma 3 2 6 3" xfId="20073" xr:uid="{70D1A6F2-B8AB-44D5-9E33-D6F564AEE84D}"/>
    <cellStyle name="Comma 3 2 7" xfId="517" xr:uid="{0447C1D5-9D9E-4568-A6B5-77A6A3A5670E}"/>
    <cellStyle name="Comma 3 2 7 2" xfId="1287" xr:uid="{4147F1B9-EA9C-4825-BE44-9DC7FDF7E627}"/>
    <cellStyle name="Comma 3 2 7 2 2" xfId="40413" xr:uid="{B52A813A-930C-4CAC-975E-5161D6F278C8}"/>
    <cellStyle name="Comma 3 2 7 3" xfId="20074" xr:uid="{97C3A034-6E93-4067-918D-5554C55C11F3}"/>
    <cellStyle name="Comma 3 2 8" xfId="518" xr:uid="{E2028C23-BB90-4B00-A635-994CB9DBD708}"/>
    <cellStyle name="Comma 3 2 8 2" xfId="1288" xr:uid="{6645FF75-B28E-4797-BF32-47B7A3F59E94}"/>
    <cellStyle name="Comma 3 2 8 3" xfId="20075" xr:uid="{5B910BBF-1C8F-429D-B6C3-565ED8A20B2D}"/>
    <cellStyle name="Comma 3 2 9" xfId="1260" xr:uid="{492202F3-78D5-430D-8370-C39D9EA04AC4}"/>
    <cellStyle name="Comma 3 2 9 2" xfId="20076" xr:uid="{55C71F63-F455-4C76-ACA1-686D1C3FE2FB}"/>
    <cellStyle name="Comma 3 20" xfId="20077" xr:uid="{AC91487E-AA44-4E69-8347-75F3E14EE236}"/>
    <cellStyle name="Comma 3 20 2" xfId="20078" xr:uid="{5D056788-CE94-430B-857F-62B9C2375369}"/>
    <cellStyle name="Comma 3 20 2 2" xfId="40415" xr:uid="{321B869A-2A45-47FF-A83C-0FF2E5A17ABF}"/>
    <cellStyle name="Comma 3 20 3" xfId="20079" xr:uid="{53064758-772A-4D23-BE86-F52579F16FC4}"/>
    <cellStyle name="Comma 3 20 3 2" xfId="40416" xr:uid="{C97B443F-F115-4A26-8F05-562BBECFD814}"/>
    <cellStyle name="Comma 3 20 4" xfId="40414" xr:uid="{EDF8C955-9121-4F10-B142-32CD73E94BA1}"/>
    <cellStyle name="Comma 3 21" xfId="20080" xr:uid="{00579EBD-6FCA-40BC-AD5F-EB0ABA3B9D04}"/>
    <cellStyle name="Comma 3 21 2" xfId="20081" xr:uid="{8424875E-53D4-4916-A2E1-AE604B302E08}"/>
    <cellStyle name="Comma 3 21 2 2" xfId="40418" xr:uid="{9FD90628-14A1-4E8E-B4C5-D96899CC73D1}"/>
    <cellStyle name="Comma 3 21 3" xfId="20082" xr:uid="{6D5E43D5-E78C-4062-A1C3-92BDA09EF9D3}"/>
    <cellStyle name="Comma 3 21 3 2" xfId="40419" xr:uid="{E716B09A-E657-4D00-85EE-4B3D532BD026}"/>
    <cellStyle name="Comma 3 21 4" xfId="40417" xr:uid="{47AFE52B-845C-422E-B3A4-2B521C8427A3}"/>
    <cellStyle name="Comma 3 22" xfId="20083" xr:uid="{4F20DEA9-4CD3-411A-B935-392ADAEC1636}"/>
    <cellStyle name="Comma 3 22 2" xfId="20084" xr:uid="{0D5E0B8A-CE59-43E7-A5D6-DCAB6FC28486}"/>
    <cellStyle name="Comma 3 22 2 2" xfId="40421" xr:uid="{03C4A297-B303-4AE4-B68D-603D2B942BF0}"/>
    <cellStyle name="Comma 3 22 3" xfId="20085" xr:uid="{839DB449-2FB0-4A85-8FED-68C0EE6E9CAC}"/>
    <cellStyle name="Comma 3 22 3 2" xfId="40422" xr:uid="{39CEC6DA-4CC3-45C5-9EBA-1117D0AF7C26}"/>
    <cellStyle name="Comma 3 22 4" xfId="20086" xr:uid="{830099D8-0B9C-4705-BD90-BFEB51EFF6FD}"/>
    <cellStyle name="Comma 3 22 4 2" xfId="40423" xr:uid="{8AEF640D-4D3E-46E8-BAE2-154F712016AE}"/>
    <cellStyle name="Comma 3 22 5" xfId="40420" xr:uid="{E3368B27-0A79-4764-88DD-1DE635312C92}"/>
    <cellStyle name="Comma 3 23" xfId="20087" xr:uid="{87940FF5-0569-47FD-B431-BCBFCC626AFC}"/>
    <cellStyle name="Comma 3 23 2" xfId="20088" xr:uid="{AC9D0D4B-7965-4E15-BC3E-BAB80C96EBA8}"/>
    <cellStyle name="Comma 3 23 2 2" xfId="40425" xr:uid="{E4E03344-204E-4B3D-89EB-41A11C7EC8FF}"/>
    <cellStyle name="Comma 3 23 3" xfId="20089" xr:uid="{F749A152-3205-4D43-A682-A422C3EA49F8}"/>
    <cellStyle name="Comma 3 23 3 2" xfId="40426" xr:uid="{999DBAF5-3813-46EF-9E8C-DD8827F50B0F}"/>
    <cellStyle name="Comma 3 23 4" xfId="40424" xr:uid="{13724F67-2853-42DD-902F-023C811DBF97}"/>
    <cellStyle name="Comma 3 24" xfId="20090" xr:uid="{00083B9B-6B6F-471B-A329-8B81CBA91527}"/>
    <cellStyle name="Comma 3 24 2" xfId="20091" xr:uid="{398160DE-41CC-403F-9AAA-76F8FDD89085}"/>
    <cellStyle name="Comma 3 24 2 2" xfId="40428" xr:uid="{05044AE7-07DA-4BE0-A9F2-C337CFCA0B0A}"/>
    <cellStyle name="Comma 3 24 3" xfId="20092" xr:uid="{21034640-7AF5-4508-9DF1-587A1EFEB8D7}"/>
    <cellStyle name="Comma 3 24 3 2" xfId="40429" xr:uid="{2621F608-565C-457E-94F3-912F2618806B}"/>
    <cellStyle name="Comma 3 24 4" xfId="40427" xr:uid="{0D38B25F-9A0C-47D8-AD7F-F93278519CFB}"/>
    <cellStyle name="Comma 3 25" xfId="20093" xr:uid="{DD188E9E-D166-4D25-BF86-04B07DF8E3BE}"/>
    <cellStyle name="Comma 3 25 2" xfId="20094" xr:uid="{C0DC8A06-F9A2-441C-B3F0-5C6EEBC50CCE}"/>
    <cellStyle name="Comma 3 25 2 2" xfId="40431" xr:uid="{91F8810A-2070-43BF-B764-E99BA07228C4}"/>
    <cellStyle name="Comma 3 25 3" xfId="20095" xr:uid="{7C5DFDFB-DE6E-47B1-A503-CF1C06B44BCF}"/>
    <cellStyle name="Comma 3 25 3 2" xfId="40432" xr:uid="{9E5257C7-0273-4EBC-A200-37C3C7DCF8A8}"/>
    <cellStyle name="Comma 3 25 4" xfId="40430" xr:uid="{6244A5DB-19F2-4428-81A7-37A01C60CF87}"/>
    <cellStyle name="Comma 3 26" xfId="20096" xr:uid="{5D5190D3-D754-4568-ACFF-62201EC96D1A}"/>
    <cellStyle name="Comma 3 26 2" xfId="20097" xr:uid="{D74EFE82-A7C3-4784-AD7D-6AC46437B68C}"/>
    <cellStyle name="Comma 3 26 2 2" xfId="40434" xr:uid="{76F1316F-FE05-4512-BB68-45A75BC8F0A3}"/>
    <cellStyle name="Comma 3 26 3" xfId="20098" xr:uid="{304A542E-3B77-4825-94C8-4A4B5D63B9EE}"/>
    <cellStyle name="Comma 3 26 3 2" xfId="40435" xr:uid="{C7A885B9-84D1-4251-9C81-82908053633E}"/>
    <cellStyle name="Comma 3 26 4" xfId="40433" xr:uid="{6CF40694-6D9F-44D6-A207-15DE0CF588C4}"/>
    <cellStyle name="Comma 3 27" xfId="20099" xr:uid="{72255CC4-24F0-4878-929D-3314C14125BD}"/>
    <cellStyle name="Comma 3 27 2" xfId="20100" xr:uid="{334AA75F-63A4-4DCB-952C-30FA2CC68B3B}"/>
    <cellStyle name="Comma 3 27 2 2" xfId="40437" xr:uid="{670739CB-8C6E-4531-B85F-E660CB5D0448}"/>
    <cellStyle name="Comma 3 27 3" xfId="20101" xr:uid="{FC1B3E64-D196-4669-9624-C827CE31C3D6}"/>
    <cellStyle name="Comma 3 27 3 2" xfId="40438" xr:uid="{B0B7CE4D-AC6E-46C0-9FD4-F54BB8E84B89}"/>
    <cellStyle name="Comma 3 27 4" xfId="40436" xr:uid="{8398A2FD-3AE2-487B-AB1D-AD95C7799659}"/>
    <cellStyle name="Comma 3 28" xfId="20102" xr:uid="{973DCCB7-DB88-49A7-A98A-4833D7057D6D}"/>
    <cellStyle name="Comma 3 28 2" xfId="20103" xr:uid="{0360A1B2-29AF-48A7-8581-7FEA1C535B8B}"/>
    <cellStyle name="Comma 3 28 2 2" xfId="40440" xr:uid="{2A2C1D7E-9B61-46F1-823A-E06CD8D36294}"/>
    <cellStyle name="Comma 3 28 3" xfId="20104" xr:uid="{B95F71F4-F14B-47B4-A221-226513F1BC8C}"/>
    <cellStyle name="Comma 3 28 3 2" xfId="40441" xr:uid="{AF11B8C9-7A88-41F7-B9D2-555632487E84}"/>
    <cellStyle name="Comma 3 28 4" xfId="40439" xr:uid="{D943545A-7594-4F56-8381-6483CDEB204D}"/>
    <cellStyle name="Comma 3 29" xfId="20105" xr:uid="{EA91EDB2-304E-459E-B68F-D59C37B79D49}"/>
    <cellStyle name="Comma 3 29 2" xfId="20106" xr:uid="{B0DE849E-A6D5-4743-9870-5546A910D610}"/>
    <cellStyle name="Comma 3 29 2 2" xfId="40443" xr:uid="{044534B2-F2B5-4568-A726-8538D76C0CFD}"/>
    <cellStyle name="Comma 3 29 3" xfId="20107" xr:uid="{04213225-1711-4131-ACBF-E364E65A2620}"/>
    <cellStyle name="Comma 3 29 3 2" xfId="40444" xr:uid="{6C95A731-8A54-4CCA-AA2A-FE57434F2953}"/>
    <cellStyle name="Comma 3 29 4" xfId="40442" xr:uid="{4E86D249-378A-49A3-9AC3-256A7F0132A4}"/>
    <cellStyle name="Comma 3 3" xfId="519" xr:uid="{8725C414-5F08-41C7-BE5E-0B80816E9EDF}"/>
    <cellStyle name="Comma 3 3 2" xfId="520" xr:uid="{B4515EB8-EE61-43E8-9314-6B89A4BB7E72}"/>
    <cellStyle name="Comma 3 3 2 2" xfId="1290" xr:uid="{D72CB776-42F9-463B-835C-4E2DF0A3A057}"/>
    <cellStyle name="Comma 3 3 2 2 2" xfId="10764" xr:uid="{47099A13-B1D6-43FD-91CF-31EC5247A6C1}"/>
    <cellStyle name="Comma 3 3 2 2 2 2" xfId="31866" xr:uid="{7AFFB21F-92DD-4984-A03D-F1F75791E769}"/>
    <cellStyle name="Comma 3 3 2 2 3" xfId="49971" xr:uid="{1631A9EB-0B91-44E3-A71F-753B5A5BDF7B}"/>
    <cellStyle name="Comma 3 3 2 2 4" xfId="4336" xr:uid="{E466120E-F32A-4D7B-99F6-9B60CF108E96}"/>
    <cellStyle name="Comma 3 3 2 3" xfId="10092" xr:uid="{78E20A30-3098-458B-85EE-D66E0AE5D0EB}"/>
    <cellStyle name="Comma 3 3 2 3 2" xfId="31462" xr:uid="{E068D97C-2F71-474C-9EC1-967799AC9C8F}"/>
    <cellStyle name="Comma 3 3 2 4" xfId="24161" xr:uid="{CBD36953-F5F5-4690-8E1D-18AC44FFD3B6}"/>
    <cellStyle name="Comma 3 3 2 5" xfId="49686" xr:uid="{03B89D57-2D63-4056-86AE-FF73A3608BFA}"/>
    <cellStyle name="Comma 3 3 2 6" xfId="2471" xr:uid="{884D2599-43D8-44EF-8917-7CE617BA7CAE}"/>
    <cellStyle name="Comma 3 3 3" xfId="996" xr:uid="{183AD050-F53F-484E-BD34-38EE059F9D0F}"/>
    <cellStyle name="Comma 3 3 3 2" xfId="10765" xr:uid="{D599636E-FB2C-4189-B2DD-3469131D8E5A}"/>
    <cellStyle name="Comma 3 3 3 3" xfId="20108" xr:uid="{E8AB3BBB-6D7D-488B-B85B-6EC8397C3A48}"/>
    <cellStyle name="Comma 3 3 3 3 2" xfId="40445" xr:uid="{1A1FB60C-B0AA-46BB-AC2C-1912ED8BD1CD}"/>
    <cellStyle name="Comma 3 3 3 4" xfId="24245" xr:uid="{603D9204-EBFF-404D-866D-EEADFEBF087E}"/>
    <cellStyle name="Comma 3 3 3 5" xfId="49923" xr:uid="{EDAA2BA8-486A-4B6E-B344-7C3341553458}"/>
    <cellStyle name="Comma 3 3 3 6" xfId="2610" xr:uid="{AF732CA8-E5C6-4C6F-9CA8-0E1AA4C64B00}"/>
    <cellStyle name="Comma 3 3 4" xfId="1289" xr:uid="{C58F357E-2B3C-4269-80FC-9852CA53065C}"/>
    <cellStyle name="Comma 3 3 4 2" xfId="31867" xr:uid="{D58FCF5F-7F13-48B7-92EE-057976DC45E6}"/>
    <cellStyle name="Comma 3 3 4 3" xfId="10766" xr:uid="{25A61ED5-17DE-4CEF-AD82-5D3416A20C76}"/>
    <cellStyle name="Comma 3 3 5" xfId="49638" xr:uid="{56C3932C-D4DE-4A57-931B-4C9FB655E596}"/>
    <cellStyle name="Comma 3 3 6" xfId="1716" xr:uid="{061D6AF0-3091-4B06-86F4-2748691BA047}"/>
    <cellStyle name="Comma 3 30" xfId="20109" xr:uid="{FE718226-567C-4275-BBBF-8381EC388C07}"/>
    <cellStyle name="Comma 3 30 2" xfId="20110" xr:uid="{D86671AF-960E-4A53-9F21-F442A6A8D7F4}"/>
    <cellStyle name="Comma 3 30 2 2" xfId="40447" xr:uid="{C0F1CA7F-CA76-4FA1-8F18-E1A9584CFC8F}"/>
    <cellStyle name="Comma 3 30 3" xfId="20111" xr:uid="{F494D863-C109-4CC1-B395-D65DE37E952B}"/>
    <cellStyle name="Comma 3 30 3 2" xfId="40448" xr:uid="{EA77C463-887A-403F-B9E8-382B0A0D3255}"/>
    <cellStyle name="Comma 3 30 4" xfId="40446" xr:uid="{5FA77633-D283-4850-908D-F5851EA87770}"/>
    <cellStyle name="Comma 3 31" xfId="20112" xr:uid="{C2EAE52B-994B-4860-8772-DA8530CDEB54}"/>
    <cellStyle name="Comma 3 31 2" xfId="20113" xr:uid="{6F4B6752-58C6-4EEA-9134-000694B3DC57}"/>
    <cellStyle name="Comma 3 31 2 2" xfId="40450" xr:uid="{1D468204-C498-4263-868D-04249C541011}"/>
    <cellStyle name="Comma 3 31 3" xfId="20114" xr:uid="{06723958-49DD-4F02-9E13-E916F0F4AD1B}"/>
    <cellStyle name="Comma 3 31 3 2" xfId="40451" xr:uid="{E34E0649-AAE7-46FA-8503-ECB329A0708F}"/>
    <cellStyle name="Comma 3 31 4" xfId="40449" xr:uid="{39DC4522-7D1F-4C34-9988-114B91405F80}"/>
    <cellStyle name="Comma 3 32" xfId="20115" xr:uid="{8F60E581-3354-448F-9351-A55347AB1C06}"/>
    <cellStyle name="Comma 3 32 2" xfId="20116" xr:uid="{6262AE52-6C85-40FF-B516-5C4D6CF70519}"/>
    <cellStyle name="Comma 3 32 2 2" xfId="40453" xr:uid="{1600172A-CE68-407D-9EAB-149C4036EE31}"/>
    <cellStyle name="Comma 3 32 3" xfId="20117" xr:uid="{35E044FB-3DDE-487E-BE85-9E1E75A38403}"/>
    <cellStyle name="Comma 3 32 3 2" xfId="40454" xr:uid="{603273EB-2A46-415B-9995-871E713E8A0A}"/>
    <cellStyle name="Comma 3 32 4" xfId="40452" xr:uid="{6FFD7E39-636C-460A-87F4-8D6CB0D985AD}"/>
    <cellStyle name="Comma 3 33" xfId="20118" xr:uid="{6FE42475-23A3-48CB-87A2-FE992A79A490}"/>
    <cellStyle name="Comma 3 33 2" xfId="20119" xr:uid="{0B4489B3-88DF-4EF6-AD6E-3B9B33583F5B}"/>
    <cellStyle name="Comma 3 33 2 2" xfId="40456" xr:uid="{1FB89EDC-3D19-4062-BBB3-AFE888DB34F7}"/>
    <cellStyle name="Comma 3 33 3" xfId="20120" xr:uid="{CD3DC147-15E1-431A-BF83-98085E9576B4}"/>
    <cellStyle name="Comma 3 33 3 2" xfId="40457" xr:uid="{B5D859A0-E21C-4049-9C21-BE73D1DA5ADE}"/>
    <cellStyle name="Comma 3 33 4" xfId="40455" xr:uid="{D7568FD1-1033-4A83-AB38-F63510BF5608}"/>
    <cellStyle name="Comma 3 34" xfId="20121" xr:uid="{53213F04-EA09-43A2-895F-0D2EA85A7037}"/>
    <cellStyle name="Comma 3 34 2" xfId="20122" xr:uid="{A6F5A755-2BD7-4D61-88C1-052039C9A123}"/>
    <cellStyle name="Comma 3 34 2 2" xfId="40459" xr:uid="{84EEDD38-FB0C-40F5-B167-FBDABF8B097F}"/>
    <cellStyle name="Comma 3 34 3" xfId="20123" xr:uid="{53543F22-0AA7-4FEF-8100-A1913850D7D1}"/>
    <cellStyle name="Comma 3 34 3 2" xfId="40460" xr:uid="{645AA357-2B93-458A-BA8B-71CFF5A8CC1C}"/>
    <cellStyle name="Comma 3 34 4" xfId="40458" xr:uid="{1984C81F-ADE1-4F97-894E-D46275E013FE}"/>
    <cellStyle name="Comma 3 35" xfId="20124" xr:uid="{E684A605-D3B5-46DA-8D97-EBFF6BDBECEB}"/>
    <cellStyle name="Comma 3 35 2" xfId="20125" xr:uid="{ABE97220-2860-4918-A1AD-49FF88B2436F}"/>
    <cellStyle name="Comma 3 35 2 2" xfId="40462" xr:uid="{474285CA-E456-4959-A2BC-69CB424A2E10}"/>
    <cellStyle name="Comma 3 35 3" xfId="20126" xr:uid="{7BB8DE59-1B59-4F96-9A9F-3CE970CD1F9B}"/>
    <cellStyle name="Comma 3 35 3 2" xfId="40463" xr:uid="{BC31127D-E9DD-4EB5-965C-191BF8AC800B}"/>
    <cellStyle name="Comma 3 35 4" xfId="40461" xr:uid="{EEAE53E4-1ACC-460A-BA3C-7F831FE6C053}"/>
    <cellStyle name="Comma 3 36" xfId="20127" xr:uid="{99ACC6FF-BCD0-452D-9C58-086594C74901}"/>
    <cellStyle name="Comma 3 36 2" xfId="20128" xr:uid="{4A0278BA-674B-47D4-924D-1ED4FF475DFF}"/>
    <cellStyle name="Comma 3 36 2 2" xfId="40465" xr:uid="{58091974-E7FE-48E2-AD7F-C2D889DDE8EF}"/>
    <cellStyle name="Comma 3 36 3" xfId="20129" xr:uid="{F36EF513-1BB2-41B4-B3F0-18821B69D594}"/>
    <cellStyle name="Comma 3 36 3 2" xfId="40466" xr:uid="{8227931E-5050-4D5A-A437-36692900F275}"/>
    <cellStyle name="Comma 3 36 4" xfId="40464" xr:uid="{D89E5C73-D5E4-44D5-86B0-3DD408A37DC6}"/>
    <cellStyle name="Comma 3 37" xfId="20130" xr:uid="{ED993807-3EB8-4BDF-87D7-CBD64795EBA6}"/>
    <cellStyle name="Comma 3 37 2" xfId="20131" xr:uid="{45ABF5A1-54B0-42BB-8BE9-F181F86015E8}"/>
    <cellStyle name="Comma 3 37 2 2" xfId="40468" xr:uid="{095523EE-8621-42A8-AF65-5D92C3EA38C1}"/>
    <cellStyle name="Comma 3 37 3" xfId="20132" xr:uid="{596EF4D2-5647-42D9-8178-D0AE1514DB30}"/>
    <cellStyle name="Comma 3 37 3 2" xfId="40469" xr:uid="{EC6D7F66-5A71-4252-A56E-335E5F461D5B}"/>
    <cellStyle name="Comma 3 37 4" xfId="40467" xr:uid="{5EA2A00F-88D3-4636-8DBC-21522B61EA5C}"/>
    <cellStyle name="Comma 3 38" xfId="20133" xr:uid="{16E29788-C83D-4172-BADB-D06E66C19AB5}"/>
    <cellStyle name="Comma 3 38 2" xfId="20134" xr:uid="{28417CF0-D3D0-4B34-8A68-131E9062AA71}"/>
    <cellStyle name="Comma 3 38 2 2" xfId="40471" xr:uid="{5C62896C-5097-47A0-B89F-B21D1CBE03F2}"/>
    <cellStyle name="Comma 3 38 3" xfId="20135" xr:uid="{628D5EAE-85F6-46E6-AA91-5A82C397AB45}"/>
    <cellStyle name="Comma 3 38 3 2" xfId="40472" xr:uid="{9550EB16-363A-4EA4-82FF-7A431E0BB009}"/>
    <cellStyle name="Comma 3 38 4" xfId="40470" xr:uid="{7A059CA3-CF31-4036-BD1C-BCA22FF399B3}"/>
    <cellStyle name="Comma 3 39" xfId="20136" xr:uid="{D57120A3-D024-4ACA-9B09-6EEBF380652D}"/>
    <cellStyle name="Comma 3 39 2" xfId="20137" xr:uid="{2D8700F9-1B66-440B-B2FA-E9C34AD03504}"/>
    <cellStyle name="Comma 3 39 2 2" xfId="40474" xr:uid="{6E20397D-2A92-44FC-935F-FF583CE2E2E1}"/>
    <cellStyle name="Comma 3 39 3" xfId="20138" xr:uid="{5077AB2E-B86E-4C7F-A540-87DC2FEE8AEF}"/>
    <cellStyle name="Comma 3 39 3 2" xfId="40475" xr:uid="{60A04BCA-6BDF-4E94-B52C-066E39A65843}"/>
    <cellStyle name="Comma 3 39 4" xfId="40473" xr:uid="{E1CBA4EC-FC77-4A8B-90E6-33690598D168}"/>
    <cellStyle name="Comma 3 4" xfId="521" xr:uid="{9DD991C2-08C2-49C9-87B4-F2CAE6C693E2}"/>
    <cellStyle name="Comma 3 4 10" xfId="522" xr:uid="{AF65D81C-C3F2-4B59-8C52-F821D88C0736}"/>
    <cellStyle name="Comma 3 4 10 2" xfId="1292" xr:uid="{BC32CB1A-806D-4F50-AE77-C7CB7694EA6B}"/>
    <cellStyle name="Comma 3 4 11" xfId="1291" xr:uid="{5667953B-CCBD-4017-B562-93FE2BF9C46F}"/>
    <cellStyle name="Comma 3 4 12" xfId="1717" xr:uid="{E6C2828D-2BF2-4741-9A73-FDD8A092FB79}"/>
    <cellStyle name="Comma 3 4 2" xfId="523" xr:uid="{8FA281DE-DA1E-4CAC-97EE-9DB56B6A4488}"/>
    <cellStyle name="Comma 3 4 2 2" xfId="524" xr:uid="{C6711C52-7CB4-4F39-BE1C-E675B7CC3984}"/>
    <cellStyle name="Comma 3 4 2 2 2" xfId="1294" xr:uid="{7AAA6017-6647-4D9E-BC06-6CA15C640E34}"/>
    <cellStyle name="Comma 3 4 2 2 2 2" xfId="31868" xr:uid="{30339AB7-C7FA-4DD1-8B89-2DEEC9BFEE7D}"/>
    <cellStyle name="Comma 3 4 2 2 3" xfId="49989" xr:uid="{C2A2E683-A555-4D5F-AB22-4B76DF66BE68}"/>
    <cellStyle name="Comma 3 4 2 2 4" xfId="10767" xr:uid="{9DEB8A40-9095-4C66-825F-3CD880C137AF}"/>
    <cellStyle name="Comma 3 4 2 3" xfId="525" xr:uid="{FF30256F-20C5-4B6F-97D1-91576B111EF7}"/>
    <cellStyle name="Comma 3 4 2 3 2" xfId="1295" xr:uid="{63897B6A-4934-4B71-8804-7F7D9C7563E6}"/>
    <cellStyle name="Comma 3 4 2 3 2 2" xfId="31463" xr:uid="{1D8D582F-A4C3-4414-9B99-AB07D8E0028F}"/>
    <cellStyle name="Comma 3 4 2 3 3" xfId="10093" xr:uid="{4D1ED13E-8001-4773-B524-659FCDEBDE9D}"/>
    <cellStyle name="Comma 3 4 2 4" xfId="526" xr:uid="{9EC6EFAE-F145-4E6C-9101-7C46307EA219}"/>
    <cellStyle name="Comma 3 4 2 4 2" xfId="1296" xr:uid="{63F373A1-40E6-4375-BE8D-CBC10A7D250C}"/>
    <cellStyle name="Comma 3 4 2 4 3" xfId="24162" xr:uid="{8CAFFBAB-5C42-45EE-B0F6-8DEC1BEFBDFB}"/>
    <cellStyle name="Comma 3 4 2 5" xfId="527" xr:uid="{92076B45-93D2-4786-AE1E-1F930EEB6FBD}"/>
    <cellStyle name="Comma 3 4 2 5 2" xfId="1297" xr:uid="{39AB73A9-022E-4F12-8620-8191A6F19642}"/>
    <cellStyle name="Comma 3 4 2 5 3" xfId="49704" xr:uid="{4F68FC78-A166-4EDD-85C6-E4517034218D}"/>
    <cellStyle name="Comma 3 4 2 6" xfId="528" xr:uid="{BD032F89-0EF0-4894-A54C-4AE8EC9EA642}"/>
    <cellStyle name="Comma 3 4 2 6 2" xfId="1298" xr:uid="{6D61FF5C-28AB-4A6B-91FD-452ACD0A8D69}"/>
    <cellStyle name="Comma 3 4 2 7" xfId="529" xr:uid="{B5AFDBFA-3775-46BA-9DA2-EF8D8D81E3BD}"/>
    <cellStyle name="Comma 3 4 2 7 2" xfId="1299" xr:uid="{D079773B-CAA3-409D-B116-49D46D9CFAAD}"/>
    <cellStyle name="Comma 3 4 2 8" xfId="1293" xr:uid="{6B9AA749-A158-4312-9A73-1476C374130C}"/>
    <cellStyle name="Comma 3 4 2 9" xfId="2472" xr:uid="{C573FDFD-F6F7-4B04-8F46-8DF70B502BED}"/>
    <cellStyle name="Comma 3 4 3" xfId="530" xr:uid="{4D216760-4B15-46B9-BE30-72463BFE77F5}"/>
    <cellStyle name="Comma 3 4 3 2" xfId="1300" xr:uid="{667DF020-AF22-474D-8266-6651E4F1D819}"/>
    <cellStyle name="Comma 3 4 3 2 2" xfId="40476" xr:uid="{DF63F232-9981-4532-B06A-AE04C875F59B}"/>
    <cellStyle name="Comma 3 4 3 2 3" xfId="20139" xr:uid="{6C9522B1-3D2C-46D4-A7B4-67A6652C877C}"/>
    <cellStyle name="Comma 3 4 3 3" xfId="49941" xr:uid="{B7AC20AB-88C7-44CB-870E-CFAB5A044177}"/>
    <cellStyle name="Comma 3 4 3 4" xfId="10768" xr:uid="{36D03FA9-1CA7-4CD0-8518-5683975285F7}"/>
    <cellStyle name="Comma 3 4 4" xfId="531" xr:uid="{1F980799-DD50-4F13-B762-F9837FD8A068}"/>
    <cellStyle name="Comma 3 4 4 2" xfId="1301" xr:uid="{26ABB305-3E82-4650-ACEC-BF2855FFB719}"/>
    <cellStyle name="Comma 3 4 4 2 2" xfId="31869" xr:uid="{F8B27E18-3F39-422E-981D-50D28E583D43}"/>
    <cellStyle name="Comma 3 4 4 3" xfId="10769" xr:uid="{9ABD8A3B-3185-4C15-9B11-03058B6E88B7}"/>
    <cellStyle name="Comma 3 4 5" xfId="532" xr:uid="{FB3014F6-BD7C-4FAD-96AF-B919E4D93228}"/>
    <cellStyle name="Comma 3 4 5 2" xfId="1302" xr:uid="{C41035A8-C846-4D40-8C62-0D6BBC6B289F}"/>
    <cellStyle name="Comma 3 4 5 3" xfId="49656" xr:uid="{A49BFFBD-78DC-4CA2-BAE8-F667152198A5}"/>
    <cellStyle name="Comma 3 4 6" xfId="533" xr:uid="{744CD18A-ACAD-41D2-A58D-BCF4E1ECD85F}"/>
    <cellStyle name="Comma 3 4 6 2" xfId="1303" xr:uid="{C1DDEC65-D311-4168-8B07-581574F62FCF}"/>
    <cellStyle name="Comma 3 4 7" xfId="534" xr:uid="{193CE174-9392-4F0D-A176-02E49AD91B6C}"/>
    <cellStyle name="Comma 3 4 7 2" xfId="1304" xr:uid="{B1F61556-18AF-4D4C-BC9F-BBBB7FC3DE7A}"/>
    <cellStyle name="Comma 3 4 8" xfId="535" xr:uid="{0665ADBA-85C5-41BF-B8A8-E98822F465DD}"/>
    <cellStyle name="Comma 3 4 8 2" xfId="1305" xr:uid="{B374FF74-13C0-4CE2-8367-B0F53FBCB276}"/>
    <cellStyle name="Comma 3 4 9" xfId="536" xr:uid="{DF3900E6-F32E-4172-96C4-1002A1E85A18}"/>
    <cellStyle name="Comma 3 4 9 2" xfId="1306" xr:uid="{6698B01B-AB3F-4813-ADBF-55DAE99B6E05}"/>
    <cellStyle name="Comma 3 40" xfId="20140" xr:uid="{B728066A-A680-4B28-BE4F-60A1310F2973}"/>
    <cellStyle name="Comma 3 40 2" xfId="20141" xr:uid="{1D8F9055-2AE5-4B8B-8589-0EE86CB51C8B}"/>
    <cellStyle name="Comma 3 40 2 2" xfId="40478" xr:uid="{9F1A9665-277D-47AA-9376-3E0F47252729}"/>
    <cellStyle name="Comma 3 40 3" xfId="20142" xr:uid="{AF7D954F-3433-46E3-B30D-64E15248CA00}"/>
    <cellStyle name="Comma 3 40 3 2" xfId="40479" xr:uid="{AD9CDF9E-5890-4D10-ACFA-CF975B9E4311}"/>
    <cellStyle name="Comma 3 40 4" xfId="40477" xr:uid="{76498044-447B-4E5E-82E6-99C44B0B07C4}"/>
    <cellStyle name="Comma 3 41" xfId="20143" xr:uid="{BAE7F1F7-3D83-4DC0-BE53-F2A638ECF329}"/>
    <cellStyle name="Comma 3 41 2" xfId="20144" xr:uid="{8D091F1D-951C-406D-B69C-66BC9222F010}"/>
    <cellStyle name="Comma 3 41 2 2" xfId="40481" xr:uid="{22EAD6E0-C0FF-4658-AAA9-039C67C537E4}"/>
    <cellStyle name="Comma 3 41 3" xfId="20145" xr:uid="{429209ED-B77B-4392-A34A-3561CD66B53D}"/>
    <cellStyle name="Comma 3 41 3 2" xfId="40482" xr:uid="{4DF3990E-852B-4F2A-8376-E3449B8833C7}"/>
    <cellStyle name="Comma 3 41 4" xfId="40480" xr:uid="{3E99D755-DEAC-4B5E-9DFD-56AC3AD9AF35}"/>
    <cellStyle name="Comma 3 42" xfId="20146" xr:uid="{AD983ADB-7847-4CC0-B6B8-125239F0A12C}"/>
    <cellStyle name="Comma 3 42 2" xfId="20147" xr:uid="{21541243-9B5C-4248-952D-5EC421654AE1}"/>
    <cellStyle name="Comma 3 42 2 2" xfId="40484" xr:uid="{C9FDA279-EC5F-4B09-BD08-F9D56AC20096}"/>
    <cellStyle name="Comma 3 42 3" xfId="20148" xr:uid="{B6C380BE-FAA4-49C9-902A-4DCF0ABD6B3C}"/>
    <cellStyle name="Comma 3 42 3 2" xfId="40485" xr:uid="{CFE40EB5-29C1-4F97-B565-6C895C7FF9AE}"/>
    <cellStyle name="Comma 3 42 4" xfId="40483" xr:uid="{ECE7AE1D-B234-40AE-8F72-DF4359A43000}"/>
    <cellStyle name="Comma 3 43" xfId="20149" xr:uid="{F044EEF2-0DE6-4629-BC05-5979894C2B85}"/>
    <cellStyle name="Comma 3 43 2" xfId="20150" xr:uid="{78BCE389-ABAD-47DF-8B87-E0E38D6313C8}"/>
    <cellStyle name="Comma 3 43 2 2" xfId="40487" xr:uid="{13EFE497-4906-400A-AC6C-49F40E3CC37B}"/>
    <cellStyle name="Comma 3 43 3" xfId="20151" xr:uid="{7EDE72F2-AD99-4BF2-9417-44A5BFCB984A}"/>
    <cellStyle name="Comma 3 43 3 2" xfId="40488" xr:uid="{E245FEAD-4FB7-45D7-8E98-32444AB28C3E}"/>
    <cellStyle name="Comma 3 43 4" xfId="40486" xr:uid="{2B3AE3AE-F3D1-4D71-AD6C-98BD851788AF}"/>
    <cellStyle name="Comma 3 44" xfId="20152" xr:uid="{F0D13089-9255-4C07-A4FD-37A693809FBC}"/>
    <cellStyle name="Comma 3 44 2" xfId="20153" xr:uid="{A961CF20-3163-4FD8-A8C0-0DE47B16B9D0}"/>
    <cellStyle name="Comma 3 44 2 2" xfId="40490" xr:uid="{6AA15B19-DF1B-4744-9654-02DF7DED71E6}"/>
    <cellStyle name="Comma 3 44 3" xfId="20154" xr:uid="{91F43A18-6C72-43B6-9BA0-30A67BBAEE53}"/>
    <cellStyle name="Comma 3 44 3 2" xfId="40491" xr:uid="{74483985-8D2F-4ECF-AF82-CA5A45A5D591}"/>
    <cellStyle name="Comma 3 44 4" xfId="40489" xr:uid="{02712DD7-DFAB-4292-A1B2-E8B485D31AA7}"/>
    <cellStyle name="Comma 3 45" xfId="20155" xr:uid="{2D9CCF17-2709-4D51-98F9-DE1AD107FE69}"/>
    <cellStyle name="Comma 3 45 2" xfId="20156" xr:uid="{04DD8CAF-8FC2-49FD-89AA-C487F56EC757}"/>
    <cellStyle name="Comma 3 45 2 2" xfId="40493" xr:uid="{39C8D6AD-CB8F-4AC7-8D3E-EC6D86AA59EE}"/>
    <cellStyle name="Comma 3 45 3" xfId="20157" xr:uid="{2D6022B0-B0E4-425E-AFCB-13CA2DE0D18C}"/>
    <cellStyle name="Comma 3 45 3 2" xfId="40494" xr:uid="{E9DCC34F-5E06-4CB9-8968-77312F5192F5}"/>
    <cellStyle name="Comma 3 45 4" xfId="40492" xr:uid="{A2658D25-E0B3-4C31-8810-D1AF3E15877C}"/>
    <cellStyle name="Comma 3 46" xfId="20158" xr:uid="{FF19E300-178B-41D7-9496-0EC493A35CB6}"/>
    <cellStyle name="Comma 3 46 2" xfId="20159" xr:uid="{D749ADB2-61E3-4E11-AFA5-EB3625C71E7A}"/>
    <cellStyle name="Comma 3 46 2 2" xfId="40496" xr:uid="{8D0F6D10-C353-4B4B-BA17-DDCF21CFDFC7}"/>
    <cellStyle name="Comma 3 46 3" xfId="20160" xr:uid="{C0EBF04F-A723-4318-81B9-DAB83656585D}"/>
    <cellStyle name="Comma 3 46 3 2" xfId="40497" xr:uid="{7B358D21-195D-46E5-AD74-15AEE749D1A3}"/>
    <cellStyle name="Comma 3 46 4" xfId="40495" xr:uid="{AF4B01B2-786B-4430-A74F-F2F2A5C44E4F}"/>
    <cellStyle name="Comma 3 47" xfId="20161" xr:uid="{CA0F0E93-490C-4D2A-A1DF-832131591A9A}"/>
    <cellStyle name="Comma 3 47 2" xfId="20162" xr:uid="{F9D214CB-0A9A-47FD-A33B-8566611B4F0B}"/>
    <cellStyle name="Comma 3 47 2 2" xfId="40499" xr:uid="{D313C420-CA03-4F4E-81E4-6735E9FCCBF0}"/>
    <cellStyle name="Comma 3 47 3" xfId="20163" xr:uid="{F1763953-F670-4B65-A5BA-04EFBA57D615}"/>
    <cellStyle name="Comma 3 47 3 2" xfId="40500" xr:uid="{7AECE9B8-D407-4E32-BDDE-4F9DA878D43E}"/>
    <cellStyle name="Comma 3 47 4" xfId="40498" xr:uid="{5A00876D-2074-4CBB-B809-15FE6692DF6F}"/>
    <cellStyle name="Comma 3 48" xfId="20164" xr:uid="{98F40A80-7841-4589-B90F-6F44EEBA8F82}"/>
    <cellStyle name="Comma 3 48 2" xfId="20165" xr:uid="{7B93E9E1-1549-4317-8565-8DDB550A33D9}"/>
    <cellStyle name="Comma 3 48 2 2" xfId="40502" xr:uid="{DC58322D-34D9-4CC5-93AA-7F3355D84F20}"/>
    <cellStyle name="Comma 3 48 3" xfId="20166" xr:uid="{B512915C-7525-4D76-9855-A0BEAC6DE46C}"/>
    <cellStyle name="Comma 3 48 3 2" xfId="40503" xr:uid="{E69FF419-2E29-4EAA-B36A-79115E3CF468}"/>
    <cellStyle name="Comma 3 48 4" xfId="40501" xr:uid="{EBC7E288-9E05-4E3E-832D-905F51119BF1}"/>
    <cellStyle name="Comma 3 49" xfId="20167" xr:uid="{316C4989-5E7F-4240-A36A-75E9798D4813}"/>
    <cellStyle name="Comma 3 49 2" xfId="20168" xr:uid="{15408FD3-F8D8-4063-91B3-ACB9271093B1}"/>
    <cellStyle name="Comma 3 49 2 2" xfId="40505" xr:uid="{D17A6725-757A-4140-83B5-A73E99D9B9CE}"/>
    <cellStyle name="Comma 3 49 3" xfId="20169" xr:uid="{CC5FCAD9-3AD1-45EF-B1B6-EBD04F9E5583}"/>
    <cellStyle name="Comma 3 49 3 2" xfId="40506" xr:uid="{947084FD-E3B4-46B4-880B-768FBA6F552F}"/>
    <cellStyle name="Comma 3 49 4" xfId="40504" xr:uid="{EA2006F3-FC54-4214-BCBF-A981D25C943B}"/>
    <cellStyle name="Comma 3 5" xfId="537" xr:uid="{79BEA6CC-3937-4F33-B5B1-3B60ECBE597C}"/>
    <cellStyle name="Comma 3 5 2" xfId="997" xr:uid="{DBFEE952-2640-47EE-9F38-8072F04F49DE}"/>
    <cellStyle name="Comma 3 5 2 2" xfId="10770" xr:uid="{F1B49C2F-A79D-452F-BE8B-D7F46A3DB3E4}"/>
    <cellStyle name="Comma 3 5 2 2 2" xfId="31870" xr:uid="{3C3C8B5F-0549-45FC-BD91-6B66643FEF4D}"/>
    <cellStyle name="Comma 3 5 2 3" xfId="10094" xr:uid="{820EE1F7-A04F-49FF-AEE7-258338A0F083}"/>
    <cellStyle name="Comma 3 5 2 3 2" xfId="31464" xr:uid="{7CA682D9-990E-46D7-AD3B-3D7CB468E32C}"/>
    <cellStyle name="Comma 3 5 2 4" xfId="49962" xr:uid="{DB5C7ADA-1373-45A7-AB7C-DC065EB2B711}"/>
    <cellStyle name="Comma 3 5 2 5" xfId="2731" xr:uid="{E1710111-7251-450E-87BE-53CC18A156E8}"/>
    <cellStyle name="Comma 3 5 3" xfId="1307" xr:uid="{10554BC9-7B64-4E92-8791-0770DAA9CB94}"/>
    <cellStyle name="Comma 3 5 3 2" xfId="20170" xr:uid="{E64A2B0A-8077-4C9F-BC54-CBB48CE80C31}"/>
    <cellStyle name="Comma 3 5 3 2 2" xfId="40507" xr:uid="{F2355D40-EC36-4E09-8D1E-F1FDAFAC01D5}"/>
    <cellStyle name="Comma 3 5 3 3" xfId="10771" xr:uid="{0CD10966-3DC7-4640-992B-162897DF439E}"/>
    <cellStyle name="Comma 3 5 4" xfId="10772" xr:uid="{BC99F854-FE7E-4089-9BA8-B9EFDD815B14}"/>
    <cellStyle name="Comma 3 5 4 2" xfId="31871" xr:uid="{D5FFACD1-2A56-437E-9642-253D6266DBF5}"/>
    <cellStyle name="Comma 3 5 5" xfId="49677" xr:uid="{C0AA3230-FAE5-467A-88F0-BA5F8FE529CF}"/>
    <cellStyle name="Comma 3 5 6" xfId="1718" xr:uid="{77747084-CD44-4A6C-B415-8A6E03E15503}"/>
    <cellStyle name="Comma 3 50" xfId="20171" xr:uid="{AFAB9B82-3F98-43E6-8AEF-21D6052AE163}"/>
    <cellStyle name="Comma 3 50 2" xfId="20172" xr:uid="{5D811CAE-8A6C-443D-A555-B3D1862AC883}"/>
    <cellStyle name="Comma 3 50 2 2" xfId="40509" xr:uid="{DE8041BE-08D0-4240-8894-1C1AB846AADF}"/>
    <cellStyle name="Comma 3 50 3" xfId="20173" xr:uid="{B084C01A-DFE9-4756-B3CA-1467F8DBC773}"/>
    <cellStyle name="Comma 3 50 3 2" xfId="40510" xr:uid="{27848955-103B-4AE9-9025-D2B002E1740E}"/>
    <cellStyle name="Comma 3 50 4" xfId="40508" xr:uid="{6A3729F3-DAE9-4EB9-8ED6-D246FA64CF13}"/>
    <cellStyle name="Comma 3 51" xfId="20174" xr:uid="{0592A3B9-8E2D-4129-8CFB-0BC98F1AF0A6}"/>
    <cellStyle name="Comma 3 51 2" xfId="20175" xr:uid="{8726F80F-0577-4975-9B86-A983D51B4257}"/>
    <cellStyle name="Comma 3 51 2 2" xfId="40512" xr:uid="{8A9243CA-097F-4891-8E10-9C20E7C53622}"/>
    <cellStyle name="Comma 3 51 3" xfId="20176" xr:uid="{484175F4-E907-45B5-835B-3B249E0D3210}"/>
    <cellStyle name="Comma 3 51 3 2" xfId="40513" xr:uid="{6955F059-7BE6-4FDA-85DC-FD1D92A80B16}"/>
    <cellStyle name="Comma 3 51 4" xfId="40511" xr:uid="{07770866-AC23-45FB-82A3-54173469DC38}"/>
    <cellStyle name="Comma 3 52" xfId="20177" xr:uid="{300147AA-2F19-42EA-BD68-0B1BD7A7B5FE}"/>
    <cellStyle name="Comma 3 52 2" xfId="20178" xr:uid="{2CE0CFB7-EF08-4815-BDCE-2A0FF627E94E}"/>
    <cellStyle name="Comma 3 52 2 2" xfId="40515" xr:uid="{106058B6-0857-4B52-87FF-6B82BE09BC4C}"/>
    <cellStyle name="Comma 3 52 3" xfId="20179" xr:uid="{C65AE85F-1654-4A4B-BC5B-8D56C3632440}"/>
    <cellStyle name="Comma 3 52 3 2" xfId="40516" xr:uid="{8E8711DC-FFFF-4CB5-A52D-5F8A32BB6A3C}"/>
    <cellStyle name="Comma 3 52 4" xfId="40514" xr:uid="{979BDA19-4A6B-477E-8A68-A0A733F4DFD2}"/>
    <cellStyle name="Comma 3 53" xfId="20180" xr:uid="{3E9B507F-5CDA-4B07-9DEE-4D6DBDBDB46C}"/>
    <cellStyle name="Comma 3 53 2" xfId="20181" xr:uid="{1D176649-3CF7-435A-ACC3-60D4567F4499}"/>
    <cellStyle name="Comma 3 53 2 2" xfId="40518" xr:uid="{AFDC74F7-919F-463B-BC92-2A339B3C7CA3}"/>
    <cellStyle name="Comma 3 53 3" xfId="20182" xr:uid="{1FF224A5-E449-4EB2-A1DA-E1D2E7C4CFF9}"/>
    <cellStyle name="Comma 3 53 3 2" xfId="40519" xr:uid="{AD27C491-C27B-44FC-A92F-1350FFD1B9E2}"/>
    <cellStyle name="Comma 3 53 4" xfId="40517" xr:uid="{10673A83-4079-4678-9273-BCD897E6C7D6}"/>
    <cellStyle name="Comma 3 54" xfId="20183" xr:uid="{F146D8DC-CD9D-4D28-9876-2E32EBA7DEBD}"/>
    <cellStyle name="Comma 3 54 2" xfId="20184" xr:uid="{621E9F9F-E160-4253-9781-3FAD333C5C8D}"/>
    <cellStyle name="Comma 3 54 2 2" xfId="40521" xr:uid="{C18D3396-F405-455F-BAAA-3FAEE273D224}"/>
    <cellStyle name="Comma 3 54 3" xfId="20185" xr:uid="{70AD3FE8-AACD-4CAA-9ED0-19918EDCCE48}"/>
    <cellStyle name="Comma 3 54 3 2" xfId="40522" xr:uid="{99CD13C9-2392-44E7-A4D1-C473B45B83F9}"/>
    <cellStyle name="Comma 3 54 4" xfId="40520" xr:uid="{2CBB1666-A58F-4623-9149-E7DD99BB8198}"/>
    <cellStyle name="Comma 3 55" xfId="20186" xr:uid="{7CE59479-D14B-4626-9DF6-3BDD6CE11EF5}"/>
    <cellStyle name="Comma 3 55 2" xfId="20187" xr:uid="{FE2E99B1-5EF1-432C-AD56-0161CFF81952}"/>
    <cellStyle name="Comma 3 55 2 2" xfId="40524" xr:uid="{A591D674-B106-4EAA-969B-6367B251C6CC}"/>
    <cellStyle name="Comma 3 55 3" xfId="20188" xr:uid="{3E3C1ED6-291D-4249-9869-B5721A47E46B}"/>
    <cellStyle name="Comma 3 55 3 2" xfId="40525" xr:uid="{03F84C6D-9888-4867-91A4-83D56CE5AE8F}"/>
    <cellStyle name="Comma 3 55 4" xfId="40523" xr:uid="{534D1FFC-6545-4796-B7B1-28BDB7E8F911}"/>
    <cellStyle name="Comma 3 56" xfId="20189" xr:uid="{968C3D3F-74FE-44C5-BCA1-81D09AEB3FF9}"/>
    <cellStyle name="Comma 3 56 2" xfId="20190" xr:uid="{8B210000-69F2-462A-A987-98D484403DD7}"/>
    <cellStyle name="Comma 3 56 2 2" xfId="40527" xr:uid="{F9229D8A-CBF5-43F4-A45C-15004EFD901A}"/>
    <cellStyle name="Comma 3 56 3" xfId="20191" xr:uid="{8B2BB74C-30D7-44CB-B2C6-65EB6C17405F}"/>
    <cellStyle name="Comma 3 56 3 2" xfId="40528" xr:uid="{BAA1A76F-5991-4B45-872E-796C5BF2BFAB}"/>
    <cellStyle name="Comma 3 56 4" xfId="40526" xr:uid="{33FFD950-F185-44B9-8435-DE1566851E76}"/>
    <cellStyle name="Comma 3 57" xfId="20192" xr:uid="{F3EDE778-636D-4B4E-B3D2-BFE11D0BE2EA}"/>
    <cellStyle name="Comma 3 57 2" xfId="20193" xr:uid="{BA3481A9-29E5-4249-9C79-AF7C18DBCFDA}"/>
    <cellStyle name="Comma 3 57 2 2" xfId="40530" xr:uid="{8C31BA92-B825-4A1F-8357-4E47BDF3B41C}"/>
    <cellStyle name="Comma 3 57 3" xfId="20194" xr:uid="{B3F32D8D-B06D-4693-A5AB-CAA03024CB3C}"/>
    <cellStyle name="Comma 3 57 3 2" xfId="40531" xr:uid="{17D0B517-38F9-4785-AE79-F7406CA992B1}"/>
    <cellStyle name="Comma 3 57 4" xfId="40529" xr:uid="{3FEF84D5-C24A-4101-9366-5D8548887D5E}"/>
    <cellStyle name="Comma 3 58" xfId="20195" xr:uid="{61BAC68F-EB3D-4930-AE19-F11B93A890AB}"/>
    <cellStyle name="Comma 3 58 2" xfId="20196" xr:uid="{FFD16013-3413-453C-BE13-7B6C49A37445}"/>
    <cellStyle name="Comma 3 58 2 2" xfId="40533" xr:uid="{DCBCDD52-BC99-4246-95B8-EBE8CBEA9BBB}"/>
    <cellStyle name="Comma 3 58 3" xfId="20197" xr:uid="{0BADBFF4-745D-4CF4-9ACB-D4C50BCB6DB8}"/>
    <cellStyle name="Comma 3 58 3 2" xfId="40534" xr:uid="{03FB5BB7-188B-4CCB-A43D-165FBF5816D0}"/>
    <cellStyle name="Comma 3 58 4" xfId="40532" xr:uid="{6136E4DC-C956-4EE1-8C99-DD07B322C80F}"/>
    <cellStyle name="Comma 3 59" xfId="20198" xr:uid="{3914B3D2-5205-4404-8F36-008BEAAAF0C8}"/>
    <cellStyle name="Comma 3 59 2" xfId="20199" xr:uid="{B8C70BD0-8051-4E6D-8E66-79BB89B28464}"/>
    <cellStyle name="Comma 3 59 2 2" xfId="40536" xr:uid="{E2D48755-FDC4-4EA7-AB43-43AA852517CC}"/>
    <cellStyle name="Comma 3 59 3" xfId="20200" xr:uid="{B0F63203-7F45-4F55-9043-CE576256A6AA}"/>
    <cellStyle name="Comma 3 59 3 2" xfId="40537" xr:uid="{2C6E5C27-E8EC-4C30-9A34-E968E4DE3DF2}"/>
    <cellStyle name="Comma 3 59 4" xfId="40535" xr:uid="{9A3C9B3A-D80D-4127-ACB7-4ADB6C37780E}"/>
    <cellStyle name="Comma 3 6" xfId="538" xr:uid="{173A61A5-B455-4BF0-8B9A-AD6E4154A227}"/>
    <cellStyle name="Comma 3 6 2" xfId="539" xr:uid="{CB9E6D5E-0801-4F38-9BA3-593204E8924E}"/>
    <cellStyle name="Comma 3 6 2 2" xfId="1309" xr:uid="{5667BA5C-1686-4134-8B47-8E3D14D0B680}"/>
    <cellStyle name="Comma 3 6 2 2 2" xfId="10774" xr:uid="{556ABE42-A5F1-4CFA-B003-4B23F9782F4C}"/>
    <cellStyle name="Comma 3 6 2 3" xfId="20201" xr:uid="{7F210F12-E88E-4BB4-9BBC-A8CD73B9A294}"/>
    <cellStyle name="Comma 3 6 2 3 2" xfId="40538" xr:uid="{CB2F7F19-8958-4ED7-83DE-1F3E366C2958}"/>
    <cellStyle name="Comma 3 6 2 4" xfId="50016" xr:uid="{C3C5EDED-001C-4502-924C-47D5E545A367}"/>
    <cellStyle name="Comma 3 6 2 5" xfId="10773" xr:uid="{0223DBDF-575A-400A-B83E-CCAEAAFA0972}"/>
    <cellStyle name="Comma 3 6 3" xfId="998" xr:uid="{23C905C8-8C35-4D43-AFD3-E3AF03253D0C}"/>
    <cellStyle name="Comma 3 6 3 2" xfId="20202" xr:uid="{D3110558-B44D-4002-B1BA-B97998DC4888}"/>
    <cellStyle name="Comma 3 6 3 2 2" xfId="40539" xr:uid="{9AD7B12E-62D7-4874-8C97-6B8AC53E3EE6}"/>
    <cellStyle name="Comma 3 6 3 3" xfId="31872" xr:uid="{4DF3D59E-43B3-4BC8-AD24-DE0B76E73D7A}"/>
    <cellStyle name="Comma 3 6 3 4" xfId="10775" xr:uid="{5A9E8578-BA7A-41BD-9F6B-32D43B0B8968}"/>
    <cellStyle name="Comma 3 6 4" xfId="1308" xr:uid="{EA574E42-43E9-42ED-AEFB-8963A487B6FF}"/>
    <cellStyle name="Comma 3 6 4 2" xfId="49734" xr:uid="{0DE0B3A4-18F7-48CD-B6A9-B6B092E2E662}"/>
    <cellStyle name="Comma 3 6 5" xfId="1719" xr:uid="{2D924124-E22F-4503-A19F-5F9C2F625110}"/>
    <cellStyle name="Comma 3 60" xfId="20203" xr:uid="{42452662-B65B-4358-BE8F-DE0CB1A5B7DE}"/>
    <cellStyle name="Comma 3 60 2" xfId="20204" xr:uid="{D0FDB93E-F71F-431F-870F-47DA97DB66BE}"/>
    <cellStyle name="Comma 3 60 2 2" xfId="40541" xr:uid="{79C2ADA6-A60F-46CE-A768-AFACF2FC03D0}"/>
    <cellStyle name="Comma 3 60 3" xfId="20205" xr:uid="{35FFA238-2B12-476B-A49A-FBB11996B902}"/>
    <cellStyle name="Comma 3 60 3 2" xfId="40542" xr:uid="{F8B1CB0A-890D-4FFB-AA90-07372770232E}"/>
    <cellStyle name="Comma 3 60 4" xfId="40540" xr:uid="{38471A56-11D9-4C50-A274-A0499FD1D8B5}"/>
    <cellStyle name="Comma 3 61" xfId="20206" xr:uid="{6E809569-1586-48E8-9BA2-BBE9EEC5FC95}"/>
    <cellStyle name="Comma 3 61 2" xfId="20207" xr:uid="{81F02B3A-E2B0-47E2-AE1F-35894CC9814D}"/>
    <cellStyle name="Comma 3 61 2 2" xfId="40544" xr:uid="{495605C5-A550-4DE6-8915-EC603C4D1840}"/>
    <cellStyle name="Comma 3 61 3" xfId="20208" xr:uid="{559DEE22-E362-4EC2-B941-F31B7DC5C987}"/>
    <cellStyle name="Comma 3 61 3 2" xfId="40545" xr:uid="{AE3D8DE0-BA2A-4CBD-A0B3-B18EE64B9E7A}"/>
    <cellStyle name="Comma 3 61 4" xfId="40543" xr:uid="{016ED4B2-FC64-402A-9F84-F970A3E432B8}"/>
    <cellStyle name="Comma 3 62" xfId="20209" xr:uid="{C4044850-5E9D-48F4-B188-9B5721261CBD}"/>
    <cellStyle name="Comma 3 62 2" xfId="20210" xr:uid="{F3A56DA4-0909-4410-A360-86B19A221EC3}"/>
    <cellStyle name="Comma 3 62 2 2" xfId="40547" xr:uid="{3BAC1110-B060-4BAF-B20C-7945B68D2E19}"/>
    <cellStyle name="Comma 3 62 3" xfId="20211" xr:uid="{57C0F947-BBA8-42F1-9BB4-C89829A7D017}"/>
    <cellStyle name="Comma 3 62 3 2" xfId="40548" xr:uid="{9D6A757E-4348-4541-861F-C098CFB14047}"/>
    <cellStyle name="Comma 3 62 4" xfId="40546" xr:uid="{46466B3C-79E6-4766-8D8E-EA577DF440D3}"/>
    <cellStyle name="Comma 3 63" xfId="20212" xr:uid="{22867594-7557-4625-9318-80FFEE5ABC4D}"/>
    <cellStyle name="Comma 3 63 2" xfId="20213" xr:uid="{46C3030D-3586-45AE-9F19-BD683CC46C11}"/>
    <cellStyle name="Comma 3 63 2 2" xfId="40550" xr:uid="{3E59B762-09E7-4A65-ABD2-3CCF7C3B1C5E}"/>
    <cellStyle name="Comma 3 63 3" xfId="20214" xr:uid="{111E7F38-65A2-490B-B388-BB617FF8FBF0}"/>
    <cellStyle name="Comma 3 63 3 2" xfId="40551" xr:uid="{519E71CA-EBCC-4ACF-9399-7FCFAAD0ABBC}"/>
    <cellStyle name="Comma 3 63 4" xfId="40549" xr:uid="{4CB5B30F-2FB3-44DD-9FB1-451C19788548}"/>
    <cellStyle name="Comma 3 64" xfId="20215" xr:uid="{D744A824-75C2-4E5D-AE9C-66CDCDF2C828}"/>
    <cellStyle name="Comma 3 64 2" xfId="20216" xr:uid="{AB4A1CFD-6A6D-4A82-BCE8-C47D9B83BB65}"/>
    <cellStyle name="Comma 3 64 2 2" xfId="40553" xr:uid="{DBFA3472-41EF-4640-A99D-9BA285C7A606}"/>
    <cellStyle name="Comma 3 64 3" xfId="20217" xr:uid="{D0011A4A-444F-416A-8665-A022C2CA4BF2}"/>
    <cellStyle name="Comma 3 64 3 2" xfId="40554" xr:uid="{2F12A772-D675-4F88-BD7A-CAB57A77BC20}"/>
    <cellStyle name="Comma 3 64 4" xfId="40552" xr:uid="{70FBFDC0-F8F6-4301-AC3E-35226072FABA}"/>
    <cellStyle name="Comma 3 65" xfId="20218" xr:uid="{0669BB43-3FE2-46E6-A794-7015A9DDC07E}"/>
    <cellStyle name="Comma 3 65 2" xfId="20219" xr:uid="{842E5FCA-E504-45FA-8833-46F8BC0DD93A}"/>
    <cellStyle name="Comma 3 65 2 2" xfId="40556" xr:uid="{C6EC9E67-060C-46E7-AB27-114FBCF69770}"/>
    <cellStyle name="Comma 3 65 3" xfId="20220" xr:uid="{67BFBB48-C44F-4186-BCD5-7BBDCB7137B1}"/>
    <cellStyle name="Comma 3 65 3 2" xfId="40557" xr:uid="{7EFB2AB3-BD21-4E8C-8138-E3C2DD957731}"/>
    <cellStyle name="Comma 3 65 4" xfId="40555" xr:uid="{EB061CD6-18A9-4CD6-B4DE-527C560462E3}"/>
    <cellStyle name="Comma 3 66" xfId="20221" xr:uid="{6AF7DBDB-BC7C-4F53-AEAB-5618689AAD14}"/>
    <cellStyle name="Comma 3 66 2" xfId="20222" xr:uid="{284C638F-5BC0-457D-A90C-4859E9C3A3E0}"/>
    <cellStyle name="Comma 3 66 2 2" xfId="40559" xr:uid="{CE6EF592-EDB6-4284-9BD2-445AD3CAF634}"/>
    <cellStyle name="Comma 3 66 3" xfId="20223" xr:uid="{47A4C162-379E-49E7-A28F-9EB7274512AB}"/>
    <cellStyle name="Comma 3 66 3 2" xfId="40560" xr:uid="{69421854-50EB-4605-8C43-4336430DC743}"/>
    <cellStyle name="Comma 3 66 4" xfId="40558" xr:uid="{C1878F09-7A27-4A42-B130-96B3636D8607}"/>
    <cellStyle name="Comma 3 67" xfId="20224" xr:uid="{4097E04C-58E3-4B53-B93B-38F8AB185D09}"/>
    <cellStyle name="Comma 3 67 2" xfId="20225" xr:uid="{F8C69CD4-2949-4B02-9CEB-90DADB92B67C}"/>
    <cellStyle name="Comma 3 67 2 2" xfId="40562" xr:uid="{950F19D5-9646-47AA-A2D0-34592760B966}"/>
    <cellStyle name="Comma 3 67 3" xfId="20226" xr:uid="{CEAD1CCE-7240-4CB8-AFDD-C88A1109F570}"/>
    <cellStyle name="Comma 3 67 3 2" xfId="40563" xr:uid="{60E35853-CF45-48B1-90E6-72AE769C7F30}"/>
    <cellStyle name="Comma 3 67 4" xfId="40561" xr:uid="{C3F11A21-A136-4304-8E31-D147E2F75749}"/>
    <cellStyle name="Comma 3 68" xfId="20227" xr:uid="{11D2FEE8-DB58-4A1B-87CB-75C031557346}"/>
    <cellStyle name="Comma 3 68 2" xfId="20228" xr:uid="{01D18374-7C68-4354-89D6-E9B5E3B3C77A}"/>
    <cellStyle name="Comma 3 68 2 2" xfId="40565" xr:uid="{8EAE2E9C-1EBE-4891-B686-F2DBC0B01834}"/>
    <cellStyle name="Comma 3 68 3" xfId="20229" xr:uid="{BF318AF3-6D8E-451C-AAA3-16A7FF69B1E4}"/>
    <cellStyle name="Comma 3 68 3 2" xfId="40566" xr:uid="{C42F9ABD-4D84-4E10-9DF3-3DD476B75B28}"/>
    <cellStyle name="Comma 3 68 4" xfId="40564" xr:uid="{C3C086A8-BDC4-43EE-BEA6-9CF598999920}"/>
    <cellStyle name="Comma 3 69" xfId="20230" xr:uid="{7E9F64EE-C03A-4163-A02D-38D7EAD55439}"/>
    <cellStyle name="Comma 3 69 2" xfId="20231" xr:uid="{2367303C-B410-40AD-A3AC-C59F8672D7FD}"/>
    <cellStyle name="Comma 3 69 2 2" xfId="40568" xr:uid="{BBA27603-66EE-4EEE-B32C-A7F4A2BF167F}"/>
    <cellStyle name="Comma 3 69 3" xfId="20232" xr:uid="{3F7874AF-D11F-4F39-BA09-CCC54BF81FE2}"/>
    <cellStyle name="Comma 3 69 3 2" xfId="40569" xr:uid="{30CCD509-FC16-41AD-A05F-193FF8149D85}"/>
    <cellStyle name="Comma 3 69 4" xfId="40567" xr:uid="{0A90D262-988B-4EB6-8D26-646523749C58}"/>
    <cellStyle name="Comma 3 7" xfId="540" xr:uid="{8D56FFF5-A61D-4313-9CA9-7E133E2EAA0D}"/>
    <cellStyle name="Comma 3 7 10" xfId="1720" xr:uid="{4D8DD50C-5E32-4622-ABB3-254C20B189E9}"/>
    <cellStyle name="Comma 3 7 2" xfId="1310" xr:uid="{6D46FC00-153A-4743-B0A7-D19C7A5D167D}"/>
    <cellStyle name="Comma 3 7 2 2" xfId="10777" xr:uid="{EB361924-08D8-4634-AA3A-1C7AEFBEEF48}"/>
    <cellStyle name="Comma 3 7 2 2 2" xfId="10778" xr:uid="{4BD319A0-9DD7-4427-9040-69D926E157AA}"/>
    <cellStyle name="Comma 3 7 2 2 2 2" xfId="10779" xr:uid="{559F7C82-987A-4B84-A834-1A108A6AE81D}"/>
    <cellStyle name="Comma 3 7 2 2 2 2 2" xfId="31875" xr:uid="{E009E1F1-2AB9-42C4-BAFD-157F4BE0EEDD}"/>
    <cellStyle name="Comma 3 7 2 2 2 3" xfId="31874" xr:uid="{6088B373-BAEE-4693-812A-809C9E90741E}"/>
    <cellStyle name="Comma 3 7 2 2 3" xfId="10780" xr:uid="{472866E0-7B07-4AE1-BC56-F91FFA7B89EA}"/>
    <cellStyle name="Comma 3 7 2 2 3 2" xfId="31876" xr:uid="{65E7C3EB-CFC0-453A-9FDA-BE09D9535D30}"/>
    <cellStyle name="Comma 3 7 2 2 4" xfId="10781" xr:uid="{6258029E-F62C-4E04-B7BB-3F560CEF2140}"/>
    <cellStyle name="Comma 3 7 2 2 4 2" xfId="31877" xr:uid="{807AE137-EFCE-406B-BD3F-490DD7EE6CEC}"/>
    <cellStyle name="Comma 3 7 2 2 5" xfId="31873" xr:uid="{366441E8-0A80-45B0-A3D1-52E0B7D7AA6E}"/>
    <cellStyle name="Comma 3 7 2 3" xfId="10782" xr:uid="{29D69AD9-C50A-49CA-9805-8311C2283F4D}"/>
    <cellStyle name="Comma 3 7 2 3 2" xfId="10783" xr:uid="{1857489A-685D-4760-B19C-D16840AA6812}"/>
    <cellStyle name="Comma 3 7 2 3 2 2" xfId="31879" xr:uid="{F24360A4-444D-4E2B-8714-B0C2357C11A3}"/>
    <cellStyle name="Comma 3 7 2 3 3" xfId="31878" xr:uid="{B1009866-40C2-4828-8524-35C971B67AB8}"/>
    <cellStyle name="Comma 3 7 2 4" xfId="10784" xr:uid="{01DD7941-E630-4E9D-A035-151B15EB56C9}"/>
    <cellStyle name="Comma 3 7 2 4 2" xfId="31880" xr:uid="{E6B2B777-8082-48D3-8274-F9C352C3349B}"/>
    <cellStyle name="Comma 3 7 2 5" xfId="10785" xr:uid="{09A9587B-8DC7-4BC6-918B-AEA92C4107E8}"/>
    <cellStyle name="Comma 3 7 2 5 2" xfId="31881" xr:uid="{0A7B305C-101A-46B9-966E-24F21A37666F}"/>
    <cellStyle name="Comma 3 7 2 6" xfId="10786" xr:uid="{7E415C32-D8B2-4C4B-9F4D-26AD5A0643E6}"/>
    <cellStyle name="Comma 3 7 2 6 2" xfId="31882" xr:uid="{6CDBFE3D-B4A4-40A9-8049-4A4B8B5A1291}"/>
    <cellStyle name="Comma 3 7 2 7" xfId="20233" xr:uid="{20DC9514-389E-42E4-A4FB-62572EB36C9F}"/>
    <cellStyle name="Comma 3 7 2 7 2" xfId="40570" xr:uid="{B894F867-7495-4EE0-96EC-68B15757FEB7}"/>
    <cellStyle name="Comma 3 7 2 8" xfId="50042" xr:uid="{B94E3308-832F-48CC-BFB7-FE447D90D3D1}"/>
    <cellStyle name="Comma 3 7 2 9" xfId="10776" xr:uid="{F9030B82-0C8A-427C-A8B7-20C2B5628414}"/>
    <cellStyle name="Comma 3 7 3" xfId="10787" xr:uid="{D2E41EB8-81A8-409C-9DFA-588AAD4F4E4D}"/>
    <cellStyle name="Comma 3 7 3 2" xfId="10788" xr:uid="{213AFBC8-AC39-497D-BD75-1EDA0EC27FF1}"/>
    <cellStyle name="Comma 3 7 3 2 2" xfId="10789" xr:uid="{84AF2F99-20C1-42F1-A985-5B7406E3D9AD}"/>
    <cellStyle name="Comma 3 7 3 2 2 2" xfId="31885" xr:uid="{5AAE290E-EDC2-4D14-9901-12BEEE3C5AFD}"/>
    <cellStyle name="Comma 3 7 3 2 3" xfId="31884" xr:uid="{4958B4CB-F41E-49E1-95E7-7B92B297C972}"/>
    <cellStyle name="Comma 3 7 3 3" xfId="10790" xr:uid="{B66CA87A-F525-4964-BD6C-A0B439221F33}"/>
    <cellStyle name="Comma 3 7 3 3 2" xfId="31886" xr:uid="{0C99C8E7-D6C5-4CAA-9DD1-928154BD2115}"/>
    <cellStyle name="Comma 3 7 3 4" xfId="10791" xr:uid="{C2830D43-4330-40E3-A4D4-D324938DC8D9}"/>
    <cellStyle name="Comma 3 7 3 4 2" xfId="31887" xr:uid="{73AF7152-88DD-4A1A-ADE2-53F29102F95B}"/>
    <cellStyle name="Comma 3 7 3 5" xfId="20234" xr:uid="{475E5CD2-B5CC-4E40-BF8E-A1065557C833}"/>
    <cellStyle name="Comma 3 7 3 5 2" xfId="40571" xr:uid="{F31DF081-5DF6-4F04-B881-E6E0CDA00326}"/>
    <cellStyle name="Comma 3 7 3 6" xfId="31883" xr:uid="{637156C9-F514-4846-8154-8DD58ED4EABA}"/>
    <cellStyle name="Comma 3 7 4" xfId="10792" xr:uid="{D9019088-6FA3-473B-80E0-B7BB52A47BCF}"/>
    <cellStyle name="Comma 3 7 4 2" xfId="10793" xr:uid="{DF719F18-B2D9-4DFA-BA0F-5BDE834C2F45}"/>
    <cellStyle name="Comma 3 7 4 2 2" xfId="31889" xr:uid="{335800CE-A198-4413-A1F2-BFB5B0B3BE38}"/>
    <cellStyle name="Comma 3 7 4 3" xfId="31888" xr:uid="{C65FF958-BD01-4851-9ABC-027638A03CE1}"/>
    <cellStyle name="Comma 3 7 5" xfId="10794" xr:uid="{5ADBED66-6101-4578-9884-3FA6E122F4BE}"/>
    <cellStyle name="Comma 3 7 5 2" xfId="31890" xr:uid="{CDF2A207-48F9-4BCB-9419-7B7390CF8008}"/>
    <cellStyle name="Comma 3 7 6" xfId="10795" xr:uid="{EE118E4D-B9F0-4C16-9768-4047C382A780}"/>
    <cellStyle name="Comma 3 7 6 2" xfId="31891" xr:uid="{82E575A7-3ED3-4107-8DD6-90ACC50AE629}"/>
    <cellStyle name="Comma 3 7 7" xfId="10796" xr:uid="{A81032BF-86CC-48A2-BAFD-E1EFD5974E04}"/>
    <cellStyle name="Comma 3 7 8" xfId="10797" xr:uid="{41227CE1-F457-408D-8003-AB8473B5F99D}"/>
    <cellStyle name="Comma 3 7 8 2" xfId="31892" xr:uid="{5B12E79C-2F39-41D3-AAD8-F7634102C6C7}"/>
    <cellStyle name="Comma 3 7 9" xfId="49760" xr:uid="{78D9E12E-93D9-4257-A952-D5E748A9F935}"/>
    <cellStyle name="Comma 3 70" xfId="20235" xr:uid="{F8AA8E98-2B27-4BE7-A4EA-69855B3D6FC4}"/>
    <cellStyle name="Comma 3 70 2" xfId="20236" xr:uid="{1E6B9600-55EB-407D-A8D9-D5A87360E447}"/>
    <cellStyle name="Comma 3 70 2 2" xfId="40573" xr:uid="{7EFB8A5B-BA73-492F-BB19-1CF0736F8374}"/>
    <cellStyle name="Comma 3 70 3" xfId="20237" xr:uid="{6891689C-B4C1-4BC0-882F-1DAAE09E1821}"/>
    <cellStyle name="Comma 3 70 3 2" xfId="40574" xr:uid="{C9AD5A40-0568-43CC-8A53-36ADFCD2B62E}"/>
    <cellStyle name="Comma 3 70 4" xfId="40572" xr:uid="{422C6305-9509-422E-BC01-0C78F2A5CAD7}"/>
    <cellStyle name="Comma 3 71" xfId="20238" xr:uid="{05550D71-1EF1-4AD7-A5CD-5BAD1B0F38CA}"/>
    <cellStyle name="Comma 3 71 2" xfId="20239" xr:uid="{35E73A73-3C95-4A94-A89B-CC745229F89D}"/>
    <cellStyle name="Comma 3 71 2 2" xfId="40576" xr:uid="{CB44DC92-258B-4E46-9A30-3F915CD07626}"/>
    <cellStyle name="Comma 3 71 3" xfId="20240" xr:uid="{AF4332DF-5BB4-476C-BFE1-78538BA96FEF}"/>
    <cellStyle name="Comma 3 71 3 2" xfId="40577" xr:uid="{46965795-0A96-4308-A365-2DB45E9237D0}"/>
    <cellStyle name="Comma 3 71 4" xfId="40575" xr:uid="{6A042C7F-CB23-4F7D-869D-32A624079BE6}"/>
    <cellStyle name="Comma 3 72" xfId="20241" xr:uid="{DD0058A7-5B6B-4664-9980-B0AD5E260053}"/>
    <cellStyle name="Comma 3 72 2" xfId="20242" xr:uid="{92916C0A-6745-47EA-B638-B2BB191CF86C}"/>
    <cellStyle name="Comma 3 72 2 2" xfId="40579" xr:uid="{C0022A62-6801-42E8-8106-77B1FCE50C11}"/>
    <cellStyle name="Comma 3 72 3" xfId="20243" xr:uid="{36170F6A-C21E-4730-8B72-5C0C888DE361}"/>
    <cellStyle name="Comma 3 72 3 2" xfId="40580" xr:uid="{225652FA-8B50-40F2-BBDB-7257E18FA50E}"/>
    <cellStyle name="Comma 3 72 4" xfId="40578" xr:uid="{07E6A659-5CA6-4F2F-88BC-29C622797640}"/>
    <cellStyle name="Comma 3 73" xfId="20244" xr:uid="{000A79EC-95FB-44D6-B69B-2CADF53AB259}"/>
    <cellStyle name="Comma 3 73 2" xfId="20245" xr:uid="{BA61A6D4-F6AE-4457-9093-8D0A279A9FA9}"/>
    <cellStyle name="Comma 3 73 2 2" xfId="40582" xr:uid="{B005271D-7464-41AD-8BCD-AAB7E9888CD7}"/>
    <cellStyle name="Comma 3 73 3" xfId="20246" xr:uid="{BC07EFAA-531E-4229-AE9D-B730B311747D}"/>
    <cellStyle name="Comma 3 73 3 2" xfId="40583" xr:uid="{3DAC53B5-FE6C-4EB5-B76F-7AB5B6CE86BD}"/>
    <cellStyle name="Comma 3 73 4" xfId="40581" xr:uid="{3DFF4D92-878F-4A7C-9E13-74CA6385CD0D}"/>
    <cellStyle name="Comma 3 74" xfId="20247" xr:uid="{CAC4150D-ED0C-442D-B35E-0949B9F4FCF7}"/>
    <cellStyle name="Comma 3 74 2" xfId="20248" xr:uid="{0B2219A8-F9B2-47A7-85FD-008690473A0A}"/>
    <cellStyle name="Comma 3 74 2 2" xfId="40585" xr:uid="{8BC43748-932D-468C-B67E-9E6FFC312590}"/>
    <cellStyle name="Comma 3 74 3" xfId="20249" xr:uid="{6F2FF75E-691F-44BB-8C3D-3D661E545255}"/>
    <cellStyle name="Comma 3 74 3 2" xfId="40586" xr:uid="{48DDF917-543C-4946-88C8-F0AF4FE9F840}"/>
    <cellStyle name="Comma 3 74 4" xfId="40584" xr:uid="{412DF750-078C-43EA-8A4E-6FE507D64665}"/>
    <cellStyle name="Comma 3 75" xfId="20250" xr:uid="{112ACF76-15D8-48E8-801F-44FAD49388CA}"/>
    <cellStyle name="Comma 3 75 2" xfId="20251" xr:uid="{124C660B-DDD8-41E1-8653-92704D3BCB9A}"/>
    <cellStyle name="Comma 3 75 2 2" xfId="40588" xr:uid="{28BAD4FA-BFD0-4153-BC53-B5CC8A508CEB}"/>
    <cellStyle name="Comma 3 75 3" xfId="20252" xr:uid="{546F275B-2B28-463D-B008-E3C6EF532FB9}"/>
    <cellStyle name="Comma 3 75 3 2" xfId="40589" xr:uid="{83179F7D-E802-4C52-BCA5-705AACA809B6}"/>
    <cellStyle name="Comma 3 75 4" xfId="40587" xr:uid="{0066A244-482B-447E-AFFC-90D73FB9DD55}"/>
    <cellStyle name="Comma 3 76" xfId="20253" xr:uid="{0973EF4C-020D-4D7F-9E72-1322816DB4A1}"/>
    <cellStyle name="Comma 3 76 2" xfId="20254" xr:uid="{4CEF287C-70B2-48E0-A83D-5A92E47DCCD8}"/>
    <cellStyle name="Comma 3 76 2 2" xfId="40591" xr:uid="{F1E13F60-A0E9-4D81-8FB2-9CDBCC419B5F}"/>
    <cellStyle name="Comma 3 76 3" xfId="20255" xr:uid="{5A52C7B2-3BEA-4F0E-89F8-3954BE55D979}"/>
    <cellStyle name="Comma 3 76 3 2" xfId="40592" xr:uid="{41938614-330D-4BEA-B2A6-26602DF0CA45}"/>
    <cellStyle name="Comma 3 76 4" xfId="40590" xr:uid="{F6C2DBB2-411B-424E-BD91-6E31C798AEAC}"/>
    <cellStyle name="Comma 3 77" xfId="20256" xr:uid="{B75BCB53-6F24-4B9F-B2A0-3B397EEA166A}"/>
    <cellStyle name="Comma 3 77 2" xfId="20257" xr:uid="{998A4A40-0D51-4471-ACF2-EF8B8950A48B}"/>
    <cellStyle name="Comma 3 77 2 2" xfId="40594" xr:uid="{D308E753-0230-4081-9020-AE7CCB7A8409}"/>
    <cellStyle name="Comma 3 77 3" xfId="20258" xr:uid="{A5093C48-34A9-4998-A2BB-2B6AC266F452}"/>
    <cellStyle name="Comma 3 77 3 2" xfId="40595" xr:uid="{763688FC-1042-43A0-8BC9-3A3116CCA8A4}"/>
    <cellStyle name="Comma 3 77 4" xfId="40593" xr:uid="{3476E05C-B31B-4551-A1EF-8E8A40CD071E}"/>
    <cellStyle name="Comma 3 78" xfId="20259" xr:uid="{0C07A353-155A-4883-AE77-7ABD4FD052C8}"/>
    <cellStyle name="Comma 3 78 2" xfId="20260" xr:uid="{5E226054-1746-4979-9FB7-51F94E3150D3}"/>
    <cellStyle name="Comma 3 78 2 2" xfId="40597" xr:uid="{1DB4E23F-028D-48DB-AB69-B6F777E21485}"/>
    <cellStyle name="Comma 3 78 3" xfId="20261" xr:uid="{22692021-A062-446E-B210-0204FC07DB3C}"/>
    <cellStyle name="Comma 3 78 3 2" xfId="40598" xr:uid="{6861D3A5-49A3-4D04-A93A-215F2546DA62}"/>
    <cellStyle name="Comma 3 78 4" xfId="40596" xr:uid="{4628C491-A8F5-4009-9355-975605C8D7D1}"/>
    <cellStyle name="Comma 3 79" xfId="20262" xr:uid="{F7FE400D-6156-47BF-AC63-62E788533229}"/>
    <cellStyle name="Comma 3 79 2" xfId="20263" xr:uid="{B24919F1-9161-45D5-A3AE-9C0263492708}"/>
    <cellStyle name="Comma 3 79 2 2" xfId="40600" xr:uid="{9BA32002-E372-425F-A2C8-BE9367BA76FD}"/>
    <cellStyle name="Comma 3 79 3" xfId="20264" xr:uid="{C0F2D693-8BC6-4A49-BA25-29037EA8B01C}"/>
    <cellStyle name="Comma 3 79 3 2" xfId="40601" xr:uid="{851896B7-AA51-4F86-AB0E-1B741C69314B}"/>
    <cellStyle name="Comma 3 79 4" xfId="40599" xr:uid="{9E7E1AF9-756B-4AAD-86BA-F32B290DA0EA}"/>
    <cellStyle name="Comma 3 8" xfId="541" xr:uid="{CD0FE4E6-D313-44BB-ABE6-F291834A7B24}"/>
    <cellStyle name="Comma 3 8 2" xfId="1311" xr:uid="{BFFAE6F1-6302-4DB9-82D5-38CBD27FF58F}"/>
    <cellStyle name="Comma 3 8 2 2" xfId="10799" xr:uid="{D30B4A91-5860-4624-A426-011054218448}"/>
    <cellStyle name="Comma 3 8 2 3" xfId="20265" xr:uid="{946BDBF9-833A-40C7-988D-5053B44174A3}"/>
    <cellStyle name="Comma 3 8 2 3 2" xfId="40602" xr:uid="{BB9932B6-5F69-4DDD-AA4A-DA7FD1E18989}"/>
    <cellStyle name="Comma 3 8 2 4" xfId="50068" xr:uid="{90C5ABE4-6A77-4F0B-954C-C9449CDEC564}"/>
    <cellStyle name="Comma 3 8 2 5" xfId="10798" xr:uid="{619953CD-8752-4247-889E-DCC3C061B6C4}"/>
    <cellStyle name="Comma 3 8 3" xfId="10800" xr:uid="{9E010D6C-3DE7-4613-BB90-64C2728B6ED9}"/>
    <cellStyle name="Comma 3 8 3 2" xfId="20266" xr:uid="{6960B524-FBF8-4F5B-ADD0-A3CDF06A8438}"/>
    <cellStyle name="Comma 3 8 3 2 2" xfId="40603" xr:uid="{33EA3440-DFEE-4FE4-A601-073DB79C57E7}"/>
    <cellStyle name="Comma 3 8 3 3" xfId="31893" xr:uid="{A5C637AB-8E76-48F9-A482-F0D94FC854B2}"/>
    <cellStyle name="Comma 3 8 4" xfId="49786" xr:uid="{9D9F57DC-6034-4483-8D64-1447AA825E9D}"/>
    <cellStyle name="Comma 3 8 5" xfId="1721" xr:uid="{B965D5AD-F1E7-4686-AB3D-63D2B12EDA17}"/>
    <cellStyle name="Comma 3 80" xfId="20267" xr:uid="{7318647A-D751-42B5-BF2C-7EBF1B03E476}"/>
    <cellStyle name="Comma 3 80 2" xfId="20268" xr:uid="{9250482B-D4CF-4766-874A-FC87C1BF6855}"/>
    <cellStyle name="Comma 3 80 2 2" xfId="40605" xr:uid="{70097EAD-0D22-47F7-824C-E0636A239CE2}"/>
    <cellStyle name="Comma 3 80 3" xfId="20269" xr:uid="{377FED2D-7FC5-41E4-A735-F19FB48D01B2}"/>
    <cellStyle name="Comma 3 80 3 2" xfId="40606" xr:uid="{34954E65-6C5C-400E-A3B4-4972EBB2E0D2}"/>
    <cellStyle name="Comma 3 80 4" xfId="40604" xr:uid="{74302DA5-CE63-44DB-8917-3CBEB70C8955}"/>
    <cellStyle name="Comma 3 81" xfId="20270" xr:uid="{C2AF0391-5623-44BA-9DB3-9ECE4411A905}"/>
    <cellStyle name="Comma 3 81 2" xfId="20271" xr:uid="{3459E744-F1D9-4B58-A903-A031B8EF56CF}"/>
    <cellStyle name="Comma 3 81 2 2" xfId="40608" xr:uid="{630FCC56-B260-4193-A454-5CE56841AC10}"/>
    <cellStyle name="Comma 3 81 3" xfId="20272" xr:uid="{B8DB21C4-8088-4984-B5D4-AE58EB941C7C}"/>
    <cellStyle name="Comma 3 81 3 2" xfId="40609" xr:uid="{4782453C-FFA8-44BF-9899-69351F156C7B}"/>
    <cellStyle name="Comma 3 81 4" xfId="40607" xr:uid="{33751B2F-1AB0-4EEC-8DFC-7292A6487D2A}"/>
    <cellStyle name="Comma 3 82" xfId="20273" xr:uid="{530B414D-A542-4AB5-91B4-A3B59401D115}"/>
    <cellStyle name="Comma 3 82 2" xfId="20274" xr:uid="{81849B74-9DBB-4EAD-A6EE-0A1AA05626E3}"/>
    <cellStyle name="Comma 3 82 2 2" xfId="40611" xr:uid="{CA631FC5-C7B7-4CB1-A9F2-A5A6CD6D6BF0}"/>
    <cellStyle name="Comma 3 82 3" xfId="20275" xr:uid="{B75BF6CA-0FC2-4803-8344-04F1544B42B3}"/>
    <cellStyle name="Comma 3 82 3 2" xfId="40612" xr:uid="{53F435BA-CE9E-46FB-B378-5955E7CA5D24}"/>
    <cellStyle name="Comma 3 82 4" xfId="40610" xr:uid="{9F758161-5F54-45E5-8D91-17276FCA837D}"/>
    <cellStyle name="Comma 3 83" xfId="20276" xr:uid="{785BA562-D912-4397-8B45-16594A255013}"/>
    <cellStyle name="Comma 3 83 2" xfId="20277" xr:uid="{6C28F52F-B03E-4330-A90A-D620303FE498}"/>
    <cellStyle name="Comma 3 83 2 2" xfId="40614" xr:uid="{DD097B34-54BB-4D49-9EDE-118849EB03A2}"/>
    <cellStyle name="Comma 3 83 3" xfId="20278" xr:uid="{9C7C6417-1171-447E-A9CB-34BDA5D7F666}"/>
    <cellStyle name="Comma 3 83 3 2" xfId="40615" xr:uid="{C61CE2EE-4694-41FF-B587-3E5D9E03F041}"/>
    <cellStyle name="Comma 3 83 4" xfId="40613" xr:uid="{D3A3B3AB-BE4D-455A-8820-BA5A69EC5022}"/>
    <cellStyle name="Comma 3 84" xfId="20279" xr:uid="{4DC98DC2-4EB9-4F79-906B-BEFC8CEF0296}"/>
    <cellStyle name="Comma 3 84 2" xfId="20280" xr:uid="{1DCA1DAC-D34A-48BF-AFC1-ABBC1E613F82}"/>
    <cellStyle name="Comma 3 84 2 2" xfId="40617" xr:uid="{76DF7C82-0AED-4A1C-8364-36B7CAA86725}"/>
    <cellStyle name="Comma 3 84 3" xfId="20281" xr:uid="{D05D4A71-AA3E-40B8-B4CF-D67C6B4846C1}"/>
    <cellStyle name="Comma 3 84 3 2" xfId="40618" xr:uid="{A2D1AA42-5C12-47DC-94A2-6994D9654312}"/>
    <cellStyle name="Comma 3 84 4" xfId="40616" xr:uid="{4DE2D6CA-7029-4F6F-BF26-DD95FAA48705}"/>
    <cellStyle name="Comma 3 85" xfId="20282" xr:uid="{E80285DE-3B0C-42F8-8EC8-8F30D395D3D8}"/>
    <cellStyle name="Comma 3 85 2" xfId="20283" xr:uid="{E3900021-C000-4B43-842A-9096E02AFD35}"/>
    <cellStyle name="Comma 3 85 2 2" xfId="40620" xr:uid="{A959DEB3-6403-40C6-8828-23AFD3EC54D2}"/>
    <cellStyle name="Comma 3 85 3" xfId="20284" xr:uid="{3DA2BF3D-6EA7-41DF-8F10-F6B03F9AAA57}"/>
    <cellStyle name="Comma 3 85 3 2" xfId="40621" xr:uid="{2658B30A-5488-4994-9373-EE3077922546}"/>
    <cellStyle name="Comma 3 85 4" xfId="40619" xr:uid="{BAB96171-306B-4DCC-8A0E-6F8FB9AB7450}"/>
    <cellStyle name="Comma 3 86" xfId="20285" xr:uid="{094D4DBE-B317-4828-BC97-35E6E94FDB0C}"/>
    <cellStyle name="Comma 3 86 2" xfId="20286" xr:uid="{61DABBF9-79EC-4270-971D-6077B1C09A1A}"/>
    <cellStyle name="Comma 3 86 2 2" xfId="40623" xr:uid="{6E28D328-4DA2-4ECD-959D-47600D5C0FD4}"/>
    <cellStyle name="Comma 3 86 3" xfId="20287" xr:uid="{61AF66D3-CBDC-4237-A21F-A92B5972D6E3}"/>
    <cellStyle name="Comma 3 86 3 2" xfId="40624" xr:uid="{7AA89B86-E566-4F6B-9043-3B7A0C17AB86}"/>
    <cellStyle name="Comma 3 86 4" xfId="40622" xr:uid="{C63DA51D-9357-411D-BA71-F841C4E247DD}"/>
    <cellStyle name="Comma 3 87" xfId="20288" xr:uid="{6B8267B4-694E-435F-8749-8B58165FEC96}"/>
    <cellStyle name="Comma 3 87 2" xfId="20289" xr:uid="{05179136-C84B-44FB-B627-D3EBD8E2F875}"/>
    <cellStyle name="Comma 3 87 2 2" xfId="40626" xr:uid="{69B1C0DC-F1AC-474E-9030-CCBC967F231B}"/>
    <cellStyle name="Comma 3 87 3" xfId="20290" xr:uid="{55D8E599-B511-4607-94C2-15C7D6151350}"/>
    <cellStyle name="Comma 3 87 3 2" xfId="40627" xr:uid="{120B488A-6415-4FE4-BC65-5DBC891B2BEC}"/>
    <cellStyle name="Comma 3 87 4" xfId="40625" xr:uid="{C32BC19A-0FD1-41CB-97FB-5EB96101AC83}"/>
    <cellStyle name="Comma 3 88" xfId="20291" xr:uid="{02226C08-B1A2-4C75-A751-8A449FB94035}"/>
    <cellStyle name="Comma 3 88 2" xfId="20292" xr:uid="{27E877F1-00D7-477C-B146-5831F2287407}"/>
    <cellStyle name="Comma 3 88 2 2" xfId="40629" xr:uid="{C25B7ED2-201A-4BD9-B7A2-A61160485781}"/>
    <cellStyle name="Comma 3 88 3" xfId="20293" xr:uid="{8E1AC962-0467-47F5-8C0C-FE3864739001}"/>
    <cellStyle name="Comma 3 88 3 2" xfId="40630" xr:uid="{F9C88A6E-393D-4A78-A246-FE916546B40C}"/>
    <cellStyle name="Comma 3 88 4" xfId="40628" xr:uid="{13825D76-913D-44DB-9BB6-9133836B30D8}"/>
    <cellStyle name="Comma 3 89" xfId="20294" xr:uid="{B92B99D5-BFB4-4375-B6BB-5CA17E156558}"/>
    <cellStyle name="Comma 3 89 2" xfId="20295" xr:uid="{73E70489-2955-4E26-8D8B-5342A7CF3FED}"/>
    <cellStyle name="Comma 3 89 2 2" xfId="40632" xr:uid="{6D0F3935-08F1-4BBB-9D4D-89F2F9D35C77}"/>
    <cellStyle name="Comma 3 89 3" xfId="20296" xr:uid="{4094F229-F8C8-455C-A12F-BA01168D5969}"/>
    <cellStyle name="Comma 3 89 3 2" xfId="40633" xr:uid="{66DE98E0-4FFC-4041-A5DA-D50D5B7CDB8B}"/>
    <cellStyle name="Comma 3 89 4" xfId="40631" xr:uid="{5479FFFA-BEEE-442B-9156-3D68D5151DBC}"/>
    <cellStyle name="Comma 3 9" xfId="542" xr:uid="{A9D7D316-C377-41D6-A6F7-11363A22BD52}"/>
    <cellStyle name="Comma 3 9 2" xfId="1312" xr:uid="{AE59BFBC-87DF-4477-B9BC-80CC7ABA7AB7}"/>
    <cellStyle name="Comma 3 9 2 2" xfId="20297" xr:uid="{8576351E-E837-4F68-AF43-FFCC70957A46}"/>
    <cellStyle name="Comma 3 9 2 2 2" xfId="40634" xr:uid="{896FC65C-B721-420B-9D8B-2340D4B092B7}"/>
    <cellStyle name="Comma 3 9 2 3" xfId="50094" xr:uid="{F40E63F8-35F1-4BD4-AC22-3F03C13E7783}"/>
    <cellStyle name="Comma 3 9 2 4" xfId="10801" xr:uid="{76CDE88F-E39F-468C-AB4E-924DB73509E0}"/>
    <cellStyle name="Comma 3 9 3" xfId="20298" xr:uid="{F208E4BD-8FD7-4C7E-BE1C-0C349BED743C}"/>
    <cellStyle name="Comma 3 9 3 2" xfId="40635" xr:uid="{9A27A1BA-79C3-4218-B913-E38374714977}"/>
    <cellStyle name="Comma 3 9 4" xfId="49812" xr:uid="{6566FFB1-A2CA-4718-92BB-642E1E01AD6C}"/>
    <cellStyle name="Comma 3 9 5" xfId="1722" xr:uid="{79B5B7E4-B0A3-4881-928D-01DC9B527AD0}"/>
    <cellStyle name="Comma 3 90" xfId="20299" xr:uid="{0FAAF2DD-8A62-4C1E-94E7-D76138422608}"/>
    <cellStyle name="Comma 3 90 2" xfId="20300" xr:uid="{BB822671-6E41-437A-A5B1-C401B9BA8AA0}"/>
    <cellStyle name="Comma 3 90 2 2" xfId="40637" xr:uid="{738B39D2-7451-40C8-BB87-39A04B4A7F43}"/>
    <cellStyle name="Comma 3 90 3" xfId="20301" xr:uid="{6D48D262-8726-4827-AC10-076E9C5DA5CE}"/>
    <cellStyle name="Comma 3 90 3 2" xfId="40638" xr:uid="{1FC4EDCF-F165-4919-8236-EC4AE255DDFC}"/>
    <cellStyle name="Comma 3 90 4" xfId="40636" xr:uid="{10B6F1CA-5443-402E-A504-932941D05058}"/>
    <cellStyle name="Comma 3 91" xfId="20302" xr:uid="{F992CADC-8675-484D-B77C-2F50ED70DC2C}"/>
    <cellStyle name="Comma 3 91 2" xfId="20303" xr:uid="{3A4E3F27-D224-4CDA-8AF1-D6BEAFA661E8}"/>
    <cellStyle name="Comma 3 91 2 2" xfId="40640" xr:uid="{3D489638-8155-4E15-9CF3-494E4C77230C}"/>
    <cellStyle name="Comma 3 91 3" xfId="20304" xr:uid="{8247B69A-5B1D-453F-88AA-947852525890}"/>
    <cellStyle name="Comma 3 91 3 2" xfId="40641" xr:uid="{D13FDAAC-2B12-4732-907F-F6403FC36903}"/>
    <cellStyle name="Comma 3 91 4" xfId="40639" xr:uid="{69AB7C22-A376-4E6B-9B1B-E3596B73AAFE}"/>
    <cellStyle name="Comma 3 92" xfId="20305" xr:uid="{1C335AB8-B17F-41E5-8272-6A6A8BE12E9B}"/>
    <cellStyle name="Comma 3 92 2" xfId="20306" xr:uid="{8472E71A-7CDC-432B-BEA3-7A7E4C25D82C}"/>
    <cellStyle name="Comma 3 92 2 2" xfId="40643" xr:uid="{EDE5C8AD-FA77-427B-A23D-4FD6F7C08CAE}"/>
    <cellStyle name="Comma 3 92 3" xfId="20307" xr:uid="{DB4FAE1B-C489-4BB4-B359-532379BDB92C}"/>
    <cellStyle name="Comma 3 92 3 2" xfId="40644" xr:uid="{039B84DC-32AB-488B-A872-64AA1A4D34B0}"/>
    <cellStyle name="Comma 3 92 4" xfId="40642" xr:uid="{C7FDD13A-A519-451D-9384-E24B16DAF9CF}"/>
    <cellStyle name="Comma 3 93" xfId="20308" xr:uid="{EA493A19-E1B5-4AD3-87B8-22241D5D2D5A}"/>
    <cellStyle name="Comma 3 93 2" xfId="20309" xr:uid="{14315160-12A7-4566-93F4-6C0FEE9DE234}"/>
    <cellStyle name="Comma 3 93 2 2" xfId="40646" xr:uid="{656F8849-EBB8-4E3C-AA06-3A4A2B2302AB}"/>
    <cellStyle name="Comma 3 93 3" xfId="20310" xr:uid="{2EFB36F5-9625-4FBE-AFF0-4F5F30F43C77}"/>
    <cellStyle name="Comma 3 93 3 2" xfId="40647" xr:uid="{B5D98BA9-167C-4C99-AD50-191B7FDC4B68}"/>
    <cellStyle name="Comma 3 93 4" xfId="40645" xr:uid="{CFE7F99F-B21D-4C75-90C0-3E1E7A40688B}"/>
    <cellStyle name="Comma 3 94" xfId="20311" xr:uid="{693C8464-6A51-488C-9AC0-EFC7F958A504}"/>
    <cellStyle name="Comma 3 94 2" xfId="20312" xr:uid="{B37CAD89-0761-44E5-A3A6-B272968BE134}"/>
    <cellStyle name="Comma 3 94 2 2" xfId="40649" xr:uid="{7D89613C-6E23-4C70-8B1F-09846AD373A5}"/>
    <cellStyle name="Comma 3 94 3" xfId="20313" xr:uid="{838C0206-1805-4397-B363-2312C0E242DB}"/>
    <cellStyle name="Comma 3 94 3 2" xfId="40650" xr:uid="{572BC8F5-FDF3-4C4D-9821-92EC9734E610}"/>
    <cellStyle name="Comma 3 94 4" xfId="40648" xr:uid="{C2F836A6-615B-47BB-AF11-9A9766EE9ACA}"/>
    <cellStyle name="Comma 3 95" xfId="20314" xr:uid="{B81886DA-3D80-4CA6-9545-4967AD3B4B85}"/>
    <cellStyle name="Comma 3 95 2" xfId="20315" xr:uid="{ED0B87AE-A203-435B-80AC-3A994E557DC3}"/>
    <cellStyle name="Comma 3 95 2 2" xfId="40652" xr:uid="{D65D9CF8-5830-4D8B-B7B5-0E496D9C17F7}"/>
    <cellStyle name="Comma 3 95 3" xfId="20316" xr:uid="{EB362ED4-9187-4D80-B05B-49BB958BB15F}"/>
    <cellStyle name="Comma 3 95 3 2" xfId="40653" xr:uid="{BC48FA75-DE76-48E3-80F2-8843D68B4B25}"/>
    <cellStyle name="Comma 3 95 4" xfId="40651" xr:uid="{40CEEB3A-26C1-40F0-8472-1A67D74BABC2}"/>
    <cellStyle name="Comma 3 96" xfId="20317" xr:uid="{27E29BDA-E821-429D-A54A-A918B8EC82AD}"/>
    <cellStyle name="Comma 3 96 2" xfId="20318" xr:uid="{E542B0D4-C9C2-42BE-9868-5CF841C1E685}"/>
    <cellStyle name="Comma 3 96 2 2" xfId="40655" xr:uid="{B10AB74E-B9E5-4A17-8923-7286E2AC89B2}"/>
    <cellStyle name="Comma 3 96 3" xfId="20319" xr:uid="{F0690376-A6D8-42B6-A198-A030330AF455}"/>
    <cellStyle name="Comma 3 96 3 2" xfId="40656" xr:uid="{F788A099-89CC-449E-8AB2-E5A903E8708A}"/>
    <cellStyle name="Comma 3 96 4" xfId="40654" xr:uid="{2E656A3B-DAB6-4FE1-81BA-10CAF521A471}"/>
    <cellStyle name="Comma 3 97" xfId="20320" xr:uid="{72E1B1E6-0CAC-4EB5-870B-E448A278C34A}"/>
    <cellStyle name="Comma 3 97 2" xfId="20321" xr:uid="{999839B0-C3B6-4CDD-8202-FD9593F52AE1}"/>
    <cellStyle name="Comma 3 97 2 2" xfId="40658" xr:uid="{90F04B9B-5922-4870-983F-692586C1AFE7}"/>
    <cellStyle name="Comma 3 97 3" xfId="20322" xr:uid="{193CE9D1-3459-4D74-8623-A7D0CD32532C}"/>
    <cellStyle name="Comma 3 97 3 2" xfId="40659" xr:uid="{616BE7D0-1534-42C7-A3C2-536CD42A85BD}"/>
    <cellStyle name="Comma 3 97 4" xfId="40657" xr:uid="{A4DBD5BC-CBC9-4B62-8A51-602DDC17DF89}"/>
    <cellStyle name="Comma 3 98" xfId="20323" xr:uid="{DC6E7A34-505D-45CF-83EC-2D54D363CEB4}"/>
    <cellStyle name="Comma 3 98 2" xfId="20324" xr:uid="{C23E65EE-C659-4FAE-A995-B27568845925}"/>
    <cellStyle name="Comma 3 98 2 2" xfId="40661" xr:uid="{84746740-C13E-412B-BA61-EAB8037E2AD2}"/>
    <cellStyle name="Comma 3 98 3" xfId="20325" xr:uid="{288CB391-700A-46DC-966F-2F953AC5CE49}"/>
    <cellStyle name="Comma 3 98 3 2" xfId="40662" xr:uid="{AE4E9FC4-1CC3-4480-856D-8CB250E74F49}"/>
    <cellStyle name="Comma 3 98 4" xfId="40660" xr:uid="{DB04DC54-E036-4042-AA01-B4549427D81F}"/>
    <cellStyle name="Comma 3 99" xfId="20326" xr:uid="{318F6D08-AD5F-48D5-9284-2ABD90913572}"/>
    <cellStyle name="Comma 3 99 2" xfId="20327" xr:uid="{E1539778-E33B-4FD8-936C-016FC7A889AC}"/>
    <cellStyle name="Comma 3 99 2 2" xfId="40664" xr:uid="{79417072-CFAB-4F45-8782-77AAAFAB4B1F}"/>
    <cellStyle name="Comma 3 99 3" xfId="20328" xr:uid="{9DB30484-189B-418D-A8BA-E9DDF2152797}"/>
    <cellStyle name="Comma 3 99 3 2" xfId="40665" xr:uid="{C290A617-724B-47EA-9B12-637669E0C9F1}"/>
    <cellStyle name="Comma 3 99 4" xfId="40663" xr:uid="{71E3C1D9-0A8E-48BE-954E-DF91A8E845A9}"/>
    <cellStyle name="Comma 30" xfId="543" xr:uid="{8E9CA0AE-EA95-4591-BBC1-9CA16CD37F63}"/>
    <cellStyle name="Comma 30 2" xfId="1313" xr:uid="{B708202D-3517-4B10-A25D-51E1FCB40F80}"/>
    <cellStyle name="Comma 30 2 2" xfId="31405" xr:uid="{BE08649D-7830-4094-90B7-94A6448DDD48}"/>
    <cellStyle name="Comma 30 2 3" xfId="48609" xr:uid="{D6AF425C-43C2-46DE-ABE0-BBF0EFB6C738}"/>
    <cellStyle name="Comma 30 2 4" xfId="9918" xr:uid="{2F6A6341-216D-4D0B-B8B0-88C2B21A00E0}"/>
    <cellStyle name="Comma 30 3" xfId="20329" xr:uid="{B47D06F2-50EB-4E86-AD13-4AD735BC4E74}"/>
    <cellStyle name="Comma 30 3 2" xfId="40666" xr:uid="{A5764A8E-0753-4BC2-A0A2-C39922BE005D}"/>
    <cellStyle name="Comma 30 4" xfId="23591" xr:uid="{EF5E6D38-5BE1-419A-968E-5DE109DE2D68}"/>
    <cellStyle name="Comma 30 5" xfId="1861" xr:uid="{6FD98DFB-E45C-42A3-B659-06E692F1664A}"/>
    <cellStyle name="Comma 31" xfId="544" xr:uid="{FFA05AAF-5C10-42D2-80AF-F60F5DFB3204}"/>
    <cellStyle name="Comma 31 2" xfId="1314" xr:uid="{5C4A76BE-385B-4DA5-8366-125DF7E30620}"/>
    <cellStyle name="Comma 31 2 2" xfId="31408" xr:uid="{70C61F55-9EC8-4E1D-B398-F458248FC84A}"/>
    <cellStyle name="Comma 31 2 3" xfId="48672" xr:uid="{DF7051D7-6121-425A-96F8-3FE2905DEA70}"/>
    <cellStyle name="Comma 31 2 4" xfId="9923" xr:uid="{50405AE3-BD53-49DD-9810-8594EF074977}"/>
    <cellStyle name="Comma 31 3" xfId="20330" xr:uid="{DD33AECE-49DA-4C5B-B087-A153F4E81554}"/>
    <cellStyle name="Comma 31 3 2" xfId="40667" xr:uid="{4D2E2FB4-1C26-4B68-8891-84354C038903}"/>
    <cellStyle name="Comma 31 4" xfId="23654" xr:uid="{B6B8E96D-07D4-4465-9F55-BCCA3D59E44E}"/>
    <cellStyle name="Comma 31 5" xfId="1925" xr:uid="{EA9E2BF9-7C4D-4C23-A4B9-DC854C49A040}"/>
    <cellStyle name="Comma 32" xfId="545" xr:uid="{09959D02-3445-491E-87B3-E49DA31DFA05}"/>
    <cellStyle name="Comma 32 2" xfId="1315" xr:uid="{53FEA62B-F89F-4076-8870-902834CEA66C}"/>
    <cellStyle name="Comma 32 2 2" xfId="8377" xr:uid="{A7D60A39-FA60-4226-8CBF-5989E3B19252}"/>
    <cellStyle name="Comma 32 2 2 2" xfId="29867" xr:uid="{4C9C9175-AFD5-4678-B376-21ACDA6B5840}"/>
    <cellStyle name="Comma 32 2 3" xfId="26092" xr:uid="{A7B3652B-C1E1-4B16-A384-1DA1A5426239}"/>
    <cellStyle name="Comma 32 2 4" xfId="48699" xr:uid="{148732A3-4F24-442C-A0A3-39ABABB8CA90}"/>
    <cellStyle name="Comma 32 2 5" xfId="4606" xr:uid="{D1D1AE0D-F9BC-4DFC-92EB-6C3BAD792713}"/>
    <cellStyle name="Comma 32 3" xfId="1419" xr:uid="{E8A40424-7AF2-4653-9337-380BFB06C8A1}"/>
    <cellStyle name="Comma 32 3 2" xfId="27519" xr:uid="{FFEB52F1-2E56-45D0-B4D0-D59417161AF4}"/>
    <cellStyle name="Comma 32 3 3" xfId="49209" xr:uid="{B7F43FD2-CA25-41C1-9603-EE1DBAF866B9}"/>
    <cellStyle name="Comma 32 3 4" xfId="6032" xr:uid="{AE323FE1-44AC-46AD-AD51-64E818522396}"/>
    <cellStyle name="Comma 32 4" xfId="1426" xr:uid="{24A1CC13-497C-4971-8089-F5086E190368}"/>
    <cellStyle name="Comma 32 4 2" xfId="40668" xr:uid="{FFA65D30-0B29-4365-942B-C2A06C920C43}"/>
    <cellStyle name="Comma 32 4 3" xfId="20331" xr:uid="{6F53D468-9FFA-4286-948F-886DC2114964}"/>
    <cellStyle name="Comma 32 5" xfId="23679" xr:uid="{2A1A023D-18C2-4015-8E62-B3B6F7AD1F69}"/>
    <cellStyle name="Comma 32 6" xfId="46941" xr:uid="{13B3D58C-112D-4E18-9B50-119235CB6C63}"/>
    <cellStyle name="Comma 32 7" xfId="1947" xr:uid="{93ED4E80-233A-4023-9AB1-EDEE02EBEB88}"/>
    <cellStyle name="Comma 33" xfId="546" xr:uid="{67528808-85F8-4E7E-9F22-2DB0D27F4630}"/>
    <cellStyle name="Comma 33 2" xfId="1316" xr:uid="{FD4BEE57-35CB-4E47-9635-CF0CD0E65129}"/>
    <cellStyle name="Comma 33 2 2" xfId="8380" xr:uid="{294CD9DA-3BC2-416A-9561-35A121B05EEF}"/>
    <cellStyle name="Comma 33 2 2 2" xfId="29870" xr:uid="{76EDBAB1-F4FC-4057-9CE0-E25802714136}"/>
    <cellStyle name="Comma 33 2 3" xfId="26095" xr:uid="{6DBF7CFE-BBFA-4C3F-A86A-F87E5C1682B3}"/>
    <cellStyle name="Comma 33 2 4" xfId="48700" xr:uid="{18A5E0F8-4095-4E79-963C-ECA2C609152E}"/>
    <cellStyle name="Comma 33 2 5" xfId="4609" xr:uid="{C5FC6DAE-22A2-4E06-BF98-B42B70363A2C}"/>
    <cellStyle name="Comma 33 3" xfId="1427" xr:uid="{7FF6802A-6782-460D-932D-5C288E4F8828}"/>
    <cellStyle name="Comma 33 3 2" xfId="27520" xr:uid="{E73E2C91-AD56-4C04-959F-95826F1D97F5}"/>
    <cellStyle name="Comma 33 3 3" xfId="49210" xr:uid="{A287DB1C-61B3-4767-848A-7149C2A1534D}"/>
    <cellStyle name="Comma 33 3 4" xfId="6033" xr:uid="{4F9B8B91-B2D1-4A30-B1A5-E20A730C0F4F}"/>
    <cellStyle name="Comma 33 4" xfId="20332" xr:uid="{900E05E6-A5DB-498D-B906-4F649F7D5A91}"/>
    <cellStyle name="Comma 33 4 2" xfId="40669" xr:uid="{90752262-9727-46D9-A2A8-6616E9713FD4}"/>
    <cellStyle name="Comma 33 5" xfId="23680" xr:uid="{20FA3E15-9D27-4BC2-840D-9A1177A13E10}"/>
    <cellStyle name="Comma 33 6" xfId="46942" xr:uid="{4BF85814-5EB0-4DC6-A2B7-3DC1E78A1E36}"/>
    <cellStyle name="Comma 33 7" xfId="1950" xr:uid="{BD4F44D2-16E0-412D-BC23-F41C51358A47}"/>
    <cellStyle name="Comma 34" xfId="547" xr:uid="{50CE6E7C-2E11-4E08-B6BC-BD2D0AD36315}"/>
    <cellStyle name="Comma 34 2" xfId="1317" xr:uid="{D65A3992-3190-41A3-946F-6EC62322963E}"/>
    <cellStyle name="Comma 34 2 2" xfId="8582" xr:uid="{6612E1FF-E373-4B84-97DE-41E63E0F292F}"/>
    <cellStyle name="Comma 34 2 2 2" xfId="30072" xr:uid="{5F573718-61BE-42C9-A6E1-9BF7D5A1C574}"/>
    <cellStyle name="Comma 34 2 3" xfId="26300" xr:uid="{D8A3A180-C16B-4E01-BED0-D748C79CFB76}"/>
    <cellStyle name="Comma 34 2 4" xfId="48871" xr:uid="{616D65AA-4204-4B4E-9513-0D7602A17A01}"/>
    <cellStyle name="Comma 34 2 5" xfId="4814" xr:uid="{B83B0736-C6D7-4C33-B818-E6406B9A1AE7}"/>
    <cellStyle name="Comma 34 3" xfId="1428" xr:uid="{1F48A422-F91E-4258-8EAC-A8454C78A8FC}"/>
    <cellStyle name="Comma 34 3 2" xfId="27690" xr:uid="{5887555D-1518-452A-AAC9-79183FFC06D0}"/>
    <cellStyle name="Comma 34 3 3" xfId="49375" xr:uid="{74496109-9876-4A7D-AC00-1157D9DF344F}"/>
    <cellStyle name="Comma 34 3 4" xfId="6203" xr:uid="{AFD38316-F14A-43B2-A6DC-4AFC320E3C06}"/>
    <cellStyle name="Comma 34 4" xfId="20333" xr:uid="{FA3F1BC4-CF65-41F6-9AE3-1742E8EA5155}"/>
    <cellStyle name="Comma 34 4 2" xfId="40670" xr:uid="{7597539A-6099-4E9F-826E-E90C0EA84BCB}"/>
    <cellStyle name="Comma 34 5" xfId="23851" xr:uid="{83452326-D4FC-41A2-9DE2-55016CA80637}"/>
    <cellStyle name="Comma 34 6" xfId="47113" xr:uid="{1AE24CD6-D978-4BD5-BACB-8AEEE6E22885}"/>
    <cellStyle name="Comma 34 7" xfId="2141" xr:uid="{42EB05C5-6520-4F97-A4CD-DA29A7BCBC01}"/>
    <cellStyle name="Comma 35" xfId="548" xr:uid="{15EB4AFD-2FC1-4079-B439-62F7E9FE5922}"/>
    <cellStyle name="Comma 35 2" xfId="1318" xr:uid="{CF97495E-B12C-4DC2-A3B8-C9385DECBD59}"/>
    <cellStyle name="Comma 35 2 2" xfId="8581" xr:uid="{3FD0E2D6-F654-4A19-BB6C-B7D93DD4870A}"/>
    <cellStyle name="Comma 35 2 2 2" xfId="30071" xr:uid="{D43B1B4B-0706-4CB8-90BE-EB76161B5B59}"/>
    <cellStyle name="Comma 35 2 3" xfId="20335" xr:uid="{B067B08E-6547-4CB1-9B9F-41E90934FE53}"/>
    <cellStyle name="Comma 35 2 3 2" xfId="40672" xr:uid="{14DD1C87-4AB7-4641-A09F-22448B80CC3C}"/>
    <cellStyle name="Comma 35 2 4" xfId="26299" xr:uid="{7D219A7E-CF7E-49AE-8C86-D31780693A4A}"/>
    <cellStyle name="Comma 35 2 5" xfId="43215" xr:uid="{D5D52305-70BD-4301-A89D-CDBFFAC9B4A0}"/>
    <cellStyle name="Comma 35 2 6" xfId="48870" xr:uid="{6A2D4788-6E36-4FB8-A491-73640D928B1C}"/>
    <cellStyle name="Comma 35 2 7" xfId="4813" xr:uid="{C6459186-023D-4CCF-B650-93EA32E5EEF4}"/>
    <cellStyle name="Comma 35 3" xfId="1429" xr:uid="{805EC95A-61B7-4CE6-A275-22F787D3AAE8}"/>
    <cellStyle name="Comma 35 3 2" xfId="20336" xr:uid="{5337573A-92D0-48A9-AAB3-A696474D9A70}"/>
    <cellStyle name="Comma 35 3 2 2" xfId="40673" xr:uid="{DB34749E-95B2-40E4-BB9A-64330EAE1BA8}"/>
    <cellStyle name="Comma 35 3 3" xfId="27689" xr:uid="{BC7B745F-9E6D-4D14-BEDA-7C9171E50524}"/>
    <cellStyle name="Comma 35 3 4" xfId="49374" xr:uid="{F3C86172-E7A5-4E87-86D3-43D0A0441043}"/>
    <cellStyle name="Comma 35 3 5" xfId="6202" xr:uid="{F11A99E2-4FA0-44D7-8AF7-CE97350E92F6}"/>
    <cellStyle name="Comma 35 4" xfId="20334" xr:uid="{3288A976-1BDB-4B38-B86C-1E5B520FF8DF}"/>
    <cellStyle name="Comma 35 4 2" xfId="40671" xr:uid="{44509E8A-922B-4AE0-AF86-860D6986CE99}"/>
    <cellStyle name="Comma 35 5" xfId="23850" xr:uid="{A0764E60-8CBB-450D-A05F-FD1C62090B80}"/>
    <cellStyle name="Comma 35 6" xfId="43214" xr:uid="{4A208334-9369-4175-A810-CAA2449989B8}"/>
    <cellStyle name="Comma 35 7" xfId="47112" xr:uid="{CD419DF4-A17D-44D5-861B-49530FA87784}"/>
    <cellStyle name="Comma 35 8" xfId="2140" xr:uid="{FF25A4F6-022F-47DD-B736-38AD227ECB17}"/>
    <cellStyle name="Comma 36" xfId="549" xr:uid="{8C347E40-F81B-4E4D-9113-D98FFE254D1F}"/>
    <cellStyle name="Comma 36 2" xfId="1319" xr:uid="{8E811204-8DF6-4381-94C1-5C72EA0CFF15}"/>
    <cellStyle name="Comma 36 2 2" xfId="8583" xr:uid="{9C28AF98-EC39-4152-8D77-04B860881FF0}"/>
    <cellStyle name="Comma 36 2 2 2" xfId="30073" xr:uid="{16CB9582-F061-4154-B1E6-4F6D451FE15A}"/>
    <cellStyle name="Comma 36 2 3" xfId="20338" xr:uid="{3D9F1203-7197-4573-BF05-23B4F5EEE455}"/>
    <cellStyle name="Comma 36 2 3 2" xfId="40675" xr:uid="{414EA7F5-D29F-4A2A-BD98-649A6E03A819}"/>
    <cellStyle name="Comma 36 2 4" xfId="26301" xr:uid="{BBD738BA-9918-497A-BF14-ECB7D55944C1}"/>
    <cellStyle name="Comma 36 2 5" xfId="48872" xr:uid="{9AB18EFB-A195-4683-B9B1-57C030FC3262}"/>
    <cellStyle name="Comma 36 2 6" xfId="4815" xr:uid="{602A5055-6991-4957-B9B9-9F6DFEA4F47C}"/>
    <cellStyle name="Comma 36 3" xfId="6204" xr:uid="{68F10A33-9A63-41DC-9233-CDFD32E6A07E}"/>
    <cellStyle name="Comma 36 3 2" xfId="27691" xr:uid="{A4CAE2DC-7FA9-48C0-AE54-C1A29E12A66B}"/>
    <cellStyle name="Comma 36 3 3" xfId="49376" xr:uid="{770F12ED-B411-4E56-8B39-C2E1A1666E12}"/>
    <cellStyle name="Comma 36 4" xfId="20337" xr:uid="{4B7FEC4E-2494-4800-8D6B-5B157E514A93}"/>
    <cellStyle name="Comma 36 4 2" xfId="40674" xr:uid="{4439D0D3-20D0-42C3-BD1E-4E588EB265A4}"/>
    <cellStyle name="Comma 36 5" xfId="23852" xr:uid="{3887B047-61D9-4956-A665-2950A1795758}"/>
    <cellStyle name="Comma 36 6" xfId="43216" xr:uid="{2B587C81-64B6-4931-A5F0-7C0746970977}"/>
    <cellStyle name="Comma 36 7" xfId="47114" xr:uid="{1EEFE247-F105-4DC6-AC04-8719FE642D27}"/>
    <cellStyle name="Comma 36 8" xfId="2142" xr:uid="{EE10778D-7292-4F67-B41E-9375B18CA716}"/>
    <cellStyle name="Comma 37" xfId="550" xr:uid="{96187E94-F370-409A-A16E-EBA58C865384}"/>
    <cellStyle name="Comma 37 2" xfId="1320" xr:uid="{945668B4-5CE0-4481-9558-B758FEFAD2F4}"/>
    <cellStyle name="Comma 37 2 2" xfId="8575" xr:uid="{1BDD07E5-574C-4443-8FA5-76D726D34AA4}"/>
    <cellStyle name="Comma 37 2 2 2" xfId="30065" xr:uid="{81136863-E7F6-4054-90EE-25D74F443319}"/>
    <cellStyle name="Comma 37 2 3" xfId="26293" xr:uid="{B0F74001-A0BB-4CCC-BBB8-ADBA5E7CA24A}"/>
    <cellStyle name="Comma 37 2 4" xfId="48864" xr:uid="{397EE82B-45BF-428B-9621-E7596A60BAC1}"/>
    <cellStyle name="Comma 37 2 5" xfId="4807" xr:uid="{BCD618BD-B327-4A06-84FB-C636F6C3BED3}"/>
    <cellStyle name="Comma 37 3" xfId="6196" xr:uid="{EBE49AB3-20A4-4CC1-9A69-236A218F978C}"/>
    <cellStyle name="Comma 37 3 2" xfId="27683" xr:uid="{DEDB4695-70BB-4ACF-A109-B32F121A67A1}"/>
    <cellStyle name="Comma 37 3 3" xfId="49368" xr:uid="{3F98123B-6933-43E1-9535-4B9E693FEDDA}"/>
    <cellStyle name="Comma 37 4" xfId="20339" xr:uid="{B5331638-0B5D-4F2A-BE3E-402D5480A482}"/>
    <cellStyle name="Comma 37 4 2" xfId="40676" xr:uid="{9AD8CF8F-CA1B-45EB-B21F-DDF6026D11D2}"/>
    <cellStyle name="Comma 37 5" xfId="23844" xr:uid="{236AF8A8-9220-42A3-AEA3-D8FCA8EA8A4A}"/>
    <cellStyle name="Comma 37 6" xfId="43217" xr:uid="{EC69ED72-5C32-426A-AFEE-08A9D66EE51A}"/>
    <cellStyle name="Comma 37 7" xfId="47106" xr:uid="{E0D65E13-1CB6-4104-8705-B7DEA0ED1290}"/>
    <cellStyle name="Comma 37 8" xfId="2134" xr:uid="{03BC939C-B025-4BA1-999E-D2E26F794DAD}"/>
    <cellStyle name="Comma 38" xfId="551" xr:uid="{5EA24AE9-1CE3-4669-8D42-809F149CDB5A}"/>
    <cellStyle name="Comma 38 2" xfId="1321" xr:uid="{70E979EA-8821-467C-9948-AD2AFDF15A0C}"/>
    <cellStyle name="Comma 38 2 2" xfId="8585" xr:uid="{9A8C9376-DA22-4277-B902-6F0AC64E14F2}"/>
    <cellStyle name="Comma 38 2 2 2" xfId="30075" xr:uid="{A339B3C5-BC01-4282-8879-61D47A9F8538}"/>
    <cellStyle name="Comma 38 2 3" xfId="26303" xr:uid="{BCC7B02B-7A49-4CD6-8EE9-60B768B67154}"/>
    <cellStyle name="Comma 38 2 4" xfId="48874" xr:uid="{9966802E-F4EB-401C-8E8D-A82732B8095C}"/>
    <cellStyle name="Comma 38 2 5" xfId="4817" xr:uid="{8D39137E-5186-493B-B4C8-497D931B8866}"/>
    <cellStyle name="Comma 38 3" xfId="6206" xr:uid="{4D0A5B6F-8E31-4ABD-9AF4-1F1B15CB5831}"/>
    <cellStyle name="Comma 38 3 2" xfId="27693" xr:uid="{AD488ED0-11B7-46EF-8016-8E92C4DC0459}"/>
    <cellStyle name="Comma 38 3 3" xfId="49378" xr:uid="{E066C265-D589-4558-A4AF-51AC1A8CEEB1}"/>
    <cellStyle name="Comma 38 4" xfId="20340" xr:uid="{B7F338B2-CCB2-4E39-9DE9-E2CA768A20A8}"/>
    <cellStyle name="Comma 38 4 2" xfId="40677" xr:uid="{27EFF409-7C97-4B4C-9846-E0861B2E8CE2}"/>
    <cellStyle name="Comma 38 5" xfId="23854" xr:uid="{8D3F0E4A-4A10-4864-B61F-BF72911B86DE}"/>
    <cellStyle name="Comma 38 6" xfId="43218" xr:uid="{6A8C45ED-C20F-418C-84A7-8B6384120D6B}"/>
    <cellStyle name="Comma 38 7" xfId="47116" xr:uid="{0A53D925-BF9F-4316-81AC-5289BB343C44}"/>
    <cellStyle name="Comma 38 8" xfId="2144" xr:uid="{C5BC7BAF-3184-4F17-ADFD-BE9A35CFA8FD}"/>
    <cellStyle name="Comma 39" xfId="552" xr:uid="{F676D640-F921-4847-A3A7-9A748A3E7DDC}"/>
    <cellStyle name="Comma 39 2" xfId="1322" xr:uid="{A1B5DF46-DEF5-4FCD-87E8-72E6B0AEEA7E}"/>
    <cellStyle name="Comma 39 2 2" xfId="30250" xr:uid="{F03DD5BF-05D6-410B-AE41-104872BFDD2C}"/>
    <cellStyle name="Comma 39 2 3" xfId="49055" xr:uid="{8669D28E-41B2-4BAE-9E09-E6D9ED10E894}"/>
    <cellStyle name="Comma 39 2 4" xfId="8760" xr:uid="{1107D14A-783E-4D92-9E35-97F2C872BCC1}"/>
    <cellStyle name="Comma 39 3" xfId="20341" xr:uid="{0D5F5336-87B1-4772-AAF0-9B5B02543DA2}"/>
    <cellStyle name="Comma 39 3 2" xfId="40678" xr:uid="{82B8D115-4521-4530-B849-5F775F73AF98}"/>
    <cellStyle name="Comma 39 3 3" xfId="49561" xr:uid="{440265BE-4558-40C6-98DA-68AD64DC6426}"/>
    <cellStyle name="Comma 39 4" xfId="26481" xr:uid="{B365A2AF-204A-4746-9C61-6E77C33D8E80}"/>
    <cellStyle name="Comma 39 5" xfId="43219" xr:uid="{AA772365-BFE0-41D9-96B1-AD6A19358247}"/>
    <cellStyle name="Comma 39 6" xfId="47296" xr:uid="{E6567E10-2AE2-4AE0-B188-C9EFA0331989}"/>
    <cellStyle name="Comma 39 7" xfId="4991" xr:uid="{B522B8B2-72EE-4CE8-B128-DC4223C97F21}"/>
    <cellStyle name="Comma 4" xfId="553" xr:uid="{F4CE5BDF-C91B-41EE-BCBE-187EC23FA45C}"/>
    <cellStyle name="Comma 4 10" xfId="10802" xr:uid="{F0C0AA2F-757E-434D-B908-395A5C78AD99}"/>
    <cellStyle name="Comma 4 10 2" xfId="31894" xr:uid="{567D30E3-56B1-43FE-A4E7-B9EC46D09904}"/>
    <cellStyle name="Comma 4 10 2 2" xfId="50121" xr:uid="{C7C723DD-84F2-42B4-B763-00448EC79C85}"/>
    <cellStyle name="Comma 4 10 3" xfId="49839" xr:uid="{00B5A599-2BE2-4745-82EC-9DE445768C1C}"/>
    <cellStyle name="Comma 4 11" xfId="20342" xr:uid="{41E27056-C442-47BA-8E3A-0B12CDF52815}"/>
    <cellStyle name="Comma 4 11 2" xfId="40679" xr:uid="{7CA40B10-2857-4C3E-B3D3-AE46530A4FD7}"/>
    <cellStyle name="Comma 4 11 2 2" xfId="50147" xr:uid="{AEB217CD-A08A-4B97-A33E-A760B186ED81}"/>
    <cellStyle name="Comma 4 11 3" xfId="49865" xr:uid="{07E3B007-6EA7-4F39-A717-687A60D90357}"/>
    <cellStyle name="Comma 4 12" xfId="20343" xr:uid="{373C7C34-F417-415E-A8BD-7E384F4DE489}"/>
    <cellStyle name="Comma 4 12 2" xfId="40680" xr:uid="{A228ED78-0EAB-46E7-B321-BF574E837200}"/>
    <cellStyle name="Comma 4 12 2 2" xfId="50173" xr:uid="{43225FD8-2739-4015-B1F6-E7551A842431}"/>
    <cellStyle name="Comma 4 12 3" xfId="49891" xr:uid="{CBC694B3-DC68-4FEA-B875-0457AB828835}"/>
    <cellStyle name="Comma 4 13" xfId="20344" xr:uid="{3815EFA2-84A7-4990-B17A-C45D82E49432}"/>
    <cellStyle name="Comma 4 13 2" xfId="40681" xr:uid="{339F63B7-6715-40A0-8B60-57F489E5CCBC}"/>
    <cellStyle name="Comma 4 13 3" xfId="49915" xr:uid="{7605F59A-4E99-4ABF-94F8-340EAC7522E0}"/>
    <cellStyle name="Comma 4 14" xfId="20345" xr:uid="{FC05A6B8-CC41-4C2A-88AD-2225E1CAE525}"/>
    <cellStyle name="Comma 4 14 2" xfId="40682" xr:uid="{0ADDE771-172A-4163-8917-9654B245497A}"/>
    <cellStyle name="Comma 4 15" xfId="20346" xr:uid="{84AFA938-2CC2-4155-BAFF-8C0F42E238EC}"/>
    <cellStyle name="Comma 4 15 2" xfId="40683" xr:uid="{85DF982D-AD66-44E3-9683-DC3FA52FCB9F}"/>
    <cellStyle name="Comma 4 16" xfId="20347" xr:uid="{38D14C49-A56C-4A1C-8FF8-1258CC2B84DF}"/>
    <cellStyle name="Comma 4 16 2" xfId="40684" xr:uid="{6C9F2F3B-A239-433A-AB35-2EA5D6B74FC4}"/>
    <cellStyle name="Comma 4 17" xfId="20348" xr:uid="{4DF3E8C4-9BE2-4BE1-9822-543D03B3249E}"/>
    <cellStyle name="Comma 4 17 2" xfId="40685" xr:uid="{6D20A1C8-90F3-4ABF-97CF-D2D625D17AC4}"/>
    <cellStyle name="Comma 4 18" xfId="20349" xr:uid="{E90106AD-53F7-4A62-B70C-CF2E784E6DA5}"/>
    <cellStyle name="Comma 4 18 2" xfId="40686" xr:uid="{AD52A73C-F430-40AD-B2BB-3346D173F692}"/>
    <cellStyle name="Comma 4 19" xfId="20350" xr:uid="{CF078DC9-18EF-471B-B631-2F35E74981D1}"/>
    <cellStyle name="Comma 4 19 2" xfId="40687" xr:uid="{91EAAFA3-C76B-4899-8EBF-32744DAA955F}"/>
    <cellStyle name="Comma 4 2" xfId="554" xr:uid="{FEAD6E8F-F21E-4F9D-8322-9A42A2A65F4A}"/>
    <cellStyle name="Comma 4 2 2" xfId="555" xr:uid="{BD23A093-3A33-4B2D-8E03-5C9F580235E6}"/>
    <cellStyle name="Comma 4 2 2 2" xfId="556" xr:uid="{BF5A8ED7-C91B-45FE-9BD9-AAA687F9ED12}"/>
    <cellStyle name="Comma 4 2 2 2 2" xfId="1326" xr:uid="{0FBDF1F9-9D8F-4504-8BE8-6FDD596D4556}"/>
    <cellStyle name="Comma 4 2 2 2 2 2" xfId="31896" xr:uid="{A238783D-DE8A-407B-B145-2AF5560E6506}"/>
    <cellStyle name="Comma 4 2 2 2 2 3" xfId="49999" xr:uid="{0DA01F8B-8439-42E8-9332-DB3A654D1A63}"/>
    <cellStyle name="Comma 4 2 2 2 2 4" xfId="10804" xr:uid="{F2C975A5-099E-4706-8A9E-4AB2C379F22F}"/>
    <cellStyle name="Comma 4 2 2 2 3" xfId="49714" xr:uid="{509C5BD0-E4E4-4A18-A5AD-C7836703BE01}"/>
    <cellStyle name="Comma 4 2 2 2 4" xfId="4344" xr:uid="{400FF8D5-52D0-4F56-A4CC-8E7FAE086F2B}"/>
    <cellStyle name="Comma 4 2 2 3" xfId="557" xr:uid="{EEB45E42-A273-4ACC-B623-641130D86F43}"/>
    <cellStyle name="Comma 4 2 2 3 2" xfId="31895" xr:uid="{40F40BDE-5CD3-4D85-A600-5C3DB464DBE4}"/>
    <cellStyle name="Comma 4 2 2 3 3" xfId="49951" xr:uid="{7001F6A9-92D2-41FD-B961-1DD7BBA047CE}"/>
    <cellStyle name="Comma 4 2 2 3 4" xfId="10803" xr:uid="{F0C4341D-01D5-4B60-A257-7A96B215989A}"/>
    <cellStyle name="Comma 4 2 2 4" xfId="1325" xr:uid="{67D1B449-1FD8-4060-BD57-EB029DAB2D31}"/>
    <cellStyle name="Comma 4 2 2 4 2" xfId="40689" xr:uid="{A9BBE01C-A23A-478B-B3A9-82D1213E81E3}"/>
    <cellStyle name="Comma 4 2 2 4 3" xfId="20352" xr:uid="{BC41827C-D92A-4FFE-BE9D-C200F30BC06C}"/>
    <cellStyle name="Comma 4 2 2 5" xfId="24164" xr:uid="{5B3EB16D-C81C-44EE-8219-FBD7A113BA85}"/>
    <cellStyle name="Comma 4 2 2 6" xfId="43220" xr:uid="{20A1B504-7347-4C16-9415-CEAE1E98A6AD}"/>
    <cellStyle name="Comma 4 2 2 7" xfId="49666" xr:uid="{60D577C3-1CA9-4C51-B599-407248CDB7B2}"/>
    <cellStyle name="Comma 4 2 2 8" xfId="2475" xr:uid="{F25929B7-93B1-486F-B27E-B956E9917BC6}"/>
    <cellStyle name="Comma 4 2 3" xfId="558" xr:uid="{8B56D487-7CDC-4385-B65C-693C27CF3885}"/>
    <cellStyle name="Comma 4 2 3 2" xfId="1327" xr:uid="{44180CC0-B8E7-4BD9-B5FF-F56FD01FC609}"/>
    <cellStyle name="Comma 4 2 3 2 2" xfId="20354" xr:uid="{B17F93F5-6DA2-4DB1-9F1F-1108A03F803D}"/>
    <cellStyle name="Comma 4 2 3 2 2 2" xfId="40691" xr:uid="{FE3D927B-F04F-45EF-82C5-9C996BD3742F}"/>
    <cellStyle name="Comma 4 2 3 2 3" xfId="31897" xr:uid="{4A426C40-A21C-42C5-941E-F0CCDBF45CBD}"/>
    <cellStyle name="Comma 4 2 3 2 4" xfId="49981" xr:uid="{BB466CEF-FB6F-4D00-8DC7-CF485B1BA6D0}"/>
    <cellStyle name="Comma 4 2 3 2 5" xfId="10805" xr:uid="{3EF2ACB2-2C9F-40E3-AAE3-9CE0D734E12F}"/>
    <cellStyle name="Comma 4 2 3 3" xfId="20353" xr:uid="{A7995642-99DB-4810-8C86-9A7C5492F52E}"/>
    <cellStyle name="Comma 4 2 3 3 2" xfId="40690" xr:uid="{2DC87562-E199-4E63-9669-90CABC78C54C}"/>
    <cellStyle name="Comma 4 2 3 4" xfId="49696" xr:uid="{17B8CAF4-2CEF-462C-9B56-E7E5CCE55666}"/>
    <cellStyle name="Comma 4 2 3 5" xfId="2474" xr:uid="{03FD00B0-3188-4C07-B2EF-87C4021234A0}"/>
    <cellStyle name="Comma 4 2 4" xfId="1324" xr:uid="{A0C669B4-B22C-497A-9747-48E91DD975BC}"/>
    <cellStyle name="Comma 4 2 4 2" xfId="31898" xr:uid="{FF1FF25F-9636-4EA0-B1C9-C1624BE9EE49}"/>
    <cellStyle name="Comma 4 2 4 3" xfId="49933" xr:uid="{8BA3E3F1-E125-4419-8F51-B05675E9F0D2}"/>
    <cellStyle name="Comma 4 2 4 4" xfId="10806" xr:uid="{382C2174-8F3D-4D1C-9001-A5848C13585F}"/>
    <cellStyle name="Comma 4 2 5" xfId="9961" xr:uid="{4D553025-2FC3-4C1A-A051-959B59AD7C99}"/>
    <cellStyle name="Comma 4 2 5 2" xfId="31430" xr:uid="{70BB8D94-2512-416E-BFF1-BF8C1D28CAC0}"/>
    <cellStyle name="Comma 4 2 6" xfId="20351" xr:uid="{D190BD0D-383F-4FF4-8521-2618E09CFCE9}"/>
    <cellStyle name="Comma 4 2 6 2" xfId="40688" xr:uid="{71989CCA-95BF-4559-879B-FE83CD266538}"/>
    <cellStyle name="Comma 4 2 7" xfId="49620" xr:uid="{6355CF02-3625-42D4-8FDA-5276C2524903}"/>
    <cellStyle name="Comma 4 2 8" xfId="49648" xr:uid="{E9E0A238-5926-49D1-B986-BCEADFEF5E9D}"/>
    <cellStyle name="Comma 4 2 9" xfId="1724" xr:uid="{CE642290-DEDF-4C57-9703-D7422BFC8FF8}"/>
    <cellStyle name="Comma 4 20" xfId="20355" xr:uid="{B54CC046-F151-4F5A-95C4-9BB8DBBCDFBB}"/>
    <cellStyle name="Comma 4 20 2" xfId="40692" xr:uid="{69DDB58B-4A4D-4394-B505-A3F4A26050F7}"/>
    <cellStyle name="Comma 4 21" xfId="20356" xr:uid="{DD933CB8-07E6-4F3F-8BAF-0EF2509EA548}"/>
    <cellStyle name="Comma 4 21 2" xfId="40693" xr:uid="{8DDB27EC-40D1-4C34-899A-E80ACC2A8DEB}"/>
    <cellStyle name="Comma 4 22" xfId="20357" xr:uid="{15FBB412-512D-43AD-8BA2-DDA59866AA3B}"/>
    <cellStyle name="Comma 4 22 2" xfId="40694" xr:uid="{A225E8AC-3BA0-4E65-A010-C24C18C10CD5}"/>
    <cellStyle name="Comma 4 23" xfId="20358" xr:uid="{58AFB676-ECEA-4ADC-875C-1BAFB8EFA4E2}"/>
    <cellStyle name="Comma 4 23 2" xfId="40695" xr:uid="{5EA4B28B-BD3D-42D4-8039-443462277C07}"/>
    <cellStyle name="Comma 4 24" xfId="20359" xr:uid="{C4148CCD-0A40-4CB0-900D-49C67C2078F0}"/>
    <cellStyle name="Comma 4 24 2" xfId="40696" xr:uid="{35B5884F-B73E-406E-947B-8EF5076AE1FC}"/>
    <cellStyle name="Comma 4 25" xfId="20360" xr:uid="{FFF73947-0170-4716-8ECB-85FC8ED8FDB4}"/>
    <cellStyle name="Comma 4 25 2" xfId="40697" xr:uid="{3D4DD86B-BD48-4171-95F5-C8C1C540D94F}"/>
    <cellStyle name="Comma 4 26" xfId="20361" xr:uid="{AE906B69-B2BA-4F98-A440-2FA6A9F947CF}"/>
    <cellStyle name="Comma 4 26 2" xfId="40698" xr:uid="{7848A408-1DB5-4EF4-9879-5C4F80FE2D3F}"/>
    <cellStyle name="Comma 4 27" xfId="20362" xr:uid="{79B93653-6A40-498C-9820-AF113DAE9857}"/>
    <cellStyle name="Comma 4 27 2" xfId="40699" xr:uid="{A2B07A61-41BA-486E-8457-CBC72881AB58}"/>
    <cellStyle name="Comma 4 28" xfId="20363" xr:uid="{751EC6B6-EA82-4D4E-9735-03E3864663F9}"/>
    <cellStyle name="Comma 4 28 2" xfId="40700" xr:uid="{B3E99062-2924-455D-B7F1-B6AD6D503285}"/>
    <cellStyle name="Comma 4 29" xfId="20364" xr:uid="{52F19BB4-0C45-415A-958C-B77594CD496F}"/>
    <cellStyle name="Comma 4 29 2" xfId="40701" xr:uid="{4D432D5A-C034-4276-AD77-C4AD9E2330F3}"/>
    <cellStyle name="Comma 4 3" xfId="559" xr:uid="{B4E3FF14-FB0F-40C3-86E8-E75DAF3E942A}"/>
    <cellStyle name="Comma 4 3 10" xfId="46809" xr:uid="{EB624357-FABC-4EAD-A400-8D5F4F143DF3}"/>
    <cellStyle name="Comma 4 3 11" xfId="49639" xr:uid="{56E435E1-A8BB-46BC-B733-F347682F5BF1}"/>
    <cellStyle name="Comma 4 3 12" xfId="1725" xr:uid="{3DE4CD46-487D-4FA7-96B8-F67C627F66E9}"/>
    <cellStyle name="Comma 4 3 2" xfId="560" xr:uid="{D2B3717F-94BB-4552-9770-EFC197F0553E}"/>
    <cellStyle name="Comma 4 3 2 10" xfId="43221" xr:uid="{BE22B631-7983-47A3-8E9A-8105BCE3E6A8}"/>
    <cellStyle name="Comma 4 3 2 11" xfId="46881" xr:uid="{5481B049-3333-4EDD-B674-83A289525F1C}"/>
    <cellStyle name="Comma 4 3 2 12" xfId="49687" xr:uid="{E81924CF-8E7B-4C16-B61E-19C249095398}"/>
    <cellStyle name="Comma 4 3 2 13" xfId="1889" xr:uid="{DBAA85DE-546B-4A00-B7B1-7F18C6612D5D}"/>
    <cellStyle name="Comma 4 3 2 2" xfId="1329" xr:uid="{4D984839-9C88-4507-9012-CAF3C01BF6D6}"/>
    <cellStyle name="Comma 4 3 2 2 2" xfId="6665" xr:uid="{30F57D66-2EF7-4978-8A03-9F21A14ADB06}"/>
    <cellStyle name="Comma 4 3 2 2 2 2" xfId="10810" xr:uid="{A10A46E4-4CF9-4037-8D5A-699C08F0C594}"/>
    <cellStyle name="Comma 4 3 2 2 2 2 2" xfId="31902" xr:uid="{449369AA-EE56-4953-BA2F-A197238C9856}"/>
    <cellStyle name="Comma 4 3 2 2 2 3" xfId="10809" xr:uid="{7875712A-2DC2-4199-A16B-D1865BBF240A}"/>
    <cellStyle name="Comma 4 3 2 2 2 3 2" xfId="31901" xr:uid="{30FC66AE-42D0-4E15-A7C1-0A62D11E3B4F}"/>
    <cellStyle name="Comma 4 3 2 2 2 4" xfId="28154" xr:uid="{660D2BCE-87C5-496A-8C35-4D34F82F6AD3}"/>
    <cellStyle name="Comma 4 3 2 2 3" xfId="9822" xr:uid="{2273AA21-C6DB-487C-B4EE-DD6A665E083F}"/>
    <cellStyle name="Comma 4 3 2 2 3 2" xfId="10811" xr:uid="{943CE3B7-1072-4F73-AF68-8E82F146A0A7}"/>
    <cellStyle name="Comma 4 3 2 2 3 2 2" xfId="31903" xr:uid="{13C9936F-A81F-4004-AD88-2CAE2D244ED4}"/>
    <cellStyle name="Comma 4 3 2 2 3 3" xfId="31309" xr:uid="{DA9393E4-38C3-4E8A-9C97-F7F96CEB48B0}"/>
    <cellStyle name="Comma 4 3 2 2 4" xfId="10812" xr:uid="{5DB0B8A9-045E-45A3-8C6A-B8F7C488EFE8}"/>
    <cellStyle name="Comma 4 3 2 2 4 2" xfId="31904" xr:uid="{EAE4200F-D266-4388-8845-2C8AC520C30A}"/>
    <cellStyle name="Comma 4 3 2 2 5" xfId="10808" xr:uid="{A85E05E7-DBF9-4D6F-B554-813CE0375303}"/>
    <cellStyle name="Comma 4 3 2 2 5 2" xfId="31900" xr:uid="{782F3529-2707-4449-AA04-A8550F576831}"/>
    <cellStyle name="Comma 4 3 2 2 6" xfId="24380" xr:uid="{3071A949-FFBE-45A4-B752-CF1D3963688E}"/>
    <cellStyle name="Comma 4 3 2 2 7" xfId="48636" xr:uid="{767D6B92-55C4-4AF7-85E2-0D95AA94669D}"/>
    <cellStyle name="Comma 4 3 2 2 8" xfId="49972" xr:uid="{D188A146-A7C3-484E-AF9D-A1CC4FD01F61}"/>
    <cellStyle name="Comma 4 3 2 2 9" xfId="2838" xr:uid="{436EC582-FF52-425C-B240-FBA2B35BD5AA}"/>
    <cellStyle name="Comma 4 3 2 3" xfId="2477" xr:uid="{FB55613A-D438-4772-B39B-5EF695ACA3F0}"/>
    <cellStyle name="Comma 4 3 2 3 2" xfId="6464" xr:uid="{E6103D3E-BAD9-4FD1-8B6B-BA38324C5B73}"/>
    <cellStyle name="Comma 4 3 2 3 2 2" xfId="10814" xr:uid="{FD59B968-C1D7-4EC2-B4BD-59593092FDFC}"/>
    <cellStyle name="Comma 4 3 2 3 2 2 2" xfId="31906" xr:uid="{1BE0B974-57F6-4663-96C5-B4CBCE57F576}"/>
    <cellStyle name="Comma 4 3 2 3 2 3" xfId="27953" xr:uid="{D23D0CB2-8665-44E0-9BA6-CC87DD47DF00}"/>
    <cellStyle name="Comma 4 3 2 3 3" xfId="10813" xr:uid="{8A35BF89-E698-4284-AD31-58A2C02A69D0}"/>
    <cellStyle name="Comma 4 3 2 3 3 2" xfId="31905" xr:uid="{D9FCD2CE-2840-4F70-9F00-2A1E3991D08F}"/>
    <cellStyle name="Comma 4 3 2 3 4" xfId="24166" xr:uid="{5BED0E53-3485-427A-8F2C-7E3CDE603E1E}"/>
    <cellStyle name="Comma 4 3 2 3 5" xfId="49149" xr:uid="{BD4F6309-38CE-49C9-95AB-4B8013BA4929}"/>
    <cellStyle name="Comma 4 3 2 4" xfId="5972" xr:uid="{ACF6B26D-3731-4BC9-A27F-9F5330DC840D}"/>
    <cellStyle name="Comma 4 3 2 4 2" xfId="10815" xr:uid="{D9DDF6BC-2E63-455D-988C-CFD1374ACC1A}"/>
    <cellStyle name="Comma 4 3 2 4 2 2" xfId="31907" xr:uid="{9474887A-882A-488F-B3FA-B171E48122C2}"/>
    <cellStyle name="Comma 4 3 2 4 3" xfId="27459" xr:uid="{601612E1-A5EC-4B43-BABF-04DD2967547B}"/>
    <cellStyle name="Comma 4 3 2 5" xfId="9664" xr:uid="{4AA9782E-78D0-4570-B23A-497D0359EA7A}"/>
    <cellStyle name="Comma 4 3 2 5 2" xfId="10816" xr:uid="{36ECA9F0-C23E-4B6C-BF15-89C671D61A1F}"/>
    <cellStyle name="Comma 4 3 2 5 2 2" xfId="31908" xr:uid="{49EF25DB-46F4-493D-A580-805FF756BA4C}"/>
    <cellStyle name="Comma 4 3 2 5 3" xfId="31152" xr:uid="{3D625DE2-598B-49F8-A982-8CA6FAA15E97}"/>
    <cellStyle name="Comma 4 3 2 6" xfId="10817" xr:uid="{4BFA9541-6952-4B52-9962-766809A1AA6C}"/>
    <cellStyle name="Comma 4 3 2 6 2" xfId="31909" xr:uid="{6481B96E-C7C3-45B9-A68F-E8AC575DE78C}"/>
    <cellStyle name="Comma 4 3 2 7" xfId="10807" xr:uid="{F5097B5A-85ED-4349-8019-AE56A765202B}"/>
    <cellStyle name="Comma 4 3 2 7 2" xfId="31899" xr:uid="{13D8BF67-0217-4A88-99D9-D8325EB29205}"/>
    <cellStyle name="Comma 4 3 2 8" xfId="20366" xr:uid="{B7BF33C2-F5B8-4DEC-A237-2B99FBB06B40}"/>
    <cellStyle name="Comma 4 3 2 8 2" xfId="40703" xr:uid="{108AD2D7-349B-426B-8DD8-54AE33B1C9BB}"/>
    <cellStyle name="Comma 4 3 2 9" xfId="23618" xr:uid="{EE094793-D248-430F-97DD-C30063FEB2DC}"/>
    <cellStyle name="Comma 4 3 3" xfId="1328" xr:uid="{015AC807-FDBD-4E44-AD37-A2160F7E3801}"/>
    <cellStyle name="Comma 4 3 3 10" xfId="2837" xr:uid="{8F2E23B6-2417-4845-B80D-CEA55CEF5C8A}"/>
    <cellStyle name="Comma 4 3 3 2" xfId="6664" xr:uid="{163BC489-DE38-4A58-A8F6-58DF2BD88BB1}"/>
    <cellStyle name="Comma 4 3 3 2 2" xfId="10820" xr:uid="{F8D72E5C-4637-45E5-97B9-3583438F443C}"/>
    <cellStyle name="Comma 4 3 3 2 2 2" xfId="31912" xr:uid="{46156471-07F4-4BEC-BF34-F5F0134BEFAC}"/>
    <cellStyle name="Comma 4 3 3 2 3" xfId="10819" xr:uid="{4C89358F-190D-430D-A103-BE8A40ABA19A}"/>
    <cellStyle name="Comma 4 3 3 2 3 2" xfId="31911" xr:uid="{B03A7C9E-9BC2-41FD-ABB6-51854D9D06B6}"/>
    <cellStyle name="Comma 4 3 3 2 4" xfId="20368" xr:uid="{6340CA54-08CB-4564-A4AA-1FF75D182B52}"/>
    <cellStyle name="Comma 4 3 3 2 4 2" xfId="40705" xr:uid="{58DF6A4E-70CF-4290-B7D7-D8AAD48526EA}"/>
    <cellStyle name="Comma 4 3 3 2 5" xfId="28153" xr:uid="{E61163DD-AA8A-4D96-83DA-C94357D1A76E}"/>
    <cellStyle name="Comma 4 3 3 3" xfId="9821" xr:uid="{ADF45E21-9F62-477B-8CFC-20BE21792EE6}"/>
    <cellStyle name="Comma 4 3 3 3 2" xfId="10821" xr:uid="{94C1B3B5-D809-4117-97D7-BCF4DFB36BBA}"/>
    <cellStyle name="Comma 4 3 3 3 2 2" xfId="31913" xr:uid="{7EC68203-AA0F-4A21-9F1B-1C65247EE871}"/>
    <cellStyle name="Comma 4 3 3 3 3" xfId="31308" xr:uid="{9388BD4F-8425-42DA-A727-5AD2F8A380BF}"/>
    <cellStyle name="Comma 4 3 3 4" xfId="10822" xr:uid="{20A0719D-8A38-4E8B-80C7-727E66BF838F}"/>
    <cellStyle name="Comma 4 3 3 4 2" xfId="31914" xr:uid="{EC5FF04A-43C7-49F0-BD62-E8095255954B}"/>
    <cellStyle name="Comma 4 3 3 5" xfId="10818" xr:uid="{728BC045-435A-41C4-9A4D-ED879A829388}"/>
    <cellStyle name="Comma 4 3 3 5 2" xfId="31910" xr:uid="{78D00E45-F37C-4B90-A0D3-716AC23ED69E}"/>
    <cellStyle name="Comma 4 3 3 6" xfId="20367" xr:uid="{27A19879-A2FD-49C4-8178-C3016ADDB9A5}"/>
    <cellStyle name="Comma 4 3 3 6 2" xfId="40704" xr:uid="{E3DEAE7F-12F3-481C-8272-C2C4737DDECD}"/>
    <cellStyle name="Comma 4 3 3 7" xfId="24379" xr:uid="{7B7277A4-3762-4DFA-9389-CDB22662D462}"/>
    <cellStyle name="Comma 4 3 3 8" xfId="48557" xr:uid="{3E258DCD-0F82-492C-A1E1-4B873978231C}"/>
    <cellStyle name="Comma 4 3 3 9" xfId="49924" xr:uid="{5F2BA17F-92D0-40B3-ADDD-9A3D0ADCEE93}"/>
    <cellStyle name="Comma 4 3 4" xfId="2476" xr:uid="{AF527F5D-AB87-4D98-9F07-A216D0D9BF81}"/>
    <cellStyle name="Comma 4 3 4 2" xfId="6463" xr:uid="{8E4F2B43-7925-497A-B2D6-CF4D30D40D79}"/>
    <cellStyle name="Comma 4 3 4 2 2" xfId="10824" xr:uid="{74F56E16-763E-495B-84FD-364D65802E56}"/>
    <cellStyle name="Comma 4 3 4 2 2 2" xfId="31916" xr:uid="{A377E64A-936D-4624-88AE-AAD17542EDE2}"/>
    <cellStyle name="Comma 4 3 4 2 3" xfId="27952" xr:uid="{4EE3C3EC-045B-4CA2-A26D-8FFDF72E62C5}"/>
    <cellStyle name="Comma 4 3 4 3" xfId="10823" xr:uid="{CC0C5062-512A-4147-9517-49558DDFE49B}"/>
    <cellStyle name="Comma 4 3 4 3 2" xfId="31915" xr:uid="{9783009E-B746-4072-9258-3DD2F35C9B0B}"/>
    <cellStyle name="Comma 4 3 4 4" xfId="24165" xr:uid="{9841D3FE-DCB9-4672-AB49-672254DB45B8}"/>
    <cellStyle name="Comma 4 3 4 5" xfId="49089" xr:uid="{3A27FF9E-384F-45B6-BEA5-283A8FC025DE}"/>
    <cellStyle name="Comma 4 3 5" xfId="5900" xr:uid="{020C9882-87E2-449A-A771-359A7E050822}"/>
    <cellStyle name="Comma 4 3 5 2" xfId="10825" xr:uid="{D3FAFFED-C0A0-4A33-9AB8-18477709AD08}"/>
    <cellStyle name="Comma 4 3 5 2 2" xfId="31917" xr:uid="{F4C95E92-0DB6-4A5F-8D02-F0D61B1E33D7}"/>
    <cellStyle name="Comma 4 3 5 3" xfId="27387" xr:uid="{85454B7F-C967-4C3B-BFEB-94B165E6BA3F}"/>
    <cellStyle name="Comma 4 3 6" xfId="9663" xr:uid="{C987C082-82AA-43FC-B9D4-F9CF31E01E26}"/>
    <cellStyle name="Comma 4 3 6 2" xfId="10826" xr:uid="{F47533D4-BA94-4094-B735-F7CAD4A89F54}"/>
    <cellStyle name="Comma 4 3 6 2 2" xfId="31918" xr:uid="{2461ACB0-A78C-4A8A-9614-B3CC3F794D49}"/>
    <cellStyle name="Comma 4 3 6 3" xfId="31151" xr:uid="{1E15F08F-7A2C-414A-9343-62C2A912E083}"/>
    <cellStyle name="Comma 4 3 7" xfId="9962" xr:uid="{7E3277B1-548E-403C-9CD5-AF3337A94D3C}"/>
    <cellStyle name="Comma 4 3 7 2" xfId="31431" xr:uid="{1EFC4482-E8CA-4B54-9F92-B5D8958852B3}"/>
    <cellStyle name="Comma 4 3 8" xfId="20365" xr:uid="{FBAEEFD7-F178-4C3A-86B7-FE1D0D06B0CB}"/>
    <cellStyle name="Comma 4 3 8 2" xfId="40702" xr:uid="{7899F7B3-9FC0-466D-B017-ABA738F97612}"/>
    <cellStyle name="Comma 4 3 9" xfId="23541" xr:uid="{EAB766C6-E803-4E13-A9DF-5617E20480F2}"/>
    <cellStyle name="Comma 4 30" xfId="20369" xr:uid="{E94D1913-B432-4BA4-B3DF-4EC4D434997E}"/>
    <cellStyle name="Comma 4 30 2" xfId="40706" xr:uid="{EBF8BF68-CAAF-4B5A-AA09-822C0C33391B}"/>
    <cellStyle name="Comma 4 31" xfId="20370" xr:uid="{04396CF0-9D81-4B9D-98D6-01DBC0C05CBA}"/>
    <cellStyle name="Comma 4 31 2" xfId="40707" xr:uid="{72D25669-D7E8-4CF3-9B2E-CFCEA228BAFC}"/>
    <cellStyle name="Comma 4 32" xfId="20371" xr:uid="{A9AEA0EE-C708-4560-A426-4BC60E1F476D}"/>
    <cellStyle name="Comma 4 32 2" xfId="40708" xr:uid="{1428CB7E-40A1-4B5F-8A56-123C5B6B4508}"/>
    <cellStyle name="Comma 4 33" xfId="20372" xr:uid="{DFAD8175-8339-42F2-880E-23C988B748C8}"/>
    <cellStyle name="Comma 4 33 2" xfId="40709" xr:uid="{DD255E21-0F4B-49D6-A549-6A9858446459}"/>
    <cellStyle name="Comma 4 34" xfId="20373" xr:uid="{06E02D24-05C5-4072-89F1-0CF53D636742}"/>
    <cellStyle name="Comma 4 34 2" xfId="40710" xr:uid="{A0CC1BEC-62C8-43A4-AFA7-3F28956CA5F3}"/>
    <cellStyle name="Comma 4 35" xfId="20374" xr:uid="{7E8E2FC9-C0ED-4F18-A4CB-9EBC8A46A934}"/>
    <cellStyle name="Comma 4 35 2" xfId="40711" xr:uid="{42EC10EB-054A-41DB-8EEC-2898CF5320B2}"/>
    <cellStyle name="Comma 4 36" xfId="20375" xr:uid="{B2A574B0-7E9F-4A2E-9775-235BD0FE7229}"/>
    <cellStyle name="Comma 4 36 2" xfId="40712" xr:uid="{BE862CCA-3642-4FC3-86ED-80D05507EDED}"/>
    <cellStyle name="Comma 4 37" xfId="20376" xr:uid="{A9C822CE-4061-455A-98E3-072EC2D47D5E}"/>
    <cellStyle name="Comma 4 37 2" xfId="40713" xr:uid="{5D407D97-3672-4840-AA8F-530BA02147AF}"/>
    <cellStyle name="Comma 4 38" xfId="20377" xr:uid="{74E2066B-55B9-4C3A-8577-9C4D8E09F06A}"/>
    <cellStyle name="Comma 4 38 2" xfId="40714" xr:uid="{B4156A9D-ED49-4463-9B9B-E10F0349C4D2}"/>
    <cellStyle name="Comma 4 39" xfId="20378" xr:uid="{82D1EEE8-D77F-46E0-8A67-602CC3542130}"/>
    <cellStyle name="Comma 4 39 2" xfId="40715" xr:uid="{5DC80CF4-0DE6-4FAC-8EEF-F867976A966F}"/>
    <cellStyle name="Comma 4 4" xfId="561" xr:uid="{B80DC383-A53E-4216-9BB5-AA76C23EFE0F}"/>
    <cellStyle name="Comma 4 4 10" xfId="43222" xr:uid="{B1143549-68B0-41D4-A6D8-1EE2E8AE4CA7}"/>
    <cellStyle name="Comma 4 4 11" xfId="46810" xr:uid="{CA696BF1-FFCC-4535-9617-5F6111084494}"/>
    <cellStyle name="Comma 4 4 12" xfId="49657" xr:uid="{610BCCED-9762-40C5-9CDA-A35EC98EACC9}"/>
    <cellStyle name="Comma 4 4 13" xfId="1726" xr:uid="{C850BD42-3004-4D73-842D-0A76085804EC}"/>
    <cellStyle name="Comma 4 4 2" xfId="1330" xr:uid="{78C75B13-D740-44F0-970B-A06F075872C9}"/>
    <cellStyle name="Comma 4 4 2 10" xfId="43223" xr:uid="{93138A77-6BAA-4D64-BA9A-0E3A2FE4B816}"/>
    <cellStyle name="Comma 4 4 2 11" xfId="46882" xr:uid="{CA058333-42D0-4138-958B-68C5AFFCF147}"/>
    <cellStyle name="Comma 4 4 2 12" xfId="49705" xr:uid="{8D744725-B1B5-4DD3-8C5B-700D509D62A5}"/>
    <cellStyle name="Comma 4 4 2 13" xfId="1890" xr:uid="{647A4C28-4F8F-4629-94D6-2154A88C2712}"/>
    <cellStyle name="Comma 4 4 2 2" xfId="4517" xr:uid="{491D89FB-4E7C-4E9B-AA57-B4D66BD61F3C}"/>
    <cellStyle name="Comma 4 4 2 2 2" xfId="8315" xr:uid="{2D28C6F1-6015-4D48-B94B-DFB3BEA6B800}"/>
    <cellStyle name="Comma 4 4 2 2 2 2" xfId="10830" xr:uid="{1E2138BC-2EED-4675-A233-C0681F4882AC}"/>
    <cellStyle name="Comma 4 4 2 2 2 2 2" xfId="31922" xr:uid="{B37454E0-6BE6-41E9-84B7-E968325380E4}"/>
    <cellStyle name="Comma 4 4 2 2 2 3" xfId="10829" xr:uid="{7B947EB7-7367-4C22-A995-291CD8A4E005}"/>
    <cellStyle name="Comma 4 4 2 2 2 3 2" xfId="31921" xr:uid="{C4A738E2-56B9-4B1D-A906-71831EA34E31}"/>
    <cellStyle name="Comma 4 4 2 2 2 4" xfId="29805" xr:uid="{CE5928F0-C1D6-455D-B787-B8396546AF89}"/>
    <cellStyle name="Comma 4 4 2 2 3" xfId="10831" xr:uid="{A55E4EBA-7B8A-4CAF-8C87-349CEFCC42FE}"/>
    <cellStyle name="Comma 4 4 2 2 3 2" xfId="31923" xr:uid="{C81A2867-A61F-441D-BB6F-D48DFEF9FA4A}"/>
    <cellStyle name="Comma 4 4 2 2 4" xfId="10832" xr:uid="{1A8A7408-4219-4061-8BEB-45B3732ACFB9}"/>
    <cellStyle name="Comma 4 4 2 2 4 2" xfId="31924" xr:uid="{6C94986F-086F-436C-BF2D-20B392FA823F}"/>
    <cellStyle name="Comma 4 4 2 2 5" xfId="10828" xr:uid="{10A1BF64-FD1F-42A3-8806-4E5A0E3A715A}"/>
    <cellStyle name="Comma 4 4 2 2 5 2" xfId="31920" xr:uid="{FDC867B0-BF22-4FC3-AEB3-0130D679EDB3}"/>
    <cellStyle name="Comma 4 4 2 2 6" xfId="20381" xr:uid="{A8A86FAE-9996-49CA-A71A-492427C345CA}"/>
    <cellStyle name="Comma 4 4 2 2 6 2" xfId="40718" xr:uid="{20B51BC5-6495-4A89-AA67-028C210C0365}"/>
    <cellStyle name="Comma 4 4 2 2 7" xfId="26030" xr:uid="{F047E759-601C-4F56-B473-4677B74650B3}"/>
    <cellStyle name="Comma 4 4 2 2 8" xfId="48637" xr:uid="{8F23E91C-1097-4FD9-9D6F-C0CB15398E5E}"/>
    <cellStyle name="Comma 4 4 2 2 9" xfId="49990" xr:uid="{08B24629-08F8-4A7A-A1FE-EC730EF0979C}"/>
    <cellStyle name="Comma 4 4 2 3" xfId="5973" xr:uid="{F7D58611-28D5-4207-921C-A1F4AB60FDC9}"/>
    <cellStyle name="Comma 4 4 2 3 2" xfId="10834" xr:uid="{DA408764-615F-49C2-A369-A447006C79F3}"/>
    <cellStyle name="Comma 4 4 2 3 2 2" xfId="31926" xr:uid="{BC24E11C-9F6C-470F-8CC3-E7565EDECC70}"/>
    <cellStyle name="Comma 4 4 2 3 3" xfId="10833" xr:uid="{24E068BD-5E0D-4042-ACE0-837671B353B4}"/>
    <cellStyle name="Comma 4 4 2 3 3 2" xfId="31925" xr:uid="{2FBF101C-30E3-42A7-B551-47E8E1A11FDA}"/>
    <cellStyle name="Comma 4 4 2 3 4" xfId="27460" xr:uid="{C24ACBB1-3B47-4FF8-876A-E8EF7348CC20}"/>
    <cellStyle name="Comma 4 4 2 3 5" xfId="49150" xr:uid="{BDBF6B34-93BB-4774-8D4D-BD980E92F9BC}"/>
    <cellStyle name="Comma 4 4 2 4" xfId="10835" xr:uid="{961A3F6D-8CF0-4AE8-B1FA-7635586D5620}"/>
    <cellStyle name="Comma 4 4 2 4 2" xfId="31927" xr:uid="{8BA3379E-C15A-472B-8B6A-FF8AF23FEC7D}"/>
    <cellStyle name="Comma 4 4 2 5" xfId="10836" xr:uid="{0A83B3B2-0F35-4B42-A4CA-EA02DA8CC476}"/>
    <cellStyle name="Comma 4 4 2 5 2" xfId="31928" xr:uid="{71F5A07A-73E6-4EF9-865B-DBF79555E9DA}"/>
    <cellStyle name="Comma 4 4 2 6" xfId="10837" xr:uid="{4DFA0943-A101-4637-AB4D-FB43F3961651}"/>
    <cellStyle name="Comma 4 4 2 6 2" xfId="31929" xr:uid="{6C2B2C2F-6332-4950-A041-BE45D5D3CAF5}"/>
    <cellStyle name="Comma 4 4 2 7" xfId="10827" xr:uid="{88D989CE-846B-4126-B4C5-4C181224AEBF}"/>
    <cellStyle name="Comma 4 4 2 7 2" xfId="31919" xr:uid="{8681EFAE-082D-464E-9641-18DC397F32A1}"/>
    <cellStyle name="Comma 4 4 2 8" xfId="20380" xr:uid="{9F1F2540-8C4A-4E30-93CC-A6A14FCEB6C2}"/>
    <cellStyle name="Comma 4 4 2 8 2" xfId="40717" xr:uid="{5D451AF4-C1EE-430F-87B1-FB65EF3A28BA}"/>
    <cellStyle name="Comma 4 4 2 9" xfId="23619" xr:uid="{D95C708D-6396-45D4-AC30-3957FD53CEEB}"/>
    <cellStyle name="Comma 4 4 3" xfId="2478" xr:uid="{F255582C-49D6-4B75-B160-D27C972FD8AC}"/>
    <cellStyle name="Comma 4 4 3 2" xfId="10839" xr:uid="{FF376DF7-1A0B-4275-A4D0-760DB954A146}"/>
    <cellStyle name="Comma 4 4 3 2 2" xfId="10840" xr:uid="{809C07E2-ED8E-484E-9FA5-714A1E2D814A}"/>
    <cellStyle name="Comma 4 4 3 2 2 2" xfId="31932" xr:uid="{409CF266-DA38-4A82-AAFD-0859CFA9648F}"/>
    <cellStyle name="Comma 4 4 3 2 3" xfId="31931" xr:uid="{E1CD74EA-4125-4D33-AB35-60D3C1AA810E}"/>
    <cellStyle name="Comma 4 4 3 3" xfId="10841" xr:uid="{A4E84AA7-537B-4C61-BD13-6F4D4F09E7A4}"/>
    <cellStyle name="Comma 4 4 3 3 2" xfId="31933" xr:uid="{0FE56A88-D7DF-403E-BD15-E658E2E323AF}"/>
    <cellStyle name="Comma 4 4 3 4" xfId="10842" xr:uid="{328A2A4B-C33A-4075-A38D-D6175CC567DC}"/>
    <cellStyle name="Comma 4 4 3 4 2" xfId="31934" xr:uid="{BD600CA7-3009-4A88-A8FA-739F5BA8EE38}"/>
    <cellStyle name="Comma 4 4 3 5" xfId="10838" xr:uid="{C24C0C72-3E97-448B-9827-95C50F2008E2}"/>
    <cellStyle name="Comma 4 4 3 5 2" xfId="31930" xr:uid="{95FD080D-3DE9-4288-9F7C-4AC819CB113D}"/>
    <cellStyle name="Comma 4 4 3 6" xfId="24167" xr:uid="{2C943B3B-629F-4626-B815-11F1D87228F5}"/>
    <cellStyle name="Comma 4 4 3 7" xfId="48558" xr:uid="{CBC0E596-4C71-4F09-83B3-AEA4E261821F}"/>
    <cellStyle name="Comma 4 4 3 8" xfId="49942" xr:uid="{FC100243-2740-4181-9E11-D71B7E53DA0E}"/>
    <cellStyle name="Comma 4 4 4" xfId="4346" xr:uid="{A36A62E1-01E8-4DCC-9064-5723F98C0B55}"/>
    <cellStyle name="Comma 4 4 4 2" xfId="8152" xr:uid="{69F9486B-11C8-421F-A33D-CE7C38956FE6}"/>
    <cellStyle name="Comma 4 4 4 2 2" xfId="10844" xr:uid="{305669A5-B0CD-463D-A65F-9FB2887A6C01}"/>
    <cellStyle name="Comma 4 4 4 2 2 2" xfId="31936" xr:uid="{6BB3A72B-EE99-46B8-B78B-CD6C7F6C59D4}"/>
    <cellStyle name="Comma 4 4 4 2 3" xfId="29642" xr:uid="{2B3BCC93-4189-44B6-9AE7-A40D33749EEC}"/>
    <cellStyle name="Comma 4 4 4 3" xfId="10843" xr:uid="{2B80712C-4939-44AC-A785-079E30673BD6}"/>
    <cellStyle name="Comma 4 4 4 3 2" xfId="31935" xr:uid="{F895EF04-BD84-49E9-AB47-B285C84C73A8}"/>
    <cellStyle name="Comma 4 4 4 4" xfId="25867" xr:uid="{D8477346-566B-488F-9D9E-999B8A0E88B3}"/>
    <cellStyle name="Comma 4 4 4 5" xfId="49090" xr:uid="{482181C1-46EA-446E-9FC0-3AB48B4A37AE}"/>
    <cellStyle name="Comma 4 4 5" xfId="5901" xr:uid="{67386067-40AE-4ABE-8DBC-978DCFDFE69D}"/>
    <cellStyle name="Comma 4 4 5 2" xfId="10845" xr:uid="{F2DE19EA-502D-4AB2-8758-CAB5162CD98B}"/>
    <cellStyle name="Comma 4 4 5 2 2" xfId="31937" xr:uid="{4E6EA788-998B-4976-BD87-5C6E6E6ED9D7}"/>
    <cellStyle name="Comma 4 4 5 3" xfId="27388" xr:uid="{B7C3FE29-E1CC-4D6E-A836-C2266629BDFF}"/>
    <cellStyle name="Comma 4 4 6" xfId="10846" xr:uid="{96994AD4-6EC7-4E4A-9596-4E7E98428895}"/>
    <cellStyle name="Comma 4 4 6 2" xfId="31938" xr:uid="{3291D787-9DCF-4A65-A25A-F61AA436D9BE}"/>
    <cellStyle name="Comma 4 4 7" xfId="9963" xr:uid="{BD29CB2B-8DF1-484B-B778-1E5D375D74CC}"/>
    <cellStyle name="Comma 4 4 7 2" xfId="31432" xr:uid="{A552950C-B5B0-42C3-94A7-88694F731087}"/>
    <cellStyle name="Comma 4 4 8" xfId="20379" xr:uid="{8CA623E4-5655-41B2-B687-C98732A79AE3}"/>
    <cellStyle name="Comma 4 4 8 2" xfId="40716" xr:uid="{18FA0E54-DFF5-4A10-94DB-774BA2E8107E}"/>
    <cellStyle name="Comma 4 4 9" xfId="23542" xr:uid="{940A6CB1-D83C-4CC3-997A-31445BAEF18A}"/>
    <cellStyle name="Comma 4 40" xfId="20382" xr:uid="{0FFCA9C0-0AF8-4A2D-A506-262DE8555B45}"/>
    <cellStyle name="Comma 4 40 2" xfId="40719" xr:uid="{A2755046-8E41-42B0-A7D2-D725CD55A9BD}"/>
    <cellStyle name="Comma 4 41" xfId="20383" xr:uid="{F2C2BCA6-B704-4D9E-8872-50DBF3217A4C}"/>
    <cellStyle name="Comma 4 41 2" xfId="40720" xr:uid="{E2FB1396-1619-4DF4-B3C0-CC8C87B826B8}"/>
    <cellStyle name="Comma 4 42" xfId="20384" xr:uid="{5643E326-1A9D-424E-A27D-2D4FA38409B1}"/>
    <cellStyle name="Comma 4 42 2" xfId="40721" xr:uid="{7F1EE988-52B7-4E80-AC3F-02A51E999F45}"/>
    <cellStyle name="Comma 4 43" xfId="20385" xr:uid="{14F735CE-3102-4C35-8277-57E3C591E8E2}"/>
    <cellStyle name="Comma 4 43 2" xfId="40722" xr:uid="{7BEAC44F-99EA-4577-BFF6-101ADB090C04}"/>
    <cellStyle name="Comma 4 44" xfId="20386" xr:uid="{35DE379D-F5A3-4A93-8B1E-F080DC195DF4}"/>
    <cellStyle name="Comma 4 44 2" xfId="40723" xr:uid="{EB43C6CE-2DE5-473B-9D27-8FFC1A8903DE}"/>
    <cellStyle name="Comma 4 45" xfId="20387" xr:uid="{578E19D1-988B-4450-B609-C41BD7CE6F10}"/>
    <cellStyle name="Comma 4 45 2" xfId="40724" xr:uid="{EAB96E89-A0D0-463F-90DF-7C6A262A625A}"/>
    <cellStyle name="Comma 4 46" xfId="20388" xr:uid="{859F9AA5-FD20-49EF-9871-AFA23D39AD41}"/>
    <cellStyle name="Comma 4 46 2" xfId="40725" xr:uid="{19107E9E-07D6-414F-86B3-E00FEAFB7E03}"/>
    <cellStyle name="Comma 4 47" xfId="20389" xr:uid="{967D9551-31CA-4F91-B182-264FBC255044}"/>
    <cellStyle name="Comma 4 47 2" xfId="40726" xr:uid="{E4795F4F-16A1-44DC-A0F3-8E0A66DC1253}"/>
    <cellStyle name="Comma 4 48" xfId="20390" xr:uid="{5D464D01-73FD-4FF0-8AE7-51E96A0AF54E}"/>
    <cellStyle name="Comma 4 48 2" xfId="40727" xr:uid="{10AD1756-0CAC-4DE2-9FE2-870B19D03063}"/>
    <cellStyle name="Comma 4 49" xfId="20391" xr:uid="{6B0E65D3-EE36-4CC3-A500-7C61AD11BE43}"/>
    <cellStyle name="Comma 4 49 2" xfId="40728" xr:uid="{B3247503-1441-4A4F-A7C9-7DA2E4D54641}"/>
    <cellStyle name="Comma 4 5" xfId="562" xr:uid="{00DCE473-58F8-4DA6-BD29-83CF900BCFFA}"/>
    <cellStyle name="Comma 4 5 2" xfId="1331" xr:uid="{DDC66346-BE82-46AE-B01C-1097A67E23B6}"/>
    <cellStyle name="Comma 4 5 2 2" xfId="10849" xr:uid="{CD2492D9-5C9F-4B8D-B59A-51D839794132}"/>
    <cellStyle name="Comma 4 5 2 2 2" xfId="10850" xr:uid="{D28260F5-A444-4345-87DA-D67605AAC226}"/>
    <cellStyle name="Comma 4 5 2 2 2 2" xfId="31942" xr:uid="{DEAC7028-E506-41C1-B81F-6D26B013C0C1}"/>
    <cellStyle name="Comma 4 5 2 2 3" xfId="31941" xr:uid="{1FE32EF0-888B-4D7F-8909-2373E85A1B05}"/>
    <cellStyle name="Comma 4 5 2 3" xfId="10851" xr:uid="{92553A4E-44C6-4D46-B7BA-0A026F65E86D}"/>
    <cellStyle name="Comma 4 5 2 3 2" xfId="31943" xr:uid="{3FEF8C58-AC1A-4D16-9AF7-E58CFC072A1F}"/>
    <cellStyle name="Comma 4 5 2 4" xfId="10852" xr:uid="{006E99F1-02AC-454A-803B-25A6AEBBE45F}"/>
    <cellStyle name="Comma 4 5 2 4 2" xfId="31944" xr:uid="{80AAD360-FEA6-4BD0-A9FC-C6286AFAF6AE}"/>
    <cellStyle name="Comma 4 5 2 5" xfId="10848" xr:uid="{15C9B520-998A-42CD-BCCA-8EC59C3E7519}"/>
    <cellStyle name="Comma 4 5 2 5 2" xfId="31940" xr:uid="{7E962FAF-7E88-40D7-8329-BEC0B55D0E6F}"/>
    <cellStyle name="Comma 4 5 2 6" xfId="24168" xr:uid="{7E5B9D16-FFB6-4D25-BFA0-800D887F5BB7}"/>
    <cellStyle name="Comma 4 5 2 7" xfId="48730" xr:uid="{CB31EA18-41C4-4313-AD4E-997DD67AF10F}"/>
    <cellStyle name="Comma 4 5 2 8" xfId="49963" xr:uid="{99BC6DDC-136A-4D4F-8A36-C7B9CECC7A5B}"/>
    <cellStyle name="Comma 4 5 2 9" xfId="2479" xr:uid="{54CA7CE0-9701-4D5B-B4EB-023DBCD49036}"/>
    <cellStyle name="Comma 4 5 3" xfId="4642" xr:uid="{4F850150-B23A-4072-9597-CEF8E9FD7F7A}"/>
    <cellStyle name="Comma 4 5 3 2" xfId="10854" xr:uid="{42BC48D5-C589-4FF8-B9CF-50C73B790EB0}"/>
    <cellStyle name="Comma 4 5 3 2 2" xfId="31946" xr:uid="{B0712665-3678-4226-8FF9-B9EF2D4D084B}"/>
    <cellStyle name="Comma 4 5 3 3" xfId="10853" xr:uid="{A48EE1A2-522C-4691-98C1-9828EBFEE909}"/>
    <cellStyle name="Comma 4 5 3 3 2" xfId="31945" xr:uid="{BD5C1946-6C3F-4BB1-AD97-4EE53D4625B2}"/>
    <cellStyle name="Comma 4 5 3 4" xfId="26128" xr:uid="{52E85FD1-9EC6-4C4C-A4F7-5EA83AB07D43}"/>
    <cellStyle name="Comma 4 5 4" xfId="10855" xr:uid="{E036FF41-A303-45E9-ADC3-DB1D9771C89C}"/>
    <cellStyle name="Comma 4 5 4 2" xfId="31947" xr:uid="{AFE94600-AC19-4DA2-BF2B-D689AABED0B9}"/>
    <cellStyle name="Comma 4 5 5" xfId="10856" xr:uid="{5A0CE19B-06C9-4691-AB9F-59A18EF0FF4D}"/>
    <cellStyle name="Comma 4 5 5 2" xfId="31948" xr:uid="{F3D799CF-AA14-4D94-AA3C-B0D8EB043743}"/>
    <cellStyle name="Comma 4 5 6" xfId="10857" xr:uid="{8A27B5CC-31D3-4D10-9038-4DD1FB2C30D9}"/>
    <cellStyle name="Comma 4 5 6 2" xfId="31949" xr:uid="{77D9E98D-AC29-4F9C-B695-CC8C6F85C66D}"/>
    <cellStyle name="Comma 4 5 7" xfId="10847" xr:uid="{90CE310A-034C-4826-A7BB-B2EF90F8724D}"/>
    <cellStyle name="Comma 4 5 7 2" xfId="31939" xr:uid="{3AA25251-10DF-41A6-A837-90BC0E202397}"/>
    <cellStyle name="Comma 4 5 8" xfId="49678" xr:uid="{D6136C27-EF66-4A49-AC8B-029096CD8AE0}"/>
    <cellStyle name="Comma 4 5 9" xfId="1979" xr:uid="{C04B4A73-A138-45B9-9653-BBE6454C2E3E}"/>
    <cellStyle name="Comma 4 50" xfId="20392" xr:uid="{2104540F-1C9F-4979-976B-A1ABFBEBD7B9}"/>
    <cellStyle name="Comma 4 50 2" xfId="40729" xr:uid="{96125F39-6E6F-4344-82CA-1D1011DAAABE}"/>
    <cellStyle name="Comma 4 51" xfId="20393" xr:uid="{D1088131-7DA9-44A8-B96B-C292E714863B}"/>
    <cellStyle name="Comma 4 51 2" xfId="40730" xr:uid="{BD2E1C43-5045-43A9-8C8A-7AFF71209F44}"/>
    <cellStyle name="Comma 4 52" xfId="20394" xr:uid="{7CB0F85A-49D0-442A-88F5-81F25B8BB8C7}"/>
    <cellStyle name="Comma 4 52 2" xfId="40731" xr:uid="{E3C93C09-95B5-4404-92C3-807D1C80BBA2}"/>
    <cellStyle name="Comma 4 53" xfId="20395" xr:uid="{074CC396-3F2F-4565-A0C3-B519917A561E}"/>
    <cellStyle name="Comma 4 53 2" xfId="40732" xr:uid="{A316B601-DA7F-4611-BAAD-EA5CCE454177}"/>
    <cellStyle name="Comma 4 54" xfId="20396" xr:uid="{13E0CEB0-B187-4D5B-8984-D3E60E849B86}"/>
    <cellStyle name="Comma 4 54 2" xfId="40733" xr:uid="{F33052EB-14F3-4103-B29F-E0F55BDA4F01}"/>
    <cellStyle name="Comma 4 55" xfId="20397" xr:uid="{71F9EE33-A1C2-44C9-91D8-6DCDAE47A6B7}"/>
    <cellStyle name="Comma 4 55 2" xfId="40734" xr:uid="{EB3CBB4C-A02F-4194-826B-D332ED55BE22}"/>
    <cellStyle name="Comma 4 56" xfId="20398" xr:uid="{CDA7675E-617A-4203-978E-777F1CD8FE71}"/>
    <cellStyle name="Comma 4 56 2" xfId="40735" xr:uid="{85B40DD0-5F4B-422D-98AF-A9232D876543}"/>
    <cellStyle name="Comma 4 57" xfId="20399" xr:uid="{ABD59D2C-3EDE-4E64-AFB0-523709E9951C}"/>
    <cellStyle name="Comma 4 57 2" xfId="40736" xr:uid="{63F46552-028D-462C-9E1B-E2D3929DD0AB}"/>
    <cellStyle name="Comma 4 58" xfId="20400" xr:uid="{6CD49AAA-2765-4523-A8D2-ECDB55470745}"/>
    <cellStyle name="Comma 4 58 2" xfId="40737" xr:uid="{40448716-C4EE-46D3-9623-B8CE658238C2}"/>
    <cellStyle name="Comma 4 59" xfId="20401" xr:uid="{B3605BAB-5365-4780-AB1B-50017DF0D457}"/>
    <cellStyle name="Comma 4 59 2" xfId="40738" xr:uid="{ECE9616A-93E6-475F-991C-AAC864E8F204}"/>
    <cellStyle name="Comma 4 6" xfId="563" xr:uid="{EB364775-8AA7-4578-ADDC-926A2391E3A7}"/>
    <cellStyle name="Comma 4 6 2" xfId="1332" xr:uid="{3866FD1E-B998-4F6C-AA6D-5F470548F0BB}"/>
    <cellStyle name="Comma 4 6 2 2" xfId="10860" xr:uid="{835547BD-501B-4BC7-9226-94ABC99A9F33}"/>
    <cellStyle name="Comma 4 6 2 2 2" xfId="31952" xr:uid="{00E5A970-3A14-4B84-8F9F-2D37A45FF738}"/>
    <cellStyle name="Comma 4 6 2 3" xfId="10859" xr:uid="{01420557-B58D-4C96-84B8-135FD328444E}"/>
    <cellStyle name="Comma 4 6 2 3 2" xfId="31951" xr:uid="{DEBD880C-1B0F-41CC-A768-B0103AA276CB}"/>
    <cellStyle name="Comma 4 6 2 4" xfId="26344" xr:uid="{B2F536E2-43D3-48BF-9B83-2D9929171038}"/>
    <cellStyle name="Comma 4 6 2 5" xfId="50017" xr:uid="{140A64F3-86CA-4B6F-8E7F-D34BF972D2D2}"/>
    <cellStyle name="Comma 4 6 2 6" xfId="4857" xr:uid="{BBFDB43A-E4A4-4F9C-B2C6-20FFA142E217}"/>
    <cellStyle name="Comma 4 6 3" xfId="10861" xr:uid="{4B43FA1D-8A51-4A0D-99BF-BD7382F1B412}"/>
    <cellStyle name="Comma 4 6 3 2" xfId="31953" xr:uid="{DAA58EA7-78C0-409E-A9C7-074E3C1624B7}"/>
    <cellStyle name="Comma 4 6 3 3" xfId="49419" xr:uid="{0487B1F8-BB21-4E30-B3F5-AB59747C3C07}"/>
    <cellStyle name="Comma 4 6 4" xfId="10862" xr:uid="{8ABFB8F0-AD78-488D-A15A-9F201156B2E8}"/>
    <cellStyle name="Comma 4 6 4 2" xfId="31954" xr:uid="{33186BB9-5649-464E-AED0-264CF70B3A9A}"/>
    <cellStyle name="Comma 4 6 5" xfId="10858" xr:uid="{188B1356-B0F2-44AB-925C-55660ED4368F}"/>
    <cellStyle name="Comma 4 6 5 2" xfId="31950" xr:uid="{CDD49D11-FF13-452E-B66C-59FFE763AC44}"/>
    <cellStyle name="Comma 4 6 6" xfId="49735" xr:uid="{859B5C4E-4D13-4A1A-8379-A6341029D0DE}"/>
    <cellStyle name="Comma 4 6 7" xfId="2184" xr:uid="{3529110D-12E8-4CCC-A2C4-C97F33404EC5}"/>
    <cellStyle name="Comma 4 60" xfId="20402" xr:uid="{DAD47489-C0EE-49BD-83D6-560AE467A74A}"/>
    <cellStyle name="Comma 4 60 2" xfId="40739" xr:uid="{D94149E7-BC5D-45EA-BEBA-53D78902D1EC}"/>
    <cellStyle name="Comma 4 61" xfId="20403" xr:uid="{17F77126-D9FC-4E83-9826-049EB9561591}"/>
    <cellStyle name="Comma 4 61 2" xfId="40740" xr:uid="{CCD67E91-D026-4D42-A1DA-7DB3EF055CAA}"/>
    <cellStyle name="Comma 4 62" xfId="20404" xr:uid="{C1BB16DE-6141-4482-BB4D-EF0AD6568C0F}"/>
    <cellStyle name="Comma 4 62 2" xfId="40741" xr:uid="{7C800735-B28E-4927-B5DF-8582675CB269}"/>
    <cellStyle name="Comma 4 63" xfId="20405" xr:uid="{16427638-C1D6-497F-9E18-E78ECD9E80F8}"/>
    <cellStyle name="Comma 4 63 2" xfId="40742" xr:uid="{5DA29ED7-C8CA-4859-83B0-8BF3411452A6}"/>
    <cellStyle name="Comma 4 64" xfId="20406" xr:uid="{C278AEBD-198A-4D2D-929A-0275D26A4A9A}"/>
    <cellStyle name="Comma 4 64 2" xfId="40743" xr:uid="{85FDA210-4B23-4D03-B785-1F81A9A53541}"/>
    <cellStyle name="Comma 4 65" xfId="20407" xr:uid="{A793C2FC-5E66-4C09-A431-DD5EFF1903F4}"/>
    <cellStyle name="Comma 4 65 2" xfId="40744" xr:uid="{EA80BCF4-1759-4B33-AA7F-0E46183CB54C}"/>
    <cellStyle name="Comma 4 66" xfId="20408" xr:uid="{08DB69C9-73BF-4129-A434-10C8A3DA2144}"/>
    <cellStyle name="Comma 4 66 2" xfId="40745" xr:uid="{02E0AE06-960D-4DAA-BE8C-5AB572430BA5}"/>
    <cellStyle name="Comma 4 67" xfId="20409" xr:uid="{19BB19C4-4434-47B8-A4E9-74E584C368FE}"/>
    <cellStyle name="Comma 4 67 2" xfId="40746" xr:uid="{89AFCBA1-8067-47B0-998D-E8F4E5F45FB1}"/>
    <cellStyle name="Comma 4 68" xfId="20410" xr:uid="{330EA70A-4048-457B-AE1A-DEEF842CB899}"/>
    <cellStyle name="Comma 4 68 2" xfId="40747" xr:uid="{3263145C-C00F-426F-A719-E4FF729B1609}"/>
    <cellStyle name="Comma 4 69" xfId="20411" xr:uid="{C2F3AAD5-943C-4D32-B7AC-7AC8426845C5}"/>
    <cellStyle name="Comma 4 69 2" xfId="40748" xr:uid="{E08AE651-A6EB-4F21-8894-E3BA6F87657E}"/>
    <cellStyle name="Comma 4 7" xfId="999" xr:uid="{F2F61128-AA55-444B-B894-6A176112783B}"/>
    <cellStyle name="Comma 4 7 2" xfId="10864" xr:uid="{36024C3A-6976-4338-83B4-3CADB581E637}"/>
    <cellStyle name="Comma 4 7 2 2" xfId="31956" xr:uid="{D8DC81D5-9BD4-457C-8D7A-A452DD6E7968}"/>
    <cellStyle name="Comma 4 7 2 3" xfId="48523" xr:uid="{20816651-7787-4BFC-8FF2-A0210F95959E}"/>
    <cellStyle name="Comma 4 7 2 4" xfId="50043" xr:uid="{8DAD1BFE-903E-42EF-ADF0-222ABA8111D9}"/>
    <cellStyle name="Comma 4 7 3" xfId="10863" xr:uid="{CC948488-4627-45EC-AC4E-F40AB0C4ED50}"/>
    <cellStyle name="Comma 4 7 3 2" xfId="31955" xr:uid="{B4AEF7A3-9BE2-42B3-B122-7202AEB7367F}"/>
    <cellStyle name="Comma 4 7 4" xfId="20412" xr:uid="{C5A4041C-1D35-46A2-B987-731F1387E191}"/>
    <cellStyle name="Comma 4 7 4 2" xfId="40749" xr:uid="{A566F3F6-C0DA-44F4-A60F-BD7E6A54C301}"/>
    <cellStyle name="Comma 4 7 5" xfId="49761" xr:uid="{8BBB6ACA-48CE-4B0C-8F8B-1CB10C45B60D}"/>
    <cellStyle name="Comma 4 7 6" xfId="4252" xr:uid="{03BD3536-A934-4452-BCA0-C51676C60CD6}"/>
    <cellStyle name="Comma 4 70" xfId="20413" xr:uid="{B42D5199-19F0-438E-AD86-A16106F30931}"/>
    <cellStyle name="Comma 4 70 2" xfId="40750" xr:uid="{9FEAC56D-35E6-4A14-B55B-95C8BB9621C1}"/>
    <cellStyle name="Comma 4 71" xfId="20414" xr:uid="{FD988820-E960-4651-AFFC-04787B36B806}"/>
    <cellStyle name="Comma 4 71 2" xfId="40751" xr:uid="{63005FF4-56F6-4CFA-82FD-302F324C3CD8}"/>
    <cellStyle name="Comma 4 72" xfId="20415" xr:uid="{2EB9316D-82E5-4D83-864F-A62121D105A3}"/>
    <cellStyle name="Comma 4 72 2" xfId="40752" xr:uid="{06B6E8C0-8499-40BB-85B0-13C6BBEAEB45}"/>
    <cellStyle name="Comma 4 73" xfId="20416" xr:uid="{E57648EE-5258-49E0-B6EC-48FDD4DCCA4D}"/>
    <cellStyle name="Comma 4 73 2" xfId="40753" xr:uid="{7A9110EE-8E77-4217-9C98-B52A965A8C48}"/>
    <cellStyle name="Comma 4 74" xfId="20417" xr:uid="{72012101-A3BD-4B29-AADB-B8DF6CC03809}"/>
    <cellStyle name="Comma 4 74 2" xfId="40754" xr:uid="{B14BA362-5135-4AA4-A55F-DEF6671A600F}"/>
    <cellStyle name="Comma 4 75" xfId="20418" xr:uid="{05D9D7F3-FF7F-4CF7-9DE8-48754A1A2668}"/>
    <cellStyle name="Comma 4 75 2" xfId="40755" xr:uid="{20EF8202-B89A-47E8-9DF3-130B4B3E360D}"/>
    <cellStyle name="Comma 4 76" xfId="20419" xr:uid="{E2A0DABE-6B36-4C06-BF2B-028A89F98DCE}"/>
    <cellStyle name="Comma 4 76 2" xfId="40756" xr:uid="{287BB558-93C6-4A4E-AB22-2F055146A790}"/>
    <cellStyle name="Comma 4 77" xfId="20420" xr:uid="{AB336FF8-ED92-4373-AD1A-7FF00B41E366}"/>
    <cellStyle name="Comma 4 77 2" xfId="40757" xr:uid="{941BAA70-0F2F-43C4-95BA-DEFE664B9715}"/>
    <cellStyle name="Comma 4 78" xfId="20421" xr:uid="{B73B75E8-CD4E-4C2A-B909-7F6919CA4A77}"/>
    <cellStyle name="Comma 4 78 2" xfId="40758" xr:uid="{84B8D79D-C830-4A41-B3B3-84BFFC43DDC8}"/>
    <cellStyle name="Comma 4 79" xfId="20422" xr:uid="{A9AFD094-167F-426E-AF20-E3ECD8171E87}"/>
    <cellStyle name="Comma 4 79 2" xfId="40759" xr:uid="{91D88B98-49E8-400F-80BD-879704981EE0}"/>
    <cellStyle name="Comma 4 8" xfId="1323" xr:uid="{8C3BCBE3-6B2C-4CA0-82DF-C5881C05AE72}"/>
    <cellStyle name="Comma 4 8 2" xfId="20423" xr:uid="{BC884872-9AC4-4A53-91ED-CC2558BBEB4F}"/>
    <cellStyle name="Comma 4 8 2 2" xfId="40760" xr:uid="{BE430061-0E8B-4F6B-8581-5D81E6366EDA}"/>
    <cellStyle name="Comma 4 8 2 3" xfId="50069" xr:uid="{F9B30F34-981B-4E23-B106-E52919B8F180}"/>
    <cellStyle name="Comma 4 8 3" xfId="31957" xr:uid="{45981111-978A-4DA4-8C3A-75040D4D5526}"/>
    <cellStyle name="Comma 4 8 4" xfId="49787" xr:uid="{75D35392-66B3-4C3D-904C-A7E57A8EB243}"/>
    <cellStyle name="Comma 4 8 5" xfId="10865" xr:uid="{666EFF96-A967-4BBD-9306-B673B33DC3E7}"/>
    <cellStyle name="Comma 4 80" xfId="20424" xr:uid="{E4570244-0668-4F59-96F8-1A1C04264BCC}"/>
    <cellStyle name="Comma 4 80 2" xfId="40761" xr:uid="{7EFCCFC6-806A-44DD-BC53-EE95115D27D1}"/>
    <cellStyle name="Comma 4 81" xfId="20425" xr:uid="{BEB4D048-6BC5-4457-8B68-7109DE99E082}"/>
    <cellStyle name="Comma 4 81 2" xfId="40762" xr:uid="{C1F45FA9-7B8D-4535-B3EF-61100F0574F2}"/>
    <cellStyle name="Comma 4 82" xfId="20426" xr:uid="{15397503-4FA4-4DD9-8DB5-F9C347D473EC}"/>
    <cellStyle name="Comma 4 82 2" xfId="40763" xr:uid="{BAB1C7C9-8774-4890-9CF5-FBCF13A048DE}"/>
    <cellStyle name="Comma 4 83" xfId="20427" xr:uid="{9640CEE3-8DBF-4531-8CCF-F96A805FDB63}"/>
    <cellStyle name="Comma 4 83 2" xfId="40764" xr:uid="{4E3B9500-A355-4D5D-9721-E6C27A7A57B6}"/>
    <cellStyle name="Comma 4 84" xfId="20428" xr:uid="{74DC4223-7A3E-484F-AAA6-B0080049DAB4}"/>
    <cellStyle name="Comma 4 84 2" xfId="40765" xr:uid="{8C19F2AD-21AE-4116-96DB-E8977C3361F6}"/>
    <cellStyle name="Comma 4 85" xfId="20429" xr:uid="{3544B3E6-5770-4635-9109-864CDC09999E}"/>
    <cellStyle name="Comma 4 85 2" xfId="40766" xr:uid="{84E25F8B-E65D-4263-AA99-65B80524C9A9}"/>
    <cellStyle name="Comma 4 86" xfId="20430" xr:uid="{ABB7A4C9-A9CA-40AF-AEAD-BF135D905079}"/>
    <cellStyle name="Comma 4 86 2" xfId="40767" xr:uid="{F6D4C537-C703-44B0-8415-F96936F8EC98}"/>
    <cellStyle name="Comma 4 87" xfId="20431" xr:uid="{9FABAFD1-B9E8-4FC2-9ECF-51031945075A}"/>
    <cellStyle name="Comma 4 87 2" xfId="40768" xr:uid="{D7BEAF2E-0FF5-4DBD-8458-E38EDA8F40E2}"/>
    <cellStyle name="Comma 4 88" xfId="20432" xr:uid="{7D5AD515-8BA7-421D-AC55-AB11AC117DD7}"/>
    <cellStyle name="Comma 4 88 2" xfId="40769" xr:uid="{45F3FCC8-94AA-4A8E-8BAC-E5FC2E54596E}"/>
    <cellStyle name="Comma 4 89" xfId="49595" xr:uid="{2AADF7C8-965A-4DF0-9B14-A4D095C68C9E}"/>
    <cellStyle name="Comma 4 9" xfId="1441" xr:uid="{70A2EAA1-5C1F-4F0B-BA87-D56DEAFF90D1}"/>
    <cellStyle name="Comma 4 9 2" xfId="20433" xr:uid="{4C4F29C5-93BB-4446-BF6D-AB41A2F57077}"/>
    <cellStyle name="Comma 4 9 2 2" xfId="40770" xr:uid="{315E3938-87BE-486E-BE55-20EF9AD0E09F}"/>
    <cellStyle name="Comma 4 9 2 3" xfId="50095" xr:uid="{BAE86AC7-DE6F-4DCF-A8AB-E429BC792B72}"/>
    <cellStyle name="Comma 4 9 3" xfId="31958" xr:uid="{72DB223E-7DE5-4210-9819-35C44450A4BF}"/>
    <cellStyle name="Comma 4 9 4" xfId="49813" xr:uid="{5C1170A1-9E3B-412D-8A48-4DBE24581AC8}"/>
    <cellStyle name="Comma 4 9 5" xfId="10866" xr:uid="{A44B448D-D4BF-4CA4-934E-FDCF103887CE}"/>
    <cellStyle name="Comma 4 90" xfId="49630" xr:uid="{4C33381B-5F50-47F6-8079-88F295A6FD85}"/>
    <cellStyle name="Comma 4 91" xfId="1646" xr:uid="{C4F2EBFF-4967-477F-9BE8-0FA80645E816}"/>
    <cellStyle name="Comma 40" xfId="564" xr:uid="{325B9DC8-A5A4-4847-B44C-D8A00E0C80A7}"/>
    <cellStyle name="Comma 40 2" xfId="1333" xr:uid="{C75B1BE8-C1AD-431F-AFCA-3464247FCF73}"/>
    <cellStyle name="Comma 40 2 2" xfId="40771" xr:uid="{15AC09AA-0476-4EF4-9EE9-D64889AA42CD}"/>
    <cellStyle name="Comma 40 2 3" xfId="49057" xr:uid="{59853307-BE40-4BEC-B725-42ADB904A403}"/>
    <cellStyle name="Comma 40 2 4" xfId="20434" xr:uid="{7179B30A-D077-46C5-94A7-ACC03C81BE3F}"/>
    <cellStyle name="Comma 40 3" xfId="31412" xr:uid="{0F55B651-FE7F-4E47-BFBE-5EDBFFD2070F}"/>
    <cellStyle name="Comma 40 3 2" xfId="49563" xr:uid="{2ABB150A-9B5E-4617-9F95-B63B333E7244}"/>
    <cellStyle name="Comma 40 4" xfId="43224" xr:uid="{27D05B72-9D48-4BCD-B6E8-3E4F2966A366}"/>
    <cellStyle name="Comma 40 5" xfId="47298" xr:uid="{97520D1A-1988-41B2-A769-9622841EF233}"/>
    <cellStyle name="Comma 40 6" xfId="9934" xr:uid="{96F4B521-F8CF-4390-BA93-0A2430F58F48}"/>
    <cellStyle name="Comma 41" xfId="565" xr:uid="{8964026A-CCCA-4422-966D-1A2D255F714F}"/>
    <cellStyle name="Comma 41 2" xfId="1334" xr:uid="{6FBEFA37-DF85-4C49-B793-3C1469FEB379}"/>
    <cellStyle name="Comma 41 2 2" xfId="40772" xr:uid="{F1A27E87-C688-4A8E-9BA8-7340889081B8}"/>
    <cellStyle name="Comma 41 3" xfId="47301" xr:uid="{9CEEDF04-DFE3-4200-A10F-0A3895D3FFBF}"/>
    <cellStyle name="Comma 41 4" xfId="20435" xr:uid="{4DEA7B93-DBE4-4519-8801-F9BFF024ABDF}"/>
    <cellStyle name="Comma 42" xfId="566" xr:uid="{997121AB-DB62-4F82-BB5D-50CB5D895123}"/>
    <cellStyle name="Comma 42 2" xfId="1335" xr:uid="{A4BEF588-7B12-4A6A-BF6E-CAB350E4BF43}"/>
    <cellStyle name="Comma 42 2 2" xfId="40773" xr:uid="{1F7EB47B-2245-43AB-9DD7-9CE30A79D551}"/>
    <cellStyle name="Comma 42 3" xfId="48586" xr:uid="{ED2C348C-497C-4377-AE73-CCA8E50F3852}"/>
    <cellStyle name="Comma 42 4" xfId="20436" xr:uid="{673C706A-335B-4153-85B8-C1CE89D62BD0}"/>
    <cellStyle name="Comma 43" xfId="567" xr:uid="{99519A73-A12E-401A-8220-061DDA87D31B}"/>
    <cellStyle name="Comma 43 2" xfId="1336" xr:uid="{915FBB20-47B6-4851-A786-A0C617644274}"/>
    <cellStyle name="Comma 43 2 2" xfId="40774" xr:uid="{B261D5AF-2D6B-47DE-A982-2C7F6B1E3D99}"/>
    <cellStyle name="Comma 43 3" xfId="49059" xr:uid="{EC97C013-6FF4-461B-950F-2B93209FF397}"/>
    <cellStyle name="Comma 43 4" xfId="20437" xr:uid="{FB2D1458-83B7-4A38-BC1B-BB3FD26B30FA}"/>
    <cellStyle name="Comma 44" xfId="568" xr:uid="{4C759D20-168E-4953-AE88-AA53ED98119D}"/>
    <cellStyle name="Comma 44 2" xfId="1337" xr:uid="{909CF416-3BB3-40B9-873D-22D0B335CB21}"/>
    <cellStyle name="Comma 44 2 2" xfId="40775" xr:uid="{C29C5FEB-B52C-44E4-B1F8-0219DB03ACF6}"/>
    <cellStyle name="Comma 44 3" xfId="49062" xr:uid="{E82C12C3-3859-4691-AD9C-9EEB7C08DE02}"/>
    <cellStyle name="Comma 44 4" xfId="20438" xr:uid="{9636BE86-CC72-4279-B82A-F947EB4A207F}"/>
    <cellStyle name="Comma 45" xfId="569" xr:uid="{357AA307-9C29-4E95-B211-A815504D229E}"/>
    <cellStyle name="Comma 45 2" xfId="1338" xr:uid="{0FA8C6E1-F7CE-42AE-88F3-8F22DF1D20A9}"/>
    <cellStyle name="Comma 45 2 2" xfId="40776" xr:uid="{71226312-904E-4CF7-BF17-443DF9294A55}"/>
    <cellStyle name="Comma 45 3" xfId="43225" xr:uid="{32F1D28B-73B4-4069-B26B-024D0D930301}"/>
    <cellStyle name="Comma 45 4" xfId="20439" xr:uid="{AED88D04-7502-4856-8AEB-F1C1C1CFC9A3}"/>
    <cellStyle name="Comma 46" xfId="570" xr:uid="{23294547-2A09-41C4-BDA0-128E869E26B5}"/>
    <cellStyle name="Comma 46 2" xfId="1339" xr:uid="{907771CE-CDF5-4FBB-BF6F-9E8B69B9FE44}"/>
    <cellStyle name="Comma 46 2 2" xfId="43026" xr:uid="{08E11DC4-6C51-40ED-A1C5-C50DCC57C91A}"/>
    <cellStyle name="Comma 46 3" xfId="45480" xr:uid="{5D8B6595-0051-476E-B915-11084BFEFE75}"/>
    <cellStyle name="Comma 46 4" xfId="23505" xr:uid="{756C4B9C-B7E5-4A56-9808-47DD11FDF091}"/>
    <cellStyle name="Comma 47" xfId="571" xr:uid="{8D63B5CF-A472-49C1-B4A6-A4D83FDD3B84}"/>
    <cellStyle name="Comma 47 2" xfId="1340" xr:uid="{1A2A7E4F-AEB9-4767-B668-C001BAE27DEB}"/>
    <cellStyle name="Comma 47 2 2" xfId="43031" xr:uid="{BAD54111-F928-4564-90B6-98EE37D59D38}"/>
    <cellStyle name="Comma 47 3" xfId="45485" xr:uid="{C0CD8EA8-DB36-4D9A-9656-86BEE4B2CC06}"/>
    <cellStyle name="Comma 47 4" xfId="23510" xr:uid="{EC21D59F-4FAE-40E0-87CC-4C5C0200FD2B}"/>
    <cellStyle name="Comma 48" xfId="572" xr:uid="{E4CDFE45-6ACA-4828-9B63-B513BF16821E}"/>
    <cellStyle name="Comma 48 2" xfId="1341" xr:uid="{7BAFAEA2-09F6-4ADD-91A6-EA5823C2C056}"/>
    <cellStyle name="Comma 48 2 2" xfId="37156" xr:uid="{FFFFCABD-3F0F-46ED-A24F-2D07B3E7AA7D}"/>
    <cellStyle name="Comma 48 3" xfId="16744" xr:uid="{9418CEF2-4471-4BC6-B70C-4A84730364DB}"/>
    <cellStyle name="Comma 49" xfId="573" xr:uid="{E28A3EEA-557E-41CF-B49B-2395A4CD1021}"/>
    <cellStyle name="Comma 49 2" xfId="1342" xr:uid="{0FC6621C-ADD7-4EDE-B681-76FC6E5798AA}"/>
    <cellStyle name="Comma 49 3" xfId="23513" xr:uid="{B74D8D25-606A-48D3-9646-3B5D79AE66F8}"/>
    <cellStyle name="Comma 5" xfId="574" xr:uid="{6CEF82CC-89F2-4D33-9E2F-C2EDEC428770}"/>
    <cellStyle name="Comma 5 10" xfId="10867" xr:uid="{AF2B1D78-B787-4A82-A57D-AF259EA36E44}"/>
    <cellStyle name="Comma 5 10 2" xfId="31959" xr:uid="{C3677EEE-8E51-4AB4-B11B-A9142B64BE9E}"/>
    <cellStyle name="Comma 5 10 2 2" xfId="50122" xr:uid="{60935272-B682-425E-9474-8923A5C0247C}"/>
    <cellStyle name="Comma 5 10 3" xfId="49840" xr:uid="{0245E6AA-CF93-4B5B-80D3-12BF1A00E5A2}"/>
    <cellStyle name="Comma 5 11" xfId="10868" xr:uid="{90C52B5F-69F3-4756-BDCD-B3FBAC3E7D95}"/>
    <cellStyle name="Comma 5 11 2" xfId="31960" xr:uid="{68F85D7E-01D3-4FF4-ABAF-93864DFC961F}"/>
    <cellStyle name="Comma 5 11 2 2" xfId="50148" xr:uid="{40AF8C4F-6AFE-4DDD-B8FD-870530CE2E46}"/>
    <cellStyle name="Comma 5 11 3" xfId="49866" xr:uid="{1F8D7A85-53E4-45F7-8987-9BC575AAFCB3}"/>
    <cellStyle name="Comma 5 12" xfId="9964" xr:uid="{C26086B2-CE25-4791-B656-4FB0CCF758B2}"/>
    <cellStyle name="Comma 5 12 2" xfId="31433" xr:uid="{15C36F33-8C9A-47A2-ACA3-4EE086991B5E}"/>
    <cellStyle name="Comma 5 12 2 2" xfId="50174" xr:uid="{E611F4F0-75BD-4E55-A8BD-70A289B280A9}"/>
    <cellStyle name="Comma 5 12 3" xfId="49892" xr:uid="{98CFC63F-780C-41CA-812C-605D45044BF0}"/>
    <cellStyle name="Comma 5 13" xfId="16747" xr:uid="{0254522E-86C1-4B81-B459-3820C7BF36DA}"/>
    <cellStyle name="Comma 5 13 2" xfId="37159" xr:uid="{D452EC24-83A2-4964-9FEF-7EC5856BF3D5}"/>
    <cellStyle name="Comma 5 13 3" xfId="49916" xr:uid="{5C054953-C72E-430F-907F-BE6D0D6E26DB}"/>
    <cellStyle name="Comma 5 14" xfId="23516" xr:uid="{72E1ACC1-287B-49F4-9B39-ACD6CFC741CE}"/>
    <cellStyle name="Comma 5 15" xfId="43036" xr:uid="{7BD9C2A3-F0C1-4ECE-A611-E80F360E722A}"/>
    <cellStyle name="Comma 5 16" xfId="49596" xr:uid="{E1AD4BD9-7F64-4A02-AB77-3ECC29D7EC58}"/>
    <cellStyle name="Comma 5 17" xfId="49631" xr:uid="{A42DA41B-B7E2-4931-A195-206B8F848A44}"/>
    <cellStyle name="Comma 5 18" xfId="1641" xr:uid="{E0D5254F-AD9B-4369-8D2F-D62C2BE99278}"/>
    <cellStyle name="Comma 5 2" xfId="575" xr:uid="{CBC8C62F-47A8-4CBF-98EC-C6D16A234004}"/>
    <cellStyle name="Comma 5 2 10" xfId="49621" xr:uid="{BB819791-D36E-4626-8F0A-8D917DA275B4}"/>
    <cellStyle name="Comma 5 2 11" xfId="49649" xr:uid="{579D6251-5B2E-4A7F-A2F1-99BD1CEC9A7B}"/>
    <cellStyle name="Comma 5 2 12" xfId="1728" xr:uid="{C3F7ECEC-43F1-4F51-9076-6A024D27FA6A}"/>
    <cellStyle name="Comma 5 2 2" xfId="576" xr:uid="{01E23458-F87D-4F9F-A248-C18E995784B0}"/>
    <cellStyle name="Comma 5 2 2 10" xfId="43226" xr:uid="{9FA641F1-B8FC-4917-BC9E-15F672ECA119}"/>
    <cellStyle name="Comma 5 2 2 11" xfId="49667" xr:uid="{1E3C9735-AAF6-4A01-AC4A-DE38B6B134C4}"/>
    <cellStyle name="Comma 5 2 2 12" xfId="2482" xr:uid="{54A1C47F-DF94-479C-8B6D-16E5AE31CA67}"/>
    <cellStyle name="Comma 5 2 2 2" xfId="1345" xr:uid="{F65193CE-A38A-4B96-9C98-7FC689E26F76}"/>
    <cellStyle name="Comma 5 2 2 2 2" xfId="10871" xr:uid="{1D2318D3-99E1-47DE-A3B4-592B569E7055}"/>
    <cellStyle name="Comma 5 2 2 2 2 2" xfId="10872" xr:uid="{BA8C35BC-8322-40A4-AFB0-340CD09D642B}"/>
    <cellStyle name="Comma 5 2 2 2 2 2 2" xfId="31964" xr:uid="{4C310FBF-5E6A-4CD8-B5E7-CCAA016A43EC}"/>
    <cellStyle name="Comma 5 2 2 2 2 3" xfId="31963" xr:uid="{7F4767D2-1AF1-4891-8A2B-0AA6AC0E88E6}"/>
    <cellStyle name="Comma 5 2 2 2 2 4" xfId="50000" xr:uid="{0AE0657A-9B8C-494B-9CFC-A5C318B9C9AA}"/>
    <cellStyle name="Comma 5 2 2 2 3" xfId="10873" xr:uid="{A3021525-B681-476C-A190-F7F18C72F4EB}"/>
    <cellStyle name="Comma 5 2 2 2 3 2" xfId="31965" xr:uid="{F647CCAF-8B29-441E-8524-49C8F3B5E4A5}"/>
    <cellStyle name="Comma 5 2 2 2 4" xfId="10874" xr:uid="{B45AC3ED-2DE3-4D2A-BC7C-5ADCC8486825}"/>
    <cellStyle name="Comma 5 2 2 2 4 2" xfId="31966" xr:uid="{46A63DD5-4BBD-45D4-9131-48E98AEAD19A}"/>
    <cellStyle name="Comma 5 2 2 2 5" xfId="20441" xr:uid="{D3147D20-5BA4-42BA-8FAF-D63C143FF02B}"/>
    <cellStyle name="Comma 5 2 2 2 5 2" xfId="40778" xr:uid="{0261EE3E-D23A-4951-A776-5B09FD460DF1}"/>
    <cellStyle name="Comma 5 2 2 2 6" xfId="31962" xr:uid="{25FDCC38-2710-4857-A285-BD06FF598323}"/>
    <cellStyle name="Comma 5 2 2 2 7" xfId="43227" xr:uid="{A89230B4-52DC-40AB-83DE-A7C79415151A}"/>
    <cellStyle name="Comma 5 2 2 2 8" xfId="10870" xr:uid="{04212331-ECB1-41FE-ACCA-20738EBF49A9}"/>
    <cellStyle name="Comma 5 2 2 2 9" xfId="49715" xr:uid="{BE71DB1F-51CE-4ACA-A305-8EBC8F5A6243}"/>
    <cellStyle name="Comma 5 2 2 3" xfId="10875" xr:uid="{831D7AED-D3BA-4F81-B83B-57D61B524B3A}"/>
    <cellStyle name="Comma 5 2 2 3 2" xfId="10876" xr:uid="{BC66E1EE-1D98-4BF8-9AF6-D812BF35B29B}"/>
    <cellStyle name="Comma 5 2 2 3 2 2" xfId="31968" xr:uid="{6D037CFE-6CEA-4102-AA1C-49C09048D723}"/>
    <cellStyle name="Comma 5 2 2 3 3" xfId="31967" xr:uid="{E092AC5B-6DF7-4B00-BBA2-8C165BEB508D}"/>
    <cellStyle name="Comma 5 2 2 3 4" xfId="49952" xr:uid="{33AB0B59-721A-418C-8597-B96B65EF58B0}"/>
    <cellStyle name="Comma 5 2 2 4" xfId="10877" xr:uid="{453A7FEC-2D6E-4E8C-BD15-D8FC46D44A99}"/>
    <cellStyle name="Comma 5 2 2 4 2" xfId="31969" xr:uid="{BD00A210-EF32-41A0-A0A5-EB7EEACFEDE2}"/>
    <cellStyle name="Comma 5 2 2 5" xfId="10878" xr:uid="{8491BA68-5C38-4E49-8BFC-F2E0458F42F4}"/>
    <cellStyle name="Comma 5 2 2 5 2" xfId="31970" xr:uid="{B8F9F8C6-EBED-44A3-898F-F02F56D759A3}"/>
    <cellStyle name="Comma 5 2 2 6" xfId="10879" xr:uid="{5E26608B-DB93-4116-B929-A978F4021AC1}"/>
    <cellStyle name="Comma 5 2 2 6 2" xfId="31971" xr:uid="{F0F0D864-42CA-4FA1-85D7-65C40D74A4ED}"/>
    <cellStyle name="Comma 5 2 2 7" xfId="10869" xr:uid="{FBA1265D-196F-4FD9-8980-C8DACAFC0016}"/>
    <cellStyle name="Comma 5 2 2 7 2" xfId="31961" xr:uid="{3DD01535-150D-4517-AC37-57AFA78EB3B0}"/>
    <cellStyle name="Comma 5 2 2 8" xfId="20440" xr:uid="{0D3768C6-D9A6-4DE7-964D-D09838F6653B}"/>
    <cellStyle name="Comma 5 2 2 8 2" xfId="40777" xr:uid="{42A6AA61-FD1F-4985-946D-2799D1F2663B}"/>
    <cellStyle name="Comma 5 2 2 9" xfId="24171" xr:uid="{10DAD291-55EE-4732-8A9F-643A0F43DD44}"/>
    <cellStyle name="Comma 5 2 3" xfId="1344" xr:uid="{571FE980-1716-439F-84C1-8230E488BF35}"/>
    <cellStyle name="Comma 5 2 3 2" xfId="10881" xr:uid="{33C3ED0B-A3A1-4155-894F-C3E1E3BCA896}"/>
    <cellStyle name="Comma 5 2 3 2 2" xfId="10882" xr:uid="{5F10C25F-4010-4719-8905-79B8C7366DC4}"/>
    <cellStyle name="Comma 5 2 3 2 2 2" xfId="31974" xr:uid="{31258404-E05B-4291-9B52-0DFE8313A5D6}"/>
    <cellStyle name="Comma 5 2 3 2 3" xfId="31973" xr:uid="{24D96877-F036-474D-B743-C744EBEC3044}"/>
    <cellStyle name="Comma 5 2 3 2 4" xfId="49982" xr:uid="{47AD1971-3491-43B7-B1CC-502EEA74212B}"/>
    <cellStyle name="Comma 5 2 3 3" xfId="10883" xr:uid="{79192291-0A91-4F45-A6DB-339F975F689E}"/>
    <cellStyle name="Comma 5 2 3 3 2" xfId="31975" xr:uid="{0B6841BF-87AD-49C6-B3C1-D8AB319D89DF}"/>
    <cellStyle name="Comma 5 2 3 4" xfId="10884" xr:uid="{F9895036-7DA8-4B3D-BE7C-4B7CDCBB1A3C}"/>
    <cellStyle name="Comma 5 2 3 4 2" xfId="31976" xr:uid="{275B5961-DA53-4062-B040-6DD47171E075}"/>
    <cellStyle name="Comma 5 2 3 5" xfId="10880" xr:uid="{21CC3FA3-5266-4BD9-9325-17540CF2FDF3}"/>
    <cellStyle name="Comma 5 2 3 5 2" xfId="31972" xr:uid="{92BE4ABB-A900-460B-ADD8-4DA8E13EA577}"/>
    <cellStyle name="Comma 5 2 3 6" xfId="20442" xr:uid="{319D842B-D784-4C60-BE4A-A2943460C232}"/>
    <cellStyle name="Comma 5 2 3 6 2" xfId="40779" xr:uid="{1346FF22-A45B-4DC7-8B72-D3D959A759E6}"/>
    <cellStyle name="Comma 5 2 3 7" xfId="24170" xr:uid="{579E11F0-5BC3-4061-A988-86F409C212EF}"/>
    <cellStyle name="Comma 5 2 3 8" xfId="49697" xr:uid="{938AB0C1-1409-4020-A331-BDF2BEF25C1C}"/>
    <cellStyle name="Comma 5 2 3 9" xfId="2481" xr:uid="{6D0B3D32-B9E2-4534-8BB8-B84C2CE5E2A6}"/>
    <cellStyle name="Comma 5 2 4" xfId="10885" xr:uid="{8D74F971-3B50-4E6C-AD41-F471D2526CB4}"/>
    <cellStyle name="Comma 5 2 4 2" xfId="10886" xr:uid="{844BAA3A-2F2A-4768-8B03-4EBECE98437B}"/>
    <cellStyle name="Comma 5 2 4 2 2" xfId="31978" xr:uid="{3A79E953-609F-497D-BC34-820680003617}"/>
    <cellStyle name="Comma 5 2 4 3" xfId="31977" xr:uid="{D4FDAEBF-FA2B-4362-8818-DB25C66D866C}"/>
    <cellStyle name="Comma 5 2 4 4" xfId="49934" xr:uid="{875CD32E-EC77-49A1-9BF0-E522199CCD34}"/>
    <cellStyle name="Comma 5 2 5" xfId="10887" xr:uid="{162036A8-210D-403B-AB1A-3BEDDE416E72}"/>
    <cellStyle name="Comma 5 2 5 2" xfId="31979" xr:uid="{17912D13-AFD5-4D4D-B134-7ED0450F5C29}"/>
    <cellStyle name="Comma 5 2 6" xfId="10888" xr:uid="{38368C70-EFED-4BED-86F1-5CF4427B72A2}"/>
    <cellStyle name="Comma 5 2 6 2" xfId="31980" xr:uid="{15C8D037-F0B7-4E70-AD2D-726127C4B296}"/>
    <cellStyle name="Comma 5 2 7" xfId="10889" xr:uid="{C7AF2DAD-866E-4D81-9F88-41540E9398D1}"/>
    <cellStyle name="Comma 5 2 7 2" xfId="31981" xr:uid="{34B6E8FD-FC97-4E30-877D-48BD76AA3E41}"/>
    <cellStyle name="Comma 5 2 8" xfId="10890" xr:uid="{526A83F2-2E81-402A-A8C4-BBCB78080468}"/>
    <cellStyle name="Comma 5 2 8 2" xfId="31982" xr:uid="{8E4BF659-7EFF-4D9A-9957-E62FEC8068FA}"/>
    <cellStyle name="Comma 5 2 9" xfId="9965" xr:uid="{67F794AB-2DFB-494C-A53C-74ED6DDFCC8C}"/>
    <cellStyle name="Comma 5 2 9 2" xfId="31434" xr:uid="{9277E9FF-8995-4CF6-B1F0-2E58787A7FAF}"/>
    <cellStyle name="Comma 5 3" xfId="577" xr:uid="{94B17C4D-8591-451E-81C4-17C8D8A63A2C}"/>
    <cellStyle name="Comma 5 3 10" xfId="43228" xr:uid="{13FCA261-8474-45CF-AC71-A80A84C06788}"/>
    <cellStyle name="Comma 5 3 11" xfId="49640" xr:uid="{6B0BC8AC-4132-48EB-88EE-FFE1C37DDB64}"/>
    <cellStyle name="Comma 5 3 12" xfId="1727" xr:uid="{E5F0ED7C-C703-4E88-9CF4-F5ADAB8534E9}"/>
    <cellStyle name="Comma 5 3 2" xfId="1346" xr:uid="{77E5954D-2E67-401E-A132-4B4790EE65AD}"/>
    <cellStyle name="Comma 5 3 2 10" xfId="10892" xr:uid="{93448A7B-8740-413E-95B8-7E73040DD09A}"/>
    <cellStyle name="Comma 5 3 2 2" xfId="10893" xr:uid="{B946B42E-AB78-4DE9-96F1-93AC6B05D503}"/>
    <cellStyle name="Comma 5 3 2 2 2" xfId="10894" xr:uid="{E35AE9DC-E789-4461-8412-1C8852A7D00E}"/>
    <cellStyle name="Comma 5 3 2 2 2 2" xfId="20447" xr:uid="{9D5BDD6D-1D3E-4BF1-857E-4D672D644531}"/>
    <cellStyle name="Comma 5 3 2 2 2 2 2" xfId="40784" xr:uid="{0D3A4537-484C-4B4E-A021-EB04E3F8436C}"/>
    <cellStyle name="Comma 5 3 2 2 2 2 3" xfId="43231" xr:uid="{93D7DE4F-29B0-4A96-B5C7-A5544B7FD6FE}"/>
    <cellStyle name="Comma 5 3 2 2 2 3" xfId="20446" xr:uid="{BE2A44C4-E9DE-4DED-85BD-486DFD41B274}"/>
    <cellStyle name="Comma 5 3 2 2 2 3 2" xfId="40783" xr:uid="{3FD4CD05-9CF9-4A25-B31E-4A37AA0E2266}"/>
    <cellStyle name="Comma 5 3 2 2 2 4" xfId="31986" xr:uid="{AC997CB0-A679-4559-B997-8A9B9DC79520}"/>
    <cellStyle name="Comma 5 3 2 2 2 5" xfId="43230" xr:uid="{5AB51E71-692B-4B17-A6C5-EEB2F14262B6}"/>
    <cellStyle name="Comma 5 3 2 2 3" xfId="20448" xr:uid="{AFE91454-C4BE-4CE1-B076-6A12182EE462}"/>
    <cellStyle name="Comma 5 3 2 2 3 2" xfId="20449" xr:uid="{373D51A5-0AB2-4C78-90E7-BAEED55CB666}"/>
    <cellStyle name="Comma 5 3 2 2 3 2 2" xfId="40786" xr:uid="{C42870FF-32B7-4BB3-BE51-F2F17BC99726}"/>
    <cellStyle name="Comma 5 3 2 2 3 2 3" xfId="43233" xr:uid="{E8E987D8-0288-46E7-B9DA-2EC89EC9BEC8}"/>
    <cellStyle name="Comma 5 3 2 2 3 3" xfId="40785" xr:uid="{FC74B315-4B55-49C0-8347-FDCB374F875F}"/>
    <cellStyle name="Comma 5 3 2 2 3 4" xfId="43232" xr:uid="{49228D3B-A6DC-4079-A4F2-FF40446D20AD}"/>
    <cellStyle name="Comma 5 3 2 2 4" xfId="20450" xr:uid="{626C46C4-BC81-4C3B-BF6F-0548B54EA016}"/>
    <cellStyle name="Comma 5 3 2 2 4 2" xfId="40787" xr:uid="{A154D873-31E4-45B1-907B-B7454FA0A661}"/>
    <cellStyle name="Comma 5 3 2 2 4 3" xfId="43234" xr:uid="{56D81C0F-2F25-4F8D-8BD5-392B8CA9F057}"/>
    <cellStyle name="Comma 5 3 2 2 5" xfId="20445" xr:uid="{81DE70F3-FDC9-428A-BBDA-A9979F7226BE}"/>
    <cellStyle name="Comma 5 3 2 2 5 2" xfId="40782" xr:uid="{8B0F15E6-B9F0-48C8-A36F-7113A58FA777}"/>
    <cellStyle name="Comma 5 3 2 2 6" xfId="31985" xr:uid="{2D44155E-0ABE-4B23-ACE4-6D73ECAFB91A}"/>
    <cellStyle name="Comma 5 3 2 2 7" xfId="43229" xr:uid="{7F536D38-76C6-4C44-8703-5F9D254548AA}"/>
    <cellStyle name="Comma 5 3 2 2 8" xfId="49973" xr:uid="{9E86C2A1-ABAC-4C85-81BF-85E404580657}"/>
    <cellStyle name="Comma 5 3 2 3" xfId="10895" xr:uid="{A0991063-5227-4E27-8F38-B14227AD7BC7}"/>
    <cellStyle name="Comma 5 3 2 3 2" xfId="20452" xr:uid="{F4F43A0F-3BD2-45F1-9430-9C44ED1C72FF}"/>
    <cellStyle name="Comma 5 3 2 3 2 2" xfId="40789" xr:uid="{9F19585F-F468-4A83-9C5E-C75636672329}"/>
    <cellStyle name="Comma 5 3 2 3 2 3" xfId="43236" xr:uid="{E17D3D3C-E4D2-4546-8EF4-10469B8CCDAA}"/>
    <cellStyle name="Comma 5 3 2 3 3" xfId="20451" xr:uid="{8A363661-EE6C-473C-882E-78F403E2D1B8}"/>
    <cellStyle name="Comma 5 3 2 3 3 2" xfId="40788" xr:uid="{6D0AD2F5-43EF-47ED-9C36-74633560651B}"/>
    <cellStyle name="Comma 5 3 2 3 4" xfId="31987" xr:uid="{1601D8C6-D9DA-48AB-B7C8-458DFD47F69D}"/>
    <cellStyle name="Comma 5 3 2 3 5" xfId="43235" xr:uid="{3E1F1B69-97E7-4ED1-8121-501FD535DDE2}"/>
    <cellStyle name="Comma 5 3 2 4" xfId="10896" xr:uid="{2D3AAEE6-7036-4DE8-A0D0-FAF71FC6BB01}"/>
    <cellStyle name="Comma 5 3 2 4 2" xfId="20454" xr:uid="{B3C4D24C-9B22-4C5A-9619-344000705A51}"/>
    <cellStyle name="Comma 5 3 2 4 2 2" xfId="40791" xr:uid="{609D4AA5-7DEF-4230-94F5-EE1ABE2C464F}"/>
    <cellStyle name="Comma 5 3 2 4 2 3" xfId="43238" xr:uid="{AC06D5E7-8D0F-4174-95DF-720D15F123DC}"/>
    <cellStyle name="Comma 5 3 2 4 3" xfId="20453" xr:uid="{35D2F228-72D2-4E44-BB7A-349C6F89A38B}"/>
    <cellStyle name="Comma 5 3 2 4 3 2" xfId="40790" xr:uid="{72A7B4D8-6AF1-4BE5-B2B1-F17F3EAF421E}"/>
    <cellStyle name="Comma 5 3 2 4 4" xfId="31988" xr:uid="{39B5854C-7763-43D7-A032-B42F3A69D120}"/>
    <cellStyle name="Comma 5 3 2 4 5" xfId="43237" xr:uid="{17AE291F-F9FE-48D9-9FB0-D84C08166023}"/>
    <cellStyle name="Comma 5 3 2 5" xfId="20455" xr:uid="{858FB55E-555C-4ACE-BD7A-AEE9E56CF058}"/>
    <cellStyle name="Comma 5 3 2 5 2" xfId="40792" xr:uid="{BEA607CA-CB58-4AE5-9988-CE2B2FF124B4}"/>
    <cellStyle name="Comma 5 3 2 5 3" xfId="43239" xr:uid="{9BF34870-F083-444E-B5B4-7216B4EC62E4}"/>
    <cellStyle name="Comma 5 3 2 6" xfId="20444" xr:uid="{032584B1-362C-4B3E-AB49-41E19C87330F}"/>
    <cellStyle name="Comma 5 3 2 6 2" xfId="40781" xr:uid="{1DB1A5AD-1D16-4EFE-B73B-C13CB4F587A7}"/>
    <cellStyle name="Comma 5 3 2 7" xfId="31984" xr:uid="{EC1FD5A2-404B-4CCB-8736-3420F32F4C22}"/>
    <cellStyle name="Comma 5 3 2 8" xfId="48559" xr:uid="{25437DE0-2822-43AA-B3A9-B46F84895833}"/>
    <cellStyle name="Comma 5 3 2 9" xfId="49688" xr:uid="{70EDB4F8-2F80-4E19-AED7-4E6AC7CED2A0}"/>
    <cellStyle name="Comma 5 3 3" xfId="10897" xr:uid="{A6EEDE52-21A5-4333-9995-D8490E0418BF}"/>
    <cellStyle name="Comma 5 3 3 2" xfId="10898" xr:uid="{2A5F3D3C-7B7F-49DE-9A6B-780874FBA397}"/>
    <cellStyle name="Comma 5 3 3 2 2" xfId="20458" xr:uid="{F7E926D1-D558-459F-8879-BFD300EF470D}"/>
    <cellStyle name="Comma 5 3 3 2 2 2" xfId="40795" xr:uid="{FD6ADC05-8E15-4F30-ADA7-828BB5F21467}"/>
    <cellStyle name="Comma 5 3 3 2 2 3" xfId="43242" xr:uid="{93FB4B93-D483-4327-A8F2-8C1D58905097}"/>
    <cellStyle name="Comma 5 3 3 2 3" xfId="20457" xr:uid="{23AB5707-765C-4B6D-BBEB-C119D2993BDD}"/>
    <cellStyle name="Comma 5 3 3 2 3 2" xfId="40794" xr:uid="{3E358E1B-9449-4506-BC54-274A3DF2D26F}"/>
    <cellStyle name="Comma 5 3 3 2 4" xfId="31990" xr:uid="{C420B7B0-5F57-46F5-B1CC-5846A57CCA4B}"/>
    <cellStyle name="Comma 5 3 3 2 5" xfId="43241" xr:uid="{62458EDE-7D05-415F-B277-41E5E414E2FD}"/>
    <cellStyle name="Comma 5 3 3 3" xfId="20459" xr:uid="{61B64577-F175-4F82-9B39-9936FD22DB2E}"/>
    <cellStyle name="Comma 5 3 3 3 2" xfId="20460" xr:uid="{5FCC86DD-AEB0-462E-AACF-B21CC857431B}"/>
    <cellStyle name="Comma 5 3 3 3 2 2" xfId="40797" xr:uid="{AC1D0FB2-5C96-485C-AF4F-C57669AEB3B3}"/>
    <cellStyle name="Comma 5 3 3 3 2 3" xfId="43244" xr:uid="{E6B69C75-5A87-4543-B379-6DBAABCD99B6}"/>
    <cellStyle name="Comma 5 3 3 3 3" xfId="40796" xr:uid="{3B9B3684-71A6-4B21-BB4C-A5895C2AA723}"/>
    <cellStyle name="Comma 5 3 3 3 4" xfId="43243" xr:uid="{F2DF521F-F88C-46F1-A9E2-2A422E9EB973}"/>
    <cellStyle name="Comma 5 3 3 4" xfId="20461" xr:uid="{5C7568BE-5595-4DA6-A949-FDEC5A5B472F}"/>
    <cellStyle name="Comma 5 3 3 4 2" xfId="40798" xr:uid="{229178A3-A0F9-47B7-8369-A229BFB40E12}"/>
    <cellStyle name="Comma 5 3 3 4 3" xfId="43245" xr:uid="{CFFE1CB4-B8C3-455B-B6A8-D4753CB82039}"/>
    <cellStyle name="Comma 5 3 3 5" xfId="20456" xr:uid="{A570EED4-1421-46BC-AA74-244EA8546877}"/>
    <cellStyle name="Comma 5 3 3 5 2" xfId="40793" xr:uid="{10E138BC-20C8-4E8B-A071-87E3CC2849D5}"/>
    <cellStyle name="Comma 5 3 3 6" xfId="31989" xr:uid="{E609527C-FEF4-4048-A918-20EFB3080E62}"/>
    <cellStyle name="Comma 5 3 3 7" xfId="43240" xr:uid="{CCD259AF-91C5-41B7-835E-F641B6907313}"/>
    <cellStyle name="Comma 5 3 3 8" xfId="49925" xr:uid="{366D2D7F-94AE-4540-A276-177A4DC7A81B}"/>
    <cellStyle name="Comma 5 3 4" xfId="10899" xr:uid="{118BA229-23F0-410E-A730-032EA2EC91E3}"/>
    <cellStyle name="Comma 5 3 4 2" xfId="20463" xr:uid="{7A1B905C-0204-4127-B1A6-385D2C4DAFBD}"/>
    <cellStyle name="Comma 5 3 4 2 2" xfId="40800" xr:uid="{ABC8D54B-3A46-4B5F-B0E5-9428617B1A73}"/>
    <cellStyle name="Comma 5 3 4 2 3" xfId="43247" xr:uid="{B5B2A24C-5218-495A-B3EF-220BD7EC255E}"/>
    <cellStyle name="Comma 5 3 4 3" xfId="20462" xr:uid="{4F9379C6-606B-458C-987B-880D35E5666E}"/>
    <cellStyle name="Comma 5 3 4 3 2" xfId="40799" xr:uid="{C13A998A-00C1-4E22-B719-497141180948}"/>
    <cellStyle name="Comma 5 3 4 4" xfId="31991" xr:uid="{64CCA261-8E25-48E6-94D5-F38944141A75}"/>
    <cellStyle name="Comma 5 3 4 5" xfId="43246" xr:uid="{2504BC2F-C1FC-4F3B-BC0A-E11515AF95D5}"/>
    <cellStyle name="Comma 5 3 5" xfId="10900" xr:uid="{38BD7125-2A4D-4F0B-BCDD-905B387EB4F1}"/>
    <cellStyle name="Comma 5 3 5 2" xfId="20465" xr:uid="{30F2BA51-0207-47A0-AB8D-14FB62296D9A}"/>
    <cellStyle name="Comma 5 3 5 2 2" xfId="40802" xr:uid="{C531AF64-5D0A-4229-BDD2-536E385AA5E1}"/>
    <cellStyle name="Comma 5 3 5 2 3" xfId="43249" xr:uid="{6209460B-F7B8-4EEC-81F6-17C27F0328DD}"/>
    <cellStyle name="Comma 5 3 5 3" xfId="20464" xr:uid="{67925D96-67F9-415C-9CA5-1CA65396641C}"/>
    <cellStyle name="Comma 5 3 5 3 2" xfId="40801" xr:uid="{830B9BC5-6673-4443-B647-A5B360D90246}"/>
    <cellStyle name="Comma 5 3 5 4" xfId="31992" xr:uid="{BF49CBAF-3E1E-4146-B98E-901D4D5441FA}"/>
    <cellStyle name="Comma 5 3 5 5" xfId="43248" xr:uid="{3CE0CB4F-4657-4F09-8756-BE2250C7D19F}"/>
    <cellStyle name="Comma 5 3 6" xfId="10901" xr:uid="{3FEE6890-9655-49CD-A6B8-9EECDDB5832A}"/>
    <cellStyle name="Comma 5 3 6 2" xfId="20466" xr:uid="{A142CE04-5A6C-440F-9E5A-D195048ED974}"/>
    <cellStyle name="Comma 5 3 6 2 2" xfId="40803" xr:uid="{72DE5DC2-11DD-47AB-900B-5AD672107619}"/>
    <cellStyle name="Comma 5 3 6 3" xfId="31993" xr:uid="{510D5373-BB59-466F-ACE5-ADAC1FEA411F}"/>
    <cellStyle name="Comma 5 3 6 4" xfId="43250" xr:uid="{09BDB2C4-55B0-42B7-B313-2C25ABB16E26}"/>
    <cellStyle name="Comma 5 3 7" xfId="10891" xr:uid="{08594CFB-3560-449C-9063-D60841AC9C14}"/>
    <cellStyle name="Comma 5 3 7 2" xfId="31983" xr:uid="{B2759AFF-6291-4CE6-8BCD-130009519660}"/>
    <cellStyle name="Comma 5 3 8" xfId="20443" xr:uid="{0B8B12E7-125A-4AA1-BFA6-E19614824730}"/>
    <cellStyle name="Comma 5 3 8 2" xfId="40780" xr:uid="{E5C97A1A-1A66-4DEE-86D6-40754A287041}"/>
    <cellStyle name="Comma 5 3 9" xfId="23543" xr:uid="{633E9CD9-D069-4C7C-AED7-AE6F6F20480C}"/>
    <cellStyle name="Comma 5 4" xfId="578" xr:uid="{C7BF8E83-8548-443A-ACF8-0BE0E24B766F}"/>
    <cellStyle name="Comma 5 4 10" xfId="49658" xr:uid="{2DBA9F95-CAD4-42FE-8203-5D24026F2B57}"/>
    <cellStyle name="Comma 5 4 11" xfId="1867" xr:uid="{05DFC0F5-F635-45B8-9B30-B46C3DF97456}"/>
    <cellStyle name="Comma 5 4 2" xfId="1347" xr:uid="{6D5D75A5-2C55-477A-9F8F-52E08D50D556}"/>
    <cellStyle name="Comma 5 4 2 2" xfId="10904" xr:uid="{07B3392D-C8C9-4991-B89C-CEAFE4224F34}"/>
    <cellStyle name="Comma 5 4 2 2 2" xfId="10905" xr:uid="{D2DC70B2-6966-4028-9D2C-5DB51EB32A00}"/>
    <cellStyle name="Comma 5 4 2 2 2 2" xfId="31997" xr:uid="{65BB68A4-6047-4177-A1D0-DC9AAE8B5284}"/>
    <cellStyle name="Comma 5 4 2 2 3" xfId="31996" xr:uid="{80C76492-9794-429E-88F7-543B08EFCFB6}"/>
    <cellStyle name="Comma 5 4 2 2 4" xfId="49991" xr:uid="{B540F2D4-6823-41B4-BBEA-8F709068D4FA}"/>
    <cellStyle name="Comma 5 4 2 3" xfId="10906" xr:uid="{A1843359-0B08-4E36-8CBF-03B4A474A255}"/>
    <cellStyle name="Comma 5 4 2 3 2" xfId="31998" xr:uid="{2145BE61-D387-4A67-9BD0-E2532365E45E}"/>
    <cellStyle name="Comma 5 4 2 4" xfId="10907" xr:uid="{291E1E73-ADB6-4EE6-B82B-5E9DFD5F80E0}"/>
    <cellStyle name="Comma 5 4 2 4 2" xfId="31999" xr:uid="{5DC3E0D6-B43D-4158-85B5-26C292F483F0}"/>
    <cellStyle name="Comma 5 4 2 5" xfId="10903" xr:uid="{E5E19E95-F377-4790-8999-3A4A1E8225A7}"/>
    <cellStyle name="Comma 5 4 2 5 2" xfId="31995" xr:uid="{49F2B184-A82C-4DF4-9CCC-7A922BBB6A42}"/>
    <cellStyle name="Comma 5 4 2 6" xfId="20468" xr:uid="{991B0254-FF10-40EE-86EA-C0F77586AD4E}"/>
    <cellStyle name="Comma 5 4 2 6 2" xfId="40805" xr:uid="{A561AB67-E5AA-4B3D-9FC9-6A60CF1395B1}"/>
    <cellStyle name="Comma 5 4 2 7" xfId="48612" xr:uid="{1DC07749-9EA9-4B32-B545-9517F6EA660B}"/>
    <cellStyle name="Comma 5 4 2 8" xfId="49706" xr:uid="{DDD6AC13-CDD5-4D1D-B82F-A04D44A82E10}"/>
    <cellStyle name="Comma 5 4 2 9" xfId="2484" xr:uid="{A30F7F7F-36B8-4F3A-A3DC-5EB4CAF22184}"/>
    <cellStyle name="Comma 5 4 3" xfId="4494" xr:uid="{26ABCBD9-BF68-4D5A-AC26-432254FCDFB0}"/>
    <cellStyle name="Comma 5 4 3 2" xfId="8292" xr:uid="{1393C561-6A70-41C5-8FED-19DAEEF6EB4F}"/>
    <cellStyle name="Comma 5 4 3 2 2" xfId="10909" xr:uid="{4C9B8CE2-A55F-4E51-8E1D-D2795483E19F}"/>
    <cellStyle name="Comma 5 4 3 2 2 2" xfId="32001" xr:uid="{3B8DF863-EC70-43CB-BCEE-6A569B091DA2}"/>
    <cellStyle name="Comma 5 4 3 2 3" xfId="29782" xr:uid="{FE2F358D-C039-4490-8C39-29945CF07137}"/>
    <cellStyle name="Comma 5 4 3 3" xfId="10908" xr:uid="{84820CE9-E5C1-4BFC-8260-7A1FD61C0123}"/>
    <cellStyle name="Comma 5 4 3 3 2" xfId="32000" xr:uid="{11A80D3B-EEF1-435C-BCC4-ED6B1F443307}"/>
    <cellStyle name="Comma 5 4 3 4" xfId="20469" xr:uid="{7DE226D7-990D-4206-B5F9-E97B0DCE47CA}"/>
    <cellStyle name="Comma 5 4 3 4 2" xfId="40806" xr:uid="{9F12A13A-4301-4A93-923D-D5B476B74B8D}"/>
    <cellStyle name="Comma 5 4 3 5" xfId="26007" xr:uid="{402F1575-68F6-4FA9-8622-24CCD0D3AFD8}"/>
    <cellStyle name="Comma 5 4 3 6" xfId="49126" xr:uid="{D67E0214-B6C4-43F8-BE53-A3B8647A09B8}"/>
    <cellStyle name="Comma 5 4 3 7" xfId="49943" xr:uid="{D1EF2B8A-92E0-43E4-A013-AC7383756C95}"/>
    <cellStyle name="Comma 5 4 4" xfId="5949" xr:uid="{F6E98225-1F74-4381-B544-E1C896B2F515}"/>
    <cellStyle name="Comma 5 4 4 2" xfId="10910" xr:uid="{1AEEEF50-37FB-44A5-AEC7-4C31199B26C8}"/>
    <cellStyle name="Comma 5 4 4 2 2" xfId="32002" xr:uid="{630F2515-A577-4FB0-8093-A65B8158277B}"/>
    <cellStyle name="Comma 5 4 4 3" xfId="27436" xr:uid="{625DD08E-8FF5-47D0-8D73-B1B1C099A550}"/>
    <cellStyle name="Comma 5 4 5" xfId="10911" xr:uid="{E9700E9F-CFF0-41FA-BBDC-6D163B0487DC}"/>
    <cellStyle name="Comma 5 4 5 2" xfId="32003" xr:uid="{16B82ECC-4D97-4F6F-9B83-2716BD82EE76}"/>
    <cellStyle name="Comma 5 4 6" xfId="10902" xr:uid="{B3B14875-2720-4DB6-A4A9-83ABCA709087}"/>
    <cellStyle name="Comma 5 4 6 2" xfId="31994" xr:uid="{B4400A8D-A613-494B-AD06-BE1130C98994}"/>
    <cellStyle name="Comma 5 4 7" xfId="20467" xr:uid="{FEAB9587-82E8-4812-B3DB-5F9936F752F5}"/>
    <cellStyle name="Comma 5 4 7 2" xfId="40804" xr:uid="{E8AED6D9-663C-4236-887A-BF28457562D6}"/>
    <cellStyle name="Comma 5 4 8" xfId="23594" xr:uid="{FE4F0330-0F0E-4C5F-B1AE-634DD42F74A7}"/>
    <cellStyle name="Comma 5 4 9" xfId="46858" xr:uid="{19DBC76D-9015-4B44-B5FC-0ADB77321256}"/>
    <cellStyle name="Comma 5 5" xfId="1000" xr:uid="{15654652-F30B-468C-BD47-206AC9F2692E}"/>
    <cellStyle name="Comma 5 5 10" xfId="4245" xr:uid="{DC30B16B-CAAF-4BA5-A5AB-12E152684614}"/>
    <cellStyle name="Comma 5 5 2" xfId="8057" xr:uid="{97BCD529-865C-4A47-8819-27A9B6AF442B}"/>
    <cellStyle name="Comma 5 5 2 2" xfId="20471" xr:uid="{3B8B6384-2024-4FA7-A4E3-8BEDFDD8E3F7}"/>
    <cellStyle name="Comma 5 5 2 2 2" xfId="20472" xr:uid="{DCE0F0A9-7605-4A8E-B0E2-9E1D3CDF6DCB}"/>
    <cellStyle name="Comma 5 5 2 2 2 2" xfId="40809" xr:uid="{E5D3E427-E370-48F6-B6F1-1AEEB65AD753}"/>
    <cellStyle name="Comma 5 5 2 2 2 3" xfId="43252" xr:uid="{F6E7C3DF-6515-4124-806C-753D391DBA53}"/>
    <cellStyle name="Comma 5 5 2 2 3" xfId="40808" xr:uid="{ADC6C2F3-F25C-4DC8-9766-C1B3BEFD197B}"/>
    <cellStyle name="Comma 5 5 2 2 4" xfId="43251" xr:uid="{6175645F-96DB-45AA-B61E-A4CB67073EBD}"/>
    <cellStyle name="Comma 5 5 2 3" xfId="20473" xr:uid="{3A26D1E9-0BF0-431B-82C1-5EEA7572BFF7}"/>
    <cellStyle name="Comma 5 5 2 3 2" xfId="20474" xr:uid="{C7868600-8BE1-427D-9250-53C20EE2F26A}"/>
    <cellStyle name="Comma 5 5 2 3 2 2" xfId="40811" xr:uid="{56C701A6-9D3E-44ED-9745-77DFEDC8B68D}"/>
    <cellStyle name="Comma 5 5 2 3 2 3" xfId="43254" xr:uid="{7613AD13-DB8E-4DAA-BBDE-4C81A7758876}"/>
    <cellStyle name="Comma 5 5 2 3 3" xfId="40810" xr:uid="{8B4D9ADF-8DEC-4A70-9E21-94ACDB1A5DD7}"/>
    <cellStyle name="Comma 5 5 2 3 4" xfId="43253" xr:uid="{F3F1EC09-131E-42F8-8F63-DDD0622C6349}"/>
    <cellStyle name="Comma 5 5 2 4" xfId="20475" xr:uid="{00968EC1-6305-48F4-9768-6941CBBA4E34}"/>
    <cellStyle name="Comma 5 5 2 4 2" xfId="40812" xr:uid="{8E342E64-D991-4B13-AD54-F32305592109}"/>
    <cellStyle name="Comma 5 5 2 4 3" xfId="43255" xr:uid="{A1DA2D5F-4CF8-4713-B154-33BD046F2778}"/>
    <cellStyle name="Comma 5 5 2 5" xfId="20476" xr:uid="{EBDAB473-F491-4EAF-87A8-E5F4C5E0E56E}"/>
    <cellStyle name="Comma 5 5 2 5 2" xfId="40813" xr:uid="{8FB9264D-78B9-4471-A06F-2AC328AC9695}"/>
    <cellStyle name="Comma 5 5 2 5 3" xfId="43256" xr:uid="{11F8FF24-F8BD-4012-9DB0-AB1ED5643CF7}"/>
    <cellStyle name="Comma 5 5 2 6" xfId="20470" xr:uid="{8432FCE1-F2F8-4D3E-ACF3-F358C5EFD38A}"/>
    <cellStyle name="Comma 5 5 2 6 2" xfId="40807" xr:uid="{BF8B5410-35E2-487A-A8DA-407136C1A2EB}"/>
    <cellStyle name="Comma 5 5 2 7" xfId="29547" xr:uid="{989BB3B4-5E5E-4E72-9FF4-C4A66805A923}"/>
    <cellStyle name="Comma 5 5 2 8" xfId="48520" xr:uid="{0611BDA2-7697-463E-9A83-7C92BC49C5E5}"/>
    <cellStyle name="Comma 5 5 2 9" xfId="49964" xr:uid="{12EB09A5-97AC-4152-B12C-C831C30BAB14}"/>
    <cellStyle name="Comma 5 5 3" xfId="10912" xr:uid="{75F52BAC-71E4-46BD-BE48-C0B3212D097B}"/>
    <cellStyle name="Comma 5 5 3 2" xfId="20478" xr:uid="{B2B4A409-D80C-4F42-A4B1-3181F3040CF7}"/>
    <cellStyle name="Comma 5 5 3 2 2" xfId="40815" xr:uid="{C27A8C43-DAB3-4077-9A36-668B14E687A5}"/>
    <cellStyle name="Comma 5 5 3 2 3" xfId="43258" xr:uid="{D37CFF14-2B8A-4072-B027-699C031B023D}"/>
    <cellStyle name="Comma 5 5 3 3" xfId="20477" xr:uid="{5244C8F4-C808-433D-A55D-948EB84CAEEF}"/>
    <cellStyle name="Comma 5 5 3 3 2" xfId="40814" xr:uid="{FC7C6E6D-6486-465E-9A9E-E2F0BD9B1A3A}"/>
    <cellStyle name="Comma 5 5 3 4" xfId="32004" xr:uid="{69A40EED-ABAB-496E-B4DC-AAB42B28230C}"/>
    <cellStyle name="Comma 5 5 3 5" xfId="43257" xr:uid="{C62C22C8-5A6F-478A-8CD1-9401E50E7518}"/>
    <cellStyle name="Comma 5 5 3 6" xfId="49067" xr:uid="{5FF742FB-578E-435A-B5E0-76AB2C49A0C5}"/>
    <cellStyle name="Comma 5 5 4" xfId="20479" xr:uid="{662BCAB0-D6CE-46F0-B873-697AB23BBB76}"/>
    <cellStyle name="Comma 5 5 4 2" xfId="20480" xr:uid="{65747997-0A4D-47DD-BB0C-0B1C2D79EB66}"/>
    <cellStyle name="Comma 5 5 4 2 2" xfId="40817" xr:uid="{7CBDF76D-114C-405F-A2A4-87B14FCD1BA5}"/>
    <cellStyle name="Comma 5 5 4 2 3" xfId="43260" xr:uid="{B04533E5-7F5B-41F3-85FF-C1E8E563E3AE}"/>
    <cellStyle name="Comma 5 5 4 3" xfId="40816" xr:uid="{3965A226-2B70-4BE5-A46A-E62D2A17ADBD}"/>
    <cellStyle name="Comma 5 5 4 4" xfId="43259" xr:uid="{B547B58A-F044-4D15-86CF-C99584558BC0}"/>
    <cellStyle name="Comma 5 5 5" xfId="20481" xr:uid="{435D75D6-6200-43CA-A00A-3574C3A6752E}"/>
    <cellStyle name="Comma 5 5 5 2" xfId="40818" xr:uid="{1CF22BB0-7DBF-4E98-8891-70CF296A5260}"/>
    <cellStyle name="Comma 5 5 5 3" xfId="43261" xr:uid="{F2A8B4EC-38A6-43B4-B075-0BB4C761AADE}"/>
    <cellStyle name="Comma 5 5 6" xfId="20482" xr:uid="{B3A0F00F-A9F2-494F-BB9C-D5D3DF29AF9E}"/>
    <cellStyle name="Comma 5 5 6 2" xfId="40819" xr:uid="{9DC067D4-D646-4A47-9B81-F63202A1EE83}"/>
    <cellStyle name="Comma 5 5 6 3" xfId="43262" xr:uid="{5F4DF102-453C-4B23-A164-4FD5DAA35FB4}"/>
    <cellStyle name="Comma 5 5 7" xfId="25772" xr:uid="{BDE0E07D-7339-4F25-9E9E-A366588DDC75}"/>
    <cellStyle name="Comma 5 5 8" xfId="46784" xr:uid="{A5C109CD-842C-4EA5-ACFE-135C5AB0C618}"/>
    <cellStyle name="Comma 5 5 9" xfId="49679" xr:uid="{BF2D14CC-3DFB-43C6-ACD2-945E354F99EE}"/>
    <cellStyle name="Comma 5 6" xfId="1343" xr:uid="{173A27C1-3263-468E-8F02-5CCF339A569D}"/>
    <cellStyle name="Comma 5 6 2" xfId="10914" xr:uid="{0E3B3A6D-B371-4616-B239-FBE069DF3DD2}"/>
    <cellStyle name="Comma 5 6 2 2" xfId="10915" xr:uid="{4F055A56-BB5C-440E-8E86-EA1BA01F525F}"/>
    <cellStyle name="Comma 5 6 2 2 2" xfId="20485" xr:uid="{BDBDD724-DE6E-464F-8C09-B5D5B302E838}"/>
    <cellStyle name="Comma 5 6 2 2 2 2" xfId="40822" xr:uid="{7C7845BE-27C2-4391-A1EB-C9E3520DF9B2}"/>
    <cellStyle name="Comma 5 6 2 2 3" xfId="32007" xr:uid="{DC39AF8A-BF94-468A-B227-B6C4B35B1704}"/>
    <cellStyle name="Comma 5 6 2 2 4" xfId="43263" xr:uid="{02822BEA-3F18-478C-BD24-D90D8B48EC2D}"/>
    <cellStyle name="Comma 5 6 2 3" xfId="20486" xr:uid="{F1307DD5-2609-405C-B9F8-00F66919F4A8}"/>
    <cellStyle name="Comma 5 6 2 3 2" xfId="40823" xr:uid="{56A046DA-41AB-48F1-A36F-E2A03AA4D170}"/>
    <cellStyle name="Comma 5 6 2 3 3" xfId="43264" xr:uid="{D275F9A7-4EAB-4221-A5CA-796B67B923D9}"/>
    <cellStyle name="Comma 5 6 2 4" xfId="20484" xr:uid="{D41D5434-F57E-4D0C-9826-B5DB3CB0956B}"/>
    <cellStyle name="Comma 5 6 2 4 2" xfId="40821" xr:uid="{D0837DF6-AE9D-4A09-945B-7A5D9FC812ED}"/>
    <cellStyle name="Comma 5 6 2 5" xfId="32006" xr:uid="{18351A58-25B1-46A8-9C1D-8F3FB26DC146}"/>
    <cellStyle name="Comma 5 6 2 6" xfId="50018" xr:uid="{DD7A291A-B750-422D-B1B2-722AF0B01DE7}"/>
    <cellStyle name="Comma 5 6 3" xfId="10916" xr:uid="{42B15415-6038-4AE6-BB1A-03C4985B2928}"/>
    <cellStyle name="Comma 5 6 3 2" xfId="20488" xr:uid="{E36BF29F-2C06-40F6-A7B3-7A8651814878}"/>
    <cellStyle name="Comma 5 6 3 2 2" xfId="40825" xr:uid="{6A2CC070-0286-4697-94B5-F477E1D110BA}"/>
    <cellStyle name="Comma 5 6 3 2 3" xfId="43266" xr:uid="{7098B99D-D44B-463B-9BBB-71437DBA944F}"/>
    <cellStyle name="Comma 5 6 3 3" xfId="20487" xr:uid="{3CCF9330-801D-48FD-87B7-F0CB0A5A3FA3}"/>
    <cellStyle name="Comma 5 6 3 3 2" xfId="40824" xr:uid="{2D02D44D-96BA-4DBC-91EE-8F3273267787}"/>
    <cellStyle name="Comma 5 6 3 4" xfId="32008" xr:uid="{CDC02A01-9263-4B1C-983E-44E134CE2542}"/>
    <cellStyle name="Comma 5 6 3 5" xfId="43265" xr:uid="{746B5737-6DE5-4A61-B452-74182204F3AC}"/>
    <cellStyle name="Comma 5 6 4" xfId="10917" xr:uid="{BB4B3BBC-95CB-4E74-B513-CA59191E9609}"/>
    <cellStyle name="Comma 5 6 4 2" xfId="20489" xr:uid="{90457676-BB88-4073-A25A-DC076FFB11BB}"/>
    <cellStyle name="Comma 5 6 4 2 2" xfId="40826" xr:uid="{30C48E96-C39D-45E4-A0E2-24D1017CA8B9}"/>
    <cellStyle name="Comma 5 6 4 3" xfId="32009" xr:uid="{819D7F74-7B3E-4028-8B06-031C253BF20A}"/>
    <cellStyle name="Comma 5 6 4 4" xfId="43267" xr:uid="{F3FFF651-0401-4C46-9D81-A58133790E9B}"/>
    <cellStyle name="Comma 5 6 5" xfId="10913" xr:uid="{8B45557F-0B4A-40C9-A608-D4861868CCB1}"/>
    <cellStyle name="Comma 5 6 5 2" xfId="20490" xr:uid="{649BA4EC-2C90-4697-B507-847CD7410400}"/>
    <cellStyle name="Comma 5 6 5 2 2" xfId="40827" xr:uid="{6ED4DD75-C6B1-4426-B579-ADB51AC1419B}"/>
    <cellStyle name="Comma 5 6 5 3" xfId="32005" xr:uid="{9016CD2D-B4D9-42F2-B541-DB1FD0D30F2B}"/>
    <cellStyle name="Comma 5 6 5 4" xfId="43268" xr:uid="{332ADDC2-A7EA-41A4-9C33-B11BEAD5794E}"/>
    <cellStyle name="Comma 5 6 6" xfId="20483" xr:uid="{3AC7F15E-CB65-4256-B090-1AFC0D64BA6A}"/>
    <cellStyle name="Comma 5 6 6 2" xfId="40820" xr:uid="{25A88094-33C1-4D01-AE8F-25B664CB7DFE}"/>
    <cellStyle name="Comma 5 6 7" xfId="27362" xr:uid="{24EC7CBA-4179-42F2-B67D-D334BD4B0A60}"/>
    <cellStyle name="Comma 5 6 8" xfId="49736" xr:uid="{2B88EB10-63C8-4824-ACF6-2266B671A1C3}"/>
    <cellStyle name="Comma 5 6 9" xfId="5875" xr:uid="{09D9FD62-E0BA-4FB0-A0BF-574C762900ED}"/>
    <cellStyle name="Comma 5 69" xfId="20491" xr:uid="{CAF3BF84-07FE-490F-8A2E-94CC38CC6170}"/>
    <cellStyle name="Comma 5 69 2" xfId="40828" xr:uid="{90912145-8B53-4433-AD7A-D62843AD1586}"/>
    <cellStyle name="Comma 5 7" xfId="1442" xr:uid="{74FE1A7A-E486-450D-8D9C-7F03A9A4B833}"/>
    <cellStyle name="Comma 5 7 2" xfId="10919" xr:uid="{BDF3821B-2B56-4303-9B0E-B39EA9173CBD}"/>
    <cellStyle name="Comma 5 7 2 2" xfId="20494" xr:uid="{DA5252EE-82D5-4EF0-A6C9-23CAF4D16943}"/>
    <cellStyle name="Comma 5 7 2 2 2" xfId="40831" xr:uid="{E951D6F1-1B2A-494F-A78D-E63CE9796DD7}"/>
    <cellStyle name="Comma 5 7 2 2 3" xfId="43269" xr:uid="{221875DA-1A9F-4744-89CB-7A865A2A7B03}"/>
    <cellStyle name="Comma 5 7 2 3" xfId="20493" xr:uid="{B51F503B-31AA-4747-BEF3-2271B93BF036}"/>
    <cellStyle name="Comma 5 7 2 3 2" xfId="40830" xr:uid="{532C94B6-2C64-4570-92DD-44AA20023BA4}"/>
    <cellStyle name="Comma 5 7 2 4" xfId="32011" xr:uid="{B9F3A5AF-D7B9-4169-84F0-F70FD87474B6}"/>
    <cellStyle name="Comma 5 7 2 5" xfId="50044" xr:uid="{57FA0AF2-E0AA-4BFE-87F1-E79E7A78C755}"/>
    <cellStyle name="Comma 5 7 3" xfId="20495" xr:uid="{73DB19B6-8491-4DCA-BD0D-0AAA0D0B2FB5}"/>
    <cellStyle name="Comma 5 7 3 2" xfId="40832" xr:uid="{D8C33B33-4ACC-4FF5-A717-8D2A96306E92}"/>
    <cellStyle name="Comma 5 7 3 3" xfId="43270" xr:uid="{40A56D15-E27B-473A-977A-AAE5C5D53073}"/>
    <cellStyle name="Comma 5 7 4" xfId="20492" xr:uid="{9DE1DC9A-CEA8-491C-A4C2-F657A7BAA7D8}"/>
    <cellStyle name="Comma 5 7 4 2" xfId="40829" xr:uid="{D38AD8F3-6A13-4CB0-8F29-E99FB68B81AB}"/>
    <cellStyle name="Comma 5 7 5" xfId="32010" xr:uid="{0E038D24-76C7-49B8-BA6C-17C74B475092}"/>
    <cellStyle name="Comma 5 7 6" xfId="49762" xr:uid="{B906B91B-D957-4770-9625-986AE893B747}"/>
    <cellStyle name="Comma 5 7 7" xfId="10918" xr:uid="{CD277F85-FB5B-404A-9CC3-1770FB05E2F3}"/>
    <cellStyle name="Comma 5 8" xfId="10920" xr:uid="{F009BB34-FF6F-4E5F-95AF-64CF599BBEBD}"/>
    <cellStyle name="Comma 5 8 2" xfId="20497" xr:uid="{27542A36-8269-41B1-B427-B90E08883EA1}"/>
    <cellStyle name="Comma 5 8 2 2" xfId="40834" xr:uid="{492D4F3D-E449-4114-B2A3-46A909DD5E1F}"/>
    <cellStyle name="Comma 5 8 2 3" xfId="43271" xr:uid="{EE0186AF-2CD8-46BE-975D-2577F9D3B785}"/>
    <cellStyle name="Comma 5 8 2 4" xfId="50070" xr:uid="{6395AEDB-C93A-4608-B7EC-99DF7DB05FA7}"/>
    <cellStyle name="Comma 5 8 3" xfId="20498" xr:uid="{BF626581-A8BF-4465-88D2-D566FA4E2B6E}"/>
    <cellStyle name="Comma 5 8 3 2" xfId="40835" xr:uid="{F4607879-A390-42A3-8D69-32885FB4C22B}"/>
    <cellStyle name="Comma 5 8 3 3" xfId="43272" xr:uid="{378349BB-562C-4917-834C-03712A891AD9}"/>
    <cellStyle name="Comma 5 8 4" xfId="20496" xr:uid="{F34825B4-B3AF-49DB-B76B-675182E1B054}"/>
    <cellStyle name="Comma 5 8 4 2" xfId="40833" xr:uid="{F043AF50-1953-40FF-8717-42AF30799690}"/>
    <cellStyle name="Comma 5 8 5" xfId="32012" xr:uid="{1C4546CE-FA2A-4E39-9BF9-3836594008A0}"/>
    <cellStyle name="Comma 5 8 6" xfId="49788" xr:uid="{614EE249-B931-4039-9B32-E206421C4D14}"/>
    <cellStyle name="Comma 5 9" xfId="10921" xr:uid="{129388DB-E578-430A-90BD-347693AADBA8}"/>
    <cellStyle name="Comma 5 9 2" xfId="20499" xr:uid="{067691F6-BF26-45A0-84BF-BC023492E1C2}"/>
    <cellStyle name="Comma 5 9 2 2" xfId="40836" xr:uid="{EEC49773-501E-496C-A1E7-EBF89F9EF6A6}"/>
    <cellStyle name="Comma 5 9 2 3" xfId="50096" xr:uid="{5FDDABF7-EDDE-458A-AA26-32AFAE5F88D3}"/>
    <cellStyle name="Comma 5 9 3" xfId="32013" xr:uid="{1F2F9150-F0D4-4EE6-A96D-D4C918B3F3F4}"/>
    <cellStyle name="Comma 5 9 4" xfId="43273" xr:uid="{4F7CE8FC-A95C-4E92-A225-2EA44086740B}"/>
    <cellStyle name="Comma 5 9 5" xfId="49814" xr:uid="{D1ABB98B-791F-441A-B271-74269E88D875}"/>
    <cellStyle name="Comma 50" xfId="579" xr:uid="{767C885A-10A2-40C7-921B-3BA7F61A98D6}"/>
    <cellStyle name="Comma 50 2" xfId="1348" xr:uid="{3BA6521C-1A55-4475-8EA8-B2AB6A5480CF}"/>
    <cellStyle name="Comma 50 3" xfId="43033" xr:uid="{B7424E13-76AA-4B60-B18E-8DE69E52C91D}"/>
    <cellStyle name="Comma 51" xfId="580" xr:uid="{A7919743-8476-4C38-B9F2-1D0312CD107E}"/>
    <cellStyle name="Comma 51 2" xfId="1349" xr:uid="{C736F5F8-6EB1-4FD2-85F2-5DC397D66FD6}"/>
    <cellStyle name="Comma 51 2 2" xfId="40837" xr:uid="{AF43331A-C721-4BAA-B310-EBEB24209558}"/>
    <cellStyle name="Comma 51 3" xfId="20500" xr:uid="{D3690DBE-EFE0-46CD-B2F3-449F875D2F81}"/>
    <cellStyle name="Comma 52" xfId="581" xr:uid="{0D77A153-3698-428F-9E6E-A8A5109B4506}"/>
    <cellStyle name="Comma 52 2" xfId="1350" xr:uid="{D6D9AA67-8E9D-43D3-B936-44B509CB550A}"/>
    <cellStyle name="Comma 52 3" xfId="45477" xr:uid="{95A11997-056B-4105-8681-DDD9A5CEF878}"/>
    <cellStyle name="Comma 53" xfId="582" xr:uid="{EC722A30-EB9A-45D3-8FB9-DF7B5072E2D0}"/>
    <cellStyle name="Comma 53 2" xfId="1351" xr:uid="{737B010A-9E0F-4C89-9122-0BE29F3F6024}"/>
    <cellStyle name="Comma 53 2 2" xfId="40839" xr:uid="{74E8775F-74A5-4C64-8775-4FEBC87DD623}"/>
    <cellStyle name="Comma 53 2 3" xfId="20502" xr:uid="{C4A24B4F-8107-4FDB-BFF6-A60E794AEA8B}"/>
    <cellStyle name="Comma 53 3" xfId="40838" xr:uid="{048311BF-00AB-403A-BD00-E90B2D8BA72F}"/>
    <cellStyle name="Comma 53 4" xfId="20501" xr:uid="{D23B30E8-8FA9-456D-A0A1-973FC2555C03}"/>
    <cellStyle name="Comma 54" xfId="583" xr:uid="{DC20DDFC-D5E5-4E38-9F47-833C43DF265A}"/>
    <cellStyle name="Comma 54 2" xfId="1352" xr:uid="{AEF414F5-E5E2-47B0-A1E3-F986C88FED84}"/>
    <cellStyle name="Comma 54 2 2" xfId="40840" xr:uid="{FADAB8B4-81E8-4065-869A-85380A4279E6}"/>
    <cellStyle name="Comma 54 3" xfId="20503" xr:uid="{9E587DD3-12E4-4BBD-BCAE-6E17E955BAC4}"/>
    <cellStyle name="Comma 55" xfId="584" xr:uid="{418E0072-4119-41FF-82AE-5367BEBAFBBA}"/>
    <cellStyle name="Comma 55 2" xfId="1353" xr:uid="{D0562CA2-173F-4E33-815F-9338A06FD556}"/>
    <cellStyle name="Comma 55 2 2" xfId="40841" xr:uid="{C003D34F-6DB7-4B34-9AEC-1FD1258A75FC}"/>
    <cellStyle name="Comma 55 3" xfId="20504" xr:uid="{5ABBC62B-144B-4299-BF49-E5E397156180}"/>
    <cellStyle name="Comma 56" xfId="585" xr:uid="{7829015A-2234-4A02-A24A-B84FBC26CA90}"/>
    <cellStyle name="Comma 56 2" xfId="1354" xr:uid="{9B8BC995-3253-49C1-A757-8F37A8207B16}"/>
    <cellStyle name="Comma 56 2 2" xfId="49568" xr:uid="{A1BDA9A8-7AA0-49C3-AD36-A5A27126E0FC}"/>
    <cellStyle name="Comma 56 3" xfId="45566" xr:uid="{375C1B60-B3A4-4F51-8A69-C4776DDF4916}"/>
    <cellStyle name="Comma 57" xfId="586" xr:uid="{12F39E74-D219-4D3E-AA30-773E95DC9221}"/>
    <cellStyle name="Comma 57 2" xfId="1355" xr:uid="{2E6685ED-F6E2-47AD-9F2F-6DF8BCF0A368}"/>
    <cellStyle name="Comma 57 3" xfId="1637" xr:uid="{14F7B4D6-4BAF-4029-849E-8886FF006B52}"/>
    <cellStyle name="Comma 58" xfId="587" xr:uid="{B521C570-ACFA-4C28-864C-C96D95B8FB01}"/>
    <cellStyle name="Comma 58 2" xfId="1356" xr:uid="{05A7ECC0-DF05-4422-8D86-98F7998844C5}"/>
    <cellStyle name="Comma 59" xfId="588" xr:uid="{53F6532A-9144-463D-A4DB-4E7181352F99}"/>
    <cellStyle name="Comma 59 2" xfId="1357" xr:uid="{5454F391-3206-4C1F-96A5-E71B2AFE1352}"/>
    <cellStyle name="Comma 6" xfId="589" xr:uid="{8E06C1C2-4586-4C1A-8FD0-0B4D0A68D46F}"/>
    <cellStyle name="Comma 6 10" xfId="10922" xr:uid="{6B0251E6-E5FD-4722-879B-E6A7AD5FB181}"/>
    <cellStyle name="Comma 6 10 2" xfId="32014" xr:uid="{5688A661-1BBC-4C1E-A245-5789CF50DCF0}"/>
    <cellStyle name="Comma 6 10 2 2" xfId="50123" xr:uid="{33A9CA3F-36E8-4657-B568-8604FBA6B9CC}"/>
    <cellStyle name="Comma 6 10 3" xfId="49841" xr:uid="{8F6CCEFB-D0CF-422C-9EA5-DDE13ECECB47}"/>
    <cellStyle name="Comma 6 11" xfId="9966" xr:uid="{62A8A4B5-2348-4958-898F-4D49A133D9D4}"/>
    <cellStyle name="Comma 6 11 2" xfId="31435" xr:uid="{DD7C457C-C81B-4EC1-9539-3F0CA3A86D0D}"/>
    <cellStyle name="Comma 6 11 2 2" xfId="50149" xr:uid="{E562666A-1895-440C-A267-59D0A5E4EED9}"/>
    <cellStyle name="Comma 6 11 3" xfId="49867" xr:uid="{1C564F23-5BC7-4DA3-B513-5C33D033B178}"/>
    <cellStyle name="Comma 6 12" xfId="16748" xr:uid="{7E18641D-EA92-4295-BAE7-EC48828F5A58}"/>
    <cellStyle name="Comma 6 12 2" xfId="37160" xr:uid="{3D9D8CDD-A752-429C-9169-C6F3FE873AA0}"/>
    <cellStyle name="Comma 6 12 2 2" xfId="50175" xr:uid="{B9E0EEEB-EFC0-4766-9167-94A94436D45B}"/>
    <cellStyle name="Comma 6 12 3" xfId="49893" xr:uid="{51B6A558-D8A1-4012-9836-59155AFFC981}"/>
    <cellStyle name="Comma 6 13" xfId="23517" xr:uid="{93FD018A-1507-4DBB-A3F4-4C20766D2528}"/>
    <cellStyle name="Comma 6 13 2" xfId="49917" xr:uid="{CE805AA1-B254-4041-9FEA-F3E4024AAF25}"/>
    <cellStyle name="Comma 6 14" xfId="43037" xr:uid="{68710FFC-93BE-475B-A9AF-A580D1CB408F}"/>
    <cellStyle name="Comma 6 15" xfId="49597" xr:uid="{31292BA2-57C4-46F4-8EDD-DBD56F63B312}"/>
    <cellStyle name="Comma 6 16" xfId="49632" xr:uid="{4A619E68-6A15-4E5C-938B-DB051A77FB8B}"/>
    <cellStyle name="Comma 6 17" xfId="1644" xr:uid="{920E6448-8D1C-446B-97C1-5D2888E3803F}"/>
    <cellStyle name="Comma 6 2" xfId="590" xr:uid="{1A57D7F6-E91C-4E3E-9DB4-24D8CB440C2D}"/>
    <cellStyle name="Comma 6 2 10" xfId="49622" xr:uid="{A7767C20-1CCD-4E71-A4B2-0444284233E7}"/>
    <cellStyle name="Comma 6 2 11" xfId="49650" xr:uid="{4C0FBE2A-1975-4516-9292-B3AF54F38579}"/>
    <cellStyle name="Comma 6 2 12" xfId="1730" xr:uid="{D480561F-09A0-45FD-99CF-D3204CDC9A7B}"/>
    <cellStyle name="Comma 6 2 2" xfId="591" xr:uid="{92AF1476-91C9-4872-BEB8-86F7E649E966}"/>
    <cellStyle name="Comma 6 2 2 10" xfId="10923" xr:uid="{49A0C11A-58ED-4F52-9C9F-36ED76EE4970}"/>
    <cellStyle name="Comma 6 2 2 10 2" xfId="32015" xr:uid="{EB037D3E-814D-4B1D-BC50-E3579AC9A1D6}"/>
    <cellStyle name="Comma 6 2 2 11" xfId="10095" xr:uid="{2E15D8E6-DAFD-454B-9209-D29B91DFBCF0}"/>
    <cellStyle name="Comma 6 2 2 11 2" xfId="31465" xr:uid="{BBA97D6E-5988-4A94-8339-C7619D27A35B}"/>
    <cellStyle name="Comma 6 2 2 12" xfId="24381" xr:uid="{85F46046-EC4E-4C45-991A-F842ED20F661}"/>
    <cellStyle name="Comma 6 2 2 13" xfId="49668" xr:uid="{2F1361B2-067D-4907-971D-34DB685CF3D3}"/>
    <cellStyle name="Comma 6 2 2 14" xfId="2839" xr:uid="{5D833AA3-2B5A-47AC-A5C1-863A63375916}"/>
    <cellStyle name="Comma 6 2 2 2" xfId="1360" xr:uid="{FF77806C-678B-4457-B62D-8384F44D45A8}"/>
    <cellStyle name="Comma 6 2 2 2 10" xfId="6666" xr:uid="{C9A1382E-470B-4612-869E-79CDDD7E5B24}"/>
    <cellStyle name="Comma 6 2 2 2 2" xfId="10925" xr:uid="{F08A7AEB-88E5-4351-B927-CA6658556E11}"/>
    <cellStyle name="Comma 6 2 2 2 2 2" xfId="10926" xr:uid="{885220FD-1467-4090-95EC-5F6EB2479145}"/>
    <cellStyle name="Comma 6 2 2 2 2 2 2" xfId="10927" xr:uid="{5D931701-A556-4AF2-AF4E-D37B97DC6F31}"/>
    <cellStyle name="Comma 6 2 2 2 2 2 2 2" xfId="10928" xr:uid="{035525D1-6BF0-4D49-A49A-A0DB1F9C1C0E}"/>
    <cellStyle name="Comma 6 2 2 2 2 2 2 2 2" xfId="32020" xr:uid="{E88A02B3-9982-4029-8CC1-4C57A93A5E32}"/>
    <cellStyle name="Comma 6 2 2 2 2 2 2 3" xfId="32019" xr:uid="{24B3F522-53DD-4E64-9D66-D53F6B44238D}"/>
    <cellStyle name="Comma 6 2 2 2 2 2 3" xfId="10929" xr:uid="{F9563AA1-80E1-4934-8C9C-7788789AC3C8}"/>
    <cellStyle name="Comma 6 2 2 2 2 2 3 2" xfId="32021" xr:uid="{4086D766-A53E-4A60-BACE-835D1D9B91B7}"/>
    <cellStyle name="Comma 6 2 2 2 2 2 4" xfId="10930" xr:uid="{537856F2-4693-47FB-808D-2252095002A9}"/>
    <cellStyle name="Comma 6 2 2 2 2 2 4 2" xfId="32022" xr:uid="{0F29365C-EB84-49AD-B907-177178372817}"/>
    <cellStyle name="Comma 6 2 2 2 2 2 5" xfId="32018" xr:uid="{966DD825-53B6-4AF4-9DE5-908F6648B476}"/>
    <cellStyle name="Comma 6 2 2 2 2 3" xfId="10931" xr:uid="{E9ECFA45-488D-4FF1-9F9E-B8E99A9F39E0}"/>
    <cellStyle name="Comma 6 2 2 2 2 3 2" xfId="10932" xr:uid="{1BECB1C4-A72E-42DD-9DCE-6E5D4808E983}"/>
    <cellStyle name="Comma 6 2 2 2 2 3 2 2" xfId="32024" xr:uid="{BFC0C25C-07F0-4759-AE25-035DF9CD33CD}"/>
    <cellStyle name="Comma 6 2 2 2 2 3 3" xfId="32023" xr:uid="{D8E2DA46-56BE-4B0F-B5AA-D6832911E329}"/>
    <cellStyle name="Comma 6 2 2 2 2 4" xfId="10933" xr:uid="{36E7D6A7-8E92-434E-938E-233E2C6F6DFC}"/>
    <cellStyle name="Comma 6 2 2 2 2 4 2" xfId="32025" xr:uid="{A53177B8-52C4-4D2E-AF02-60BA99044055}"/>
    <cellStyle name="Comma 6 2 2 2 2 5" xfId="10934" xr:uid="{573AE969-AFA1-47F4-95C8-2F655CF1EF4F}"/>
    <cellStyle name="Comma 6 2 2 2 2 5 2" xfId="32026" xr:uid="{B80FF632-7563-4870-992E-83475E1CD896}"/>
    <cellStyle name="Comma 6 2 2 2 2 6" xfId="32017" xr:uid="{0945ADFA-C5DC-44B0-9363-7F5D87820CD6}"/>
    <cellStyle name="Comma 6 2 2 2 2 7" xfId="50001" xr:uid="{AF16BF63-498E-43AB-B5C3-5BBB523703C1}"/>
    <cellStyle name="Comma 6 2 2 2 3" xfId="10935" xr:uid="{2C5F285F-752A-4DF9-8AE7-827581DEB6C1}"/>
    <cellStyle name="Comma 6 2 2 2 3 2" xfId="10936" xr:uid="{5C3C785E-2E04-4E77-98B5-B5E94DB6FADA}"/>
    <cellStyle name="Comma 6 2 2 2 3 2 2" xfId="10937" xr:uid="{C927FEF9-3101-46D5-B2FA-EF3D00AB097C}"/>
    <cellStyle name="Comma 6 2 2 2 3 2 2 2" xfId="32029" xr:uid="{8AA558BE-1382-4589-A35D-1D66BA5B5E27}"/>
    <cellStyle name="Comma 6 2 2 2 3 2 3" xfId="32028" xr:uid="{8A15816F-81A2-485A-8E9C-91C6874E5F9D}"/>
    <cellStyle name="Comma 6 2 2 2 3 3" xfId="10938" xr:uid="{053EF0DD-53AD-47D0-8A5A-A2845551C471}"/>
    <cellStyle name="Comma 6 2 2 2 3 3 2" xfId="32030" xr:uid="{31783E4D-24F0-4968-962A-0DB8E4E91CDB}"/>
    <cellStyle name="Comma 6 2 2 2 3 4" xfId="10939" xr:uid="{83927013-AB20-40B6-AE86-ECF7C8D2BA7B}"/>
    <cellStyle name="Comma 6 2 2 2 3 4 2" xfId="32031" xr:uid="{646C67DA-5A8E-414C-AE4F-6F69C69A7EFB}"/>
    <cellStyle name="Comma 6 2 2 2 3 5" xfId="32027" xr:uid="{7407AEFF-27A0-4B61-A9B9-166CC352CCDF}"/>
    <cellStyle name="Comma 6 2 2 2 4" xfId="10940" xr:uid="{88EA6E30-CA7F-4A43-8637-69AD06B0B69F}"/>
    <cellStyle name="Comma 6 2 2 2 4 2" xfId="10941" xr:uid="{F2745A05-20FF-4DDC-8D48-FB6199A87624}"/>
    <cellStyle name="Comma 6 2 2 2 4 2 2" xfId="32033" xr:uid="{1F3795BE-DCFE-4F68-A229-DAB24C54B9FF}"/>
    <cellStyle name="Comma 6 2 2 2 4 3" xfId="32032" xr:uid="{08AD1FE4-A27E-4AAB-95AF-9343F0FE031F}"/>
    <cellStyle name="Comma 6 2 2 2 5" xfId="10942" xr:uid="{97E9D1FB-9B48-4400-AF5B-DDE8AD4D4DD3}"/>
    <cellStyle name="Comma 6 2 2 2 5 2" xfId="32034" xr:uid="{688A7C29-24E7-4964-A1D6-AAF0A76A0B66}"/>
    <cellStyle name="Comma 6 2 2 2 6" xfId="10943" xr:uid="{67F37946-4C6F-46E5-8363-1B00CC6F0334}"/>
    <cellStyle name="Comma 6 2 2 2 6 2" xfId="32035" xr:uid="{6D000F32-907B-43AE-B4BF-701DB5444B35}"/>
    <cellStyle name="Comma 6 2 2 2 7" xfId="10924" xr:uid="{6D5773A3-C5B5-4BD1-AD7A-B76C8F8E5C85}"/>
    <cellStyle name="Comma 6 2 2 2 7 2" xfId="32016" xr:uid="{EEF87915-70EB-4555-A9A7-C8B1E7D4F1C7}"/>
    <cellStyle name="Comma 6 2 2 2 8" xfId="28155" xr:uid="{686C5BE6-87F8-443B-BEDA-9CB31EEEA4A8}"/>
    <cellStyle name="Comma 6 2 2 2 9" xfId="49716" xr:uid="{2DBEF5E6-5DA5-4FFC-A525-855F97710B76}"/>
    <cellStyle name="Comma 6 2 2 3" xfId="9823" xr:uid="{3B879A68-B0EE-44F3-9879-16E81458450E}"/>
    <cellStyle name="Comma 6 2 2 3 2" xfId="10945" xr:uid="{658405CB-4420-49A3-8A70-92EC7469F73B}"/>
    <cellStyle name="Comma 6 2 2 3 2 2" xfId="10946" xr:uid="{1A9AE281-C3EE-4409-8400-57D9A395CFD5}"/>
    <cellStyle name="Comma 6 2 2 3 2 2 2" xfId="10947" xr:uid="{AC12D7C0-FFDA-4463-8B18-37560DA05CC4}"/>
    <cellStyle name="Comma 6 2 2 3 2 2 2 2" xfId="10948" xr:uid="{83D47C7D-37B7-4EF2-B16D-EDF94D55DB68}"/>
    <cellStyle name="Comma 6 2 2 3 2 2 2 2 2" xfId="32040" xr:uid="{BE862B0E-C88F-4B67-A6DD-A2482EBC1CB4}"/>
    <cellStyle name="Comma 6 2 2 3 2 2 2 3" xfId="32039" xr:uid="{7387F287-1059-4985-A06A-EEE9CD8FE267}"/>
    <cellStyle name="Comma 6 2 2 3 2 2 3" xfId="10949" xr:uid="{1362CAA4-5AA4-4A2F-9EC3-5F0BBEFB60E9}"/>
    <cellStyle name="Comma 6 2 2 3 2 2 3 2" xfId="32041" xr:uid="{0ED4D76A-0D8B-4C42-927F-DE9AF4EFAA10}"/>
    <cellStyle name="Comma 6 2 2 3 2 2 4" xfId="10950" xr:uid="{98D4FDFB-E428-41DB-A222-2AF18BD3A635}"/>
    <cellStyle name="Comma 6 2 2 3 2 2 4 2" xfId="32042" xr:uid="{CF6B1FEF-A570-405F-B551-66BE51679AF4}"/>
    <cellStyle name="Comma 6 2 2 3 2 2 5" xfId="32038" xr:uid="{B69C0B5F-5C25-4B68-B2D2-009FFB93BF48}"/>
    <cellStyle name="Comma 6 2 2 3 2 3" xfId="10951" xr:uid="{71623A59-5B33-451B-AB7F-7EF83FF62536}"/>
    <cellStyle name="Comma 6 2 2 3 2 3 2" xfId="10952" xr:uid="{80D76CC6-4CAA-4B04-B064-05C3940B5955}"/>
    <cellStyle name="Comma 6 2 2 3 2 3 2 2" xfId="32044" xr:uid="{0351C4BE-606C-4EBD-80A2-1DBC79CE2B93}"/>
    <cellStyle name="Comma 6 2 2 3 2 3 3" xfId="32043" xr:uid="{540C023B-22F8-4739-B18C-C0D0228B3975}"/>
    <cellStyle name="Comma 6 2 2 3 2 4" xfId="10953" xr:uid="{491CB89A-2208-4411-B117-0A5D7EFB1EDB}"/>
    <cellStyle name="Comma 6 2 2 3 2 4 2" xfId="32045" xr:uid="{23B64BBE-EF89-4E07-A947-FF738BE494D9}"/>
    <cellStyle name="Comma 6 2 2 3 2 5" xfId="10954" xr:uid="{26DE6948-31F9-4203-A89D-604EFFF8746E}"/>
    <cellStyle name="Comma 6 2 2 3 2 5 2" xfId="32046" xr:uid="{8BDDD109-9AAA-4BCE-9795-FAF2E6A782ED}"/>
    <cellStyle name="Comma 6 2 2 3 2 6" xfId="32037" xr:uid="{8E5F1CB0-B539-43F8-A844-DC8345B1DD24}"/>
    <cellStyle name="Comma 6 2 2 3 3" xfId="10955" xr:uid="{3FD86C16-234F-4B9E-BF9B-367D64B84905}"/>
    <cellStyle name="Comma 6 2 2 3 3 2" xfId="10956" xr:uid="{E55E8E46-806B-4C2C-B303-B7B12F50BC53}"/>
    <cellStyle name="Comma 6 2 2 3 3 2 2" xfId="10957" xr:uid="{D115E32B-38B4-42C5-B73C-83DDBE54612E}"/>
    <cellStyle name="Comma 6 2 2 3 3 2 2 2" xfId="32049" xr:uid="{B7C13172-09C1-4007-B366-5A6F5CC3BFA4}"/>
    <cellStyle name="Comma 6 2 2 3 3 2 3" xfId="32048" xr:uid="{40EE0B9A-60B1-4200-9912-C7447A37C16C}"/>
    <cellStyle name="Comma 6 2 2 3 3 3" xfId="10958" xr:uid="{39CE3E30-D868-4A8E-83C8-E060DA41DF6A}"/>
    <cellStyle name="Comma 6 2 2 3 3 3 2" xfId="32050" xr:uid="{81C2A614-3D40-464E-8D4C-1CF383DA6542}"/>
    <cellStyle name="Comma 6 2 2 3 3 4" xfId="10959" xr:uid="{9288D641-4965-4EC8-80F9-A3A6EF47BC15}"/>
    <cellStyle name="Comma 6 2 2 3 3 4 2" xfId="32051" xr:uid="{661DED94-895B-44CD-B0F8-0707738A4F57}"/>
    <cellStyle name="Comma 6 2 2 3 3 5" xfId="32047" xr:uid="{882D3B13-062F-4E09-9A7C-6023AE5936D6}"/>
    <cellStyle name="Comma 6 2 2 3 4" xfId="10960" xr:uid="{F587122C-1E1C-48D4-B343-ADFC9A2CEDB4}"/>
    <cellStyle name="Comma 6 2 2 3 4 2" xfId="10961" xr:uid="{6647856D-9B50-4B49-B8D9-82FD607B4957}"/>
    <cellStyle name="Comma 6 2 2 3 4 2 2" xfId="32053" xr:uid="{CDD2762C-F8DB-4038-B26C-30739DBE6282}"/>
    <cellStyle name="Comma 6 2 2 3 4 3" xfId="32052" xr:uid="{4BB8D7A7-1B72-41FA-AC14-FA412B0F7F8E}"/>
    <cellStyle name="Comma 6 2 2 3 5" xfId="10962" xr:uid="{B62A338D-F360-46B4-A08D-02696A30717D}"/>
    <cellStyle name="Comma 6 2 2 3 5 2" xfId="32054" xr:uid="{A0600F74-317F-462A-B895-851AAE3F626A}"/>
    <cellStyle name="Comma 6 2 2 3 6" xfId="10963" xr:uid="{BD168C4D-81E9-4ECA-9B7C-9EC6A7526272}"/>
    <cellStyle name="Comma 6 2 2 3 6 2" xfId="32055" xr:uid="{2DA38F2E-EA4C-4E87-9C0B-B257AD6EB451}"/>
    <cellStyle name="Comma 6 2 2 3 7" xfId="10944" xr:uid="{57959A7B-AAB1-4DB3-8544-7767DA8268AF}"/>
    <cellStyle name="Comma 6 2 2 3 7 2" xfId="32036" xr:uid="{911FDA47-C2A4-4AB3-BAC5-211702384031}"/>
    <cellStyle name="Comma 6 2 2 3 8" xfId="31310" xr:uid="{A270733B-CF33-4C42-8CBA-0F23A188028D}"/>
    <cellStyle name="Comma 6 2 2 3 9" xfId="49953" xr:uid="{0234487E-AAB0-49DA-95A6-81CF714CB90F}"/>
    <cellStyle name="Comma 6 2 2 4" xfId="10964" xr:uid="{149A57EF-2E01-4667-B8F5-CDB80B22B6EB}"/>
    <cellStyle name="Comma 6 2 2 4 2" xfId="10096" xr:uid="{71DF8C83-FC9B-4F0D-8BF7-C6F4C5DA4C68}"/>
    <cellStyle name="Comma 6 2 2 4 2 2" xfId="10965" xr:uid="{8416B58A-C6B1-46FF-B25D-C0C04E3F9893}"/>
    <cellStyle name="Comma 6 2 2 4 2 2 2" xfId="10966" xr:uid="{6A2C5346-C65E-4F09-8C7F-E5C494FEDAFF}"/>
    <cellStyle name="Comma 6 2 2 4 2 2 2 2" xfId="10967" xr:uid="{A9ECD9F8-290F-4340-9DCE-DBD3A1481090}"/>
    <cellStyle name="Comma 6 2 2 4 2 2 2 2 2" xfId="10968" xr:uid="{89659103-A287-4FC8-96E1-762845FDE5D7}"/>
    <cellStyle name="Comma 6 2 2 4 2 2 2 2 2 2" xfId="10969" xr:uid="{99BA9D24-D5DF-4CFA-BEAB-4309BDBEBF1D}"/>
    <cellStyle name="Comma 6 2 2 4 2 2 2 2 2 2 2" xfId="10970" xr:uid="{67A91D37-9A9B-4907-86C6-1B5C5AA3DDD2}"/>
    <cellStyle name="Comma 6 2 2 4 2 2 2 2 2 2 2 2" xfId="10971" xr:uid="{46B1C63A-571C-4DCA-9A89-8DA44D373F49}"/>
    <cellStyle name="Comma 6 2 2 4 2 2 2 2 2 2 2 2 2" xfId="10972" xr:uid="{83EDFD02-B362-41DF-844A-1560C2C25EC2}"/>
    <cellStyle name="Comma 6 2 2 4 2 2 2 2 2 2 2 2 2 2" xfId="32064" xr:uid="{5F53B06E-6D93-424E-B6EF-F86EB3F0D18A}"/>
    <cellStyle name="Comma 6 2 2 4 2 2 2 2 2 2 2 2 3" xfId="32063" xr:uid="{AAF0600F-3903-4124-A1A2-14342394E54A}"/>
    <cellStyle name="Comma 6 2 2 4 2 2 2 2 2 2 2 3" xfId="10973" xr:uid="{BC8566ED-C370-4429-A429-6BA286D6A8E6}"/>
    <cellStyle name="Comma 6 2 2 4 2 2 2 2 2 2 2 3 2" xfId="32065" xr:uid="{9FFDE596-08E8-4550-930F-591017047975}"/>
    <cellStyle name="Comma 6 2 2 4 2 2 2 2 2 2 2 4" xfId="10974" xr:uid="{EC78A01D-42EC-4AF9-B431-1D10D21DC80E}"/>
    <cellStyle name="Comma 6 2 2 4 2 2 2 2 2 2 2 4 2" xfId="32066" xr:uid="{91412CE7-E8A9-43CA-B5D4-171EE392325C}"/>
    <cellStyle name="Comma 6 2 2 4 2 2 2 2 2 2 2 5" xfId="32062" xr:uid="{EC05BF48-32D0-4C04-BA3C-051601E5C6D7}"/>
    <cellStyle name="Comma 6 2 2 4 2 2 2 2 2 2 3" xfId="10975" xr:uid="{80ECE891-FCE7-4C4C-8662-CF214DA0CFCA}"/>
    <cellStyle name="Comma 6 2 2 4 2 2 2 2 2 2 3 2" xfId="10976" xr:uid="{7B1B5B95-C95A-4DA0-9E49-CC19B283DD5C}"/>
    <cellStyle name="Comma 6 2 2 4 2 2 2 2 2 2 3 2 2" xfId="10977" xr:uid="{8D17C4B0-9415-45CA-8BCF-7733E9447CF9}"/>
    <cellStyle name="Comma 6 2 2 4 2 2 2 2 2 2 3 2 2 2" xfId="32069" xr:uid="{54DC9EA5-186E-49E2-B090-7852346E2F55}"/>
    <cellStyle name="Comma 6 2 2 4 2 2 2 2 2 2 3 2 3" xfId="10978" xr:uid="{6E22774B-D1BA-45A9-85A3-80132258A253}"/>
    <cellStyle name="Comma 6 2 2 4 2 2 2 2 2 2 3 2 3 2" xfId="32070" xr:uid="{4D14005D-406F-48AC-B7C5-B8A590FAEC87}"/>
    <cellStyle name="Comma 6 2 2 4 2 2 2 2 2 2 3 2 4" xfId="32068" xr:uid="{841776EF-A5AE-4FD1-80AF-6AD6FBC69273}"/>
    <cellStyle name="Comma 6 2 2 4 2 2 2 2 2 2 3 3" xfId="10979" xr:uid="{5CE22052-CB4E-4CCE-A401-223FA7A54735}"/>
    <cellStyle name="Comma 6 2 2 4 2 2 2 2 2 2 3 3 2" xfId="10980" xr:uid="{ED22C875-2CEF-4A57-921E-413DE5D13434}"/>
    <cellStyle name="Comma 6 2 2 4 2 2 2 2 2 2 3 3 2 2" xfId="32072" xr:uid="{069C1C58-FB5A-416E-81D5-81E5B15E005A}"/>
    <cellStyle name="Comma 6 2 2 4 2 2 2 2 2 2 3 3 3" xfId="32071" xr:uid="{3F23594A-DEB7-4052-BB20-769802CA4BA6}"/>
    <cellStyle name="Comma 6 2 2 4 2 2 2 2 2 2 3 4" xfId="10981" xr:uid="{112C6024-53C9-4408-9BD3-61799638AC76}"/>
    <cellStyle name="Comma 6 2 2 4 2 2 2 2 2 2 3 4 2" xfId="32073" xr:uid="{C6539121-F0EB-4C30-AB2B-9A895237F5EB}"/>
    <cellStyle name="Comma 6 2 2 4 2 2 2 2 2 2 3 5" xfId="10982" xr:uid="{8F74DC99-3984-4E02-95F6-1A4C563CFFC8}"/>
    <cellStyle name="Comma 6 2 2 4 2 2 2 2 2 2 3 5 2" xfId="32074" xr:uid="{BD59CD48-66B5-406F-9D03-8D1D2381EDF8}"/>
    <cellStyle name="Comma 6 2 2 4 2 2 2 2 2 2 3 6" xfId="32067" xr:uid="{11B6D898-C437-497A-BC6B-713E2E9102BA}"/>
    <cellStyle name="Comma 6 2 2 4 2 2 2 2 2 2 4" xfId="10983" xr:uid="{BFD98FEC-23C4-4BA3-A31C-CA89387201EF}"/>
    <cellStyle name="Comma 6 2 2 4 2 2 2 2 2 2 4 2" xfId="10984" xr:uid="{CFAA4286-BD8A-4008-86A3-542F8C78E80B}"/>
    <cellStyle name="Comma 6 2 2 4 2 2 2 2 2 2 4 2 2" xfId="32076" xr:uid="{FE10577D-829B-4D33-9EB6-D9158B9CAA96}"/>
    <cellStyle name="Comma 6 2 2 4 2 2 2 2 2 2 4 3" xfId="32075" xr:uid="{B3D8B3F9-EED7-4F20-93B8-6AFD17A21424}"/>
    <cellStyle name="Comma 6 2 2 4 2 2 2 2 2 2 5" xfId="10985" xr:uid="{43E39E38-CA20-4FDC-A9C3-2F65F852AAF2}"/>
    <cellStyle name="Comma 6 2 2 4 2 2 2 2 2 2 5 2" xfId="32077" xr:uid="{0E3474A8-C4DA-40CC-BCD2-4CFBE1B59F98}"/>
    <cellStyle name="Comma 6 2 2 4 2 2 2 2 2 2 6" xfId="10986" xr:uid="{028537B9-A413-4465-AE43-9234DA52A17C}"/>
    <cellStyle name="Comma 6 2 2 4 2 2 2 2 2 2 6 2" xfId="32078" xr:uid="{6762DD74-19C8-4BF7-BF9C-C31124C57E87}"/>
    <cellStyle name="Comma 6 2 2 4 2 2 2 2 2 2 7" xfId="32061" xr:uid="{2B4B2358-F2FF-42FB-B6A4-7E6F1697E676}"/>
    <cellStyle name="Comma 6 2 2 4 2 2 2 2 2 3" xfId="10987" xr:uid="{563C55A9-F5BB-4491-B67B-66BDC6369897}"/>
    <cellStyle name="Comma 6 2 2 4 2 2 2 2 2 3 2" xfId="10988" xr:uid="{FDD77A06-3484-4575-A45A-B1B7214C337F}"/>
    <cellStyle name="Comma 6 2 2 4 2 2 2 2 2 3 2 2" xfId="10989" xr:uid="{A7A58605-9B55-409D-9754-C227BC945D81}"/>
    <cellStyle name="Comma 6 2 2 4 2 2 2 2 2 3 2 2 2" xfId="32081" xr:uid="{E56574A0-3F1E-4EAB-88AB-25261728D14D}"/>
    <cellStyle name="Comma 6 2 2 4 2 2 2 2 2 3 2 3" xfId="32080" xr:uid="{4824CED6-8C0E-4901-B0E9-59C6EAE9567F}"/>
    <cellStyle name="Comma 6 2 2 4 2 2 2 2 2 3 3" xfId="10990" xr:uid="{2B9EB9EE-CC88-41D7-9C6F-6B3A41A9B315}"/>
    <cellStyle name="Comma 6 2 2 4 2 2 2 2 2 3 3 2" xfId="32082" xr:uid="{C2C32534-D2CE-49A6-9CBC-86FA88B4AFED}"/>
    <cellStyle name="Comma 6 2 2 4 2 2 2 2 2 3 4" xfId="10991" xr:uid="{47EB82A3-B525-44D9-898E-CD4CA0DE2238}"/>
    <cellStyle name="Comma 6 2 2 4 2 2 2 2 2 3 4 2" xfId="32083" xr:uid="{48875609-ADAC-4CC9-ADA7-D738A72069BB}"/>
    <cellStyle name="Comma 6 2 2 4 2 2 2 2 2 3 5" xfId="32079" xr:uid="{D5C6BCB2-698D-4E1C-8B7F-AC51BBF98336}"/>
    <cellStyle name="Comma 6 2 2 4 2 2 2 2 2 4" xfId="10992" xr:uid="{9400BC00-C8A1-45A2-A6BD-4B6D673CFEEE}"/>
    <cellStyle name="Comma 6 2 2 4 2 2 2 2 2 4 2" xfId="10993" xr:uid="{FD4289FE-9507-497D-A99F-AD1079338FCF}"/>
    <cellStyle name="Comma 6 2 2 4 2 2 2 2 2 4 2 2" xfId="32085" xr:uid="{4A230904-F7E9-4F1A-8444-02314A38590B}"/>
    <cellStyle name="Comma 6 2 2 4 2 2 2 2 2 4 3" xfId="32084" xr:uid="{B0BFB4D2-00E0-4B0F-B02A-9088540AC84A}"/>
    <cellStyle name="Comma 6 2 2 4 2 2 2 2 2 5" xfId="10994" xr:uid="{72BCD4F3-7486-4AFE-9836-FD9477B6F131}"/>
    <cellStyle name="Comma 6 2 2 4 2 2 2 2 2 5 2" xfId="32086" xr:uid="{E804BB59-9E71-4622-882C-4E903552231E}"/>
    <cellStyle name="Comma 6 2 2 4 2 2 2 2 2 6" xfId="10995" xr:uid="{3661CD36-ED6B-45F4-AED5-6C25C637193E}"/>
    <cellStyle name="Comma 6 2 2 4 2 2 2 2 2 6 2" xfId="32087" xr:uid="{B59F0225-B5B3-41B7-A4D4-2CCE4578959C}"/>
    <cellStyle name="Comma 6 2 2 4 2 2 2 2 2 7" xfId="32060" xr:uid="{F85FA325-F65E-4681-A44F-AABF846B4A04}"/>
    <cellStyle name="Comma 6 2 2 4 2 2 2 2 3" xfId="10996" xr:uid="{7BEFC61B-D8AB-4367-8B72-32DCE313B75C}"/>
    <cellStyle name="Comma 6 2 2 4 2 2 2 2 3 2" xfId="10997" xr:uid="{55C83A5B-B955-439F-8FDA-612069673F82}"/>
    <cellStyle name="Comma 6 2 2 4 2 2 2 2 3 2 2" xfId="10998" xr:uid="{FA6F11A9-7E01-4063-A9A0-7856F54C3AEB}"/>
    <cellStyle name="Comma 6 2 2 4 2 2 2 2 3 2 2 2" xfId="32090" xr:uid="{DE7E731C-C975-4300-98EF-9CFCE8A29F92}"/>
    <cellStyle name="Comma 6 2 2 4 2 2 2 2 3 2 3" xfId="32089" xr:uid="{05981D05-25AA-4E17-9D04-029735F94198}"/>
    <cellStyle name="Comma 6 2 2 4 2 2 2 2 3 3" xfId="10999" xr:uid="{C268C4A1-D453-425C-937E-7F8D8073FC76}"/>
    <cellStyle name="Comma 6 2 2 4 2 2 2 2 3 3 2" xfId="32091" xr:uid="{5DFECB3B-135D-46A5-AF2D-7C1786C0F512}"/>
    <cellStyle name="Comma 6 2 2 4 2 2 2 2 3 4" xfId="11000" xr:uid="{D5C07A4A-F778-4528-92DA-92A0B9716064}"/>
    <cellStyle name="Comma 6 2 2 4 2 2 2 2 3 4 2" xfId="32092" xr:uid="{76479F0E-763B-4FC7-B303-A0AFC4C8EA03}"/>
    <cellStyle name="Comma 6 2 2 4 2 2 2 2 3 5" xfId="32088" xr:uid="{BC79CF7A-3F70-49D6-80C0-DD03166797D2}"/>
    <cellStyle name="Comma 6 2 2 4 2 2 2 2 4" xfId="11001" xr:uid="{4D1F2A2A-A162-4F98-99FB-1121FCB7A7F0}"/>
    <cellStyle name="Comma 6 2 2 4 2 2 2 2 4 2" xfId="11002" xr:uid="{0A988501-22C2-4912-9AEB-23DE7B373AA0}"/>
    <cellStyle name="Comma 6 2 2 4 2 2 2 2 4 2 2" xfId="32094" xr:uid="{E82FE2F5-9FCA-46CB-8FCC-5E4E4A11801C}"/>
    <cellStyle name="Comma 6 2 2 4 2 2 2 2 4 3" xfId="32093" xr:uid="{375DCD1D-FB61-4206-BA32-3D5F9EFE735E}"/>
    <cellStyle name="Comma 6 2 2 4 2 2 2 2 5" xfId="11003" xr:uid="{28A53F20-4299-498D-A167-267DA61D152D}"/>
    <cellStyle name="Comma 6 2 2 4 2 2 2 2 5 2" xfId="32095" xr:uid="{BE8D9BD6-C59E-4299-A85C-0BFFC97C4961}"/>
    <cellStyle name="Comma 6 2 2 4 2 2 2 2 6" xfId="11004" xr:uid="{A5D06D13-9C2C-4CAE-899E-7152B5E37AE7}"/>
    <cellStyle name="Comma 6 2 2 4 2 2 2 2 6 2" xfId="32096" xr:uid="{77F3225B-45EC-4B1B-8441-1C849E1978B7}"/>
    <cellStyle name="Comma 6 2 2 4 2 2 2 2 7" xfId="32059" xr:uid="{3833F146-26D9-4861-8387-3947C52AC5E9}"/>
    <cellStyle name="Comma 6 2 2 4 2 2 2 3" xfId="11005" xr:uid="{08075D44-4A62-451F-B240-14CF0C5CC178}"/>
    <cellStyle name="Comma 6 2 2 4 2 2 2 3 2" xfId="11006" xr:uid="{63068D33-0BFC-48F1-B591-4B038B1D6D8D}"/>
    <cellStyle name="Comma 6 2 2 4 2 2 2 3 2 2" xfId="11007" xr:uid="{09AEAE59-ADA0-4388-8C63-5773D35CA4BB}"/>
    <cellStyle name="Comma 6 2 2 4 2 2 2 3 2 2 2" xfId="11008" xr:uid="{1CEFEE6E-7E94-4E1D-BD96-F6EFCA0CF600}"/>
    <cellStyle name="Comma 6 2 2 4 2 2 2 3 2 2 2 2" xfId="11009" xr:uid="{EC4A73BB-09CE-4AFB-BCA0-2E997D81DC33}"/>
    <cellStyle name="Comma 6 2 2 4 2 2 2 3 2 2 2 2 2" xfId="11010" xr:uid="{E7EB508B-31DE-4A55-9F73-D8096D08BEF2}"/>
    <cellStyle name="Comma 6 2 2 4 2 2 2 3 2 2 2 2 2 2" xfId="32102" xr:uid="{AFD19CD1-3E78-4763-AB82-C1E2F77003E0}"/>
    <cellStyle name="Comma 6 2 2 4 2 2 2 3 2 2 2 2 3" xfId="11011" xr:uid="{BD4E8154-8F82-40A2-811D-DE264BAEA432}"/>
    <cellStyle name="Comma 6 2 2 4 2 2 2 3 2 2 2 2 3 2" xfId="32103" xr:uid="{5D4FFBCC-38E4-4AA3-9E5C-C369783D39D2}"/>
    <cellStyle name="Comma 6 2 2 4 2 2 2 3 2 2 2 2 4" xfId="32101" xr:uid="{8C5F5859-EB36-4493-8397-E417846FD52B}"/>
    <cellStyle name="Comma 6 2 2 4 2 2 2 3 2 2 2 3" xfId="11012" xr:uid="{FE442488-6C43-484C-B921-6D1CBB601726}"/>
    <cellStyle name="Comma 6 2 2 4 2 2 2 3 2 2 2 3 2" xfId="11013" xr:uid="{AA3FDD0D-151A-4478-96DD-787A9611F02C}"/>
    <cellStyle name="Comma 6 2 2 4 2 2 2 3 2 2 2 3 2 2" xfId="32105" xr:uid="{69255736-80F5-4D6F-9698-29BA5236F0B1}"/>
    <cellStyle name="Comma 6 2 2 4 2 2 2 3 2 2 2 3 3" xfId="32104" xr:uid="{A960AB7C-1D6F-4B0D-8DE0-B5938D66E97F}"/>
    <cellStyle name="Comma 6 2 2 4 2 2 2 3 2 2 2 4" xfId="11014" xr:uid="{45198F19-FCC5-4C8D-8022-9339688BD8FE}"/>
    <cellStyle name="Comma 6 2 2 4 2 2 2 3 2 2 2 4 2" xfId="32106" xr:uid="{5874C0CD-36E8-46A7-B122-F120A8A13362}"/>
    <cellStyle name="Comma 6 2 2 4 2 2 2 3 2 2 2 5" xfId="11015" xr:uid="{8FE02855-7751-4165-AA2D-4BE47C85FC15}"/>
    <cellStyle name="Comma 6 2 2 4 2 2 2 3 2 2 2 5 2" xfId="32107" xr:uid="{B19BCAAC-9CC1-4372-8AEB-D27FF919A844}"/>
    <cellStyle name="Comma 6 2 2 4 2 2 2 3 2 2 2 6" xfId="32100" xr:uid="{24EA0905-3533-48C5-9E88-3F2FB46F77C4}"/>
    <cellStyle name="Comma 6 2 2 4 2 2 2 3 2 2 3" xfId="11016" xr:uid="{CA779A95-0582-4873-9924-D4811F7E7573}"/>
    <cellStyle name="Comma 6 2 2 4 2 2 2 3 2 2 3 2" xfId="11017" xr:uid="{F6900325-2FBF-4766-94F1-8CD592A5D619}"/>
    <cellStyle name="Comma 6 2 2 4 2 2 2 3 2 2 3 2 2" xfId="32109" xr:uid="{09F353C3-8CA4-41F6-A31C-A177561DDA12}"/>
    <cellStyle name="Comma 6 2 2 4 2 2 2 3 2 2 3 3" xfId="32108" xr:uid="{55284968-8A16-4692-B65E-596B7EEEAD5E}"/>
    <cellStyle name="Comma 6 2 2 4 2 2 2 3 2 2 4" xfId="11018" xr:uid="{41A1E7FA-F96E-4D5D-BE47-45437B066611}"/>
    <cellStyle name="Comma 6 2 2 4 2 2 2 3 2 2 4 2" xfId="32110" xr:uid="{C7228FA2-593B-43E8-AE87-C93BF4E5150B}"/>
    <cellStyle name="Comma 6 2 2 4 2 2 2 3 2 2 5" xfId="11019" xr:uid="{838208DD-F1A8-4D97-8D15-1D8E3688D240}"/>
    <cellStyle name="Comma 6 2 2 4 2 2 2 3 2 2 5 2" xfId="32111" xr:uid="{C59D7A70-04A3-4D75-A5B4-D287A1C0A173}"/>
    <cellStyle name="Comma 6 2 2 4 2 2 2 3 2 2 6" xfId="32099" xr:uid="{9E73B6FB-7C58-45EE-AC38-C66DC0FAA8CC}"/>
    <cellStyle name="Comma 6 2 2 4 2 2 2 3 2 3" xfId="11020" xr:uid="{0EEEBA92-234B-4057-ADDF-28A219665BF2}"/>
    <cellStyle name="Comma 6 2 2 4 2 2 2 3 2 3 2" xfId="11021" xr:uid="{E7BAE998-7E80-4ED5-A4DF-CAD4478C40EB}"/>
    <cellStyle name="Comma 6 2 2 4 2 2 2 3 2 3 2 2" xfId="11022" xr:uid="{81851324-55D6-439F-B786-12AEDBA3CB71}"/>
    <cellStyle name="Comma 6 2 2 4 2 2 2 3 2 3 2 2 2" xfId="11023" xr:uid="{90FE3C29-0E6B-4838-9EA6-1D37E345B7AF}"/>
    <cellStyle name="Comma 6 2 2 4 2 2 2 3 2 3 2 2 2 2" xfId="32115" xr:uid="{25B93573-2D9F-463D-8391-C7FE127C1344}"/>
    <cellStyle name="Comma 6 2 2 4 2 2 2 3 2 3 2 2 3" xfId="32114" xr:uid="{9DE0F2D8-CAE4-4F9C-98D4-2B11E7A48556}"/>
    <cellStyle name="Comma 6 2 2 4 2 2 2 3 2 3 2 3" xfId="11024" xr:uid="{689B27DC-A985-4B63-ABA6-F0F7805803EA}"/>
    <cellStyle name="Comma 6 2 2 4 2 2 2 3 2 3 2 3 2" xfId="32116" xr:uid="{B4404442-EBF8-49B9-9F4B-DA8F55BEAA3C}"/>
    <cellStyle name="Comma 6 2 2 4 2 2 2 3 2 3 2 4" xfId="32113" xr:uid="{0E0C9E8A-1DE7-4E28-8C03-A1DEF76109D3}"/>
    <cellStyle name="Comma 6 2 2 4 2 2 2 3 2 3 3" xfId="11025" xr:uid="{D58257FB-4EB5-463E-BF43-D50B03A6682C}"/>
    <cellStyle name="Comma 6 2 2 4 2 2 2 3 2 3 3 2" xfId="11026" xr:uid="{5725FCD6-67E3-40A2-8A79-F107DD2239EB}"/>
    <cellStyle name="Comma 6 2 2 4 2 2 2 3 2 3 3 2 2" xfId="32118" xr:uid="{4E72FC6C-6277-48C7-A6BA-2FC6B26B37B0}"/>
    <cellStyle name="Comma 6 2 2 4 2 2 2 3 2 3 3 3" xfId="32117" xr:uid="{F7D6B031-4DCB-488F-8F9A-01CEE530EF52}"/>
    <cellStyle name="Comma 6 2 2 4 2 2 2 3 2 3 4" xfId="11027" xr:uid="{9C7B6EFA-8604-493C-900C-E2879FCFB881}"/>
    <cellStyle name="Comma 6 2 2 4 2 2 2 3 2 3 4 2" xfId="32119" xr:uid="{06FDF0BE-2E23-45BA-BAF0-5019D0630E69}"/>
    <cellStyle name="Comma 6 2 2 4 2 2 2 3 2 3 5" xfId="11028" xr:uid="{91307BC2-D1BF-4845-B2F2-58382F813E32}"/>
    <cellStyle name="Comma 6 2 2 4 2 2 2 3 2 3 5 2" xfId="32120" xr:uid="{F9F136F4-B24D-49E0-B964-F0D45E9B6B2A}"/>
    <cellStyle name="Comma 6 2 2 4 2 2 2 3 2 3 6" xfId="11029" xr:uid="{D44637CB-8852-46AA-B448-98B755160564}"/>
    <cellStyle name="Comma 6 2 2 4 2 2 2 3 2 3 6 2" xfId="32121" xr:uid="{535C6060-16F9-405B-A6A1-D75C76362CA3}"/>
    <cellStyle name="Comma 6 2 2 4 2 2 2 3 2 3 7" xfId="11030" xr:uid="{A1DC726D-83DA-440E-9AB0-D9E0CA615FBE}"/>
    <cellStyle name="Comma 6 2 2 4 2 2 2 3 2 3 7 2" xfId="32122" xr:uid="{7394A93F-8E4C-4301-BF94-0FB115B963D0}"/>
    <cellStyle name="Comma 6 2 2 4 2 2 2 3 2 3 8" xfId="11031" xr:uid="{EBB5F5FC-2010-4134-8951-EEA8535BEB5B}"/>
    <cellStyle name="Comma 6 2 2 4 2 2 2 3 2 3 8 2" xfId="32123" xr:uid="{72CBBE10-C166-4C46-B648-1C43EA404BE7}"/>
    <cellStyle name="Comma 6 2 2 4 2 2 2 3 2 3 9" xfId="32112" xr:uid="{A465AF66-326F-4D65-A55B-25AA1EA45346}"/>
    <cellStyle name="Comma 6 2 2 4 2 2 2 3 2 4" xfId="11032" xr:uid="{C748F48A-4C74-4971-A361-035813FD48E4}"/>
    <cellStyle name="Comma 6 2 2 4 2 2 2 3 2 4 2" xfId="11033" xr:uid="{5D8D855B-79E4-4CB6-B958-5C67B3CCB805}"/>
    <cellStyle name="Comma 6 2 2 4 2 2 2 3 2 4 2 2" xfId="32125" xr:uid="{BE4B4C8C-E709-4A2A-B4E2-C8309CC29021}"/>
    <cellStyle name="Comma 6 2 2 4 2 2 2 3 2 4 3" xfId="32124" xr:uid="{C64088C1-B9BD-4053-932A-DE11C8BF4AE8}"/>
    <cellStyle name="Comma 6 2 2 4 2 2 2 3 2 5" xfId="11034" xr:uid="{60950525-19A9-4335-9EFE-877F51C1CD36}"/>
    <cellStyle name="Comma 6 2 2 4 2 2 2 3 2 5 2" xfId="32126" xr:uid="{7D64C630-AFD4-41FE-AA6A-DF6055F2DCDC}"/>
    <cellStyle name="Comma 6 2 2 4 2 2 2 3 2 6" xfId="11035" xr:uid="{58CB7A5F-EE5C-4B26-8423-DAC2212FC5E8}"/>
    <cellStyle name="Comma 6 2 2 4 2 2 2 3 2 6 2" xfId="32127" xr:uid="{C37A9191-2F9C-4961-B296-00CDD0ABB07D}"/>
    <cellStyle name="Comma 6 2 2 4 2 2 2 3 2 7" xfId="32098" xr:uid="{645D94E1-6CFC-4C32-9B13-DE05C0D54637}"/>
    <cellStyle name="Comma 6 2 2 4 2 2 2 3 3" xfId="11036" xr:uid="{2BD0F7E3-AF26-4132-9D45-D81D532FA2A0}"/>
    <cellStyle name="Comma 6 2 2 4 2 2 2 3 3 2" xfId="11037" xr:uid="{7906A14A-0600-43C1-98D0-7FEEC529251F}"/>
    <cellStyle name="Comma 6 2 2 4 2 2 2 3 3 2 2" xfId="11038" xr:uid="{19E89276-1CD9-4C57-8512-6BD674A6C4E3}"/>
    <cellStyle name="Comma 6 2 2 4 2 2 2 3 3 2 2 2" xfId="32130" xr:uid="{47AB4760-9DB7-4F5B-AFB2-BB7C2C5B4FF5}"/>
    <cellStyle name="Comma 6 2 2 4 2 2 2 3 3 2 3" xfId="32129" xr:uid="{6E9B1A9D-2573-4049-8873-34C36E25DB46}"/>
    <cellStyle name="Comma 6 2 2 4 2 2 2 3 3 3" xfId="11039" xr:uid="{876729BC-A5EE-436D-864A-6510959F20DE}"/>
    <cellStyle name="Comma 6 2 2 4 2 2 2 3 3 3 2" xfId="32131" xr:uid="{190E8CD2-6B0A-492F-ADB2-442DA15FB8DC}"/>
    <cellStyle name="Comma 6 2 2 4 2 2 2 3 3 4" xfId="11040" xr:uid="{37DF5706-E3EE-45ED-8478-7807172B128C}"/>
    <cellStyle name="Comma 6 2 2 4 2 2 2 3 3 4 2" xfId="32132" xr:uid="{9A349627-5BE9-4603-AE57-C9241608033A}"/>
    <cellStyle name="Comma 6 2 2 4 2 2 2 3 3 5" xfId="32128" xr:uid="{558BD0D6-B081-43D3-ABFE-0C1E8AF3451D}"/>
    <cellStyle name="Comma 6 2 2 4 2 2 2 3 4" xfId="11041" xr:uid="{35CEDEF9-E404-4EC2-8F5F-62E29B6A4390}"/>
    <cellStyle name="Comma 6 2 2 4 2 2 2 3 4 2" xfId="11042" xr:uid="{8AAB9CCB-4076-4AA2-BE8D-F698EA1983EB}"/>
    <cellStyle name="Comma 6 2 2 4 2 2 2 3 4 2 2" xfId="32134" xr:uid="{A4A50194-86BB-42C2-B70D-4AF8A9F0B531}"/>
    <cellStyle name="Comma 6 2 2 4 2 2 2 3 4 3" xfId="32133" xr:uid="{F74A5F11-1802-4A44-8FEA-0551843B515D}"/>
    <cellStyle name="Comma 6 2 2 4 2 2 2 3 5" xfId="11043" xr:uid="{710AD9A7-091D-49A7-844D-B4CFDBDCA5B3}"/>
    <cellStyle name="Comma 6 2 2 4 2 2 2 3 5 2" xfId="32135" xr:uid="{E5069778-68E2-4867-8A63-7BE1E24D0970}"/>
    <cellStyle name="Comma 6 2 2 4 2 2 2 3 6" xfId="11044" xr:uid="{FCB066A8-2F50-4FCF-A103-B718C6070A20}"/>
    <cellStyle name="Comma 6 2 2 4 2 2 2 3 6 2" xfId="32136" xr:uid="{DFF3BEDF-75B1-4600-9A16-6803C09FC423}"/>
    <cellStyle name="Comma 6 2 2 4 2 2 2 3 7" xfId="32097" xr:uid="{32FE3BBF-9A0C-479B-A27D-B6BDAA4F9F77}"/>
    <cellStyle name="Comma 6 2 2 4 2 2 2 4" xfId="11045" xr:uid="{E747258E-1DCB-40FD-B77B-5F696E21E597}"/>
    <cellStyle name="Comma 6 2 2 4 2 2 2 4 2" xfId="11046" xr:uid="{FD35734B-57A8-4817-8730-72B4DA961155}"/>
    <cellStyle name="Comma 6 2 2 4 2 2 2 4 2 2" xfId="11047" xr:uid="{BC94F2BC-685C-4F29-909C-9ABFE635E0C7}"/>
    <cellStyle name="Comma 6 2 2 4 2 2 2 4 2 2 2" xfId="11048" xr:uid="{0D18E260-7D81-4E87-8E58-5C742285C9A0}"/>
    <cellStyle name="Comma 6 2 2 4 2 2 2 4 2 2 2 2" xfId="32140" xr:uid="{B59D30BC-5D23-4AF0-A801-7698B0F40BCB}"/>
    <cellStyle name="Comma 6 2 2 4 2 2 2 4 2 2 3" xfId="32139" xr:uid="{0109C767-2037-44A1-BE25-77B5D8B1D76A}"/>
    <cellStyle name="Comma 6 2 2 4 2 2 2 4 2 3" xfId="11049" xr:uid="{E1636CF1-166A-44E7-B26D-FF728050F03F}"/>
    <cellStyle name="Comma 6 2 2 4 2 2 2 4 2 3 2" xfId="32141" xr:uid="{F5FB9395-892B-447A-A8E7-D531C53FEC61}"/>
    <cellStyle name="Comma 6 2 2 4 2 2 2 4 2 4" xfId="11050" xr:uid="{4BDB3F02-7B19-41F4-B55F-433744697AB9}"/>
    <cellStyle name="Comma 6 2 2 4 2 2 2 4 2 4 2" xfId="32142" xr:uid="{174F4220-08A7-4689-93F7-C0755035EFE9}"/>
    <cellStyle name="Comma 6 2 2 4 2 2 2 4 2 5" xfId="32138" xr:uid="{678565A5-E86C-4625-AB7B-033297B60803}"/>
    <cellStyle name="Comma 6 2 2 4 2 2 2 4 3" xfId="11051" xr:uid="{C6557DDD-BC5B-4A22-B525-CD6F26DC78B1}"/>
    <cellStyle name="Comma 6 2 2 4 2 2 2 4 3 2" xfId="11052" xr:uid="{96F9BF28-C24E-4FF6-94C9-943FD90EA524}"/>
    <cellStyle name="Comma 6 2 2 4 2 2 2 4 3 2 2" xfId="32144" xr:uid="{232261B1-3A21-4240-82C3-2BB1A2369123}"/>
    <cellStyle name="Comma 6 2 2 4 2 2 2 4 3 3" xfId="11053" xr:uid="{23927CDB-165F-4208-BD43-50E735367FF0}"/>
    <cellStyle name="Comma 6 2 2 4 2 2 2 4 3 3 2" xfId="32145" xr:uid="{62C306DF-8F8D-4D42-AC32-C9D3F17EC8AF}"/>
    <cellStyle name="Comma 6 2 2 4 2 2 2 4 3 4" xfId="32143" xr:uid="{3BE184A1-461E-42AF-86F2-FF48865CFF37}"/>
    <cellStyle name="Comma 6 2 2 4 2 2 2 4 4" xfId="11054" xr:uid="{97274AB6-6939-4BD3-8613-097FEBAEB9F8}"/>
    <cellStyle name="Comma 6 2 2 4 2 2 2 4 4 2" xfId="32146" xr:uid="{422A0C36-1C06-4B59-B054-25F066B94C24}"/>
    <cellStyle name="Comma 6 2 2 4 2 2 2 4 5" xfId="11055" xr:uid="{909F8D18-2F7F-43B0-BF8D-323C6AE423DA}"/>
    <cellStyle name="Comma 6 2 2 4 2 2 2 4 5 2" xfId="32147" xr:uid="{6275C24B-FDAE-412D-B07E-056B0282B7B9}"/>
    <cellStyle name="Comma 6 2 2 4 2 2 2 4 6" xfId="32137" xr:uid="{26A6BB13-E50F-4CAA-B20F-B3E3356E0E1C}"/>
    <cellStyle name="Comma 6 2 2 4 2 2 2 5" xfId="11056" xr:uid="{64FAF6C9-FE62-45BF-924C-269E99E4D4ED}"/>
    <cellStyle name="Comma 6 2 2 4 2 2 2 5 2" xfId="11057" xr:uid="{39BCAA1E-23CE-4178-83A9-C669E60C8034}"/>
    <cellStyle name="Comma 6 2 2 4 2 2 2 5 2 2" xfId="11058" xr:uid="{C7579440-DC1D-4B8D-A937-A9D3353374DD}"/>
    <cellStyle name="Comma 6 2 2 4 2 2 2 5 2 2 2" xfId="32150" xr:uid="{32F1FE8B-CEE2-4579-B48F-A456590DEA36}"/>
    <cellStyle name="Comma 6 2 2 4 2 2 2 5 2 3" xfId="32149" xr:uid="{02D0918A-4F27-475D-A4E3-B5EDB73ADAF3}"/>
    <cellStyle name="Comma 6 2 2 4 2 2 2 5 3" xfId="11059" xr:uid="{BA4B9FD3-F5D9-4950-98A6-A4C14C4E6E36}"/>
    <cellStyle name="Comma 6 2 2 4 2 2 2 5 3 2" xfId="32151" xr:uid="{20B3D638-E26D-42DF-8744-C1A2222A91CD}"/>
    <cellStyle name="Comma 6 2 2 4 2 2 2 5 4" xfId="11060" xr:uid="{C7FE4487-BC79-4E8F-94CB-D20BD5F23B6B}"/>
    <cellStyle name="Comma 6 2 2 4 2 2 2 5 4 2" xfId="32152" xr:uid="{2367CB28-85D8-4BCE-9E50-E7631BCE8C6A}"/>
    <cellStyle name="Comma 6 2 2 4 2 2 2 5 5" xfId="32148" xr:uid="{616DEDA3-418A-4A6A-82CB-A86EC13EA5E3}"/>
    <cellStyle name="Comma 6 2 2 4 2 2 2 6" xfId="11061" xr:uid="{7771E704-009C-4D52-B05C-28CAF8FA8E11}"/>
    <cellStyle name="Comma 6 2 2 4 2 2 2 6 2" xfId="11062" xr:uid="{C643DAFB-3FF5-4D15-A119-02DFB857A039}"/>
    <cellStyle name="Comma 6 2 2 4 2 2 2 6 2 2" xfId="32154" xr:uid="{C49EB833-FA37-4C1F-A0F0-2943BAFDA8F0}"/>
    <cellStyle name="Comma 6 2 2 4 2 2 2 6 3" xfId="32153" xr:uid="{8291C837-E808-49EC-842B-C114F854BD0F}"/>
    <cellStyle name="Comma 6 2 2 4 2 2 2 7" xfId="11063" xr:uid="{C26A8A01-E1B2-4205-B2D0-AD58D8D61824}"/>
    <cellStyle name="Comma 6 2 2 4 2 2 2 7 2" xfId="32155" xr:uid="{88E1FDFF-9358-449F-87CD-6BB7764804C5}"/>
    <cellStyle name="Comma 6 2 2 4 2 2 2 8" xfId="11064" xr:uid="{9EFBB1C4-DE7C-4312-8E4F-9EEFE10D9790}"/>
    <cellStyle name="Comma 6 2 2 4 2 2 2 8 2" xfId="32156" xr:uid="{A33FDDC5-9CEC-4608-B52B-2381BE3FCBAF}"/>
    <cellStyle name="Comma 6 2 2 4 2 2 2 9" xfId="32058" xr:uid="{45772425-08E8-4FDC-9134-582952945AE1}"/>
    <cellStyle name="Comma 6 2 2 4 2 2 3" xfId="11065" xr:uid="{265E6A00-F6FB-48FB-A316-DD9B25F8A97C}"/>
    <cellStyle name="Comma 6 2 2 4 2 2 3 2" xfId="11066" xr:uid="{EC7F2AA8-86CA-4716-BB91-F93C45CF0C71}"/>
    <cellStyle name="Comma 6 2 2 4 2 2 3 2 2" xfId="11067" xr:uid="{78751A9A-B89C-4B9A-BEB9-9E104F111851}"/>
    <cellStyle name="Comma 6 2 2 4 2 2 3 2 2 2" xfId="32159" xr:uid="{71B841D1-CF16-4030-8159-ACA4CDDF0C29}"/>
    <cellStyle name="Comma 6 2 2 4 2 2 3 2 3" xfId="32158" xr:uid="{8643172D-AADB-4B98-9D58-1E9D4D9BE25D}"/>
    <cellStyle name="Comma 6 2 2 4 2 2 3 3" xfId="11068" xr:uid="{69D9AA5A-5B3A-45D0-BA00-0701E4F1C9C5}"/>
    <cellStyle name="Comma 6 2 2 4 2 2 3 3 2" xfId="32160" xr:uid="{467D61AF-2842-489A-873F-68987A9216EA}"/>
    <cellStyle name="Comma 6 2 2 4 2 2 3 4" xfId="11069" xr:uid="{B5AF38FB-987B-49AB-85FC-1ED659EE65B1}"/>
    <cellStyle name="Comma 6 2 2 4 2 2 3 4 2" xfId="32161" xr:uid="{848E1B52-3342-46D8-A30C-FC14EF6B374C}"/>
    <cellStyle name="Comma 6 2 2 4 2 2 3 5" xfId="32157" xr:uid="{CB624201-4FAA-4064-8E0B-A47955020D66}"/>
    <cellStyle name="Comma 6 2 2 4 2 2 4" xfId="11070" xr:uid="{72511385-C0E1-4EC6-9E96-2DA4B08DDBA9}"/>
    <cellStyle name="Comma 6 2 2 4 2 2 4 2" xfId="11071" xr:uid="{27DEA9B9-F536-41FC-9AE9-925AD4C74E9B}"/>
    <cellStyle name="Comma 6 2 2 4 2 2 4 2 2" xfId="32163" xr:uid="{88F05D1C-C7BF-48AD-A171-FF8840907A32}"/>
    <cellStyle name="Comma 6 2 2 4 2 2 4 3" xfId="11072" xr:uid="{70F92AF7-859F-43AF-B5CC-24C2C024AA9A}"/>
    <cellStyle name="Comma 6 2 2 4 2 2 4 3 2" xfId="32164" xr:uid="{A388E3B6-BF77-49B3-843D-70583DE3A9C5}"/>
    <cellStyle name="Comma 6 2 2 4 2 2 4 4" xfId="32162" xr:uid="{159FD4E7-5582-4D4E-BB7D-962910C58362}"/>
    <cellStyle name="Comma 6 2 2 4 2 2 5" xfId="11073" xr:uid="{1256D794-B68B-42C3-BE89-A2C9D8CCCBF7}"/>
    <cellStyle name="Comma 6 2 2 4 2 2 5 2" xfId="32165" xr:uid="{8AA558E4-63A7-44F8-A01D-0B24FD83BECD}"/>
    <cellStyle name="Comma 6 2 2 4 2 2 6" xfId="11074" xr:uid="{C096DFA1-732F-434A-9F6B-7C7E51F75C9C}"/>
    <cellStyle name="Comma 6 2 2 4 2 2 6 2" xfId="32166" xr:uid="{36CF6F98-3257-4283-BA41-4B3E29FD71A7}"/>
    <cellStyle name="Comma 6 2 2 4 2 2 7" xfId="32057" xr:uid="{34F55558-AA70-4B85-84D1-32C8F83F1626}"/>
    <cellStyle name="Comma 6 2 2 4 2 3" xfId="11075" xr:uid="{54DCC9C0-FD9F-42D9-811A-12FAACD7B755}"/>
    <cellStyle name="Comma 6 2 2 4 2 3 2" xfId="11076" xr:uid="{550490C6-25DB-462B-A88D-73713D51CE71}"/>
    <cellStyle name="Comma 6 2 2 4 2 3 2 2" xfId="11077" xr:uid="{C847073A-FF01-4E73-84CF-4D4774AE8B3D}"/>
    <cellStyle name="Comma 6 2 2 4 2 3 2 2 2" xfId="32169" xr:uid="{3096F85C-806B-4042-ACBE-8CF276B41FFE}"/>
    <cellStyle name="Comma 6 2 2 4 2 3 2 3" xfId="32168" xr:uid="{3B4C678E-8D24-4097-9214-C1EDF4BE4FEF}"/>
    <cellStyle name="Comma 6 2 2 4 2 3 3" xfId="11078" xr:uid="{D2F52A94-D69E-4C7A-89E1-117459900EBD}"/>
    <cellStyle name="Comma 6 2 2 4 2 3 3 2" xfId="32170" xr:uid="{4A34D2F1-46EC-452E-A7B1-F246391B37ED}"/>
    <cellStyle name="Comma 6 2 2 4 2 3 4" xfId="11079" xr:uid="{211980BD-7694-4C52-9895-F13CD5EF2E2D}"/>
    <cellStyle name="Comma 6 2 2 4 2 3 4 2" xfId="32171" xr:uid="{D2DF74A6-37BA-4EFF-969C-7F85A8EBADD5}"/>
    <cellStyle name="Comma 6 2 2 4 2 3 5" xfId="32167" xr:uid="{C840AFAD-02E1-49EC-8171-60065D2E6528}"/>
    <cellStyle name="Comma 6 2 2 4 2 4" xfId="11080" xr:uid="{5F48FEA5-777E-4C18-9B56-67566A70AB1A}"/>
    <cellStyle name="Comma 6 2 2 4 2 4 2" xfId="11081" xr:uid="{8BE6D85C-E1C9-4D5E-82CB-254674F61EB7}"/>
    <cellStyle name="Comma 6 2 2 4 2 4 2 2" xfId="32173" xr:uid="{03608003-5C2A-4588-811B-6F5A998DB470}"/>
    <cellStyle name="Comma 6 2 2 4 2 4 3" xfId="32172" xr:uid="{24E24238-5E46-4B7B-ABB3-6349B3EB6453}"/>
    <cellStyle name="Comma 6 2 2 4 2 5" xfId="11082" xr:uid="{BB62CF29-11EA-4C0A-B140-29292218D2CA}"/>
    <cellStyle name="Comma 6 2 2 4 2 5 2" xfId="32174" xr:uid="{F6EA205D-AD0B-4B7A-92AD-EB7682183948}"/>
    <cellStyle name="Comma 6 2 2 4 2 6" xfId="11083" xr:uid="{50DF2E9E-0072-4940-806B-9B020976FA27}"/>
    <cellStyle name="Comma 6 2 2 4 2 6 2" xfId="32175" xr:uid="{EB1C7627-0115-49E8-B934-A64E45593B98}"/>
    <cellStyle name="Comma 6 2 2 4 2 7" xfId="31466" xr:uid="{E7C7EEB0-EB3C-432C-9DC1-2542BB6AB2CA}"/>
    <cellStyle name="Comma 6 2 2 4 3" xfId="11084" xr:uid="{10488D4A-3E60-4149-88CC-F06741EB402B}"/>
    <cellStyle name="Comma 6 2 2 4 3 2" xfId="11085" xr:uid="{44F40945-E486-4305-B8E8-4DC137D87FFE}"/>
    <cellStyle name="Comma 6 2 2 4 3 2 2" xfId="11086" xr:uid="{25A07556-4876-4E97-A1D6-96C33654778C}"/>
    <cellStyle name="Comma 6 2 2 4 3 2 2 2" xfId="32178" xr:uid="{33B4B08E-C930-4698-B7DB-31FE27832940}"/>
    <cellStyle name="Comma 6 2 2 4 3 2 3" xfId="32177" xr:uid="{FA297650-09C1-4BAB-8C41-71AAF9BA1259}"/>
    <cellStyle name="Comma 6 2 2 4 3 3" xfId="11087" xr:uid="{1A4C8BB6-B981-41CD-8509-334398661440}"/>
    <cellStyle name="Comma 6 2 2 4 3 3 2" xfId="32179" xr:uid="{67D01FFE-44CD-45A2-84AD-7605AFE09ACF}"/>
    <cellStyle name="Comma 6 2 2 4 3 4" xfId="11088" xr:uid="{84A72AFC-445B-4DC6-BA5D-12AC377A1278}"/>
    <cellStyle name="Comma 6 2 2 4 3 4 2" xfId="32180" xr:uid="{003F11E3-2D2F-461F-AEC7-3B62F1ADCCE5}"/>
    <cellStyle name="Comma 6 2 2 4 3 5" xfId="32176" xr:uid="{FD557C41-AFD7-4B6A-8AA4-E913B4C05BA4}"/>
    <cellStyle name="Comma 6 2 2 4 4" xfId="11089" xr:uid="{8C7ED037-5378-46C7-991A-9307529444D8}"/>
    <cellStyle name="Comma 6 2 2 4 4 2" xfId="11090" xr:uid="{329D96B0-05DF-4D78-9B43-8EA0F87E962F}"/>
    <cellStyle name="Comma 6 2 2 4 4 2 2" xfId="32182" xr:uid="{D5D8AE77-3C9E-473E-B623-8CDDD4BD22FF}"/>
    <cellStyle name="Comma 6 2 2 4 4 3" xfId="32181" xr:uid="{04BF094C-7647-46C8-851A-9F1921204855}"/>
    <cellStyle name="Comma 6 2 2 4 5" xfId="11091" xr:uid="{BFE86535-567D-4D23-A337-7392C208DB87}"/>
    <cellStyle name="Comma 6 2 2 4 5 2" xfId="32183" xr:uid="{9E393AC3-069B-4A0F-909D-F6D13B89E0B6}"/>
    <cellStyle name="Comma 6 2 2 4 6" xfId="11092" xr:uid="{B87B7324-061F-49F1-ABFD-B44247216620}"/>
    <cellStyle name="Comma 6 2 2 4 6 2" xfId="32184" xr:uid="{35D6E461-B96E-427A-A790-BC205AC31872}"/>
    <cellStyle name="Comma 6 2 2 4 7" xfId="32056" xr:uid="{C1DDE5D3-AA63-4B77-809B-8F45A5E0D331}"/>
    <cellStyle name="Comma 6 2 2 5" xfId="11093" xr:uid="{5DFA9D2D-112C-43F3-9121-66E636A5BA24}"/>
    <cellStyle name="Comma 6 2 2 5 2" xfId="11094" xr:uid="{B622B01A-7E33-4F47-ABFF-B427727725AF}"/>
    <cellStyle name="Comma 6 2 2 5 2 2" xfId="11095" xr:uid="{D4B2A140-E1A4-414A-BFB9-6EE045322BEE}"/>
    <cellStyle name="Comma 6 2 2 5 2 2 2" xfId="11096" xr:uid="{DE60D5EE-7430-4A6D-9B72-D6854978B22B}"/>
    <cellStyle name="Comma 6 2 2 5 2 2 2 2" xfId="11097" xr:uid="{CDA25FDB-9084-48BB-87A7-E8203390DA55}"/>
    <cellStyle name="Comma 6 2 2 5 2 2 2 2 2" xfId="32189" xr:uid="{9B5839D7-72F0-433A-B24B-7752ED3E38F0}"/>
    <cellStyle name="Comma 6 2 2 5 2 2 2 3" xfId="32188" xr:uid="{4CD42AAD-540E-4739-8188-B7E63015468C}"/>
    <cellStyle name="Comma 6 2 2 5 2 2 3" xfId="11098" xr:uid="{78190D9B-DFCA-4A0C-B461-C624F1FC5678}"/>
    <cellStyle name="Comma 6 2 2 5 2 2 3 2" xfId="32190" xr:uid="{32673922-F403-46CE-9C20-DDF2B51B23CC}"/>
    <cellStyle name="Comma 6 2 2 5 2 2 4" xfId="11099" xr:uid="{0831D9AE-A0BE-4937-93EE-35C09CE5CD5C}"/>
    <cellStyle name="Comma 6 2 2 5 2 2 4 2" xfId="32191" xr:uid="{B50BB7F4-F85F-43E1-AC3B-1FCDED4C1165}"/>
    <cellStyle name="Comma 6 2 2 5 2 2 5" xfId="32187" xr:uid="{97059C47-A8B0-46DA-8347-2078ABDA357F}"/>
    <cellStyle name="Comma 6 2 2 5 2 3" xfId="11100" xr:uid="{67DBE934-25A1-47DF-BF29-239A8C022DD1}"/>
    <cellStyle name="Comma 6 2 2 5 2 3 2" xfId="11101" xr:uid="{1D12833A-8F3C-4D83-81A6-3D2104862BF3}"/>
    <cellStyle name="Comma 6 2 2 5 2 3 2 2" xfId="32193" xr:uid="{FE0CDAB5-D61A-44BC-A531-3A0D0942617D}"/>
    <cellStyle name="Comma 6 2 2 5 2 3 3" xfId="32192" xr:uid="{36084B72-CD7F-486D-AC71-6A74EFF20F70}"/>
    <cellStyle name="Comma 6 2 2 5 2 4" xfId="11102" xr:uid="{065EA0B0-04AB-478A-AEDE-D02F9BD1967B}"/>
    <cellStyle name="Comma 6 2 2 5 2 4 2" xfId="32194" xr:uid="{7B6E2C4C-C492-4652-BBD2-80C9577703B0}"/>
    <cellStyle name="Comma 6 2 2 5 2 5" xfId="11103" xr:uid="{ABAC882F-32F3-4FC6-BCBB-728871B27157}"/>
    <cellStyle name="Comma 6 2 2 5 2 5 2" xfId="32195" xr:uid="{9E9E070B-0AE6-4275-B065-F94D8512F463}"/>
    <cellStyle name="Comma 6 2 2 5 2 6" xfId="32186" xr:uid="{6DEACD51-2F9D-4182-80BE-81BCF8CE23C3}"/>
    <cellStyle name="Comma 6 2 2 5 3" xfId="11104" xr:uid="{8D7B961B-8D59-4AC0-BFE6-D2B77A10E485}"/>
    <cellStyle name="Comma 6 2 2 5 3 2" xfId="11105" xr:uid="{F2F2C6B4-0176-4364-92B0-670CC5D72D59}"/>
    <cellStyle name="Comma 6 2 2 5 3 2 2" xfId="11106" xr:uid="{A7914CD9-697E-4D9A-840A-243784E56465}"/>
    <cellStyle name="Comma 6 2 2 5 3 2 2 2" xfId="32198" xr:uid="{3C04430B-152D-462A-8690-C485ACDD7B92}"/>
    <cellStyle name="Comma 6 2 2 5 3 2 3" xfId="32197" xr:uid="{8051B2E4-185B-44DC-8BFC-6CB8908F4229}"/>
    <cellStyle name="Comma 6 2 2 5 3 3" xfId="11107" xr:uid="{836EA4E9-F9AA-41AC-8904-269B0CFCAB84}"/>
    <cellStyle name="Comma 6 2 2 5 3 3 2" xfId="32199" xr:uid="{C97B732E-B6FD-47A2-8CDD-5E0D0D498D65}"/>
    <cellStyle name="Comma 6 2 2 5 3 4" xfId="11108" xr:uid="{F27DC47B-6B6C-4284-9BA3-758C507E93BB}"/>
    <cellStyle name="Comma 6 2 2 5 3 4 2" xfId="32200" xr:uid="{6B28DA99-7700-4CF2-A7C1-1CF46B1CFF08}"/>
    <cellStyle name="Comma 6 2 2 5 3 5" xfId="32196" xr:uid="{F16DEFD4-636A-4831-80FE-667ECBE20386}"/>
    <cellStyle name="Comma 6 2 2 5 4" xfId="11109" xr:uid="{1A3C9871-D9E2-42B8-9BFD-774223B1A47C}"/>
    <cellStyle name="Comma 6 2 2 5 4 2" xfId="11110" xr:uid="{C73CEBF7-0F22-40D4-B3E6-86DFBC8B1AF7}"/>
    <cellStyle name="Comma 6 2 2 5 4 2 2" xfId="32202" xr:uid="{B946E02A-5694-4637-8F66-90AEE20FB946}"/>
    <cellStyle name="Comma 6 2 2 5 4 3" xfId="32201" xr:uid="{6F8D327A-7054-4F94-B2DC-F7F7EE1DBB0D}"/>
    <cellStyle name="Comma 6 2 2 5 5" xfId="11111" xr:uid="{F6B581ED-76F2-4766-AAC8-8DED4BA13B34}"/>
    <cellStyle name="Comma 6 2 2 5 5 2" xfId="32203" xr:uid="{5377ED61-EDAA-4742-9E16-2CDE26BF6E22}"/>
    <cellStyle name="Comma 6 2 2 5 6" xfId="11112" xr:uid="{CB248C43-7DA5-4B07-BDD9-AC6B2E3BA082}"/>
    <cellStyle name="Comma 6 2 2 5 6 2" xfId="32204" xr:uid="{DCA72550-F091-4586-B239-93D3A4F7B4F7}"/>
    <cellStyle name="Comma 6 2 2 5 7" xfId="32185" xr:uid="{A972E8E1-4167-408D-B071-C86182C35B42}"/>
    <cellStyle name="Comma 6 2 2 6" xfId="11113" xr:uid="{3C825315-DDA7-4A6D-BF10-E419937F1003}"/>
    <cellStyle name="Comma 6 2 2 6 2" xfId="11114" xr:uid="{780F6390-ACFA-4FD2-9496-59663A70AD3D}"/>
    <cellStyle name="Comma 6 2 2 6 2 2" xfId="11115" xr:uid="{729D582C-3908-44C0-A45B-07D23F75F190}"/>
    <cellStyle name="Comma 6 2 2 6 2 2 2" xfId="32207" xr:uid="{6F326484-4222-4FA3-933A-B71A9CB881B0}"/>
    <cellStyle name="Comma 6 2 2 6 2 3" xfId="32206" xr:uid="{5CE2DA2B-6BAD-4AF3-A755-0904D421BDEF}"/>
    <cellStyle name="Comma 6 2 2 6 3" xfId="11116" xr:uid="{F6A4E47D-257A-4C10-B43D-1595B050D459}"/>
    <cellStyle name="Comma 6 2 2 6 3 2" xfId="32208" xr:uid="{D098D3CF-322F-4566-ACDA-B3CEF375332F}"/>
    <cellStyle name="Comma 6 2 2 6 4" xfId="11117" xr:uid="{356BBB60-1CB6-4C72-AF3F-C4D6FC8B13A3}"/>
    <cellStyle name="Comma 6 2 2 6 4 2" xfId="32209" xr:uid="{9E5CFADC-9812-47A0-8198-E73FE8461560}"/>
    <cellStyle name="Comma 6 2 2 6 5" xfId="32205" xr:uid="{B56E0663-0893-4F49-AB8F-68F368AB173F}"/>
    <cellStyle name="Comma 6 2 2 7" xfId="11118" xr:uid="{7274ABAA-31FB-45CD-8A87-D27D71A900A4}"/>
    <cellStyle name="Comma 6 2 2 7 2" xfId="11119" xr:uid="{18800A90-1C76-490A-A6E9-EB7167C52948}"/>
    <cellStyle name="Comma 6 2 2 7 2 2" xfId="32211" xr:uid="{61C0E0EF-BA86-43EA-AE47-E46CFDB0CD3E}"/>
    <cellStyle name="Comma 6 2 2 7 3" xfId="32210" xr:uid="{630A7F70-8D8E-4B24-B2DB-43D0C3261EA1}"/>
    <cellStyle name="Comma 6 2 2 8" xfId="11120" xr:uid="{3334DA87-F2A2-4041-BD88-B09922002DA9}"/>
    <cellStyle name="Comma 6 2 2 8 2" xfId="32212" xr:uid="{14FBBF25-BE4A-460D-8AD5-AD91629FD3EF}"/>
    <cellStyle name="Comma 6 2 2 9" xfId="11121" xr:uid="{4E4B59D9-B06D-41F4-9BF6-FA15E3205222}"/>
    <cellStyle name="Comma 6 2 2 9 2" xfId="32213" xr:uid="{B8C05861-C976-42FE-9FD8-2AE53C281E7C}"/>
    <cellStyle name="Comma 6 2 3" xfId="1359" xr:uid="{B48C1ECF-C2C0-4A70-BB8B-DBE114F90B77}"/>
    <cellStyle name="Comma 6 2 3 10" xfId="49698" xr:uid="{45E53581-0EF8-49EE-A794-9B4250AD7847}"/>
    <cellStyle name="Comma 6 2 3 11" xfId="2486" xr:uid="{B75B4617-2071-4D83-A4BB-79FC1F411E6F}"/>
    <cellStyle name="Comma 6 2 3 2" xfId="6468" xr:uid="{ADB548FC-8128-4210-8412-791D8FDCCEE0}"/>
    <cellStyle name="Comma 6 2 3 2 2" xfId="11124" xr:uid="{BF1BAA4C-F6DA-43CF-867F-4D6713D913E5}"/>
    <cellStyle name="Comma 6 2 3 2 2 2" xfId="11125" xr:uid="{403706D1-E9F5-43B6-AF72-0C40346072B2}"/>
    <cellStyle name="Comma 6 2 3 2 2 2 2" xfId="11126" xr:uid="{C6012135-403B-4E6A-B32B-45A33C81468D}"/>
    <cellStyle name="Comma 6 2 3 2 2 2 2 2" xfId="32218" xr:uid="{1BF750DD-B6BC-4B74-A1A0-4C4FB65C185C}"/>
    <cellStyle name="Comma 6 2 3 2 2 2 3" xfId="32217" xr:uid="{6CD690C6-A1CB-4E58-8D60-8459BB40D0D5}"/>
    <cellStyle name="Comma 6 2 3 2 2 3" xfId="11127" xr:uid="{5101C5CA-5967-43D0-B6BF-D3D3CA08B582}"/>
    <cellStyle name="Comma 6 2 3 2 2 3 2" xfId="32219" xr:uid="{8DB72DBE-60C3-4F1B-9C32-673EC8761529}"/>
    <cellStyle name="Comma 6 2 3 2 2 4" xfId="11128" xr:uid="{63BDD71F-FB0A-4804-9178-250231145AEB}"/>
    <cellStyle name="Comma 6 2 3 2 2 4 2" xfId="32220" xr:uid="{268ADE3A-EFF4-42C7-B9CC-78BF41DF0812}"/>
    <cellStyle name="Comma 6 2 3 2 2 5" xfId="32216" xr:uid="{BD015908-A57C-477C-9F60-B55ABD1BD45B}"/>
    <cellStyle name="Comma 6 2 3 2 3" xfId="11129" xr:uid="{6CE4FDDD-EEC2-4314-8620-8214B00F266E}"/>
    <cellStyle name="Comma 6 2 3 2 3 2" xfId="11130" xr:uid="{BE198700-8023-4EA2-B22D-2A887A555673}"/>
    <cellStyle name="Comma 6 2 3 2 3 2 2" xfId="32222" xr:uid="{923A10BF-76B7-4D56-AE92-F9605D7351BB}"/>
    <cellStyle name="Comma 6 2 3 2 3 3" xfId="32221" xr:uid="{44FE37AC-B392-4F9A-A79A-06832662D5A9}"/>
    <cellStyle name="Comma 6 2 3 2 4" xfId="11131" xr:uid="{ED536FFB-829B-403F-9197-B32D4C3AE874}"/>
    <cellStyle name="Comma 6 2 3 2 4 2" xfId="32223" xr:uid="{88D0940F-E5A3-4AF9-85FE-AA64BB12C948}"/>
    <cellStyle name="Comma 6 2 3 2 5" xfId="11132" xr:uid="{10C1DEC4-41FF-4F63-890A-B70DF5A2274F}"/>
    <cellStyle name="Comma 6 2 3 2 5 2" xfId="32224" xr:uid="{A6569E4B-238B-4D24-B025-93F414BCF399}"/>
    <cellStyle name="Comma 6 2 3 2 6" xfId="11123" xr:uid="{CE85855D-DC07-49FB-B186-982D75AB9DF3}"/>
    <cellStyle name="Comma 6 2 3 2 6 2" xfId="32215" xr:uid="{F78A0D24-2570-4EEE-BE7C-2CCCE6B12AE8}"/>
    <cellStyle name="Comma 6 2 3 2 7" xfId="27957" xr:uid="{6E38C9B0-3A21-4EBC-BFBA-0DC31C001334}"/>
    <cellStyle name="Comma 6 2 3 2 8" xfId="49983" xr:uid="{B2B914B0-8913-4B78-A75D-796937E6B7BE}"/>
    <cellStyle name="Comma 6 2 3 3" xfId="11133" xr:uid="{83E87AC5-13BF-45BD-ADD6-FB3F0267BF30}"/>
    <cellStyle name="Comma 6 2 3 3 2" xfId="11134" xr:uid="{EC99E1AF-E78A-4E2C-B271-DAF27B157292}"/>
    <cellStyle name="Comma 6 2 3 3 2 2" xfId="11135" xr:uid="{DADEB861-BCD1-4F10-979E-90417FE8423E}"/>
    <cellStyle name="Comma 6 2 3 3 2 2 2" xfId="32227" xr:uid="{0463264D-8A01-4CD7-93DE-1BF9FF833BC6}"/>
    <cellStyle name="Comma 6 2 3 3 2 3" xfId="32226" xr:uid="{91BB4279-F0A3-43E4-A598-9A6810436C28}"/>
    <cellStyle name="Comma 6 2 3 3 3" xfId="11136" xr:uid="{655ECAB0-6EE3-4563-A935-EEDDA1C7616F}"/>
    <cellStyle name="Comma 6 2 3 3 3 2" xfId="32228" xr:uid="{1C37C46A-CC2F-4EEE-BC8D-C467C1AD5B3A}"/>
    <cellStyle name="Comma 6 2 3 3 4" xfId="11137" xr:uid="{3733406B-24AD-41C0-A315-306B521B5E67}"/>
    <cellStyle name="Comma 6 2 3 3 4 2" xfId="32229" xr:uid="{ADB4F5F7-35A0-470F-A5AB-61AA7AB8AAE1}"/>
    <cellStyle name="Comma 6 2 3 3 5" xfId="32225" xr:uid="{AD40A06F-9A47-41C6-A311-1EC21BDBCA2E}"/>
    <cellStyle name="Comma 6 2 3 4" xfId="11138" xr:uid="{6DE7010C-EB2A-43AF-BBA9-B2DED2EF0A27}"/>
    <cellStyle name="Comma 6 2 3 4 2" xfId="11139" xr:uid="{17B697E7-5924-48C7-A634-66BA302D21DF}"/>
    <cellStyle name="Comma 6 2 3 4 2 2" xfId="32231" xr:uid="{3404DA10-93DF-4388-BFF9-CC3F59917BD9}"/>
    <cellStyle name="Comma 6 2 3 4 3" xfId="32230" xr:uid="{97D82E29-9AEB-4E5F-A2BF-ECF37DCAF963}"/>
    <cellStyle name="Comma 6 2 3 5" xfId="11140" xr:uid="{87D8F0D9-9D37-43F7-AB39-0F71709804DE}"/>
    <cellStyle name="Comma 6 2 3 5 2" xfId="32232" xr:uid="{6502F9A1-09A4-4C09-AD07-D892E568F6CB}"/>
    <cellStyle name="Comma 6 2 3 6" xfId="11141" xr:uid="{3BF7F8EA-8894-4F0F-A450-AA99EE5E5208}"/>
    <cellStyle name="Comma 6 2 3 6 2" xfId="32233" xr:uid="{426E401C-BBB1-4AA2-99D3-8E701939E499}"/>
    <cellStyle name="Comma 6 2 3 7" xfId="11122" xr:uid="{EBA60CA8-8F37-4C39-A1DD-CC93FA5B6013}"/>
    <cellStyle name="Comma 6 2 3 7 2" xfId="32214" xr:uid="{26D0804F-7F40-413B-8B69-3F8F57D6C246}"/>
    <cellStyle name="Comma 6 2 3 8" xfId="20505" xr:uid="{0CC4436E-630F-43F1-8BDD-95BB4A570ECC}"/>
    <cellStyle name="Comma 6 2 3 8 2" xfId="40842" xr:uid="{F5DE4188-8A7C-4ED8-92D5-A62C3A11A842}"/>
    <cellStyle name="Comma 6 2 3 9" xfId="24174" xr:uid="{AD8AE199-D295-469A-A3D4-1F16442AC604}"/>
    <cellStyle name="Comma 6 2 4" xfId="9665" xr:uid="{27ACBB96-173C-4A94-8060-DF6207F0FB22}"/>
    <cellStyle name="Comma 6 2 4 2" xfId="11143" xr:uid="{AB2F4E44-B81B-46CD-9B0B-0F8685041206}"/>
    <cellStyle name="Comma 6 2 4 2 2" xfId="11144" xr:uid="{FAE41E00-6798-44DC-B8EA-4E9CB33FA1FB}"/>
    <cellStyle name="Comma 6 2 4 2 2 2" xfId="32236" xr:uid="{CD44EB4C-91EA-4C57-839D-BD326B628B9E}"/>
    <cellStyle name="Comma 6 2 4 2 3" xfId="32235" xr:uid="{FD3874CD-53E1-45D4-A9B0-63CA88206934}"/>
    <cellStyle name="Comma 6 2 4 3" xfId="11145" xr:uid="{49489819-6B0A-4678-801C-A8963C629A6D}"/>
    <cellStyle name="Comma 6 2 4 3 2" xfId="32237" xr:uid="{95A878F7-F09E-436C-8EB3-5A1E576FE88B}"/>
    <cellStyle name="Comma 6 2 4 4" xfId="11146" xr:uid="{A8454EAB-553E-43E2-A087-468AE83C5921}"/>
    <cellStyle name="Comma 6 2 4 4 2" xfId="32238" xr:uid="{5A221C55-9D78-484A-865A-FFD8DD7222C5}"/>
    <cellStyle name="Comma 6 2 4 5" xfId="11142" xr:uid="{42528B99-AE80-4364-8B48-BBE58A655CF9}"/>
    <cellStyle name="Comma 6 2 4 5 2" xfId="32234" xr:uid="{A7B3158B-51CA-40CA-AE95-9269C109B295}"/>
    <cellStyle name="Comma 6 2 4 6" xfId="31153" xr:uid="{DC0C36D3-645F-488D-A2C8-3B32D327AE54}"/>
    <cellStyle name="Comma 6 2 4 7" xfId="49935" xr:uid="{CFD44FA7-FEAE-49A4-9BBD-DFD130A77603}"/>
    <cellStyle name="Comma 6 2 5" xfId="11147" xr:uid="{8E6ACA13-BE50-47E8-8FEA-184B6B5249E4}"/>
    <cellStyle name="Comma 6 2 5 2" xfId="11148" xr:uid="{BD17E717-BE2A-403A-9C21-7A1EA6A46B29}"/>
    <cellStyle name="Comma 6 2 5 2 2" xfId="32240" xr:uid="{786E953E-EA04-445A-AE5B-D800F1DF44E4}"/>
    <cellStyle name="Comma 6 2 5 3" xfId="32239" xr:uid="{613A9A79-12BD-413D-8449-FDFC88B27CE8}"/>
    <cellStyle name="Comma 6 2 6" xfId="11149" xr:uid="{1CD7F4DD-AD20-4120-BE0D-EAF00744343F}"/>
    <cellStyle name="Comma 6 2 6 2" xfId="32241" xr:uid="{A1E70B9C-CDEF-4CC9-8C50-4217A7E2BCCE}"/>
    <cellStyle name="Comma 6 2 7" xfId="11150" xr:uid="{6072EFE1-9E59-4B16-A7D2-4F9B19C832DE}"/>
    <cellStyle name="Comma 6 2 7 2" xfId="32242" xr:uid="{2C3A304E-D466-4BBD-96CA-0FF809515146}"/>
    <cellStyle name="Comma 6 2 8" xfId="11151" xr:uid="{CF47B7B1-5671-4ADB-A63C-A86E230B082B}"/>
    <cellStyle name="Comma 6 2 8 2" xfId="32243" xr:uid="{376028FD-0922-438B-9BF0-444CF297DE11}"/>
    <cellStyle name="Comma 6 2 9" xfId="9967" xr:uid="{99341099-A033-4643-A6EC-56B461B4D6A6}"/>
    <cellStyle name="Comma 6 2 9 2" xfId="31436" xr:uid="{02C2C58D-A323-4C84-AB03-11C96A1F1880}"/>
    <cellStyle name="Comma 6 3" xfId="592" xr:uid="{F77F82A2-D298-4E91-91F7-225DA67BCEA7}"/>
    <cellStyle name="Comma 6 3 10" xfId="23544" xr:uid="{D66047A5-37F9-45CD-99D4-71E000B0E45D}"/>
    <cellStyle name="Comma 6 3 11" xfId="49641" xr:uid="{3E97FDDA-A5D9-4EE3-9F30-799D07D1535B}"/>
    <cellStyle name="Comma 6 3 12" xfId="1729" xr:uid="{3204508D-E770-41E6-8798-4A9F6A064FC5}"/>
    <cellStyle name="Comma 6 3 2" xfId="1361" xr:uid="{57278F02-AE10-4CCF-A941-8A24C088C419}"/>
    <cellStyle name="Comma 6 3 2 10" xfId="11153" xr:uid="{BCCB6E00-681B-479F-80CA-90B2F99B4A4E}"/>
    <cellStyle name="Comma 6 3 2 2" xfId="11154" xr:uid="{3AB93813-5E48-40AB-9CDA-1ABFFA18E34C}"/>
    <cellStyle name="Comma 6 3 2 2 2" xfId="11155" xr:uid="{BC50E26C-CA7A-4942-98F7-D02DFB0A8CFF}"/>
    <cellStyle name="Comma 6 3 2 2 2 2" xfId="11156" xr:uid="{D7020FAE-8F2E-4F32-8CD4-DD8EFED7F9BF}"/>
    <cellStyle name="Comma 6 3 2 2 2 2 2" xfId="32248" xr:uid="{2F1FE9C0-8230-4306-A4DF-C8465B7DE9AF}"/>
    <cellStyle name="Comma 6 3 2 2 2 3" xfId="32247" xr:uid="{06FD22F0-BFE7-490D-BFDC-F2A51569854C}"/>
    <cellStyle name="Comma 6 3 2 2 3" xfId="11157" xr:uid="{A09A0BE3-1CA2-4CA3-9D98-8C0B26AC4502}"/>
    <cellStyle name="Comma 6 3 2 2 3 2" xfId="32249" xr:uid="{0DE854A3-1ED1-4CDD-A262-EDCA2075B158}"/>
    <cellStyle name="Comma 6 3 2 2 4" xfId="11158" xr:uid="{CCC1F8C8-6F21-41AF-BDCA-96D275C1F74D}"/>
    <cellStyle name="Comma 6 3 2 2 4 2" xfId="32250" xr:uid="{40299674-0936-4DEB-9709-B3CAA50C1150}"/>
    <cellStyle name="Comma 6 3 2 2 5" xfId="32246" xr:uid="{05DD087B-1BF5-4EBE-AF7B-6F5AD8BEFB96}"/>
    <cellStyle name="Comma 6 3 2 2 6" xfId="49974" xr:uid="{125747C9-91AF-4298-A652-7564CC99CBC9}"/>
    <cellStyle name="Comma 6 3 2 3" xfId="11159" xr:uid="{7C26CA18-C55C-4781-9A68-3DE095CFF5D7}"/>
    <cellStyle name="Comma 6 3 2 3 2" xfId="11160" xr:uid="{292FCBE9-7651-4C52-8065-3234753215B0}"/>
    <cellStyle name="Comma 6 3 2 3 2 2" xfId="32252" xr:uid="{3C6069C8-2FE1-4A27-AD7D-C90C112AC142}"/>
    <cellStyle name="Comma 6 3 2 3 3" xfId="32251" xr:uid="{B6A66B3A-886F-4D1B-8AEF-7148CC76C1DB}"/>
    <cellStyle name="Comma 6 3 2 4" xfId="11161" xr:uid="{20ECEE53-035D-409A-ABF8-056CA187A73E}"/>
    <cellStyle name="Comma 6 3 2 4 2" xfId="32253" xr:uid="{31DCB73B-7EBC-4668-A983-4001D278180D}"/>
    <cellStyle name="Comma 6 3 2 5" xfId="11162" xr:uid="{0CD1EC63-76B5-48CE-A5DE-428C8A5848DC}"/>
    <cellStyle name="Comma 6 3 2 5 2" xfId="32254" xr:uid="{61797875-8EF1-42B8-B49A-278624A3E89A}"/>
    <cellStyle name="Comma 6 3 2 6" xfId="20507" xr:uid="{79F5058D-CE13-45D2-861F-1A16FC1CC886}"/>
    <cellStyle name="Comma 6 3 2 6 2" xfId="40844" xr:uid="{FF6D365A-C70E-464A-832D-3B347DBC9148}"/>
    <cellStyle name="Comma 6 3 2 7" xfId="32245" xr:uid="{EF3847EE-36D0-4B8F-8F99-5649204B1CAC}"/>
    <cellStyle name="Comma 6 3 2 8" xfId="48560" xr:uid="{02CEAC13-5EC1-4D9A-88E0-CE0954D574F9}"/>
    <cellStyle name="Comma 6 3 2 9" xfId="49689" xr:uid="{67CDE064-6732-4483-BAF2-90D4FAE03312}"/>
    <cellStyle name="Comma 6 3 3" xfId="11163" xr:uid="{7EF99A1C-06AF-4C66-B89F-D24848BEB52D}"/>
    <cellStyle name="Comma 6 3 3 2" xfId="11164" xr:uid="{E8DF10A6-8B8B-4180-A700-DE31C5EAF8F0}"/>
    <cellStyle name="Comma 6 3 3 2 2" xfId="11165" xr:uid="{004231AB-97C5-49C2-AF19-44689AA30B3A}"/>
    <cellStyle name="Comma 6 3 3 2 2 2" xfId="32257" xr:uid="{542F276B-179D-41DA-A11B-EBF845021B27}"/>
    <cellStyle name="Comma 6 3 3 2 3" xfId="32256" xr:uid="{A8D6C5B6-C889-4FEA-BA0C-85106231CF04}"/>
    <cellStyle name="Comma 6 3 3 3" xfId="11166" xr:uid="{49CB932C-0739-4967-BF72-0F995DE58E8A}"/>
    <cellStyle name="Comma 6 3 3 3 2" xfId="32258" xr:uid="{4B139CE4-4BA5-450E-8E79-B81E4EF871BC}"/>
    <cellStyle name="Comma 6 3 3 4" xfId="11167" xr:uid="{567346EA-650D-4AD1-895C-10AAA6414514}"/>
    <cellStyle name="Comma 6 3 3 4 2" xfId="32259" xr:uid="{E6E87C5D-9B53-4388-BB9E-F79AA110E035}"/>
    <cellStyle name="Comma 6 3 3 5" xfId="32255" xr:uid="{BF3DF5A9-8191-4C94-AEF6-96716072F804}"/>
    <cellStyle name="Comma 6 3 3 6" xfId="49926" xr:uid="{625E99FB-CE26-43B1-B6EB-F079DA9E8A3D}"/>
    <cellStyle name="Comma 6 3 4" xfId="11168" xr:uid="{0C580FF3-3047-4129-9202-1E09C4CA8237}"/>
    <cellStyle name="Comma 6 3 4 2" xfId="11169" xr:uid="{005A8029-EBCB-4642-84FD-A0864729F8D1}"/>
    <cellStyle name="Comma 6 3 4 2 2" xfId="32261" xr:uid="{F315A902-AAE9-48F9-8423-2706D2D5475A}"/>
    <cellStyle name="Comma 6 3 4 3" xfId="32260" xr:uid="{E052D3DB-F30B-46C5-BA35-4AFAA6FC4D26}"/>
    <cellStyle name="Comma 6 3 5" xfId="11170" xr:uid="{862DB65F-45D8-4D15-A7A0-1828F550E6B3}"/>
    <cellStyle name="Comma 6 3 5 2" xfId="32262" xr:uid="{EB722D51-E2A2-42DE-BB81-EABCF59364D5}"/>
    <cellStyle name="Comma 6 3 6" xfId="11171" xr:uid="{26066E4A-285E-4FB6-8B66-3F23C85C6E72}"/>
    <cellStyle name="Comma 6 3 6 2" xfId="32263" xr:uid="{E1F87AD5-DE51-4213-A2A4-E52B3B2D2E10}"/>
    <cellStyle name="Comma 6 3 7" xfId="11172" xr:uid="{F1EA09A9-3511-4A5A-88F5-4ED8594197D0}"/>
    <cellStyle name="Comma 6 3 7 2" xfId="32264" xr:uid="{D5A1834E-B5B9-4C89-9737-3328F7CA35C8}"/>
    <cellStyle name="Comma 6 3 8" xfId="11152" xr:uid="{81472B62-F67F-46E4-B382-E3F3F1F4E4CB}"/>
    <cellStyle name="Comma 6 3 8 2" xfId="32244" xr:uid="{914DBDC4-4F22-4A8F-B615-D4BB2747F06D}"/>
    <cellStyle name="Comma 6 3 9" xfId="20506" xr:uid="{0B28D822-842E-4022-9429-AE4D7629357F}"/>
    <cellStyle name="Comma 6 3 9 2" xfId="40843" xr:uid="{62A0ACAC-377E-4C4B-8A65-F3EAAC3FF1BD}"/>
    <cellStyle name="Comma 6 4" xfId="1001" xr:uid="{29DC608B-4C53-4354-8031-AC5A3E321BE2}"/>
    <cellStyle name="Comma 6 4 10" xfId="49659" xr:uid="{EC46990A-0BF6-444C-9F38-B6298DAAA77B}"/>
    <cellStyle name="Comma 6 4 11" xfId="1869" xr:uid="{E5E93CD2-F148-460D-A2AF-CADF18CA9019}"/>
    <cellStyle name="Comma 6 4 2" xfId="4496" xr:uid="{C4B624E9-F3E5-44C7-9B5C-7F7853048C8C}"/>
    <cellStyle name="Comma 6 4 2 2" xfId="8294" xr:uid="{F8662374-2560-4B7A-BEDE-4BEE4D499971}"/>
    <cellStyle name="Comma 6 4 2 2 2" xfId="11176" xr:uid="{561D901E-C063-4AC8-9CD3-D8B3F2002B76}"/>
    <cellStyle name="Comma 6 4 2 2 2 2" xfId="32268" xr:uid="{FA1148F9-F863-4867-9810-4444A0C9E9E6}"/>
    <cellStyle name="Comma 6 4 2 2 3" xfId="11175" xr:uid="{8C964336-CE69-4589-98D3-F1B03FDAEE01}"/>
    <cellStyle name="Comma 6 4 2 2 3 2" xfId="32267" xr:uid="{7E091BBB-9D21-47C6-9168-2F66EAB1EFBF}"/>
    <cellStyle name="Comma 6 4 2 2 4" xfId="29784" xr:uid="{8FA28A91-240F-4179-88AF-42C7AFFB5E0E}"/>
    <cellStyle name="Comma 6 4 2 2 5" xfId="49992" xr:uid="{A6AB9E90-E6EF-4A72-8B0A-E22D1E959A15}"/>
    <cellStyle name="Comma 6 4 2 3" xfId="11177" xr:uid="{4A616EF3-2418-4FC0-9A35-08F6B6B3F302}"/>
    <cellStyle name="Comma 6 4 2 3 2" xfId="32269" xr:uid="{8C23D22F-97E4-4D82-B477-A2A7706C951A}"/>
    <cellStyle name="Comma 6 4 2 4" xfId="11178" xr:uid="{56C6421B-C4DA-4C1E-8782-576E21FE0A10}"/>
    <cellStyle name="Comma 6 4 2 4 2" xfId="32270" xr:uid="{5F3DA542-91BB-4630-B88C-A373964B5AAF}"/>
    <cellStyle name="Comma 6 4 2 5" xfId="11174" xr:uid="{82EAFD99-F737-48F3-AB6C-EB963FAE067E}"/>
    <cellStyle name="Comma 6 4 2 5 2" xfId="32266" xr:uid="{5FE3400B-85DD-4401-846D-170070A7603A}"/>
    <cellStyle name="Comma 6 4 2 6" xfId="20509" xr:uid="{AA5362FD-5412-4C7E-9AC7-4FBD23CDB990}"/>
    <cellStyle name="Comma 6 4 2 6 2" xfId="40846" xr:uid="{69A12F02-DDA5-4EFA-9F10-3DC45922964C}"/>
    <cellStyle name="Comma 6 4 2 7" xfId="26009" xr:uid="{AACE45D9-5A0C-466F-899B-C197253F257C}"/>
    <cellStyle name="Comma 6 4 2 8" xfId="48614" xr:uid="{D4C6DD44-79F7-4F95-AD77-83A799D373BC}"/>
    <cellStyle name="Comma 6 4 2 9" xfId="49707" xr:uid="{909A1138-E1AD-4234-8ACD-F11DB3792040}"/>
    <cellStyle name="Comma 6 4 3" xfId="5951" xr:uid="{D450C20C-0076-4A14-AD7F-3E3D70B4088C}"/>
    <cellStyle name="Comma 6 4 3 2" xfId="11180" xr:uid="{8FEB1EF7-21BD-49EC-BE06-03D253674294}"/>
    <cellStyle name="Comma 6 4 3 2 2" xfId="32272" xr:uid="{328642DD-8214-4D37-9B6A-47C3980EFB58}"/>
    <cellStyle name="Comma 6 4 3 3" xfId="11179" xr:uid="{2DA59D12-484C-4CCA-A61E-9CA756AE2E92}"/>
    <cellStyle name="Comma 6 4 3 3 2" xfId="32271" xr:uid="{2030771D-8EA7-446F-833D-88148D5FF64A}"/>
    <cellStyle name="Comma 6 4 3 4" xfId="27438" xr:uid="{FB18E67E-9FE2-4632-88D5-6F7FEFC30B0C}"/>
    <cellStyle name="Comma 6 4 3 5" xfId="49128" xr:uid="{98D0FD9E-4B59-41CB-A1A1-E5A4D0712A8A}"/>
    <cellStyle name="Comma 6 4 3 6" xfId="49944" xr:uid="{32D06BC7-3A85-4C2B-B77B-7CB3160E74BD}"/>
    <cellStyle name="Comma 6 4 4" xfId="11181" xr:uid="{5922F8F0-1234-4048-AC5D-9B07B5F9A7E0}"/>
    <cellStyle name="Comma 6 4 4 2" xfId="32273" xr:uid="{19C4A6C9-DDEB-4411-AF7D-C5ABEEFD7AC5}"/>
    <cellStyle name="Comma 6 4 5" xfId="11182" xr:uid="{53964ACA-84AE-4358-8D3A-7205AFB0D6E0}"/>
    <cellStyle name="Comma 6 4 5 2" xfId="32274" xr:uid="{D5097888-E419-4E2A-A80F-8B987BBB8F94}"/>
    <cellStyle name="Comma 6 4 6" xfId="11173" xr:uid="{F51537E1-4012-408E-95CA-0AF5EFAF4487}"/>
    <cellStyle name="Comma 6 4 6 2" xfId="32265" xr:uid="{B206AC87-CBD3-439B-8DBE-813B6AD65F6F}"/>
    <cellStyle name="Comma 6 4 7" xfId="20508" xr:uid="{236D055E-DB63-44E5-BB72-7E69C762565A}"/>
    <cellStyle name="Comma 6 4 7 2" xfId="40845" xr:uid="{A6BBB270-36D0-4EDD-9443-A56D2098690D}"/>
    <cellStyle name="Comma 6 4 8" xfId="23596" xr:uid="{0B6052AC-2906-49C3-B4C4-32DB87B14D63}"/>
    <cellStyle name="Comma 6 4 9" xfId="46860" xr:uid="{A673D173-973F-4A26-9177-87069CBA8023}"/>
    <cellStyle name="Comma 6 5" xfId="1358" xr:uid="{5751702E-3DBF-4F7B-AD12-8115968FD0CF}"/>
    <cellStyle name="Comma 6 5 10" xfId="4249" xr:uid="{01888062-38B8-4B79-A1A1-BF8F85FBE803}"/>
    <cellStyle name="Comma 6 5 2" xfId="8059" xr:uid="{8AE0145C-DCE0-43F5-86F7-B01F03112713}"/>
    <cellStyle name="Comma 6 5 2 2" xfId="11185" xr:uid="{458A5F3C-9D3F-4C9C-A73C-7316F69F5996}"/>
    <cellStyle name="Comma 6 5 2 2 2" xfId="32277" xr:uid="{A80BC3FF-33FC-4408-84C9-DB6D4A47D6D1}"/>
    <cellStyle name="Comma 6 5 2 3" xfId="11184" xr:uid="{826EEB45-A391-4F50-9F96-78890ED1581F}"/>
    <cellStyle name="Comma 6 5 2 3 2" xfId="32276" xr:uid="{ED9BE1B2-6F54-4CC4-B438-373342EEF234}"/>
    <cellStyle name="Comma 6 5 2 4" xfId="20511" xr:uid="{6005AAD5-03DD-402E-A29E-279F8E8E30C6}"/>
    <cellStyle name="Comma 6 5 2 4 2" xfId="40848" xr:uid="{1EE31CA7-DEB4-4E24-BCFB-315BEA228C3C}"/>
    <cellStyle name="Comma 6 5 2 5" xfId="29549" xr:uid="{3C0E12D5-10BB-4E2E-A94D-9162CBB3E3F2}"/>
    <cellStyle name="Comma 6 5 2 6" xfId="48521" xr:uid="{8AAAD509-06D1-4D33-9447-9191979A23E9}"/>
    <cellStyle name="Comma 6 5 2 7" xfId="49965" xr:uid="{40965D20-3192-48C2-AD08-FB190415B12E}"/>
    <cellStyle name="Comma 6 5 3" xfId="11186" xr:uid="{8B182318-FD4E-4E09-A2C3-0EC032E687E8}"/>
    <cellStyle name="Comma 6 5 3 2" xfId="32278" xr:uid="{51C1AD0F-20C2-4684-948B-37FFC8AF7DD1}"/>
    <cellStyle name="Comma 6 5 3 3" xfId="49068" xr:uid="{080CF7EB-85D0-4DBF-88D1-2F4874640BC8}"/>
    <cellStyle name="Comma 6 5 4" xfId="11187" xr:uid="{4F69CC81-49A6-43BD-9C50-1FCE7011BF72}"/>
    <cellStyle name="Comma 6 5 4 2" xfId="32279" xr:uid="{30493EBF-5FEE-4ED1-86AA-E14E0939DB62}"/>
    <cellStyle name="Comma 6 5 5" xfId="11183" xr:uid="{0D6C1130-4815-42F6-BCE8-1CC07E897263}"/>
    <cellStyle name="Comma 6 5 5 2" xfId="32275" xr:uid="{3B6F3514-8423-4E2F-B1CA-B69F4036FDF6}"/>
    <cellStyle name="Comma 6 5 6" xfId="20510" xr:uid="{FA44810F-BCF1-4207-9AF9-C8204C58F63F}"/>
    <cellStyle name="Comma 6 5 6 2" xfId="40847" xr:uid="{C55C48B2-DC8D-428D-8C3E-A57A0CBE5735}"/>
    <cellStyle name="Comma 6 5 7" xfId="25774" xr:uid="{79848224-1B22-43B7-8956-7723AA0460CC}"/>
    <cellStyle name="Comma 6 5 8" xfId="46785" xr:uid="{4C29D645-DE93-430C-B7A5-6BA52617008C}"/>
    <cellStyle name="Comma 6 5 9" xfId="49680" xr:uid="{00088BD3-9088-4A51-B92F-2B58239CF7C3}"/>
    <cellStyle name="Comma 6 6" xfId="1443" xr:uid="{CB50066B-EDF5-4EC0-8C40-AA5CDADFAD5F}"/>
    <cellStyle name="Comma 6 6 2" xfId="11189" xr:uid="{38BE7C3E-AE6C-4DF6-BC3B-3489650DD704}"/>
    <cellStyle name="Comma 6 6 2 2" xfId="20513" xr:uid="{54C1DBF9-DDC9-4163-9101-EA159CA37E6A}"/>
    <cellStyle name="Comma 6 6 2 2 2" xfId="40850" xr:uid="{0A2B3C2A-BBBA-4ED2-9B66-5B94FE0D5813}"/>
    <cellStyle name="Comma 6 6 2 3" xfId="32281" xr:uid="{ACE04C65-F879-479B-8C3B-4300845E0AA3}"/>
    <cellStyle name="Comma 6 6 2 4" xfId="50019" xr:uid="{3F318674-3724-462D-8259-31FB082C57FC}"/>
    <cellStyle name="Comma 6 6 3" xfId="11188" xr:uid="{21C4908D-A74F-4155-8045-41F57DB7DE08}"/>
    <cellStyle name="Comma 6 6 3 2" xfId="32280" xr:uid="{8EEDDF5B-87D7-4BB1-920D-C2C985345DA1}"/>
    <cellStyle name="Comma 6 6 4" xfId="20512" xr:uid="{B1052099-96FD-4E5B-8F54-C552114F6D75}"/>
    <cellStyle name="Comma 6 6 4 2" xfId="40849" xr:uid="{6D7A1332-4A0F-4DFF-AF6D-3B2F190BC5A2}"/>
    <cellStyle name="Comma 6 6 5" xfId="27363" xr:uid="{F545F781-DB15-46D0-B391-8D6DF30B5FA4}"/>
    <cellStyle name="Comma 6 6 6" xfId="47302" xr:uid="{7A43E498-71C8-4F99-A812-C3CE59CFCB9A}"/>
    <cellStyle name="Comma 6 6 7" xfId="49737" xr:uid="{2E445988-868B-4957-ADBC-319FE1AE06B3}"/>
    <cellStyle name="Comma 6 6 8" xfId="5876" xr:uid="{CBCFFE32-4B0B-43D1-B941-7F2FC4833B1B}"/>
    <cellStyle name="Comma 6 7" xfId="11190" xr:uid="{24C41FF1-413B-4849-8E40-6F9CA4CEE1C7}"/>
    <cellStyle name="Comma 6 7 2" xfId="20515" xr:uid="{5DE4F4D7-2600-47F2-AFBC-DAE7C9269DD2}"/>
    <cellStyle name="Comma 6 7 2 2" xfId="40852" xr:uid="{30F721D8-C862-4401-9B11-B3E43C3E4E05}"/>
    <cellStyle name="Comma 6 7 2 3" xfId="50045" xr:uid="{54AED200-4FF1-46F5-8847-D7DBC57ECE31}"/>
    <cellStyle name="Comma 6 7 3" xfId="20514" xr:uid="{CD8488C2-13DE-4250-BA00-6ED0BB218D75}"/>
    <cellStyle name="Comma 6 7 3 2" xfId="40851" xr:uid="{9752ACA6-A0B8-4595-BC0F-17DE5414844B}"/>
    <cellStyle name="Comma 6 7 4" xfId="32282" xr:uid="{E2074B0F-7865-4876-A7E1-B7B5E7A630D0}"/>
    <cellStyle name="Comma 6 7 5" xfId="49763" xr:uid="{A7D87808-9E31-4769-BF26-B89502D95429}"/>
    <cellStyle name="Comma 6 8" xfId="11191" xr:uid="{37EA372E-DB36-4D4A-AA17-3BF027D3D189}"/>
    <cellStyle name="Comma 6 8 2" xfId="20516" xr:uid="{11171EE7-72E1-423A-9AA8-89234065BE9D}"/>
    <cellStyle name="Comma 6 8 2 2" xfId="50071" xr:uid="{70A6B83C-0C7A-4C75-A3D9-528A001B5040}"/>
    <cellStyle name="Comma 6 8 3" xfId="32283" xr:uid="{C2CA22E9-1383-44A6-B6A7-DE04DC946DDD}"/>
    <cellStyle name="Comma 6 8 4" xfId="49789" xr:uid="{7735E6E3-D702-499F-B5B0-77BDD7174312}"/>
    <cellStyle name="Comma 6 9" xfId="11192" xr:uid="{41EFE900-1DE4-4CDE-A8A4-0F93DF93B0CF}"/>
    <cellStyle name="Comma 6 9 2" xfId="32284" xr:uid="{19F799FB-9600-4904-937E-2A8D0916D2FF}"/>
    <cellStyle name="Comma 6 9 2 2" xfId="50097" xr:uid="{36E1598C-E40D-4BB1-B23B-7A22CE91F2BD}"/>
    <cellStyle name="Comma 6 9 3" xfId="49815" xr:uid="{12F1964E-0AF7-4700-A17E-222838A67EC6}"/>
    <cellStyle name="Comma 60" xfId="593" xr:uid="{F7CD7383-E5E3-4238-BF1C-620A5617C8C8}"/>
    <cellStyle name="Comma 60 2" xfId="1362" xr:uid="{46A5FBEA-CE04-43BD-A8DB-1ED9E16EE083}"/>
    <cellStyle name="Comma 61" xfId="594" xr:uid="{96898D27-C665-494E-B4C4-031955E59F93}"/>
    <cellStyle name="Comma 61 2" xfId="1363" xr:uid="{3342FDA4-27B0-4FEB-94B3-D8F1863B290B}"/>
    <cellStyle name="Comma 62" xfId="595" xr:uid="{57B4185C-132A-4173-8CA0-B8AE5776384C}"/>
    <cellStyle name="Comma 62 2" xfId="1364" xr:uid="{8A987601-17E3-4843-8F61-488CF3E68E55}"/>
    <cellStyle name="Comma 63" xfId="596" xr:uid="{8AEEE2F4-C9A3-4DFB-A33A-1A0D3C21CDD8}"/>
    <cellStyle name="Comma 63 2" xfId="1365" xr:uid="{24F55347-A78A-4658-8E60-6508824F860A}"/>
    <cellStyle name="Comma 64" xfId="597" xr:uid="{E19E0B79-A1AF-4B0C-A2E3-B2FCB9C576B5}"/>
    <cellStyle name="Comma 64 2" xfId="1366" xr:uid="{E495E9C1-DAAE-4126-B7A9-705203B95F63}"/>
    <cellStyle name="Comma 65" xfId="598" xr:uid="{7A6D891A-5986-4825-A2CB-C57BC95E782D}"/>
    <cellStyle name="Comma 65 2" xfId="1367" xr:uid="{4D4E32C3-A820-421D-9C3A-DE31E2B6A755}"/>
    <cellStyle name="Comma 66" xfId="599" xr:uid="{8DA4A194-269E-497F-A4FE-F9076B795978}"/>
    <cellStyle name="Comma 66 2" xfId="1368" xr:uid="{AD300582-0A85-448B-BF06-FFE704D52C48}"/>
    <cellStyle name="Comma 67" xfId="600" xr:uid="{160806A7-6944-4383-80AC-F51FAAE4A0A0}"/>
    <cellStyle name="Comma 67 2" xfId="1369" xr:uid="{7D6D05EF-3678-4AC7-920D-D89651B7ED18}"/>
    <cellStyle name="Comma 68" xfId="601" xr:uid="{83B7DEA9-447E-4AAF-8F81-E94AE7A36B11}"/>
    <cellStyle name="Comma 68 2" xfId="1370" xr:uid="{0F267926-078D-4C89-85AB-517A88C4B9FC}"/>
    <cellStyle name="Comma 69" xfId="602" xr:uid="{B9AF2938-6EE2-472A-ACDB-0225547A89E6}"/>
    <cellStyle name="Comma 69 2" xfId="1371" xr:uid="{FB6390E3-6F8E-4D92-B147-A66209DBAADD}"/>
    <cellStyle name="Comma 7" xfId="603" xr:uid="{64A5C53C-3D1C-488A-A79E-AE3BA3ACBE9C}"/>
    <cellStyle name="Comma 7 10" xfId="11193" xr:uid="{F84DE98B-3F89-443F-A224-943534C18AC4}"/>
    <cellStyle name="Comma 7 10 2" xfId="32285" xr:uid="{365D8045-889C-4C86-99BD-1A2BF5E59217}"/>
    <cellStyle name="Comma 7 10 2 2" xfId="50124" xr:uid="{1BED85F4-94ED-48F4-ACF2-41D325B11579}"/>
    <cellStyle name="Comma 7 10 3" xfId="49842" xr:uid="{086FF10D-EB71-4298-A6DD-1DDA310BD92A}"/>
    <cellStyle name="Comma 7 11" xfId="9968" xr:uid="{19F6CB6F-4548-4CEF-A732-17ACD5062634}"/>
    <cellStyle name="Comma 7 11 2" xfId="31437" xr:uid="{24747824-A4E0-49ED-82F7-03719CE6E33B}"/>
    <cellStyle name="Comma 7 11 2 2" xfId="50150" xr:uid="{F1BA07F6-7AB2-4DC2-B4D6-3277FFEC3124}"/>
    <cellStyle name="Comma 7 11 3" xfId="49868" xr:uid="{160E96D7-7D6F-412F-9B09-4B3CDDEB826A}"/>
    <cellStyle name="Comma 7 12" xfId="16750" xr:uid="{D710DE1E-586B-407C-8472-A02A343460B7}"/>
    <cellStyle name="Comma 7 12 2" xfId="37162" xr:uid="{3EA1D842-CEBB-4D49-8FEA-E1263F566900}"/>
    <cellStyle name="Comma 7 12 2 2" xfId="50176" xr:uid="{931F432C-F064-4A79-842D-6998B5F525B3}"/>
    <cellStyle name="Comma 7 12 3" xfId="49894" xr:uid="{85C2E583-5AB4-4B03-8747-8E6762A799FE}"/>
    <cellStyle name="Comma 7 13" xfId="23519" xr:uid="{69B9FCF3-1FFC-4AAE-BF3B-DEAE398114AF}"/>
    <cellStyle name="Comma 7 13 2" xfId="49918" xr:uid="{D7B1979F-EC6D-4CA1-B94B-D7607DBCC777}"/>
    <cellStyle name="Comma 7 14" xfId="43039" xr:uid="{35F7B0BB-9B1F-4086-8D5F-CCD6DC94CB43}"/>
    <cellStyle name="Comma 7 15" xfId="49598" xr:uid="{C807EE3D-2F9F-451F-9514-93911F8658FD}"/>
    <cellStyle name="Comma 7 16" xfId="49633" xr:uid="{B07EE172-21B7-43DD-A94B-4BADFEB5F38E}"/>
    <cellStyle name="Comma 7 17" xfId="1647" xr:uid="{94D34D5F-026E-447F-ACED-F706CDA03590}"/>
    <cellStyle name="Comma 7 2" xfId="604" xr:uid="{128C7DE1-8446-4CE8-AD1A-8435B0AAA684}"/>
    <cellStyle name="Comma 7 2 10" xfId="9969" xr:uid="{08D25866-7227-407F-8F73-198C3F167F4A}"/>
    <cellStyle name="Comma 7 2 10 2" xfId="31438" xr:uid="{E654FF22-9ACC-4FBD-BB0A-F3E0739854B4}"/>
    <cellStyle name="Comma 7 2 11" xfId="20517" xr:uid="{38D08201-03C3-43E7-89AE-3B89EDC64F4B}"/>
    <cellStyle name="Comma 7 2 11 2" xfId="40853" xr:uid="{09237D62-CDF4-46FC-90B3-C2547052BC74}"/>
    <cellStyle name="Comma 7 2 12" xfId="49651" xr:uid="{254CB080-0096-46A9-B132-1AF883860503}"/>
    <cellStyle name="Comma 7 2 13" xfId="1732" xr:uid="{B93D4C04-A19B-4DB3-9078-4CDFF5F36001}"/>
    <cellStyle name="Comma 7 2 2" xfId="1002" xr:uid="{CE691644-BC37-4015-B947-495B06F4F1E5}"/>
    <cellStyle name="Comma 7 2 2 10" xfId="48562" xr:uid="{6EB87E6C-41F2-4DE2-AB1B-2F712D6884D7}"/>
    <cellStyle name="Comma 7 2 2 11" xfId="49669" xr:uid="{A8E39831-6AAB-4CA2-8A60-6B352C147F08}"/>
    <cellStyle name="Comma 7 2 2 12" xfId="11194" xr:uid="{DD67C8E3-3F84-4D94-9B08-6EC2DD2D93EF}"/>
    <cellStyle name="Comma 7 2 2 2" xfId="11195" xr:uid="{DE40EEAD-8566-416A-B493-7F9F23A4BD47}"/>
    <cellStyle name="Comma 7 2 2 2 2" xfId="11196" xr:uid="{93D8311F-EF14-4070-8943-FF74D3B6620C}"/>
    <cellStyle name="Comma 7 2 2 2 2 2" xfId="11197" xr:uid="{6202700A-9B9A-428C-8C68-654A7E567F72}"/>
    <cellStyle name="Comma 7 2 2 2 2 2 2" xfId="11198" xr:uid="{707AC300-7D83-4165-815E-E9C06485FC53}"/>
    <cellStyle name="Comma 7 2 2 2 2 2 2 2" xfId="32290" xr:uid="{95FAEB99-6A6F-4CBD-896E-EAE0E66597F6}"/>
    <cellStyle name="Comma 7 2 2 2 2 2 3" xfId="32289" xr:uid="{E1C71DE5-6B9F-4A4B-A951-D58432F1EA49}"/>
    <cellStyle name="Comma 7 2 2 2 2 3" xfId="11199" xr:uid="{806DF1D2-F17B-40C4-AD77-226FB29C1D16}"/>
    <cellStyle name="Comma 7 2 2 2 2 3 2" xfId="32291" xr:uid="{CDD6829F-0BA7-4C9B-A604-560F716990AE}"/>
    <cellStyle name="Comma 7 2 2 2 2 4" xfId="11200" xr:uid="{3587C4D4-09C3-4E36-9184-6D004B805DDA}"/>
    <cellStyle name="Comma 7 2 2 2 2 4 2" xfId="32292" xr:uid="{75B749AE-4C3F-4279-B85B-1D225D6D7A5C}"/>
    <cellStyle name="Comma 7 2 2 2 2 5" xfId="32288" xr:uid="{A1F553CD-2B8F-4025-9AFE-05B500974018}"/>
    <cellStyle name="Comma 7 2 2 2 2 6" xfId="50002" xr:uid="{D07ECAF5-CAF3-4C4F-938D-461A740D4EBF}"/>
    <cellStyle name="Comma 7 2 2 2 3" xfId="11201" xr:uid="{3D9ED791-E38B-4DCD-BD92-F716F481967E}"/>
    <cellStyle name="Comma 7 2 2 2 3 2" xfId="11202" xr:uid="{6595693B-8117-4E5A-AB69-206DD24AC7E5}"/>
    <cellStyle name="Comma 7 2 2 2 3 2 2" xfId="32294" xr:uid="{A4161879-1DB0-4919-A004-37C31BCB9FFB}"/>
    <cellStyle name="Comma 7 2 2 2 3 3" xfId="32293" xr:uid="{66464282-FEAD-4BB8-89FA-C8C4911C2B11}"/>
    <cellStyle name="Comma 7 2 2 2 4" xfId="11203" xr:uid="{E6128D32-E1C0-4332-849F-E59639145F49}"/>
    <cellStyle name="Comma 7 2 2 2 4 2" xfId="32295" xr:uid="{66650A74-A2D7-4801-84A9-E4E663E15EC6}"/>
    <cellStyle name="Comma 7 2 2 2 5" xfId="11204" xr:uid="{0202FE7F-FAB5-42C1-8253-127A96563CCB}"/>
    <cellStyle name="Comma 7 2 2 2 5 2" xfId="32296" xr:uid="{F46212CC-7EE8-4C35-9129-6AC6BD0EC195}"/>
    <cellStyle name="Comma 7 2 2 2 6" xfId="32287" xr:uid="{BE5E43B3-023B-4603-B2AD-DD9E6FB358D1}"/>
    <cellStyle name="Comma 7 2 2 2 7" xfId="49717" xr:uid="{6404686E-A9DB-4ABF-B703-A666EA37FB87}"/>
    <cellStyle name="Comma 7 2 2 3" xfId="11205" xr:uid="{CBCB7184-98D5-48E9-A251-A6724F95F6F6}"/>
    <cellStyle name="Comma 7 2 2 3 2" xfId="11206" xr:uid="{E01DC084-018B-4A4A-975F-225E88B153DB}"/>
    <cellStyle name="Comma 7 2 2 3 2 2" xfId="11207" xr:uid="{558D5C23-9B18-4F31-A819-85B90DAC8F8A}"/>
    <cellStyle name="Comma 7 2 2 3 2 2 2" xfId="11208" xr:uid="{8C0B6A4F-09C5-48DB-B79C-6CD30874C0C3}"/>
    <cellStyle name="Comma 7 2 2 3 2 2 2 2" xfId="32300" xr:uid="{7D53B3B0-78A7-44BC-8C9B-2936ACD83EBE}"/>
    <cellStyle name="Comma 7 2 2 3 2 2 3" xfId="32299" xr:uid="{ABF22D48-DA30-4689-B6E6-1132A73FAF07}"/>
    <cellStyle name="Comma 7 2 2 3 2 3" xfId="11209" xr:uid="{FF04C8A0-FED3-4E08-B748-C7414420B039}"/>
    <cellStyle name="Comma 7 2 2 3 2 3 2" xfId="32301" xr:uid="{D16540FE-E06C-4EBD-AE58-E5CDA164CDB2}"/>
    <cellStyle name="Comma 7 2 2 3 2 4" xfId="11210" xr:uid="{686AFDE7-5E4D-4EB2-9D87-F8EA35E625F3}"/>
    <cellStyle name="Comma 7 2 2 3 2 4 2" xfId="32302" xr:uid="{D3B01176-729D-4455-947C-888BE2439741}"/>
    <cellStyle name="Comma 7 2 2 3 2 5" xfId="32298" xr:uid="{C169A391-ACDE-419B-8010-8E25B39CB55C}"/>
    <cellStyle name="Comma 7 2 2 3 3" xfId="11211" xr:uid="{21DED8E8-DDA7-4059-93BA-6DAA616670CA}"/>
    <cellStyle name="Comma 7 2 2 3 3 2" xfId="11212" xr:uid="{35C4B5CB-A39E-4F9B-8911-B2360674A7E7}"/>
    <cellStyle name="Comma 7 2 2 3 3 2 2" xfId="32304" xr:uid="{BADD896D-8FD9-461C-BDE6-FB14B6DC9743}"/>
    <cellStyle name="Comma 7 2 2 3 3 3" xfId="32303" xr:uid="{52D5D8AA-ACD9-4673-B836-AAE94471FCF9}"/>
    <cellStyle name="Comma 7 2 2 3 4" xfId="11213" xr:uid="{A6DCF030-E02C-4625-BD82-8705BC793809}"/>
    <cellStyle name="Comma 7 2 2 3 4 2" xfId="32305" xr:uid="{AAD141B6-4A73-4540-A8BA-04BC04FE3C45}"/>
    <cellStyle name="Comma 7 2 2 3 5" xfId="11214" xr:uid="{9936C03F-01BA-4B40-BBC9-6F12E3D840BA}"/>
    <cellStyle name="Comma 7 2 2 3 5 2" xfId="32306" xr:uid="{A0744867-7CA6-49BE-AF79-6F5F953B8E8B}"/>
    <cellStyle name="Comma 7 2 2 3 6" xfId="32297" xr:uid="{48ECF580-5CF8-4675-9830-91C220E7383F}"/>
    <cellStyle name="Comma 7 2 2 3 7" xfId="49954" xr:uid="{79F9E7B3-BFE2-4ABD-9CC0-1F8FC0288D34}"/>
    <cellStyle name="Comma 7 2 2 4" xfId="11215" xr:uid="{6DF414B7-0EF7-4773-A5E3-0EA616BC1026}"/>
    <cellStyle name="Comma 7 2 2 4 2" xfId="11216" xr:uid="{91D8908C-B1CD-4AC7-9A3D-F4E9BD751FA6}"/>
    <cellStyle name="Comma 7 2 2 4 2 2" xfId="11217" xr:uid="{67A3D834-6B44-434C-BCEB-38B7B516C21C}"/>
    <cellStyle name="Comma 7 2 2 4 2 2 2" xfId="32309" xr:uid="{A4F8B442-DC26-4044-A8AF-5182FC252A87}"/>
    <cellStyle name="Comma 7 2 2 4 2 3" xfId="32308" xr:uid="{3F892418-3176-4682-A95F-3B13D0F5ADFA}"/>
    <cellStyle name="Comma 7 2 2 4 3" xfId="11218" xr:uid="{F0655F4E-1118-4747-98FB-35EE78C94E1D}"/>
    <cellStyle name="Comma 7 2 2 4 3 2" xfId="32310" xr:uid="{26E27A1A-6F9D-4631-9409-CE61D93F4719}"/>
    <cellStyle name="Comma 7 2 2 4 4" xfId="11219" xr:uid="{FB35525A-AD4B-403A-95AB-A31BA34AC883}"/>
    <cellStyle name="Comma 7 2 2 4 4 2" xfId="32311" xr:uid="{EBD1E64C-44E9-4B42-A3A4-9BD74464872C}"/>
    <cellStyle name="Comma 7 2 2 4 5" xfId="32307" xr:uid="{6BBB80BA-E3BA-4718-A245-D6D3CE193474}"/>
    <cellStyle name="Comma 7 2 2 5" xfId="11220" xr:uid="{FC315124-9C6C-4EE0-9313-4FBC5AAA447D}"/>
    <cellStyle name="Comma 7 2 2 5 2" xfId="11221" xr:uid="{CC87C13C-9499-4DF0-A5A2-B5DFCC8C557C}"/>
    <cellStyle name="Comma 7 2 2 5 2 2" xfId="32313" xr:uid="{9E5FFE41-A2E0-481C-9008-925AC6C46171}"/>
    <cellStyle name="Comma 7 2 2 5 3" xfId="32312" xr:uid="{44167EE2-5F9E-4231-B437-A4340777D795}"/>
    <cellStyle name="Comma 7 2 2 6" xfId="11222" xr:uid="{136E9989-622D-47E5-9543-E53D262C30A6}"/>
    <cellStyle name="Comma 7 2 2 6 2" xfId="32314" xr:uid="{FE8CA12C-3CE7-47D1-A51A-AEA072AB649B}"/>
    <cellStyle name="Comma 7 2 2 7" xfId="11223" xr:uid="{05D7A604-E493-4516-AE2A-A0FB40071B9E}"/>
    <cellStyle name="Comma 7 2 2 7 2" xfId="32315" xr:uid="{7FA402AD-FEC7-49C0-9C77-D9980B6F51C0}"/>
    <cellStyle name="Comma 7 2 2 8" xfId="11224" xr:uid="{A959CC6C-92FD-48D6-BCAB-460A710D28D7}"/>
    <cellStyle name="Comma 7 2 2 8 2" xfId="32316" xr:uid="{DFB1FBF7-7418-4D69-8026-2C4D330888EA}"/>
    <cellStyle name="Comma 7 2 2 9" xfId="32286" xr:uid="{10A35511-532F-435C-861C-BDCD8700766A}"/>
    <cellStyle name="Comma 7 2 3" xfId="1373" xr:uid="{A060E7F0-6594-4D8D-860F-8C975BA59701}"/>
    <cellStyle name="Comma 7 2 3 2" xfId="11226" xr:uid="{A6F5F703-F840-4B42-BB9A-1A15B98B844A}"/>
    <cellStyle name="Comma 7 2 3 2 2" xfId="11227" xr:uid="{55372E26-7E44-427F-8017-9CBA9DE870AB}"/>
    <cellStyle name="Comma 7 2 3 2 2 2" xfId="11228" xr:uid="{30705B4C-561C-4A81-B8E0-86F5DAC3F9AA}"/>
    <cellStyle name="Comma 7 2 3 2 2 2 2" xfId="32320" xr:uid="{9822AE48-836D-4B38-B0B5-668AFB77B187}"/>
    <cellStyle name="Comma 7 2 3 2 2 3" xfId="32319" xr:uid="{CDE5D1CF-A436-4CE7-BC6C-D475B717F872}"/>
    <cellStyle name="Comma 7 2 3 2 3" xfId="11229" xr:uid="{65F085A9-321F-42FB-8C1F-AB76043CC797}"/>
    <cellStyle name="Comma 7 2 3 2 3 2" xfId="32321" xr:uid="{31825737-D6BC-4175-9F6B-5018B81BEF9A}"/>
    <cellStyle name="Comma 7 2 3 2 4" xfId="11230" xr:uid="{6A48EA0D-97A4-4864-8271-8BB7FD4FAE1E}"/>
    <cellStyle name="Comma 7 2 3 2 4 2" xfId="32322" xr:uid="{68D7F3BF-E033-4BEA-A5E6-45772FCC1CFE}"/>
    <cellStyle name="Comma 7 2 3 2 5" xfId="32318" xr:uid="{E621864C-DC22-432D-8978-A55CE6EA8FA7}"/>
    <cellStyle name="Comma 7 2 3 2 6" xfId="49984" xr:uid="{8140BB0B-CB3F-4DD6-888F-D24E7A48C5F6}"/>
    <cellStyle name="Comma 7 2 3 3" xfId="11231" xr:uid="{6B197540-3F18-43CE-91C7-7014372DCC7C}"/>
    <cellStyle name="Comma 7 2 3 3 2" xfId="11232" xr:uid="{060D32FE-EA5C-444D-BD5C-7A8E0130B0B7}"/>
    <cellStyle name="Comma 7 2 3 3 2 2" xfId="32324" xr:uid="{B748BD62-8DFB-40DC-A53A-795045962DB3}"/>
    <cellStyle name="Comma 7 2 3 3 3" xfId="32323" xr:uid="{65435B84-DE38-463E-9251-347EB1682DE2}"/>
    <cellStyle name="Comma 7 2 3 4" xfId="11233" xr:uid="{A49A2DF2-C0E8-4B4A-97F1-4395830C8FD7}"/>
    <cellStyle name="Comma 7 2 3 4 2" xfId="32325" xr:uid="{9AA2DE73-D7DE-40D3-BFF0-AC9CA21412D5}"/>
    <cellStyle name="Comma 7 2 3 5" xfId="11234" xr:uid="{A709194B-A3A6-4AFE-97ED-0086B584971F}"/>
    <cellStyle name="Comma 7 2 3 5 2" xfId="32326" xr:uid="{92B70124-5669-499C-9653-5693E06DAEA4}"/>
    <cellStyle name="Comma 7 2 3 6" xfId="32317" xr:uid="{4703F0F2-E6DB-48CC-9BAD-6C24448FCE16}"/>
    <cellStyle name="Comma 7 2 3 7" xfId="49699" xr:uid="{C13C079A-7CFD-4B42-A987-2A4A0E0C46C1}"/>
    <cellStyle name="Comma 7 2 3 8" xfId="11225" xr:uid="{9EAAC847-2612-46B1-A580-EF52DBAAD340}"/>
    <cellStyle name="Comma 7 2 4" xfId="11235" xr:uid="{B03AB98D-17CE-4F84-B9BA-B730A6AD63BD}"/>
    <cellStyle name="Comma 7 2 4 2" xfId="11236" xr:uid="{A170123D-34B1-4F7F-82CC-45A405AB9C66}"/>
    <cellStyle name="Comma 7 2 4 2 2" xfId="11237" xr:uid="{6AA19F49-CF4C-4F09-BF87-944F78F0D931}"/>
    <cellStyle name="Comma 7 2 4 2 2 2" xfId="32329" xr:uid="{E1C51AE9-B989-4579-B8EB-7D06AA09B3DB}"/>
    <cellStyle name="Comma 7 2 4 2 3" xfId="32328" xr:uid="{548BD681-F20B-4C41-A117-01BA45A249D5}"/>
    <cellStyle name="Comma 7 2 4 3" xfId="11238" xr:uid="{CAEAC7DE-FC09-4433-8B6E-DAB70450682A}"/>
    <cellStyle name="Comma 7 2 4 3 2" xfId="32330" xr:uid="{855BC98D-3D7E-4890-9FE4-E0174C0E5DB3}"/>
    <cellStyle name="Comma 7 2 4 4" xfId="11239" xr:uid="{8FE5254C-C5FE-44D3-B10D-35E3716619C0}"/>
    <cellStyle name="Comma 7 2 4 4 2" xfId="32331" xr:uid="{5FEC02D1-BAA1-4192-BB84-80B6CA9F8B01}"/>
    <cellStyle name="Comma 7 2 4 5" xfId="32327" xr:uid="{C11C3BC9-1DFD-43B6-AB05-7AF47D44EFAB}"/>
    <cellStyle name="Comma 7 2 4 6" xfId="49936" xr:uid="{FC64B430-1F6A-49F5-88F2-A4B84ACA8BEB}"/>
    <cellStyle name="Comma 7 2 5" xfId="11240" xr:uid="{BB158AEB-248C-4E1B-9024-D570279D0E9E}"/>
    <cellStyle name="Comma 7 2 5 2" xfId="11241" xr:uid="{D2D59A5B-8DD7-4F21-BD4E-4091EEE6AF8D}"/>
    <cellStyle name="Comma 7 2 5 2 2" xfId="32333" xr:uid="{524C86CB-4DE7-482A-8723-A0BC24E20CF6}"/>
    <cellStyle name="Comma 7 2 5 3" xfId="32332" xr:uid="{C97F384D-B99F-4DB3-A796-54A0321A59C7}"/>
    <cellStyle name="Comma 7 2 6" xfId="11242" xr:uid="{B1CC9A5C-71C7-4678-8A4F-8CCB30038B8B}"/>
    <cellStyle name="Comma 7 2 6 2" xfId="32334" xr:uid="{339DE917-AB56-46D6-BB73-70C8124D7413}"/>
    <cellStyle name="Comma 7 2 7" xfId="11243" xr:uid="{0BE0CD4F-D670-4D66-91EC-8B34C6331B57}"/>
    <cellStyle name="Comma 7 2 7 2" xfId="32335" xr:uid="{310A5B58-243E-4769-8B66-AD2FD0C9E478}"/>
    <cellStyle name="Comma 7 2 8" xfId="11244" xr:uid="{0F724AAB-3A01-46C3-B7C3-CE5C1C4BE490}"/>
    <cellStyle name="Comma 7 2 8 2" xfId="32336" xr:uid="{ED2F680D-EC06-42C4-91E3-1891A784FA60}"/>
    <cellStyle name="Comma 7 2 9" xfId="11245" xr:uid="{18D4127B-5BD1-4E22-830B-10BE1A790DA8}"/>
    <cellStyle name="Comma 7 2 9 2" xfId="32337" xr:uid="{9A8EC492-63B7-4996-B72E-3E28D70F4F81}"/>
    <cellStyle name="Comma 7 3" xfId="605" xr:uid="{6096CC27-6498-49EF-86B3-EA2C186A630A}"/>
    <cellStyle name="Comma 7 3 10" xfId="49642" xr:uid="{07FE8B67-D356-43FC-9260-8266827D390C}"/>
    <cellStyle name="Comma 7 3 11" xfId="1731" xr:uid="{C37904B4-7537-4453-819E-832A28E9EE86}"/>
    <cellStyle name="Comma 7 3 2" xfId="1374" xr:uid="{B3F6622A-59C8-43DF-8B79-9BB793DDBBCE}"/>
    <cellStyle name="Comma 7 3 2 2" xfId="11248" xr:uid="{C527F8F4-779A-4C22-AA76-A94C566E97EA}"/>
    <cellStyle name="Comma 7 3 2 2 2" xfId="11249" xr:uid="{7E689F7C-88D7-4CA2-B612-6A66169F53BC}"/>
    <cellStyle name="Comma 7 3 2 2 2 2" xfId="32341" xr:uid="{C9C10ED7-7461-422C-B0CA-400E3F40E5BB}"/>
    <cellStyle name="Comma 7 3 2 2 3" xfId="32340" xr:uid="{48FE67E5-D3F8-4A64-8832-DE59E1236527}"/>
    <cellStyle name="Comma 7 3 2 2 4" xfId="49975" xr:uid="{8ABD0EAC-1ECE-47D6-9389-CDAA39EBFE70}"/>
    <cellStyle name="Comma 7 3 2 3" xfId="11250" xr:uid="{92F22BF3-DFF1-4028-B5CC-7F6451AA48C1}"/>
    <cellStyle name="Comma 7 3 2 3 2" xfId="32342" xr:uid="{162C0269-18C0-4537-90D7-465391AC1CDA}"/>
    <cellStyle name="Comma 7 3 2 4" xfId="11251" xr:uid="{F337786E-F105-457A-8081-C1407031D469}"/>
    <cellStyle name="Comma 7 3 2 4 2" xfId="32343" xr:uid="{E302FA4C-B5A0-4A02-B916-D88491F6F60A}"/>
    <cellStyle name="Comma 7 3 2 5" xfId="32339" xr:uid="{E1ED3095-A4AC-485F-8476-C0E4D3297561}"/>
    <cellStyle name="Comma 7 3 2 6" xfId="48561" xr:uid="{DB8F049D-0C87-4C14-937C-482289EFB263}"/>
    <cellStyle name="Comma 7 3 2 7" xfId="49690" xr:uid="{4EDF7944-6D46-49C4-B5CC-46E3D104706B}"/>
    <cellStyle name="Comma 7 3 2 8" xfId="11247" xr:uid="{F289B68B-1D93-4F3D-9919-8877D5F36EF0}"/>
    <cellStyle name="Comma 7 3 3" xfId="11252" xr:uid="{7F8D90B1-2E6E-4269-A2AA-7F9C2687C0C1}"/>
    <cellStyle name="Comma 7 3 3 2" xfId="11253" xr:uid="{B22252CE-A951-4EBE-8BE2-9FC9B8D245FA}"/>
    <cellStyle name="Comma 7 3 3 2 2" xfId="32345" xr:uid="{1373085F-EF6B-4F4B-B347-B644A0C18392}"/>
    <cellStyle name="Comma 7 3 3 3" xfId="32344" xr:uid="{48B490DC-A30D-4B01-85A8-BDB9FEFDB22D}"/>
    <cellStyle name="Comma 7 3 3 4" xfId="49927" xr:uid="{E0AC9233-0266-409F-9C4B-6A8318B763E5}"/>
    <cellStyle name="Comma 7 3 4" xfId="11254" xr:uid="{976849F1-5086-42AF-8F3C-4782E55D501C}"/>
    <cellStyle name="Comma 7 3 4 2" xfId="32346" xr:uid="{71AD8201-33B6-4D43-BF4F-36CBD1B3F163}"/>
    <cellStyle name="Comma 7 3 5" xfId="11255" xr:uid="{BBD363B9-31E4-4A58-9B21-5ABAC95A378E}"/>
    <cellStyle name="Comma 7 3 5 2" xfId="32347" xr:uid="{AB1E96B3-B719-457C-9562-AC308306EF01}"/>
    <cellStyle name="Comma 7 3 6" xfId="11256" xr:uid="{FD0E42BE-9183-480B-A8AA-1F70656C3BA4}"/>
    <cellStyle name="Comma 7 3 6 2" xfId="32348" xr:uid="{A33FE39B-2DAA-4685-9F46-1CFE7F14F884}"/>
    <cellStyle name="Comma 7 3 7" xfId="11246" xr:uid="{63D8DC90-5A08-46EC-88FD-67D4EF8BB81A}"/>
    <cellStyle name="Comma 7 3 7 2" xfId="32338" xr:uid="{E133974F-328B-4265-9570-FEBCF8D6587E}"/>
    <cellStyle name="Comma 7 3 8" xfId="20518" xr:uid="{1582EB52-8BF4-474D-9301-DA0CDC7ECC47}"/>
    <cellStyle name="Comma 7 3 8 2" xfId="40854" xr:uid="{CFC90FC3-10D9-4E4D-9BA9-5E0ECD0D37D0}"/>
    <cellStyle name="Comma 7 3 9" xfId="23545" xr:uid="{1AAC1C1D-9AB7-47D0-990F-BBCFCBE98540}"/>
    <cellStyle name="Comma 7 4" xfId="606" xr:uid="{41C2AD26-7352-434E-9191-080E0E87A91A}"/>
    <cellStyle name="Comma 7 4 10" xfId="49660" xr:uid="{45A0DF98-23AC-4844-90CE-1956582B12D4}"/>
    <cellStyle name="Comma 7 4 11" xfId="1870" xr:uid="{C22E7588-5CF6-47C2-AB2E-4CAD7492637D}"/>
    <cellStyle name="Comma 7 4 2" xfId="1375" xr:uid="{F2140032-05F1-476A-B822-63B67296420A}"/>
    <cellStyle name="Comma 7 4 2 2" xfId="8296" xr:uid="{D708EFDB-5C57-4B7C-A09A-526719DB4B29}"/>
    <cellStyle name="Comma 7 4 2 2 2" xfId="11260" xr:uid="{667B15BE-4EC2-4129-AFE4-AC271072ACF1}"/>
    <cellStyle name="Comma 7 4 2 2 2 2" xfId="32352" xr:uid="{55437D30-10C7-4230-8F24-9B994705A513}"/>
    <cellStyle name="Comma 7 4 2 2 3" xfId="11259" xr:uid="{D1551958-4B3E-4DB5-90B1-48307EF730A2}"/>
    <cellStyle name="Comma 7 4 2 2 3 2" xfId="32351" xr:uid="{7A55BB09-1F53-4A6B-8936-25E20CF2A051}"/>
    <cellStyle name="Comma 7 4 2 2 4" xfId="29786" xr:uid="{11E6A835-B4E2-47F7-9D68-42628DCC2614}"/>
    <cellStyle name="Comma 7 4 2 2 5" xfId="49993" xr:uid="{0567E814-838D-402D-82F9-E9D037B2C2CD}"/>
    <cellStyle name="Comma 7 4 2 3" xfId="11261" xr:uid="{4EBAD166-C322-44F6-BA0F-BA244EE59B60}"/>
    <cellStyle name="Comma 7 4 2 3 2" xfId="32353" xr:uid="{B16C8679-40A3-474A-A489-ECF502D4F5E7}"/>
    <cellStyle name="Comma 7 4 2 4" xfId="11262" xr:uid="{87262947-A992-4E96-AE8E-2FCF36CBF413}"/>
    <cellStyle name="Comma 7 4 2 4 2" xfId="32354" xr:uid="{675D43FF-9144-4AE8-9378-0243103F0282}"/>
    <cellStyle name="Comma 7 4 2 5" xfId="11258" xr:uid="{2B08E5DB-E163-4CAA-ADAC-9B9EC5997DE7}"/>
    <cellStyle name="Comma 7 4 2 5 2" xfId="32350" xr:uid="{3DE4EA69-2D60-4AE8-A8D5-4526C7429706}"/>
    <cellStyle name="Comma 7 4 2 6" xfId="26011" xr:uid="{7FAD2C1F-8FFA-4F48-B288-DBFE6CFF7F26}"/>
    <cellStyle name="Comma 7 4 2 7" xfId="48616" xr:uid="{E4F02186-8CFE-40D3-8BEE-635B210E4C66}"/>
    <cellStyle name="Comma 7 4 2 8" xfId="49708" xr:uid="{99279239-BE75-4800-AA78-34D1EFF5FEAB}"/>
    <cellStyle name="Comma 7 4 2 9" xfId="4498" xr:uid="{668DC1BC-870D-4931-9EEE-B645B6182E46}"/>
    <cellStyle name="Comma 7 4 3" xfId="5953" xr:uid="{F225CBE4-A02A-464A-B466-2123E7FD2FE6}"/>
    <cellStyle name="Comma 7 4 3 2" xfId="11264" xr:uid="{89B6D39B-5348-48A5-A6E1-AC27BD584096}"/>
    <cellStyle name="Comma 7 4 3 2 2" xfId="32356" xr:uid="{789BF0EC-8806-4E10-9297-4B1B4307682C}"/>
    <cellStyle name="Comma 7 4 3 3" xfId="11263" xr:uid="{777775CE-B414-461D-913E-80E717F0A7CD}"/>
    <cellStyle name="Comma 7 4 3 3 2" xfId="32355" xr:uid="{89E10826-2559-436B-A8CA-0CFA98E8E04A}"/>
    <cellStyle name="Comma 7 4 3 4" xfId="27440" xr:uid="{064AB5F5-BDA8-4077-84D2-0C9FBA34323C}"/>
    <cellStyle name="Comma 7 4 3 5" xfId="49130" xr:uid="{C7B7030E-8A03-4AD1-ACA4-F8BCAB39A32B}"/>
    <cellStyle name="Comma 7 4 3 6" xfId="49945" xr:uid="{E77076D9-48A9-4137-A248-71DB9EF98CE6}"/>
    <cellStyle name="Comma 7 4 4" xfId="11265" xr:uid="{BA118557-5FFD-43CE-8956-9BCF535ED205}"/>
    <cellStyle name="Comma 7 4 4 2" xfId="32357" xr:uid="{3369322A-6FD8-4F27-B2EF-1C1F229B8278}"/>
    <cellStyle name="Comma 7 4 5" xfId="11266" xr:uid="{D0B90A61-325D-43A8-925E-84B56F0410F4}"/>
    <cellStyle name="Comma 7 4 5 2" xfId="32358" xr:uid="{97A553E5-2B07-4B22-AA95-629C62AAAD1F}"/>
    <cellStyle name="Comma 7 4 6" xfId="11257" xr:uid="{6C9E23BE-7267-44C0-915C-9A7BE7100FDA}"/>
    <cellStyle name="Comma 7 4 6 2" xfId="32349" xr:uid="{61F75AED-33E7-41C3-906A-B55AA8A1EB9C}"/>
    <cellStyle name="Comma 7 4 7" xfId="20519" xr:uid="{199B9A4F-CD34-4FB2-825C-6F146F5B217D}"/>
    <cellStyle name="Comma 7 4 7 2" xfId="40855" xr:uid="{0D5CECAD-5341-481B-84CD-00C5C2393C15}"/>
    <cellStyle name="Comma 7 4 8" xfId="23598" xr:uid="{63D4A4C4-8938-4051-9AAA-0A4E364D9D0B}"/>
    <cellStyle name="Comma 7 4 9" xfId="46862" xr:uid="{3F12D044-5330-401C-B750-E6095F50F3C4}"/>
    <cellStyle name="Comma 7 5" xfId="607" xr:uid="{D5794B11-82F8-49C0-A008-C3BCD3D805C0}"/>
    <cellStyle name="Comma 7 5 10" xfId="4253" xr:uid="{FDD1A59C-A6F7-4D2B-88A0-8C1213628C91}"/>
    <cellStyle name="Comma 7 5 2" xfId="1376" xr:uid="{1BEBE5BE-70A6-4346-9F43-3A3AA76E69D5}"/>
    <cellStyle name="Comma 7 5 2 2" xfId="11269" xr:uid="{E884A43D-ADBE-42F8-A26D-F7AE8ABCC73E}"/>
    <cellStyle name="Comma 7 5 2 2 2" xfId="32361" xr:uid="{45F803A5-01B9-4599-B57A-FA906E995BAB}"/>
    <cellStyle name="Comma 7 5 2 3" xfId="11268" xr:uid="{2D1D14CD-DCF0-4E24-84A7-D652FAB4686E}"/>
    <cellStyle name="Comma 7 5 2 3 2" xfId="32360" xr:uid="{C8C2C697-5AA0-4741-B47F-A54C486F8B19}"/>
    <cellStyle name="Comma 7 5 2 4" xfId="29552" xr:uid="{99521B8F-7A0A-4784-A312-AC1CA8845543}"/>
    <cellStyle name="Comma 7 5 2 5" xfId="48524" xr:uid="{3A5973CB-0109-489C-BD5B-7AD39D3D1C31}"/>
    <cellStyle name="Comma 7 5 2 6" xfId="49966" xr:uid="{37C07A12-1734-4A20-A990-21E788304E13}"/>
    <cellStyle name="Comma 7 5 2 7" xfId="8062" xr:uid="{FF589F39-5E50-4F4C-8FBD-E6B6D4DA120E}"/>
    <cellStyle name="Comma 7 5 3" xfId="11270" xr:uid="{CF4232C2-9A1D-43C0-86ED-E23B061F9B9A}"/>
    <cellStyle name="Comma 7 5 3 2" xfId="32362" xr:uid="{81D84BE2-8289-486A-8273-74FF156AA1A0}"/>
    <cellStyle name="Comma 7 5 3 3" xfId="49070" xr:uid="{31B87A6D-5480-4AE2-AC01-A85EA5A9E885}"/>
    <cellStyle name="Comma 7 5 4" xfId="11271" xr:uid="{6D4C7142-B578-4FAE-98F3-E6A73764D98C}"/>
    <cellStyle name="Comma 7 5 4 2" xfId="32363" xr:uid="{989F3B5D-9340-4220-9E53-2DDEBF75BCDC}"/>
    <cellStyle name="Comma 7 5 5" xfId="11267" xr:uid="{FA000F06-EA40-4036-8A5B-52BAEA33A3B2}"/>
    <cellStyle name="Comma 7 5 5 2" xfId="32359" xr:uid="{676CE8DD-9A9D-4769-A29E-67740EDCE378}"/>
    <cellStyle name="Comma 7 5 6" xfId="20520" xr:uid="{879CBDAC-88A6-4A26-9437-E2DA141F61EC}"/>
    <cellStyle name="Comma 7 5 6 2" xfId="40856" xr:uid="{FE1559AE-DFA6-4685-9FF6-CE9A3DBE891B}"/>
    <cellStyle name="Comma 7 5 7" xfId="25777" xr:uid="{DA2273F4-E6CB-4375-BF96-7CF8AD1B49A5}"/>
    <cellStyle name="Comma 7 5 8" xfId="46787" xr:uid="{EBB49FBF-4330-4B2C-B8FC-69CF92D82793}"/>
    <cellStyle name="Comma 7 5 9" xfId="49681" xr:uid="{20BA1BB7-2654-4BDC-ACDA-B2EA8E38DBF8}"/>
    <cellStyle name="Comma 7 6" xfId="608" xr:uid="{4DBE2230-C688-4028-96C4-D4B7A178550A}"/>
    <cellStyle name="Comma 7 6 2" xfId="1377" xr:uid="{38267DC0-536B-4748-8A94-41294501CAA3}"/>
    <cellStyle name="Comma 7 6 2 2" xfId="32365" xr:uid="{62F74BD3-E4A2-4AF4-9C31-339516E4BAD1}"/>
    <cellStyle name="Comma 7 6 2 3" xfId="50020" xr:uid="{B65970CE-7157-40C7-A5D7-6AE758DBCBD6}"/>
    <cellStyle name="Comma 7 6 2 4" xfId="11273" xr:uid="{C488C1F4-B816-4D70-8FC8-84661BF069D3}"/>
    <cellStyle name="Comma 7 6 3" xfId="11272" xr:uid="{66C83F39-5154-4CA5-A667-3608C35EF644}"/>
    <cellStyle name="Comma 7 6 3 2" xfId="32364" xr:uid="{ACB49223-2462-4FED-B300-9CB3EBDB6DE4}"/>
    <cellStyle name="Comma 7 6 4" xfId="27365" xr:uid="{A8702560-B820-45A9-AA4F-51AA3D8A99AA}"/>
    <cellStyle name="Comma 7 6 5" xfId="47310" xr:uid="{E37C2AB1-0289-46F9-86D0-67B604788EE6}"/>
    <cellStyle name="Comma 7 6 6" xfId="49738" xr:uid="{0CFA0F93-B224-4ABD-9C3C-142639DD60A8}"/>
    <cellStyle name="Comma 7 6 7" xfId="5878" xr:uid="{674529A8-607F-4A07-8CE1-ABFE845E8400}"/>
    <cellStyle name="Comma 7 7" xfId="609" xr:uid="{C2479D09-5865-4E60-B42D-C95A4A2E327A}"/>
    <cellStyle name="Comma 7 7 2" xfId="1378" xr:uid="{7E194359-9B33-429F-9E06-614E2A2DFF66}"/>
    <cellStyle name="Comma 7 7 2 2" xfId="50046" xr:uid="{F87881E1-22A1-422F-9D32-5C4F4C8176F1}"/>
    <cellStyle name="Comma 7 7 2 3" xfId="32366" xr:uid="{B824AD51-C0F7-4AEE-9F05-FA30F7E1F9C6}"/>
    <cellStyle name="Comma 7 7 3" xfId="49764" xr:uid="{64215476-0075-49DB-AE86-523AF406B3EA}"/>
    <cellStyle name="Comma 7 7 4" xfId="11274" xr:uid="{0398C60B-B817-48FC-B833-0391AB4BD7F4}"/>
    <cellStyle name="Comma 7 8" xfId="1372" xr:uid="{DFB2D3D7-3A93-4DAC-AF1B-839EF8495453}"/>
    <cellStyle name="Comma 7 8 2" xfId="32367" xr:uid="{D4F0CE7A-F0EB-4A58-83B3-CFE918848047}"/>
    <cellStyle name="Comma 7 8 2 2" xfId="50072" xr:uid="{93C3C337-7501-4B02-AB27-475954BF4BC8}"/>
    <cellStyle name="Comma 7 8 3" xfId="49790" xr:uid="{C8100CAE-6ED8-4714-A742-BA9BF855BCC9}"/>
    <cellStyle name="Comma 7 8 4" xfId="11275" xr:uid="{BFE7498C-E241-4B33-AC57-F1A546F3506C}"/>
    <cellStyle name="Comma 7 9" xfId="1444" xr:uid="{D9A08675-D942-4528-9A17-05C466F9C37F}"/>
    <cellStyle name="Comma 7 9 2" xfId="32368" xr:uid="{B87909B5-DC76-4C80-B407-D84A101646A1}"/>
    <cellStyle name="Comma 7 9 2 2" xfId="50098" xr:uid="{25C7A497-2DC3-4A46-85E4-70B50744FE9A}"/>
    <cellStyle name="Comma 7 9 3" xfId="49816" xr:uid="{2BA6B2FE-0546-4794-BAD9-BED156DCD951}"/>
    <cellStyle name="Comma 7 9 4" xfId="11276" xr:uid="{7F44FF6C-807D-44EB-85B2-4DAEAC41B2B6}"/>
    <cellStyle name="Comma 70" xfId="610" xr:uid="{1EDF2788-FC42-4206-8FF2-73E3EDEE9FAE}"/>
    <cellStyle name="Comma 70 2" xfId="1379" xr:uid="{4320A455-64F1-406D-9188-EB677E044597}"/>
    <cellStyle name="Comma 71" xfId="611" xr:uid="{8052E52C-C351-473C-B5DF-8A105FFB1C00}"/>
    <cellStyle name="Comma 71 2" xfId="1380" xr:uid="{EACC5EF0-C6D8-4EE9-84F5-94B18616268B}"/>
    <cellStyle name="Comma 72" xfId="612" xr:uid="{8C98365B-5BE2-4107-80E1-1D17E2F421AF}"/>
    <cellStyle name="Comma 72 2" xfId="1381" xr:uid="{804FAEEF-1D94-4582-938F-F68A79120731}"/>
    <cellStyle name="Comma 73" xfId="613" xr:uid="{02951378-D68D-46B4-9A3A-0CFB16AB89D3}"/>
    <cellStyle name="Comma 73 2" xfId="1382" xr:uid="{228C1619-BF3D-4772-B019-78E46B1744DD}"/>
    <cellStyle name="Comma 74" xfId="614" xr:uid="{E9D48718-8C93-4FDE-B7A9-7017A9CF61FD}"/>
    <cellStyle name="Comma 74 2" xfId="1383" xr:uid="{6FCC9103-92FC-496C-9AC2-7D6A01C29642}"/>
    <cellStyle name="Comma 75" xfId="615" xr:uid="{7E35BDE9-4910-4976-BAB0-84A65B76643E}"/>
    <cellStyle name="Comma 75 2" xfId="1384" xr:uid="{E2370AAC-E616-4F6A-BD62-0FEFFBDCE463}"/>
    <cellStyle name="Comma 76" xfId="616" xr:uid="{6893FA20-0E8C-40CD-B5C7-040B1569B435}"/>
    <cellStyle name="Comma 76 2" xfId="1385" xr:uid="{7D13F070-CC9F-408B-90F9-ABE6B52DB642}"/>
    <cellStyle name="Comma 77" xfId="617" xr:uid="{D6847F6D-0909-4E22-A6A4-B664F21C5E69}"/>
    <cellStyle name="Comma 77 2" xfId="1386" xr:uid="{DAA1807A-5B7C-4D2F-AB7D-B9B34927B02F}"/>
    <cellStyle name="Comma 78" xfId="618" xr:uid="{599D217E-2DA3-4ABA-864B-F5B1A02A729E}"/>
    <cellStyle name="Comma 78 2" xfId="1387" xr:uid="{31C9D8E5-4A78-4152-B406-B8F72A6AE11B}"/>
    <cellStyle name="Comma 79" xfId="619" xr:uid="{AE9C137A-5699-4910-BC13-CD4C31963EF9}"/>
    <cellStyle name="Comma 79 2" xfId="1388" xr:uid="{FCD16118-AC53-45EC-B571-DC1B80D45DCD}"/>
    <cellStyle name="Comma 8" xfId="620" xr:uid="{264F48CE-D7B2-4447-8319-89AC925A1DC5}"/>
    <cellStyle name="Comma 8 10" xfId="11277" xr:uid="{6C6380DB-4560-4A2C-B0CC-3738AC2E970E}"/>
    <cellStyle name="Comma 8 10 2" xfId="32369" xr:uid="{5809D299-1973-4BE5-BC7E-ACA94A21B5B0}"/>
    <cellStyle name="Comma 8 10 2 2" xfId="50125" xr:uid="{EE9855FA-FF58-4B63-8084-FDD542362941}"/>
    <cellStyle name="Comma 8 10 3" xfId="49843" xr:uid="{4824EFBB-9782-43BF-85CD-EDEA3D89EAAD}"/>
    <cellStyle name="Comma 8 11" xfId="20521" xr:uid="{EE39B62C-93AF-4E23-B130-5B637E1859F8}"/>
    <cellStyle name="Comma 8 11 2" xfId="40857" xr:uid="{6BDA9324-3EE1-4E5F-A662-F9FE2B717F69}"/>
    <cellStyle name="Comma 8 11 2 2" xfId="50151" xr:uid="{8C1E4C35-89A2-4598-B11E-132502CA2019}"/>
    <cellStyle name="Comma 8 11 3" xfId="49869" xr:uid="{F65983A8-02DF-46E4-BB6C-FECDC7C44AAA}"/>
    <cellStyle name="Comma 8 12" xfId="45582" xr:uid="{A3BB8271-7320-46EC-AC45-54C610725FFC}"/>
    <cellStyle name="Comma 8 12 2" xfId="50177" xr:uid="{7FD5EC71-477B-473D-8EF1-3628271A4AED}"/>
    <cellStyle name="Comma 8 12 3" xfId="49895" xr:uid="{1C55BFEA-281A-4678-A930-73A46167061F}"/>
    <cellStyle name="Comma 8 13" xfId="49599" xr:uid="{21A07911-7386-44CB-91D8-B523AFB2B560}"/>
    <cellStyle name="Comma 8 13 2" xfId="49919" xr:uid="{5191D20D-71AC-4152-B022-42447A0E082D}"/>
    <cellStyle name="Comma 8 14" xfId="49634" xr:uid="{698A2905-B89E-4A24-9321-27040AAB077A}"/>
    <cellStyle name="Comma 8 15" xfId="1733" xr:uid="{40609C31-2BA5-4633-98DD-8B969F2ECA58}"/>
    <cellStyle name="Comma 8 2" xfId="621" xr:uid="{A31C9CAA-E727-46B7-98A9-91A5A938DF2B}"/>
    <cellStyle name="Comma 8 2 10" xfId="49652" xr:uid="{35C360D1-717A-4342-AA8D-A41322740FA5}"/>
    <cellStyle name="Comma 8 2 11" xfId="2490" xr:uid="{3F876D7F-7FD1-407C-B42D-95350909DF73}"/>
    <cellStyle name="Comma 8 2 2" xfId="1390" xr:uid="{C607F13B-50AC-4703-8757-1ADCB7A2EC58}"/>
    <cellStyle name="Comma 8 2 2 2" xfId="11280" xr:uid="{C8004331-C49F-43B3-81E1-149BBABCA712}"/>
    <cellStyle name="Comma 8 2 2 2 2" xfId="11281" xr:uid="{7780989F-BE8E-4924-98F8-589C58DB9F26}"/>
    <cellStyle name="Comma 8 2 2 2 2 2" xfId="32372" xr:uid="{CE74BA64-4527-44DA-9295-D46BDC12FB7F}"/>
    <cellStyle name="Comma 8 2 2 2 2 3" xfId="50003" xr:uid="{B481C382-9D2C-4DC2-B70D-45E2C4B479B9}"/>
    <cellStyle name="Comma 8 2 2 2 3" xfId="32371" xr:uid="{34CD28D3-FCC2-45F2-A6BD-E8E1A53DE846}"/>
    <cellStyle name="Comma 8 2 2 2 4" xfId="49718" xr:uid="{DCBE9CA2-1C41-49F9-86D7-AE1A4DE8DFA9}"/>
    <cellStyle name="Comma 8 2 2 3" xfId="11282" xr:uid="{46D71A32-7FD9-4A80-9780-3E0690A435AD}"/>
    <cellStyle name="Comma 8 2 2 3 2" xfId="32373" xr:uid="{09890C6A-10D0-4F9F-AC16-27F14AE39C2F}"/>
    <cellStyle name="Comma 8 2 2 3 3" xfId="49955" xr:uid="{1686B2D5-A6A6-41CC-A01F-F882A1F8B9EA}"/>
    <cellStyle name="Comma 8 2 2 4" xfId="11283" xr:uid="{0CD7E4EB-E762-4F3D-970F-65D0EEF4C97F}"/>
    <cellStyle name="Comma 8 2 2 4 2" xfId="32374" xr:uid="{C00D89F6-84F3-48BD-A713-75BFC5E5FDBF}"/>
    <cellStyle name="Comma 8 2 2 5" xfId="11279" xr:uid="{82FE7D73-C9E9-4EAC-A3AA-868D9FB2B556}"/>
    <cellStyle name="Comma 8 2 2 5 2" xfId="32370" xr:uid="{5E35EE03-DD3C-46D1-99FC-B7619DBB1C9A}"/>
    <cellStyle name="Comma 8 2 2 6" xfId="49670" xr:uid="{F94E6A26-2473-4141-98A1-E510C82922BF}"/>
    <cellStyle name="Comma 8 2 2 7" xfId="4353" xr:uid="{596F74F0-778F-4BD6-868B-41DD448FA84F}"/>
    <cellStyle name="Comma 8 2 3" xfId="11284" xr:uid="{32C01D33-F41A-43AB-B706-73444D6283FC}"/>
    <cellStyle name="Comma 8 2 3 2" xfId="11285" xr:uid="{6F6A6ECD-5453-4F49-9C91-CF9D1F688F55}"/>
    <cellStyle name="Comma 8 2 3 2 2" xfId="32376" xr:uid="{26A206AF-DAAD-412D-9779-F90129A2D307}"/>
    <cellStyle name="Comma 8 2 3 2 3" xfId="49985" xr:uid="{6DC275EF-6819-4B25-A364-73B7D2C874BE}"/>
    <cellStyle name="Comma 8 2 3 3" xfId="32375" xr:uid="{AAA15DB6-4496-43C4-AD0D-71D897353E5F}"/>
    <cellStyle name="Comma 8 2 3 4" xfId="49700" xr:uid="{C8E94DF1-8BC8-47E0-9053-69B90170358D}"/>
    <cellStyle name="Comma 8 2 4" xfId="11286" xr:uid="{EF3177C5-1F2B-4797-BD1B-CCEF36184CA6}"/>
    <cellStyle name="Comma 8 2 4 2" xfId="32377" xr:uid="{D480ED84-05CD-431B-B5CA-AD70743C11A6}"/>
    <cellStyle name="Comma 8 2 4 3" xfId="49937" xr:uid="{0E6841FB-C115-4E98-8AD2-54A42A6E16B5}"/>
    <cellStyle name="Comma 8 2 5" xfId="11287" xr:uid="{97A9E283-9E0D-4D5F-9E3B-FD2F642C03E0}"/>
    <cellStyle name="Comma 8 2 5 2" xfId="32378" xr:uid="{302E1B84-4FFF-4232-BC81-0475041DB9C7}"/>
    <cellStyle name="Comma 8 2 6" xfId="11288" xr:uid="{F9E8BC40-BA46-449B-A73E-B20E1AAD4FE3}"/>
    <cellStyle name="Comma 8 2 6 2" xfId="32379" xr:uid="{4E82F267-7F6C-49D6-A7F6-C1D0E2C9C325}"/>
    <cellStyle name="Comma 8 2 7" xfId="11278" xr:uid="{45155D65-BCDF-47BE-9853-923CE642C2A8}"/>
    <cellStyle name="Comma 8 2 8" xfId="20522" xr:uid="{9E3A6E48-5BAB-4EC3-813D-F7E8FD43B4D3}"/>
    <cellStyle name="Comma 8 2 8 2" xfId="40858" xr:uid="{4D11A91E-968A-4147-A21C-1EC79DED2F46}"/>
    <cellStyle name="Comma 8 2 9" xfId="24177" xr:uid="{36E31F42-B392-46B0-85C4-9627B2562CA1}"/>
    <cellStyle name="Comma 8 3" xfId="1389" xr:uid="{E490DD89-FF62-46A0-AA96-5001FAA095EA}"/>
    <cellStyle name="Comma 8 3 10" xfId="2489" xr:uid="{D682F1ED-F16D-4512-A6FA-784814F70962}"/>
    <cellStyle name="Comma 8 3 2" xfId="11290" xr:uid="{C35A5D43-A585-45C2-9B5D-2EB57EDD928B}"/>
    <cellStyle name="Comma 8 3 2 2" xfId="11291" xr:uid="{901E86F5-52F2-459B-99C8-3624820A37AF}"/>
    <cellStyle name="Comma 8 3 2 2 2" xfId="11292" xr:uid="{93488CB7-D9B1-4996-BC2D-FC6FFA7712BC}"/>
    <cellStyle name="Comma 8 3 2 2 2 2" xfId="32383" xr:uid="{5B488674-72E8-45DA-9B88-13F3548FE189}"/>
    <cellStyle name="Comma 8 3 2 2 3" xfId="32382" xr:uid="{4F27AC38-993C-4EFD-89A8-3303C0E4829E}"/>
    <cellStyle name="Comma 8 3 2 2 4" xfId="49976" xr:uid="{1794F20A-4249-4188-9288-7F4587A77B74}"/>
    <cellStyle name="Comma 8 3 2 3" xfId="11293" xr:uid="{40D1A335-3AB3-41B9-87D3-0B85E7B1ED55}"/>
    <cellStyle name="Comma 8 3 2 3 2" xfId="32384" xr:uid="{D9C38FF4-CA32-4D3F-9CFB-0EA928BA9AEA}"/>
    <cellStyle name="Comma 8 3 2 4" xfId="11294" xr:uid="{CE9E3C01-B554-481B-B20F-D9F7846F73EF}"/>
    <cellStyle name="Comma 8 3 2 4 2" xfId="32385" xr:uid="{5E8FB321-8927-41F2-84D8-492416977A81}"/>
    <cellStyle name="Comma 8 3 2 5" xfId="20524" xr:uid="{52536077-7BC0-48D4-B82B-1CA30E8600BE}"/>
    <cellStyle name="Comma 8 3 2 5 2" xfId="40860" xr:uid="{08766C92-2FFD-4601-89E0-F9C141AE86AB}"/>
    <cellStyle name="Comma 8 3 2 6" xfId="32381" xr:uid="{019731D5-BFF1-4666-A8A4-261DF2D8578C}"/>
    <cellStyle name="Comma 8 3 2 7" xfId="49691" xr:uid="{5A712F7E-F515-4AFD-B58D-64D57CD4652D}"/>
    <cellStyle name="Comma 8 3 3" xfId="11295" xr:uid="{C9B6E7D7-59C2-45CD-A0AE-50900977E0E2}"/>
    <cellStyle name="Comma 8 3 3 2" xfId="11296" xr:uid="{92F988AE-1DE3-40D7-937B-E1762857BBDF}"/>
    <cellStyle name="Comma 8 3 3 2 2" xfId="32387" xr:uid="{2088C005-21E0-4D2F-AEE0-78F1CE738236}"/>
    <cellStyle name="Comma 8 3 3 3" xfId="32386" xr:uid="{98AC7741-4220-48F5-8B09-AD0524C567FA}"/>
    <cellStyle name="Comma 8 3 3 4" xfId="49928" xr:uid="{62449A3F-C8FB-470D-A2FF-90B909638449}"/>
    <cellStyle name="Comma 8 3 4" xfId="11297" xr:uid="{6909FC4D-30F4-4047-A96F-694AE38EFE79}"/>
    <cellStyle name="Comma 8 3 4 2" xfId="32388" xr:uid="{9C5A3C8D-3C5A-494E-A470-3AEC1A4BE4BD}"/>
    <cellStyle name="Comma 8 3 5" xfId="11298" xr:uid="{8A61B099-C916-4C7A-A3C2-F6549D311F1D}"/>
    <cellStyle name="Comma 8 3 5 2" xfId="32389" xr:uid="{F2A2F837-9494-4E7C-9537-30C111A63541}"/>
    <cellStyle name="Comma 8 3 6" xfId="11289" xr:uid="{03E4B663-07CB-4884-A7E1-876CC7B16C14}"/>
    <cellStyle name="Comma 8 3 6 2" xfId="32380" xr:uid="{8D2255D3-3626-4CC9-9BDB-36172C113A99}"/>
    <cellStyle name="Comma 8 3 7" xfId="20523" xr:uid="{E7FA13D0-FC49-4F9E-B8FB-CD59A4229E9F}"/>
    <cellStyle name="Comma 8 3 7 2" xfId="40859" xr:uid="{EFEC725E-5747-439E-B642-26B2A67565C9}"/>
    <cellStyle name="Comma 8 3 8" xfId="47318" xr:uid="{B4D1CFC4-819E-4A34-B29B-128D396AC381}"/>
    <cellStyle name="Comma 8 3 9" xfId="49643" xr:uid="{FFDFB816-04F6-4098-BAA6-8A1C7FFD1394}"/>
    <cellStyle name="Comma 8 4" xfId="1445" xr:uid="{F9AF0026-06B0-45A6-8BF1-65DB80AB731C}"/>
    <cellStyle name="Comma 8 4 10" xfId="3234" xr:uid="{894EAB66-B04D-4339-AC47-6A9D9EBFEB67}"/>
    <cellStyle name="Comma 8 4 2" xfId="7059" xr:uid="{5B72F64F-77C6-4CC4-8273-A770F4838FAD}"/>
    <cellStyle name="Comma 8 4 2 2" xfId="11301" xr:uid="{234DC248-0B7E-4731-A7DA-670908977DEB}"/>
    <cellStyle name="Comma 8 4 2 2 2" xfId="11302" xr:uid="{30105773-70F6-4A11-9453-B6924A54F1CA}"/>
    <cellStyle name="Comma 8 4 2 2 2 2" xfId="32393" xr:uid="{E571029D-4DA7-4BD9-AB13-B2B07D2BFD50}"/>
    <cellStyle name="Comma 8 4 2 2 3" xfId="32392" xr:uid="{A4037FC8-24A2-42E7-80E3-8E39A7FE6A69}"/>
    <cellStyle name="Comma 8 4 2 2 4" xfId="49994" xr:uid="{2DCEC053-6B01-4BF6-A37E-B91D585A0598}"/>
    <cellStyle name="Comma 8 4 2 3" xfId="11303" xr:uid="{C0FF5CBD-FC3E-49AC-AE57-7CE02234D5C3}"/>
    <cellStyle name="Comma 8 4 2 3 2" xfId="32394" xr:uid="{70511F85-0D12-4B52-BCF6-F90682E00B24}"/>
    <cellStyle name="Comma 8 4 2 4" xfId="11304" xr:uid="{9E20DF27-19BA-4BA8-AF77-74F083B4FB0F}"/>
    <cellStyle name="Comma 8 4 2 4 2" xfId="32395" xr:uid="{778FDBD5-294E-422C-9A06-D2CF3AEC84AE}"/>
    <cellStyle name="Comma 8 4 2 5" xfId="11300" xr:uid="{F75C1E05-F13E-4478-8B32-22FCB42EA189}"/>
    <cellStyle name="Comma 8 4 2 5 2" xfId="32391" xr:uid="{86F34359-A600-42EC-8DEB-3951686F9E18}"/>
    <cellStyle name="Comma 8 4 2 6" xfId="28549" xr:uid="{51D9776B-225D-4B71-9CA1-DAF87EB23473}"/>
    <cellStyle name="Comma 8 4 2 7" xfId="49709" xr:uid="{4ADE6E2C-9849-4F81-831A-262E9AA141C0}"/>
    <cellStyle name="Comma 8 4 3" xfId="11305" xr:uid="{A0953903-5161-4DF7-AC70-29FDDE1C0D38}"/>
    <cellStyle name="Comma 8 4 3 2" xfId="11306" xr:uid="{880246BF-F352-409C-9A3C-F84EFF247D98}"/>
    <cellStyle name="Comma 8 4 3 2 2" xfId="32397" xr:uid="{D9D961E0-FB34-4526-9B3B-C9BBE562F37D}"/>
    <cellStyle name="Comma 8 4 3 3" xfId="32396" xr:uid="{509B4F31-9D93-47AF-BBCB-76C09803D636}"/>
    <cellStyle name="Comma 8 4 3 4" xfId="49946" xr:uid="{9DA2104B-C829-48AF-8920-873F646ABC4C}"/>
    <cellStyle name="Comma 8 4 4" xfId="11307" xr:uid="{5A047027-9E6D-4A93-A0F0-6FAEE27D0CBD}"/>
    <cellStyle name="Comma 8 4 4 2" xfId="32398" xr:uid="{576E045F-3A6E-4CA3-949E-DEDFE2A2E671}"/>
    <cellStyle name="Comma 8 4 5" xfId="11308" xr:uid="{7CF9E3B3-FE7C-4B9F-9C92-1614050C313D}"/>
    <cellStyle name="Comma 8 4 5 2" xfId="32399" xr:uid="{E64CD36D-C112-40D4-A82C-19291FEBF2B1}"/>
    <cellStyle name="Comma 8 4 6" xfId="11299" xr:uid="{8136B379-83C0-4EA9-87BD-442ECF8840FC}"/>
    <cellStyle name="Comma 8 4 6 2" xfId="32390" xr:uid="{47DF9005-341E-4A70-B515-C0F8F5035183}"/>
    <cellStyle name="Comma 8 4 7" xfId="24775" xr:uid="{2A6148B8-924D-4331-8D65-4766C6D3A872}"/>
    <cellStyle name="Comma 8 4 8" xfId="49064" xr:uid="{F4A29759-3E24-4114-9D32-F927F08C5987}"/>
    <cellStyle name="Comma 8 4 9" xfId="49661" xr:uid="{E323102E-8405-4A32-88CC-2407D3410DCF}"/>
    <cellStyle name="Comma 8 5" xfId="11309" xr:uid="{3220629C-65AD-4FEA-A6D2-CF4DFE6B1A43}"/>
    <cellStyle name="Comma 8 5 2" xfId="11310" xr:uid="{75079E89-0A04-4BB8-9611-9DFB143F8A81}"/>
    <cellStyle name="Comma 8 5 2 2" xfId="11311" xr:uid="{E17A1A2D-1581-4FF5-92C3-BD45471B67B3}"/>
    <cellStyle name="Comma 8 5 2 2 2" xfId="32402" xr:uid="{1BEFCDA0-42BF-43AF-BE7D-FBD1F0D2FA65}"/>
    <cellStyle name="Comma 8 5 2 3" xfId="32401" xr:uid="{C9CC37DD-45EE-4DB9-BD77-6A389341A752}"/>
    <cellStyle name="Comma 8 5 2 4" xfId="49967" xr:uid="{8204CFA3-5BF5-4C61-9BE1-C98799774BF6}"/>
    <cellStyle name="Comma 8 5 3" xfId="11312" xr:uid="{C1E347CE-0CED-4ACE-9E26-79B31120DA4A}"/>
    <cellStyle name="Comma 8 5 3 2" xfId="32403" xr:uid="{2CAFFD48-73BF-433E-965E-9504EC646003}"/>
    <cellStyle name="Comma 8 5 4" xfId="11313" xr:uid="{99327481-729B-4E20-A7E7-8519016A7134}"/>
    <cellStyle name="Comma 8 5 4 2" xfId="32404" xr:uid="{3EEB48E8-87E5-404D-918F-0166304702ED}"/>
    <cellStyle name="Comma 8 5 5" xfId="32400" xr:uid="{44FFB3DC-5BAE-4567-9F05-C026F93276D2}"/>
    <cellStyle name="Comma 8 5 6" xfId="49682" xr:uid="{64BCA6B3-C782-4C29-99DA-CE29A97CADE8}"/>
    <cellStyle name="Comma 8 6" xfId="11314" xr:uid="{1A05991B-3717-4B32-B30B-9F753A6B43D1}"/>
    <cellStyle name="Comma 8 6 2" xfId="11315" xr:uid="{FF009B5A-7774-4424-9CD7-B676BF664F31}"/>
    <cellStyle name="Comma 8 6 2 2" xfId="32406" xr:uid="{B8CADF9A-E603-45F3-8735-A96FF603BE75}"/>
    <cellStyle name="Comma 8 6 2 3" xfId="50021" xr:uid="{ED95BDD7-A06D-44B1-B9DE-8EB1E0CD5100}"/>
    <cellStyle name="Comma 8 6 3" xfId="32405" xr:uid="{523A1B56-2052-44C1-B260-EA81849E3135}"/>
    <cellStyle name="Comma 8 6 4" xfId="49739" xr:uid="{F0003BA1-FA19-4115-8BC9-8BEE1874F7F1}"/>
    <cellStyle name="Comma 8 7" xfId="11316" xr:uid="{FA95C8D8-AA7F-43FE-9DC4-D8C8F5D1793D}"/>
    <cellStyle name="Comma 8 7 2" xfId="32407" xr:uid="{7388A1CF-060B-4B42-9ECE-08FD1A742E31}"/>
    <cellStyle name="Comma 8 7 2 2" xfId="50047" xr:uid="{2418B082-475A-404F-AF17-385709548E1B}"/>
    <cellStyle name="Comma 8 7 3" xfId="49765" xr:uid="{2117CBDD-F86E-463C-B69B-6F6DAA6897D8}"/>
    <cellStyle name="Comma 8 8" xfId="11317" xr:uid="{878C1BE4-0354-4398-BB34-02D570F12CD4}"/>
    <cellStyle name="Comma 8 8 2" xfId="32408" xr:uid="{E329AA49-94D3-4181-A792-DA90E8C1A175}"/>
    <cellStyle name="Comma 8 8 2 2" xfId="50073" xr:uid="{8F25FEA0-DAD2-46FD-B762-B59AA5FC8962}"/>
    <cellStyle name="Comma 8 8 3" xfId="49791" xr:uid="{F7EC0363-6B3E-424F-9C61-CD47BC57FD39}"/>
    <cellStyle name="Comma 8 9" xfId="11318" xr:uid="{37A9E5F3-CA57-4AEF-9420-56F70C628871}"/>
    <cellStyle name="Comma 8 9 2" xfId="50099" xr:uid="{F464B58E-56D4-446D-81BD-E9AFF18409FC}"/>
    <cellStyle name="Comma 8 9 3" xfId="49817" xr:uid="{9D942438-BB2F-4582-9C9A-0D0730C4C8E5}"/>
    <cellStyle name="Comma 80" xfId="622" xr:uid="{D08D3BAA-98C0-4A56-9DA6-643380052BF9}"/>
    <cellStyle name="Comma 80 2" xfId="1391" xr:uid="{F7C6CC4F-6B25-4E2C-BEF1-C16F7ACFC917}"/>
    <cellStyle name="Comma 81" xfId="623" xr:uid="{611CB48B-B15B-4A6D-8EF8-09BEB9E8F050}"/>
    <cellStyle name="Comma 81 2" xfId="1392" xr:uid="{234701B6-DC93-4A48-811B-A67C17FC2EBF}"/>
    <cellStyle name="Comma 82" xfId="624" xr:uid="{9D4D0A5F-4B15-4481-B891-B124FD111A48}"/>
    <cellStyle name="Comma 82 2" xfId="1393" xr:uid="{F4B3DD47-2054-4EB4-BBAA-A2FFFBD2AB34}"/>
    <cellStyle name="Comma 83" xfId="625" xr:uid="{82D40E3D-D33E-456A-B819-AC7F1BDFF43D}"/>
    <cellStyle name="Comma 83 2" xfId="1394" xr:uid="{47E9186E-A79F-450C-B87A-D91DA1F33414}"/>
    <cellStyle name="Comma 84" xfId="626" xr:uid="{1FCD460E-4372-499F-969F-3D69A7CC1C9F}"/>
    <cellStyle name="Comma 84 2" xfId="1395" xr:uid="{6CE7FB84-A972-4658-81FA-452BA760EB58}"/>
    <cellStyle name="Comma 85" xfId="627" xr:uid="{1D099057-79A2-4758-9D78-6AFC9D74F142}"/>
    <cellStyle name="Comma 85 2" xfId="1396" xr:uid="{A9EC5C93-EC6B-444D-998B-3A9536EF7F06}"/>
    <cellStyle name="Comma 86" xfId="628" xr:uid="{B915507C-355F-4C1A-926F-D5BE034299E3}"/>
    <cellStyle name="Comma 86 2" xfId="1397" xr:uid="{401E5637-3CF5-4A69-AB43-061998848626}"/>
    <cellStyle name="Comma 87" xfId="629" xr:uid="{B8AE8BE3-B28E-4307-BC02-BF87D99E2B00}"/>
    <cellStyle name="Comma 87 2" xfId="1398" xr:uid="{04B5FC56-3F38-4515-8B67-D534C655DAD8}"/>
    <cellStyle name="Comma 88" xfId="630" xr:uid="{C193A91A-F445-4C21-A699-7B1DF2E0EFEE}"/>
    <cellStyle name="Comma 88 2" xfId="1399" xr:uid="{9D7DA211-98B2-421F-BA12-7C7C6BD8A63B}"/>
    <cellStyle name="Comma 89" xfId="631" xr:uid="{B33F7C65-3520-4C98-B3D0-A07857B7495F}"/>
    <cellStyle name="Comma 89 2" xfId="1400" xr:uid="{443F16E8-68EA-4A73-B196-F4397A81CBE3}"/>
    <cellStyle name="Comma 9" xfId="632" xr:uid="{16BE166E-8F7C-4A49-8A8C-7F10B086F1C9}"/>
    <cellStyle name="Comma 9 10" xfId="49844" xr:uid="{2709E993-19EB-4749-A712-FD79C52EF3ED}"/>
    <cellStyle name="Comma 9 10 2" xfId="50126" xr:uid="{EA2EB74C-1797-40AB-9407-CF182A441689}"/>
    <cellStyle name="Comma 9 11" xfId="49870" xr:uid="{757B8770-2EF1-42C6-878D-7E63715940AE}"/>
    <cellStyle name="Comma 9 11 2" xfId="50152" xr:uid="{CAE30BE0-145B-479D-984B-F19E95098076}"/>
    <cellStyle name="Comma 9 12" xfId="49896" xr:uid="{0C8A0DBC-9B08-426C-A4E4-0AB94BB377A2}"/>
    <cellStyle name="Comma 9 12 2" xfId="50178" xr:uid="{1EA728A5-12F0-456B-B682-A874A3CB342F}"/>
    <cellStyle name="Comma 9 13" xfId="49920" xr:uid="{6CD93BAF-637E-4DBF-BBB4-A7D5BC037B25}"/>
    <cellStyle name="Comma 9 14" xfId="49635" xr:uid="{915F7FC2-485C-42E6-8ABE-B7240A703CC6}"/>
    <cellStyle name="Comma 9 15" xfId="1734" xr:uid="{ACCCD0D5-A83E-49A8-9B97-901A04032BD7}"/>
    <cellStyle name="Comma 9 2" xfId="633" xr:uid="{B8750C06-5474-4C9F-9B08-BFCC53E05986}"/>
    <cellStyle name="Comma 9 2 10" xfId="49653" xr:uid="{7AA3A7A6-37E6-400F-A7AC-1500601F370B}"/>
    <cellStyle name="Comma 9 2 11" xfId="2492" xr:uid="{081BB1D1-EE30-456B-ADC9-727E439CF7A7}"/>
    <cellStyle name="Comma 9 2 2" xfId="1402" xr:uid="{1D8869C3-7EE8-4A15-A651-804D5ACF6F9A}"/>
    <cellStyle name="Comma 9 2 2 2" xfId="6667" xr:uid="{FA1D714C-1475-4A1A-A854-D1D02D29EDA4}"/>
    <cellStyle name="Comma 9 2 2 2 2" xfId="11322" xr:uid="{507C831F-7EBA-4AE9-8EC1-A4E44AF7AC17}"/>
    <cellStyle name="Comma 9 2 2 2 2 2" xfId="32411" xr:uid="{3DAEA989-4635-4DFF-BF2F-D5B38D9B8AA1}"/>
    <cellStyle name="Comma 9 2 2 2 2 3" xfId="50004" xr:uid="{30A20A15-D2C1-4283-8E43-F6E05180F217}"/>
    <cellStyle name="Comma 9 2 2 2 3" xfId="11321" xr:uid="{7937CA19-5C11-4A4C-86EC-77FD7CD2CDDE}"/>
    <cellStyle name="Comma 9 2 2 2 3 2" xfId="32410" xr:uid="{950F4D40-819F-4263-8F22-5F9418BFFD9E}"/>
    <cellStyle name="Comma 9 2 2 2 4" xfId="28156" xr:uid="{81E15CA3-3E60-49AA-8BD6-F375C2F58538}"/>
    <cellStyle name="Comma 9 2 2 2 5" xfId="49719" xr:uid="{36BCF021-8F62-4402-B47B-4A398BE78EA0}"/>
    <cellStyle name="Comma 9 2 2 3" xfId="9824" xr:uid="{5252A59E-C0CF-462E-BD79-9951D296FB72}"/>
    <cellStyle name="Comma 9 2 2 3 2" xfId="11323" xr:uid="{D24BE163-2461-427F-BA9A-57DB79CB52FF}"/>
    <cellStyle name="Comma 9 2 2 3 2 2" xfId="32412" xr:uid="{92997A13-93FC-4A02-B0A3-E062EA49BB25}"/>
    <cellStyle name="Comma 9 2 2 3 3" xfId="31311" xr:uid="{402F6133-C976-425F-9783-07E7915DD0B4}"/>
    <cellStyle name="Comma 9 2 2 3 4" xfId="49956" xr:uid="{966F2106-292A-495D-9823-147CEA7C2888}"/>
    <cellStyle name="Comma 9 2 2 4" xfId="11324" xr:uid="{46A1C96F-4CCC-4B5A-986D-6B66730A9D59}"/>
    <cellStyle name="Comma 9 2 2 4 2" xfId="32413" xr:uid="{7814DFFA-38F5-4CAA-A90D-4BB154B5DA4F}"/>
    <cellStyle name="Comma 9 2 2 5" xfId="11320" xr:uid="{B39E4389-ADA8-4276-B57A-F6E6DD1A6F7F}"/>
    <cellStyle name="Comma 9 2 2 5 2" xfId="32409" xr:uid="{472BD79A-4549-4C17-83E6-0D478CD710F9}"/>
    <cellStyle name="Comma 9 2 2 6" xfId="24382" xr:uid="{F53DFB9E-9C12-47AD-98E7-6928FA853A74}"/>
    <cellStyle name="Comma 9 2 2 7" xfId="49671" xr:uid="{CA75174D-5672-4B33-9B5F-072198942D42}"/>
    <cellStyle name="Comma 9 2 2 8" xfId="2840" xr:uid="{621225F8-CCE4-46AC-8D36-7A23072B88AC}"/>
    <cellStyle name="Comma 9 2 3" xfId="6471" xr:uid="{E8D07BAD-ED36-4705-86AF-40D4C31EB14E}"/>
    <cellStyle name="Comma 9 2 3 2" xfId="11326" xr:uid="{A93FF230-9F80-4F1A-B4D5-24250D90ADF9}"/>
    <cellStyle name="Comma 9 2 3 2 2" xfId="32415" xr:uid="{8EAE9105-24DD-4D96-B0CC-D18FCFAF8615}"/>
    <cellStyle name="Comma 9 2 3 2 3" xfId="49986" xr:uid="{7B80101A-34DE-439F-9B0A-C6E89737D22D}"/>
    <cellStyle name="Comma 9 2 3 3" xfId="11325" xr:uid="{7002FBF1-5E04-49FE-A675-5F4CB3A33C4D}"/>
    <cellStyle name="Comma 9 2 3 3 2" xfId="32414" xr:uid="{CBC72D53-ABC1-4897-8DE7-2FE8AC5C698A}"/>
    <cellStyle name="Comma 9 2 3 4" xfId="27960" xr:uid="{A3F0B20B-7488-4FEE-B9E5-717F9C1E22CE}"/>
    <cellStyle name="Comma 9 2 3 5" xfId="49701" xr:uid="{06972961-7FA9-42F8-A06A-A0FC440DB554}"/>
    <cellStyle name="Comma 9 2 4" xfId="9666" xr:uid="{03106908-8F19-4202-8907-264824D1861C}"/>
    <cellStyle name="Comma 9 2 4 2" xfId="11327" xr:uid="{60C99808-032A-474C-9731-77437C9E93D0}"/>
    <cellStyle name="Comma 9 2 4 2 2" xfId="32416" xr:uid="{7771D6B0-43AC-446E-A4BD-0EAB5AD0FF53}"/>
    <cellStyle name="Comma 9 2 4 3" xfId="31154" xr:uid="{51B3B593-2974-4586-99C2-05C07E2CFF11}"/>
    <cellStyle name="Comma 9 2 4 4" xfId="49938" xr:uid="{AF2929F8-08EC-4199-8B1F-775B7B5C804F}"/>
    <cellStyle name="Comma 9 2 5" xfId="11328" xr:uid="{C2B1D438-0D39-410D-A1E0-5BB42A8A58AC}"/>
    <cellStyle name="Comma 9 2 5 2" xfId="32417" xr:uid="{9FE9AEF7-BD06-4A45-BD4A-3AC926636051}"/>
    <cellStyle name="Comma 9 2 6" xfId="11329" xr:uid="{BA66A526-FD0D-4FAD-BD50-8420D8C5DBB0}"/>
    <cellStyle name="Comma 9 2 6 2" xfId="32418" xr:uid="{30654250-1366-4CED-94D2-1FAD33CFDD87}"/>
    <cellStyle name="Comma 9 2 7" xfId="11319" xr:uid="{0C57E161-640C-41B2-BE78-5C85CC755B3B}"/>
    <cellStyle name="Comma 9 2 8" xfId="20525" xr:uid="{C22638CE-003C-4F91-86A1-DA9B5200CDAC}"/>
    <cellStyle name="Comma 9 2 8 2" xfId="40861" xr:uid="{8FCC3414-6DAA-4030-8BF8-487466456045}"/>
    <cellStyle name="Comma 9 2 9" xfId="24178" xr:uid="{644D0264-A6C3-4098-89FF-A166B53D773C}"/>
    <cellStyle name="Comma 9 3" xfId="1401" xr:uid="{07BA67B5-B9B3-4E3E-847B-9B805A0C5E7F}"/>
    <cellStyle name="Comma 9 3 2" xfId="11331" xr:uid="{7E2E97E4-0862-4D9C-9C46-43DCAB2F9A6F}"/>
    <cellStyle name="Comma 9 3 2 2" xfId="11332" xr:uid="{BEF773D3-CC97-4FDA-982F-0AEDED2C75BD}"/>
    <cellStyle name="Comma 9 3 2 2 2" xfId="11333" xr:uid="{727943B6-8559-4809-AAF3-90B87E7F367A}"/>
    <cellStyle name="Comma 9 3 2 2 2 2" xfId="32422" xr:uid="{99558CE8-ADFD-470F-B28F-04507AC970B4}"/>
    <cellStyle name="Comma 9 3 2 2 3" xfId="32421" xr:uid="{1CA59AC7-D40F-470F-A367-E018C4CCAFFE}"/>
    <cellStyle name="Comma 9 3 2 2 4" xfId="49977" xr:uid="{C5034860-FA57-4ABF-BA0B-C81F28AB45F8}"/>
    <cellStyle name="Comma 9 3 2 3" xfId="11334" xr:uid="{D51DA215-A492-4410-BB3A-8AEC0CD331AD}"/>
    <cellStyle name="Comma 9 3 2 3 2" xfId="32423" xr:uid="{F228900E-BB4C-420C-AA90-FBC34AFA5BF4}"/>
    <cellStyle name="Comma 9 3 2 4" xfId="11335" xr:uid="{5E3906A5-A737-4DFE-9189-819C355EB6F6}"/>
    <cellStyle name="Comma 9 3 2 4 2" xfId="32424" xr:uid="{E7F6464F-0852-4299-8405-DFA1CA938D94}"/>
    <cellStyle name="Comma 9 3 2 5" xfId="32420" xr:uid="{1FC9B828-29B3-4040-AE5F-65744AAF0C8C}"/>
    <cellStyle name="Comma 9 3 2 6" xfId="49692" xr:uid="{4D739734-16B7-4CBD-866C-CBCE63F73848}"/>
    <cellStyle name="Comma 9 3 3" xfId="11336" xr:uid="{9BB60BEF-A6EF-490F-B202-3E17EA7972B0}"/>
    <cellStyle name="Comma 9 3 3 2" xfId="11337" xr:uid="{BA9D3CB8-8749-4467-907B-795948C0E97B}"/>
    <cellStyle name="Comma 9 3 3 2 2" xfId="32426" xr:uid="{2011F26D-C547-4311-B5AC-384C91B8274F}"/>
    <cellStyle name="Comma 9 3 3 3" xfId="32425" xr:uid="{0F6439C0-3DAC-404E-AE61-29310B681F3C}"/>
    <cellStyle name="Comma 9 3 3 4" xfId="49929" xr:uid="{5FF4B1FD-BDBF-4860-A447-3663661F7128}"/>
    <cellStyle name="Comma 9 3 4" xfId="11338" xr:uid="{4F69C672-B02F-4962-9C0C-3470A45343A6}"/>
    <cellStyle name="Comma 9 3 4 2" xfId="32427" xr:uid="{D930C489-D251-4A96-9771-850066294D1B}"/>
    <cellStyle name="Comma 9 3 5" xfId="11339" xr:uid="{335930D4-BF78-4081-922E-C8480F7F873E}"/>
    <cellStyle name="Comma 9 3 5 2" xfId="32428" xr:uid="{F8B5BF44-8A6F-47D6-B772-962BA4EBFC31}"/>
    <cellStyle name="Comma 9 3 6" xfId="11330" xr:uid="{3BCDF671-F197-4C77-950F-678F04DAC72E}"/>
    <cellStyle name="Comma 9 3 6 2" xfId="32419" xr:uid="{EF3E5AA3-2E2B-4483-8F1E-7C453196EE07}"/>
    <cellStyle name="Comma 9 3 7" xfId="20526" xr:uid="{4083C317-FF0A-4E9C-ADC1-8006B122EF6A}"/>
    <cellStyle name="Comma 9 3 7 2" xfId="40862" xr:uid="{9D4834CC-7F59-4396-92CC-D3127934B889}"/>
    <cellStyle name="Comma 9 3 8" xfId="49644" xr:uid="{A65D78B9-5077-4E45-BB6D-96CB129D8732}"/>
    <cellStyle name="Comma 9 3 9" xfId="2493" xr:uid="{5C79C95C-27EE-4F11-82D2-6A4EFDCFCB7C}"/>
    <cellStyle name="Comma 9 4" xfId="1446" xr:uid="{B4B5D45C-53D2-430F-90FD-74568276F04C}"/>
    <cellStyle name="Comma 9 4 2" xfId="11341" xr:uid="{8CBDA938-096F-4FEC-8BED-9176B8E2F51C}"/>
    <cellStyle name="Comma 9 4 2 2" xfId="11342" xr:uid="{DEAF8629-9DD7-4677-9FEC-35CAEDACDE59}"/>
    <cellStyle name="Comma 9 4 2 2 2" xfId="11343" xr:uid="{DA442E27-E774-478F-BBBE-4977A663A80A}"/>
    <cellStyle name="Comma 9 4 2 2 2 2" xfId="32432" xr:uid="{A0F75D46-B37F-4CAC-A27B-81DA6BA3C945}"/>
    <cellStyle name="Comma 9 4 2 2 3" xfId="32431" xr:uid="{6F2431B6-78D5-47FB-9D5A-0A92F87D1C2D}"/>
    <cellStyle name="Comma 9 4 2 2 4" xfId="49995" xr:uid="{9BDE6C6A-8306-423C-A9D3-3B3677D8EAF2}"/>
    <cellStyle name="Comma 9 4 2 3" xfId="11344" xr:uid="{9E23F5C7-2101-4D51-A023-D5594FD32CDB}"/>
    <cellStyle name="Comma 9 4 2 3 2" xfId="32433" xr:uid="{46D8BEAD-CC86-4C72-B5CC-0432E00CBFA0}"/>
    <cellStyle name="Comma 9 4 2 4" xfId="11345" xr:uid="{234C09BC-C948-4F5B-AECA-BF05585A4F67}"/>
    <cellStyle name="Comma 9 4 2 4 2" xfId="32434" xr:uid="{DE3A8B9D-45AA-4398-9F5D-63D54A273F52}"/>
    <cellStyle name="Comma 9 4 2 5" xfId="32430" xr:uid="{1A039F1C-3948-4ECF-85CA-B228A4985209}"/>
    <cellStyle name="Comma 9 4 2 6" xfId="49710" xr:uid="{9A13F828-DBE3-4821-8327-7BABAE398803}"/>
    <cellStyle name="Comma 9 4 3" xfId="11346" xr:uid="{848058B1-DC81-4FD2-820D-AC1B2009CBE1}"/>
    <cellStyle name="Comma 9 4 3 2" xfId="11347" xr:uid="{670A4FF2-77AC-4583-8E16-5F660DD7ACF4}"/>
    <cellStyle name="Comma 9 4 3 2 2" xfId="32436" xr:uid="{E8312C36-C6A4-4B6A-88E8-182267EDF9C7}"/>
    <cellStyle name="Comma 9 4 3 3" xfId="32435" xr:uid="{C3754AB1-3DB0-4E13-B5B8-91CF7E88EA50}"/>
    <cellStyle name="Comma 9 4 3 4" xfId="49947" xr:uid="{28B12976-1652-4347-BC0C-8CCF1716E522}"/>
    <cellStyle name="Comma 9 4 4" xfId="11348" xr:uid="{FB1DCF20-C53D-4696-B6C8-553DFA98612F}"/>
    <cellStyle name="Comma 9 4 4 2" xfId="32437" xr:uid="{E409E14F-0F0E-4055-A0F8-9443EF02518D}"/>
    <cellStyle name="Comma 9 4 5" xfId="11349" xr:uid="{009019C1-377C-4A54-A571-AABCDE373171}"/>
    <cellStyle name="Comma 9 4 5 2" xfId="32438" xr:uid="{79A4EF86-5E1F-49D8-9F4C-9969628559F1}"/>
    <cellStyle name="Comma 9 4 6" xfId="11340" xr:uid="{7C766981-90CF-4D91-9432-E490AA0996B3}"/>
    <cellStyle name="Comma 9 4 6 2" xfId="32429" xr:uid="{5B09ADB9-48E4-464A-9927-F19A65B38ECE}"/>
    <cellStyle name="Comma 9 4 7" xfId="20527" xr:uid="{06FE7CCC-B0EC-45E3-8A0E-00E98CDAD8BD}"/>
    <cellStyle name="Comma 9 4 7 2" xfId="40863" xr:uid="{89CF7FE2-9620-4D0F-82B6-867A64DE8F06}"/>
    <cellStyle name="Comma 9 4 8" xfId="49662" xr:uid="{8E4DCD85-2143-4163-85F2-4FE86B9132CB}"/>
    <cellStyle name="Comma 9 4 9" xfId="2491" xr:uid="{38190042-970F-4F77-997C-E457A84B4362}"/>
    <cellStyle name="Comma 9 5" xfId="11350" xr:uid="{CABD749B-F8B0-4BA4-8729-40FADA609C60}"/>
    <cellStyle name="Comma 9 5 2" xfId="49968" xr:uid="{FAEB4624-CBD4-4181-91E0-2F62C8B2520D}"/>
    <cellStyle name="Comma 9 5 3" xfId="49683" xr:uid="{66AD40D8-243E-44C4-B8BA-923CDB909203}"/>
    <cellStyle name="Comma 9 6" xfId="11351" xr:uid="{37399279-2AD5-4CC1-B3DD-0BFC9DAD230F}"/>
    <cellStyle name="Comma 9 6 2" xfId="32439" xr:uid="{9B4A0D10-E4F0-4648-A5AD-974A718FFB33}"/>
    <cellStyle name="Comma 9 6 2 2" xfId="50022" xr:uid="{29207FAD-9720-482F-8658-0384FE44035C}"/>
    <cellStyle name="Comma 9 6 3" xfId="49740" xr:uid="{348B5ABB-6160-4A76-A30C-9FC93F6CA827}"/>
    <cellStyle name="Comma 9 7" xfId="49600" xr:uid="{92F316C3-5AE1-451F-B0DE-F0556CC99AA5}"/>
    <cellStyle name="Comma 9 7 2" xfId="50048" xr:uid="{0E728368-045E-4979-979E-A2F433B43CA1}"/>
    <cellStyle name="Comma 9 7 3" xfId="49766" xr:uid="{FC3A581E-4177-479F-B04C-59533A7A6ED6}"/>
    <cellStyle name="Comma 9 8" xfId="49792" xr:uid="{E078FB83-8464-402D-A559-43AF2A2929C5}"/>
    <cellStyle name="Comma 9 8 2" xfId="50074" xr:uid="{94C82BDD-5234-4940-B68D-EB89B1A4E928}"/>
    <cellStyle name="Comma 9 9" xfId="49818" xr:uid="{438F408A-B458-4185-906F-C1920FCB0111}"/>
    <cellStyle name="Comma 9 9 2" xfId="50100" xr:uid="{36338259-870C-47E3-854A-09DB02E65FF8}"/>
    <cellStyle name="Comma 90" xfId="634" xr:uid="{DC75F4AD-E5B1-4DAC-BCDD-39CF42921646}"/>
    <cellStyle name="Comma 90 2" xfId="1403" xr:uid="{1CE6F4D0-AE8D-4CEC-A1DA-B2970222DC7E}"/>
    <cellStyle name="Comma 91" xfId="635" xr:uid="{9F2BEB0A-45BD-408B-AA9C-899E0A9C8EE8}"/>
    <cellStyle name="Comma 91 2" xfId="1404" xr:uid="{6A50F9CE-CCE3-42C2-B32F-EA703E5D4BA1}"/>
    <cellStyle name="Comma 92" xfId="636" xr:uid="{CA2AD9EC-F4A4-4ED8-A7D9-8D90E013E2C4}"/>
    <cellStyle name="Comma 92 2" xfId="1405" xr:uid="{1584BA4D-C2AF-4ABB-9943-73439DEDB6B5}"/>
    <cellStyle name="Comma 93" xfId="637" xr:uid="{26644B13-375A-41FC-964C-BE421221D6CC}"/>
    <cellStyle name="Comma 93 2" xfId="1406" xr:uid="{B60955C8-3C22-4F99-A009-66CBB09ED0AF}"/>
    <cellStyle name="Comma 94" xfId="638" xr:uid="{74BE63AE-7C9A-4D2C-8380-3959582E1BFD}"/>
    <cellStyle name="Comma 94 2" xfId="1407" xr:uid="{83BB4B80-A9A0-4E4B-AA7D-2E299E07E24B}"/>
    <cellStyle name="Comma 95" xfId="639" xr:uid="{10B6B2D2-5E75-424C-A80C-6A067A0B8973}"/>
    <cellStyle name="Comma 95 2" xfId="1408" xr:uid="{CF7D0D20-DCAC-4BDA-8809-2F86BE4EA320}"/>
    <cellStyle name="Comma 96" xfId="640" xr:uid="{2507418A-5D78-40E0-B8B5-2F22FBBF528C}"/>
    <cellStyle name="Comma 96 2" xfId="1409" xr:uid="{4F458893-880E-4F85-8451-512738BF9522}"/>
    <cellStyle name="Comma 97" xfId="641" xr:uid="{3692D3A4-2FB6-481A-9C33-7DF83E88E258}"/>
    <cellStyle name="Comma 97 2" xfId="1410" xr:uid="{3CC1CBA2-19A0-448D-9122-36F8ABC8EA40}"/>
    <cellStyle name="Comma 98" xfId="642" xr:uid="{14AA7DF0-E9BB-45F5-B420-0BB4D11C3BAE}"/>
    <cellStyle name="Comma 98 2" xfId="1411" xr:uid="{5CE3BAF3-4DF4-48B7-8FB0-0C594ABD9633}"/>
    <cellStyle name="Comma 99" xfId="643" xr:uid="{4EB2704E-9C73-4164-B5CF-9747EC35634F}"/>
    <cellStyle name="Comma 99 2" xfId="1412" xr:uid="{2C1F1211-7647-4540-BD1E-A488073B79FD}"/>
    <cellStyle name="CountryTitle" xfId="49573" xr:uid="{90EEA674-C370-4896-8ED9-1B7D4369AA52}"/>
    <cellStyle name="Currency [0] 2" xfId="7" xr:uid="{33928778-53FB-4B28-9F64-190381AE6A35}"/>
    <cellStyle name="Currency 2" xfId="6" xr:uid="{452EA330-105B-48B1-9E86-88FCDBA5BBBA}"/>
    <cellStyle name="Currency 2 2" xfId="644" xr:uid="{324DC4EA-5204-4A27-9C91-8B2886EBDCD0}"/>
    <cellStyle name="Currency 2 2 2" xfId="11352" xr:uid="{24731114-95E6-40BB-9F23-B3A22351DB21}"/>
    <cellStyle name="Currency 2 3" xfId="1643" xr:uid="{67A0553D-717B-4185-BD60-B3C40B08B98E}"/>
    <cellStyle name="Currency 3" xfId="645" xr:uid="{735DBB91-372A-4DA7-8F97-1A92200175A0}"/>
    <cellStyle name="Currency 3 2" xfId="11353" xr:uid="{126EDD73-178C-4CE2-9C72-4DB043AFCC1B}"/>
    <cellStyle name="Currency 4" xfId="1862" xr:uid="{183BD49D-475E-448A-935C-B6CA457E5F6D}"/>
    <cellStyle name="Currency 5" xfId="4240" xr:uid="{9D217EA6-338A-4E67-B55B-652254AF30C2}"/>
    <cellStyle name="Currency 6" xfId="1638" xr:uid="{0C386617-A744-4681-9D4B-271BAE06B49D}"/>
    <cellStyle name="Explanatory Text" xfId="1608" builtinId="53" customBuiltin="1"/>
    <cellStyle name="Explanatory Text 2" xfId="37" xr:uid="{ED060FEE-80C7-4C8E-90D8-4EA1D34F113C}"/>
    <cellStyle name="Explanatory Text 2 2" xfId="646" xr:uid="{0C9BE9EB-55A3-423A-8193-5D121DF89C69}"/>
    <cellStyle name="Explanatory Text 2 2 2" xfId="11354" xr:uid="{CA5F5537-F369-41BD-821A-1E5C09B180CF}"/>
    <cellStyle name="Explanatory Text 2 2 3" xfId="20529" xr:uid="{8455362F-9BF7-439D-85EF-4F3740CF2ADA}"/>
    <cellStyle name="Explanatory Text 2 2 4" xfId="2117" xr:uid="{A60806C1-B5E8-4402-A163-09C533876D53}"/>
    <cellStyle name="Explanatory Text 2 3" xfId="11355" xr:uid="{F07F2C26-A658-4857-B71C-10866A24C72B}"/>
    <cellStyle name="Explanatory Text 2 4" xfId="11356" xr:uid="{B4782EDF-813E-45CE-B6EE-5F4AEBFFC3C3}"/>
    <cellStyle name="Explanatory Text 2 5" xfId="10097" xr:uid="{5496FBAE-48EC-4F96-8E1A-1C4B741BF82D}"/>
    <cellStyle name="Explanatory Text 2 6" xfId="20528" xr:uid="{40AD6E7C-1A3A-4971-AAB9-40FAC3096A43}"/>
    <cellStyle name="Explanatory Text 3" xfId="647" xr:uid="{D0D44DA7-8BF1-4FB6-82E5-23CA539F4322}"/>
    <cellStyle name="Explanatory Text 3 2" xfId="4579" xr:uid="{6AB030D4-9FC6-463A-8C9C-8B9D1FB3AEFE}"/>
    <cellStyle name="Explanatory Text 3 3" xfId="11357" xr:uid="{30215662-C708-40E7-9895-F19E52FB06D5}"/>
    <cellStyle name="Explanatory Text 3 4" xfId="2819" xr:uid="{F22A7B88-70B8-4384-8178-9F50D1FAF8D5}"/>
    <cellStyle name="Explanatory Text 4" xfId="648" xr:uid="{FF437FA7-1341-403F-B59C-9DC51552BF38}"/>
    <cellStyle name="Explanatory Text 4 2" xfId="11358" xr:uid="{3F09009E-C91E-4873-8400-23A978555268}"/>
    <cellStyle name="Explanatory Text 5" xfId="649" xr:uid="{60F6BCF2-CF2B-4C8A-8631-C8D414EAB7D8}"/>
    <cellStyle name="foot left" xfId="9970" xr:uid="{A330F7AC-35DF-4B69-829D-7A57FE384657}"/>
    <cellStyle name="Footnote" xfId="49574" xr:uid="{30179C04-29EA-497D-A0A0-A8A48C992C30}"/>
    <cellStyle name="foot-right" xfId="9971" xr:uid="{283351B8-8E5C-49C7-A687-E22F545C09F7}"/>
    <cellStyle name="Good" xfId="1600" builtinId="26" customBuiltin="1"/>
    <cellStyle name="Good 2" xfId="38" xr:uid="{A08FDDC6-EC52-4ECC-81D4-3884FC7D0852}"/>
    <cellStyle name="Good 2 2" xfId="650" xr:uid="{3A3C6A1E-7341-459B-AEFF-D3D8CFCE0A97}"/>
    <cellStyle name="Good 2 2 2" xfId="11359" xr:uid="{CDC0EF4A-E5DA-4A65-8EC7-BDFCF2332A4D}"/>
    <cellStyle name="Good 2 2 3" xfId="20531" xr:uid="{015E8FAC-DAE9-4255-AFB7-92DF75175C20}"/>
    <cellStyle name="Good 2 2 4" xfId="2075" xr:uid="{4729D973-0A8A-451E-9E5B-CAB11B20492E}"/>
    <cellStyle name="Good 2 3" xfId="11360" xr:uid="{B262FF24-4284-49E9-9329-9F0D873D4528}"/>
    <cellStyle name="Good 2 4" xfId="11361" xr:uid="{7B119F53-B4A9-4410-B003-1AB94120D069}"/>
    <cellStyle name="Good 2 5" xfId="10098" xr:uid="{96CE2A49-0C1E-42DA-A289-8B388365B655}"/>
    <cellStyle name="Good 2 6" xfId="20530" xr:uid="{B905BADC-1D8A-4E51-8F4F-A47D1A6E1067}"/>
    <cellStyle name="Good 3" xfId="651" xr:uid="{A7674F60-71AB-4FF4-9F81-DE3D5149E20E}"/>
    <cellStyle name="Good 3 2" xfId="4570" xr:uid="{D7552CCD-3594-41C8-9765-DD36F5316CDE}"/>
    <cellStyle name="Good 3 3" xfId="11362" xr:uid="{9C875660-E659-4894-98E3-60D1F1017EB1}"/>
    <cellStyle name="Good 3 4" xfId="2820" xr:uid="{6E450812-5D6E-48C9-80D8-6B5F79A1A3C3}"/>
    <cellStyle name="Good 4" xfId="652" xr:uid="{01A13C2E-BF0D-4288-8499-14F367B125CB}"/>
    <cellStyle name="Good 4 2" xfId="11363" xr:uid="{EBDB7DA2-8F8F-436B-B0D9-B4F79C6AACC2}"/>
    <cellStyle name="Good 5" xfId="653" xr:uid="{B7A29605-5D5F-489E-9496-DCB347D98F81}"/>
    <cellStyle name="Heading 1" xfId="1596" builtinId="16" customBuiltin="1"/>
    <cellStyle name="Heading 1 2" xfId="39" xr:uid="{87586098-706E-47F5-8982-0FFAA84C2157}"/>
    <cellStyle name="Heading 1 2 2" xfId="654" xr:uid="{65B24D34-BA31-48CD-8C30-FCACAC02F6AA}"/>
    <cellStyle name="Heading 1 2 2 2" xfId="11364" xr:uid="{51968A57-4DCC-41E6-9DA1-53E690FD5CCA}"/>
    <cellStyle name="Heading 1 2 2 3" xfId="20533" xr:uid="{C8E2104F-1504-466B-A07F-1736DD4A6F70}"/>
    <cellStyle name="Heading 1 2 2 4" xfId="2071" xr:uid="{125FD608-BE20-4E14-89DE-3C1C1EDD4702}"/>
    <cellStyle name="Heading 1 2 3" xfId="11365" xr:uid="{8124BFBE-B3F8-43AB-A5FB-79D4A43B4DFB}"/>
    <cellStyle name="Heading 1 2 4" xfId="11366" xr:uid="{7B2800DC-EDB1-4D46-A862-D9D2BB03F4D1}"/>
    <cellStyle name="Heading 1 2 5" xfId="10099" xr:uid="{DEB3B570-C6BC-49F5-BC35-FF122C99EA91}"/>
    <cellStyle name="Heading 1 2 6" xfId="20532" xr:uid="{D20BD25B-C4D1-4C92-A52D-2B5A4A285D9E}"/>
    <cellStyle name="Heading 1 2 7" xfId="1735" xr:uid="{C7EE412B-9337-446C-BF94-2B6FDE4A13A1}"/>
    <cellStyle name="Heading 1 3" xfId="655" xr:uid="{BB99EC0F-8A64-400B-97DB-F0901D7B5BF3}"/>
    <cellStyle name="Heading 1 3 2" xfId="4567" xr:uid="{26CB9737-9B4C-49D9-ACF8-63CE6A39BF88}"/>
    <cellStyle name="Heading 1 3 3" xfId="11367" xr:uid="{BE3D05E6-E817-4AA7-9BF6-BE431D96373B}"/>
    <cellStyle name="Heading 1 3 4" xfId="2821" xr:uid="{64988C13-DA0E-4B9D-9E93-2DEBF67CF1F5}"/>
    <cellStyle name="Heading 1 4" xfId="656" xr:uid="{E1720122-C467-40B0-A5C1-739325CA6DC6}"/>
    <cellStyle name="Heading 1 4 2" xfId="11368" xr:uid="{2E0577B3-A6A8-46A2-8624-B09AA3523CB8}"/>
    <cellStyle name="Heading 1 5" xfId="657" xr:uid="{F448B0EC-88AB-401D-946E-3CABAE71A512}"/>
    <cellStyle name="Heading 2" xfId="1597" builtinId="17" customBuiltin="1"/>
    <cellStyle name="Heading 2 2" xfId="40" xr:uid="{A954D548-6AF9-4245-92F5-4E9C7B0A3F80}"/>
    <cellStyle name="Heading 2 2 2" xfId="658" xr:uid="{E7BB8C38-5D52-4ADA-B5B4-E62ECFFA8665}"/>
    <cellStyle name="Heading 2 2 2 2" xfId="11369" xr:uid="{721E5D93-C65C-4018-B130-49A4944D9417}"/>
    <cellStyle name="Heading 2 2 2 3" xfId="20535" xr:uid="{1EF44C9E-129B-4758-B16C-BF53F91380DE}"/>
    <cellStyle name="Heading 2 2 2 4" xfId="2074" xr:uid="{A694000C-C6F6-45F9-AC38-9A51A05B78FA}"/>
    <cellStyle name="Heading 2 2 3" xfId="11370" xr:uid="{63FBD707-3C89-4FDA-97CD-AC6C86C62160}"/>
    <cellStyle name="Heading 2 2 4" xfId="11371" xr:uid="{24C293C2-902D-4B63-BE48-5A342BE487B3}"/>
    <cellStyle name="Heading 2 2 5" xfId="10100" xr:uid="{65AC2790-8C1A-4F46-A8E5-BA04BE0CB6BD}"/>
    <cellStyle name="Heading 2 2 6" xfId="20534" xr:uid="{14EA1831-2BB6-486E-932A-99002035A2E8}"/>
    <cellStyle name="Heading 2 2 7" xfId="1736" xr:uid="{257D423E-7628-40F3-875B-623488937092}"/>
    <cellStyle name="Heading 2 3" xfId="659" xr:uid="{BF015238-1721-4CB8-9493-4D6C591361C2}"/>
    <cellStyle name="Heading 2 3 2" xfId="2822" xr:uid="{C7BA6D9D-898C-411A-999C-3B75264216EE}"/>
    <cellStyle name="Heading 2 4" xfId="660" xr:uid="{882CD9A7-7837-4C97-A42A-BF6FA636AE26}"/>
    <cellStyle name="Heading 2 4 2" xfId="11372" xr:uid="{CFAECCAF-A14A-41DA-859B-F645966B776E}"/>
    <cellStyle name="Heading 2 4 3" xfId="4243" xr:uid="{D4CEA35B-97CA-4729-BE2A-2A43D96443A2}"/>
    <cellStyle name="Heading 2 5" xfId="661" xr:uid="{F8ADAF7B-5EDB-4A25-B7E6-E9DD1D1960E0}"/>
    <cellStyle name="Heading 3" xfId="1598" builtinId="18" customBuiltin="1"/>
    <cellStyle name="Heading 3 2" xfId="41" xr:uid="{58F4C2E2-D756-4213-9585-9EA6E9D447B7}"/>
    <cellStyle name="Heading 3 2 10" xfId="1737" xr:uid="{ACF1D95D-D350-4570-805E-977935C51D90}"/>
    <cellStyle name="Heading 3 2 2" xfId="662" xr:uid="{09ABF5CB-3D14-4900-AAED-235FE2C30A04}"/>
    <cellStyle name="Heading 3 2 2 10" xfId="9646" xr:uid="{AB7753A2-C886-45F2-883C-A6B84DBB78B4}"/>
    <cellStyle name="Heading 3 2 2 10 2" xfId="31135" xr:uid="{E78EE0D4-D094-4162-8DB9-53D791549AEC}"/>
    <cellStyle name="Heading 3 2 2 11" xfId="9721" xr:uid="{D78B11A8-1475-4F84-8987-4C7BDE183956}"/>
    <cellStyle name="Heading 3 2 2 11 2" xfId="31209" xr:uid="{3D06E3C3-29A1-4A19-92EA-C6C8DD76EB30}"/>
    <cellStyle name="Heading 3 2 2 12" xfId="9925" xr:uid="{8809A418-1BE3-4F9C-AB48-BE221749A345}"/>
    <cellStyle name="Heading 3 2 2 13" xfId="11373" xr:uid="{881FF040-093A-4064-B214-281144AD677B}"/>
    <cellStyle name="Heading 3 2 2 14" xfId="20537" xr:uid="{730322D9-1BF2-4D6D-9DFE-8B0D7F09165E}"/>
    <cellStyle name="Heading 3 2 2 15" xfId="2069" xr:uid="{2BF9CCE8-13D1-4279-8266-CF79049361BE}"/>
    <cellStyle name="Heading 3 2 2 2" xfId="3349" xr:uid="{9C6D4947-BFAB-4AF0-A1F3-CE33E938F119}"/>
    <cellStyle name="Heading 3 2 2 2 2" xfId="7175" xr:uid="{9D76B654-6E06-4855-8227-8B02CA64D988}"/>
    <cellStyle name="Heading 3 2 2 2 2 2" xfId="28665" xr:uid="{310FE7E9-F723-4590-935E-0848FE142CF6}"/>
    <cellStyle name="Heading 3 2 2 2 3" xfId="11374" xr:uid="{D79AB262-149F-45EF-B55F-E9BA72D7EA3F}"/>
    <cellStyle name="Heading 3 2 2 2 4" xfId="24891" xr:uid="{88EA3400-1E64-442C-8451-6CCB5D646F36}"/>
    <cellStyle name="Heading 3 2 2 3" xfId="3199" xr:uid="{41199BFC-E058-4A49-BCBA-03F9292D5B9D}"/>
    <cellStyle name="Heading 3 2 2 3 2" xfId="7025" xr:uid="{3EEBE084-D2BE-4164-A561-A41A19CE1BDB}"/>
    <cellStyle name="Heading 3 2 2 3 2 2" xfId="28515" xr:uid="{2170E4F2-77C1-4F78-A0F8-BAA5A001D027}"/>
    <cellStyle name="Heading 3 2 2 3 3" xfId="24741" xr:uid="{DB5E58AD-1AB1-4D31-847A-7FB052FB4097}"/>
    <cellStyle name="Heading 3 2 2 4" xfId="3077" xr:uid="{F468E9AF-8643-4016-B287-7015443FA429}"/>
    <cellStyle name="Heading 3 2 2 4 2" xfId="6903" xr:uid="{7BC796DE-43F0-4E9E-9925-651CF32DAF04}"/>
    <cellStyle name="Heading 3 2 2 4 2 2" xfId="28393" xr:uid="{8CB36209-B1DA-486F-8D15-D2D9E9A80070}"/>
    <cellStyle name="Heading 3 2 2 4 3" xfId="24619" xr:uid="{ADAF2ABB-68FE-4380-921E-C23349A01E63}"/>
    <cellStyle name="Heading 3 2 2 5" xfId="2950" xr:uid="{9D00EA00-6CD1-4EFC-A615-0BDBCFEEEDB6}"/>
    <cellStyle name="Heading 3 2 2 5 2" xfId="6778" xr:uid="{E21A1018-CBFC-40E0-9D96-6531B024DBDE}"/>
    <cellStyle name="Heading 3 2 2 5 2 2" xfId="28268" xr:uid="{44657750-E3A5-4055-8B95-276BD0250555}"/>
    <cellStyle name="Heading 3 2 2 5 3" xfId="24494" xr:uid="{09A14A7E-1A75-45D9-B662-CE7E9D1E9A2B}"/>
    <cellStyle name="Heading 3 2 2 6" xfId="3056" xr:uid="{9A6BC089-36E4-4D6E-974F-74D447B2C9A3}"/>
    <cellStyle name="Heading 3 2 2 6 2" xfId="6882" xr:uid="{8ACBFEAB-C954-45CB-B65A-C2424760CA4A}"/>
    <cellStyle name="Heading 3 2 2 6 2 2" xfId="28372" xr:uid="{B8ABBCA1-2B91-42B6-99D7-DBAC50D96C97}"/>
    <cellStyle name="Heading 3 2 2 6 3" xfId="24598" xr:uid="{A96EFCA4-E73B-4FA5-9E48-05D05D6359BD}"/>
    <cellStyle name="Heading 3 2 2 7" xfId="3074" xr:uid="{2486E31D-FAF2-4059-BAB8-036647782C7C}"/>
    <cellStyle name="Heading 3 2 2 7 2" xfId="6900" xr:uid="{A21FBA2D-032C-41A2-801A-A510E38B952B}"/>
    <cellStyle name="Heading 3 2 2 7 2 2" xfId="28390" xr:uid="{E960B54F-8D9A-4F13-B64B-15AB5B073D3F}"/>
    <cellStyle name="Heading 3 2 2 7 3" xfId="24616" xr:uid="{C3DFE147-C878-4F3F-AD24-85BDEDED8E0F}"/>
    <cellStyle name="Heading 3 2 2 8" xfId="5870" xr:uid="{90CA27E9-73C8-4483-83E5-F7A44EAF93FF}"/>
    <cellStyle name="Heading 3 2 2 8 2" xfId="27359" xr:uid="{598D73BC-2202-4E45-9A5F-F44D1249B2FD}"/>
    <cellStyle name="Heading 3 2 2 9" xfId="9928" xr:uid="{16941896-3C92-4206-B7F0-C3E8DC1EA43A}"/>
    <cellStyle name="Heading 3 2 2 9 2" xfId="31410" xr:uid="{817BDF5F-FBE4-47D4-BF42-C43AC4F93072}"/>
    <cellStyle name="Heading 3 2 3" xfId="3128" xr:uid="{8241E370-CF9A-4225-942F-A65B21431396}"/>
    <cellStyle name="Heading 3 2 3 2" xfId="6953" xr:uid="{D0C41F1C-FDF9-46DE-BA1E-2E8E1C2E87BB}"/>
    <cellStyle name="Heading 3 2 3 2 2" xfId="28443" xr:uid="{DCC05BB9-99C5-499B-8E6E-C55AD1457925}"/>
    <cellStyle name="Heading 3 2 3 3" xfId="11375" xr:uid="{EBF2E3CC-3D10-4AD3-BC01-66943E0D98E3}"/>
    <cellStyle name="Heading 3 2 3 4" xfId="24669" xr:uid="{C3183E4C-A387-4DF1-B24B-0F67409CE125}"/>
    <cellStyle name="Heading 3 2 4" xfId="4361" xr:uid="{B401CD63-3410-44A7-917F-D701061DB3C5}"/>
    <cellStyle name="Heading 3 2 4 2" xfId="8166" xr:uid="{6A672C36-701F-40A3-AFDA-7AB06237C265}"/>
    <cellStyle name="Heading 3 2 4 2 2" xfId="29656" xr:uid="{A28E4C56-5FD8-442E-A7B8-54A7CF92A581}"/>
    <cellStyle name="Heading 3 2 4 3" xfId="11376" xr:uid="{594E2FC3-F825-4C20-95CF-20513C59BFAC}"/>
    <cellStyle name="Heading 3 2 4 4" xfId="25881" xr:uid="{2470B004-5C15-4B74-B8F0-06896A071DA1}"/>
    <cellStyle name="Heading 3 2 5" xfId="5856" xr:uid="{476EA53C-8474-46D8-A316-859E3392F6A7}"/>
    <cellStyle name="Heading 3 2 5 2" xfId="11377" xr:uid="{B6F21163-B103-42D3-9725-B2F25B40AB89}"/>
    <cellStyle name="Heading 3 2 5 3" xfId="27346" xr:uid="{A450AFBA-0C47-43BA-8F61-DA8C32FA1849}"/>
    <cellStyle name="Heading 3 2 6" xfId="9643" xr:uid="{9C021BB6-0CC7-4AF1-B06B-16EDAE8BF99C}"/>
    <cellStyle name="Heading 3 2 6 2" xfId="31132" xr:uid="{1C0DAF80-42F3-4707-ACC2-0471F124C7C8}"/>
    <cellStyle name="Heading 3 2 7" xfId="10101" xr:uid="{09791A1B-6F00-4BD5-9360-56F5C476F375}"/>
    <cellStyle name="Heading 3 2 8" xfId="20536" xr:uid="{16CF602C-C4B9-4C2C-AE86-EE5F5A95012F}"/>
    <cellStyle name="Heading 3 2 9" xfId="23546" xr:uid="{AAB15B5F-4ABD-4840-84D7-33EA9FEBEDD5}"/>
    <cellStyle name="Heading 3 3" xfId="663" xr:uid="{DF7FD898-5081-44A8-A7E1-C0DA527EDA26}"/>
    <cellStyle name="Heading 3 3 10" xfId="9926" xr:uid="{B5D7E753-AF23-4C65-9BD2-3F5E29668A00}"/>
    <cellStyle name="Heading 3 3 10 2" xfId="31409" xr:uid="{F3AF634C-0076-420D-AB1E-9CEA939C2C5E}"/>
    <cellStyle name="Heading 3 3 11" xfId="9695" xr:uid="{A43B8CBA-385B-4348-AEDF-6000FF459E4F}"/>
    <cellStyle name="Heading 3 3 11 2" xfId="31183" xr:uid="{79EAA49E-FC2A-429A-9B07-FE9ECFD2693A}"/>
    <cellStyle name="Heading 3 3 12" xfId="9768" xr:uid="{BEF13247-E9C5-4A53-8894-5EC2E7BBF015}"/>
    <cellStyle name="Heading 3 3 12 2" xfId="31255" xr:uid="{F84820B5-DCEB-4009-9206-1D4A07A67CF7}"/>
    <cellStyle name="Heading 3 3 13" xfId="9659" xr:uid="{5C4B5EE2-F124-40FD-9CE2-204A240673C6}"/>
    <cellStyle name="Heading 3 3 14" xfId="11378" xr:uid="{4C81C907-98C9-4EEF-8722-EF4F90C7361D}"/>
    <cellStyle name="Heading 3 3 15" xfId="2823" xr:uid="{6362D236-BF6C-427B-8BF4-B6D76C82B564}"/>
    <cellStyle name="Heading 3 3 2" xfId="3332" xr:uid="{2A42F2EC-B17C-4E91-8060-A0F883DEC532}"/>
    <cellStyle name="Heading 3 3 2 2" xfId="7156" xr:uid="{52AF08FE-14D3-4DBA-B0E4-6757AAA75F23}"/>
    <cellStyle name="Heading 3 3 2 2 2" xfId="28646" xr:uid="{4C100A7A-F4EB-4998-ABEE-A58729935B42}"/>
    <cellStyle name="Heading 3 3 2 3" xfId="24873" xr:uid="{6B79CF92-9D68-4222-823B-4914A39273F7}"/>
    <cellStyle name="Heading 3 3 3" xfId="3479" xr:uid="{6E170963-42E2-4190-AB96-96317F518840}"/>
    <cellStyle name="Heading 3 3 3 2" xfId="7302" xr:uid="{D731587A-814A-48CF-9474-8A2EE9335E68}"/>
    <cellStyle name="Heading 3 3 3 2 2" xfId="28792" xr:uid="{992C0001-A5CB-48EB-967A-06239B838790}"/>
    <cellStyle name="Heading 3 3 3 3" xfId="25018" xr:uid="{6AA7A30B-C82D-479A-B4D3-22487BBB0F6F}"/>
    <cellStyle name="Heading 3 3 4" xfId="2681" xr:uid="{E1729D0A-2540-45EE-8FC9-AD55053D7C00}"/>
    <cellStyle name="Heading 3 3 4 2" xfId="6578" xr:uid="{53B2D77D-D752-44FD-A628-3B4F4F00DC1F}"/>
    <cellStyle name="Heading 3 3 4 2 2" xfId="28067" xr:uid="{F0726878-546E-4934-9B53-7698C8164ADA}"/>
    <cellStyle name="Heading 3 3 4 3" xfId="24285" xr:uid="{153B7552-9C2A-4CBF-B382-96FA93FD7222}"/>
    <cellStyle name="Heading 3 3 5" xfId="2349" xr:uid="{789407A6-504B-4502-A1D2-77CBA3361524}"/>
    <cellStyle name="Heading 3 3 5 2" xfId="6412" xr:uid="{DCEB1AB3-752E-4B19-8388-65D81C39AAC1}"/>
    <cellStyle name="Heading 3 3 5 2 2" xfId="27901" xr:uid="{320E67F5-3C1C-4021-8235-445EB37D0520}"/>
    <cellStyle name="Heading 3 3 5 3" xfId="24061" xr:uid="{42912707-16CB-4549-976E-8A94EBB8EC11}"/>
    <cellStyle name="Heading 3 3 6" xfId="2347" xr:uid="{1AA8D78B-552C-4C8A-B98E-91545EEE2F7C}"/>
    <cellStyle name="Heading 3 3 6 2" xfId="6410" xr:uid="{4837D5FF-2EAA-417F-97D2-D0502B71BEA1}"/>
    <cellStyle name="Heading 3 3 6 2 2" xfId="27899" xr:uid="{20A33B5E-196F-43A7-AA29-AE2D293DF527}"/>
    <cellStyle name="Heading 3 3 6 3" xfId="24059" xr:uid="{B8D918D9-9C01-4916-A8CC-9853CA1E71EB}"/>
    <cellStyle name="Heading 3 3 7" xfId="3374" xr:uid="{78D38271-0A69-4513-9855-9A3E915DDCCD}"/>
    <cellStyle name="Heading 3 3 7 2" xfId="7200" xr:uid="{7062A542-CDC5-4F72-B177-31CBFE3B2FB4}"/>
    <cellStyle name="Heading 3 3 7 2 2" xfId="28690" xr:uid="{3B7BBE27-58F2-4B15-8AC7-5FF2EA47B53E}"/>
    <cellStyle name="Heading 3 3 7 3" xfId="24916" xr:uid="{27CD107C-EF2A-4003-B3BF-77831016AE69}"/>
    <cellStyle name="Heading 3 3 8" xfId="4568" xr:uid="{936BEDAC-79DA-470F-A1FE-4082EE20119F}"/>
    <cellStyle name="Heading 3 3 9" xfId="6654" xr:uid="{104D85AB-7E15-4876-9E12-BE6B085208B8}"/>
    <cellStyle name="Heading 3 3 9 2" xfId="28143" xr:uid="{FAC02B6C-75E1-40E6-B3C3-7FD522D52AE3}"/>
    <cellStyle name="Heading 3 4" xfId="664" xr:uid="{D4CDBF75-8F9E-4464-A0BC-19386D7AF483}"/>
    <cellStyle name="Heading 3 4 2" xfId="6820" xr:uid="{0C9C75A5-C2D2-4A22-B28D-F4965500C030}"/>
    <cellStyle name="Heading 3 4 2 2" xfId="28310" xr:uid="{6FF1BEC9-EC3D-43D4-9EE9-1AEFF382B319}"/>
    <cellStyle name="Heading 3 4 3" xfId="11379" xr:uid="{6DF23287-1F9F-4DDB-9D05-7814219C8F2A}"/>
    <cellStyle name="Heading 3 4 4" xfId="24536" xr:uid="{B11398DE-1809-4F99-A29E-6E79C3604731}"/>
    <cellStyle name="Heading 3 4 5" xfId="2993" xr:uid="{9AEAA76C-7DCD-4088-8936-66DA42D77FD1}"/>
    <cellStyle name="Heading 3 5" xfId="665" xr:uid="{D06CF38C-BCD5-4F69-A88E-2F5954EE101D}"/>
    <cellStyle name="Heading 3 5 2" xfId="24859" xr:uid="{B5831295-B37A-436F-AAB3-EF8179E0331C}"/>
    <cellStyle name="Heading 3 6" xfId="9662" xr:uid="{6F320559-E297-48E4-BAA6-FCA25DD73E10}"/>
    <cellStyle name="Heading 3 6 2" xfId="31150" xr:uid="{70CB049A-6D44-45DE-88D1-565342D241A9}"/>
    <cellStyle name="Heading 4" xfId="1599" builtinId="19" customBuiltin="1"/>
    <cellStyle name="Heading 4 2" xfId="42" xr:uid="{2B8BFD04-4487-4160-B5BB-033F7291FCB1}"/>
    <cellStyle name="Heading 4 2 2" xfId="666" xr:uid="{FF0A7B5B-3B40-47AC-8082-2755294E3602}"/>
    <cellStyle name="Heading 4 2 2 2" xfId="11380" xr:uid="{78AF7972-87C8-446B-B077-7B225D8F174A}"/>
    <cellStyle name="Heading 4 2 2 3" xfId="20539" xr:uid="{DCFE2439-82F4-445E-8EDD-12F774B8AECC}"/>
    <cellStyle name="Heading 4 2 2 4" xfId="2118" xr:uid="{E30857DD-8A89-4E43-B293-1F8AB41FA208}"/>
    <cellStyle name="Heading 4 2 3" xfId="11381" xr:uid="{F52558CD-BAE5-4556-97F3-FB51BADDAE74}"/>
    <cellStyle name="Heading 4 2 4" xfId="11382" xr:uid="{BEA0FE47-3235-4BC9-8C1F-8136192F51CB}"/>
    <cellStyle name="Heading 4 2 5" xfId="10102" xr:uid="{7BF7ACFA-26F1-44AA-96B4-AF84B672ACD8}"/>
    <cellStyle name="Heading 4 2 6" xfId="20538" xr:uid="{95B12367-1F28-41C4-A7C3-48E3E6B3802C}"/>
    <cellStyle name="Heading 4 2 7" xfId="1738" xr:uid="{C68A1C8D-26A0-48DA-AF64-2CAC129AEFD5}"/>
    <cellStyle name="Heading 4 3" xfId="667" xr:uid="{65C05261-375E-4118-A71F-261AD865FCFA}"/>
    <cellStyle name="Heading 4 3 2" xfId="4569" xr:uid="{F40C5D01-92C1-4424-9BE9-A1060A78CC91}"/>
    <cellStyle name="Heading 4 3 3" xfId="11383" xr:uid="{51AF252E-F7EE-4CC5-BA76-E8A782982B3E}"/>
    <cellStyle name="Heading 4 3 4" xfId="2824" xr:uid="{CF3844E9-C4F7-4B84-83B5-14B9698A2E25}"/>
    <cellStyle name="Heading 4 4" xfId="668" xr:uid="{0A24D272-F094-4819-A662-3D7CE79EEAAE}"/>
    <cellStyle name="Heading 4 4 2" xfId="11384" xr:uid="{D818E11A-0F60-46F2-BB7E-58DC5EEE7675}"/>
    <cellStyle name="Heading 4 5" xfId="669" xr:uid="{E546348E-EBFD-4D6B-95CD-188E4F0B18F4}"/>
    <cellStyle name="Hyperlink" xfId="1594" builtinId="8"/>
    <cellStyle name="Hyperlink 2" xfId="670" xr:uid="{D4D77022-657F-4614-8715-47BECEC64D70}"/>
    <cellStyle name="Hyperlink 2 10" xfId="671" xr:uid="{ED3A4CAE-04B0-40B9-90A0-655AC54D409E}"/>
    <cellStyle name="Hyperlink 2 10 2" xfId="11385" xr:uid="{22067E19-7C34-420B-9A79-973AAB133BF6}"/>
    <cellStyle name="Hyperlink 2 10 2 2" xfId="11386" xr:uid="{FAAFD2BC-BF31-48C9-912A-60A592D711A9}"/>
    <cellStyle name="Hyperlink 2 10 3" xfId="11387" xr:uid="{E60F258B-87A3-4928-8F60-F6BF839059B3}"/>
    <cellStyle name="Hyperlink 2 10 4" xfId="9973" xr:uid="{C69AF133-E2DF-4EFB-BE7E-D5F965821603}"/>
    <cellStyle name="Hyperlink 2 10 5" xfId="20541" xr:uid="{ED812C31-6107-4AC4-BD03-4F17E6A7116B}"/>
    <cellStyle name="Hyperlink 2 10 6" xfId="1740" xr:uid="{C36A4FA4-5DEC-4967-9F29-3FE0864C125E}"/>
    <cellStyle name="Hyperlink 2 11" xfId="672" xr:uid="{B2558C0D-225B-40BF-B697-2E238F152757}"/>
    <cellStyle name="Hyperlink 2 11 2" xfId="11388" xr:uid="{10A428B7-2E29-416F-832F-8971CC2100AE}"/>
    <cellStyle name="Hyperlink 2 11 2 2" xfId="11389" xr:uid="{FDE97E79-958D-4494-841A-67C6C114B93A}"/>
    <cellStyle name="Hyperlink 2 11 3" xfId="11390" xr:uid="{9D2730CD-A1E8-46D6-A160-E43E3DDA524B}"/>
    <cellStyle name="Hyperlink 2 11 4" xfId="9974" xr:uid="{4C20C800-2F95-4DDE-B100-5311CED33D3B}"/>
    <cellStyle name="Hyperlink 2 11 5" xfId="20542" xr:uid="{45EA7A32-4439-43A7-B44B-2D0929C5137F}"/>
    <cellStyle name="Hyperlink 2 11 6" xfId="1741" xr:uid="{FA419690-76E5-45ED-8078-D65EE266959C}"/>
    <cellStyle name="Hyperlink 2 12" xfId="1954" xr:uid="{6A7252BE-3401-4F48-97A2-953797E9B0AC}"/>
    <cellStyle name="Hyperlink 2 12 2" xfId="11392" xr:uid="{3BC6DEDA-816F-4C41-A7F9-5D9DB1F5F773}"/>
    <cellStyle name="Hyperlink 2 12 3" xfId="11393" xr:uid="{D30C3F0C-A5D4-40FD-B61A-A627489F32AB}"/>
    <cellStyle name="Hyperlink 2 12 4" xfId="11391" xr:uid="{622417B8-3078-48AD-B2AD-CD277893101D}"/>
    <cellStyle name="Hyperlink 2 13" xfId="11394" xr:uid="{9CAE5DF4-23AD-4DA5-B1EE-148D85BB7A31}"/>
    <cellStyle name="Hyperlink 2 14" xfId="11395" xr:uid="{7D0D66A8-D955-4E4E-B921-40DE54929384}"/>
    <cellStyle name="Hyperlink 2 15" xfId="9972" xr:uid="{0D759B28-B96F-4D3F-BCAE-2B563AD77451}"/>
    <cellStyle name="Hyperlink 2 16" xfId="20540" xr:uid="{9DB51E8D-BD60-4E62-9227-4E7535AE30F0}"/>
    <cellStyle name="Hyperlink 2 17" xfId="49575" xr:uid="{643BB1E7-BA46-45E7-B923-D080ADC8B896}"/>
    <cellStyle name="Hyperlink 2 18" xfId="1739" xr:uid="{70689A14-735C-41BC-B1AE-7C35DAC6E83D}"/>
    <cellStyle name="Hyperlink 2 2" xfId="673" xr:uid="{05164593-B570-42E2-8F18-716A312FE5D3}"/>
    <cellStyle name="Hyperlink 2 2 2" xfId="11396" xr:uid="{01717FED-BA78-41F0-970D-2F81C36FC629}"/>
    <cellStyle name="Hyperlink 2 2 2 2" xfId="11397" xr:uid="{FF8738C7-D3B9-45C4-8154-2B365DCE1DA0}"/>
    <cellStyle name="Hyperlink 2 2 3" xfId="11398" xr:uid="{B85EE9A3-61D1-4174-9785-C60B702A2427}"/>
    <cellStyle name="Hyperlink 2 2 4" xfId="9975" xr:uid="{1460E8D5-7366-49BA-9D21-C5514CBEB016}"/>
    <cellStyle name="Hyperlink 2 2 5" xfId="20543" xr:uid="{8EE69AB1-87EA-4010-94DE-D5F37C97C711}"/>
    <cellStyle name="Hyperlink 2 2 6" xfId="1742" xr:uid="{D980F39D-C293-4324-B8EC-798A68EDF864}"/>
    <cellStyle name="Hyperlink 2 3" xfId="674" xr:uid="{69683062-31ED-4A78-B3E9-66CE7F169A15}"/>
    <cellStyle name="Hyperlink 2 3 2" xfId="11399" xr:uid="{3FBE9E07-1570-497A-B7C5-214E8B050361}"/>
    <cellStyle name="Hyperlink 2 3 2 2" xfId="11400" xr:uid="{EDA3CE33-DC18-4BB9-8C63-E6FBD1500455}"/>
    <cellStyle name="Hyperlink 2 3 3" xfId="11401" xr:uid="{810D56B0-F71C-4702-BBDB-8B52DA6D8C92}"/>
    <cellStyle name="Hyperlink 2 3 4" xfId="9976" xr:uid="{71ECEF47-FF68-41D8-A213-8ADA08F4B7FC}"/>
    <cellStyle name="Hyperlink 2 3 5" xfId="20544" xr:uid="{37F88D08-CB67-42A4-B21E-255C43308F5A}"/>
    <cellStyle name="Hyperlink 2 3 6" xfId="1743" xr:uid="{A0D304DA-9009-453B-928C-25B2C4D6ED0E}"/>
    <cellStyle name="Hyperlink 2 4" xfId="675" xr:uid="{D9C55F32-612C-460D-83B9-510F87388BE1}"/>
    <cellStyle name="Hyperlink 2 4 2" xfId="11402" xr:uid="{055496EF-7CA6-4474-B0AD-A70E642EA658}"/>
    <cellStyle name="Hyperlink 2 4 2 2" xfId="11403" xr:uid="{6DF853F4-AE5D-4EE0-AADE-6A34549F5D4F}"/>
    <cellStyle name="Hyperlink 2 4 3" xfId="11404" xr:uid="{9AC0BB75-9F0B-4E18-A00B-EF511FC69B62}"/>
    <cellStyle name="Hyperlink 2 4 4" xfId="9977" xr:uid="{F4C448A2-D775-4081-9E4D-A2CB0017DCED}"/>
    <cellStyle name="Hyperlink 2 4 5" xfId="20545" xr:uid="{C000817A-B73D-46BC-A2FA-4CACD8D8E365}"/>
    <cellStyle name="Hyperlink 2 4 6" xfId="1744" xr:uid="{D9FB8180-87CC-4E1B-BF05-62E66633E13D}"/>
    <cellStyle name="Hyperlink 2 5" xfId="676" xr:uid="{649873E7-E147-48C0-B29D-5C52AE8C7367}"/>
    <cellStyle name="Hyperlink 2 5 2" xfId="11405" xr:uid="{3FA5AE5B-ACCF-474A-B600-1153068CDD70}"/>
    <cellStyle name="Hyperlink 2 5 2 2" xfId="11406" xr:uid="{3FF08D4E-87D8-4E56-A499-FC558467EFF4}"/>
    <cellStyle name="Hyperlink 2 5 3" xfId="11407" xr:uid="{2FC7AFB8-C524-4038-9320-EEF877E038F2}"/>
    <cellStyle name="Hyperlink 2 5 4" xfId="9978" xr:uid="{E48BE65F-89FF-43DC-8E78-3BE5AD29C4F9}"/>
    <cellStyle name="Hyperlink 2 5 5" xfId="20546" xr:uid="{48DE7295-6777-40D2-BD5D-4289490EBE49}"/>
    <cellStyle name="Hyperlink 2 5 6" xfId="1745" xr:uid="{C491657D-00FF-44C8-BD5D-3DCDD5681C46}"/>
    <cellStyle name="Hyperlink 2 6" xfId="677" xr:uid="{F290BEB1-E6B9-4873-A1BF-D0EDB369B5E7}"/>
    <cellStyle name="Hyperlink 2 6 2" xfId="11408" xr:uid="{6B4AD3A0-A508-4B49-AAB0-BCFB2F508755}"/>
    <cellStyle name="Hyperlink 2 6 2 2" xfId="11409" xr:uid="{B3B511BB-B70C-496E-91BF-10146A2E67BB}"/>
    <cellStyle name="Hyperlink 2 6 3" xfId="11410" xr:uid="{8D462E68-9959-47DE-9565-52B0DFB461F7}"/>
    <cellStyle name="Hyperlink 2 6 4" xfId="9979" xr:uid="{32278F3A-C489-4AE9-829E-949198671126}"/>
    <cellStyle name="Hyperlink 2 6 5" xfId="20547" xr:uid="{AFA1A9EE-34A1-4581-A285-B98D09895D8A}"/>
    <cellStyle name="Hyperlink 2 6 6" xfId="1746" xr:uid="{04F9A2A2-75B0-45DF-A267-443C4508BA32}"/>
    <cellStyle name="Hyperlink 2 7" xfId="678" xr:uid="{D1B7CF98-E3AF-4F90-8114-E5B72585E4A7}"/>
    <cellStyle name="Hyperlink 2 7 2" xfId="11411" xr:uid="{98E2A9E2-D91D-4EE2-9ABB-275BE97742A3}"/>
    <cellStyle name="Hyperlink 2 7 2 2" xfId="11412" xr:uid="{58DB6042-AA43-4224-BB4B-54487A951443}"/>
    <cellStyle name="Hyperlink 2 7 3" xfId="11413" xr:uid="{62C9E595-3AFE-4EE9-B2F7-57DD7A60B070}"/>
    <cellStyle name="Hyperlink 2 7 4" xfId="9980" xr:uid="{345559F6-A374-4CB9-B883-F609134459A7}"/>
    <cellStyle name="Hyperlink 2 7 5" xfId="20548" xr:uid="{735AA4AB-9816-45D6-8366-158DF3EF1D8C}"/>
    <cellStyle name="Hyperlink 2 7 6" xfId="1747" xr:uid="{D6B24609-7D5E-42CA-B3BC-E6CCC996E6D4}"/>
    <cellStyle name="Hyperlink 2 8" xfId="679" xr:uid="{631A9F1C-D6AB-4E91-9818-D8F87FB42FAD}"/>
    <cellStyle name="Hyperlink 2 8 2" xfId="11414" xr:uid="{2E47DC7F-9EE6-4F68-945B-E51EB5C8CD61}"/>
    <cellStyle name="Hyperlink 2 8 2 2" xfId="11415" xr:uid="{9A60C3A5-195D-4986-B54C-0FCFE5C9C6D8}"/>
    <cellStyle name="Hyperlink 2 8 3" xfId="11416" xr:uid="{2A39596C-6601-4A88-863B-428083546779}"/>
    <cellStyle name="Hyperlink 2 8 4" xfId="9981" xr:uid="{47C5B6A6-9D88-4705-A9E8-7ABC299B4B1B}"/>
    <cellStyle name="Hyperlink 2 8 5" xfId="20549" xr:uid="{6555D126-EF1D-41E0-8DC2-5C185BEECF66}"/>
    <cellStyle name="Hyperlink 2 8 6" xfId="1748" xr:uid="{2C757BF2-41F1-4D96-B39D-EF92CD66DD07}"/>
    <cellStyle name="Hyperlink 2 9" xfId="680" xr:uid="{BD9FB15D-6298-4EE1-87A9-D7EFED83092F}"/>
    <cellStyle name="Hyperlink 2 9 2" xfId="11417" xr:uid="{3AC32902-6A05-4B4A-BF84-2D61ED733105}"/>
    <cellStyle name="Hyperlink 2 9 2 2" xfId="11418" xr:uid="{24DF7868-AA5E-435F-A19B-69840EC7B4AD}"/>
    <cellStyle name="Hyperlink 2 9 3" xfId="11419" xr:uid="{24B1C46B-9607-49DD-8485-6E2E2D3548C4}"/>
    <cellStyle name="Hyperlink 2 9 4" xfId="9982" xr:uid="{13EDCD8C-B806-416F-8DC8-3652F56B7BFC}"/>
    <cellStyle name="Hyperlink 2 9 5" xfId="20550" xr:uid="{806CA1F1-FE81-4C2F-867F-378587BE1A8F}"/>
    <cellStyle name="Hyperlink 2 9 6" xfId="1749" xr:uid="{9B475072-B2A3-4F2E-897E-41A95E6CB45C}"/>
    <cellStyle name="Hyperlink 3" xfId="681" xr:uid="{822F4EB4-E94B-4D9B-BB90-BD3C69481E1C}"/>
    <cellStyle name="Hyperlink 3 2" xfId="23493" xr:uid="{1C74F813-387E-4915-AE8A-45A9EB2E75B4}"/>
    <cellStyle name="Input" xfId="1602" builtinId="20" customBuiltin="1"/>
    <cellStyle name="Input 2" xfId="43" xr:uid="{466309ED-8890-475F-8E08-2D2DDD6F3594}"/>
    <cellStyle name="Input 2 10" xfId="5902" xr:uid="{50389FCD-C1F7-4931-9325-522EA337C79D}"/>
    <cellStyle name="Input 2 10 2" xfId="20552" xr:uid="{02C143BF-F783-4EBF-B3E4-F20E3B8936D7}"/>
    <cellStyle name="Input 2 10 2 2" xfId="40865" xr:uid="{9BA69C1F-B930-4532-ACFD-912B218A94BF}"/>
    <cellStyle name="Input 2 10 3" xfId="27389" xr:uid="{52598059-CE9D-4184-9F94-029D08F60865}"/>
    <cellStyle name="Input 2 10 4" xfId="43275" xr:uid="{65C54951-D84F-42F7-A36C-7F9221255C65}"/>
    <cellStyle name="Input 2 10 5" xfId="43148" xr:uid="{267F0038-8200-4FF6-849A-22DB448EED98}"/>
    <cellStyle name="Input 2 11" xfId="9667" xr:uid="{E5D73745-230E-45A2-84CD-0548B00F728F}"/>
    <cellStyle name="Input 2 11 2" xfId="20553" xr:uid="{036B80CD-D094-4BDA-BCA1-9B68F97FCF36}"/>
    <cellStyle name="Input 2 11 2 2" xfId="40866" xr:uid="{306546C0-7287-4D5C-9420-018C4DB3CFD0}"/>
    <cellStyle name="Input 2 11 3" xfId="31155" xr:uid="{78AF0E22-AD74-48F4-90A8-DD86DCA78DFA}"/>
    <cellStyle name="Input 2 11 4" xfId="43276" xr:uid="{B136EFC7-6351-43A3-BF9E-C23AFD7DE4A2}"/>
    <cellStyle name="Input 2 11 5" xfId="43147" xr:uid="{AD45D181-5065-47BF-B224-F5B54AD6D8CF}"/>
    <cellStyle name="Input 2 12" xfId="10103" xr:uid="{2A026727-B890-46DE-858A-5BB4031DAF47}"/>
    <cellStyle name="Input 2 12 2" xfId="20554" xr:uid="{1F57DDB1-C1A6-450D-99CD-36C05E4C1E5D}"/>
    <cellStyle name="Input 2 12 2 2" xfId="40867" xr:uid="{ED3BDBF7-35FC-4D7A-A332-8FC508691115}"/>
    <cellStyle name="Input 2 12 3" xfId="31467" xr:uid="{B8291407-33A9-40BC-B21E-09A123DBE682}"/>
    <cellStyle name="Input 2 12 4" xfId="43277" xr:uid="{5A93D211-DAA0-4F68-B6AF-7B8D1FF12A11}"/>
    <cellStyle name="Input 2 12 5" xfId="43146" xr:uid="{9645F108-3902-4D0C-A951-E1B03A91AEF1}"/>
    <cellStyle name="Input 2 13" xfId="20555" xr:uid="{96F5530C-E2A0-4DBB-AFF8-922C7583DD5F}"/>
    <cellStyle name="Input 2 13 2" xfId="40868" xr:uid="{F0082AD5-64B8-490C-9548-BF73AB65B3FA}"/>
    <cellStyle name="Input 2 13 3" xfId="43278" xr:uid="{2F8457D6-DF42-4ECF-823A-E7A201DA94DC}"/>
    <cellStyle name="Input 2 13 4" xfId="43145" xr:uid="{C95674E3-4133-46C2-A87D-431FDABD591F}"/>
    <cellStyle name="Input 2 14" xfId="20556" xr:uid="{A4B8B1CE-B0C1-43BB-9350-928BF96490CC}"/>
    <cellStyle name="Input 2 14 2" xfId="40869" xr:uid="{931EA049-5306-4E68-903A-86BEDC9DF1BB}"/>
    <cellStyle name="Input 2 14 3" xfId="43279" xr:uid="{74165D6E-8530-4055-ADD3-52D7CEF5C1F1}"/>
    <cellStyle name="Input 2 14 4" xfId="43144" xr:uid="{341F2D27-DE97-4FA5-8EE1-7952B3C48238}"/>
    <cellStyle name="Input 2 15" xfId="20557" xr:uid="{8CA72150-B440-4C76-B604-424301EE65D1}"/>
    <cellStyle name="Input 2 15 2" xfId="40870" xr:uid="{0CE920B3-4951-4CD3-9D0A-5E20E463C66D}"/>
    <cellStyle name="Input 2 15 3" xfId="43280" xr:uid="{6B8D8151-0E58-4263-A6AB-EE3A508B530F}"/>
    <cellStyle name="Input 2 15 4" xfId="43143" xr:uid="{EF8012CE-6C06-4023-A1C3-17D41A371F45}"/>
    <cellStyle name="Input 2 16" xfId="20551" xr:uid="{F85B38AF-F40C-4316-BA5F-E802701E8FD8}"/>
    <cellStyle name="Input 2 16 2" xfId="40864" xr:uid="{70AB0D35-217E-402D-8B40-9F078664AD49}"/>
    <cellStyle name="Input 2 17" xfId="23547" xr:uid="{2FFAE718-AFC2-4F18-BE87-8FA2B021D31A}"/>
    <cellStyle name="Input 2 18" xfId="43274" xr:uid="{428A3475-F20A-44D5-8D40-8B6A2BD4BC14}"/>
    <cellStyle name="Input 2 19" xfId="43149" xr:uid="{8E7F40FB-39C6-4E23-B5DE-291E1F7352C1}"/>
    <cellStyle name="Input 2 2" xfId="682" xr:uid="{1B75B98C-AD47-4FE4-A96A-B272EEA44D5C}"/>
    <cellStyle name="Input 2 2 10" xfId="5903" xr:uid="{29B1917D-D78D-4324-9F5E-F98A1FBF1767}"/>
    <cellStyle name="Input 2 2 10 2" xfId="11420" xr:uid="{AF1BA394-E7F3-48B6-B14C-E4DFA40B0C31}"/>
    <cellStyle name="Input 2 2 10 2 2" xfId="32440" xr:uid="{D0804FCE-0116-4BEA-9627-50D989910F15}"/>
    <cellStyle name="Input 2 2 10 3" xfId="20559" xr:uid="{EBC2BDE9-75D8-4C77-9041-A41877413FE1}"/>
    <cellStyle name="Input 2 2 10 3 2" xfId="40872" xr:uid="{C15167C5-B918-4980-84E5-833BE9933DFD}"/>
    <cellStyle name="Input 2 2 10 4" xfId="27390" xr:uid="{8BDC3BE7-65C6-4636-9B70-C0BFA9461CE1}"/>
    <cellStyle name="Input 2 2 10 5" xfId="43282" xr:uid="{8017914E-552A-4658-BFC9-42EE38365017}"/>
    <cellStyle name="Input 2 2 10 6" xfId="43141" xr:uid="{14F52B2F-7D3E-4DB4-A258-24E49DE24219}"/>
    <cellStyle name="Input 2 2 11" xfId="9668" xr:uid="{08C7697F-6357-478B-9F32-A67E6EEFCE15}"/>
    <cellStyle name="Input 2 2 11 2" xfId="20560" xr:uid="{D6F3BB03-8829-4B8E-BEE9-46920DE5E064}"/>
    <cellStyle name="Input 2 2 11 2 2" xfId="40873" xr:uid="{941E55F9-4791-40D3-A362-236C9677A009}"/>
    <cellStyle name="Input 2 2 11 3" xfId="31156" xr:uid="{3A3BF461-7AF1-45BC-A1D5-D54DA16AA822}"/>
    <cellStyle name="Input 2 2 11 4" xfId="43283" xr:uid="{834A96A4-11D3-410B-8179-41789D84A132}"/>
    <cellStyle name="Input 2 2 11 5" xfId="43140" xr:uid="{9B5F8A24-40B7-4F1F-AFF7-BC307B7EBB33}"/>
    <cellStyle name="Input 2 2 12" xfId="10130" xr:uid="{8B32471B-BD79-41B9-87F1-2148A327AC84}"/>
    <cellStyle name="Input 2 2 12 2" xfId="20561" xr:uid="{281EC756-0A2A-4BA1-91D8-4E0FA8A36CF7}"/>
    <cellStyle name="Input 2 2 12 2 2" xfId="40874" xr:uid="{E6EC8B12-5BF4-4F7F-87B1-A0C86AF559D7}"/>
    <cellStyle name="Input 2 2 12 3" xfId="31481" xr:uid="{A1DBE9B8-63D3-4FB2-B055-61D58832E531}"/>
    <cellStyle name="Input 2 2 12 4" xfId="43284" xr:uid="{46A41932-1551-4F8A-81A7-2A0E35100CD4}"/>
    <cellStyle name="Input 2 2 12 5" xfId="43139" xr:uid="{A2308939-E783-4E4A-B3C6-2764ABB36807}"/>
    <cellStyle name="Input 2 2 13" xfId="20562" xr:uid="{BC6421C5-22BC-4BFC-9FA0-9BB9BEECC1EC}"/>
    <cellStyle name="Input 2 2 13 2" xfId="40875" xr:uid="{0C4815E8-103F-4585-A52A-DD991D321AB2}"/>
    <cellStyle name="Input 2 2 13 3" xfId="43285" xr:uid="{D1DAAC45-9BE3-4397-926A-389D49652F2F}"/>
    <cellStyle name="Input 2 2 13 4" xfId="43138" xr:uid="{EE57A934-B8D0-4DAF-B4E4-9148EEDD59C9}"/>
    <cellStyle name="Input 2 2 14" xfId="20558" xr:uid="{6CE2FB1C-B3A1-4E91-BA45-CC811C48DD76}"/>
    <cellStyle name="Input 2 2 14 2" xfId="40871" xr:uid="{41009E66-7551-4E24-BB92-137BC845E09B}"/>
    <cellStyle name="Input 2 2 15" xfId="23548" xr:uid="{B3350784-77D7-4F94-8CF2-6C19F46EFD0F}"/>
    <cellStyle name="Input 2 2 16" xfId="43281" xr:uid="{CC0B34EF-10F9-411C-95CD-4A6AA9B4330C}"/>
    <cellStyle name="Input 2 2 17" xfId="43142" xr:uid="{117339A0-562D-43D3-9982-E1EE91C31316}"/>
    <cellStyle name="Input 2 2 18" xfId="46812" xr:uid="{4BA99366-0787-4DE1-B60A-EFAC3E48B813}"/>
    <cellStyle name="Input 2 2 19" xfId="1751" xr:uid="{8D2EB0EB-BDF8-463D-AD8D-2CAFE60A0405}"/>
    <cellStyle name="Input 2 2 2" xfId="1752" xr:uid="{39C1B45C-38AE-4C80-A99E-7E3ACEFA14CF}"/>
    <cellStyle name="Input 2 2 2 10" xfId="10131" xr:uid="{6268896C-A8A0-4CCF-B62A-9919CA818E9A}"/>
    <cellStyle name="Input 2 2 2 10 2" xfId="31482" xr:uid="{B89B1BE7-8A86-4EEE-8961-704916398F2F}"/>
    <cellStyle name="Input 2 2 2 11" xfId="20563" xr:uid="{6FD344BA-DA02-4EBB-B6F2-74EDDDED6A07}"/>
    <cellStyle name="Input 2 2 2 11 2" xfId="40876" xr:uid="{346EEDB6-DDDD-4ABB-8D43-58D8BBA29A5E}"/>
    <cellStyle name="Input 2 2 2 12" xfId="23549" xr:uid="{C53A8D6E-35C6-49A3-98CC-08B750685B46}"/>
    <cellStyle name="Input 2 2 2 13" xfId="43286" xr:uid="{55F9EC83-15DD-4B5E-86AC-2832CE0E2F9D}"/>
    <cellStyle name="Input 2 2 2 14" xfId="43137" xr:uid="{164127BA-57FB-4BF9-848C-D96733CAA85D}"/>
    <cellStyle name="Input 2 2 2 15" xfId="46813" xr:uid="{DB5C1106-7CB2-4A0F-AFDA-9AF954E88293}"/>
    <cellStyle name="Input 2 2 2 2" xfId="2505" xr:uid="{44EF9FBA-EEF8-4651-8B02-B761AD91E322}"/>
    <cellStyle name="Input 2 2 2 2 10" xfId="43136" xr:uid="{3291A10C-58B1-40D6-829B-723930CFA4E4}"/>
    <cellStyle name="Input 2 2 2 2 11" xfId="48565" xr:uid="{FBE15E20-BF1A-45D3-9428-45464D19B240}"/>
    <cellStyle name="Input 2 2 2 2 2" xfId="3020" xr:uid="{E9E618F7-5D4A-4EBA-9750-9A9C9DDDC199}"/>
    <cellStyle name="Input 2 2 2 2 2 2" xfId="6847" xr:uid="{950B0DCE-F93A-472D-B753-1888387FBF45}"/>
    <cellStyle name="Input 2 2 2 2 2 2 2" xfId="11424" xr:uid="{F01B2083-43FD-483F-96DF-F85B3F5E12EB}"/>
    <cellStyle name="Input 2 2 2 2 2 2 2 2" xfId="32444" xr:uid="{3B3D4CE4-0B27-435F-B043-D0BE1AC4D6E6}"/>
    <cellStyle name="Input 2 2 2 2 2 2 3" xfId="11423" xr:uid="{6EE70BCD-32DF-4F8A-9221-B24D614C0D91}"/>
    <cellStyle name="Input 2 2 2 2 2 2 3 2" xfId="32443" xr:uid="{D867B715-6CD4-4533-A46D-9CADD63A6666}"/>
    <cellStyle name="Input 2 2 2 2 2 2 4" xfId="28337" xr:uid="{4C8A697E-29CE-4F2B-987F-C20BC650F637}"/>
    <cellStyle name="Input 2 2 2 2 2 3" xfId="11425" xr:uid="{FB56ECF5-1D67-4B33-ACBB-036523F72F9F}"/>
    <cellStyle name="Input 2 2 2 2 2 3 2" xfId="32445" xr:uid="{BB18F59E-6A47-4CDA-9050-DF8C1B8F1EDA}"/>
    <cellStyle name="Input 2 2 2 2 2 4" xfId="11422" xr:uid="{D5CEC2D8-50C4-4AA9-8540-265EA8A7CCDD}"/>
    <cellStyle name="Input 2 2 2 2 2 4 2" xfId="32442" xr:uid="{95BB0059-E1D1-4688-988F-9DF9B0B7663D}"/>
    <cellStyle name="Input 2 2 2 2 2 5" xfId="24563" xr:uid="{3AA4C071-B510-44ED-8278-B8B38A33C422}"/>
    <cellStyle name="Input 2 2 2 2 3" xfId="3342" xr:uid="{82474312-5551-4CE3-AF99-86D542605D89}"/>
    <cellStyle name="Input 2 2 2 2 3 2" xfId="7167" xr:uid="{4ABD5CA5-6760-4DC3-99C8-DD1743DDD9B6}"/>
    <cellStyle name="Input 2 2 2 2 3 2 2" xfId="11428" xr:uid="{64BBB71C-DE70-4297-BCEE-456E350BCE35}"/>
    <cellStyle name="Input 2 2 2 2 3 2 2 2" xfId="32448" xr:uid="{C079E155-7417-406E-8081-C42EC466E4A9}"/>
    <cellStyle name="Input 2 2 2 2 3 2 3" xfId="11427" xr:uid="{E7A18ABE-7F58-4EE3-9E10-A0D849412A50}"/>
    <cellStyle name="Input 2 2 2 2 3 2 3 2" xfId="32447" xr:uid="{D60D7774-1E90-4469-8581-C9B2AE10F977}"/>
    <cellStyle name="Input 2 2 2 2 3 2 4" xfId="28657" xr:uid="{7F9CB2BF-6529-43FA-B3BA-2858F97D35F8}"/>
    <cellStyle name="Input 2 2 2 2 3 3" xfId="11429" xr:uid="{BF7353FB-46F9-44FA-AEFA-9DB87076F640}"/>
    <cellStyle name="Input 2 2 2 2 3 3 2" xfId="32449" xr:uid="{8EB6703F-5917-4A7F-A36D-0E95F5407AC8}"/>
    <cellStyle name="Input 2 2 2 2 3 4" xfId="11426" xr:uid="{C9832BF1-299B-4249-B169-6CA2068191B4}"/>
    <cellStyle name="Input 2 2 2 2 3 4 2" xfId="32446" xr:uid="{A014F169-08CC-4BEB-9926-9BB307B778B3}"/>
    <cellStyle name="Input 2 2 2 2 3 5" xfId="24884" xr:uid="{AAC70C11-FDE3-451D-A6F6-6559DBACDDF7}"/>
    <cellStyle name="Input 2 2 2 2 4" xfId="6483" xr:uid="{004A47D2-5B50-477B-8DE5-92FD2559FAA2}"/>
    <cellStyle name="Input 2 2 2 2 4 2" xfId="11431" xr:uid="{1BE78D6A-73B7-4736-8FF7-70953274E82B}"/>
    <cellStyle name="Input 2 2 2 2 4 2 2" xfId="32451" xr:uid="{E178B9C6-180D-4860-B589-E0EA5C1AF6BF}"/>
    <cellStyle name="Input 2 2 2 2 4 3" xfId="11430" xr:uid="{39D8454C-57C7-4BB8-82B0-0F470795B24D}"/>
    <cellStyle name="Input 2 2 2 2 4 3 2" xfId="32450" xr:uid="{086E9B7C-53DD-434B-92D2-FA39D4DBBF4D}"/>
    <cellStyle name="Input 2 2 2 2 4 4" xfId="27972" xr:uid="{CB22E717-10B8-40B4-BC46-D31EE75F83C2}"/>
    <cellStyle name="Input 2 2 2 2 5" xfId="9670" xr:uid="{29A97937-F721-4746-BEAE-6165BF5FA2CE}"/>
    <cellStyle name="Input 2 2 2 2 5 2" xfId="11432" xr:uid="{D183F717-8ECF-4C55-B1B7-63D243C7DF5F}"/>
    <cellStyle name="Input 2 2 2 2 5 2 2" xfId="32452" xr:uid="{40D32F39-7023-466D-B484-FD85C87D93DF}"/>
    <cellStyle name="Input 2 2 2 2 5 3" xfId="31158" xr:uid="{95DA9649-4041-424B-835B-F3FA1BFA95E3}"/>
    <cellStyle name="Input 2 2 2 2 6" xfId="11421" xr:uid="{9FF6B984-C456-48E7-9F12-4CFDADEF9F0E}"/>
    <cellStyle name="Input 2 2 2 2 6 2" xfId="32441" xr:uid="{8706A67C-E7CF-4424-BAED-05A1CF0C0A67}"/>
    <cellStyle name="Input 2 2 2 2 7" xfId="20564" xr:uid="{DC96F86A-836C-4D0B-A548-5A0796B40D2B}"/>
    <cellStyle name="Input 2 2 2 2 7 2" xfId="40877" xr:uid="{5E0BD687-76A9-4F6D-B7BF-A8999F83831A}"/>
    <cellStyle name="Input 2 2 2 2 8" xfId="24190" xr:uid="{5A5E3D6E-5140-46C0-99A3-5797BA51535E}"/>
    <cellStyle name="Input 2 2 2 2 9" xfId="43287" xr:uid="{02EE3556-D322-433D-B2D7-CB25DF79060F}"/>
    <cellStyle name="Input 2 2 2 3" xfId="2504" xr:uid="{910658A4-AF10-4408-95D3-54D67A780C18}"/>
    <cellStyle name="Input 2 2 2 3 2" xfId="6482" xr:uid="{3A326E19-7C1A-4691-A707-1E7E95B2AD05}"/>
    <cellStyle name="Input 2 2 2 3 2 2" xfId="11435" xr:uid="{6B0B9B81-792D-4FD2-B5C3-7A254E534638}"/>
    <cellStyle name="Input 2 2 2 3 2 2 2" xfId="32455" xr:uid="{61ED688F-4D82-44D7-A147-E8D9B737CBA5}"/>
    <cellStyle name="Input 2 2 2 3 2 3" xfId="11434" xr:uid="{54961AD9-D924-4322-A248-F0887BF78F78}"/>
    <cellStyle name="Input 2 2 2 3 2 3 2" xfId="32454" xr:uid="{61E1FCE2-89ED-4D90-B2A0-D57C370B4609}"/>
    <cellStyle name="Input 2 2 2 3 2 4" xfId="27971" xr:uid="{50942487-D919-4805-B9BE-873692B40336}"/>
    <cellStyle name="Input 2 2 2 3 3" xfId="11436" xr:uid="{32E10FE2-5AB1-4430-911D-37A0FF12D95B}"/>
    <cellStyle name="Input 2 2 2 3 3 2" xfId="32456" xr:uid="{95826CCB-4A28-4D3F-BD63-C8F3771B6823}"/>
    <cellStyle name="Input 2 2 2 3 4" xfId="11433" xr:uid="{6FBDDAC6-0C4E-423A-A617-A118B9F3D426}"/>
    <cellStyle name="Input 2 2 2 3 4 2" xfId="32453" xr:uid="{F505F9ED-5290-4DA2-9C1F-54474BE6CE3D}"/>
    <cellStyle name="Input 2 2 2 3 5" xfId="24189" xr:uid="{2DC3D4E4-1F47-4442-BF15-C55536ECE5EF}"/>
    <cellStyle name="Input 2 2 2 4" xfId="3019" xr:uid="{450158F2-8FBA-4780-90D5-DDD68CAB5881}"/>
    <cellStyle name="Input 2 2 2 4 2" xfId="6846" xr:uid="{D0A8CDFE-0824-4F88-9D6E-1AFFEE84EC2E}"/>
    <cellStyle name="Input 2 2 2 4 2 2" xfId="11439" xr:uid="{94E5C7CF-C762-491E-A1B7-D14EF8E4776D}"/>
    <cellStyle name="Input 2 2 2 4 2 2 2" xfId="32459" xr:uid="{D64C9EC9-1590-4346-92C6-643F6A7E844B}"/>
    <cellStyle name="Input 2 2 2 4 2 3" xfId="11438" xr:uid="{AC9795CF-BB64-445E-A57D-96D15A1FD320}"/>
    <cellStyle name="Input 2 2 2 4 2 3 2" xfId="32458" xr:uid="{0C77867D-7913-43D1-A5FA-091738226B6C}"/>
    <cellStyle name="Input 2 2 2 4 2 4" xfId="28336" xr:uid="{5DB744A8-A861-476A-8586-15A39FD77421}"/>
    <cellStyle name="Input 2 2 2 4 3" xfId="11440" xr:uid="{5637FC03-600A-4D99-AE8B-CD5069C64082}"/>
    <cellStyle name="Input 2 2 2 4 3 2" xfId="32460" xr:uid="{24B6DDAE-431F-4AAB-BD8D-67102212B4FC}"/>
    <cellStyle name="Input 2 2 2 4 4" xfId="11437" xr:uid="{7280EC06-D729-436A-B99A-2CB09B9424CC}"/>
    <cellStyle name="Input 2 2 2 4 4 2" xfId="32457" xr:uid="{E03CD7B7-664E-4B4B-8AF2-B80CB7BF2703}"/>
    <cellStyle name="Input 2 2 2 4 5" xfId="24562" xr:uid="{D8F33444-1703-4E2E-9F9A-E8F4B5819720}"/>
    <cellStyle name="Input 2 2 2 5" xfId="3071" xr:uid="{283B63C4-B847-4E09-AB00-52B62EBEB52D}"/>
    <cellStyle name="Input 2 2 2 5 2" xfId="6897" xr:uid="{DD4628BF-530A-4D83-B5F8-B496255D2482}"/>
    <cellStyle name="Input 2 2 2 5 2 2" xfId="11442" xr:uid="{1C0A57DF-E726-42B5-BEE4-969E79FDF98D}"/>
    <cellStyle name="Input 2 2 2 5 2 2 2" xfId="32462" xr:uid="{2F7928DD-7AEB-42EF-AA6F-1A35ADC5C629}"/>
    <cellStyle name="Input 2 2 2 5 2 3" xfId="28387" xr:uid="{06B7DA89-39EE-4070-9A53-5D1D096FA5E0}"/>
    <cellStyle name="Input 2 2 2 5 3" xfId="11441" xr:uid="{051A3B74-002A-4AC3-AC5B-F3F2772DAF8C}"/>
    <cellStyle name="Input 2 2 2 5 3 2" xfId="32461" xr:uid="{2D05C88F-F22C-4136-B845-1E2F78D64B0A}"/>
    <cellStyle name="Input 2 2 2 5 4" xfId="24613" xr:uid="{8C223490-EF12-406C-A9D4-A6D9C4C4C431}"/>
    <cellStyle name="Input 2 2 2 6" xfId="4376" xr:uid="{BF0AD694-F6FE-4C03-8B3C-940F78415BB1}"/>
    <cellStyle name="Input 2 2 2 6 2" xfId="8181" xr:uid="{2D1734E9-93E7-4F7D-B76B-0467AD5543E3}"/>
    <cellStyle name="Input 2 2 2 6 2 2" xfId="29671" xr:uid="{8178F30E-942A-4E51-8AF5-4B5E0136FACD}"/>
    <cellStyle name="Input 2 2 2 6 3" xfId="25896" xr:uid="{E1FA4FED-0344-4AF6-8F39-F590CE313E5D}"/>
    <cellStyle name="Input 2 2 2 7" xfId="5859" xr:uid="{D99D4FB0-D981-4D01-997A-FEBECE9BCC53}"/>
    <cellStyle name="Input 2 2 2 7 2" xfId="9627" xr:uid="{E140E7A8-4E66-4490-A5B2-2C94CD01E67F}"/>
    <cellStyle name="Input 2 2 2 7 2 2" xfId="31117" xr:uid="{809197F6-F26E-4E6B-9804-76D79BD7B271}"/>
    <cellStyle name="Input 2 2 2 7 3" xfId="27349" xr:uid="{D69EE351-805F-46D0-BF5A-1907E375DC4E}"/>
    <cellStyle name="Input 2 2 2 8" xfId="5904" xr:uid="{99067AD9-C2DA-4D30-A029-FF0272D3FA75}"/>
    <cellStyle name="Input 2 2 2 8 2" xfId="27391" xr:uid="{22113B83-99B6-4593-B37E-8A74F127C465}"/>
    <cellStyle name="Input 2 2 2 9" xfId="9669" xr:uid="{EF8C7B03-F442-41C8-BEBF-B0DB2ABC6F92}"/>
    <cellStyle name="Input 2 2 2 9 2" xfId="31157" xr:uid="{B14C17F3-17FD-4C55-9D6E-A1FCB8BC0784}"/>
    <cellStyle name="Input 2 2 3" xfId="2506" xr:uid="{512C351F-8E6C-4B15-8D05-2CA6DA9F4186}"/>
    <cellStyle name="Input 2 2 3 10" xfId="43288" xr:uid="{6DD1731C-B4BA-4620-A275-AC7F41BC8C24}"/>
    <cellStyle name="Input 2 2 3 11" xfId="43135" xr:uid="{9300FBA2-F14D-4402-A64D-5B32AAD464D9}"/>
    <cellStyle name="Input 2 2 3 12" xfId="48564" xr:uid="{F9045A44-2756-4632-8F7C-3A1C4E2FDD36}"/>
    <cellStyle name="Input 2 2 3 2" xfId="2507" xr:uid="{B9BCB7BA-8E9F-4C26-9433-5C255E7D2261}"/>
    <cellStyle name="Input 2 2 3 2 2" xfId="3022" xr:uid="{DCBBA056-5BF7-4664-ABAE-E0B5D191D74B}"/>
    <cellStyle name="Input 2 2 3 2 2 2" xfId="6849" xr:uid="{98AB52E5-0946-465B-9C02-5B44C7800ACE}"/>
    <cellStyle name="Input 2 2 3 2 2 2 2" xfId="11447" xr:uid="{1EDB6901-BAF5-4AF4-85F2-478E04A10C78}"/>
    <cellStyle name="Input 2 2 3 2 2 2 2 2" xfId="32467" xr:uid="{D23EF32A-21D1-49A8-8214-BDEF5C2363F1}"/>
    <cellStyle name="Input 2 2 3 2 2 2 3" xfId="11446" xr:uid="{0844E720-78D8-4BE1-8D21-36C381A0F854}"/>
    <cellStyle name="Input 2 2 3 2 2 2 3 2" xfId="32466" xr:uid="{A8126E19-A5E3-4995-8669-2D7813A72757}"/>
    <cellStyle name="Input 2 2 3 2 2 2 4" xfId="28339" xr:uid="{074F0FA4-4EA6-4443-99EE-CBB811634EE2}"/>
    <cellStyle name="Input 2 2 3 2 2 3" xfId="11448" xr:uid="{E8BA1479-6C7A-4E44-89D8-370525879AD6}"/>
    <cellStyle name="Input 2 2 3 2 2 3 2" xfId="32468" xr:uid="{16EA82A8-20E5-42F4-BE3E-D0DDDD0BC23A}"/>
    <cellStyle name="Input 2 2 3 2 2 4" xfId="11445" xr:uid="{1E45DF3B-B825-4EB6-B406-B691961E9662}"/>
    <cellStyle name="Input 2 2 3 2 2 4 2" xfId="32465" xr:uid="{42250862-68E5-4C94-9C5C-6AEF86849A1B}"/>
    <cellStyle name="Input 2 2 3 2 2 5" xfId="24565" xr:uid="{D37B3831-6713-4E79-BD53-ED7F42AD692A}"/>
    <cellStyle name="Input 2 2 3 2 3" xfId="2499" xr:uid="{A37A00A7-A066-46C8-9593-D3E4CFF12B9F}"/>
    <cellStyle name="Input 2 2 3 2 3 2" xfId="6477" xr:uid="{3A2F74D9-6F8D-451A-A73D-F686D7DAA0B2}"/>
    <cellStyle name="Input 2 2 3 2 3 2 2" xfId="11451" xr:uid="{1F9DEC01-E26E-4436-B553-3B8099C1D644}"/>
    <cellStyle name="Input 2 2 3 2 3 2 2 2" xfId="32471" xr:uid="{4EF5E4A7-2F08-4853-AB14-7804BC111A08}"/>
    <cellStyle name="Input 2 2 3 2 3 2 3" xfId="11450" xr:uid="{D066377C-8E9E-4758-B12C-7F8BB7CE49C1}"/>
    <cellStyle name="Input 2 2 3 2 3 2 3 2" xfId="32470" xr:uid="{F6198552-0385-4243-9E52-2AFCE11816DC}"/>
    <cellStyle name="Input 2 2 3 2 3 2 4" xfId="27966" xr:uid="{E19C03DB-D9F3-4EAD-B483-2BA5152FEEC9}"/>
    <cellStyle name="Input 2 2 3 2 3 3" xfId="11452" xr:uid="{BD20C6B7-2BD8-4F18-B64E-0CBAB087F7E9}"/>
    <cellStyle name="Input 2 2 3 2 3 3 2" xfId="32472" xr:uid="{BEFDA9F3-A196-4804-B209-ACCA30BA5AAA}"/>
    <cellStyle name="Input 2 2 3 2 3 4" xfId="11449" xr:uid="{29F8F41D-3208-4835-8900-7F5A2D5D9ED1}"/>
    <cellStyle name="Input 2 2 3 2 3 4 2" xfId="32469" xr:uid="{53D150E6-DA11-4CC8-98D1-81A1B0E3D5DE}"/>
    <cellStyle name="Input 2 2 3 2 3 5" xfId="24184" xr:uid="{C61556A4-DD8C-4079-A38A-024F3ADCCA3B}"/>
    <cellStyle name="Input 2 2 3 2 4" xfId="6485" xr:uid="{3FD6DE10-7CEF-46D0-9D06-F18312A28B2D}"/>
    <cellStyle name="Input 2 2 3 2 4 2" xfId="11454" xr:uid="{4E85BD6D-7775-4274-A156-5A895BA346F7}"/>
    <cellStyle name="Input 2 2 3 2 4 2 2" xfId="32474" xr:uid="{7D9279E8-D4A9-4DCB-949D-7DD54E28D099}"/>
    <cellStyle name="Input 2 2 3 2 4 3" xfId="11453" xr:uid="{380509BF-B165-4E9E-AEDF-8BB35001E1A3}"/>
    <cellStyle name="Input 2 2 3 2 4 3 2" xfId="32473" xr:uid="{98327E42-C957-43DC-BDC8-DEDB7AB5BD48}"/>
    <cellStyle name="Input 2 2 3 2 4 4" xfId="27974" xr:uid="{E9A42A2D-EF77-4676-8F23-A321E14B4EC3}"/>
    <cellStyle name="Input 2 2 3 2 5" xfId="9672" xr:uid="{14B8ACFC-3A27-4FC9-89FA-5794602249F4}"/>
    <cellStyle name="Input 2 2 3 2 5 2" xfId="11455" xr:uid="{805EDFD7-8779-4846-B3F0-6EE576BCA962}"/>
    <cellStyle name="Input 2 2 3 2 5 2 2" xfId="32475" xr:uid="{131FCD6D-EE26-4738-AA0E-E036A09472DA}"/>
    <cellStyle name="Input 2 2 3 2 5 3" xfId="31160" xr:uid="{545399F3-ADCB-411B-AAE9-495C6ED6A505}"/>
    <cellStyle name="Input 2 2 3 2 6" xfId="11444" xr:uid="{C8321943-F1B3-4B80-ADE6-A724E4A62985}"/>
    <cellStyle name="Input 2 2 3 2 6 2" xfId="32464" xr:uid="{2D658B7A-E846-4B8F-90A7-0B4FDBB1634D}"/>
    <cellStyle name="Input 2 2 3 2 7" xfId="24192" xr:uid="{02B6E52B-518B-4AD4-842B-DDC151923282}"/>
    <cellStyle name="Input 2 2 3 3" xfId="3021" xr:uid="{6BD448B6-B241-44D3-95AC-CE7D37ABF280}"/>
    <cellStyle name="Input 2 2 3 3 2" xfId="6848" xr:uid="{09CE51CE-20CD-4502-BCC6-C9AD048EF1D4}"/>
    <cellStyle name="Input 2 2 3 3 2 2" xfId="11458" xr:uid="{4A419E7F-0801-4870-8346-DAEB370139AA}"/>
    <cellStyle name="Input 2 2 3 3 2 2 2" xfId="32478" xr:uid="{390D4D6C-EFF0-4601-A2A0-73A748C22D2C}"/>
    <cellStyle name="Input 2 2 3 3 2 3" xfId="11457" xr:uid="{986DF709-97D1-4538-A246-538ECD78FA83}"/>
    <cellStyle name="Input 2 2 3 3 2 3 2" xfId="32477" xr:uid="{7533011A-37DB-4D3B-AC0F-AB3CF96AA604}"/>
    <cellStyle name="Input 2 2 3 3 2 4" xfId="28338" xr:uid="{0AEB90E0-867B-4CD1-AEB0-57D0D1B26C3F}"/>
    <cellStyle name="Input 2 2 3 3 3" xfId="11459" xr:uid="{CDCAAA1A-D10A-4240-B559-4878B6BCC9F4}"/>
    <cellStyle name="Input 2 2 3 3 3 2" xfId="32479" xr:uid="{6D3793C7-7980-49DE-9BB6-6C48887DAD35}"/>
    <cellStyle name="Input 2 2 3 3 4" xfId="11456" xr:uid="{D5D1BDB1-99B0-437F-9932-2C6B420BF989}"/>
    <cellStyle name="Input 2 2 3 3 4 2" xfId="32476" xr:uid="{86E87172-4B4E-4470-A423-F67DEA6C52B0}"/>
    <cellStyle name="Input 2 2 3 3 5" xfId="24564" xr:uid="{C742D5D4-CEFB-42D4-82D9-C4822E42080C}"/>
    <cellStyle name="Input 2 2 3 4" xfId="3208" xr:uid="{29BC7490-BB83-4819-83A1-DC825953C277}"/>
    <cellStyle name="Input 2 2 3 4 2" xfId="7033" xr:uid="{74CF8F11-5AB0-44CD-B37F-E7435FAB5CDB}"/>
    <cellStyle name="Input 2 2 3 4 2 2" xfId="11462" xr:uid="{A5F89E50-B6AB-4BCE-9DC2-85310E61FAAE}"/>
    <cellStyle name="Input 2 2 3 4 2 2 2" xfId="32482" xr:uid="{5B257F4D-EEC1-4055-82DF-8028453647F0}"/>
    <cellStyle name="Input 2 2 3 4 2 3" xfId="11461" xr:uid="{85656078-5F77-41E4-B4BF-102390F6BF68}"/>
    <cellStyle name="Input 2 2 3 4 2 3 2" xfId="32481" xr:uid="{4133BF9C-FF2B-4FAE-B6C8-99F65A6F3CD8}"/>
    <cellStyle name="Input 2 2 3 4 2 4" xfId="28523" xr:uid="{8A50F07B-3CCB-4744-A07A-735FA0AB1699}"/>
    <cellStyle name="Input 2 2 3 4 3" xfId="11463" xr:uid="{03F2C2F2-7A70-4CA4-9234-42D848DA3D29}"/>
    <cellStyle name="Input 2 2 3 4 3 2" xfId="32483" xr:uid="{6261C8EE-5C80-41F8-9789-62212CEDE18C}"/>
    <cellStyle name="Input 2 2 3 4 4" xfId="11460" xr:uid="{1AFE2611-249C-4FFE-B53C-E6BDE363E041}"/>
    <cellStyle name="Input 2 2 3 4 4 2" xfId="32480" xr:uid="{886CE589-9C57-4A43-92E8-CE073C4219AF}"/>
    <cellStyle name="Input 2 2 3 4 5" xfId="24749" xr:uid="{BF08D6EB-2D95-42E4-A979-26C99BD0C538}"/>
    <cellStyle name="Input 2 2 3 5" xfId="6484" xr:uid="{8DC36616-57F1-442F-8119-19C1B683C4E9}"/>
    <cellStyle name="Input 2 2 3 5 2" xfId="11465" xr:uid="{5E4A649B-2B1E-41D4-9616-B4BC0A2519D3}"/>
    <cellStyle name="Input 2 2 3 5 2 2" xfId="32485" xr:uid="{DEFBEF95-8684-4DBE-A1AE-9F1BA7F465BE}"/>
    <cellStyle name="Input 2 2 3 5 3" xfId="11464" xr:uid="{3524C28A-B306-42D7-8B43-AA739835D4F0}"/>
    <cellStyle name="Input 2 2 3 5 3 2" xfId="32484" xr:uid="{DBED0669-21C0-43DB-939F-FABA8D61AD47}"/>
    <cellStyle name="Input 2 2 3 5 4" xfId="27973" xr:uid="{9DDD908A-EE8D-4269-A4B6-DD8AE8B82913}"/>
    <cellStyle name="Input 2 2 3 6" xfId="9671" xr:uid="{EA88B5D2-067E-49B3-88DD-2ACF17E5E1C0}"/>
    <cellStyle name="Input 2 2 3 6 2" xfId="31159" xr:uid="{ED2FF84E-274F-4B90-8526-EE0CCE16C597}"/>
    <cellStyle name="Input 2 2 3 7" xfId="11443" xr:uid="{6ACA5841-B766-4069-BE42-B03EDE150EA8}"/>
    <cellStyle name="Input 2 2 3 7 2" xfId="32463" xr:uid="{B9BDF57B-FBAB-49F3-898B-6E081498C06D}"/>
    <cellStyle name="Input 2 2 3 8" xfId="20565" xr:uid="{6F4651FD-FA70-4342-B6C1-126838A7A8BD}"/>
    <cellStyle name="Input 2 2 3 8 2" xfId="40878" xr:uid="{13FFCDF1-F9C2-415B-BF7D-D89EAC513D91}"/>
    <cellStyle name="Input 2 2 3 9" xfId="24191" xr:uid="{DB4E0C7C-CCCE-458D-9417-B9F40D0ED236}"/>
    <cellStyle name="Input 2 2 4" xfId="2508" xr:uid="{820F0BB6-B8E4-4191-AF2F-BDBF7656177F}"/>
    <cellStyle name="Input 2 2 4 10" xfId="43134" xr:uid="{E7D8719A-FCCD-4418-873D-3A78FEE6D0A9}"/>
    <cellStyle name="Input 2 2 4 2" xfId="3023" xr:uid="{7135FC1A-4913-4A22-B22A-9B67DE96191B}"/>
    <cellStyle name="Input 2 2 4 2 2" xfId="6850" xr:uid="{5D51B343-B715-454C-9854-61CD767C7362}"/>
    <cellStyle name="Input 2 2 4 2 2 2" xfId="11469" xr:uid="{0492E323-5E10-487C-90D0-C1DFDA0C4D0E}"/>
    <cellStyle name="Input 2 2 4 2 2 2 2" xfId="11470" xr:uid="{01549154-88E6-4F3E-A93A-AEED00F6BC2E}"/>
    <cellStyle name="Input 2 2 4 2 2 2 2 2" xfId="32490" xr:uid="{8B13AEBF-395D-4D3B-AA87-6CEF54375148}"/>
    <cellStyle name="Input 2 2 4 2 2 2 3" xfId="32489" xr:uid="{28481ACA-5A84-452E-82B8-6630B0BCECC3}"/>
    <cellStyle name="Input 2 2 4 2 2 3" xfId="11471" xr:uid="{40C86489-253A-4BBA-A43E-E52D732842C6}"/>
    <cellStyle name="Input 2 2 4 2 2 3 2" xfId="32491" xr:uid="{DA7DDB1E-BBBF-434D-ADB4-E7C3B021A07E}"/>
    <cellStyle name="Input 2 2 4 2 2 4" xfId="11468" xr:uid="{7A3BBC32-8634-4593-8310-BEC01C0E568D}"/>
    <cellStyle name="Input 2 2 4 2 2 4 2" xfId="32488" xr:uid="{E31B20B2-0A92-4D30-90D3-189BC0D2B05D}"/>
    <cellStyle name="Input 2 2 4 2 2 5" xfId="28340" xr:uid="{463DEC60-84AF-4851-9EAF-387EC3896570}"/>
    <cellStyle name="Input 2 2 4 2 3" xfId="11472" xr:uid="{700F3723-F5A6-47C4-9112-7DFADF696F1E}"/>
    <cellStyle name="Input 2 2 4 2 3 2" xfId="11473" xr:uid="{7070CBD7-6CDA-484C-8544-5C5985C8D1DB}"/>
    <cellStyle name="Input 2 2 4 2 3 2 2" xfId="11474" xr:uid="{70987C33-8742-4B63-AEF8-04A11C7ECBFD}"/>
    <cellStyle name="Input 2 2 4 2 3 2 2 2" xfId="32494" xr:uid="{20851148-C5AF-4C2E-B25F-FAC4165310BC}"/>
    <cellStyle name="Input 2 2 4 2 3 2 3" xfId="32493" xr:uid="{B555DFB7-7FF4-4906-A277-890F952426D8}"/>
    <cellStyle name="Input 2 2 4 2 3 3" xfId="11475" xr:uid="{3348A99E-4CB2-4867-B5CB-8600148D39CA}"/>
    <cellStyle name="Input 2 2 4 2 3 3 2" xfId="32495" xr:uid="{83D3D1B3-4F33-484E-AE6A-334C55F3C874}"/>
    <cellStyle name="Input 2 2 4 2 3 4" xfId="32492" xr:uid="{343689C4-B80E-4CFC-91FA-B2367B7B1878}"/>
    <cellStyle name="Input 2 2 4 2 4" xfId="11476" xr:uid="{E2523BB0-2B6F-46B1-807C-D430E56B7EE7}"/>
    <cellStyle name="Input 2 2 4 2 4 2" xfId="11477" xr:uid="{70A0F308-3DBF-4A3B-ADB4-3346B4421D9C}"/>
    <cellStyle name="Input 2 2 4 2 4 2 2" xfId="32497" xr:uid="{8123A3F7-157C-4066-830C-90944E3A9AAE}"/>
    <cellStyle name="Input 2 2 4 2 4 3" xfId="32496" xr:uid="{B3066F4D-4C6C-48A1-BC2B-6169FC58E531}"/>
    <cellStyle name="Input 2 2 4 2 5" xfId="11478" xr:uid="{9B324D83-F26A-40FB-A7CB-6DF7216F395A}"/>
    <cellStyle name="Input 2 2 4 2 5 2" xfId="32498" xr:uid="{FAC105B8-0682-4B72-A274-E22753DF5963}"/>
    <cellStyle name="Input 2 2 4 2 6" xfId="11467" xr:uid="{4C80B9AC-6F45-402A-82C5-AE2E5ADC9E0E}"/>
    <cellStyle name="Input 2 2 4 2 6 2" xfId="32487" xr:uid="{12168C0E-A8D1-4012-A029-B047DB21F9D0}"/>
    <cellStyle name="Input 2 2 4 2 7" xfId="24566" xr:uid="{97D73DC1-5A4F-4A4D-8679-7828D44E651E}"/>
    <cellStyle name="Input 2 2 4 3" xfId="3300" xr:uid="{CDDEA531-F3B3-41AE-A1A1-3E55CC5C8DF6}"/>
    <cellStyle name="Input 2 2 4 3 2" xfId="7124" xr:uid="{B16F3371-65FD-447D-85D6-F85890D3E7C2}"/>
    <cellStyle name="Input 2 2 4 3 2 2" xfId="11481" xr:uid="{0E4265C9-A459-4D0F-A142-5B6CAF865EB3}"/>
    <cellStyle name="Input 2 2 4 3 2 2 2" xfId="32501" xr:uid="{43DBF12F-CA3B-4AFC-8326-AA712E6F1356}"/>
    <cellStyle name="Input 2 2 4 3 2 3" xfId="11480" xr:uid="{5C774147-1E95-44C9-B7AE-478FFB034182}"/>
    <cellStyle name="Input 2 2 4 3 2 3 2" xfId="32500" xr:uid="{1B0BE6C3-1D91-4E82-94AD-86136B6AEECD}"/>
    <cellStyle name="Input 2 2 4 3 2 4" xfId="28614" xr:uid="{6141F2B1-CA1C-4E0D-9DF4-F2883945A455}"/>
    <cellStyle name="Input 2 2 4 3 3" xfId="11482" xr:uid="{1C32A0A3-7E36-43A5-A8A6-51799782BE89}"/>
    <cellStyle name="Input 2 2 4 3 3 2" xfId="32502" xr:uid="{2745A48B-8D94-41BA-9584-98BDE3924EBC}"/>
    <cellStyle name="Input 2 2 4 3 4" xfId="11479" xr:uid="{65942695-D7CE-4484-97BB-BA5D26726B2E}"/>
    <cellStyle name="Input 2 2 4 3 4 2" xfId="32499" xr:uid="{21EFDCFF-FA19-42B6-8BCB-D976F297637C}"/>
    <cellStyle name="Input 2 2 4 3 5" xfId="24840" xr:uid="{983A68DA-4E0B-4D32-A1E0-1A868E2BCBB3}"/>
    <cellStyle name="Input 2 2 4 4" xfId="6486" xr:uid="{FF3547CA-2A04-450A-B1B1-E2F006D7B7D6}"/>
    <cellStyle name="Input 2 2 4 4 2" xfId="11484" xr:uid="{C59EB6BE-0BE6-47FC-BEC6-ED8CBF268C09}"/>
    <cellStyle name="Input 2 2 4 4 2 2" xfId="11485" xr:uid="{1AE64629-6CDD-45DF-A759-7F0CB6888D1C}"/>
    <cellStyle name="Input 2 2 4 4 2 2 2" xfId="32505" xr:uid="{8A03EE0A-EA90-477B-A5A9-298B368BC908}"/>
    <cellStyle name="Input 2 2 4 4 2 3" xfId="32504" xr:uid="{3ED3EA31-AA28-412D-84D9-4E07A799A347}"/>
    <cellStyle name="Input 2 2 4 4 3" xfId="11486" xr:uid="{801D7F1E-6A34-4500-B7A3-8B770CFAF4F7}"/>
    <cellStyle name="Input 2 2 4 4 3 2" xfId="32506" xr:uid="{BA1FF2FA-859F-44D1-A0B8-3CBF4B11703F}"/>
    <cellStyle name="Input 2 2 4 4 4" xfId="11483" xr:uid="{9F0B2073-CAFE-4254-8A1B-FF38D659E09D}"/>
    <cellStyle name="Input 2 2 4 4 4 2" xfId="32503" xr:uid="{AFE7C2D6-0251-4085-A7A5-284633EC41E0}"/>
    <cellStyle name="Input 2 2 4 4 5" xfId="27975" xr:uid="{F12DF5DC-1021-419E-B98C-7DD75F1C45EB}"/>
    <cellStyle name="Input 2 2 4 5" xfId="9673" xr:uid="{B6A20C0A-F282-42E0-AD1E-F5BAD9AD1A52}"/>
    <cellStyle name="Input 2 2 4 5 2" xfId="11488" xr:uid="{759E2901-7018-4F38-ABB6-EE5529D58691}"/>
    <cellStyle name="Input 2 2 4 5 2 2" xfId="32508" xr:uid="{AA1715FC-2D53-4BEF-880F-5997109E333A}"/>
    <cellStyle name="Input 2 2 4 5 3" xfId="11487" xr:uid="{E1E0BA40-AC1D-465D-816D-97C540F264A5}"/>
    <cellStyle name="Input 2 2 4 5 3 2" xfId="32507" xr:uid="{51BE6275-B421-4FD0-ABAC-4F82F40325AE}"/>
    <cellStyle name="Input 2 2 4 5 4" xfId="31161" xr:uid="{F0D94AF2-FF05-4664-ADFC-47A589619A1A}"/>
    <cellStyle name="Input 2 2 4 6" xfId="11466" xr:uid="{88896655-0B84-4DDD-8AF7-2605089A8190}"/>
    <cellStyle name="Input 2 2 4 6 2" xfId="32486" xr:uid="{5B43238E-5111-4C81-A13F-D0E1F6404E43}"/>
    <cellStyle name="Input 2 2 4 7" xfId="20566" xr:uid="{618CAE2E-6385-4A81-AA7E-21F08EB0EC23}"/>
    <cellStyle name="Input 2 2 4 7 2" xfId="40879" xr:uid="{6FF695FE-AB57-4C6B-ACDA-AB9D3EA20E4F}"/>
    <cellStyle name="Input 2 2 4 8" xfId="24193" xr:uid="{35C3E53D-455E-4C98-B33E-8BA7896770B1}"/>
    <cellStyle name="Input 2 2 4 9" xfId="43289" xr:uid="{D4D0BE3F-D8B0-4551-9FE5-6DC3BCB7DE85}"/>
    <cellStyle name="Input 2 2 5" xfId="2503" xr:uid="{A4883931-0C01-4D2C-B819-1F633437FCEB}"/>
    <cellStyle name="Input 2 2 5 10" xfId="43133" xr:uid="{46BBD5CA-27FF-4B1F-A873-305CD8951115}"/>
    <cellStyle name="Input 2 2 5 2" xfId="6481" xr:uid="{03D51F3A-CDB5-40B5-B3C9-6D5691857A5C}"/>
    <cellStyle name="Input 2 2 5 2 2" xfId="11491" xr:uid="{43F9E261-D887-4403-9100-E17944DB3EF7}"/>
    <cellStyle name="Input 2 2 5 2 2 2" xfId="11492" xr:uid="{7DF1B018-BEDD-455E-8A17-C73107C13701}"/>
    <cellStyle name="Input 2 2 5 2 2 2 2" xfId="32512" xr:uid="{FB2C32DB-D1A4-4E21-8D0F-10566E33199D}"/>
    <cellStyle name="Input 2 2 5 2 2 3" xfId="32511" xr:uid="{F235C610-1048-44D7-89A4-F0D1FE0552F1}"/>
    <cellStyle name="Input 2 2 5 2 3" xfId="11493" xr:uid="{193389AF-37FB-4C68-8A3D-177DAC20507A}"/>
    <cellStyle name="Input 2 2 5 2 3 2" xfId="32513" xr:uid="{8952370D-287E-4953-83B5-0EA01CB889FE}"/>
    <cellStyle name="Input 2 2 5 2 4" xfId="11490" xr:uid="{0AEE49CB-3632-4CE6-B415-A1DEECC7B069}"/>
    <cellStyle name="Input 2 2 5 2 4 2" xfId="32510" xr:uid="{094C9417-C421-4C30-9D9C-748EDDF2685C}"/>
    <cellStyle name="Input 2 2 5 2 5" xfId="27970" xr:uid="{0B1B2324-F9E1-4E22-82C2-F6DEE8CF4928}"/>
    <cellStyle name="Input 2 2 5 3" xfId="11494" xr:uid="{CB0146A4-1548-4D4C-A5D7-6D36ECA58A39}"/>
    <cellStyle name="Input 2 2 5 3 2" xfId="11495" xr:uid="{473BD52C-E901-4D83-A176-02E1CAE07976}"/>
    <cellStyle name="Input 2 2 5 3 2 2" xfId="11496" xr:uid="{99A1E9B1-A46B-4EFE-9896-7975CF956166}"/>
    <cellStyle name="Input 2 2 5 3 2 2 2" xfId="32516" xr:uid="{B7D6B2E7-1B15-4BFC-BAAE-3CB45CBBE892}"/>
    <cellStyle name="Input 2 2 5 3 2 3" xfId="32515" xr:uid="{27059A90-986E-4A1D-A569-340BDBA2DB89}"/>
    <cellStyle name="Input 2 2 5 3 3" xfId="11497" xr:uid="{37570A45-C08A-4D6C-9A94-A112D02C8C37}"/>
    <cellStyle name="Input 2 2 5 3 3 2" xfId="32517" xr:uid="{1AD0127F-7828-4592-B41F-3A41E22D832C}"/>
    <cellStyle name="Input 2 2 5 3 4" xfId="32514" xr:uid="{5FEE414C-F2AC-4AD1-B03D-D96E4575155B}"/>
    <cellStyle name="Input 2 2 5 4" xfId="11498" xr:uid="{EF2B23BB-7C05-476E-BA86-F55FA2AB3812}"/>
    <cellStyle name="Input 2 2 5 4 2" xfId="11499" xr:uid="{04898A43-1856-48DB-8CA9-B8B4C2CDFE46}"/>
    <cellStyle name="Input 2 2 5 4 2 2" xfId="32519" xr:uid="{81A72A1B-6F15-41D7-BCD6-E98F156CBEBD}"/>
    <cellStyle name="Input 2 2 5 4 3" xfId="32518" xr:uid="{1F68EA32-1351-4943-90B7-D89AE031EAA9}"/>
    <cellStyle name="Input 2 2 5 5" xfId="11500" xr:uid="{BB2A3853-E412-40F6-814B-A399F6E9168E}"/>
    <cellStyle name="Input 2 2 5 5 2" xfId="32520" xr:uid="{1BD9834E-1485-441C-8524-41CCBD1480FE}"/>
    <cellStyle name="Input 2 2 5 6" xfId="11489" xr:uid="{48927EE3-B92C-41CC-AA5D-1866CAF4FEFD}"/>
    <cellStyle name="Input 2 2 5 6 2" xfId="32509" xr:uid="{BFA2176F-D994-43CB-BB18-EE64D98A83F9}"/>
    <cellStyle name="Input 2 2 5 7" xfId="20567" xr:uid="{C5905D0C-1B7F-4B67-829B-C020D7A92111}"/>
    <cellStyle name="Input 2 2 5 7 2" xfId="40880" xr:uid="{3F453F5B-2855-4C26-8E2D-93BF918FDF40}"/>
    <cellStyle name="Input 2 2 5 8" xfId="24188" xr:uid="{BFF337CA-2C64-46FD-AD85-44A5CA591405}"/>
    <cellStyle name="Input 2 2 5 9" xfId="43290" xr:uid="{7E77FCF9-041D-4D8D-8622-84AF931127D7}"/>
    <cellStyle name="Input 2 2 6" xfId="3018" xr:uid="{84F611BE-8DF6-48A9-A08E-571DB65B9227}"/>
    <cellStyle name="Input 2 2 6 2" xfId="6845" xr:uid="{BDF3A706-64E8-484A-BC49-3FBD59C121D7}"/>
    <cellStyle name="Input 2 2 6 2 2" xfId="11503" xr:uid="{2724D506-3793-467A-82FB-1B0B0D1DFD21}"/>
    <cellStyle name="Input 2 2 6 2 2 2" xfId="32523" xr:uid="{2ADBA759-A9E6-409C-BCDC-3FB95C8E77E5}"/>
    <cellStyle name="Input 2 2 6 2 3" xfId="11502" xr:uid="{AF5F9A4A-2C7F-4090-93F5-151D9B7505D6}"/>
    <cellStyle name="Input 2 2 6 2 3 2" xfId="32522" xr:uid="{573EF443-BC30-44E8-94CA-CB1ED73AB3D8}"/>
    <cellStyle name="Input 2 2 6 2 4" xfId="28335" xr:uid="{AAFCAF8E-3DEE-416E-80C4-C247222AD7C0}"/>
    <cellStyle name="Input 2 2 6 3" xfId="11504" xr:uid="{9DEDD3D1-82E9-4152-B7A9-CD7BEFA3F74C}"/>
    <cellStyle name="Input 2 2 6 3 2" xfId="32524" xr:uid="{4AA350C7-6CD0-46D4-9B2D-BAD474237AAD}"/>
    <cellStyle name="Input 2 2 6 4" xfId="11501" xr:uid="{4FBA4E30-56DB-459C-B130-43876B288359}"/>
    <cellStyle name="Input 2 2 6 4 2" xfId="32521" xr:uid="{8FFC3FCE-EDE1-4210-8538-D7ADDD6632D1}"/>
    <cellStyle name="Input 2 2 6 5" xfId="20568" xr:uid="{FD441538-0211-4544-B2D0-59FC87E8FACA}"/>
    <cellStyle name="Input 2 2 6 5 2" xfId="40881" xr:uid="{5AFBF337-A06B-427C-AE09-CE15AE679F8C}"/>
    <cellStyle name="Input 2 2 6 6" xfId="24561" xr:uid="{AE8718D4-4742-4E1D-8444-CB9B8E34BEDA}"/>
    <cellStyle name="Input 2 2 6 7" xfId="43291" xr:uid="{A15523E4-AE66-426D-8E96-507B078CF94F}"/>
    <cellStyle name="Input 2 2 6 8" xfId="43132" xr:uid="{2677DF84-E5D2-482D-BE10-7C5C0C10871F}"/>
    <cellStyle name="Input 2 2 7" xfId="3209" xr:uid="{E1066B6D-E381-46E9-8A1A-20ABE346350A}"/>
    <cellStyle name="Input 2 2 7 2" xfId="7034" xr:uid="{E7DA309E-D775-48B6-AB61-E57DCD4A3618}"/>
    <cellStyle name="Input 2 2 7 2 2" xfId="11507" xr:uid="{37DA51EF-6C1C-4409-A5B1-694E1D0C256D}"/>
    <cellStyle name="Input 2 2 7 2 2 2" xfId="32527" xr:uid="{5ED51821-94B6-4551-881D-4FD9DB1B3336}"/>
    <cellStyle name="Input 2 2 7 2 3" xfId="11506" xr:uid="{D35E3AA1-B9E5-43B3-925A-913F3E40D554}"/>
    <cellStyle name="Input 2 2 7 2 3 2" xfId="32526" xr:uid="{407EE64E-7DB3-477C-9F12-0441C331670B}"/>
    <cellStyle name="Input 2 2 7 2 4" xfId="28524" xr:uid="{0F083DA0-A0CA-46CC-892F-963AE2A96135}"/>
    <cellStyle name="Input 2 2 7 3" xfId="11508" xr:uid="{9963E2AB-FD54-4E1D-A315-C7C585BFE4F9}"/>
    <cellStyle name="Input 2 2 7 3 2" xfId="32528" xr:uid="{7CFB3C5A-8C0A-4CFC-81C2-7E0C54DC99B8}"/>
    <cellStyle name="Input 2 2 7 4" xfId="11505" xr:uid="{EC349028-0D64-408D-9C3E-FB4FF0B73D14}"/>
    <cellStyle name="Input 2 2 7 4 2" xfId="32525" xr:uid="{EDFFAEB0-7B22-48BF-822E-C32A8481441C}"/>
    <cellStyle name="Input 2 2 7 5" xfId="20569" xr:uid="{D2A834FC-92FF-449B-A0B1-B7D4239D316B}"/>
    <cellStyle name="Input 2 2 7 5 2" xfId="40882" xr:uid="{3120C09B-F328-424F-B9DF-EABE0780657B}"/>
    <cellStyle name="Input 2 2 7 6" xfId="24750" xr:uid="{79E475BA-A9CB-4284-8839-6E3EDBB7E554}"/>
    <cellStyle name="Input 2 2 7 7" xfId="43292" xr:uid="{7C96E54A-7973-4D98-B84F-906BB81BA92D}"/>
    <cellStyle name="Input 2 2 7 8" xfId="43131" xr:uid="{722887EC-078B-4C23-B4C2-48FA5F627D4E}"/>
    <cellStyle name="Input 2 2 8" xfId="4375" xr:uid="{6BCA73BA-18CF-40F4-93ED-DC4ED5C46D99}"/>
    <cellStyle name="Input 2 2 8 2" xfId="8180" xr:uid="{0DB9CD60-C9DE-4B53-8F22-1B138B494294}"/>
    <cellStyle name="Input 2 2 8 2 2" xfId="11510" xr:uid="{136066C3-5B68-4C27-9AF0-963C72C6C513}"/>
    <cellStyle name="Input 2 2 8 2 2 2" xfId="32530" xr:uid="{A62B2ED4-18E1-400C-9287-35428520FE8F}"/>
    <cellStyle name="Input 2 2 8 2 3" xfId="29670" xr:uid="{F434974F-1078-4889-B69D-453ED3233E6E}"/>
    <cellStyle name="Input 2 2 8 3" xfId="11509" xr:uid="{59E32707-B2D0-47FA-90C6-7A979D6EBE4C}"/>
    <cellStyle name="Input 2 2 8 3 2" xfId="32529" xr:uid="{A4560DE5-7DA2-4A62-BCCA-3785E8601E0C}"/>
    <cellStyle name="Input 2 2 8 4" xfId="20570" xr:uid="{EDC7D403-7945-433B-A95F-3493C0435E86}"/>
    <cellStyle name="Input 2 2 8 4 2" xfId="40883" xr:uid="{E49E1B4B-0BD3-4A87-A8B7-07FC8493E515}"/>
    <cellStyle name="Input 2 2 8 5" xfId="25895" xr:uid="{DCD3C6BE-C69F-4F5C-8CF5-75D388CDE2E6}"/>
    <cellStyle name="Input 2 2 8 6" xfId="43293" xr:uid="{5E3488A7-A2C8-41F2-B84C-501E1CFCF94A}"/>
    <cellStyle name="Input 2 2 8 7" xfId="43130" xr:uid="{1451FE72-D4F5-4E0A-8645-4A34F158E50C}"/>
    <cellStyle name="Input 2 2 9" xfId="5858" xr:uid="{4F176DCB-1A0D-4EDF-B11E-FC0215C2BCE9}"/>
    <cellStyle name="Input 2 2 9 2" xfId="9626" xr:uid="{1A1DD421-90D5-4CEE-80EE-94D11E808471}"/>
    <cellStyle name="Input 2 2 9 2 2" xfId="31116" xr:uid="{8008442C-6FDB-4B10-99C2-295BFB936A15}"/>
    <cellStyle name="Input 2 2 9 3" xfId="11511" xr:uid="{268DA8E7-E45D-4A36-B16D-ACEA67910DCF}"/>
    <cellStyle name="Input 2 2 9 3 2" xfId="32531" xr:uid="{AAD96E2E-79CA-40CC-ABF2-07C48CD69392}"/>
    <cellStyle name="Input 2 2 9 4" xfId="20571" xr:uid="{0ED018A2-59A6-4667-9FE6-E3A331B92493}"/>
    <cellStyle name="Input 2 2 9 4 2" xfId="40884" xr:uid="{6F830A51-589A-42BF-963F-FC040F5AA5D0}"/>
    <cellStyle name="Input 2 2 9 5" xfId="27348" xr:uid="{563B9884-D069-437C-A4E9-42B271759E92}"/>
    <cellStyle name="Input 2 2 9 6" xfId="43294" xr:uid="{FB8A2F9E-0434-4159-A478-A178C1DA9E8D}"/>
    <cellStyle name="Input 2 2 9 7" xfId="43129" xr:uid="{35203DEB-B7AE-4B64-8D0E-E8DF45A22C16}"/>
    <cellStyle name="Input 2 20" xfId="46811" xr:uid="{7311664B-A4CA-4586-BF76-44B351BBE9A0}"/>
    <cellStyle name="Input 2 21" xfId="1750" xr:uid="{E3B42896-FD3C-4393-B97F-437498AC05FA}"/>
    <cellStyle name="Input 2 3" xfId="2124" xr:uid="{88473FD4-A3B5-41F0-859D-8E6499CD0D76}"/>
    <cellStyle name="Input 2 3 10" xfId="23841" xr:uid="{5F262C70-472D-4D00-908D-7442E4A0BB81}"/>
    <cellStyle name="Input 2 3 11" xfId="43295" xr:uid="{4ABA5CDD-0C84-4A5F-85A8-AE41AB2267AE}"/>
    <cellStyle name="Input 2 3 12" xfId="43128" xr:uid="{0FC58C22-B9DB-4F19-BE72-21B1ED40E4A7}"/>
    <cellStyle name="Input 2 3 13" xfId="47103" xr:uid="{9F3F6AC8-22EB-4232-A04A-00AE99FCA4C0}"/>
    <cellStyle name="Input 2 3 2" xfId="2510" xr:uid="{89A20512-8174-4010-8D86-F7171375C148}"/>
    <cellStyle name="Input 2 3 2 2" xfId="3025" xr:uid="{6ECDB74C-1C74-402C-9F99-C33041A0ADCA}"/>
    <cellStyle name="Input 2 3 2 2 2" xfId="6852" xr:uid="{4CB64EA4-D7E9-422D-A6E6-8B1717191D5B}"/>
    <cellStyle name="Input 2 3 2 2 2 2" xfId="11516" xr:uid="{A1A138F1-0D32-44A1-B943-76D33FE438E9}"/>
    <cellStyle name="Input 2 3 2 2 2 2 2" xfId="32536" xr:uid="{EA969A1F-F63D-4A27-BBF3-B47CB94F5B42}"/>
    <cellStyle name="Input 2 3 2 2 2 3" xfId="11515" xr:uid="{8503F961-0366-4522-9DC6-7DFB60436A92}"/>
    <cellStyle name="Input 2 3 2 2 2 3 2" xfId="32535" xr:uid="{33DE0453-0B25-4A11-9A4E-EF224EA5F7D8}"/>
    <cellStyle name="Input 2 3 2 2 2 4" xfId="28342" xr:uid="{54E27361-869E-4863-9DB3-9821C8AB9A3F}"/>
    <cellStyle name="Input 2 3 2 2 3" xfId="11517" xr:uid="{FF967E8B-ACE7-47C2-9EE5-10F2FC43032E}"/>
    <cellStyle name="Input 2 3 2 2 3 2" xfId="32537" xr:uid="{EC988641-6230-4665-80DC-CE5B401AAEA2}"/>
    <cellStyle name="Input 2 3 2 2 4" xfId="11514" xr:uid="{B91BE25B-ED75-40E7-9EF0-59C1F994E8B2}"/>
    <cellStyle name="Input 2 3 2 2 4 2" xfId="32534" xr:uid="{0908E919-7E84-4895-9484-80D77D8460B9}"/>
    <cellStyle name="Input 2 3 2 2 5" xfId="24568" xr:uid="{CE3D476D-C47B-4B41-A278-BCB4AD4301D3}"/>
    <cellStyle name="Input 2 3 2 3" xfId="3298" xr:uid="{3C46C5DF-8AE6-48E4-92CA-D69C4440E3D1}"/>
    <cellStyle name="Input 2 3 2 3 2" xfId="7122" xr:uid="{17326387-D86A-49D9-A7BC-4D525B85EC97}"/>
    <cellStyle name="Input 2 3 2 3 2 2" xfId="11520" xr:uid="{AD177FA9-A272-4106-A90C-67FCB04793EF}"/>
    <cellStyle name="Input 2 3 2 3 2 2 2" xfId="32540" xr:uid="{1B5BEB64-93F7-4ECC-A532-D682FA452F9A}"/>
    <cellStyle name="Input 2 3 2 3 2 3" xfId="11519" xr:uid="{C6D47796-4D36-4854-8C64-89EC06B059D2}"/>
    <cellStyle name="Input 2 3 2 3 2 3 2" xfId="32539" xr:uid="{C96D24CA-2053-4E33-A223-A26F0B7E6724}"/>
    <cellStyle name="Input 2 3 2 3 2 4" xfId="28612" xr:uid="{19003666-8804-4369-AC8D-66688FF27A0E}"/>
    <cellStyle name="Input 2 3 2 3 3" xfId="11521" xr:uid="{F2D700C1-732E-4E45-B2FC-A6FFB0F7CB3D}"/>
    <cellStyle name="Input 2 3 2 3 3 2" xfId="32541" xr:uid="{47AE9543-BC9B-419E-93A5-3892FCE97980}"/>
    <cellStyle name="Input 2 3 2 3 4" xfId="11518" xr:uid="{9856348B-4880-4463-B332-AFC05898E822}"/>
    <cellStyle name="Input 2 3 2 3 4 2" xfId="32538" xr:uid="{831D1FCE-8FD0-4D21-A41D-E77006F78065}"/>
    <cellStyle name="Input 2 3 2 3 5" xfId="24838" xr:uid="{31E26C9E-E861-4D61-B613-06718CAAF6B9}"/>
    <cellStyle name="Input 2 3 2 4" xfId="6488" xr:uid="{3D8CDFF0-E4F6-4A1E-B734-73F9B03E9191}"/>
    <cellStyle name="Input 2 3 2 4 2" xfId="11523" xr:uid="{F75A2376-B0C5-4B21-A8CC-A7E336AEA01C}"/>
    <cellStyle name="Input 2 3 2 4 2 2" xfId="32543" xr:uid="{D56C14DF-64CE-457A-B326-7481DD56BB29}"/>
    <cellStyle name="Input 2 3 2 4 3" xfId="11522" xr:uid="{70A8CF46-8347-4635-8B43-A909EB3B75FF}"/>
    <cellStyle name="Input 2 3 2 4 3 2" xfId="32542" xr:uid="{44F3FB20-E436-4598-8A7B-2534923DDC72}"/>
    <cellStyle name="Input 2 3 2 4 4" xfId="27977" xr:uid="{18791588-960B-4C2A-9A52-6993EFE40E70}"/>
    <cellStyle name="Input 2 3 2 5" xfId="9675" xr:uid="{B82D6F57-52FF-4A16-B584-9AA3EFC1B7FE}"/>
    <cellStyle name="Input 2 3 2 5 2" xfId="11524" xr:uid="{7EF32519-A188-4F4B-8386-8F17CE29D873}"/>
    <cellStyle name="Input 2 3 2 5 2 2" xfId="32544" xr:uid="{D0056C6F-8F35-4AD7-AA25-2F6834059F2D}"/>
    <cellStyle name="Input 2 3 2 5 3" xfId="31163" xr:uid="{A31CAF96-697B-46E7-88C2-D95E05D9127E}"/>
    <cellStyle name="Input 2 3 2 6" xfId="11513" xr:uid="{47FC7830-9041-4057-AC76-535FE15AA246}"/>
    <cellStyle name="Input 2 3 2 6 2" xfId="32533" xr:uid="{D0D3242E-C0B3-40AD-A40E-1EB0BA112BA3}"/>
    <cellStyle name="Input 2 3 2 7" xfId="24195" xr:uid="{1C8E534D-CE46-4ADE-A828-DB9C95FA3967}"/>
    <cellStyle name="Input 2 3 2 8" xfId="48861" xr:uid="{4CC754F1-4577-4A6D-91A6-B61D6E0C9A54}"/>
    <cellStyle name="Input 2 3 3" xfId="2509" xr:uid="{3E5573D8-BA23-4F0A-851E-060EDC3D9B48}"/>
    <cellStyle name="Input 2 3 3 2" xfId="6487" xr:uid="{BBD0A04C-2933-4F4F-A56D-6DA4FA47B354}"/>
    <cellStyle name="Input 2 3 3 2 2" xfId="11527" xr:uid="{438336FE-F00A-4E44-8875-9FDAC1A82B94}"/>
    <cellStyle name="Input 2 3 3 2 2 2" xfId="32547" xr:uid="{8917B9B8-AF49-4888-A30D-F4E743DB6D43}"/>
    <cellStyle name="Input 2 3 3 2 3" xfId="11526" xr:uid="{D0C05C29-F355-4F9F-AE10-12AFFFACD54C}"/>
    <cellStyle name="Input 2 3 3 2 3 2" xfId="32546" xr:uid="{97D05009-2825-4F37-8AD1-53ABBF5CCABD}"/>
    <cellStyle name="Input 2 3 3 2 4" xfId="27976" xr:uid="{35DA08C3-D583-41D4-B22F-1DC2AADE15A5}"/>
    <cellStyle name="Input 2 3 3 3" xfId="11528" xr:uid="{CB84621E-9B4E-45C1-B6E9-6F734BDB1ADA}"/>
    <cellStyle name="Input 2 3 3 3 2" xfId="32548" xr:uid="{DB14049C-468E-40BC-AFFF-0A774F5D4378}"/>
    <cellStyle name="Input 2 3 3 4" xfId="11525" xr:uid="{294AB0D9-4F2A-4402-8292-523CEB1D7E7F}"/>
    <cellStyle name="Input 2 3 3 4 2" xfId="32545" xr:uid="{69BCCE12-A6CE-4F2A-805B-710BE5B9F4F5}"/>
    <cellStyle name="Input 2 3 3 5" xfId="24194" xr:uid="{C266E169-3212-427D-B146-917895DCC1A4}"/>
    <cellStyle name="Input 2 3 4" xfId="3439" xr:uid="{0B4C9A14-5F17-4588-8774-B5D18BF1A09D}"/>
    <cellStyle name="Input 2 3 4 2" xfId="7264" xr:uid="{4183F0F6-05B3-4800-89EB-C5D45DE49832}"/>
    <cellStyle name="Input 2 3 4 2 2" xfId="11531" xr:uid="{85D89321-9EB1-491E-952B-2BDD5F2ED2D2}"/>
    <cellStyle name="Input 2 3 4 2 2 2" xfId="32551" xr:uid="{70966F79-7DBB-4441-B9B4-29E3D84DD791}"/>
    <cellStyle name="Input 2 3 4 2 3" xfId="11530" xr:uid="{C02B8B37-826D-4E4F-B8E0-D954C8AE14F5}"/>
    <cellStyle name="Input 2 3 4 2 3 2" xfId="32550" xr:uid="{3490E337-1B92-4438-AB1F-2730D04FFFF9}"/>
    <cellStyle name="Input 2 3 4 2 4" xfId="28754" xr:uid="{28E8ED11-A76F-42D3-A4B8-2CD0812E305C}"/>
    <cellStyle name="Input 2 3 4 3" xfId="11532" xr:uid="{9ACB2B91-84B0-4836-B824-4FF2C5B2D57A}"/>
    <cellStyle name="Input 2 3 4 3 2" xfId="32552" xr:uid="{C2884C88-9BB4-48E4-933D-88672A142B01}"/>
    <cellStyle name="Input 2 3 4 4" xfId="11529" xr:uid="{AAAF38D3-A28B-4B9B-A0E7-722E0C70D21F}"/>
    <cellStyle name="Input 2 3 4 4 2" xfId="32549" xr:uid="{24E51FCC-767B-483C-9B73-5ED0C5BCAF5C}"/>
    <cellStyle name="Input 2 3 4 5" xfId="24980" xr:uid="{D661A24A-D423-4CD4-9616-99D3B19E4729}"/>
    <cellStyle name="Input 2 3 5" xfId="4789" xr:uid="{90E39676-7B74-4AF8-BE0B-9891877CBEA6}"/>
    <cellStyle name="Input 2 3 5 2" xfId="8557" xr:uid="{B9DD392D-8919-485F-B0DC-10507DE69DF1}"/>
    <cellStyle name="Input 2 3 5 2 2" xfId="11534" xr:uid="{CCF78D08-EBAF-4235-83C2-8C354F318A28}"/>
    <cellStyle name="Input 2 3 5 2 2 2" xfId="32554" xr:uid="{1FBCBCCC-F755-42B9-904F-5D417312D872}"/>
    <cellStyle name="Input 2 3 5 2 3" xfId="30047" xr:uid="{D7FC57C3-D101-4716-BCF5-DB501F01D890}"/>
    <cellStyle name="Input 2 3 5 3" xfId="11533" xr:uid="{F1ED1F34-61E0-4355-A8C1-A50480E6E362}"/>
    <cellStyle name="Input 2 3 5 3 2" xfId="32553" xr:uid="{6F1281AE-7315-4D9A-AC22-4A06C7F28DA2}"/>
    <cellStyle name="Input 2 3 5 4" xfId="26275" xr:uid="{CBC158E5-1A23-4A7C-9B1D-2B0C01AFFF12}"/>
    <cellStyle name="Input 2 3 6" xfId="6193" xr:uid="{890AE21C-AA4B-402C-A3BA-88048899BAE3}"/>
    <cellStyle name="Input 2 3 6 2" xfId="27680" xr:uid="{269084FF-CE1F-4B8A-8FB9-770541DE974E}"/>
    <cellStyle name="Input 2 3 7" xfId="9674" xr:uid="{3EC9ACAF-7497-44B1-821F-6A54CF45A27C}"/>
    <cellStyle name="Input 2 3 7 2" xfId="31162" xr:uid="{5F0D0D76-1A2B-4BBA-AFC1-7E7EE9DE7C2E}"/>
    <cellStyle name="Input 2 3 8" xfId="11512" xr:uid="{D01ADA4B-6675-4D52-B22C-47A8AA007281}"/>
    <cellStyle name="Input 2 3 8 2" xfId="32532" xr:uid="{4F820C4A-779E-4097-9987-056852AE1847}"/>
    <cellStyle name="Input 2 3 9" xfId="20572" xr:uid="{7DEE3F49-3AFE-49F8-86AB-12D01C4E15A1}"/>
    <cellStyle name="Input 2 3 9 2" xfId="40885" xr:uid="{C83BE507-D3D4-4872-95CB-D5DF13497370}"/>
    <cellStyle name="Input 2 4" xfId="2511" xr:uid="{8F240763-BFFF-4E64-9D9E-766EC232DD8C}"/>
    <cellStyle name="Input 2 4 10" xfId="43296" xr:uid="{64B786FF-3010-4AE4-B6F3-8FC6B2583538}"/>
    <cellStyle name="Input 2 4 11" xfId="43127" xr:uid="{171DE191-9206-48EE-A9DC-96EE7236C083}"/>
    <cellStyle name="Input 2 4 12" xfId="48563" xr:uid="{DE388DC9-3073-460A-B195-2F0C5005BC7C}"/>
    <cellStyle name="Input 2 4 2" xfId="2512" xr:uid="{59F2BFBD-462E-4460-B4CA-EFA90A4FC479}"/>
    <cellStyle name="Input 2 4 2 2" xfId="3027" xr:uid="{B3B943F0-C2C9-4D48-8B14-25D5599D2C65}"/>
    <cellStyle name="Input 2 4 2 2 2" xfId="6854" xr:uid="{6B02BF3F-A8DD-4F0C-959C-DCBF291B8625}"/>
    <cellStyle name="Input 2 4 2 2 2 2" xfId="11539" xr:uid="{EF51858B-D205-44D8-9EC4-28DD756FF766}"/>
    <cellStyle name="Input 2 4 2 2 2 2 2" xfId="32559" xr:uid="{AADE76A8-FD5D-472A-A6BE-8838BAB8B751}"/>
    <cellStyle name="Input 2 4 2 2 2 3" xfId="11538" xr:uid="{C806CA9D-328A-436A-96BD-FA5F5D3E5C42}"/>
    <cellStyle name="Input 2 4 2 2 2 3 2" xfId="32558" xr:uid="{3F3A2764-B07E-4B7F-A454-6E1B0532DEB5}"/>
    <cellStyle name="Input 2 4 2 2 2 4" xfId="28344" xr:uid="{15C0930F-690F-41A3-BBBA-135EE372ABD6}"/>
    <cellStyle name="Input 2 4 2 2 3" xfId="11540" xr:uid="{E7040EE9-BC9E-4818-84C7-923B3F8E8537}"/>
    <cellStyle name="Input 2 4 2 2 3 2" xfId="32560" xr:uid="{0232D35A-BBF5-4E1E-B1D9-DA69F1793536}"/>
    <cellStyle name="Input 2 4 2 2 4" xfId="11537" xr:uid="{18713864-A24E-45AB-BD2C-53848FF48A9D}"/>
    <cellStyle name="Input 2 4 2 2 4 2" xfId="32557" xr:uid="{72D9CDCC-91F3-4169-B475-6761B9DA266B}"/>
    <cellStyle name="Input 2 4 2 2 5" xfId="24570" xr:uid="{3ABD8B49-4170-406D-8ADD-420ECAB97F62}"/>
    <cellStyle name="Input 2 4 2 3" xfId="3297" xr:uid="{70328E8F-F337-4EDF-9FFE-591E7F295C83}"/>
    <cellStyle name="Input 2 4 2 3 2" xfId="7121" xr:uid="{AC21607D-A861-4B89-9EB2-5C13CEC14DCC}"/>
    <cellStyle name="Input 2 4 2 3 2 2" xfId="11543" xr:uid="{5E0EE931-6EA5-4610-8FEF-F0E1297C2152}"/>
    <cellStyle name="Input 2 4 2 3 2 2 2" xfId="32563" xr:uid="{E48A8429-8438-43A1-8F3E-43BA976170C5}"/>
    <cellStyle name="Input 2 4 2 3 2 3" xfId="11542" xr:uid="{0C95446C-7870-4119-94E4-AF050EDB42A1}"/>
    <cellStyle name="Input 2 4 2 3 2 3 2" xfId="32562" xr:uid="{894EB122-D217-457C-AA39-C8AC2973F1D0}"/>
    <cellStyle name="Input 2 4 2 3 2 4" xfId="28611" xr:uid="{89FA6676-CC16-46BE-A243-A484971A7ADE}"/>
    <cellStyle name="Input 2 4 2 3 3" xfId="11544" xr:uid="{3E6317F5-C221-4B96-BD5D-83997F188730}"/>
    <cellStyle name="Input 2 4 2 3 3 2" xfId="32564" xr:uid="{195309AA-00A5-4F8D-9385-3CAAC207E85E}"/>
    <cellStyle name="Input 2 4 2 3 4" xfId="11541" xr:uid="{4CE72394-51AC-4B73-A45B-56A7845894F1}"/>
    <cellStyle name="Input 2 4 2 3 4 2" xfId="32561" xr:uid="{EA14373D-60EA-42D1-8290-69793EF40EAB}"/>
    <cellStyle name="Input 2 4 2 3 5" xfId="24837" xr:uid="{E153C33D-6F6B-4F8C-BA96-C9F6BBF99483}"/>
    <cellStyle name="Input 2 4 2 4" xfId="6490" xr:uid="{82CCFACB-5FCD-4726-BB4D-13476979E9DC}"/>
    <cellStyle name="Input 2 4 2 4 2" xfId="11546" xr:uid="{A566129E-32CC-45B0-B270-A36EE10427E0}"/>
    <cellStyle name="Input 2 4 2 4 2 2" xfId="32566" xr:uid="{FB32EDD7-654B-4E9E-B7FF-D9402CD7DE9B}"/>
    <cellStyle name="Input 2 4 2 4 3" xfId="11545" xr:uid="{5FCB6780-BEF2-4FCE-A7B1-F484C1A29E50}"/>
    <cellStyle name="Input 2 4 2 4 3 2" xfId="32565" xr:uid="{9236E329-8544-466B-AB44-F54B92771114}"/>
    <cellStyle name="Input 2 4 2 4 4" xfId="27979" xr:uid="{28A812E7-AE28-428D-838D-E9F0247B3C66}"/>
    <cellStyle name="Input 2 4 2 5" xfId="9677" xr:uid="{62587944-59C0-4E00-A045-36543C5820AB}"/>
    <cellStyle name="Input 2 4 2 5 2" xfId="11547" xr:uid="{7E761396-0CE9-4B2A-BC92-F82B144B0ACD}"/>
    <cellStyle name="Input 2 4 2 5 2 2" xfId="32567" xr:uid="{6045A24A-E56F-4604-A6F3-A8C24F83FF73}"/>
    <cellStyle name="Input 2 4 2 5 3" xfId="31165" xr:uid="{ED70C197-A8BE-406E-8704-06942BD8E120}"/>
    <cellStyle name="Input 2 4 2 6" xfId="11536" xr:uid="{18D2EDAA-0F57-46DB-8773-A048CA691878}"/>
    <cellStyle name="Input 2 4 2 6 2" xfId="32556" xr:uid="{70FFCDE2-B652-4ACD-AF95-773FB5BE7937}"/>
    <cellStyle name="Input 2 4 2 7" xfId="24197" xr:uid="{39FFFC3D-C2DD-4E72-88A3-FF4A6DE48A86}"/>
    <cellStyle name="Input 2 4 3" xfId="3026" xr:uid="{FB7B9021-5DAC-4397-8FF2-DEDB78CD2D61}"/>
    <cellStyle name="Input 2 4 3 2" xfId="6853" xr:uid="{2BABAF09-3B4B-43A9-8336-24203724D448}"/>
    <cellStyle name="Input 2 4 3 2 2" xfId="11550" xr:uid="{D10BD08E-0C97-4C3D-A440-2D6090854370}"/>
    <cellStyle name="Input 2 4 3 2 2 2" xfId="32570" xr:uid="{F5793A9A-D6DF-4636-B53A-456A7A197EB6}"/>
    <cellStyle name="Input 2 4 3 2 3" xfId="11549" xr:uid="{7D3084D4-2E71-413C-A4B5-5A02E366E662}"/>
    <cellStyle name="Input 2 4 3 2 3 2" xfId="32569" xr:uid="{4D11FD27-4899-4BB1-9468-9480CC8210EC}"/>
    <cellStyle name="Input 2 4 3 2 4" xfId="28343" xr:uid="{C903996D-F9CA-44E8-8CC4-04109324DF1D}"/>
    <cellStyle name="Input 2 4 3 3" xfId="11551" xr:uid="{6EF83DCD-68C8-4C45-907B-0EFA0057FE2D}"/>
    <cellStyle name="Input 2 4 3 3 2" xfId="32571" xr:uid="{C95BB333-2D2F-49D0-926B-ED44B09E4B88}"/>
    <cellStyle name="Input 2 4 3 4" xfId="11548" xr:uid="{A25A0487-0963-4915-AD9A-91F213670764}"/>
    <cellStyle name="Input 2 4 3 4 2" xfId="32568" xr:uid="{7561E041-5299-4FF6-833A-5F1B8CE27DED}"/>
    <cellStyle name="Input 2 4 3 5" xfId="24569" xr:uid="{54CF9DEE-B9BB-4CC9-AA1C-FA3D4327F83B}"/>
    <cellStyle name="Input 2 4 4" xfId="3438" xr:uid="{42100FA9-4D3E-422C-8418-493EA0B8079C}"/>
    <cellStyle name="Input 2 4 4 2" xfId="7263" xr:uid="{6979C113-2F3F-4167-A1DB-786CCC7CC38E}"/>
    <cellStyle name="Input 2 4 4 2 2" xfId="11554" xr:uid="{F31BFD8F-1869-46C3-9374-9B2935260396}"/>
    <cellStyle name="Input 2 4 4 2 2 2" xfId="32574" xr:uid="{4DA542BE-1384-4E32-84F4-85C3C08973F8}"/>
    <cellStyle name="Input 2 4 4 2 3" xfId="11553" xr:uid="{CE74F37C-65D5-4257-B10B-CEF027C7CF08}"/>
    <cellStyle name="Input 2 4 4 2 3 2" xfId="32573" xr:uid="{D2BF224D-BD75-40A3-9473-8CE5E66EDE73}"/>
    <cellStyle name="Input 2 4 4 2 4" xfId="28753" xr:uid="{66C36B40-C7CF-43B7-9C44-9E444AAE4D4C}"/>
    <cellStyle name="Input 2 4 4 3" xfId="11555" xr:uid="{050019FA-2D6B-4413-A1ED-BB30268F7770}"/>
    <cellStyle name="Input 2 4 4 3 2" xfId="32575" xr:uid="{34C9F990-0B99-46BA-AF77-B8A728E0E9EC}"/>
    <cellStyle name="Input 2 4 4 4" xfId="11552" xr:uid="{374F7779-0F89-4D2E-8214-F6EA87D18176}"/>
    <cellStyle name="Input 2 4 4 4 2" xfId="32572" xr:uid="{83C5C5BE-10DF-46B7-8A07-57B82ADC5330}"/>
    <cellStyle name="Input 2 4 4 5" xfId="24979" xr:uid="{573D45B9-5693-47D1-800C-095F648A2E53}"/>
    <cellStyle name="Input 2 4 5" xfId="6489" xr:uid="{C63B6973-B8A4-4D1E-A14D-B8C6688F37F9}"/>
    <cellStyle name="Input 2 4 5 2" xfId="11557" xr:uid="{DB35A62C-5E31-49FA-9B28-8A5B08337020}"/>
    <cellStyle name="Input 2 4 5 2 2" xfId="32577" xr:uid="{0A67BEC3-9905-4278-A98D-121060958C38}"/>
    <cellStyle name="Input 2 4 5 3" xfId="11556" xr:uid="{6AE66A17-D2E5-45A2-9272-BA437A26FD98}"/>
    <cellStyle name="Input 2 4 5 3 2" xfId="32576" xr:uid="{4114E72B-1FAF-46A5-AFC8-A6CAB5841020}"/>
    <cellStyle name="Input 2 4 5 4" xfId="27978" xr:uid="{EEAA933E-6B24-400F-AC21-54216A5A6877}"/>
    <cellStyle name="Input 2 4 6" xfId="9676" xr:uid="{4FD44766-F2FE-419A-BEDB-274E143C0BF2}"/>
    <cellStyle name="Input 2 4 6 2" xfId="31164" xr:uid="{2F6D2B21-D703-42B1-BBE9-5C23BD99A471}"/>
    <cellStyle name="Input 2 4 7" xfId="11535" xr:uid="{53AD0E5C-DDD7-4579-A75E-55CAF58F1974}"/>
    <cellStyle name="Input 2 4 7 2" xfId="32555" xr:uid="{3CB35957-CA12-4E9B-94F0-B1792FEACA15}"/>
    <cellStyle name="Input 2 4 8" xfId="20573" xr:uid="{D4313ADD-692D-45C9-B4F5-6DA418A94FA9}"/>
    <cellStyle name="Input 2 4 8 2" xfId="40886" xr:uid="{12250370-BB1A-41E7-BB7D-9A570DD8420F}"/>
    <cellStyle name="Input 2 4 9" xfId="24196" xr:uid="{191B3251-8459-4AB4-8F3E-82E735B9D528}"/>
    <cellStyle name="Input 2 5" xfId="2513" xr:uid="{624A48A8-F7E7-4117-BB67-E73E1F0055DE}"/>
    <cellStyle name="Input 2 5 10" xfId="43126" xr:uid="{F1FDA7BF-81C8-4264-8671-EDD8601EEF36}"/>
    <cellStyle name="Input 2 5 2" xfId="3028" xr:uid="{E34434FD-53DF-46C1-B5C5-C40931BC093B}"/>
    <cellStyle name="Input 2 5 2 2" xfId="6855" xr:uid="{607EAA78-D3F2-44B8-A9A3-B08AB491564F}"/>
    <cellStyle name="Input 2 5 2 2 2" xfId="11561" xr:uid="{EB7028C2-BA37-4718-9771-23213417AB19}"/>
    <cellStyle name="Input 2 5 2 2 2 2" xfId="11562" xr:uid="{77E5DDBE-5E88-477F-A1F3-16021EEC920B}"/>
    <cellStyle name="Input 2 5 2 2 2 2 2" xfId="32582" xr:uid="{ED81FB8A-D6D7-436E-955F-518703E2CD0C}"/>
    <cellStyle name="Input 2 5 2 2 2 3" xfId="32581" xr:uid="{DC37F364-B3E4-4619-B086-563417651E3E}"/>
    <cellStyle name="Input 2 5 2 2 3" xfId="11563" xr:uid="{1C2EB920-72E2-4E7B-981E-4B6CB8A1E8D4}"/>
    <cellStyle name="Input 2 5 2 2 3 2" xfId="32583" xr:uid="{96D87741-4FE3-4627-A426-317A45DCB98E}"/>
    <cellStyle name="Input 2 5 2 2 4" xfId="11560" xr:uid="{0350FE63-4918-499E-8921-8E3AF532A041}"/>
    <cellStyle name="Input 2 5 2 2 4 2" xfId="32580" xr:uid="{D995E9FC-025A-46FE-90C2-39FCBFFA58B3}"/>
    <cellStyle name="Input 2 5 2 2 5" xfId="28345" xr:uid="{FFD416B9-C8D5-4174-A689-2D5CF8CA9D76}"/>
    <cellStyle name="Input 2 5 2 3" xfId="11564" xr:uid="{BD07EEE7-F687-41C0-B102-AD4F997C2795}"/>
    <cellStyle name="Input 2 5 2 3 2" xfId="11565" xr:uid="{1AA1A9B7-BCAD-4A2D-9EB1-41C9CA1CE5CB}"/>
    <cellStyle name="Input 2 5 2 3 2 2" xfId="11566" xr:uid="{32E99D8E-FED7-4CDD-ADB4-19A217180DBC}"/>
    <cellStyle name="Input 2 5 2 3 2 2 2" xfId="32586" xr:uid="{BD29B34B-914B-4D8D-9B99-EE1E1318F1D1}"/>
    <cellStyle name="Input 2 5 2 3 2 3" xfId="32585" xr:uid="{C903FA51-A31F-41EA-BC44-67DA280017D4}"/>
    <cellStyle name="Input 2 5 2 3 3" xfId="11567" xr:uid="{B3FCC955-E314-4D23-A464-884636F3EAF5}"/>
    <cellStyle name="Input 2 5 2 3 3 2" xfId="32587" xr:uid="{4F77D582-A109-4737-88EF-B9ACAA3A900F}"/>
    <cellStyle name="Input 2 5 2 3 4" xfId="32584" xr:uid="{596CCF2D-0C21-4AF8-B8A7-49CB8430CEFA}"/>
    <cellStyle name="Input 2 5 2 4" xfId="11568" xr:uid="{7F26255C-D9EC-405E-80D2-F320EFDC4AD7}"/>
    <cellStyle name="Input 2 5 2 4 2" xfId="11569" xr:uid="{3E1B22ED-0CC2-402E-818E-3A85380B10F4}"/>
    <cellStyle name="Input 2 5 2 4 2 2" xfId="32589" xr:uid="{5AB83169-48D8-4C80-9794-5275C15041A1}"/>
    <cellStyle name="Input 2 5 2 4 3" xfId="32588" xr:uid="{5B12C295-B99D-4739-ACEC-72A4E4ABB89B}"/>
    <cellStyle name="Input 2 5 2 5" xfId="11570" xr:uid="{B03024A4-1017-4568-92E7-06D9A5C51349}"/>
    <cellStyle name="Input 2 5 2 5 2" xfId="32590" xr:uid="{E7C37DDE-3178-447D-A819-BE0947D7BD1E}"/>
    <cellStyle name="Input 2 5 2 6" xfId="11559" xr:uid="{4520469F-D3CB-40DA-A16A-021EBC8A1254}"/>
    <cellStyle name="Input 2 5 2 6 2" xfId="32579" xr:uid="{FC79F496-2568-429D-9DFF-8A85539E78C2}"/>
    <cellStyle name="Input 2 5 2 7" xfId="24571" xr:uid="{7DDA43F7-C563-409E-A8A9-2CEA7DAA92B8}"/>
    <cellStyle name="Input 2 5 3" xfId="3412" xr:uid="{A4333E32-205F-4EDE-A38F-D21F0B484A4F}"/>
    <cellStyle name="Input 2 5 3 2" xfId="7238" xr:uid="{F322B9F2-2ECE-49EE-8409-CDBA3DD12145}"/>
    <cellStyle name="Input 2 5 3 2 2" xfId="11573" xr:uid="{8E8BD502-506F-4624-A923-AD2A2EAB304D}"/>
    <cellStyle name="Input 2 5 3 2 2 2" xfId="32593" xr:uid="{E1CE625D-C7B3-4223-BE5B-A319017B7C62}"/>
    <cellStyle name="Input 2 5 3 2 3" xfId="11572" xr:uid="{A5C44430-34B6-4BEC-9860-62C9DB1F8283}"/>
    <cellStyle name="Input 2 5 3 2 3 2" xfId="32592" xr:uid="{284F8AD2-39DE-48B2-97E9-6EBFD297C7F0}"/>
    <cellStyle name="Input 2 5 3 2 4" xfId="28728" xr:uid="{C1322C4C-E71B-4CFA-81C6-9AF25E5FAB66}"/>
    <cellStyle name="Input 2 5 3 3" xfId="11574" xr:uid="{AD358168-7E47-4F49-8DCC-3F63E19BE9C0}"/>
    <cellStyle name="Input 2 5 3 3 2" xfId="32594" xr:uid="{B6721CD2-53C3-4916-AA29-51055417996B}"/>
    <cellStyle name="Input 2 5 3 4" xfId="11571" xr:uid="{8ABF4E28-0563-4937-9C58-6ACAA2996E33}"/>
    <cellStyle name="Input 2 5 3 4 2" xfId="32591" xr:uid="{B371894A-2483-4E9E-B60D-C3209A7FC965}"/>
    <cellStyle name="Input 2 5 3 5" xfId="24954" xr:uid="{750CDFB2-F9B0-47B6-AC94-25BDF86C815D}"/>
    <cellStyle name="Input 2 5 4" xfId="6491" xr:uid="{D436B26D-1971-4ADA-855E-2BAD4EFBE379}"/>
    <cellStyle name="Input 2 5 4 2" xfId="11576" xr:uid="{C13B25B2-ED33-49DD-B742-AAA049BC0A80}"/>
    <cellStyle name="Input 2 5 4 2 2" xfId="11577" xr:uid="{130C9579-C081-4E26-BD0F-3EB43B6A7933}"/>
    <cellStyle name="Input 2 5 4 2 2 2" xfId="32597" xr:uid="{A56F7602-170B-469B-912C-00CF431DC3D0}"/>
    <cellStyle name="Input 2 5 4 2 3" xfId="32596" xr:uid="{7C0A98EA-28F5-43CA-A1EB-8814DCC4C68C}"/>
    <cellStyle name="Input 2 5 4 3" xfId="11578" xr:uid="{5003157F-5373-46BA-9B17-2D3E89387F2C}"/>
    <cellStyle name="Input 2 5 4 3 2" xfId="32598" xr:uid="{B8D1F7BA-10DE-4158-8F13-660BB64A1A83}"/>
    <cellStyle name="Input 2 5 4 4" xfId="11575" xr:uid="{B91E398F-AAFF-41E2-8451-E04ECD7CBD04}"/>
    <cellStyle name="Input 2 5 4 4 2" xfId="32595" xr:uid="{DDC93F13-8910-43A4-97FF-F4405C571A91}"/>
    <cellStyle name="Input 2 5 4 5" xfId="27980" xr:uid="{5CEBFE6F-F85D-4E98-9263-51901BD8CEB2}"/>
    <cellStyle name="Input 2 5 5" xfId="9678" xr:uid="{70F53DC9-07A7-4072-989C-121F950CE494}"/>
    <cellStyle name="Input 2 5 5 2" xfId="11580" xr:uid="{04423100-F2D4-430C-AC4C-9406015716AE}"/>
    <cellStyle name="Input 2 5 5 2 2" xfId="32600" xr:uid="{A59FDD78-08DE-4219-9CBD-143C0C35A1D8}"/>
    <cellStyle name="Input 2 5 5 3" xfId="11579" xr:uid="{437F6AE2-1AB1-40B8-98BE-4B0FCD4F640E}"/>
    <cellStyle name="Input 2 5 5 3 2" xfId="32599" xr:uid="{AE521F0E-A7F8-4811-B269-222A04E9D418}"/>
    <cellStyle name="Input 2 5 5 4" xfId="31166" xr:uid="{C835BD92-9D76-4F3D-998A-4E207BBCAA08}"/>
    <cellStyle name="Input 2 5 6" xfId="11558" xr:uid="{6E85BD07-645D-4850-ACEE-3B2692107711}"/>
    <cellStyle name="Input 2 5 6 2" xfId="32578" xr:uid="{3F146846-A931-4A41-AB1E-36C0671BF8BB}"/>
    <cellStyle name="Input 2 5 7" xfId="20574" xr:uid="{7FFAF9DA-D99C-496D-B335-3C3676C01EA7}"/>
    <cellStyle name="Input 2 5 7 2" xfId="40887" xr:uid="{728928F4-A8E7-4643-9D8F-0B9E70D06B83}"/>
    <cellStyle name="Input 2 5 8" xfId="24198" xr:uid="{E4BC9340-88C5-455E-B5B9-4AB9F97FAC12}"/>
    <cellStyle name="Input 2 5 9" xfId="43297" xr:uid="{76EE8ABD-BCAA-45E2-AAB1-3B08130A7025}"/>
    <cellStyle name="Input 2 6" xfId="2502" xr:uid="{9C44D182-5190-4E91-8185-9A0F98231E86}"/>
    <cellStyle name="Input 2 6 2" xfId="6480" xr:uid="{6089F90E-01FD-4BF2-9EC3-95AEAB81940D}"/>
    <cellStyle name="Input 2 6 2 2" xfId="11582" xr:uid="{EEB056D9-1128-4D0C-B25D-4039ED93BA92}"/>
    <cellStyle name="Input 2 6 2 2 2" xfId="32602" xr:uid="{7A210E69-5467-4397-90CD-D1B5A1AF6030}"/>
    <cellStyle name="Input 2 6 2 3" xfId="27969" xr:uid="{FAD2FFA9-4F59-469C-BAE7-8F4B99213269}"/>
    <cellStyle name="Input 2 6 3" xfId="11581" xr:uid="{26B0285E-A451-48FE-90A3-8C87EB50D7AC}"/>
    <cellStyle name="Input 2 6 3 2" xfId="32601" xr:uid="{B21543A8-BFE3-4204-BA74-3D4420894153}"/>
    <cellStyle name="Input 2 6 4" xfId="20575" xr:uid="{E50B3591-A97C-48B7-8B7F-9FE65A266D18}"/>
    <cellStyle name="Input 2 6 4 2" xfId="40888" xr:uid="{821EEBEA-9C7F-46A0-AE7C-C49DEC21B2BD}"/>
    <cellStyle name="Input 2 6 5" xfId="24187" xr:uid="{D178B4F8-BED2-4AE2-9B97-910F1A2042B2}"/>
    <cellStyle name="Input 2 6 6" xfId="43298" xr:uid="{73B9A88E-057A-4EDC-9E50-3D4D642D61A4}"/>
    <cellStyle name="Input 2 6 7" xfId="43125" xr:uid="{E8C87912-887A-4E71-ACF7-BA1F07971621}"/>
    <cellStyle name="Input 2 7" xfId="3255" xr:uid="{D73F34CA-D0A2-4CDD-9B11-B74C2E23D7ED}"/>
    <cellStyle name="Input 2 7 2" xfId="7079" xr:uid="{F31A6BBB-627B-4F5A-B618-58BA7385B7CE}"/>
    <cellStyle name="Input 2 7 2 2" xfId="11584" xr:uid="{F8C03640-B628-471D-B8F9-BCB843C78831}"/>
    <cellStyle name="Input 2 7 2 2 2" xfId="32604" xr:uid="{1596DDD4-0EDB-47E2-B46E-662B1DC97A87}"/>
    <cellStyle name="Input 2 7 2 3" xfId="28569" xr:uid="{6AC0D032-BA64-4673-B9EE-B2C026C634DF}"/>
    <cellStyle name="Input 2 7 3" xfId="11583" xr:uid="{C91BE43A-3C25-4E2B-AC73-61CF5CA79E5A}"/>
    <cellStyle name="Input 2 7 3 2" xfId="32603" xr:uid="{D1B647A1-3C0E-4E21-B3B5-24E69CA0CC33}"/>
    <cellStyle name="Input 2 7 4" xfId="20576" xr:uid="{857B8616-3612-4FD2-9EA9-822CCC2157D4}"/>
    <cellStyle name="Input 2 7 4 2" xfId="40889" xr:uid="{5AA25601-FCB6-409F-8EA4-D78E196DAFDC}"/>
    <cellStyle name="Input 2 7 5" xfId="24795" xr:uid="{683F94C2-D99B-4CB8-97C5-90BE983FFC48}"/>
    <cellStyle name="Input 2 7 6" xfId="43299" xr:uid="{6DC3D6C8-E085-4556-BDBC-3EBD534446C0}"/>
    <cellStyle name="Input 2 7 7" xfId="43124" xr:uid="{9FE7AC37-3716-4049-A984-786AD2C28595}"/>
    <cellStyle name="Input 2 8" xfId="4374" xr:uid="{B2193592-849F-4DBA-9563-7F26E3519EEB}"/>
    <cellStyle name="Input 2 8 2" xfId="8179" xr:uid="{F59A3B04-F162-4A3D-BF32-443342EDF35C}"/>
    <cellStyle name="Input 2 8 2 2" xfId="29669" xr:uid="{5662A8AE-6E28-44C4-9440-EB6834450E7F}"/>
    <cellStyle name="Input 2 8 3" xfId="11585" xr:uid="{C69E5155-DA25-4C2F-A916-EB6114A7CF41}"/>
    <cellStyle name="Input 2 8 3 2" xfId="32605" xr:uid="{9FA9773A-A526-4FC9-BBE1-B1DCC75F1FF7}"/>
    <cellStyle name="Input 2 8 4" xfId="20577" xr:uid="{8A6053B7-9DAA-4C6B-86EE-F97494047035}"/>
    <cellStyle name="Input 2 8 4 2" xfId="40890" xr:uid="{DCDFF563-2080-469E-9348-F2544DD9C871}"/>
    <cellStyle name="Input 2 8 5" xfId="25894" xr:uid="{8B125A31-5392-4E91-823B-126510BF2F52}"/>
    <cellStyle name="Input 2 8 6" xfId="43300" xr:uid="{694B1048-B461-4469-99BE-64C0D384B106}"/>
    <cellStyle name="Input 2 8 7" xfId="43123" xr:uid="{6DB05C0E-76D8-42D5-8891-A8D9895702CA}"/>
    <cellStyle name="Input 2 9" xfId="5857" xr:uid="{DEF733EF-FE2F-470E-A3DB-29D05B9642E6}"/>
    <cellStyle name="Input 2 9 2" xfId="9625" xr:uid="{7D0CF87B-0EC0-44C8-970D-DFDBB815274F}"/>
    <cellStyle name="Input 2 9 2 2" xfId="31115" xr:uid="{18D7077A-7F34-4971-A059-EA71D0079917}"/>
    <cellStyle name="Input 2 9 3" xfId="11586" xr:uid="{AB0BDBD7-A06A-47AD-9945-73B2EC7B8F26}"/>
    <cellStyle name="Input 2 9 3 2" xfId="32606" xr:uid="{C0C042CD-FD9D-4903-B342-E13E09584DAF}"/>
    <cellStyle name="Input 2 9 4" xfId="20578" xr:uid="{B6B7715D-BF96-4484-80F2-82068A7A29ED}"/>
    <cellStyle name="Input 2 9 4 2" xfId="40891" xr:uid="{E36EAB82-784F-41A0-B64E-41C58279D148}"/>
    <cellStyle name="Input 2 9 5" xfId="27347" xr:uid="{C87F0C1F-5CEC-401A-B6B3-9CF6080BFB45}"/>
    <cellStyle name="Input 2 9 6" xfId="43301" xr:uid="{02761E81-82A0-41C7-8E3D-29DA8ACDD692}"/>
    <cellStyle name="Input 2 9 7" xfId="43122" xr:uid="{F619D045-A2F1-4890-9F3B-292CEE9E9B8B}"/>
    <cellStyle name="Input 3" xfId="683" xr:uid="{81D27E66-D44C-4AB0-9CDE-D2A98BB763D3}"/>
    <cellStyle name="Input 3 2" xfId="3334" xr:uid="{8D39304A-A975-4EB6-9FA0-35AD86FCC52F}"/>
    <cellStyle name="Input 3 2 2" xfId="7158" xr:uid="{F22D76DB-05EF-4C42-8C04-18E4A819FA0A}"/>
    <cellStyle name="Input 3 2 2 2" xfId="28648" xr:uid="{AA68950B-648A-4828-BBB8-796D30F0BE0A}"/>
    <cellStyle name="Input 3 2 3" xfId="24875" xr:uid="{1FEAC3B7-F8BF-4F89-BD70-D503237B6B4E}"/>
    <cellStyle name="Input 3 3" xfId="3307" xr:uid="{91A6B88A-B6DB-4401-AF35-135DBCAD8DD3}"/>
    <cellStyle name="Input 3 3 2" xfId="7131" xr:uid="{19384547-5E87-4EBE-ADFF-00E3456C9D44}"/>
    <cellStyle name="Input 3 3 2 2" xfId="28621" xr:uid="{C1F96E6B-DC94-4785-AE8D-E6BF30A3021F}"/>
    <cellStyle name="Input 3 3 3" xfId="24847" xr:uid="{4A60292D-E1CE-409D-BEA0-5FCEBC17C185}"/>
    <cellStyle name="Input 3 4" xfId="4573" xr:uid="{09B9B5FD-1AA8-4A1C-B3A1-CA61F6E5D423}"/>
    <cellStyle name="Input 3 5" xfId="6655" xr:uid="{3AF112DA-105D-4808-85C8-1F7B13019756}"/>
    <cellStyle name="Input 3 5 2" xfId="28144" xr:uid="{F5ABBB78-C1B1-4B22-A078-8B2F3BCA7535}"/>
    <cellStyle name="Input 3 6" xfId="9813" xr:uid="{335AB6E8-C9DA-448A-B2FC-C714175A1EEE}"/>
    <cellStyle name="Input 3 6 2" xfId="31300" xr:uid="{593AB7A2-B8BC-469C-A781-437BCD9AE67A}"/>
    <cellStyle name="Input 3 7" xfId="11587" xr:uid="{BEDED8BB-D047-4660-AEEC-A8F421331F8B}"/>
    <cellStyle name="Input 3 8" xfId="24370" xr:uid="{40B20904-D6C2-4E51-B376-C9C09999BA26}"/>
    <cellStyle name="Input 3 9" xfId="2825" xr:uid="{3F8E466E-35E9-4837-B9D3-2444FA03DA67}"/>
    <cellStyle name="Input 4" xfId="684" xr:uid="{C1AF7DCA-EAED-4E96-869F-83CD71F850A9}"/>
    <cellStyle name="Input 4 2" xfId="6416" xr:uid="{E6EB0F94-121F-4965-9197-7E774DEE7529}"/>
    <cellStyle name="Input 4 2 2" xfId="27905" xr:uid="{3991EB9D-9D49-4315-816B-951794C239A3}"/>
    <cellStyle name="Input 4 3" xfId="11588" xr:uid="{681E8278-2819-4509-A3A7-3A96FEB2F02E}"/>
    <cellStyle name="Input 4 4" xfId="24065" xr:uid="{8D10858C-7E31-44BE-9BB2-90AC9C6D7426}"/>
    <cellStyle name="Input 4 5" xfId="47303" xr:uid="{B57E5D3E-D57D-4DFD-B37D-1A3F396232AE}"/>
    <cellStyle name="Input 4 6" xfId="2353" xr:uid="{5ABEECAA-608B-4121-ADC4-6790B69473D7}"/>
    <cellStyle name="Input 5" xfId="685" xr:uid="{FAA2CA2C-0302-47DC-85C3-92FE6F597213}"/>
    <cellStyle name="Input 5 2" xfId="6982" xr:uid="{85B8D0D8-2084-4A06-9CDF-22C89C53ED15}"/>
    <cellStyle name="Input 5 2 2" xfId="28472" xr:uid="{4B6D165F-D95E-46B6-AB91-F8B746F3C8D3}"/>
    <cellStyle name="Input 5 3" xfId="24698" xr:uid="{78679237-017D-4829-A0BA-C110543B9536}"/>
    <cellStyle name="Input 6" xfId="4755" xr:uid="{46306C1B-34F2-46C8-A202-20D4406063DF}"/>
    <cellStyle name="Input 6 2" xfId="8523" xr:uid="{CDEA1DE0-3607-4EB2-905F-66EBF8656CB3}"/>
    <cellStyle name="Input 6 2 2" xfId="30013" xr:uid="{D7C69BA3-2D83-4145-AB6D-6923109E334A}"/>
    <cellStyle name="Input 6 3" xfId="26241" xr:uid="{94FBBDBF-5EA6-4085-B71D-56AA5D013C95}"/>
    <cellStyle name="Input 7" xfId="9639" xr:uid="{C7922BB8-3594-41FF-9E1B-CE7B9A47BE11}"/>
    <cellStyle name="Input 7 2" xfId="31128" xr:uid="{1A172828-3952-49BA-8368-AC00306D82A7}"/>
    <cellStyle name="Input 8" xfId="45571" xr:uid="{08DEBA61-06C2-4D2A-AF1E-E83D5DFDFCBC}"/>
    <cellStyle name="Linked Cell" xfId="1605" builtinId="24" customBuiltin="1"/>
    <cellStyle name="Linked Cell 2" xfId="44" xr:uid="{42B07551-F1DB-4B21-9158-C824A79FD1E0}"/>
    <cellStyle name="Linked Cell 2 2" xfId="686" xr:uid="{D6ABAC5D-13F3-4E78-98F8-C9B1F197B8CA}"/>
    <cellStyle name="Linked Cell 2 2 2" xfId="11589" xr:uid="{242B048B-CC7F-4889-ABA0-7EC4438663D4}"/>
    <cellStyle name="Linked Cell 2 2 3" xfId="20580" xr:uid="{6D851CE4-8DE4-42D6-8E78-0FE5662E8D56}"/>
    <cellStyle name="Linked Cell 2 2 4" xfId="2112" xr:uid="{F670508D-F634-46B5-B11F-62F37AB9DC1E}"/>
    <cellStyle name="Linked Cell 2 3" xfId="11590" xr:uid="{DEBA0000-2C86-427D-AFAC-C811B60A1FA4}"/>
    <cellStyle name="Linked Cell 2 4" xfId="11591" xr:uid="{9375A56B-0568-402B-B177-27AD72032700}"/>
    <cellStyle name="Linked Cell 2 5" xfId="10104" xr:uid="{063E320A-E369-44C2-A378-0FB8E9A6F8C0}"/>
    <cellStyle name="Linked Cell 2 6" xfId="20579" xr:uid="{669CD30F-3A80-42B1-A4BD-B317438CF505}"/>
    <cellStyle name="Linked Cell 3" xfId="687" xr:uid="{C8402BA6-93F6-4BD8-8E9B-4142B45A174E}"/>
    <cellStyle name="Linked Cell 3 2" xfId="4576" xr:uid="{E6796862-E353-4855-A434-FE36ADC355B4}"/>
    <cellStyle name="Linked Cell 3 3" xfId="11592" xr:uid="{BDF289B6-CB78-4DF7-A0FF-482786649380}"/>
    <cellStyle name="Linked Cell 3 4" xfId="2826" xr:uid="{D057E512-9750-4768-B535-AFAD44DA21CD}"/>
    <cellStyle name="Linked Cell 4" xfId="688" xr:uid="{217D5F5C-8C07-4308-8B15-AED8A2C6586C}"/>
    <cellStyle name="Linked Cell 4 2" xfId="11593" xr:uid="{A78B3989-2115-431D-AB66-50F74F48C96B}"/>
    <cellStyle name="Linked Cell 5" xfId="689" xr:uid="{BD2E3332-AD11-4BCD-BB94-CDA46B927B1F}"/>
    <cellStyle name="Neutral 2" xfId="45" xr:uid="{30A13A04-D779-413C-AFB3-A560178A469E}"/>
    <cellStyle name="Neutral 2 2" xfId="690" xr:uid="{4F1910C4-7126-4211-B1F6-E400D0DA2726}"/>
    <cellStyle name="Neutral 2 2 2" xfId="11594" xr:uid="{AC68DCC6-5A3A-4481-BEAA-C3B52F49EBE0}"/>
    <cellStyle name="Neutral 2 2 3" xfId="20582" xr:uid="{965F6919-75B8-43C5-B9BA-25F8E5AEFE6F}"/>
    <cellStyle name="Neutral 2 2 4" xfId="2121" xr:uid="{6345777F-DD9D-4751-86EC-34B069EC9735}"/>
    <cellStyle name="Neutral 2 3" xfId="11595" xr:uid="{E8D54294-8068-4E1F-8071-3F7A24689DCE}"/>
    <cellStyle name="Neutral 2 4" xfId="11596" xr:uid="{F2F6066F-5B64-481E-98CE-23DFFC21170B}"/>
    <cellStyle name="Neutral 2 5" xfId="10105" xr:uid="{87CACD14-7349-42A8-99FC-83AD0E843ED0}"/>
    <cellStyle name="Neutral 2 6" xfId="20581" xr:uid="{FACDF1CC-32A5-4B45-866E-70DE3ED2E636}"/>
    <cellStyle name="Neutral 3" xfId="691" xr:uid="{4E993B61-345F-4A8C-83B7-B639DE4C0FEA}"/>
    <cellStyle name="Neutral 3 2" xfId="4572" xr:uid="{991824AF-EE4D-495F-A4B3-2C0C7B5CE5F7}"/>
    <cellStyle name="Neutral 3 3" xfId="11597" xr:uid="{43F57A48-135E-4218-ABD2-880063B6CD50}"/>
    <cellStyle name="Neutral 3 4" xfId="2827" xr:uid="{AF1C135A-D602-4FFE-84C4-5FBAF22E454F}"/>
    <cellStyle name="Neutral 4" xfId="692" xr:uid="{F06502A4-1DFF-4E15-8FE9-0E6603218457}"/>
    <cellStyle name="Neutral 4 2" xfId="11598" xr:uid="{C0B9E506-C410-47C0-96E7-BE1203096095}"/>
    <cellStyle name="Neutral 5" xfId="693" xr:uid="{7502D2F2-D929-47AB-9C37-207B96FC286B}"/>
    <cellStyle name="Neutral 5 2" xfId="1939" xr:uid="{AA78EC13-18A6-4A2D-A6EB-000DB784562D}"/>
    <cellStyle name="Normal" xfId="0" builtinId="0"/>
    <cellStyle name="Normal - Style1" xfId="694" xr:uid="{19AD27CF-476A-471A-A24A-A6834A4C16AA}"/>
    <cellStyle name="Normal - Style1 2" xfId="11599" xr:uid="{10352C35-9B63-4EC8-B674-2AF132E7CE24}"/>
    <cellStyle name="Normal - Style2" xfId="695" xr:uid="{C7875020-7B3F-4438-9000-B4B07103B18F}"/>
    <cellStyle name="Normal - Style2 2" xfId="2516" xr:uid="{87D93C4F-03B8-41CC-A567-18D6CF04BFE2}"/>
    <cellStyle name="Normal - Style2 2 2" xfId="11600" xr:uid="{15811CDE-6318-4FF4-98B9-864EFE107949}"/>
    <cellStyle name="Normal - Style2 3" xfId="11601" xr:uid="{7F7518C0-A515-4AB8-846D-65577CCE2447}"/>
    <cellStyle name="Normal - Style2 4" xfId="20583" xr:uid="{326FB0B5-8AA7-4393-8F8E-10F57983C80A}"/>
    <cellStyle name="Normal - Style2 5" xfId="1753" xr:uid="{68472E82-D5DE-4BC2-8D77-D07C7A3061B6}"/>
    <cellStyle name="Normal - Style3" xfId="696" xr:uid="{BC9F97C0-1BD1-4322-A424-7B4ABBAB2463}"/>
    <cellStyle name="Normal - Style3 2" xfId="2517" xr:uid="{84C8EE11-CE03-4B54-BD65-09C1FC5FE06C}"/>
    <cellStyle name="Normal - Style3 2 2" xfId="11602" xr:uid="{CECEA5D6-70EA-4F34-8029-2DDA6C046AB9}"/>
    <cellStyle name="Normal - Style3 3" xfId="11603" xr:uid="{E6C19B9E-229D-46AD-9D55-B012E0F53E56}"/>
    <cellStyle name="Normal - Style3 4" xfId="20584" xr:uid="{667E5BC4-8B21-4520-A2A8-578A1C081A6D}"/>
    <cellStyle name="Normal - Style3 5" xfId="1754" xr:uid="{E00F15CD-2CFF-4F44-904B-A70D09B9D7B8}"/>
    <cellStyle name="Normal - Style4" xfId="697" xr:uid="{C6EAB24B-20C9-4EDD-94FD-D6F05168F53A}"/>
    <cellStyle name="Normal - Style4 2" xfId="2518" xr:uid="{F71C01E2-C495-4AF4-9A81-8B4EC0094D29}"/>
    <cellStyle name="Normal - Style4 2 2" xfId="11604" xr:uid="{E8BEC17F-4DCD-4942-9477-238C18B85953}"/>
    <cellStyle name="Normal - Style4 3" xfId="11605" xr:uid="{FC09D7F1-B85E-4B34-AA73-789FFF80AE10}"/>
    <cellStyle name="Normal - Style4 4" xfId="20585" xr:uid="{32E09610-0941-4906-8C53-67065FFFDB02}"/>
    <cellStyle name="Normal - Style4 5" xfId="1755" xr:uid="{F9F692F7-175A-493A-8675-2C135D0481DB}"/>
    <cellStyle name="Normal - Style5" xfId="698" xr:uid="{8EE1EC23-6C4C-42DB-8E4C-77DF7CD4511A}"/>
    <cellStyle name="Normal - Style5 2" xfId="2519" xr:uid="{88D2BAAF-274C-4657-B50D-3C919DB4260F}"/>
    <cellStyle name="Normal - Style5 2 2" xfId="11606" xr:uid="{BA649DCD-9F59-45BB-9F2E-22F1572D55C8}"/>
    <cellStyle name="Normal - Style5 3" xfId="11607" xr:uid="{89757C9B-46DF-407D-8191-B83139B46BBF}"/>
    <cellStyle name="Normal - Style5 4" xfId="20586" xr:uid="{C4E944F9-F58A-461C-AB14-467198710832}"/>
    <cellStyle name="Normal - Style5 5" xfId="1756" xr:uid="{68CC3663-E92C-4626-B8F9-8A8C4661BD6E}"/>
    <cellStyle name="Normal - Style6" xfId="699" xr:uid="{9DBBEE76-C554-47FB-9AEA-A855CF734528}"/>
    <cellStyle name="Normal - Style6 2" xfId="2520" xr:uid="{993997E1-F892-46E5-B6CC-B7ADCB95C93D}"/>
    <cellStyle name="Normal - Style6 2 2" xfId="11608" xr:uid="{67285265-BFBB-43FB-8EC0-B80B4AED2112}"/>
    <cellStyle name="Normal - Style6 3" xfId="11609" xr:uid="{8D93FDE9-9D3C-49AE-8E17-8AC252F3EBE1}"/>
    <cellStyle name="Normal - Style6 4" xfId="20587" xr:uid="{DCA51D3B-A187-488E-9120-E08654EB9BFA}"/>
    <cellStyle name="Normal - Style6 5" xfId="1757" xr:uid="{E4B37A19-CFA2-4D8F-B6B5-48A7DCBE7958}"/>
    <cellStyle name="Normal - Style7" xfId="700" xr:uid="{D41BE1C0-5D42-4727-B3A9-8313A5297E90}"/>
    <cellStyle name="Normal - Style7 2" xfId="2521" xr:uid="{04D27E08-6C6F-491A-A34F-EF6F9EDC6E62}"/>
    <cellStyle name="Normal - Style7 2 2" xfId="11610" xr:uid="{3806B20C-264E-4820-B6E8-BCFFDD0D9089}"/>
    <cellStyle name="Normal - Style7 3" xfId="11611" xr:uid="{498974AF-7AB6-4F8F-8AFC-5A6C1FF8BAA1}"/>
    <cellStyle name="Normal - Style7 4" xfId="20588" xr:uid="{C8FDE5B8-0B65-4F50-9789-D58247D83AF5}"/>
    <cellStyle name="Normal - Style7 5" xfId="1758" xr:uid="{A2DB4400-7A50-43DF-8DA6-68D25D16E297}"/>
    <cellStyle name="Normal - Style8" xfId="701" xr:uid="{692C84F4-CE43-4D2D-89CA-D292A8AE5681}"/>
    <cellStyle name="Normal - Style8 2" xfId="2522" xr:uid="{EF0ED136-BAF6-477D-B77B-8F23C77B138F}"/>
    <cellStyle name="Normal - Style8 2 2" xfId="11612" xr:uid="{831EC3AD-6555-4F08-B5BC-109E2D5E7DB7}"/>
    <cellStyle name="Normal - Style8 3" xfId="11613" xr:uid="{B4BAFD69-A6B7-4849-AC50-903261113C71}"/>
    <cellStyle name="Normal - Style8 4" xfId="20589" xr:uid="{38292D1C-7531-4F65-83CA-0CF701423D8B}"/>
    <cellStyle name="Normal - Style8 5" xfId="1759" xr:uid="{2B5A2CC9-2418-466A-AF37-B84CC3CA74C9}"/>
    <cellStyle name="Normal [0]" xfId="49576" xr:uid="{495C5133-A10B-488E-8739-8A34027F705D}"/>
    <cellStyle name="Normal [2]" xfId="49577" xr:uid="{832615DC-3165-4739-A76F-3815F67BE804}"/>
    <cellStyle name="Normal 10" xfId="702" xr:uid="{17E4BA60-5B19-4E90-95B8-6CF933B7CBBC}"/>
    <cellStyle name="Normal 10 10" xfId="11614" xr:uid="{2153630C-EA56-41A2-9D9C-B837C61270AF}"/>
    <cellStyle name="Normal 10 11" xfId="11615" xr:uid="{E6BB2C83-E74E-41A7-A81A-1F23F1E37F6A}"/>
    <cellStyle name="Normal 10 11 2" xfId="32607" xr:uid="{448CD6FC-37FD-42DC-AD07-93A81B8D1937}"/>
    <cellStyle name="Normal 10 12" xfId="11616" xr:uid="{B9775DDA-14DA-4E87-A4B7-288C40AF84B1}"/>
    <cellStyle name="Normal 10 12 2" xfId="32608" xr:uid="{1FFE98F8-DE5C-44FD-8B25-BE7BDC8BB8C8}"/>
    <cellStyle name="Normal 10 13" xfId="11617" xr:uid="{D9B2B06C-3244-4060-A2D8-66EDF357CC1D}"/>
    <cellStyle name="Normal 10 13 2" xfId="32609" xr:uid="{66335C59-C598-403C-AF86-0CB062219087}"/>
    <cellStyle name="Normal 10 14" xfId="1415" xr:uid="{09802A19-A54C-4AB5-A846-AEE06690F4DB}"/>
    <cellStyle name="Normal 10 14 2" xfId="32610" xr:uid="{BF9EF8D1-896D-4C4F-AB96-BE2BA69CA7A4}"/>
    <cellStyle name="Normal 10 14 3" xfId="11618" xr:uid="{59A3AADF-B102-4259-B919-DC6AD78E426A}"/>
    <cellStyle name="Normal 10 15" xfId="9935" xr:uid="{EACDB78D-61A4-437D-A9E9-7D07437F07F3}"/>
    <cellStyle name="Normal 10 16" xfId="20590" xr:uid="{83D7A0D1-28A1-4173-AE5D-FE1DDAFCBDFC}"/>
    <cellStyle name="Normal 10 16 2" xfId="40892" xr:uid="{226120EC-3A38-4E8F-B0DC-961A464CC465}"/>
    <cellStyle name="Normal 10 17" xfId="43302" xr:uid="{99D1DA0A-F8B7-4B6D-886C-F3276C9843C9}"/>
    <cellStyle name="Normal 10 17 2" xfId="49567" xr:uid="{34A3DC76-1882-4AC3-AD81-B855D2E0277C}"/>
    <cellStyle name="Normal 10 18" xfId="49609" xr:uid="{6CF6F58E-B11D-438F-82CC-0327078AF696}"/>
    <cellStyle name="Normal 10 19" xfId="1760" xr:uid="{8F0396C3-CDB2-4AED-8783-26B1BDBEEEEA}"/>
    <cellStyle name="Normal 10 2" xfId="703" xr:uid="{3647C77D-42D8-40B2-ADE5-6F0545DA3375}"/>
    <cellStyle name="Normal 10 2 10" xfId="11619" xr:uid="{171F03D4-381D-4643-9A08-31CA616FABDB}"/>
    <cellStyle name="Normal 10 2 10 2" xfId="32611" xr:uid="{D34DB757-0D43-430F-9A1F-3C0CD494BF65}"/>
    <cellStyle name="Normal 10 2 11" xfId="11620" xr:uid="{A9987C47-B05F-4DC2-881A-201BEDF19A9E}"/>
    <cellStyle name="Normal 10 2 11 2" xfId="32612" xr:uid="{3A1DA065-A35D-4736-A665-36FD4C68914C}"/>
    <cellStyle name="Normal 10 2 12" xfId="11621" xr:uid="{72C70D23-56FA-4321-8AEF-E1C55D8132B3}"/>
    <cellStyle name="Normal 10 2 12 2" xfId="32613" xr:uid="{CCE9F8FD-4F4A-4D8B-8C27-A0C9396817B4}"/>
    <cellStyle name="Normal 10 2 13" xfId="11622" xr:uid="{8C47B7E1-482C-4ADD-BF9D-3F978966BECB}"/>
    <cellStyle name="Normal 10 2 13 2" xfId="32614" xr:uid="{33FC6EFB-FAA2-4955-B5AC-B71EDD44C587}"/>
    <cellStyle name="Normal 10 2 14" xfId="11623" xr:uid="{D006F457-66A0-4640-9FF3-0163F3D42484}"/>
    <cellStyle name="Normal 10 2 15" xfId="10046" xr:uid="{35152FF1-EBAC-43FF-B06F-8B7DE7F625A9}"/>
    <cellStyle name="Normal 10 2 16" xfId="20591" xr:uid="{E5E376A8-1777-4AE7-AC5D-15805FD187F0}"/>
    <cellStyle name="Normal 10 2 16 2" xfId="40893" xr:uid="{7F9B7093-C822-4467-B3BC-E22F471F215F}"/>
    <cellStyle name="Normal 10 2 17" xfId="23769" xr:uid="{56534F4A-64FA-4758-9D8F-E46DECCCCB9F}"/>
    <cellStyle name="Normal 10 2 18" xfId="43303" xr:uid="{6444BD8F-DC12-4FBF-9EDD-D9D30F1927EF}"/>
    <cellStyle name="Normal 10 2 19" xfId="47031" xr:uid="{41FEC73C-8C23-4C16-89CE-5A06AED909D3}"/>
    <cellStyle name="Normal 10 2 2" xfId="1004" xr:uid="{2D3AF4BA-1609-49FE-8DB7-3FDD05D819F1}"/>
    <cellStyle name="Normal 10 2 2 10" xfId="11624" xr:uid="{75DF885A-ADA3-42DB-BDF8-F0FE97380384}"/>
    <cellStyle name="Normal 10 2 2 10 2" xfId="32615" xr:uid="{C15DDE12-C396-4D3E-B615-638FEBB9E040}"/>
    <cellStyle name="Normal 10 2 2 11" xfId="20592" xr:uid="{DA3A2693-8E62-4345-89AE-40BCA4589D5D}"/>
    <cellStyle name="Normal 10 2 2 11 2" xfId="40894" xr:uid="{568CB3E2-A7E8-4254-8ECD-9A7DF202AE46}"/>
    <cellStyle name="Normal 10 2 2 12" xfId="23952" xr:uid="{5D4ECF78-15F3-42BC-A4D7-65E105A88AC9}"/>
    <cellStyle name="Normal 10 2 2 13" xfId="43304" xr:uid="{9DA387CE-97B2-48E9-954D-5598C3B372CC}"/>
    <cellStyle name="Normal 10 2 2 14" xfId="47214" xr:uid="{61CFCF84-743E-4F0B-BC47-A10BBF0BB194}"/>
    <cellStyle name="Normal 10 2 2 2" xfId="2843" xr:uid="{DD887C91-8D72-490E-AABD-C18503CD36B5}"/>
    <cellStyle name="Normal 10 2 2 2 10" xfId="43305" xr:uid="{6373492B-732E-4B0C-8C65-0846E1F02E4A}"/>
    <cellStyle name="Normal 10 2 2 2 11" xfId="48973" xr:uid="{E01E62F7-8D15-408F-AE27-706BF7137726}"/>
    <cellStyle name="Normal 10 2 2 2 2" xfId="6670" xr:uid="{1025AC27-7BA5-4315-B55D-4DC66BE083B6}"/>
    <cellStyle name="Normal 10 2 2 2 2 2" xfId="11627" xr:uid="{70DD23DB-FA73-4747-BF09-8E777E9B6AED}"/>
    <cellStyle name="Normal 10 2 2 2 2 2 2" xfId="11628" xr:uid="{9E70067C-D337-427D-AE40-0DDC6A5E636F}"/>
    <cellStyle name="Normal 10 2 2 2 2 2 2 2" xfId="11629" xr:uid="{C37DC613-B776-4F70-9A41-EC0BCD453733}"/>
    <cellStyle name="Normal 10 2 2 2 2 2 2 2 2" xfId="32620" xr:uid="{19517FF0-A277-4E71-9F20-8DF32669C127}"/>
    <cellStyle name="Normal 10 2 2 2 2 2 2 3" xfId="20596" xr:uid="{59E05927-3967-4538-9572-A6ED5096A713}"/>
    <cellStyle name="Normal 10 2 2 2 2 2 2 3 2" xfId="40898" xr:uid="{588C5B65-A2CB-468B-86A6-F4515DCB103F}"/>
    <cellStyle name="Normal 10 2 2 2 2 2 2 4" xfId="32619" xr:uid="{A97D2540-7E0B-47C5-93F3-64960A523684}"/>
    <cellStyle name="Normal 10 2 2 2 2 2 2 5" xfId="43308" xr:uid="{75E854FB-2BF0-4174-9DFE-2C6E0FE7B4F9}"/>
    <cellStyle name="Normal 10 2 2 2 2 2 3" xfId="11630" xr:uid="{676DF5C0-9EEA-4CCE-AB9F-2FD03302985F}"/>
    <cellStyle name="Normal 10 2 2 2 2 2 3 2" xfId="32621" xr:uid="{1BF67108-5C4E-45DF-AD97-D72133B5324F}"/>
    <cellStyle name="Normal 10 2 2 2 2 2 4" xfId="20595" xr:uid="{DC91579A-CCBB-47CE-AA67-4AC2DFF1E455}"/>
    <cellStyle name="Normal 10 2 2 2 2 2 4 2" xfId="40897" xr:uid="{1D4DB9B0-BB52-48E4-BA9E-C85E0F2E5ED9}"/>
    <cellStyle name="Normal 10 2 2 2 2 2 5" xfId="32618" xr:uid="{B42D48BF-8C37-4551-B5F9-A14AB7451B2F}"/>
    <cellStyle name="Normal 10 2 2 2 2 2 6" xfId="43307" xr:uid="{4323411D-633D-4A61-90F7-B8EC481F6C86}"/>
    <cellStyle name="Normal 10 2 2 2 2 3" xfId="11631" xr:uid="{A5DF51C9-7F49-4E38-A2D4-408C6A213A31}"/>
    <cellStyle name="Normal 10 2 2 2 2 3 2" xfId="11632" xr:uid="{7593F76F-971B-4A41-8634-82A637D56631}"/>
    <cellStyle name="Normal 10 2 2 2 2 3 2 2" xfId="20598" xr:uid="{B59753AD-AAF0-4BFA-B6DD-65A4D051928C}"/>
    <cellStyle name="Normal 10 2 2 2 2 3 2 2 2" xfId="40900" xr:uid="{700FE5D1-4F13-4141-A48C-1160C0DBF4B8}"/>
    <cellStyle name="Normal 10 2 2 2 2 3 2 3" xfId="32623" xr:uid="{F9A3DF72-724C-42C7-85EE-063E4AA567C8}"/>
    <cellStyle name="Normal 10 2 2 2 2 3 2 4" xfId="43310" xr:uid="{98705ECC-7923-4CA4-8A33-B366E14F727D}"/>
    <cellStyle name="Normal 10 2 2 2 2 3 3" xfId="20597" xr:uid="{98530293-D36A-4EB7-A760-69205D8AD6BB}"/>
    <cellStyle name="Normal 10 2 2 2 2 3 3 2" xfId="40899" xr:uid="{D0D78229-9D58-4519-A8CB-790547F466BE}"/>
    <cellStyle name="Normal 10 2 2 2 2 3 4" xfId="32622" xr:uid="{0EB4C5E2-7451-465E-BE4F-24D79228C185}"/>
    <cellStyle name="Normal 10 2 2 2 2 3 5" xfId="43309" xr:uid="{577C919D-0F8E-48FD-900D-EC005E28F07F}"/>
    <cellStyle name="Normal 10 2 2 2 2 4" xfId="11633" xr:uid="{E2823B2C-D6EA-42F3-9B42-31756CBD1ACD}"/>
    <cellStyle name="Normal 10 2 2 2 2 4 2" xfId="11634" xr:uid="{3ED68540-E277-4C06-A065-0D58061F5262}"/>
    <cellStyle name="Normal 10 2 2 2 2 4 2 2" xfId="32625" xr:uid="{1C35CBA4-2FD0-4319-B0DF-5A4A1B8F21D3}"/>
    <cellStyle name="Normal 10 2 2 2 2 4 3" xfId="20599" xr:uid="{0B98A191-E2CC-4548-A837-43793AC30CE6}"/>
    <cellStyle name="Normal 10 2 2 2 2 4 3 2" xfId="40901" xr:uid="{721ED94D-02C6-4ECC-B281-A65E8BACE5F3}"/>
    <cellStyle name="Normal 10 2 2 2 2 4 4" xfId="32624" xr:uid="{B79F7666-B314-4F5D-A4B2-1C11A9265B17}"/>
    <cellStyle name="Normal 10 2 2 2 2 4 5" xfId="43311" xr:uid="{C67D0945-9105-4EB2-9C32-6EDE9E02E0DA}"/>
    <cellStyle name="Normal 10 2 2 2 2 5" xfId="11635" xr:uid="{F65FA7B4-2C9C-423B-B5CF-A366F49BC693}"/>
    <cellStyle name="Normal 10 2 2 2 2 5 2" xfId="20600" xr:uid="{2FC1F5E8-356F-4DBF-96DC-0115C172C525}"/>
    <cellStyle name="Normal 10 2 2 2 2 5 2 2" xfId="40902" xr:uid="{F87DA672-2A69-4FE0-942B-4FF018E5BEAE}"/>
    <cellStyle name="Normal 10 2 2 2 2 5 3" xfId="32626" xr:uid="{26D525BF-814F-4D14-9158-FCA4A8D11143}"/>
    <cellStyle name="Normal 10 2 2 2 2 5 4" xfId="43312" xr:uid="{8B18B12C-1A38-49F4-B634-94B831BFF0FC}"/>
    <cellStyle name="Normal 10 2 2 2 2 6" xfId="11626" xr:uid="{F724D7B3-92A2-4094-BE09-A35040C3E3D9}"/>
    <cellStyle name="Normal 10 2 2 2 2 6 2" xfId="32617" xr:uid="{DE18D9CD-419E-4326-8F1C-0356C2248F1B}"/>
    <cellStyle name="Normal 10 2 2 2 2 7" xfId="20594" xr:uid="{5AFDF1A8-8C2C-474C-899E-56C02A47135B}"/>
    <cellStyle name="Normal 10 2 2 2 2 7 2" xfId="40896" xr:uid="{D433ACD5-BB54-4764-AA48-8A577FD1D469}"/>
    <cellStyle name="Normal 10 2 2 2 2 8" xfId="28159" xr:uid="{7EBCFD75-3540-4175-B212-F3949DF18EDE}"/>
    <cellStyle name="Normal 10 2 2 2 2 9" xfId="43306" xr:uid="{6E73BF0D-20C6-4096-BD15-73169C8B64E7}"/>
    <cellStyle name="Normal 10 2 2 2 3" xfId="11636" xr:uid="{92FBA268-34EC-42B1-8E08-BC11F3036AD9}"/>
    <cellStyle name="Normal 10 2 2 2 3 2" xfId="11637" xr:uid="{7736B643-7062-49DC-964D-4DA314350FA8}"/>
    <cellStyle name="Normal 10 2 2 2 3 2 2" xfId="11638" xr:uid="{3F3E6041-E0FD-4EAB-817F-3376F72596DB}"/>
    <cellStyle name="Normal 10 2 2 2 3 2 2 2" xfId="32629" xr:uid="{2F48038E-5BBF-4DD6-9945-C49875A31729}"/>
    <cellStyle name="Normal 10 2 2 2 3 2 3" xfId="20602" xr:uid="{3386B540-F391-4C2C-8CDE-DF1FF564D16D}"/>
    <cellStyle name="Normal 10 2 2 2 3 2 3 2" xfId="40904" xr:uid="{2501B4DD-3477-4BDA-AED1-B30D5778C862}"/>
    <cellStyle name="Normal 10 2 2 2 3 2 4" xfId="32628" xr:uid="{56261252-64EB-4A14-8E03-3410864F6A0F}"/>
    <cellStyle name="Normal 10 2 2 2 3 2 5" xfId="43314" xr:uid="{10631600-B86C-487A-A6CB-7B69BDE97BE6}"/>
    <cellStyle name="Normal 10 2 2 2 3 3" xfId="11639" xr:uid="{76C4F372-D4F7-4AC5-87F3-F1874E7D01F7}"/>
    <cellStyle name="Normal 10 2 2 2 3 3 2" xfId="32630" xr:uid="{DD42BB27-90E1-4D26-89E0-E6848F7BD3F2}"/>
    <cellStyle name="Normal 10 2 2 2 3 4" xfId="20601" xr:uid="{AAD00125-A61B-4248-A88B-6806FB34AB64}"/>
    <cellStyle name="Normal 10 2 2 2 3 4 2" xfId="40903" xr:uid="{873F752D-E4A7-4161-911D-BE73F65AF87B}"/>
    <cellStyle name="Normal 10 2 2 2 3 5" xfId="32627" xr:uid="{CD93FB5D-1414-4C3F-A287-884E2F81089D}"/>
    <cellStyle name="Normal 10 2 2 2 3 6" xfId="43313" xr:uid="{D7C45B80-0D6E-46AF-8F0A-15FF51961D71}"/>
    <cellStyle name="Normal 10 2 2 2 4" xfId="11640" xr:uid="{3D0B0C71-0249-483C-B5BE-981E9CC0E4E7}"/>
    <cellStyle name="Normal 10 2 2 2 4 2" xfId="11641" xr:uid="{682FA3E5-F6FE-41A8-AFDA-5C8FBCB95820}"/>
    <cellStyle name="Normal 10 2 2 2 4 2 2" xfId="20604" xr:uid="{DC3C28D9-8C01-4488-8E8D-3A7FFC5AF874}"/>
    <cellStyle name="Normal 10 2 2 2 4 2 2 2" xfId="40906" xr:uid="{57CCE684-9292-4140-90A2-C5E68CD4EB49}"/>
    <cellStyle name="Normal 10 2 2 2 4 2 3" xfId="32632" xr:uid="{03FE53B4-FF34-4612-BAA3-5CEB59C1A6BC}"/>
    <cellStyle name="Normal 10 2 2 2 4 2 4" xfId="43316" xr:uid="{FDEB9095-D73A-4326-87CF-9E679936527F}"/>
    <cellStyle name="Normal 10 2 2 2 4 3" xfId="20603" xr:uid="{18DDD5E1-0EC1-4F34-8CED-5A2E3F2FE983}"/>
    <cellStyle name="Normal 10 2 2 2 4 3 2" xfId="40905" xr:uid="{FF513F97-5F93-4660-8546-42BC2919BAE8}"/>
    <cellStyle name="Normal 10 2 2 2 4 4" xfId="32631" xr:uid="{BABB7247-040C-49D9-AFB4-88FCACFEA4B9}"/>
    <cellStyle name="Normal 10 2 2 2 4 5" xfId="43315" xr:uid="{00E1CBFB-2C75-4651-BEF5-70891AA5E81C}"/>
    <cellStyle name="Normal 10 2 2 2 5" xfId="11642" xr:uid="{B84012AE-7EA1-4BBA-BAE0-631667C77749}"/>
    <cellStyle name="Normal 10 2 2 2 5 2" xfId="11643" xr:uid="{BF573C79-C36E-4C65-BF62-39E0089CB817}"/>
    <cellStyle name="Normal 10 2 2 2 5 2 2" xfId="32634" xr:uid="{88AFB652-2C8E-46B4-8082-3BB34ECB3DF0}"/>
    <cellStyle name="Normal 10 2 2 2 5 3" xfId="20605" xr:uid="{84296D31-03ED-4D03-8A98-9D96F9407B63}"/>
    <cellStyle name="Normal 10 2 2 2 5 3 2" xfId="40907" xr:uid="{66395714-7263-40A7-9406-A0F4088E6824}"/>
    <cellStyle name="Normal 10 2 2 2 5 4" xfId="32633" xr:uid="{4974F9DD-0604-4603-AEB3-DC32D3666C5E}"/>
    <cellStyle name="Normal 10 2 2 2 5 5" xfId="43317" xr:uid="{E5BB2B26-C854-42C4-9023-7487829463EC}"/>
    <cellStyle name="Normal 10 2 2 2 6" xfId="11644" xr:uid="{4F32E1A5-DFDB-4FF1-8606-E9B8DC91AE85}"/>
    <cellStyle name="Normal 10 2 2 2 6 2" xfId="20606" xr:uid="{199E5F6E-B63C-43D2-B29C-022B26085479}"/>
    <cellStyle name="Normal 10 2 2 2 6 2 2" xfId="40908" xr:uid="{1640231D-C95D-4E7A-9BE6-A0E20258AB41}"/>
    <cellStyle name="Normal 10 2 2 2 6 3" xfId="32635" xr:uid="{7D9D076B-C2B8-46D0-AB02-02CBB95665B5}"/>
    <cellStyle name="Normal 10 2 2 2 6 4" xfId="43318" xr:uid="{DAFDCA89-F823-4F04-90F8-35E2B48903F0}"/>
    <cellStyle name="Normal 10 2 2 2 7" xfId="11625" xr:uid="{7AED79A2-8A39-4FA5-9D87-BD0F74EFADD9}"/>
    <cellStyle name="Normal 10 2 2 2 7 2" xfId="32616" xr:uid="{3706D0E4-B296-46A3-A3AF-24C4A81D6A2B}"/>
    <cellStyle name="Normal 10 2 2 2 8" xfId="20593" xr:uid="{A95FB0D0-8F7F-49A2-A523-44233AC04E64}"/>
    <cellStyle name="Normal 10 2 2 2 8 2" xfId="40895" xr:uid="{3A4D3A83-0B2B-482D-A754-29B9A43CD0BB}"/>
    <cellStyle name="Normal 10 2 2 2 9" xfId="24385" xr:uid="{BBC14257-4DE0-43C7-A67C-A8049240C999}"/>
    <cellStyle name="Normal 10 2 2 3" xfId="6304" xr:uid="{44BB26E8-DE29-4320-AB14-9B35DB2475DA}"/>
    <cellStyle name="Normal 10 2 2 3 10" xfId="49479" xr:uid="{F9CDC481-9BC1-4A48-A712-3F8274B364B6}"/>
    <cellStyle name="Normal 10 2 2 3 2" xfId="11646" xr:uid="{C77DD08F-C5EF-4A7E-B8FC-1EA624F112EE}"/>
    <cellStyle name="Normal 10 2 2 3 2 2" xfId="11647" xr:uid="{B06903D7-3AA2-49A6-8949-CC31F588CA79}"/>
    <cellStyle name="Normal 10 2 2 3 2 2 2" xfId="11648" xr:uid="{D8AF24E3-3259-4714-B153-A6D42A9BC6AB}"/>
    <cellStyle name="Normal 10 2 2 3 2 2 2 2" xfId="32639" xr:uid="{987EC6F0-BD12-46B3-8289-A85A3C0A5B02}"/>
    <cellStyle name="Normal 10 2 2 3 2 2 3" xfId="20609" xr:uid="{5AFB3BF1-6B5F-4BAD-8CD8-D8CD7EBEF5C8}"/>
    <cellStyle name="Normal 10 2 2 3 2 2 3 2" xfId="40911" xr:uid="{9FAE5324-851B-4F2E-9DEC-AF7F85291533}"/>
    <cellStyle name="Normal 10 2 2 3 2 2 4" xfId="32638" xr:uid="{2C33E250-0853-48B2-B91D-6589CD91A13C}"/>
    <cellStyle name="Normal 10 2 2 3 2 2 5" xfId="43321" xr:uid="{73208049-72DF-4CAD-9EA5-DADC4AD26A50}"/>
    <cellStyle name="Normal 10 2 2 3 2 3" xfId="11649" xr:uid="{4CF67FFE-CD96-459D-AD53-CE3D46D8D9F0}"/>
    <cellStyle name="Normal 10 2 2 3 2 3 2" xfId="32640" xr:uid="{739F8A0A-B377-401E-9DF5-3685E059AE10}"/>
    <cellStyle name="Normal 10 2 2 3 2 4" xfId="20608" xr:uid="{17C71200-CAC8-4863-B4A2-9E31DFE051B9}"/>
    <cellStyle name="Normal 10 2 2 3 2 4 2" xfId="40910" xr:uid="{37E40388-82A4-45CC-92B0-44A9BE99A6EB}"/>
    <cellStyle name="Normal 10 2 2 3 2 5" xfId="32637" xr:uid="{ECD04787-62AB-4EE3-ACFF-93DCA4EB6E8D}"/>
    <cellStyle name="Normal 10 2 2 3 2 6" xfId="43320" xr:uid="{96AC5DD9-3D19-41F9-85BF-A25977E22368}"/>
    <cellStyle name="Normal 10 2 2 3 3" xfId="11650" xr:uid="{EF756369-419F-47AA-A674-3E7A4EA60720}"/>
    <cellStyle name="Normal 10 2 2 3 3 2" xfId="11651" xr:uid="{90EDD330-4B87-42C3-A057-3C379A13DEFB}"/>
    <cellStyle name="Normal 10 2 2 3 3 2 2" xfId="20611" xr:uid="{B73CDAE6-B797-4768-B6C3-25FF999C2D04}"/>
    <cellStyle name="Normal 10 2 2 3 3 2 2 2" xfId="40913" xr:uid="{45B67628-32F4-456E-A518-3C0A32746239}"/>
    <cellStyle name="Normal 10 2 2 3 3 2 3" xfId="32642" xr:uid="{DDB53B77-DE5B-4AC3-B7DB-6C33DDC2E2A8}"/>
    <cellStyle name="Normal 10 2 2 3 3 2 4" xfId="43323" xr:uid="{DAA00B9A-6E63-4262-879D-975965A66F5D}"/>
    <cellStyle name="Normal 10 2 2 3 3 3" xfId="20610" xr:uid="{1EFE45AD-8C29-401D-9D85-551C70BB44B7}"/>
    <cellStyle name="Normal 10 2 2 3 3 3 2" xfId="40912" xr:uid="{10536C6A-504B-4242-BA3E-B2581ACE690B}"/>
    <cellStyle name="Normal 10 2 2 3 3 4" xfId="32641" xr:uid="{5ED1EA59-1AA8-4E19-BC86-94EA2FD32FF5}"/>
    <cellStyle name="Normal 10 2 2 3 3 5" xfId="43322" xr:uid="{1BE969FB-5B0F-4FEC-B2B2-7954F41663D6}"/>
    <cellStyle name="Normal 10 2 2 3 4" xfId="11652" xr:uid="{61600CB3-962F-4C6B-969B-5883B9009401}"/>
    <cellStyle name="Normal 10 2 2 3 4 2" xfId="11653" xr:uid="{CD9F0A98-D385-4D92-AB76-EF087B2E33A6}"/>
    <cellStyle name="Normal 10 2 2 3 4 2 2" xfId="32644" xr:uid="{A11CB7A4-866A-41D1-9B6E-192358906536}"/>
    <cellStyle name="Normal 10 2 2 3 4 3" xfId="20612" xr:uid="{D12E51DA-4757-42AB-AA63-355A3842C202}"/>
    <cellStyle name="Normal 10 2 2 3 4 3 2" xfId="40914" xr:uid="{98643B3B-C658-4909-B5C4-7FAD1F6BBCFA}"/>
    <cellStyle name="Normal 10 2 2 3 4 4" xfId="32643" xr:uid="{3AC779DC-79BB-4FE8-9887-8C13B27E8EAB}"/>
    <cellStyle name="Normal 10 2 2 3 4 5" xfId="43324" xr:uid="{0B36E323-FD30-44D4-BA0A-69BA76C3168D}"/>
    <cellStyle name="Normal 10 2 2 3 5" xfId="11654" xr:uid="{98AE708C-35F7-489A-B6F0-BAA78F2D3C79}"/>
    <cellStyle name="Normal 10 2 2 3 5 2" xfId="20613" xr:uid="{903D7A3C-8E07-4C2C-AFCA-1BCF76EA4B2D}"/>
    <cellStyle name="Normal 10 2 2 3 5 2 2" xfId="40915" xr:uid="{F3E4E271-128E-48FF-8185-A72B19627C1B}"/>
    <cellStyle name="Normal 10 2 2 3 5 3" xfId="32645" xr:uid="{7631BF3E-1D91-4A32-931B-AD64E268A7D5}"/>
    <cellStyle name="Normal 10 2 2 3 5 4" xfId="43325" xr:uid="{AC8B1B02-76D4-41CB-8924-AE4BFD00F63F}"/>
    <cellStyle name="Normal 10 2 2 3 6" xfId="11645" xr:uid="{DC968457-4031-4340-8027-B93550FA0AB3}"/>
    <cellStyle name="Normal 10 2 2 3 6 2" xfId="32636" xr:uid="{BD7E8DFF-41C5-43D5-9D7D-2684B927742A}"/>
    <cellStyle name="Normal 10 2 2 3 7" xfId="20607" xr:uid="{FBD565D6-98E5-4408-82E9-D79FFAA7D5FF}"/>
    <cellStyle name="Normal 10 2 2 3 7 2" xfId="40909" xr:uid="{86929D30-DB7B-405F-9B95-4BE325492905}"/>
    <cellStyle name="Normal 10 2 2 3 8" xfId="27792" xr:uid="{B98F26B9-5EF7-4010-A6FA-64D0EEA0DA19}"/>
    <cellStyle name="Normal 10 2 2 3 9" xfId="43319" xr:uid="{757BB638-6B27-46B0-A01E-83DBEC97EEDA}"/>
    <cellStyle name="Normal 10 2 2 4" xfId="9826" xr:uid="{317042CB-EF70-452F-A1EF-7551138CAB86}"/>
    <cellStyle name="Normal 10 2 2 4 2" xfId="11656" xr:uid="{5C0002E4-1DA7-4921-A719-985A51342F6E}"/>
    <cellStyle name="Normal 10 2 2 4 2 2" xfId="11657" xr:uid="{9464E725-5354-4317-9851-F94DAEFA48A2}"/>
    <cellStyle name="Normal 10 2 2 4 2 2 2" xfId="32648" xr:uid="{71FAA1E2-83F3-4C9A-B877-7F565BC1826B}"/>
    <cellStyle name="Normal 10 2 2 4 2 3" xfId="20615" xr:uid="{0DD0EA48-1451-4371-AC24-297B7A84312D}"/>
    <cellStyle name="Normal 10 2 2 4 2 3 2" xfId="40917" xr:uid="{1A5823E6-7261-400C-8803-DA81EF4B4CFC}"/>
    <cellStyle name="Normal 10 2 2 4 2 4" xfId="32647" xr:uid="{A6310437-ABE8-4FFB-A5A2-FE7B268000CD}"/>
    <cellStyle name="Normal 10 2 2 4 2 5" xfId="43327" xr:uid="{FFACEA95-FA81-46FF-B724-854B1AD3B40C}"/>
    <cellStyle name="Normal 10 2 2 4 3" xfId="11658" xr:uid="{11A7F6FD-4205-44C1-8F6E-AABA66DFFE89}"/>
    <cellStyle name="Normal 10 2 2 4 3 2" xfId="32649" xr:uid="{D83D56EF-93BF-443F-8750-3E87153D7613}"/>
    <cellStyle name="Normal 10 2 2 4 4" xfId="11655" xr:uid="{AC6D0581-23C0-4425-B828-8C5FBCD4EEB7}"/>
    <cellStyle name="Normal 10 2 2 4 4 2" xfId="32646" xr:uid="{AE4A8FE4-D869-4847-96AC-2F9D1FB4F8E8}"/>
    <cellStyle name="Normal 10 2 2 4 5" xfId="20614" xr:uid="{BA88676D-2C58-4FF2-8D62-8D93595D0A3B}"/>
    <cellStyle name="Normal 10 2 2 4 5 2" xfId="40916" xr:uid="{54530435-2477-44A9-8D14-DD7347A85691}"/>
    <cellStyle name="Normal 10 2 2 4 6" xfId="31313" xr:uid="{C9C7156C-DB05-47A0-8D38-5A3AE6340C32}"/>
    <cellStyle name="Normal 10 2 2 4 7" xfId="43326" xr:uid="{BC12F1F4-00ED-4FA2-96D1-D5E3B2AE1551}"/>
    <cellStyle name="Normal 10 2 2 5" xfId="11659" xr:uid="{29C0F99B-5B4A-4430-B919-BE4E19AB4790}"/>
    <cellStyle name="Normal 10 2 2 5 2" xfId="11660" xr:uid="{8D253222-00C7-46FC-BB3D-B15C6EEC6A90}"/>
    <cellStyle name="Normal 10 2 2 5 2 2" xfId="20617" xr:uid="{3D84C0F0-04B7-47F9-88CD-2306CF76E0C5}"/>
    <cellStyle name="Normal 10 2 2 5 2 2 2" xfId="40919" xr:uid="{6837319D-C801-45F9-9C29-FF264EAEB080}"/>
    <cellStyle name="Normal 10 2 2 5 2 3" xfId="32651" xr:uid="{C0094711-D654-4C3C-9A95-6DFFC6C71EF8}"/>
    <cellStyle name="Normal 10 2 2 5 2 4" xfId="43329" xr:uid="{C5DE1577-8F02-4126-A7A7-DF02BDF5882C}"/>
    <cellStyle name="Normal 10 2 2 5 3" xfId="20616" xr:uid="{ACD620ED-56E3-4812-9A91-8EE3A32AAF1D}"/>
    <cellStyle name="Normal 10 2 2 5 3 2" xfId="40918" xr:uid="{8B606C69-023A-4F51-BFE8-FBD05DC2C181}"/>
    <cellStyle name="Normal 10 2 2 5 4" xfId="32650" xr:uid="{6C89169E-0F25-4E41-8B28-511EF187A5B2}"/>
    <cellStyle name="Normal 10 2 2 5 5" xfId="43328" xr:uid="{8FA97A01-8349-4C4D-BD2D-9C9AE7684CF9}"/>
    <cellStyle name="Normal 10 2 2 6" xfId="11661" xr:uid="{61399464-7878-45F0-8F15-0A7DE89E212F}"/>
    <cellStyle name="Normal 10 2 2 6 2" xfId="11662" xr:uid="{5CEFFDF8-5F26-42E2-BD80-FF7553CB2506}"/>
    <cellStyle name="Normal 10 2 2 6 2 2" xfId="32653" xr:uid="{42E73C7F-A2B5-4D51-9C98-5D50AEC180B9}"/>
    <cellStyle name="Normal 10 2 2 6 3" xfId="20618" xr:uid="{2A8F755E-D2F8-4602-957B-180BA229A0DC}"/>
    <cellStyle name="Normal 10 2 2 6 3 2" xfId="40920" xr:uid="{59BC4A55-4E15-4BE6-9254-39AEFC153CFB}"/>
    <cellStyle name="Normal 10 2 2 6 4" xfId="32652" xr:uid="{670DFD2C-3E33-4B9E-9977-28641D1EEA76}"/>
    <cellStyle name="Normal 10 2 2 6 5" xfId="43330" xr:uid="{B3D40271-F147-4ACA-A5FC-D3796F20A47B}"/>
    <cellStyle name="Normal 10 2 2 7" xfId="11663" xr:uid="{1AEF7437-4C91-49F0-98AF-48A8471E2F9E}"/>
    <cellStyle name="Normal 10 2 2 7 2" xfId="20619" xr:uid="{50C8AC87-19D2-43CE-990A-5FA7BE1FD8B3}"/>
    <cellStyle name="Normal 10 2 2 7 2 2" xfId="40921" xr:uid="{688EE510-470A-4A64-9E2E-443517F831F7}"/>
    <cellStyle name="Normal 10 2 2 7 3" xfId="32654" xr:uid="{4DA0CE2C-01BC-42E5-AEC9-EA213E77396F}"/>
    <cellStyle name="Normal 10 2 2 7 4" xfId="43331" xr:uid="{A3D0AEDA-4F5B-4209-94BE-DC4292FD34BC}"/>
    <cellStyle name="Normal 10 2 2 8" xfId="11664" xr:uid="{0CED1D30-F90A-42ED-AF60-B3CE81A8F0D4}"/>
    <cellStyle name="Normal 10 2 2 8 2" xfId="32655" xr:uid="{A0B447D4-4E39-4A0C-A0ED-180B3DAA0BEB}"/>
    <cellStyle name="Normal 10 2 2 9" xfId="11665" xr:uid="{3757B2F7-9499-456F-BFDE-BFCFCBE18C28}"/>
    <cellStyle name="Normal 10 2 2 9 2" xfId="32656" xr:uid="{F784756E-ADCD-4581-BD74-7A997455B442}"/>
    <cellStyle name="Normal 10 2 3" xfId="2524" xr:uid="{AD6F6AC6-B2CE-4053-9E57-7EA0B64463E7}"/>
    <cellStyle name="Normal 10 2 3 10" xfId="11666" xr:uid="{883E7D76-C4AE-4640-A924-A34A67701F82}"/>
    <cellStyle name="Normal 10 2 3 10 2" xfId="32657" xr:uid="{53FFECA2-185D-488E-94D8-82EBD69C1DB5}"/>
    <cellStyle name="Normal 10 2 3 11" xfId="20620" xr:uid="{4759C154-7CC6-49C5-864F-90B293187A84}"/>
    <cellStyle name="Normal 10 2 3 11 2" xfId="40922" xr:uid="{39148EBF-8195-4017-8AF4-92A8DFC46C3C}"/>
    <cellStyle name="Normal 10 2 3 12" xfId="24202" xr:uid="{E6BF06A1-4AB1-4AA4-BC39-6FEDE37D703F}"/>
    <cellStyle name="Normal 10 2 3 13" xfId="43332" xr:uid="{E89DAA3F-0C86-4D55-91A9-DE201F6F6FA6}"/>
    <cellStyle name="Normal 10 2 3 14" xfId="48789" xr:uid="{C9986588-91D7-4578-8578-A514C3C52A9B}"/>
    <cellStyle name="Normal 10 2 3 2" xfId="6495" xr:uid="{91F4AE6E-090B-48C3-B418-D364205B2180}"/>
    <cellStyle name="Normal 10 2 3 2 10" xfId="43333" xr:uid="{E667B88F-2E34-47A6-BEA1-E5086644BD10}"/>
    <cellStyle name="Normal 10 2 3 2 2" xfId="11668" xr:uid="{F8E550CE-08C3-4A8F-9D21-AC07A91ABB6A}"/>
    <cellStyle name="Normal 10 2 3 2 2 2" xfId="11669" xr:uid="{B3B60FE6-DEE2-4F07-9FB1-10C1934227B4}"/>
    <cellStyle name="Normal 10 2 3 2 2 2 2" xfId="11670" xr:uid="{8E27A60E-A6AE-4711-AAEE-0A4473AEB314}"/>
    <cellStyle name="Normal 10 2 3 2 2 2 2 2" xfId="11671" xr:uid="{B1D5F939-0FD0-426B-AC2B-5582B793E6A0}"/>
    <cellStyle name="Normal 10 2 3 2 2 2 2 2 2" xfId="32662" xr:uid="{93C039DD-FAC0-44F9-908A-72EA1938DE51}"/>
    <cellStyle name="Normal 10 2 3 2 2 2 2 3" xfId="32661" xr:uid="{67FC5C17-5160-457E-8376-79B379020A37}"/>
    <cellStyle name="Normal 10 2 3 2 2 2 3" xfId="11672" xr:uid="{015616F6-02B1-4342-B0C8-AD6B8B1A5F83}"/>
    <cellStyle name="Normal 10 2 3 2 2 2 3 2" xfId="32663" xr:uid="{277F61EA-7EBC-4C2A-A45B-F88E7A291FFF}"/>
    <cellStyle name="Normal 10 2 3 2 2 2 4" xfId="32660" xr:uid="{54938F5B-CC19-43E4-9A57-518144A3A81F}"/>
    <cellStyle name="Normal 10 2 3 2 2 3" xfId="11673" xr:uid="{DB12F341-1087-4341-BB94-2DCAFE483BDE}"/>
    <cellStyle name="Normal 10 2 3 2 2 3 2" xfId="11674" xr:uid="{04380BA9-54E4-4BB4-AAF8-9C9888867549}"/>
    <cellStyle name="Normal 10 2 3 2 2 3 2 2" xfId="32665" xr:uid="{E15C47CD-CABB-4BB1-AFF8-6B99C2A4A9ED}"/>
    <cellStyle name="Normal 10 2 3 2 2 3 3" xfId="32664" xr:uid="{4E020AA2-A4D0-4917-9EFF-19BFE4C0B4AB}"/>
    <cellStyle name="Normal 10 2 3 2 2 4" xfId="11675" xr:uid="{2FF5DC0C-9421-4397-AB10-A553BE520E88}"/>
    <cellStyle name="Normal 10 2 3 2 2 4 2" xfId="11676" xr:uid="{4CBDC361-9EDC-4C04-8A7F-CD9B141D5717}"/>
    <cellStyle name="Normal 10 2 3 2 2 4 2 2" xfId="32667" xr:uid="{5E1CC3E2-9F3C-40D4-BF25-FBD8E9212EDF}"/>
    <cellStyle name="Normal 10 2 3 2 2 4 3" xfId="32666" xr:uid="{C39267C8-BA67-433C-ABDA-87CEB7FEDBF2}"/>
    <cellStyle name="Normal 10 2 3 2 2 5" xfId="11677" xr:uid="{82425AC2-D8BC-4F6A-A287-BF22942A34FA}"/>
    <cellStyle name="Normal 10 2 3 2 2 5 2" xfId="32668" xr:uid="{CF42061F-A616-43EE-95B5-BC2DFC3398B0}"/>
    <cellStyle name="Normal 10 2 3 2 2 6" xfId="20622" xr:uid="{BA7B10F7-7AAA-4009-8B71-4BEEE21F817D}"/>
    <cellStyle name="Normal 10 2 3 2 2 6 2" xfId="40924" xr:uid="{6853D2C7-832D-49D5-ABDB-60C8F77B30C6}"/>
    <cellStyle name="Normal 10 2 3 2 2 7" xfId="32659" xr:uid="{BAE9997D-D490-4F59-94DD-BD0538F2F23D}"/>
    <cellStyle name="Normal 10 2 3 2 2 8" xfId="43334" xr:uid="{0E5B74A0-59D4-488B-89E3-C722CD34F40E}"/>
    <cellStyle name="Normal 10 2 3 2 3" xfId="11678" xr:uid="{26A0F704-3D9E-4AD2-92B8-373914FE5A64}"/>
    <cellStyle name="Normal 10 2 3 2 3 2" xfId="11679" xr:uid="{7027DC40-ADAE-49B2-B1A4-DE5BDCE70908}"/>
    <cellStyle name="Normal 10 2 3 2 3 2 2" xfId="11680" xr:uid="{6D17A091-7CD0-4917-A868-0B4152403F69}"/>
    <cellStyle name="Normal 10 2 3 2 3 2 2 2" xfId="32671" xr:uid="{E322ED04-0657-43CB-BF4F-3DE53467001A}"/>
    <cellStyle name="Normal 10 2 3 2 3 2 3" xfId="32670" xr:uid="{39D66319-4FE8-42A1-8C5A-861533978319}"/>
    <cellStyle name="Normal 10 2 3 2 3 3" xfId="11681" xr:uid="{3E929843-F252-4DA5-B480-D2D30B52ED1E}"/>
    <cellStyle name="Normal 10 2 3 2 3 3 2" xfId="32672" xr:uid="{70A8B14C-E4C6-4C7B-9AD0-4B5FAD6645F6}"/>
    <cellStyle name="Normal 10 2 3 2 3 4" xfId="32669" xr:uid="{EDF853AA-E185-4CE4-97C6-AD7701BAE246}"/>
    <cellStyle name="Normal 10 2 3 2 4" xfId="11682" xr:uid="{5AC5D7E4-8F4C-4608-9DB5-AA96598E6119}"/>
    <cellStyle name="Normal 10 2 3 2 4 2" xfId="11683" xr:uid="{927B96D1-75FD-413A-A93C-AD08948548FB}"/>
    <cellStyle name="Normal 10 2 3 2 4 2 2" xfId="32674" xr:uid="{23B02099-C66F-4049-BEBA-F251E1F81440}"/>
    <cellStyle name="Normal 10 2 3 2 4 3" xfId="32673" xr:uid="{17B2CC53-A13B-4C8A-966A-857348CD0B0D}"/>
    <cellStyle name="Normal 10 2 3 2 5" xfId="11684" xr:uid="{582AFD55-34F2-4701-8A3D-36D15064A1BE}"/>
    <cellStyle name="Normal 10 2 3 2 5 2" xfId="11685" xr:uid="{DAC19DE7-1E88-484E-A1C4-D9DC2CE49386}"/>
    <cellStyle name="Normal 10 2 3 2 5 2 2" xfId="32676" xr:uid="{311904C1-C4C7-469A-97B5-14C71904382C}"/>
    <cellStyle name="Normal 10 2 3 2 5 3" xfId="32675" xr:uid="{EA1C9A31-A559-4A85-8E74-91F415EE41E4}"/>
    <cellStyle name="Normal 10 2 3 2 6" xfId="11686" xr:uid="{35E812D8-5272-44DF-9754-9DD966A06686}"/>
    <cellStyle name="Normal 10 2 3 2 6 2" xfId="32677" xr:uid="{8A3810C6-E379-4CCD-8037-5A3C5E991210}"/>
    <cellStyle name="Normal 10 2 3 2 7" xfId="11667" xr:uid="{BB37C0AA-25F7-48BF-B223-0A5B4072B0DE}"/>
    <cellStyle name="Normal 10 2 3 2 7 2" xfId="32658" xr:uid="{E058E2EC-0315-4EF3-98B1-DF0BC47F3673}"/>
    <cellStyle name="Normal 10 2 3 2 8" xfId="20621" xr:uid="{8C766CD8-6791-4AFA-B23B-092F16AEB889}"/>
    <cellStyle name="Normal 10 2 3 2 8 2" xfId="40923" xr:uid="{C03EAC8C-A14A-4328-9257-1E7C9E199368}"/>
    <cellStyle name="Normal 10 2 3 2 9" xfId="27984" xr:uid="{65E328A0-DB3B-4E7B-8FC6-18ACC9D64FAF}"/>
    <cellStyle name="Normal 10 2 3 3" xfId="11687" xr:uid="{A31137F0-95B2-4DB9-9CCA-41716474F291}"/>
    <cellStyle name="Normal 10 2 3 3 2" xfId="11688" xr:uid="{ABB2691C-F600-49A3-BEDE-D61D7EB742EC}"/>
    <cellStyle name="Normal 10 2 3 3 2 2" xfId="11689" xr:uid="{97AC5F75-69D4-4C26-AE4A-7AD0C55B74C5}"/>
    <cellStyle name="Normal 10 2 3 3 2 2 2" xfId="11690" xr:uid="{BB4B329F-FA4C-4DF3-A824-BD788F0B5BDC}"/>
    <cellStyle name="Normal 10 2 3 3 2 2 2 2" xfId="32681" xr:uid="{FB91E9E4-4E5C-46B5-8B70-95E680330E74}"/>
    <cellStyle name="Normal 10 2 3 3 2 2 3" xfId="32680" xr:uid="{7A293AA6-0BC0-44A0-9AEA-0DCC0FFD5045}"/>
    <cellStyle name="Normal 10 2 3 3 2 3" xfId="11691" xr:uid="{E503FDF2-B209-456F-8708-F00CE1431A64}"/>
    <cellStyle name="Normal 10 2 3 3 2 3 2" xfId="32682" xr:uid="{C7E33E60-142A-4FDF-9D83-AE6B717B640E}"/>
    <cellStyle name="Normal 10 2 3 3 2 4" xfId="20624" xr:uid="{8D347433-9353-45C4-ABA4-4B09D5C8A241}"/>
    <cellStyle name="Normal 10 2 3 3 2 4 2" xfId="40926" xr:uid="{484D4AE6-EB54-4442-9DA1-B69ED6EBC017}"/>
    <cellStyle name="Normal 10 2 3 3 2 5" xfId="32679" xr:uid="{B20EEF97-CC75-4BC2-8EA0-857ADEB0A0D0}"/>
    <cellStyle name="Normal 10 2 3 3 2 6" xfId="43336" xr:uid="{F8F824D2-4134-4890-8995-BAF27111A918}"/>
    <cellStyle name="Normal 10 2 3 3 3" xfId="11692" xr:uid="{C2826F6D-F17F-49FF-A7FE-776D957AA17C}"/>
    <cellStyle name="Normal 10 2 3 3 3 2" xfId="11693" xr:uid="{3D1081B2-78AE-4499-8295-3EB91C16B9A1}"/>
    <cellStyle name="Normal 10 2 3 3 3 2 2" xfId="32684" xr:uid="{9F5EE4DE-011B-4BC0-B5C0-95C698D76AA3}"/>
    <cellStyle name="Normal 10 2 3 3 3 3" xfId="32683" xr:uid="{3D12B1E9-CA29-4534-904C-63A67C0F1DE9}"/>
    <cellStyle name="Normal 10 2 3 3 4" xfId="11694" xr:uid="{E62EA1DF-6670-4F1E-A8DD-A3D717B5007D}"/>
    <cellStyle name="Normal 10 2 3 3 4 2" xfId="11695" xr:uid="{EE99CB13-D583-45AC-99FF-4BB402674722}"/>
    <cellStyle name="Normal 10 2 3 3 4 2 2" xfId="32686" xr:uid="{BFA8B3FE-B9E5-4F07-A63F-C9AC8F67B276}"/>
    <cellStyle name="Normal 10 2 3 3 4 3" xfId="32685" xr:uid="{E59A75E4-2635-4714-9B3E-EC5D9A9982E8}"/>
    <cellStyle name="Normal 10 2 3 3 5" xfId="11696" xr:uid="{6C961DEB-0672-4CF2-A8D7-0829A9484D0D}"/>
    <cellStyle name="Normal 10 2 3 3 5 2" xfId="32687" xr:uid="{C5861F61-A730-4ACB-83CC-B12B5F630C9F}"/>
    <cellStyle name="Normal 10 2 3 3 6" xfId="20623" xr:uid="{D408D024-C580-42F9-B563-9D9C48E076CB}"/>
    <cellStyle name="Normal 10 2 3 3 6 2" xfId="40925" xr:uid="{D9E24ADB-E5E0-4C1A-8EEA-29609A3C12CB}"/>
    <cellStyle name="Normal 10 2 3 3 7" xfId="32678" xr:uid="{D3889AF1-7113-4652-A53A-89555401F6CF}"/>
    <cellStyle name="Normal 10 2 3 3 8" xfId="43335" xr:uid="{8DEEB381-402C-404F-93E9-0F97A5F770A4}"/>
    <cellStyle name="Normal 10 2 3 4" xfId="11697" xr:uid="{9C9B27BD-C6C6-4059-8F02-65AA8663205E}"/>
    <cellStyle name="Normal 10 2 3 4 2" xfId="11698" xr:uid="{5EA70DF9-CD0B-422D-8A54-08043E4F5055}"/>
    <cellStyle name="Normal 10 2 3 4 2 2" xfId="11699" xr:uid="{96B2AB68-6C20-4FDB-98E6-ADCE821C68A4}"/>
    <cellStyle name="Normal 10 2 3 4 2 2 2" xfId="32690" xr:uid="{B51DA7FA-5D67-41DF-A4C1-CD3AB3750F3A}"/>
    <cellStyle name="Normal 10 2 3 4 2 3" xfId="32689" xr:uid="{26278C3F-C87D-4FE3-9FFD-E8FA8CB543CB}"/>
    <cellStyle name="Normal 10 2 3 4 3" xfId="11700" xr:uid="{7120952C-77FA-400A-A3EC-6F03227FCABE}"/>
    <cellStyle name="Normal 10 2 3 4 3 2" xfId="32691" xr:uid="{03BE613F-31D5-4B5A-AAEE-3B9021DBB688}"/>
    <cellStyle name="Normal 10 2 3 4 4" xfId="20625" xr:uid="{4E34C8CF-EB05-41BA-9503-A42E132FC085}"/>
    <cellStyle name="Normal 10 2 3 4 4 2" xfId="40927" xr:uid="{CB5C9B99-0D4F-4702-B118-4047ECDAD2F7}"/>
    <cellStyle name="Normal 10 2 3 4 5" xfId="32688" xr:uid="{D8961D55-69C5-4E57-8E98-AB2F0E86C1EF}"/>
    <cellStyle name="Normal 10 2 3 4 6" xfId="43337" xr:uid="{204ABD51-9C44-4EDC-8538-9262B6732A72}"/>
    <cellStyle name="Normal 10 2 3 5" xfId="11701" xr:uid="{2A2C961E-0363-420F-91A5-7157106C1328}"/>
    <cellStyle name="Normal 10 2 3 5 2" xfId="11702" xr:uid="{1F458F08-9B6A-4D23-B511-39F194272CCF}"/>
    <cellStyle name="Normal 10 2 3 5 2 2" xfId="32693" xr:uid="{4E44F2E9-4F9D-44CE-B682-C67C17F2DDB0}"/>
    <cellStyle name="Normal 10 2 3 5 3" xfId="20626" xr:uid="{ECD3CCAB-4E07-47F0-A37F-19D4987A8E01}"/>
    <cellStyle name="Normal 10 2 3 5 3 2" xfId="40928" xr:uid="{00BDAFA6-F9A9-43A8-AB6D-0B5780669BC6}"/>
    <cellStyle name="Normal 10 2 3 5 4" xfId="32692" xr:uid="{CD7DD46D-293B-4F00-BFD8-F61CB68F9919}"/>
    <cellStyle name="Normal 10 2 3 5 5" xfId="43338" xr:uid="{A55E7212-A04F-4E99-A839-DB2D57D5FE1E}"/>
    <cellStyle name="Normal 10 2 3 6" xfId="11703" xr:uid="{CD6FE5F4-EB2A-4BCA-AEE3-82753B65907A}"/>
    <cellStyle name="Normal 10 2 3 6 2" xfId="11704" xr:uid="{B23C9AC7-BCCA-4A5E-9D76-5E2660329311}"/>
    <cellStyle name="Normal 10 2 3 6 2 2" xfId="32695" xr:uid="{A44863F4-6D73-4672-8947-2113ED28E128}"/>
    <cellStyle name="Normal 10 2 3 6 3" xfId="32694" xr:uid="{FE406001-2DF9-4ECE-B464-9150C0C1AFB9}"/>
    <cellStyle name="Normal 10 2 3 7" xfId="11705" xr:uid="{7A72AE37-C8C4-43C7-9FA1-6376EE9038A6}"/>
    <cellStyle name="Normal 10 2 3 7 2" xfId="32696" xr:uid="{AE8D3F70-9774-4646-BAC8-06796E738C48}"/>
    <cellStyle name="Normal 10 2 3 8" xfId="11706" xr:uid="{C16EA565-B8C8-415C-AA01-C18D8CA406E1}"/>
    <cellStyle name="Normal 10 2 3 8 2" xfId="32697" xr:uid="{D683ACD8-19F3-4170-8E96-7B4C1244E708}"/>
    <cellStyle name="Normal 10 2 3 9" xfId="11707" xr:uid="{58750E05-0E2E-4565-948D-1E5A9279D744}"/>
    <cellStyle name="Normal 10 2 3 9 2" xfId="32698" xr:uid="{B86178AA-48FD-43C8-B8F4-4CC596C3B8C2}"/>
    <cellStyle name="Normal 10 2 4" xfId="6121" xr:uid="{A21E934B-ED61-425F-85B6-0F4899F7E7F7}"/>
    <cellStyle name="Normal 10 2 4 10" xfId="11709" xr:uid="{0FA8701B-5C6E-4FF7-8457-BE50B3D75CDC}"/>
    <cellStyle name="Normal 10 2 4 10 2" xfId="32700" xr:uid="{C6CD61EE-8CF1-4872-9B3B-54400A075BE2}"/>
    <cellStyle name="Normal 10 2 4 11" xfId="11708" xr:uid="{91B9E734-6C46-4B19-84BB-0F49D0CFED12}"/>
    <cellStyle name="Normal 10 2 4 11 2" xfId="32699" xr:uid="{5F132DB3-E28F-4EEB-9AD9-CC6D91FE5EB7}"/>
    <cellStyle name="Normal 10 2 4 12" xfId="20627" xr:uid="{CF1BBE68-C748-4811-B95A-C779DF74421A}"/>
    <cellStyle name="Normal 10 2 4 12 2" xfId="40929" xr:uid="{9BED5304-7700-4D19-B252-C4572C96B076}"/>
    <cellStyle name="Normal 10 2 4 13" xfId="27608" xr:uid="{B7252774-66E6-4097-8EF9-6FB24F27E99E}"/>
    <cellStyle name="Normal 10 2 4 14" xfId="43339" xr:uid="{802D7E15-56E8-42A6-9CFD-8E2F8B5404C6}"/>
    <cellStyle name="Normal 10 2 4 15" xfId="49298" xr:uid="{D7154337-907A-46DC-AF03-F283D508A1FB}"/>
    <cellStyle name="Normal 10 2 4 2" xfId="11710" xr:uid="{FAC44B13-3E8A-4069-9E06-F19A1CB694F8}"/>
    <cellStyle name="Normal 10 2 4 2 10" xfId="11711" xr:uid="{30EEA86F-87BC-45F7-BBB7-250B48A516C1}"/>
    <cellStyle name="Normal 10 2 4 2 10 2" xfId="32702" xr:uid="{E51A5BAE-62C2-4906-81E3-5893CC672D8B}"/>
    <cellStyle name="Normal 10 2 4 2 11" xfId="20628" xr:uid="{6CD0182A-D3DB-4A96-8B5F-65D5A6F07F63}"/>
    <cellStyle name="Normal 10 2 4 2 11 2" xfId="40930" xr:uid="{58E717D8-EA27-4111-89BE-44F4467CD20C}"/>
    <cellStyle name="Normal 10 2 4 2 12" xfId="32701" xr:uid="{07357C4D-C023-43CE-B193-B882465555C2}"/>
    <cellStyle name="Normal 10 2 4 2 13" xfId="43340" xr:uid="{B4F33B2D-CC9A-4CD1-B4CE-7762173295A0}"/>
    <cellStyle name="Normal 10 2 4 2 2" xfId="11712" xr:uid="{33E5786A-A138-491B-A538-DB67C4ED7126}"/>
    <cellStyle name="Normal 10 2 4 2 2 10" xfId="11713" xr:uid="{5572E93D-A4EA-4566-BF46-C40A69A79E4E}"/>
    <cellStyle name="Normal 10 2 4 2 2 10 2" xfId="32704" xr:uid="{01ACDD8D-EE3B-4080-B74E-C5227054EBE0}"/>
    <cellStyle name="Normal 10 2 4 2 2 11" xfId="32703" xr:uid="{99EDA652-3240-4C98-A3AD-46B702263B3F}"/>
    <cellStyle name="Normal 10 2 4 2 2 2" xfId="11714" xr:uid="{52C185B9-4A6B-4059-A4A8-8F56E23E6556}"/>
    <cellStyle name="Normal 10 2 4 2 2 2 2" xfId="11715" xr:uid="{2E5A6230-6034-4C6B-950E-358FC0958819}"/>
    <cellStyle name="Normal 10 2 4 2 2 2 2 2" xfId="11716" xr:uid="{7C8FED5C-6BB7-43E4-AF13-56A90CD90BD7}"/>
    <cellStyle name="Normal 10 2 4 2 2 2 2 2 2" xfId="11717" xr:uid="{46616F19-D638-4FAC-8BD1-DF7CF91F222E}"/>
    <cellStyle name="Normal 10 2 4 2 2 2 2 2 2 2" xfId="11718" xr:uid="{849F7A55-7788-418E-9402-C7990AF98AAF}"/>
    <cellStyle name="Normal 10 2 4 2 2 2 2 2 2 2 2" xfId="32709" xr:uid="{33905F2B-A511-4D5A-A2F0-D39D596E5E96}"/>
    <cellStyle name="Normal 10 2 4 2 2 2 2 2 2 3" xfId="32708" xr:uid="{3C8CAFBD-7650-4C57-AF47-52CBB9323BF9}"/>
    <cellStyle name="Normal 10 2 4 2 2 2 2 2 3" xfId="11719" xr:uid="{25AC22E2-74EB-40D6-A261-A5FBB8012832}"/>
    <cellStyle name="Normal 10 2 4 2 2 2 2 2 3 2" xfId="32710" xr:uid="{A26533BE-EDA7-4590-BAA8-3A8952FAAEF0}"/>
    <cellStyle name="Normal 10 2 4 2 2 2 2 2 4" xfId="32707" xr:uid="{BF9FA3FB-3285-41A5-9F0F-CE7BFFDF9861}"/>
    <cellStyle name="Normal 10 2 4 2 2 2 2 3" xfId="11720" xr:uid="{E2B53F1A-CE62-4D72-9C76-EB0669A6E6DF}"/>
    <cellStyle name="Normal 10 2 4 2 2 2 2 3 2" xfId="11721" xr:uid="{71822645-BA0C-407B-8A0E-82AAC717B8DC}"/>
    <cellStyle name="Normal 10 2 4 2 2 2 2 3 2 2" xfId="32712" xr:uid="{96CA6970-15FD-4AB8-AD62-9AFB25D941CC}"/>
    <cellStyle name="Normal 10 2 4 2 2 2 2 3 3" xfId="32711" xr:uid="{11969167-E53F-4389-85AC-7B64569C0EE7}"/>
    <cellStyle name="Normal 10 2 4 2 2 2 2 4" xfId="11722" xr:uid="{0042ADDF-A928-4F5E-8D51-0580550F08C9}"/>
    <cellStyle name="Normal 10 2 4 2 2 2 2 4 2" xfId="11723" xr:uid="{2B9F5E27-5C55-4C27-87D4-E1E5F78FC035}"/>
    <cellStyle name="Normal 10 2 4 2 2 2 2 4 2 2" xfId="32714" xr:uid="{56774833-F28A-4133-9179-B2B83ACA2129}"/>
    <cellStyle name="Normal 10 2 4 2 2 2 2 4 3" xfId="32713" xr:uid="{96A3FB13-77F1-462A-A3F2-A59F560E5244}"/>
    <cellStyle name="Normal 10 2 4 2 2 2 2 5" xfId="11724" xr:uid="{DB680851-9D03-4D44-9A02-002A973C33DB}"/>
    <cellStyle name="Normal 10 2 4 2 2 2 2 5 2" xfId="32715" xr:uid="{9271CEE1-2019-4867-B11A-5AD500736554}"/>
    <cellStyle name="Normal 10 2 4 2 2 2 2 6" xfId="32706" xr:uid="{99498CDD-00CF-4798-96FE-353CE1A47299}"/>
    <cellStyle name="Normal 10 2 4 2 2 2 3" xfId="11725" xr:uid="{686C08AF-85CE-4B07-A90F-A8F47A8A83F3}"/>
    <cellStyle name="Normal 10 2 4 2 2 2 3 2" xfId="11726" xr:uid="{71A0439F-99B0-4CCA-9E34-C46C11E178D4}"/>
    <cellStyle name="Normal 10 2 4 2 2 2 3 2 2" xfId="11727" xr:uid="{D5FDCA88-EE33-4717-8B56-244267FE65DF}"/>
    <cellStyle name="Normal 10 2 4 2 2 2 3 2 2 2" xfId="32718" xr:uid="{75746D68-65CC-4DF1-80CB-9D63A5195080}"/>
    <cellStyle name="Normal 10 2 4 2 2 2 3 2 3" xfId="32717" xr:uid="{EE2D26DB-67A3-4E95-A0C5-D3599C35A8F7}"/>
    <cellStyle name="Normal 10 2 4 2 2 2 3 3" xfId="11728" xr:uid="{C923570F-6C16-4486-AAAE-412832B653DB}"/>
    <cellStyle name="Normal 10 2 4 2 2 2 3 3 2" xfId="32719" xr:uid="{247AD03E-CD59-4DAD-A805-A3A9D08D6CD7}"/>
    <cellStyle name="Normal 10 2 4 2 2 2 3 4" xfId="32716" xr:uid="{1C0659CC-166C-4EEF-B3C0-A9A4EA7C6AD9}"/>
    <cellStyle name="Normal 10 2 4 2 2 2 4" xfId="11729" xr:uid="{2BE5B2F6-E58E-4E10-B2F9-0536A4295390}"/>
    <cellStyle name="Normal 10 2 4 2 2 2 4 2" xfId="11730" xr:uid="{A3383BDA-14BA-4BBE-B8B6-E03E55470481}"/>
    <cellStyle name="Normal 10 2 4 2 2 2 4 2 2" xfId="32721" xr:uid="{3FB331D4-CA73-49C1-B7E2-7A8A0C74AC04}"/>
    <cellStyle name="Normal 10 2 4 2 2 2 4 3" xfId="32720" xr:uid="{31FC6AE4-A5AA-49E9-B750-B87E6C95CDE1}"/>
    <cellStyle name="Normal 10 2 4 2 2 2 5" xfId="11731" xr:uid="{77813EA8-8EBB-40DA-8677-470963C2DFDA}"/>
    <cellStyle name="Normal 10 2 4 2 2 2 5 2" xfId="11732" xr:uid="{6C54CAB5-3D25-43B4-967F-1B077547263F}"/>
    <cellStyle name="Normal 10 2 4 2 2 2 5 2 2" xfId="32723" xr:uid="{9D31D15C-7129-4FBA-A9BA-3EA764C94675}"/>
    <cellStyle name="Normal 10 2 4 2 2 2 5 3" xfId="32722" xr:uid="{FBBF0006-9A06-4F94-AC09-C9FFFF162FCB}"/>
    <cellStyle name="Normal 10 2 4 2 2 2 6" xfId="11733" xr:uid="{A87EC58C-3A21-4DC7-922D-7F952D939953}"/>
    <cellStyle name="Normal 10 2 4 2 2 2 6 2" xfId="32724" xr:uid="{6A732A34-AB82-4BBC-8C2D-F4CDEE9E7E46}"/>
    <cellStyle name="Normal 10 2 4 2 2 2 7" xfId="32705" xr:uid="{C3BA149B-9D58-452F-9DD6-611C7609562E}"/>
    <cellStyle name="Normal 10 2 4 2 2 3" xfId="11734" xr:uid="{2AB5FE52-9533-47B2-9D6A-35603ED63B41}"/>
    <cellStyle name="Normal 10 2 4 2 2 3 2" xfId="11735" xr:uid="{1F444311-70EE-4EB1-B1C2-F4A476EE1DB5}"/>
    <cellStyle name="Normal 10 2 4 2 2 3 2 2" xfId="11736" xr:uid="{D599FC86-2937-48B7-B6F8-A92C1B6DD67F}"/>
    <cellStyle name="Normal 10 2 4 2 2 3 2 2 2" xfId="11737" xr:uid="{28D9A6B8-DC4E-4721-900C-62E50CF2AB06}"/>
    <cellStyle name="Normal 10 2 4 2 2 3 2 2 2 2" xfId="11738" xr:uid="{88E2828F-2935-446F-BCA1-8AF6406D7B70}"/>
    <cellStyle name="Normal 10 2 4 2 2 3 2 2 2 2 2" xfId="32729" xr:uid="{7DD37BC2-F6F4-4654-8CA3-4D5CD4D966F4}"/>
    <cellStyle name="Normal 10 2 4 2 2 3 2 2 2 3" xfId="32728" xr:uid="{936EB281-ADC1-4A51-9C32-403E4C746413}"/>
    <cellStyle name="Normal 10 2 4 2 2 3 2 2 3" xfId="11739" xr:uid="{EA6DE108-9FC3-4D12-A24C-45270B7C5478}"/>
    <cellStyle name="Normal 10 2 4 2 2 3 2 2 3 2" xfId="32730" xr:uid="{565CDFD1-D7A9-478F-902C-07C8C8A40E8D}"/>
    <cellStyle name="Normal 10 2 4 2 2 3 2 2 4" xfId="32727" xr:uid="{EB1E6419-D084-4EDD-985C-8F09594ABFE6}"/>
    <cellStyle name="Normal 10 2 4 2 2 3 2 3" xfId="11740" xr:uid="{5E200A77-7322-469E-BE14-4397CFEF6544}"/>
    <cellStyle name="Normal 10 2 4 2 2 3 2 3 2" xfId="11741" xr:uid="{BEC851BD-3733-463E-BB4E-94E027714CDA}"/>
    <cellStyle name="Normal 10 2 4 2 2 3 2 3 2 2" xfId="32732" xr:uid="{B8ABDD90-A7BB-4E91-B917-ADFFD083E95A}"/>
    <cellStyle name="Normal 10 2 4 2 2 3 2 3 3" xfId="32731" xr:uid="{62BDDC88-851C-41D2-A64A-CBFF32C0DFCB}"/>
    <cellStyle name="Normal 10 2 4 2 2 3 2 4" xfId="11742" xr:uid="{357720AD-F6F5-4959-9297-C50EBC5915C8}"/>
    <cellStyle name="Normal 10 2 4 2 2 3 2 4 2" xfId="11743" xr:uid="{2B7E47B6-DA2D-4F81-A35C-2B5B98703053}"/>
    <cellStyle name="Normal 10 2 4 2 2 3 2 4 2 2" xfId="32734" xr:uid="{DCFDC9E0-5FBC-4E29-ABA7-B8309115D2CA}"/>
    <cellStyle name="Normal 10 2 4 2 2 3 2 4 3" xfId="32733" xr:uid="{9C1FA006-ECA2-4DDD-BF43-602A4BD3AE80}"/>
    <cellStyle name="Normal 10 2 4 2 2 3 2 5" xfId="11744" xr:uid="{D0579A4C-083B-456C-8331-95E5D4F033D0}"/>
    <cellStyle name="Normal 10 2 4 2 2 3 2 5 2" xfId="32735" xr:uid="{9CE0667E-8E1F-40A0-9C5A-A2CF0C726219}"/>
    <cellStyle name="Normal 10 2 4 2 2 3 2 6" xfId="32726" xr:uid="{6D0D283D-7415-4D5C-A371-81355AEA5E24}"/>
    <cellStyle name="Normal 10 2 4 2 2 3 3" xfId="11745" xr:uid="{4E40264B-D420-4EC1-9978-7F8F52E40232}"/>
    <cellStyle name="Normal 10 2 4 2 2 3 3 2" xfId="11746" xr:uid="{E74D01ED-3AD2-4250-A9F8-31726084AE44}"/>
    <cellStyle name="Normal 10 2 4 2 2 3 3 2 2" xfId="11747" xr:uid="{148176A4-2CBB-43AE-94FD-F2AFB8C16334}"/>
    <cellStyle name="Normal 10 2 4 2 2 3 3 2 2 2" xfId="32738" xr:uid="{31F44420-034B-47BE-B7C3-927F39C76BB2}"/>
    <cellStyle name="Normal 10 2 4 2 2 3 3 2 3" xfId="32737" xr:uid="{E4A0F39C-8D4F-4001-AB05-350E48E7828C}"/>
    <cellStyle name="Normal 10 2 4 2 2 3 3 3" xfId="11748" xr:uid="{E689C07D-372D-43EA-BD5A-9E321D4C686C}"/>
    <cellStyle name="Normal 10 2 4 2 2 3 3 3 2" xfId="32739" xr:uid="{E22319B3-CDC0-4780-8360-8F932C6016C9}"/>
    <cellStyle name="Normal 10 2 4 2 2 3 3 4" xfId="32736" xr:uid="{8FFB4376-028F-48AD-91CD-0F1069D16CE0}"/>
    <cellStyle name="Normal 10 2 4 2 2 3 4" xfId="11749" xr:uid="{582811BA-AF88-4ADE-BE58-B3002E73363C}"/>
    <cellStyle name="Normal 10 2 4 2 2 3 4 2" xfId="11750" xr:uid="{19DBE677-AF61-4C3B-B8ED-FC49EE5D6185}"/>
    <cellStyle name="Normal 10 2 4 2 2 3 4 2 2" xfId="32741" xr:uid="{C43A8E67-975A-4FA1-9759-67F071CCA717}"/>
    <cellStyle name="Normal 10 2 4 2 2 3 4 3" xfId="32740" xr:uid="{1C693025-2852-4308-ABA3-F32D7E619A7B}"/>
    <cellStyle name="Normal 10 2 4 2 2 3 5" xfId="11751" xr:uid="{38A217BB-A790-47ED-94FF-18AD25990E39}"/>
    <cellStyle name="Normal 10 2 4 2 2 3 5 2" xfId="11752" xr:uid="{88C0F096-D1CD-4847-B423-F782679ADBEC}"/>
    <cellStyle name="Normal 10 2 4 2 2 3 5 2 2" xfId="32743" xr:uid="{618C0FC8-816E-44E8-A422-09B0119DA4B3}"/>
    <cellStyle name="Normal 10 2 4 2 2 3 5 3" xfId="32742" xr:uid="{53E19B0C-F48E-430E-A79F-A66616825041}"/>
    <cellStyle name="Normal 10 2 4 2 2 3 6" xfId="11753" xr:uid="{8D1E36C2-354B-48CA-9F63-16FE20B95509}"/>
    <cellStyle name="Normal 10 2 4 2 2 3 6 2" xfId="32744" xr:uid="{837149D4-3EB5-4A09-91A1-1668FBEB8482}"/>
    <cellStyle name="Normal 10 2 4 2 2 3 7" xfId="32725" xr:uid="{DBA7BE9A-F648-48C5-94A5-EE805269A55F}"/>
    <cellStyle name="Normal 10 2 4 2 2 4" xfId="11754" xr:uid="{41D0FD8D-521A-4D92-980B-C7151C04F1D5}"/>
    <cellStyle name="Normal 10 2 4 2 2 4 2" xfId="11755" xr:uid="{BA84CFFD-F614-4D2D-8D13-F336E85D7BA0}"/>
    <cellStyle name="Normal 10 2 4 2 2 4 2 2" xfId="11756" xr:uid="{1175F15A-66AC-48A7-8897-EF37A661C1A7}"/>
    <cellStyle name="Normal 10 2 4 2 2 4 2 2 2" xfId="11757" xr:uid="{6F34C38F-7A58-41B6-94CE-44BF53A85E54}"/>
    <cellStyle name="Normal 10 2 4 2 2 4 2 2 2 2" xfId="32748" xr:uid="{DA050E75-BE84-4D3E-98C2-538FF8250D06}"/>
    <cellStyle name="Normal 10 2 4 2 2 4 2 2 3" xfId="32747" xr:uid="{026E76E3-4759-43DF-992E-E710F3D4C477}"/>
    <cellStyle name="Normal 10 2 4 2 2 4 2 3" xfId="11758" xr:uid="{E3C92CEE-AFD7-4F59-A42F-D2D460976D05}"/>
    <cellStyle name="Normal 10 2 4 2 2 4 2 3 2" xfId="32749" xr:uid="{978D823D-B970-422A-BD44-BA418B81669F}"/>
    <cellStyle name="Normal 10 2 4 2 2 4 2 4" xfId="32746" xr:uid="{45E07FB0-6931-448F-87C5-5664D9914DB3}"/>
    <cellStyle name="Normal 10 2 4 2 2 4 3" xfId="11759" xr:uid="{D813E12F-0CD3-4C39-A40A-7E266E9D7B7F}"/>
    <cellStyle name="Normal 10 2 4 2 2 4 3 2" xfId="11760" xr:uid="{B592CEAC-7A6D-425B-8566-8393DD01B88A}"/>
    <cellStyle name="Normal 10 2 4 2 2 4 3 2 2" xfId="32751" xr:uid="{2F54EC1B-4BEC-4CF5-85DC-5FDED2C0E071}"/>
    <cellStyle name="Normal 10 2 4 2 2 4 3 3" xfId="32750" xr:uid="{AC9873CD-87EF-4FCB-974F-CF3ABEC5C3E2}"/>
    <cellStyle name="Normal 10 2 4 2 2 4 4" xfId="11761" xr:uid="{FEB5A005-70AE-45A0-890C-639BF722854F}"/>
    <cellStyle name="Normal 10 2 4 2 2 4 4 2" xfId="11762" xr:uid="{2857A59F-25E5-4BB9-9B42-1128582D2861}"/>
    <cellStyle name="Normal 10 2 4 2 2 4 4 2 2" xfId="32753" xr:uid="{D78DFA37-71F5-46E1-A7A9-088A11AA9E64}"/>
    <cellStyle name="Normal 10 2 4 2 2 4 4 3" xfId="32752" xr:uid="{7A215B71-FEAB-4B6A-9C42-B6211B28A3C3}"/>
    <cellStyle name="Normal 10 2 4 2 2 4 5" xfId="11763" xr:uid="{AEF2DC66-6C10-4357-B283-74FEFF65D7CB}"/>
    <cellStyle name="Normal 10 2 4 2 2 4 5 2" xfId="32754" xr:uid="{F2AD0F56-3C9A-4C11-A1EE-E7A1CAF62ACB}"/>
    <cellStyle name="Normal 10 2 4 2 2 4 6" xfId="32745" xr:uid="{825E5579-9FC6-4251-8790-1F4E718AAAE4}"/>
    <cellStyle name="Normal 10 2 4 2 2 5" xfId="11764" xr:uid="{99633BBA-7EE5-42E8-A6DD-8E637CA54B8E}"/>
    <cellStyle name="Normal 10 2 4 2 2 5 2" xfId="11765" xr:uid="{F7E8BDC1-A4CE-459D-9707-092CFC16BA39}"/>
    <cellStyle name="Normal 10 2 4 2 2 5 2 2" xfId="11766" xr:uid="{C1DE351B-11C3-4918-A29A-3320D1CA1CFC}"/>
    <cellStyle name="Normal 10 2 4 2 2 5 2 2 2" xfId="32757" xr:uid="{A81C5C1E-8668-4D84-902F-F696DBC30414}"/>
    <cellStyle name="Normal 10 2 4 2 2 5 2 3" xfId="32756" xr:uid="{8AEA9CDB-1277-4FD2-A060-57E2E6CF3AA0}"/>
    <cellStyle name="Normal 10 2 4 2 2 5 3" xfId="11767" xr:uid="{83D71133-A477-4147-865B-F0073EE8C195}"/>
    <cellStyle name="Normal 10 2 4 2 2 5 3 2" xfId="32758" xr:uid="{A384B8FE-A426-4D41-AA47-BA71C8741D48}"/>
    <cellStyle name="Normal 10 2 4 2 2 5 4" xfId="32755" xr:uid="{9166A7D9-CCAB-4353-9F43-5D7E192F0EA7}"/>
    <cellStyle name="Normal 10 2 4 2 2 6" xfId="11768" xr:uid="{57D6CC1F-9C5E-4B8E-B483-EE1937F43A4C}"/>
    <cellStyle name="Normal 10 2 4 2 2 6 2" xfId="11769" xr:uid="{9EBE7A7A-8CD9-4E04-9D94-C68EEF9DA416}"/>
    <cellStyle name="Normal 10 2 4 2 2 6 2 2" xfId="32760" xr:uid="{42082C87-040E-4A1F-8016-6ECF8DE7175F}"/>
    <cellStyle name="Normal 10 2 4 2 2 6 3" xfId="32759" xr:uid="{C60AD77E-0B1F-4FBB-AA8A-6DFC6E7371B6}"/>
    <cellStyle name="Normal 10 2 4 2 2 7" xfId="11770" xr:uid="{00E13A62-104B-4D48-BF31-AC28A9596D01}"/>
    <cellStyle name="Normal 10 2 4 2 2 7 2" xfId="11771" xr:uid="{5E0817F0-1324-4584-8A62-60C276BFA93F}"/>
    <cellStyle name="Normal 10 2 4 2 2 7 2 2" xfId="32762" xr:uid="{4BFD1892-8CB9-4489-8E43-49091F11525B}"/>
    <cellStyle name="Normal 10 2 4 2 2 7 3" xfId="32761" xr:uid="{8A53DB16-EC3F-4516-B769-313FD111254D}"/>
    <cellStyle name="Normal 10 2 4 2 2 8" xfId="11772" xr:uid="{942E55C0-F969-4E41-8FCA-0E20D1999F4E}"/>
    <cellStyle name="Normal 10 2 4 2 2 8 2" xfId="32763" xr:uid="{296808DF-C85A-4DC0-9486-94BEFA14F6EE}"/>
    <cellStyle name="Normal 10 2 4 2 2 9" xfId="11773" xr:uid="{D67EADE8-E571-4DFA-8856-53FC1F66CF29}"/>
    <cellStyle name="Normal 10 2 4 2 2 9 2" xfId="32764" xr:uid="{0B0D3E34-6353-45AD-BF8F-ABC90F9C6060}"/>
    <cellStyle name="Normal 10 2 4 2 3" xfId="11774" xr:uid="{81C438AE-7890-4F78-95B0-94408ECD9E65}"/>
    <cellStyle name="Normal 10 2 4 2 3 2" xfId="11775" xr:uid="{661EEAB7-175F-47CE-A746-E6091D32B2F7}"/>
    <cellStyle name="Normal 10 2 4 2 3 2 2" xfId="11776" xr:uid="{6A5560E9-0738-4444-90AD-FE38AA20B370}"/>
    <cellStyle name="Normal 10 2 4 2 3 2 2 2" xfId="11777" xr:uid="{2164C642-3FD7-4281-8A94-BACB8E4BD94E}"/>
    <cellStyle name="Normal 10 2 4 2 3 2 2 2 2" xfId="11778" xr:uid="{E2A14FAA-ABC4-4164-9FF6-A52BE17056AD}"/>
    <cellStyle name="Normal 10 2 4 2 3 2 2 2 2 2" xfId="32769" xr:uid="{3AF89F17-3598-423B-9D76-87AD6059F4F5}"/>
    <cellStyle name="Normal 10 2 4 2 3 2 2 2 3" xfId="32768" xr:uid="{041C7A96-8BD8-48E9-BA54-9C328914A0C2}"/>
    <cellStyle name="Normal 10 2 4 2 3 2 2 3" xfId="11779" xr:uid="{933AD04E-ADC0-412B-9623-B878B6B57553}"/>
    <cellStyle name="Normal 10 2 4 2 3 2 2 3 2" xfId="32770" xr:uid="{FBE2189A-9384-4E55-939B-066440503B65}"/>
    <cellStyle name="Normal 10 2 4 2 3 2 2 4" xfId="32767" xr:uid="{8F9386BD-BFF4-4DAA-9C4D-F866CDBFD5CB}"/>
    <cellStyle name="Normal 10 2 4 2 3 2 3" xfId="11780" xr:uid="{8AC6DCA8-E71F-4452-AC0A-9AA268A98FE7}"/>
    <cellStyle name="Normal 10 2 4 2 3 2 3 2" xfId="11781" xr:uid="{A4A7ADE6-4B9F-4367-8FB8-BBAE295E6C27}"/>
    <cellStyle name="Normal 10 2 4 2 3 2 3 2 2" xfId="32772" xr:uid="{87F42E0F-8E04-455F-B0E9-C8E04E0461FD}"/>
    <cellStyle name="Normal 10 2 4 2 3 2 3 3" xfId="32771" xr:uid="{DDA77AF9-AFF7-46E6-80B8-4F8B5545C3C2}"/>
    <cellStyle name="Normal 10 2 4 2 3 2 4" xfId="11782" xr:uid="{9CBC6678-E3F9-49D0-A0D0-1948E6BCADB7}"/>
    <cellStyle name="Normal 10 2 4 2 3 2 4 2" xfId="11783" xr:uid="{16CD322B-AD31-4FD0-9D2D-38D78AC007E8}"/>
    <cellStyle name="Normal 10 2 4 2 3 2 4 2 2" xfId="32774" xr:uid="{A866570B-F8A0-42F1-9CB6-EB511AD4C1B7}"/>
    <cellStyle name="Normal 10 2 4 2 3 2 4 3" xfId="32773" xr:uid="{EB7CC50C-C7FA-4DDD-A0DB-419441BFAB47}"/>
    <cellStyle name="Normal 10 2 4 2 3 2 5" xfId="11784" xr:uid="{C0555EB6-FD67-4FE9-A73C-B565A13FBE27}"/>
    <cellStyle name="Normal 10 2 4 2 3 2 5 2" xfId="32775" xr:uid="{B697BDDD-8152-43B6-8D84-41D794974330}"/>
    <cellStyle name="Normal 10 2 4 2 3 2 6" xfId="32766" xr:uid="{B617DEE4-156D-4E78-828C-DAA363138962}"/>
    <cellStyle name="Normal 10 2 4 2 3 3" xfId="11785" xr:uid="{12D9FF7F-CD8C-474A-9E61-EDD2F0AE11CD}"/>
    <cellStyle name="Normal 10 2 4 2 3 3 2" xfId="11786" xr:uid="{F0D02F22-132F-4B8A-B17B-5E6170295195}"/>
    <cellStyle name="Normal 10 2 4 2 3 3 2 2" xfId="11787" xr:uid="{77A4BAA4-BF10-4905-A7EE-793065C97227}"/>
    <cellStyle name="Normal 10 2 4 2 3 3 2 2 2" xfId="32778" xr:uid="{D4B847F9-E9B5-4EA2-B842-56AE54620C7A}"/>
    <cellStyle name="Normal 10 2 4 2 3 3 2 3" xfId="32777" xr:uid="{BA76ED7A-D0CD-40F6-8B41-13C0BD77C64D}"/>
    <cellStyle name="Normal 10 2 4 2 3 3 3" xfId="11788" xr:uid="{A095A45B-EDEB-496B-AFED-6D834B7849A7}"/>
    <cellStyle name="Normal 10 2 4 2 3 3 3 2" xfId="32779" xr:uid="{25B85207-6D9B-408B-A68D-4193C932622D}"/>
    <cellStyle name="Normal 10 2 4 2 3 3 4" xfId="32776" xr:uid="{951B83DD-EEE9-4977-8E3A-3C4C46C9E250}"/>
    <cellStyle name="Normal 10 2 4 2 3 4" xfId="11789" xr:uid="{47F648CC-AE5B-4EB3-A048-D53F8C12B497}"/>
    <cellStyle name="Normal 10 2 4 2 3 4 2" xfId="11790" xr:uid="{D538AE67-9083-4039-9D49-6DB3EC480D66}"/>
    <cellStyle name="Normal 10 2 4 2 3 4 2 2" xfId="32781" xr:uid="{86461F82-5EBD-4816-9628-87D8DD40EA58}"/>
    <cellStyle name="Normal 10 2 4 2 3 4 3" xfId="32780" xr:uid="{DEFB3533-9F3E-406E-9F51-D6AE1B1B0E2F}"/>
    <cellStyle name="Normal 10 2 4 2 3 5" xfId="11791" xr:uid="{310EA290-33B8-4ACF-8581-703BF249F174}"/>
    <cellStyle name="Normal 10 2 4 2 3 5 2" xfId="11792" xr:uid="{66D75D54-DC3C-4ED0-95FE-D34B0CDCDAFB}"/>
    <cellStyle name="Normal 10 2 4 2 3 5 2 2" xfId="32783" xr:uid="{C100D249-31BB-460C-A736-8DEA7CE91726}"/>
    <cellStyle name="Normal 10 2 4 2 3 5 3" xfId="32782" xr:uid="{C2C1A60B-27AC-4EB7-8610-B627BC72D002}"/>
    <cellStyle name="Normal 10 2 4 2 3 6" xfId="11793" xr:uid="{CAAA00E4-5B08-4B8A-9AA0-431FF77BDC51}"/>
    <cellStyle name="Normal 10 2 4 2 3 6 2" xfId="32784" xr:uid="{CC14E3FE-CA92-4D43-9132-923B9EFE5A72}"/>
    <cellStyle name="Normal 10 2 4 2 3 7" xfId="32765" xr:uid="{84A77127-2293-4C66-A3DA-0562E638BD8A}"/>
    <cellStyle name="Normal 10 2 4 2 4" xfId="11794" xr:uid="{4A302B8E-481C-419F-AD1F-C50E32B5EFE7}"/>
    <cellStyle name="Normal 10 2 4 2 4 2" xfId="11795" xr:uid="{72F71362-3D33-4292-9E7B-8EB9D0A7C2DF}"/>
    <cellStyle name="Normal 10 2 4 2 4 2 2" xfId="11796" xr:uid="{2530929A-DB76-4B17-8655-A88EAA083206}"/>
    <cellStyle name="Normal 10 2 4 2 4 2 2 2" xfId="11797" xr:uid="{D6358AA9-1BBC-4528-B8B6-FF867CC948BA}"/>
    <cellStyle name="Normal 10 2 4 2 4 2 2 2 2" xfId="32788" xr:uid="{B30EA9EF-9B02-4EB0-9588-3BD7F2D39147}"/>
    <cellStyle name="Normal 10 2 4 2 4 2 2 3" xfId="32787" xr:uid="{138D64E2-7243-4719-AFB2-E9441782A596}"/>
    <cellStyle name="Normal 10 2 4 2 4 2 3" xfId="11798" xr:uid="{AD5418E4-B516-4892-8365-17EB1FA91803}"/>
    <cellStyle name="Normal 10 2 4 2 4 2 3 2" xfId="32789" xr:uid="{496DB253-85CA-4935-BA6C-1B31B2E75077}"/>
    <cellStyle name="Normal 10 2 4 2 4 2 4" xfId="32786" xr:uid="{A12DBEFB-622A-40F6-8B66-2CBDEA8B52FE}"/>
    <cellStyle name="Normal 10 2 4 2 4 3" xfId="11799" xr:uid="{B916853A-D43D-43E7-B8E3-163D2DF1C1F2}"/>
    <cellStyle name="Normal 10 2 4 2 4 3 2" xfId="11800" xr:uid="{812AE6DA-D92A-48F7-9F71-A0C5AEB9E630}"/>
    <cellStyle name="Normal 10 2 4 2 4 3 2 2" xfId="32791" xr:uid="{95919B2C-AACE-4ED2-9417-A3F49A7355E4}"/>
    <cellStyle name="Normal 10 2 4 2 4 3 3" xfId="32790" xr:uid="{5CE7064C-30FD-4CBB-8654-46DA88AE8958}"/>
    <cellStyle name="Normal 10 2 4 2 4 4" xfId="11801" xr:uid="{51A46D92-AF09-40AF-87FF-9DD989A83D87}"/>
    <cellStyle name="Normal 10 2 4 2 4 4 2" xfId="11802" xr:uid="{C889C225-B288-4192-B1E7-3F6714892BBD}"/>
    <cellStyle name="Normal 10 2 4 2 4 4 2 2" xfId="32793" xr:uid="{46239641-F697-426B-9F6F-B7EB017899A8}"/>
    <cellStyle name="Normal 10 2 4 2 4 4 3" xfId="32792" xr:uid="{EC4D3611-A6FD-4E72-9832-ED8B3386658C}"/>
    <cellStyle name="Normal 10 2 4 2 4 5" xfId="11803" xr:uid="{3CDD06ED-825F-4945-B5A6-BE869F812580}"/>
    <cellStyle name="Normal 10 2 4 2 4 5 2" xfId="32794" xr:uid="{6DE22C1E-28B1-4C41-BEAE-39240FCB13B4}"/>
    <cellStyle name="Normal 10 2 4 2 4 6" xfId="32785" xr:uid="{F2A08E62-1FEE-413C-AF69-3CCF71249D48}"/>
    <cellStyle name="Normal 10 2 4 2 5" xfId="11804" xr:uid="{163D92E7-2721-4B58-90AD-F3EC0CC8DEBA}"/>
    <cellStyle name="Normal 10 2 4 2 5 2" xfId="11805" xr:uid="{158811F2-01C3-4DD4-ABE9-3068F85C07F6}"/>
    <cellStyle name="Normal 10 2 4 2 5 2 2" xfId="11806" xr:uid="{386439B3-11BB-4FC3-97C4-2EBBBEA4E6EA}"/>
    <cellStyle name="Normal 10 2 4 2 5 2 2 2" xfId="32797" xr:uid="{70B29E01-2BB7-48EC-9000-9F4B43F51AA8}"/>
    <cellStyle name="Normal 10 2 4 2 5 2 3" xfId="32796" xr:uid="{A5995769-D044-452E-93A1-67C0EEC77335}"/>
    <cellStyle name="Normal 10 2 4 2 5 3" xfId="11807" xr:uid="{921D2236-4468-411C-9727-4992CA6D185A}"/>
    <cellStyle name="Normal 10 2 4 2 5 3 2" xfId="32798" xr:uid="{E583B958-6C2E-44EE-B71D-81DB13BDBB2E}"/>
    <cellStyle name="Normal 10 2 4 2 5 4" xfId="32795" xr:uid="{2C5906C5-AC2E-472B-B1C8-EDEBD2E7ACB5}"/>
    <cellStyle name="Normal 10 2 4 2 6" xfId="11808" xr:uid="{EF70C003-3D3B-4E31-8AE1-4C59D0B38FFC}"/>
    <cellStyle name="Normal 10 2 4 2 6 2" xfId="11809" xr:uid="{DB99A7F2-7EE0-4534-9196-EE2B539EBAE5}"/>
    <cellStyle name="Normal 10 2 4 2 6 2 2" xfId="32800" xr:uid="{78AC07E2-4FD8-4A68-9060-103B2A79AA67}"/>
    <cellStyle name="Normal 10 2 4 2 6 3" xfId="32799" xr:uid="{F3B8615D-3CD8-458C-8ED1-D32EF6858108}"/>
    <cellStyle name="Normal 10 2 4 2 7" xfId="11810" xr:uid="{A5965E39-A6FD-4FE0-8D12-54A6664E5941}"/>
    <cellStyle name="Normal 10 2 4 2 7 2" xfId="11811" xr:uid="{5755C581-BC9B-42DA-AB80-CE6A6DD9366D}"/>
    <cellStyle name="Normal 10 2 4 2 7 2 2" xfId="32802" xr:uid="{17EAAECF-AF63-492C-8317-F4B6D2449CD3}"/>
    <cellStyle name="Normal 10 2 4 2 7 3" xfId="32801" xr:uid="{4966F5A1-A268-4F2F-94EA-3B4F8566C7E3}"/>
    <cellStyle name="Normal 10 2 4 2 8" xfId="11812" xr:uid="{96F905BF-C601-4662-9457-8492A7E25B09}"/>
    <cellStyle name="Normal 10 2 4 2 8 2" xfId="32803" xr:uid="{0766E6E9-2322-4064-A3A0-59B01486D8AA}"/>
    <cellStyle name="Normal 10 2 4 2 9" xfId="11813" xr:uid="{0C79964C-B2EF-4D2F-9EE6-F11E32D56EBA}"/>
    <cellStyle name="Normal 10 2 4 2 9 2" xfId="32804" xr:uid="{5CB552A9-C6BD-4563-B92A-245ACBBD5CA5}"/>
    <cellStyle name="Normal 10 2 4 3" xfId="11814" xr:uid="{E2F1C462-E002-408C-99BF-AF7AF08A4DE0}"/>
    <cellStyle name="Normal 10 2 4 3 2" xfId="11815" xr:uid="{A1905725-D648-4A8C-A83A-4AC9EF660647}"/>
    <cellStyle name="Normal 10 2 4 3 2 2" xfId="11816" xr:uid="{A048B9D7-2631-4595-9FEB-19960416A574}"/>
    <cellStyle name="Normal 10 2 4 3 2 2 2" xfId="11817" xr:uid="{5B711BBB-0F6A-4B05-AFF8-3B29DF8324C1}"/>
    <cellStyle name="Normal 10 2 4 3 2 2 2 2" xfId="11818" xr:uid="{A3C11D03-AA9F-49BB-8F53-623A8BE673FA}"/>
    <cellStyle name="Normal 10 2 4 3 2 2 2 2 2" xfId="32809" xr:uid="{471F5356-EF39-4A1D-9ED3-70C9DB66D989}"/>
    <cellStyle name="Normal 10 2 4 3 2 2 2 3" xfId="32808" xr:uid="{598DB18A-6172-4010-86D8-78313580D870}"/>
    <cellStyle name="Normal 10 2 4 3 2 2 3" xfId="11819" xr:uid="{1C026802-088C-44AA-A661-0EC801D6F5CE}"/>
    <cellStyle name="Normal 10 2 4 3 2 2 3 2" xfId="32810" xr:uid="{DDE3A477-EDE8-4263-A773-A7A0F8763785}"/>
    <cellStyle name="Normal 10 2 4 3 2 2 4" xfId="32807" xr:uid="{65637B75-2114-42E8-A694-50ADE0E89397}"/>
    <cellStyle name="Normal 10 2 4 3 2 3" xfId="11820" xr:uid="{B6F4F7C0-0866-4C41-9901-122F5A6E9DE8}"/>
    <cellStyle name="Normal 10 2 4 3 2 3 2" xfId="11821" xr:uid="{A8A42FD4-F8D7-4D32-932C-E0F675DAE33E}"/>
    <cellStyle name="Normal 10 2 4 3 2 3 2 2" xfId="32812" xr:uid="{00CF4796-79C1-4B1E-8935-56FF77C8374D}"/>
    <cellStyle name="Normal 10 2 4 3 2 3 3" xfId="32811" xr:uid="{F2692F00-82C9-4C8B-BF21-111E6BFA94E3}"/>
    <cellStyle name="Normal 10 2 4 3 2 4" xfId="11822" xr:uid="{8F3DEACF-470E-4293-94F6-2624F76E8E4F}"/>
    <cellStyle name="Normal 10 2 4 3 2 4 2" xfId="11823" xr:uid="{A442397E-E326-4858-A7F2-FE03E05BBE08}"/>
    <cellStyle name="Normal 10 2 4 3 2 4 2 2" xfId="32814" xr:uid="{BD73697B-D2B2-4F0A-9B5F-E729B8517FF7}"/>
    <cellStyle name="Normal 10 2 4 3 2 4 3" xfId="32813" xr:uid="{9919FEDB-1A58-4CFC-870A-A845687FC35B}"/>
    <cellStyle name="Normal 10 2 4 3 2 5" xfId="11824" xr:uid="{257D8933-B61B-4E53-9FDD-E8A72E1FEB3C}"/>
    <cellStyle name="Normal 10 2 4 3 2 5 2" xfId="32815" xr:uid="{044DB2A9-642F-4475-A5BB-F24638F69435}"/>
    <cellStyle name="Normal 10 2 4 3 2 6" xfId="32806" xr:uid="{92317D88-33A3-45A6-B85F-07A383D0FFD0}"/>
    <cellStyle name="Normal 10 2 4 3 3" xfId="11825" xr:uid="{9A11D54C-2680-4F41-B081-216554834047}"/>
    <cellStyle name="Normal 10 2 4 3 3 2" xfId="11826" xr:uid="{B8E80982-3973-4D3A-BF6B-09667C25AC5F}"/>
    <cellStyle name="Normal 10 2 4 3 3 2 2" xfId="11827" xr:uid="{313DDFBA-4F77-47DD-98F4-A499CEBE6F65}"/>
    <cellStyle name="Normal 10 2 4 3 3 2 2 2" xfId="32818" xr:uid="{F997ECE4-28DD-4788-9D85-C45D530781DF}"/>
    <cellStyle name="Normal 10 2 4 3 3 2 3" xfId="32817" xr:uid="{2B97A81F-923E-4295-9340-DC417703E65A}"/>
    <cellStyle name="Normal 10 2 4 3 3 3" xfId="11828" xr:uid="{44DCBF80-B86E-4D4C-8386-857428242648}"/>
    <cellStyle name="Normal 10 2 4 3 3 3 2" xfId="32819" xr:uid="{1516F243-D4ED-4773-A278-B45D45C0BAAA}"/>
    <cellStyle name="Normal 10 2 4 3 3 4" xfId="32816" xr:uid="{851B10B4-31F9-43F5-9211-6D7C2E0C4EB6}"/>
    <cellStyle name="Normal 10 2 4 3 4" xfId="11829" xr:uid="{74391391-9553-4B71-980D-AB40F32EEAB7}"/>
    <cellStyle name="Normal 10 2 4 3 4 2" xfId="11830" xr:uid="{08A322B4-90EA-4F69-8DAB-3E27D54AEB6B}"/>
    <cellStyle name="Normal 10 2 4 3 4 2 2" xfId="32821" xr:uid="{8A64FC86-662F-4DA3-AF52-CB17B3DCF182}"/>
    <cellStyle name="Normal 10 2 4 3 4 3" xfId="32820" xr:uid="{4C05592F-96E7-4944-BBD2-17C2D016764C}"/>
    <cellStyle name="Normal 10 2 4 3 5" xfId="11831" xr:uid="{15F7E965-5C01-41E4-B953-15C507C917E7}"/>
    <cellStyle name="Normal 10 2 4 3 5 2" xfId="11832" xr:uid="{3035875D-9AF7-47D9-A941-148FD1199305}"/>
    <cellStyle name="Normal 10 2 4 3 5 2 2" xfId="32823" xr:uid="{B8DD02EE-71C4-4B2E-9471-E5B5E14B378A}"/>
    <cellStyle name="Normal 10 2 4 3 5 3" xfId="32822" xr:uid="{8B9767EC-2FBF-49C3-817F-97A2CB2409E3}"/>
    <cellStyle name="Normal 10 2 4 3 6" xfId="11833" xr:uid="{22AB1877-64C2-4AF2-9E28-78FDF76F3460}"/>
    <cellStyle name="Normal 10 2 4 3 6 2" xfId="32824" xr:uid="{2D02D693-1DA0-4096-994F-09C89D1B9030}"/>
    <cellStyle name="Normal 10 2 4 3 7" xfId="32805" xr:uid="{3C5B9C84-21D4-4301-8034-BBBEC706016A}"/>
    <cellStyle name="Normal 10 2 4 4" xfId="11834" xr:uid="{EE85C5B9-C365-4D0C-8E04-4DCB6CF22580}"/>
    <cellStyle name="Normal 10 2 4 4 2" xfId="11835" xr:uid="{55B042BB-1A19-4617-83C8-0B8001550E86}"/>
    <cellStyle name="Normal 10 2 4 4 2 2" xfId="11836" xr:uid="{8798294E-6EC9-4240-BC0F-4D66DD011FBF}"/>
    <cellStyle name="Normal 10 2 4 4 2 2 2" xfId="11837" xr:uid="{5F481FFC-DB77-4339-8625-E1ACFE45CC21}"/>
    <cellStyle name="Normal 10 2 4 4 2 2 2 2" xfId="32828" xr:uid="{8C1B98B6-B32F-4A8F-A896-1D6D12B73859}"/>
    <cellStyle name="Normal 10 2 4 4 2 2 3" xfId="32827" xr:uid="{A5C91973-7656-42C1-B2D3-2FA025649009}"/>
    <cellStyle name="Normal 10 2 4 4 2 3" xfId="11838" xr:uid="{0E410F97-0B4D-435D-B32A-986233DA95DC}"/>
    <cellStyle name="Normal 10 2 4 4 2 3 2" xfId="32829" xr:uid="{094F8AD9-6D84-4303-9163-BB1800FD53B0}"/>
    <cellStyle name="Normal 10 2 4 4 2 4" xfId="32826" xr:uid="{FA3F36E2-0673-49A4-AB3E-9F283E7DBF37}"/>
    <cellStyle name="Normal 10 2 4 4 3" xfId="11839" xr:uid="{2FBC8AEB-98BF-48FF-A42C-04CF44002C33}"/>
    <cellStyle name="Normal 10 2 4 4 3 2" xfId="11840" xr:uid="{3F8869A0-F5F6-4409-A449-0C245801801D}"/>
    <cellStyle name="Normal 10 2 4 4 3 2 2" xfId="32831" xr:uid="{E8DE8AFB-BD4F-4886-9A91-9DA4BC391847}"/>
    <cellStyle name="Normal 10 2 4 4 3 3" xfId="32830" xr:uid="{F762E627-17C3-48DA-A4F2-45FD1D7C952B}"/>
    <cellStyle name="Normal 10 2 4 4 4" xfId="11841" xr:uid="{666D95CC-418C-459D-9A3B-47BF26B0AFC3}"/>
    <cellStyle name="Normal 10 2 4 4 4 2" xfId="11842" xr:uid="{C59884D4-B5EC-4DA3-BC9E-B1312784C9B5}"/>
    <cellStyle name="Normal 10 2 4 4 4 2 2" xfId="32833" xr:uid="{A4C59DFB-465A-4479-A960-E52EC5FD6798}"/>
    <cellStyle name="Normal 10 2 4 4 4 3" xfId="32832" xr:uid="{73444ACE-3BF8-44AB-B36C-959FBD1F4915}"/>
    <cellStyle name="Normal 10 2 4 4 5" xfId="11843" xr:uid="{E72A9E6E-8CF8-4E84-99F7-E7634B59D169}"/>
    <cellStyle name="Normal 10 2 4 4 5 2" xfId="32834" xr:uid="{877151FA-A66E-4CEE-A934-4A7A91F35006}"/>
    <cellStyle name="Normal 10 2 4 4 6" xfId="32825" xr:uid="{3108DA4B-71C2-46CE-BB9B-C732B6B1E70A}"/>
    <cellStyle name="Normal 10 2 4 5" xfId="11844" xr:uid="{27F72E3A-3E0E-4030-BF8A-5ECAC69FA732}"/>
    <cellStyle name="Normal 10 2 4 5 2" xfId="11845" xr:uid="{DAF16B97-C9C9-4B0E-B5A6-CA8534EFCBC3}"/>
    <cellStyle name="Normal 10 2 4 5 2 2" xfId="11846" xr:uid="{00982237-F6E0-401A-809B-F565A16126E5}"/>
    <cellStyle name="Normal 10 2 4 5 2 2 2" xfId="32837" xr:uid="{F7BAD18A-DC7A-434F-8311-47E1909924EB}"/>
    <cellStyle name="Normal 10 2 4 5 2 3" xfId="32836" xr:uid="{1A64ACF6-0820-4A17-9246-33703CC1DDF3}"/>
    <cellStyle name="Normal 10 2 4 5 3" xfId="11847" xr:uid="{8D66DEAE-9943-445E-A376-F2818F22CB9D}"/>
    <cellStyle name="Normal 10 2 4 5 3 2" xfId="32838" xr:uid="{9D629674-7980-43EA-8D06-60C84C440EEF}"/>
    <cellStyle name="Normal 10 2 4 5 4" xfId="32835" xr:uid="{41005151-CBBD-4D40-BAFE-9521AF6F1FC8}"/>
    <cellStyle name="Normal 10 2 4 6" xfId="11848" xr:uid="{89FB443C-4611-434A-88E4-3B8759D88B78}"/>
    <cellStyle name="Normal 10 2 4 6 2" xfId="11849" xr:uid="{16773563-84D8-4FBD-BF09-19F86436DF68}"/>
    <cellStyle name="Normal 10 2 4 6 2 2" xfId="32840" xr:uid="{8E9F8BC7-B6FF-4407-8639-54C23B6614AD}"/>
    <cellStyle name="Normal 10 2 4 6 3" xfId="32839" xr:uid="{1FA72941-5CAD-4699-AE6A-1F79EC7C8937}"/>
    <cellStyle name="Normal 10 2 4 7" xfId="11850" xr:uid="{5A3A8A0B-F293-4918-BED6-D4119C44A98A}"/>
    <cellStyle name="Normal 10 2 4 7 2" xfId="11851" xr:uid="{685BBB25-8D89-47A9-A20B-3955421C890F}"/>
    <cellStyle name="Normal 10 2 4 7 2 2" xfId="32842" xr:uid="{96053DCE-C1AE-437D-999E-515612A924C2}"/>
    <cellStyle name="Normal 10 2 4 7 3" xfId="32841" xr:uid="{A4699D1C-D0EF-4E63-8336-6161CE49DDCF}"/>
    <cellStyle name="Normal 10 2 4 8" xfId="11852" xr:uid="{8232A0A5-CE45-4DA8-A241-669A3EAB5F24}"/>
    <cellStyle name="Normal 10 2 4 8 2" xfId="32843" xr:uid="{CE05E4E2-54BC-4862-A5CA-AFAE80CD5FB0}"/>
    <cellStyle name="Normal 10 2 4 9" xfId="11853" xr:uid="{B931064F-D691-4010-8DBF-9A8346028596}"/>
    <cellStyle name="Normal 10 2 4 9 2" xfId="32844" xr:uid="{44FC9495-C784-40EF-8A26-CEF7E14E3305}"/>
    <cellStyle name="Normal 10 2 5" xfId="9680" xr:uid="{1CE57FE3-C45F-4B27-850A-4DDD5E59EB3D}"/>
    <cellStyle name="Normal 10 2 5 10" xfId="43341" xr:uid="{BBFE20D6-4735-4A60-8D43-76F49B66F3AA}"/>
    <cellStyle name="Normal 10 2 5 2" xfId="11855" xr:uid="{B23CCC15-5180-4537-9A5E-F6B148BB5522}"/>
    <cellStyle name="Normal 10 2 5 2 2" xfId="11856" xr:uid="{AA5C85CC-C2A0-470D-8350-24DBB13B2E0B}"/>
    <cellStyle name="Normal 10 2 5 2 2 2" xfId="11857" xr:uid="{055DFF3E-F97A-4A6E-879B-C16A0E518EDA}"/>
    <cellStyle name="Normal 10 2 5 2 2 2 2" xfId="11858" xr:uid="{68DB4166-31D1-42CC-90A9-E44A40FB6253}"/>
    <cellStyle name="Normal 10 2 5 2 2 2 2 2" xfId="32849" xr:uid="{B201A0CD-5197-41A7-8892-2CBEFB951DDF}"/>
    <cellStyle name="Normal 10 2 5 2 2 2 3" xfId="32848" xr:uid="{0A75D8DA-CE6E-4861-8BD8-6F80C912A63D}"/>
    <cellStyle name="Normal 10 2 5 2 2 3" xfId="11859" xr:uid="{5AD11108-CF0A-48C8-9D09-2BAE9F1944BB}"/>
    <cellStyle name="Normal 10 2 5 2 2 3 2" xfId="32850" xr:uid="{7CDBC25D-CCF8-4BCA-A8E2-07C589C679AD}"/>
    <cellStyle name="Normal 10 2 5 2 2 4" xfId="32847" xr:uid="{9804FC67-6BDC-4F8E-9F55-BAF33ABFD0A6}"/>
    <cellStyle name="Normal 10 2 5 2 3" xfId="11860" xr:uid="{09E32C6E-D47A-4199-9C99-B3CD8B908943}"/>
    <cellStyle name="Normal 10 2 5 2 3 2" xfId="11861" xr:uid="{56846907-2895-4813-A44F-3BB78D02DF75}"/>
    <cellStyle name="Normal 10 2 5 2 3 2 2" xfId="32852" xr:uid="{B8F90DB0-64FD-4076-A020-1439430C197B}"/>
    <cellStyle name="Normal 10 2 5 2 3 3" xfId="32851" xr:uid="{87CC1259-F264-4D08-979E-5178A3F4DF2D}"/>
    <cellStyle name="Normal 10 2 5 2 4" xfId="11862" xr:uid="{338B0D21-C86E-49EF-A07F-B70F3249DA1E}"/>
    <cellStyle name="Normal 10 2 5 2 4 2" xfId="11863" xr:uid="{200D2D46-0835-48CE-83BA-47E827D7DE81}"/>
    <cellStyle name="Normal 10 2 5 2 4 2 2" xfId="32854" xr:uid="{D643E4B5-B2B7-4B76-9B12-535CD9512D60}"/>
    <cellStyle name="Normal 10 2 5 2 4 3" xfId="32853" xr:uid="{2DF7CC02-6DE2-4066-90BE-D3356E3A60B7}"/>
    <cellStyle name="Normal 10 2 5 2 5" xfId="11864" xr:uid="{3D333C6D-E90A-44A8-A46E-2C5EBBEB1DD4}"/>
    <cellStyle name="Normal 10 2 5 2 5 2" xfId="32855" xr:uid="{2712E20D-B684-45FA-89D8-DF856AE84722}"/>
    <cellStyle name="Normal 10 2 5 2 6" xfId="20630" xr:uid="{89FF5836-E020-4096-A028-5F4FAF82D6A1}"/>
    <cellStyle name="Normal 10 2 5 2 6 2" xfId="40932" xr:uid="{61EF58F1-7328-4888-AE2C-D5B7D295EB03}"/>
    <cellStyle name="Normal 10 2 5 2 7" xfId="32846" xr:uid="{E5E67E43-932F-4714-A8C0-9E903636EE3A}"/>
    <cellStyle name="Normal 10 2 5 2 8" xfId="43342" xr:uid="{6D576C42-2FDB-48EC-9286-A026F9F85A38}"/>
    <cellStyle name="Normal 10 2 5 3" xfId="11865" xr:uid="{5ECC37CB-4DB1-4F55-8E4B-4E6F2629A1C6}"/>
    <cellStyle name="Normal 10 2 5 3 2" xfId="11866" xr:uid="{786420A5-5BC9-41CD-86C3-2C986C326440}"/>
    <cellStyle name="Normal 10 2 5 3 2 2" xfId="11867" xr:uid="{77856F49-6E58-4B2D-B85F-657BC436C818}"/>
    <cellStyle name="Normal 10 2 5 3 2 2 2" xfId="32858" xr:uid="{3F2C3B43-32BB-4348-9E3F-91DE73C55891}"/>
    <cellStyle name="Normal 10 2 5 3 2 3" xfId="32857" xr:uid="{96EE13D6-5F15-40C8-BCB4-9E0629DACB69}"/>
    <cellStyle name="Normal 10 2 5 3 3" xfId="11868" xr:uid="{AF977AA7-9C32-435B-8192-20D50904198B}"/>
    <cellStyle name="Normal 10 2 5 3 3 2" xfId="32859" xr:uid="{8C8A2DD5-2267-4194-8E36-D31ADF5476FF}"/>
    <cellStyle name="Normal 10 2 5 3 4" xfId="32856" xr:uid="{A024E1FF-F972-4AAA-A9C2-FEDE89196C65}"/>
    <cellStyle name="Normal 10 2 5 4" xfId="11869" xr:uid="{9D17DAEA-7EA9-4C27-B8EB-B9F957BDECAA}"/>
    <cellStyle name="Normal 10 2 5 4 2" xfId="11870" xr:uid="{5739F9FB-BBFE-4A83-BD76-832B43814B8E}"/>
    <cellStyle name="Normal 10 2 5 4 2 2" xfId="32861" xr:uid="{78FC8805-BCA7-477E-B505-B1FFE47A15D1}"/>
    <cellStyle name="Normal 10 2 5 4 3" xfId="32860" xr:uid="{E2D863ED-5191-41AE-B63A-89678801D632}"/>
    <cellStyle name="Normal 10 2 5 5" xfId="11871" xr:uid="{29B9B527-67B7-4595-9127-C27A9D7DFAE5}"/>
    <cellStyle name="Normal 10 2 5 5 2" xfId="11872" xr:uid="{4FC68DF6-3DDA-47CE-AF67-4F35D00C97FB}"/>
    <cellStyle name="Normal 10 2 5 5 2 2" xfId="32863" xr:uid="{C44D0423-D3E3-4AC4-8B79-76602B7425EF}"/>
    <cellStyle name="Normal 10 2 5 5 3" xfId="32862" xr:uid="{6CB66E7A-3431-4803-8985-846C247C44B3}"/>
    <cellStyle name="Normal 10 2 5 6" xfId="11873" xr:uid="{10A69A8C-2D3B-47F8-AD9C-067B48E27416}"/>
    <cellStyle name="Normal 10 2 5 6 2" xfId="32864" xr:uid="{70A2D0EB-AABA-45A0-B9F7-543E4544EAB2}"/>
    <cellStyle name="Normal 10 2 5 7" xfId="11854" xr:uid="{122FF97F-69BB-4105-A667-972831900A18}"/>
    <cellStyle name="Normal 10 2 5 7 2" xfId="32845" xr:uid="{10C00859-97D6-4029-9C44-F489DBEC6A8E}"/>
    <cellStyle name="Normal 10 2 5 8" xfId="20629" xr:uid="{B61379FD-3554-41C8-84D6-8EF990AC14F4}"/>
    <cellStyle name="Normal 10 2 5 8 2" xfId="40931" xr:uid="{55E4067C-249A-4285-A20C-48FA353E30FD}"/>
    <cellStyle name="Normal 10 2 5 9" xfId="31168" xr:uid="{B2AFE323-A9AE-4FA1-B8CE-735342CBDA08}"/>
    <cellStyle name="Normal 10 2 6" xfId="11874" xr:uid="{7B13C4FC-6A6C-4CBF-AEEC-0E089B077857}"/>
    <cellStyle name="Normal 10 2 6 2" xfId="11875" xr:uid="{0763D1FC-2F83-4621-9333-4F338A990818}"/>
    <cellStyle name="Normal 10 2 6 2 2" xfId="11876" xr:uid="{29EAE0CF-BD72-43F6-94AA-FFF059104623}"/>
    <cellStyle name="Normal 10 2 6 2 2 2" xfId="11877" xr:uid="{0FA7F610-DEB9-481A-A8BB-FDE0E2644AB6}"/>
    <cellStyle name="Normal 10 2 6 2 2 2 2" xfId="32868" xr:uid="{BBAD115F-839A-4714-AF5D-71731F5E436C}"/>
    <cellStyle name="Normal 10 2 6 2 2 3" xfId="32867" xr:uid="{5634DB01-4066-4FBC-B7C1-EED78DF0756B}"/>
    <cellStyle name="Normal 10 2 6 2 3" xfId="11878" xr:uid="{413BE28B-4BEF-49B8-ABC3-D1E73DAFC30B}"/>
    <cellStyle name="Normal 10 2 6 2 3 2" xfId="32869" xr:uid="{57CEE3EF-EEC5-4E7D-ADC0-84124DF8E078}"/>
    <cellStyle name="Normal 10 2 6 2 4" xfId="32866" xr:uid="{C99A8BCF-9C6F-431A-AB9B-C4DDDE0BA9D8}"/>
    <cellStyle name="Normal 10 2 6 3" xfId="11879" xr:uid="{EDAB9B19-FA13-4463-995C-72A895BA5D31}"/>
    <cellStyle name="Normal 10 2 6 3 2" xfId="11880" xr:uid="{82A3D559-322C-495E-8422-BADD4CA5544F}"/>
    <cellStyle name="Normal 10 2 6 3 2 2" xfId="32871" xr:uid="{E89D722F-C079-41E7-A278-13519D91C929}"/>
    <cellStyle name="Normal 10 2 6 3 3" xfId="32870" xr:uid="{E3C986D3-D78D-40D8-8D62-F71EC48B9BB8}"/>
    <cellStyle name="Normal 10 2 6 4" xfId="11881" xr:uid="{2EA459A5-1CCD-42F4-AE90-1B9E98F971A4}"/>
    <cellStyle name="Normal 10 2 6 4 2" xfId="11882" xr:uid="{D284B73F-5210-44CC-8172-BD1CBD499C4E}"/>
    <cellStyle name="Normal 10 2 6 4 2 2" xfId="32873" xr:uid="{8861EA8F-8E52-41AE-A4EC-7184F9A80519}"/>
    <cellStyle name="Normal 10 2 6 4 3" xfId="32872" xr:uid="{15A89865-F62D-4565-9A2F-A6A1A798694A}"/>
    <cellStyle name="Normal 10 2 6 5" xfId="11883" xr:uid="{5102D175-48C4-4D37-9A38-169D3AFDE81A}"/>
    <cellStyle name="Normal 10 2 6 5 2" xfId="32874" xr:uid="{F0867040-2F28-4E89-AD77-1A1689C8F7EC}"/>
    <cellStyle name="Normal 10 2 6 6" xfId="20631" xr:uid="{2D0158E8-37CE-478B-8C0E-85680E075943}"/>
    <cellStyle name="Normal 10 2 6 6 2" xfId="40933" xr:uid="{0E993E3F-AD50-4AE8-B3D2-168180338C54}"/>
    <cellStyle name="Normal 10 2 6 7" xfId="32865" xr:uid="{3F224D18-620E-45A4-9EF0-7098815CA467}"/>
    <cellStyle name="Normal 10 2 6 8" xfId="43343" xr:uid="{78EB3D51-DED5-4D0A-BBE3-7FE63038075A}"/>
    <cellStyle name="Normal 10 2 7" xfId="11884" xr:uid="{2B21D72E-3D10-4C15-A7F6-BA5F8C505139}"/>
    <cellStyle name="Normal 10 2 7 2" xfId="11885" xr:uid="{D415F186-752D-4C21-8155-C53C48768B9D}"/>
    <cellStyle name="Normal 10 2 7 2 2" xfId="11886" xr:uid="{9513EF09-82DC-4F2E-BEEE-1599D8AC86B8}"/>
    <cellStyle name="Normal 10 2 7 2 2 2" xfId="32877" xr:uid="{A9DA3E31-DA26-4F00-94DC-43E14741FCDD}"/>
    <cellStyle name="Normal 10 2 7 2 3" xfId="32876" xr:uid="{6E9E5623-C193-420F-969E-C6B0B2C9ED45}"/>
    <cellStyle name="Normal 10 2 7 3" xfId="11887" xr:uid="{A788FE95-C197-47D5-B081-E72EAF886801}"/>
    <cellStyle name="Normal 10 2 7 3 2" xfId="32878" xr:uid="{621866EC-EF51-46E6-A83A-40BD79B1D123}"/>
    <cellStyle name="Normal 10 2 7 4" xfId="32875" xr:uid="{43354BDE-1363-4D84-8905-D9A3BCCC6B8B}"/>
    <cellStyle name="Normal 10 2 8" xfId="11888" xr:uid="{692AA48C-0B5D-4103-8A26-54B8C2E65148}"/>
    <cellStyle name="Normal 10 2 8 2" xfId="11889" xr:uid="{EAF60498-A04C-4996-838A-E11E3B67F781}"/>
    <cellStyle name="Normal 10 2 8 2 2" xfId="32880" xr:uid="{05572687-04AD-421F-A0BA-825D717EDAFA}"/>
    <cellStyle name="Normal 10 2 8 3" xfId="32879" xr:uid="{943A2480-C396-472B-832A-027FDE0DD601}"/>
    <cellStyle name="Normal 10 2 9" xfId="11890" xr:uid="{742CF068-AECA-4E35-BD7F-F64285D48EFD}"/>
    <cellStyle name="Normal 10 2 9 2" xfId="11891" xr:uid="{EB51BE78-427E-412E-B78A-20866A628DEB}"/>
    <cellStyle name="Normal 10 2 9 2 2" xfId="32882" xr:uid="{BBE65EFF-0A90-49B1-AB89-326FDC5FAA5D}"/>
    <cellStyle name="Normal 10 2 9 3" xfId="32881" xr:uid="{A8CDFAFB-90DC-413B-A233-63FBF5D18522}"/>
    <cellStyle name="Normal 10 3" xfId="704" xr:uid="{FC929F0A-F8CE-49A8-B2D4-1503A761AE7A}"/>
    <cellStyle name="Normal 10 3 10" xfId="11892" xr:uid="{B2D8E59D-E8FA-45EA-AA71-77EE1073F952}"/>
    <cellStyle name="Normal 10 3 10 2" xfId="32883" xr:uid="{7AAE060A-774F-44F0-A723-96A1BBACF97E}"/>
    <cellStyle name="Normal 10 3 11" xfId="20632" xr:uid="{AA104478-9022-401E-98F7-4BCD7E638F14}"/>
    <cellStyle name="Normal 10 3 11 2" xfId="40934" xr:uid="{786CE960-8A7E-431A-96BF-01083422A679}"/>
    <cellStyle name="Normal 10 3 12" xfId="23798" xr:uid="{3911A30B-AD92-48CD-8DBD-5B1839F4925F}"/>
    <cellStyle name="Normal 10 3 13" xfId="43344" xr:uid="{D1C89DF7-8898-4759-B9E3-07A4F1A9FCE7}"/>
    <cellStyle name="Normal 10 3 14" xfId="47060" xr:uid="{28BC3DC9-2D86-49D6-90E5-C1D92C44BCE2}"/>
    <cellStyle name="Normal 10 3 2" xfId="2270" xr:uid="{CB20699B-7401-4F0F-B54F-3F97BCC5EE3D}"/>
    <cellStyle name="Normal 10 3 2 10" xfId="43345" xr:uid="{FE2E7667-6883-43CF-84EB-DCB9C09E942F}"/>
    <cellStyle name="Normal 10 3 2 11" xfId="47243" xr:uid="{08CD20C0-6A79-4DC2-BEC4-6712D8EC979C}"/>
    <cellStyle name="Normal 10 3 2 2" xfId="4945" xr:uid="{57ECCC6C-31B2-40FE-BD78-A938F8851DAB}"/>
    <cellStyle name="Normal 10 3 2 2 10" xfId="49002" xr:uid="{9DEABD28-E3D8-4B5C-B6B0-BF6D3C14F605}"/>
    <cellStyle name="Normal 10 3 2 2 2" xfId="8711" xr:uid="{13E95CDA-3FCD-4B7F-8342-99643D764831}"/>
    <cellStyle name="Normal 10 3 2 2 2 2" xfId="11896" xr:uid="{EC2910B5-0C9F-409B-891A-BAAB0F2B16C3}"/>
    <cellStyle name="Normal 10 3 2 2 2 2 2" xfId="11897" xr:uid="{3DA0D4A2-4FCF-4B33-824B-A32AED75B6BF}"/>
    <cellStyle name="Normal 10 3 2 2 2 2 2 2" xfId="32888" xr:uid="{56133CDF-CDF4-4AB2-820E-45FCB5F81F4B}"/>
    <cellStyle name="Normal 10 3 2 2 2 2 3" xfId="32887" xr:uid="{8AF28EBC-931C-4970-94EF-A13667FD324A}"/>
    <cellStyle name="Normal 10 3 2 2 2 3" xfId="11898" xr:uid="{F399B595-B3BC-46DE-913B-6C6B78877B8C}"/>
    <cellStyle name="Normal 10 3 2 2 2 3 2" xfId="32889" xr:uid="{5A7FC6F1-3939-4335-91E9-BF0744825899}"/>
    <cellStyle name="Normal 10 3 2 2 2 4" xfId="11895" xr:uid="{E6E343C8-B3A9-496F-AEA0-BA79BB0B496D}"/>
    <cellStyle name="Normal 10 3 2 2 2 4 2" xfId="32886" xr:uid="{13145976-3740-4F6E-BB63-F58C8CCB150F}"/>
    <cellStyle name="Normal 10 3 2 2 2 5" xfId="20635" xr:uid="{FB638559-C328-4CE5-987E-5CBE6E0C805F}"/>
    <cellStyle name="Normal 10 3 2 2 2 5 2" xfId="40937" xr:uid="{55C1796A-0755-485D-A531-7AE10CF7C2C3}"/>
    <cellStyle name="Normal 10 3 2 2 2 6" xfId="30201" xr:uid="{DF24DCF1-2ED8-46F0-A52D-409DA80DABBA}"/>
    <cellStyle name="Normal 10 3 2 2 2 7" xfId="43347" xr:uid="{F5C0051F-7525-4DDD-A216-9955D7DBDC48}"/>
    <cellStyle name="Normal 10 3 2 2 3" xfId="11899" xr:uid="{79E40059-817A-45A5-AB14-8295FAB0A5CE}"/>
    <cellStyle name="Normal 10 3 2 2 3 2" xfId="11900" xr:uid="{B29682F6-3046-4F10-ACDF-05A28A4D9141}"/>
    <cellStyle name="Normal 10 3 2 2 3 2 2" xfId="32891" xr:uid="{C0B63F26-F919-4923-9ED0-6608CCA9DB73}"/>
    <cellStyle name="Normal 10 3 2 2 3 3" xfId="32890" xr:uid="{5DF01AEB-0949-4EC8-ACCC-D24ECE05F918}"/>
    <cellStyle name="Normal 10 3 2 2 4" xfId="11901" xr:uid="{BA9DC733-C77F-4049-86E1-892FB9849A2E}"/>
    <cellStyle name="Normal 10 3 2 2 4 2" xfId="11902" xr:uid="{B4415968-EB89-4737-BA9C-6F715C6FB096}"/>
    <cellStyle name="Normal 10 3 2 2 4 2 2" xfId="32893" xr:uid="{EACA2DF4-2FEB-40A6-82CC-8586E3A23868}"/>
    <cellStyle name="Normal 10 3 2 2 4 3" xfId="32892" xr:uid="{ED56B5FC-7D07-4785-B994-3D73D7C4068B}"/>
    <cellStyle name="Normal 10 3 2 2 5" xfId="11903" xr:uid="{2DF8738F-A786-42DF-9235-F55291B53BAD}"/>
    <cellStyle name="Normal 10 3 2 2 5 2" xfId="32894" xr:uid="{B23D4856-C2C8-4A62-AFFD-7D25A85E1E2E}"/>
    <cellStyle name="Normal 10 3 2 2 6" xfId="11894" xr:uid="{AEF72C3F-F189-4590-A66A-4129610BE14D}"/>
    <cellStyle name="Normal 10 3 2 2 6 2" xfId="32885" xr:uid="{6833D9BE-3DF6-4DC7-9B96-D55A4078456F}"/>
    <cellStyle name="Normal 10 3 2 2 7" xfId="20634" xr:uid="{0C6EE4AB-F5D7-4D1D-A8DF-988FF36C1F72}"/>
    <cellStyle name="Normal 10 3 2 2 7 2" xfId="40936" xr:uid="{1E54C6E3-5732-4F1B-981C-C409CA154A26}"/>
    <cellStyle name="Normal 10 3 2 2 8" xfId="26432" xr:uid="{2E83E39D-7039-4867-B788-AEE0C681EAAE}"/>
    <cellStyle name="Normal 10 3 2 2 9" xfId="43346" xr:uid="{F8294F2B-4227-4DA6-A8B5-F2691DEBC853}"/>
    <cellStyle name="Normal 10 3 2 3" xfId="6333" xr:uid="{D254B529-3600-46F3-9A1C-33E4840C9C78}"/>
    <cellStyle name="Normal 10 3 2 3 2" xfId="11905" xr:uid="{D953A66A-76CE-458A-B4DA-471375968628}"/>
    <cellStyle name="Normal 10 3 2 3 2 2" xfId="11906" xr:uid="{F8E0C381-D3BC-4446-B03A-BADCD3896043}"/>
    <cellStyle name="Normal 10 3 2 3 2 2 2" xfId="32897" xr:uid="{F6AEE858-C014-43B6-9243-B90F4A101076}"/>
    <cellStyle name="Normal 10 3 2 3 2 3" xfId="20637" xr:uid="{4843BD5C-8076-43D9-B265-A5968146B142}"/>
    <cellStyle name="Normal 10 3 2 3 2 3 2" xfId="40939" xr:uid="{CA070B2A-3D96-4E8B-8F54-9E6B2665C88B}"/>
    <cellStyle name="Normal 10 3 2 3 2 4" xfId="32896" xr:uid="{B9DA2F8E-2F4A-49EC-B51F-755052B9D941}"/>
    <cellStyle name="Normal 10 3 2 3 2 5" xfId="43349" xr:uid="{4138CE06-255E-4E51-AC5C-F1C38688C993}"/>
    <cellStyle name="Normal 10 3 2 3 3" xfId="11907" xr:uid="{0A318DC2-336D-47E5-AA81-B51D5EB4FD45}"/>
    <cellStyle name="Normal 10 3 2 3 3 2" xfId="32898" xr:uid="{AC5E028B-D17E-4645-9927-8B768D7D51A0}"/>
    <cellStyle name="Normal 10 3 2 3 4" xfId="11904" xr:uid="{61170F78-288B-41F7-80E0-217947E803A1}"/>
    <cellStyle name="Normal 10 3 2 3 4 2" xfId="32895" xr:uid="{B23A1CF0-16D0-4C59-A7B2-F50E025DBF46}"/>
    <cellStyle name="Normal 10 3 2 3 5" xfId="20636" xr:uid="{6EF6A04B-4697-49F4-A142-8791FC2A651A}"/>
    <cellStyle name="Normal 10 3 2 3 5 2" xfId="40938" xr:uid="{A5D74030-86A4-47FB-A058-1F0B427D4441}"/>
    <cellStyle name="Normal 10 3 2 3 6" xfId="27821" xr:uid="{5BE5499A-4E81-4BFE-AF8E-7D55747C1B23}"/>
    <cellStyle name="Normal 10 3 2 3 7" xfId="43348" xr:uid="{35A2B71F-3391-403F-96F7-B29652503262}"/>
    <cellStyle name="Normal 10 3 2 3 8" xfId="49508" xr:uid="{9CC16EFA-85CD-4977-84D0-104C65D0A6C1}"/>
    <cellStyle name="Normal 10 3 2 4" xfId="11908" xr:uid="{49D9EF6E-CFDF-4E36-A72C-D42784CA0D2B}"/>
    <cellStyle name="Normal 10 3 2 4 2" xfId="11909" xr:uid="{F4CF9D2E-F48F-46D1-985C-C1F52A2DF2C0}"/>
    <cellStyle name="Normal 10 3 2 4 2 2" xfId="32900" xr:uid="{57B88586-7A89-49BC-82D1-41676DC981C3}"/>
    <cellStyle name="Normal 10 3 2 4 3" xfId="20638" xr:uid="{10BD85EF-1847-4A22-94A8-E459C2A1E707}"/>
    <cellStyle name="Normal 10 3 2 4 3 2" xfId="40940" xr:uid="{CE2E9CF1-C2E7-4D51-9DD9-59C5ECE18023}"/>
    <cellStyle name="Normal 10 3 2 4 4" xfId="32899" xr:uid="{F62E26EB-5F3D-4633-8B5F-7E403661E998}"/>
    <cellStyle name="Normal 10 3 2 4 5" xfId="43350" xr:uid="{11862270-4FB3-4D16-A9F4-84B19E54B203}"/>
    <cellStyle name="Normal 10 3 2 5" xfId="11910" xr:uid="{2133A910-A377-42D8-86ED-8C48560F369E}"/>
    <cellStyle name="Normal 10 3 2 5 2" xfId="11911" xr:uid="{66D1AEBD-E937-4D1C-9E89-39220A13E71B}"/>
    <cellStyle name="Normal 10 3 2 5 2 2" xfId="32902" xr:uid="{1AE58EC5-3A06-4F47-B2FE-489F146D3C61}"/>
    <cellStyle name="Normal 10 3 2 5 3" xfId="20639" xr:uid="{2D4601B2-BB64-4FF3-B72E-03EEBD540BB6}"/>
    <cellStyle name="Normal 10 3 2 5 3 2" xfId="40941" xr:uid="{F6B7B73A-8114-47BD-B1E2-CFDBCF8F8694}"/>
    <cellStyle name="Normal 10 3 2 5 4" xfId="32901" xr:uid="{150A5254-0BAF-40E8-B842-15AF07826176}"/>
    <cellStyle name="Normal 10 3 2 5 5" xfId="43351" xr:uid="{7FCB15A8-91D7-41DD-AA8E-682AF4A64B4C}"/>
    <cellStyle name="Normal 10 3 2 6" xfId="11912" xr:uid="{AC361283-D1EF-4523-B4B5-26A528EA29F5}"/>
    <cellStyle name="Normal 10 3 2 6 2" xfId="32903" xr:uid="{CC77FACD-1340-4517-BA5B-F019EC929B59}"/>
    <cellStyle name="Normal 10 3 2 7" xfId="11893" xr:uid="{296B6B10-B224-4D4A-9AFA-3F9917121519}"/>
    <cellStyle name="Normal 10 3 2 7 2" xfId="32884" xr:uid="{2C3375B7-3FA9-41D5-8F83-229A50FFE768}"/>
    <cellStyle name="Normal 10 3 2 8" xfId="20633" xr:uid="{E08404CE-F256-4DC7-8AF7-2DC2694CF43C}"/>
    <cellStyle name="Normal 10 3 2 8 2" xfId="40935" xr:uid="{C83DEE90-073B-42D7-B71A-25A728219D28}"/>
    <cellStyle name="Normal 10 3 2 9" xfId="23981" xr:uid="{D58722FC-453B-4C5B-B091-D64D34807ABF}"/>
    <cellStyle name="Normal 10 3 3" xfId="2525" xr:uid="{3B7F03B2-E733-4BFE-AA02-F91CBC93A0C9}"/>
    <cellStyle name="Normal 10 3 3 2" xfId="11914" xr:uid="{82366E64-D9BC-4C68-BE40-DF616B65EB9D}"/>
    <cellStyle name="Normal 10 3 3 2 2" xfId="11915" xr:uid="{43CC0C4B-760C-40F0-99E2-D3066731DAAB}"/>
    <cellStyle name="Normal 10 3 3 2 2 2" xfId="11916" xr:uid="{2DD2A10A-0331-4906-8270-4B89E4476C14}"/>
    <cellStyle name="Normal 10 3 3 2 2 2 2" xfId="32907" xr:uid="{6D2A2BD4-4145-4FF2-A0A0-B2AB8A79280F}"/>
    <cellStyle name="Normal 10 3 3 2 2 3" xfId="32906" xr:uid="{A9BA9055-9BA9-4C2E-9D6F-B676DF1ED825}"/>
    <cellStyle name="Normal 10 3 3 2 3" xfId="11917" xr:uid="{6D339032-59D4-49AB-98EF-5E3AEA1EA94E}"/>
    <cellStyle name="Normal 10 3 3 2 3 2" xfId="32908" xr:uid="{F5856D87-E88E-4536-A6FA-61E2E2AC842C}"/>
    <cellStyle name="Normal 10 3 3 2 4" xfId="20641" xr:uid="{1CE3F837-44AC-479F-9884-500B5AC0741A}"/>
    <cellStyle name="Normal 10 3 3 2 4 2" xfId="40943" xr:uid="{2400A2B5-FE81-4BF6-A990-F81515BC7020}"/>
    <cellStyle name="Normal 10 3 3 2 5" xfId="32905" xr:uid="{92DA96FB-8CE2-4E78-8736-79727F8B975D}"/>
    <cellStyle name="Normal 10 3 3 2 6" xfId="43353" xr:uid="{5204EFE5-7BCA-4FFF-BCD9-CFFF9958C498}"/>
    <cellStyle name="Normal 10 3 3 3" xfId="11918" xr:uid="{EC921680-00C1-418B-B588-408A58E67D26}"/>
    <cellStyle name="Normal 10 3 3 3 2" xfId="11919" xr:uid="{F1463A6A-A493-4369-B9D1-939E28238C11}"/>
    <cellStyle name="Normal 10 3 3 3 2 2" xfId="32910" xr:uid="{AC375F9E-A3E9-4B97-9943-2F9A35713DE0}"/>
    <cellStyle name="Normal 10 3 3 3 3" xfId="32909" xr:uid="{525F63ED-2940-45F7-A71E-1078939AA2A3}"/>
    <cellStyle name="Normal 10 3 3 4" xfId="11920" xr:uid="{2004DA07-320B-45B5-B855-E646D6E9A5D6}"/>
    <cellStyle name="Normal 10 3 3 4 2" xfId="11921" xr:uid="{259134B3-9564-442D-B309-0DF0F86E3C10}"/>
    <cellStyle name="Normal 10 3 3 4 2 2" xfId="32912" xr:uid="{071A6B80-3619-4D94-A15B-35B57E69D891}"/>
    <cellStyle name="Normal 10 3 3 4 3" xfId="32911" xr:uid="{480BF5D2-32E6-42EB-940F-B82A1498F5C1}"/>
    <cellStyle name="Normal 10 3 3 5" xfId="11922" xr:uid="{B1F9CA94-00DE-4CC0-8F2D-845A75924382}"/>
    <cellStyle name="Normal 10 3 3 5 2" xfId="32913" xr:uid="{3F63F93F-42CD-417E-A1EA-D114B40FB58B}"/>
    <cellStyle name="Normal 10 3 3 6" xfId="11913" xr:uid="{16D6F2C5-DDF9-4A07-A200-3EE4C10376F7}"/>
    <cellStyle name="Normal 10 3 3 6 2" xfId="32904" xr:uid="{16F64A24-7235-47C1-83AC-CBFD53AC9B97}"/>
    <cellStyle name="Normal 10 3 3 7" xfId="20640" xr:uid="{3CC6D5BD-5D9D-42CD-934C-155DBB39D14F}"/>
    <cellStyle name="Normal 10 3 3 7 2" xfId="40942" xr:uid="{AB9EEE9B-094E-436A-95FA-927EEC419515}"/>
    <cellStyle name="Normal 10 3 3 8" xfId="43352" xr:uid="{4A98CE08-751C-478C-B79C-F22A8A4F07AD}"/>
    <cellStyle name="Normal 10 3 3 9" xfId="48818" xr:uid="{F8D946BB-33CC-479E-875F-534D5281D013}"/>
    <cellStyle name="Normal 10 3 4" xfId="4729" xr:uid="{8443395A-755D-40C2-B7EC-939D46CD7603}"/>
    <cellStyle name="Normal 10 3 4 2" xfId="8497" xr:uid="{4D978FF5-74B1-43A9-8F16-3DB9E057BF85}"/>
    <cellStyle name="Normal 10 3 4 2 2" xfId="11925" xr:uid="{AF0BFBC5-AE9D-4A2F-B623-57EAD018FF7A}"/>
    <cellStyle name="Normal 10 3 4 2 2 2" xfId="32916" xr:uid="{2A51C6A0-8EEB-4859-BAFF-2278BDF01317}"/>
    <cellStyle name="Normal 10 3 4 2 3" xfId="11924" xr:uid="{616DFE8D-631E-4E17-8925-16C37E0702EB}"/>
    <cellStyle name="Normal 10 3 4 2 3 2" xfId="32915" xr:uid="{0F14F185-641A-4348-A393-CB1AA11C053D}"/>
    <cellStyle name="Normal 10 3 4 2 4" xfId="20643" xr:uid="{9AF3DBE8-9AF0-4B20-A34C-A7C233FF2E50}"/>
    <cellStyle name="Normal 10 3 4 2 4 2" xfId="40945" xr:uid="{96360397-C201-4529-83E3-D0C2DC36C4BE}"/>
    <cellStyle name="Normal 10 3 4 2 5" xfId="29987" xr:uid="{1ADC97AD-71AD-4ED3-B692-1373FFE336C7}"/>
    <cellStyle name="Normal 10 3 4 2 6" xfId="43355" xr:uid="{0D95701A-B59B-4204-98B6-4AD515DD4533}"/>
    <cellStyle name="Normal 10 3 4 3" xfId="11926" xr:uid="{F3A999DB-79DA-4A87-962A-E9838DC44ECE}"/>
    <cellStyle name="Normal 10 3 4 3 2" xfId="32917" xr:uid="{B7544642-9D84-4B02-A5BB-688B62EEEB39}"/>
    <cellStyle name="Normal 10 3 4 4" xfId="11923" xr:uid="{0FFFE028-7816-4D53-9D90-094EC2C46574}"/>
    <cellStyle name="Normal 10 3 4 4 2" xfId="32914" xr:uid="{4332D06E-F54B-4E43-B91F-F223B7588E48}"/>
    <cellStyle name="Normal 10 3 4 5" xfId="20642" xr:uid="{89A04BB6-C0D4-4B49-B67C-9218EBE631E5}"/>
    <cellStyle name="Normal 10 3 4 5 2" xfId="40944" xr:uid="{F7617E0D-6C5C-4354-84E0-B4E625037307}"/>
    <cellStyle name="Normal 10 3 4 6" xfId="26215" xr:uid="{014A99BF-864C-418E-9C59-0D404E20CB71}"/>
    <cellStyle name="Normal 10 3 4 7" xfId="43354" xr:uid="{5D1FBF99-7B48-4BE5-8CFF-16DC959FEF02}"/>
    <cellStyle name="Normal 10 3 4 8" xfId="49327" xr:uid="{DE9E319D-2298-4000-A8D6-1E1871AB1A09}"/>
    <cellStyle name="Normal 10 3 5" xfId="6150" xr:uid="{88DDF690-91A6-47E3-B39D-E8D787C879C4}"/>
    <cellStyle name="Normal 10 3 5 2" xfId="11928" xr:uid="{5C857344-06EB-4904-A2C4-4F580187F543}"/>
    <cellStyle name="Normal 10 3 5 2 2" xfId="32919" xr:uid="{3FC3E380-F85D-4409-8045-98B21590DFBD}"/>
    <cellStyle name="Normal 10 3 5 3" xfId="11927" xr:uid="{1CEE4B8F-B3E3-4D88-8A5E-8D940D74D635}"/>
    <cellStyle name="Normal 10 3 5 3 2" xfId="32918" xr:uid="{DE57ADD1-CF28-4403-AA1A-05187EE19B38}"/>
    <cellStyle name="Normal 10 3 5 4" xfId="20644" xr:uid="{725C9B90-EB26-4F43-BD35-434672AA4F52}"/>
    <cellStyle name="Normal 10 3 5 4 2" xfId="40946" xr:uid="{8E55F933-7E97-4A14-9C19-50061A7DC0C8}"/>
    <cellStyle name="Normal 10 3 5 5" xfId="27637" xr:uid="{7B3CE0CC-049A-4CA7-9A71-FFDECFBBF62D}"/>
    <cellStyle name="Normal 10 3 5 6" xfId="43356" xr:uid="{5279EDC5-1295-4BC8-812B-122FC4DC0E5A}"/>
    <cellStyle name="Normal 10 3 6" xfId="11929" xr:uid="{057F3FF2-9E67-4DB4-BA56-C400CBEA41EF}"/>
    <cellStyle name="Normal 10 3 6 2" xfId="11930" xr:uid="{CF9A67F2-CEDF-421C-91F7-C792320A8FFB}"/>
    <cellStyle name="Normal 10 3 6 2 2" xfId="32921" xr:uid="{DE4A890E-61FA-4B95-A87B-F3A5FBD80BEB}"/>
    <cellStyle name="Normal 10 3 6 3" xfId="20645" xr:uid="{1E21788B-F848-4506-8D24-488596E6168E}"/>
    <cellStyle name="Normal 10 3 6 3 2" xfId="40947" xr:uid="{70D26CD3-7628-47C6-922C-DA0AB044B94F}"/>
    <cellStyle name="Normal 10 3 6 4" xfId="32920" xr:uid="{663E5971-3F0D-4E89-A9E4-BA8AE985CE9B}"/>
    <cellStyle name="Normal 10 3 6 5" xfId="43357" xr:uid="{57DA87EB-F9DA-4657-8C4B-E94EC9814FF0}"/>
    <cellStyle name="Normal 10 3 7" xfId="11931" xr:uid="{1EF97782-6461-4979-8145-86A4DDCA6F33}"/>
    <cellStyle name="Normal 10 3 7 2" xfId="32922" xr:uid="{536F50A1-2314-4B17-B649-E39380AD038F}"/>
    <cellStyle name="Normal 10 3 8" xfId="11932" xr:uid="{5D5C03DF-A23B-4846-B335-F2F76DB7A6B1}"/>
    <cellStyle name="Normal 10 3 8 2" xfId="32923" xr:uid="{1F11E805-A98F-4AC0-8555-346F67AA7CDC}"/>
    <cellStyle name="Normal 10 3 9" xfId="11933" xr:uid="{7417ADD8-0AFF-4F39-8120-067B99DD87EA}"/>
    <cellStyle name="Normal 10 3 9 2" xfId="32924" xr:uid="{6CDFE931-9D94-4A2C-A731-3CDDE3DD34C5}"/>
    <cellStyle name="Normal 10 4" xfId="1003" xr:uid="{2E531EA4-261A-4006-8121-DC96F2AD3EC3}"/>
    <cellStyle name="Normal 10 4 10" xfId="23831" xr:uid="{3DDC58DB-DF4B-4619-B3B7-54A432EDC2C5}"/>
    <cellStyle name="Normal 10 4 11" xfId="43358" xr:uid="{E7BBA61D-FB43-406C-B112-559B7CE55BB6}"/>
    <cellStyle name="Normal 10 4 12" xfId="47093" xr:uid="{54675565-0A76-4426-9DA6-A2FE32364D32}"/>
    <cellStyle name="Normal 10 4 13" xfId="2104" xr:uid="{8C9F7393-B4EF-4532-93F3-64CCDF42D6AD}"/>
    <cellStyle name="Normal 10 4 2" xfId="2302" xr:uid="{7345666D-11BC-41B2-93F5-0EFA18D49257}"/>
    <cellStyle name="Normal 10 4 2 10" xfId="43359" xr:uid="{D516D685-4352-4ED2-ADD6-0A3E2A782F70}"/>
    <cellStyle name="Normal 10 4 2 11" xfId="47275" xr:uid="{D7974A5A-3B20-4198-85F9-8D7558D66706}"/>
    <cellStyle name="Normal 10 4 2 2" xfId="4974" xr:uid="{17C2E559-E53F-40D6-AB8F-451C5B7B6A6F}"/>
    <cellStyle name="Normal 10 4 2 2 10" xfId="49034" xr:uid="{A3892A90-E8A1-40B1-81FD-C6E390FE6A8B}"/>
    <cellStyle name="Normal 10 4 2 2 2" xfId="8740" xr:uid="{C0D49896-9957-4C70-BD80-2F3A71EEB146}"/>
    <cellStyle name="Normal 10 4 2 2 2 2" xfId="11938" xr:uid="{41A6015B-C414-4F72-9101-5B2F654D5B12}"/>
    <cellStyle name="Normal 10 4 2 2 2 2 2" xfId="11939" xr:uid="{A52E327F-7807-444D-BC12-156DD172A778}"/>
    <cellStyle name="Normal 10 4 2 2 2 2 2 2" xfId="32930" xr:uid="{672F5F50-8650-4B99-A38F-D690EBF9AED1}"/>
    <cellStyle name="Normal 10 4 2 2 2 2 3" xfId="32929" xr:uid="{8F368CBB-3E86-4E23-9C64-D95BCD6C7CFA}"/>
    <cellStyle name="Normal 10 4 2 2 2 3" xfId="11940" xr:uid="{35261B13-D7C4-4C9A-A457-B49892CDF016}"/>
    <cellStyle name="Normal 10 4 2 2 2 3 2" xfId="32931" xr:uid="{0D26536A-65D6-4844-80BD-321355D096F9}"/>
    <cellStyle name="Normal 10 4 2 2 2 4" xfId="11937" xr:uid="{02DDB2CE-97B7-43DC-BD50-05A8CDD8CD28}"/>
    <cellStyle name="Normal 10 4 2 2 2 4 2" xfId="32928" xr:uid="{86C1E57E-EE18-4938-83E9-7295E789AF68}"/>
    <cellStyle name="Normal 10 4 2 2 2 5" xfId="30230" xr:uid="{FC3ACF45-8C81-41D9-8BA7-6B16987777DE}"/>
    <cellStyle name="Normal 10 4 2 2 3" xfId="11941" xr:uid="{C49D4E29-55A9-4FC9-A7B6-000E7EDD10CA}"/>
    <cellStyle name="Normal 10 4 2 2 3 2" xfId="11942" xr:uid="{B03E441E-F997-4197-B458-92D08C30164A}"/>
    <cellStyle name="Normal 10 4 2 2 3 2 2" xfId="32933" xr:uid="{016C9696-5CD3-4323-96A1-196B899FDB7C}"/>
    <cellStyle name="Normal 10 4 2 2 3 3" xfId="32932" xr:uid="{85B3E474-DB81-411C-9BD7-C4E45430B318}"/>
    <cellStyle name="Normal 10 4 2 2 4" xfId="11943" xr:uid="{E91E9BE4-F91D-4D8C-90C1-D7D040D23AD6}"/>
    <cellStyle name="Normal 10 4 2 2 4 2" xfId="11944" xr:uid="{ADBC330A-58D3-47DD-9480-28E3BD7A75B0}"/>
    <cellStyle name="Normal 10 4 2 2 4 2 2" xfId="32935" xr:uid="{AB5B92DB-2374-4E59-B0A6-1C102943608E}"/>
    <cellStyle name="Normal 10 4 2 2 4 3" xfId="32934" xr:uid="{EA778C49-40D7-4F21-9014-911F59914F99}"/>
    <cellStyle name="Normal 10 4 2 2 5" xfId="11945" xr:uid="{2DF45429-E445-4C5D-8C4A-35EA3DBA7C8D}"/>
    <cellStyle name="Normal 10 4 2 2 5 2" xfId="32936" xr:uid="{CCB4548B-7B52-4108-B381-F47DFE5FF489}"/>
    <cellStyle name="Normal 10 4 2 2 6" xfId="11936" xr:uid="{6637F9FF-2B07-45F4-BBD3-D8C96F6198B4}"/>
    <cellStyle name="Normal 10 4 2 2 6 2" xfId="32927" xr:uid="{FE1D2B67-6459-47B4-A231-7604D4E6BA0B}"/>
    <cellStyle name="Normal 10 4 2 2 7" xfId="20648" xr:uid="{3FB55E2E-C154-4EF7-BCF6-504ACBDD055B}"/>
    <cellStyle name="Normal 10 4 2 2 7 2" xfId="40950" xr:uid="{731459EE-4094-4A79-8BBC-3655B425DA47}"/>
    <cellStyle name="Normal 10 4 2 2 8" xfId="26461" xr:uid="{46C96A2A-498B-45EE-9995-439972B4665F}"/>
    <cellStyle name="Normal 10 4 2 2 9" xfId="43360" xr:uid="{5B7219FA-08F4-4752-B84B-085EC4269A30}"/>
    <cellStyle name="Normal 10 4 2 3" xfId="6365" xr:uid="{097BECF0-EE53-47C4-9E2D-47823FD26EF0}"/>
    <cellStyle name="Normal 10 4 2 3 2" xfId="11947" xr:uid="{22A536C0-6796-4256-B16D-BAD69121ED09}"/>
    <cellStyle name="Normal 10 4 2 3 2 2" xfId="11948" xr:uid="{D489F6E2-B4AF-4EF6-86EB-2E996E106E63}"/>
    <cellStyle name="Normal 10 4 2 3 2 2 2" xfId="32939" xr:uid="{AE48139C-33DF-49C9-A98A-3A4E2C1187B5}"/>
    <cellStyle name="Normal 10 4 2 3 2 3" xfId="32938" xr:uid="{158844FE-5360-48E0-8E3A-F3903979D1D0}"/>
    <cellStyle name="Normal 10 4 2 3 3" xfId="11949" xr:uid="{FF61E3C2-2CB1-498E-8F3B-CAEB144DB1FA}"/>
    <cellStyle name="Normal 10 4 2 3 3 2" xfId="32940" xr:uid="{2B0F268C-0C29-45AB-941E-BEFAFFF85B82}"/>
    <cellStyle name="Normal 10 4 2 3 4" xfId="11946" xr:uid="{6926F11F-9825-4351-BC1F-B2205CA6BA36}"/>
    <cellStyle name="Normal 10 4 2 3 4 2" xfId="32937" xr:uid="{1CD447E4-A199-4ECD-B745-596318192B3E}"/>
    <cellStyle name="Normal 10 4 2 3 5" xfId="27853" xr:uid="{30B9950A-6CB2-46AA-AD9B-4119AE4E436C}"/>
    <cellStyle name="Normal 10 4 2 3 6" xfId="49540" xr:uid="{DDB0A739-C9C8-4E21-BDDD-E0DD535F5AF6}"/>
    <cellStyle name="Normal 10 4 2 4" xfId="11950" xr:uid="{7B5F3573-1824-48A7-806E-8DAB1EE17B2A}"/>
    <cellStyle name="Normal 10 4 2 4 2" xfId="11951" xr:uid="{9E81CA5F-FE80-4F1E-ADED-CC8D7F076A19}"/>
    <cellStyle name="Normal 10 4 2 4 2 2" xfId="32942" xr:uid="{2473AB1A-A02C-45A9-89B9-2915EFA4F303}"/>
    <cellStyle name="Normal 10 4 2 4 3" xfId="32941" xr:uid="{C176C2CB-60BE-4317-8A2C-E5479C4F5069}"/>
    <cellStyle name="Normal 10 4 2 5" xfId="11952" xr:uid="{45FC703E-DBA8-4EC2-BA82-E7A87C50E48E}"/>
    <cellStyle name="Normal 10 4 2 5 2" xfId="11953" xr:uid="{6C39B100-5F36-44F4-80B7-2030132E47E4}"/>
    <cellStyle name="Normal 10 4 2 5 2 2" xfId="32944" xr:uid="{D9804E71-65AB-4BBC-9402-6447E8766316}"/>
    <cellStyle name="Normal 10 4 2 5 3" xfId="32943" xr:uid="{718D230E-4D4C-459A-8F2C-3114808F5F93}"/>
    <cellStyle name="Normal 10 4 2 6" xfId="11954" xr:uid="{FAC53294-A928-4299-803D-857F34E37551}"/>
    <cellStyle name="Normal 10 4 2 6 2" xfId="32945" xr:uid="{DAF9D65F-F2C9-40E8-86B5-63A4281C5FA1}"/>
    <cellStyle name="Normal 10 4 2 7" xfId="11935" xr:uid="{8A89AC87-78FF-41E1-9F8B-BBCAE314F4BE}"/>
    <cellStyle name="Normal 10 4 2 7 2" xfId="32926" xr:uid="{80E9B8AF-4782-4033-8813-3AA9BB64CD1D}"/>
    <cellStyle name="Normal 10 4 2 8" xfId="20647" xr:uid="{725CB9C9-34A6-4099-BB34-60806C59DD19}"/>
    <cellStyle name="Normal 10 4 2 8 2" xfId="40949" xr:uid="{732F3AB0-341B-42A3-BD32-A114DAB7B481}"/>
    <cellStyle name="Normal 10 4 2 9" xfId="24013" xr:uid="{6ED6A35A-B3C4-48EC-A98C-F27DD12F7E37}"/>
    <cellStyle name="Normal 10 4 3" xfId="2732" xr:uid="{BB8D1D80-99AD-48D2-A308-1B117939C41C}"/>
    <cellStyle name="Normal 10 4 3 2" xfId="11956" xr:uid="{EB48E565-6312-43CB-AA96-6371EFAB0607}"/>
    <cellStyle name="Normal 10 4 3 2 2" xfId="11957" xr:uid="{01A8E3A9-74C3-46ED-9B14-DCE725955EA3}"/>
    <cellStyle name="Normal 10 4 3 2 2 2" xfId="11958" xr:uid="{54B2EBB2-D5B2-4645-B776-579EFD52197F}"/>
    <cellStyle name="Normal 10 4 3 2 2 2 2" xfId="32949" xr:uid="{3191FAC3-9209-4EEB-99B5-8FDB5C2BBC82}"/>
    <cellStyle name="Normal 10 4 3 2 2 3" xfId="32948" xr:uid="{4117A7F2-E226-4D57-BB66-802FFF21BB90}"/>
    <cellStyle name="Normal 10 4 3 2 3" xfId="11959" xr:uid="{AA02DA80-9F4D-4E45-BE75-A365FECF75A3}"/>
    <cellStyle name="Normal 10 4 3 2 3 2" xfId="32950" xr:uid="{CD754447-EB9E-4146-A968-1C61702920AC}"/>
    <cellStyle name="Normal 10 4 3 2 4" xfId="20650" xr:uid="{7E3B20C0-AAD3-40B5-902E-FE3C17433713}"/>
    <cellStyle name="Normal 10 4 3 2 4 2" xfId="40952" xr:uid="{652D1D32-353A-4D9F-B10E-A69256F91B2E}"/>
    <cellStyle name="Normal 10 4 3 2 5" xfId="32947" xr:uid="{A3F34EC3-3886-4FEE-B3D0-135764873C7F}"/>
    <cellStyle name="Normal 10 4 3 2 6" xfId="43362" xr:uid="{B9A6EC44-30B8-480F-BD95-33B9BC4535C7}"/>
    <cellStyle name="Normal 10 4 3 3" xfId="11960" xr:uid="{E8904C8D-B8A0-465A-A9C0-A346FAE02295}"/>
    <cellStyle name="Normal 10 4 3 3 2" xfId="11961" xr:uid="{C8558CB5-F563-4CD9-809E-5E707154993D}"/>
    <cellStyle name="Normal 10 4 3 3 2 2" xfId="32952" xr:uid="{1BA0DD66-6281-4700-BB4A-58B8AAA8D553}"/>
    <cellStyle name="Normal 10 4 3 3 3" xfId="32951" xr:uid="{6DC44B2F-64E8-48A3-8F9C-A5757352A496}"/>
    <cellStyle name="Normal 10 4 3 4" xfId="11962" xr:uid="{FAF788EE-F4B6-40A5-9BCE-8953D38CD4AF}"/>
    <cellStyle name="Normal 10 4 3 4 2" xfId="11963" xr:uid="{B1772929-0EC5-43BB-A691-D0FDF1D8C048}"/>
    <cellStyle name="Normal 10 4 3 4 2 2" xfId="32954" xr:uid="{3D13F526-7688-4524-8AFC-5E8CAAEB744B}"/>
    <cellStyle name="Normal 10 4 3 4 3" xfId="32953" xr:uid="{9429936C-731A-4667-98CD-CF1EC135C7B3}"/>
    <cellStyle name="Normal 10 4 3 5" xfId="11964" xr:uid="{94292DDD-71E3-4266-91DA-1502F1CACE05}"/>
    <cellStyle name="Normal 10 4 3 5 2" xfId="32955" xr:uid="{3FB92794-7289-4A45-9A04-19F6BB13B9FF}"/>
    <cellStyle name="Normal 10 4 3 6" xfId="11955" xr:uid="{AC5A86D4-ECFA-48DF-B0E9-001F7C91CCA5}"/>
    <cellStyle name="Normal 10 4 3 6 2" xfId="32946" xr:uid="{3BC4EACE-4EAD-454F-A01B-C1E0FFA1A68F}"/>
    <cellStyle name="Normal 10 4 3 7" xfId="20649" xr:uid="{7B402631-3AA9-4F01-9BB4-6DCA79662E19}"/>
    <cellStyle name="Normal 10 4 3 7 2" xfId="40951" xr:uid="{17BA5369-4A61-4757-956C-BDC40C0A0B6E}"/>
    <cellStyle name="Normal 10 4 3 8" xfId="43361" xr:uid="{2414EAD2-2708-4ADF-A1BF-93C0753356EA}"/>
    <cellStyle name="Normal 10 4 3 9" xfId="48851" xr:uid="{61B27A06-3C29-46AC-8533-07A6C683FEC6}"/>
    <cellStyle name="Normal 10 4 4" xfId="4768" xr:uid="{61436B4A-7E5F-47A5-84C8-EAF917B07CD9}"/>
    <cellStyle name="Normal 10 4 4 2" xfId="8536" xr:uid="{B16487CF-4609-4EC0-ABEA-ED76000AE223}"/>
    <cellStyle name="Normal 10 4 4 2 2" xfId="11967" xr:uid="{48A3CEC3-3536-4D47-B8CD-F448642EBEAE}"/>
    <cellStyle name="Normal 10 4 4 2 2 2" xfId="32958" xr:uid="{BC3D43BD-B9D2-4748-A421-D9EA03AFBDB9}"/>
    <cellStyle name="Normal 10 4 4 2 3" xfId="11966" xr:uid="{5462258C-5C90-4073-9177-6F0B827CA500}"/>
    <cellStyle name="Normal 10 4 4 2 3 2" xfId="32957" xr:uid="{517FDD72-858D-4A3E-A7AC-6E09DBF3F5CB}"/>
    <cellStyle name="Normal 10 4 4 2 4" xfId="30026" xr:uid="{34BB6EBA-8D20-45ED-BA53-6A645FAD5BB4}"/>
    <cellStyle name="Normal 10 4 4 3" xfId="11968" xr:uid="{B58D4D79-7C2B-4AA0-A4BE-E738E0644A8D}"/>
    <cellStyle name="Normal 10 4 4 3 2" xfId="32959" xr:uid="{455C9F7D-DA48-451C-BF37-EF8DE40C38B3}"/>
    <cellStyle name="Normal 10 4 4 4" xfId="11965" xr:uid="{1BCB0E56-629C-4BB5-A642-7EDCA6126A9B}"/>
    <cellStyle name="Normal 10 4 4 4 2" xfId="32956" xr:uid="{AA84085E-BDDC-4A87-9D73-686FD1BF94E1}"/>
    <cellStyle name="Normal 10 4 4 5" xfId="20651" xr:uid="{31B0A528-C50B-44B5-B77D-1FEB39B7FC91}"/>
    <cellStyle name="Normal 10 4 4 5 2" xfId="40953" xr:uid="{8E356FA7-6D2B-43EE-B2B3-90035488B8F9}"/>
    <cellStyle name="Normal 10 4 4 6" xfId="26254" xr:uid="{0E3ECC6F-90F4-4EB8-BAFD-90F9F2BBA3A0}"/>
    <cellStyle name="Normal 10 4 4 7" xfId="43363" xr:uid="{BF0947C3-FB3A-4549-B2CA-03B30CBB7B65}"/>
    <cellStyle name="Normal 10 4 4 8" xfId="49359" xr:uid="{D0FDE5D7-5A58-405C-88F5-0B48A7C2AC7D}"/>
    <cellStyle name="Normal 10 4 5" xfId="6183" xr:uid="{AA79461C-E5C9-48D7-879E-BED3139014B7}"/>
    <cellStyle name="Normal 10 4 5 2" xfId="11970" xr:uid="{AE177D75-9725-4D0D-B34D-F102A16D6E86}"/>
    <cellStyle name="Normal 10 4 5 2 2" xfId="32961" xr:uid="{C0FE4FA4-7819-4179-8C6A-A388726F1A99}"/>
    <cellStyle name="Normal 10 4 5 3" xfId="11969" xr:uid="{01FB56CD-A06B-4F1E-BB2A-8A127EB2BDED}"/>
    <cellStyle name="Normal 10 4 5 3 2" xfId="32960" xr:uid="{54DF5C46-EB70-47D7-85FD-84275D47F9B8}"/>
    <cellStyle name="Normal 10 4 5 4" xfId="20652" xr:uid="{7E2FF846-F4C3-4E2A-8263-5E2166E46E4F}"/>
    <cellStyle name="Normal 10 4 5 4 2" xfId="40954" xr:uid="{EA353502-7E9D-49D2-BB9A-E220EB166993}"/>
    <cellStyle name="Normal 10 4 5 5" xfId="27670" xr:uid="{69FEB443-0F9D-480D-A6EE-8AD2101F29B5}"/>
    <cellStyle name="Normal 10 4 5 6" xfId="43364" xr:uid="{89D6DF60-586F-4081-A968-1827080E8F14}"/>
    <cellStyle name="Normal 10 4 6" xfId="11971" xr:uid="{695F4A5E-9F4C-4555-84D2-6F7655744B30}"/>
    <cellStyle name="Normal 10 4 6 2" xfId="11972" xr:uid="{1D1C84AB-5C62-4CC2-BD3F-B013E617883B}"/>
    <cellStyle name="Normal 10 4 6 2 2" xfId="32963" xr:uid="{F90C639A-1AEE-4231-8B88-8FAB772FF7E5}"/>
    <cellStyle name="Normal 10 4 6 3" xfId="32962" xr:uid="{E1D8968A-6D03-4463-BB8B-97301D1B5FCA}"/>
    <cellStyle name="Normal 10 4 7" xfId="11973" xr:uid="{088982DB-800F-45F7-94D4-A06F7E99AC31}"/>
    <cellStyle name="Normal 10 4 7 2" xfId="32964" xr:uid="{A273FCD3-E52F-467C-B2E6-104E11E9B672}"/>
    <cellStyle name="Normal 10 4 8" xfId="11934" xr:uid="{95294C18-ACBC-4FDF-AC70-8F1D51DBE927}"/>
    <cellStyle name="Normal 10 4 8 2" xfId="32925" xr:uid="{F9404DA9-205B-4BE2-93F1-CF285F4D621B}"/>
    <cellStyle name="Normal 10 4 9" xfId="20646" xr:uid="{AEA881AB-7579-4754-9B59-85F49E096F0C}"/>
    <cellStyle name="Normal 10 4 9 2" xfId="40948" xr:uid="{4D1DC92A-04E6-424B-B8C0-3B7C70960D8D}"/>
    <cellStyle name="Normal 10 5" xfId="2108" xr:uid="{20C6BA25-6522-43AA-B2A1-EEA23ACA6728}"/>
    <cellStyle name="Normal 10 5 10" xfId="43365" xr:uid="{89C71BBA-DFA6-4F6F-874C-009801F61841}"/>
    <cellStyle name="Normal 10 5 11" xfId="47097" xr:uid="{57CB47B7-ACF3-4D4D-A2E7-91A3A375783E}"/>
    <cellStyle name="Normal 10 5 2" xfId="2306" xr:uid="{A25BB670-D32C-4A1E-9EDA-F56D5168FF38}"/>
    <cellStyle name="Normal 10 5 2 10" xfId="47279" xr:uid="{C553843C-74AD-4AEB-8DF8-F038536BB857}"/>
    <cellStyle name="Normal 10 5 2 2" xfId="4978" xr:uid="{DE849805-4A44-49A0-893A-F1052F311E6E}"/>
    <cellStyle name="Normal 10 5 2 2 2" xfId="8744" xr:uid="{87D8F071-FAA7-486D-80FC-57A1A50BC13A}"/>
    <cellStyle name="Normal 10 5 2 2 2 2" xfId="11978" xr:uid="{6ED3A398-6BC9-4A72-B429-FC5920A1CE14}"/>
    <cellStyle name="Normal 10 5 2 2 2 2 2" xfId="32969" xr:uid="{3E2C3455-C30A-45C6-BB3C-4EF035F7035F}"/>
    <cellStyle name="Normal 10 5 2 2 2 3" xfId="11977" xr:uid="{4BAA3957-AC58-4A46-AF6B-BC8D36E0B3FC}"/>
    <cellStyle name="Normal 10 5 2 2 2 3 2" xfId="32968" xr:uid="{3252707C-3543-4800-89DA-88ED9280A7CF}"/>
    <cellStyle name="Normal 10 5 2 2 2 4" xfId="30234" xr:uid="{255BBAA7-5A53-46B8-82E7-DC370C9FCED5}"/>
    <cellStyle name="Normal 10 5 2 2 3" xfId="11979" xr:uid="{8CAA50F5-1085-47A0-8898-1A8AE27E98FE}"/>
    <cellStyle name="Normal 10 5 2 2 3 2" xfId="32970" xr:uid="{20C212E8-82DF-4E24-A560-27CA0C571EE4}"/>
    <cellStyle name="Normal 10 5 2 2 4" xfId="11976" xr:uid="{90E57CAC-26E7-4288-B561-54D0FDA15447}"/>
    <cellStyle name="Normal 10 5 2 2 4 2" xfId="32967" xr:uid="{DC68BC74-A092-4E73-A555-21EB54544CCD}"/>
    <cellStyle name="Normal 10 5 2 2 5" xfId="26465" xr:uid="{A1CEC090-48CE-4884-9C4F-F545B516D551}"/>
    <cellStyle name="Normal 10 5 2 2 6" xfId="49038" xr:uid="{F9F881AD-0B71-408C-8854-1DDF9F813CA7}"/>
    <cellStyle name="Normal 10 5 2 3" xfId="6369" xr:uid="{86E8A289-F0EE-4811-9A57-8FCFEEEAB308}"/>
    <cellStyle name="Normal 10 5 2 3 2" xfId="11981" xr:uid="{7E9379F1-95AC-46A6-BF68-5375BE28EE41}"/>
    <cellStyle name="Normal 10 5 2 3 2 2" xfId="32972" xr:uid="{8EAF7B69-CDE0-4255-B348-59D6222C4C30}"/>
    <cellStyle name="Normal 10 5 2 3 3" xfId="11980" xr:uid="{BAE8D958-7547-4EC2-AF77-560FD373B331}"/>
    <cellStyle name="Normal 10 5 2 3 3 2" xfId="32971" xr:uid="{3D870F71-253F-4C2A-BEC9-1FFE0E9DF06E}"/>
    <cellStyle name="Normal 10 5 2 3 4" xfId="27857" xr:uid="{A6693F02-3068-405A-B1BF-96EF6258BCD4}"/>
    <cellStyle name="Normal 10 5 2 3 5" xfId="49544" xr:uid="{DCDCFBF2-E20E-40DD-90CC-D44ABE5B0420}"/>
    <cellStyle name="Normal 10 5 2 4" xfId="11982" xr:uid="{CF8ABF7D-0098-44E7-BF04-B791C10153C4}"/>
    <cellStyle name="Normal 10 5 2 4 2" xfId="11983" xr:uid="{FCD15F43-4B31-426A-ACC4-83FEA7E0EA7C}"/>
    <cellStyle name="Normal 10 5 2 4 2 2" xfId="32974" xr:uid="{8E68B992-BC2A-442A-8BF9-36ECA4863D17}"/>
    <cellStyle name="Normal 10 5 2 4 3" xfId="32973" xr:uid="{3027EE22-394F-4021-A8CE-DDD106B82336}"/>
    <cellStyle name="Normal 10 5 2 5" xfId="11984" xr:uid="{C3480C95-AA40-48AC-81D5-DE7E035FCDCE}"/>
    <cellStyle name="Normal 10 5 2 5 2" xfId="32975" xr:uid="{CB6FB8F3-CBF1-49C2-9106-8823F981B9D9}"/>
    <cellStyle name="Normal 10 5 2 6" xfId="11975" xr:uid="{26719427-3C12-4E80-B7A4-E5374671BF32}"/>
    <cellStyle name="Normal 10 5 2 6 2" xfId="32966" xr:uid="{EB13AE9B-890D-4968-8411-6F27F4868B28}"/>
    <cellStyle name="Normal 10 5 2 7" xfId="20654" xr:uid="{D23DEB77-09E5-4F2B-A2BD-C40EA15C3007}"/>
    <cellStyle name="Normal 10 5 2 7 2" xfId="40956" xr:uid="{A39016F1-9C63-4AB1-8637-5D6FA8845A75}"/>
    <cellStyle name="Normal 10 5 2 8" xfId="24017" xr:uid="{1A3D7B87-F547-496C-ACD8-0F5A9C0F6CBE}"/>
    <cellStyle name="Normal 10 5 2 9" xfId="43366" xr:uid="{B4968153-FF96-478A-8417-95EDDCEED349}"/>
    <cellStyle name="Normal 10 5 3" xfId="2842" xr:uid="{B42227BE-DE2D-4D4C-858C-ABE60CD82F96}"/>
    <cellStyle name="Normal 10 5 3 2" xfId="6669" xr:uid="{63DBCDE4-7B16-4AF7-A771-DAD0635B4C6E}"/>
    <cellStyle name="Normal 10 5 3 2 2" xfId="11987" xr:uid="{FA663B5F-2483-4ACD-83BB-8BC2BF27249B}"/>
    <cellStyle name="Normal 10 5 3 2 2 2" xfId="32978" xr:uid="{9EE5B1B1-6F5F-415A-AD62-91612F63C4DE}"/>
    <cellStyle name="Normal 10 5 3 2 3" xfId="11986" xr:uid="{7AE5BE21-08C4-4733-8B5F-79E0DA241B80}"/>
    <cellStyle name="Normal 10 5 3 2 3 2" xfId="32977" xr:uid="{A42D7CBF-18A2-4F0D-8267-A6104848BE74}"/>
    <cellStyle name="Normal 10 5 3 2 4" xfId="28158" xr:uid="{E753C6C3-832F-46FA-B8A6-A0D1112237E8}"/>
    <cellStyle name="Normal 10 5 3 3" xfId="11988" xr:uid="{C98CA020-4EAB-4904-90F9-1CD254F94B3A}"/>
    <cellStyle name="Normal 10 5 3 3 2" xfId="32979" xr:uid="{28B5918D-DBBB-47CC-A7B0-225E6E526753}"/>
    <cellStyle name="Normal 10 5 3 4" xfId="11985" xr:uid="{812E8D34-5F85-417A-9092-B4DFBC248140}"/>
    <cellStyle name="Normal 10 5 3 4 2" xfId="32976" xr:uid="{44A7DD6C-315C-4783-93B4-9614AA62A0DB}"/>
    <cellStyle name="Normal 10 5 3 5" xfId="24384" xr:uid="{BF95D785-EB5A-4A71-9437-04BACC119E7E}"/>
    <cellStyle name="Normal 10 5 3 6" xfId="48855" xr:uid="{05718DFA-5E5B-488A-AC9E-B2EFC0785A18}"/>
    <cellStyle name="Normal 10 5 4" xfId="4771" xr:uid="{AF9BA0C2-C9A0-4859-A82B-F7D3052C1CF5}"/>
    <cellStyle name="Normal 10 5 4 2" xfId="8539" xr:uid="{2E0B5885-AFD1-42B2-8748-C46886733725}"/>
    <cellStyle name="Normal 10 5 4 2 2" xfId="11990" xr:uid="{82DED2F5-F6E7-44F0-8F23-CAC066127CC0}"/>
    <cellStyle name="Normal 10 5 4 2 2 2" xfId="32981" xr:uid="{AD5090D1-0C46-4296-ACFC-A5CB232EB568}"/>
    <cellStyle name="Normal 10 5 4 2 3" xfId="30029" xr:uid="{055AD40C-0341-42D5-92B8-388A33FC2FEF}"/>
    <cellStyle name="Normal 10 5 4 3" xfId="11989" xr:uid="{8912EF28-1816-461D-A294-364457DAAA4F}"/>
    <cellStyle name="Normal 10 5 4 3 2" xfId="32980" xr:uid="{ACAE6F24-FBBA-4AAA-9804-9FBAD389A1E4}"/>
    <cellStyle name="Normal 10 5 4 4" xfId="26257" xr:uid="{5691DEDE-66FD-48AA-8F2A-3993D326C11A}"/>
    <cellStyle name="Normal 10 5 4 5" xfId="49363" xr:uid="{DABC83DA-4176-49FC-BEF4-6FD4D5770DBF}"/>
    <cellStyle name="Normal 10 5 5" xfId="6187" xr:uid="{7BAD5232-D5CF-4154-94C8-3A31955CFE17}"/>
    <cellStyle name="Normal 10 5 5 2" xfId="11992" xr:uid="{898D0BC3-CD94-4D6A-84BF-0C36BD580A9E}"/>
    <cellStyle name="Normal 10 5 5 2 2" xfId="32983" xr:uid="{EBB0C1BA-3D4B-4A2E-92C1-C548AC0BF395}"/>
    <cellStyle name="Normal 10 5 5 3" xfId="11991" xr:uid="{6BBFD7FB-496E-46D1-ABFA-A8385C97E1A0}"/>
    <cellStyle name="Normal 10 5 5 3 2" xfId="32982" xr:uid="{BE72FD16-3DF5-4C9F-86B9-C92DC1D6618B}"/>
    <cellStyle name="Normal 10 5 5 4" xfId="27674" xr:uid="{EE3EB9AE-D106-4272-A014-38A6CC2293BC}"/>
    <cellStyle name="Normal 10 5 6" xfId="9825" xr:uid="{FEA6AA8B-F66F-448F-A0E9-ECBB42284487}"/>
    <cellStyle name="Normal 10 5 6 2" xfId="11993" xr:uid="{ABBF24E6-A03B-4224-A199-D52700D0917F}"/>
    <cellStyle name="Normal 10 5 6 2 2" xfId="32984" xr:uid="{9B3199D1-3605-411A-83D0-FDD8EC221A29}"/>
    <cellStyle name="Normal 10 5 6 3" xfId="31312" xr:uid="{C03834D5-7A53-4C66-B0B4-98FE73C4D5DF}"/>
    <cellStyle name="Normal 10 5 7" xfId="11974" xr:uid="{560600C7-C18D-4F65-8245-17CF283B3388}"/>
    <cellStyle name="Normal 10 5 7 2" xfId="32965" xr:uid="{4EB10C97-CEB4-4E97-A117-BF96074C5E03}"/>
    <cellStyle name="Normal 10 5 8" xfId="20653" xr:uid="{FD28EED1-6332-4FED-9046-154A95AFDD08}"/>
    <cellStyle name="Normal 10 5 8 2" xfId="40955" xr:uid="{F62E82A9-024E-4727-812F-DC65D075A3D3}"/>
    <cellStyle name="Normal 10 5 9" xfId="23835" xr:uid="{5D96B912-2EEB-4C5F-9416-121E1E563FFC}"/>
    <cellStyle name="Normal 10 6" xfId="1980" xr:uid="{CF8A8D63-AC7B-4281-88D0-4A4025314292}"/>
    <cellStyle name="Normal 10 6 10" xfId="46973" xr:uid="{343BA847-4E6A-456C-8FCB-0E5E54A87F84}"/>
    <cellStyle name="Normal 10 6 2" xfId="4643" xr:uid="{36CA3165-127B-42CE-9652-DA48A49E3562}"/>
    <cellStyle name="Normal 10 6 2 2" xfId="8413" xr:uid="{15EF734B-B6C6-4CA1-8AB5-FF67160852E8}"/>
    <cellStyle name="Normal 10 6 2 2 2" xfId="11997" xr:uid="{0AB07C59-2893-4171-A34E-E798BE75864E}"/>
    <cellStyle name="Normal 10 6 2 2 2 2" xfId="32988" xr:uid="{A1586739-8EE5-4C30-85A2-F4E541B5A776}"/>
    <cellStyle name="Normal 10 6 2 2 3" xfId="11996" xr:uid="{0D23886C-3B6B-4C15-AD54-B440E9F70402}"/>
    <cellStyle name="Normal 10 6 2 2 3 2" xfId="32987" xr:uid="{C296B229-D79D-4455-A6C8-6228A97C74DC}"/>
    <cellStyle name="Normal 10 6 2 2 4" xfId="29903" xr:uid="{AA0E3427-07B9-40C7-BE14-59DF3D2D5B0C}"/>
    <cellStyle name="Normal 10 6 2 3" xfId="11998" xr:uid="{6D41E18C-B744-4D73-AB82-9044BC2556EB}"/>
    <cellStyle name="Normal 10 6 2 3 2" xfId="32989" xr:uid="{70F82B06-9BA1-430C-87D1-B236762A3D2E}"/>
    <cellStyle name="Normal 10 6 2 4" xfId="11995" xr:uid="{734B4293-EC31-4391-8AC5-C303E2FC87AF}"/>
    <cellStyle name="Normal 10 6 2 4 2" xfId="32986" xr:uid="{2E41A013-CD47-40E6-AE57-2E4BB1F15DD3}"/>
    <cellStyle name="Normal 10 6 2 5" xfId="20656" xr:uid="{EDF41D3D-DCA5-4561-82AC-C05C21665393}"/>
    <cellStyle name="Normal 10 6 2 5 2" xfId="40958" xr:uid="{C57F45A0-D90A-46A4-8C87-9DEA331B6927}"/>
    <cellStyle name="Normal 10 6 2 6" xfId="26129" xr:uid="{60AB5C44-2450-47E4-9A14-6E84A34F0F8B}"/>
    <cellStyle name="Normal 10 6 2 7" xfId="43368" xr:uid="{FC03595A-FD8D-4034-9808-6189467C5964}"/>
    <cellStyle name="Normal 10 6 2 8" xfId="48731" xr:uid="{6EB839BA-72DA-46D5-8E30-9860EBFCE883}"/>
    <cellStyle name="Normal 10 6 3" xfId="6063" xr:uid="{98F9D07D-34A1-4CA2-A965-B6599A9F8EEC}"/>
    <cellStyle name="Normal 10 6 3 2" xfId="12000" xr:uid="{4397CF86-0820-4482-B8C4-BF579A4E5A66}"/>
    <cellStyle name="Normal 10 6 3 2 2" xfId="32991" xr:uid="{F8F5A10E-3153-43F5-816A-05E38CC38FE3}"/>
    <cellStyle name="Normal 10 6 3 3" xfId="11999" xr:uid="{72AD348F-3CA2-40E6-805B-39E3749BA84C}"/>
    <cellStyle name="Normal 10 6 3 3 2" xfId="32990" xr:uid="{D4C05473-338D-4347-A58A-FF4AACF301CD}"/>
    <cellStyle name="Normal 10 6 3 4" xfId="27550" xr:uid="{3B437485-A89B-43E7-AA2B-46D426996411}"/>
    <cellStyle name="Normal 10 6 3 5" xfId="49240" xr:uid="{3464AA73-7513-45A0-9427-EFAE0B75CADE}"/>
    <cellStyle name="Normal 10 6 4" xfId="12001" xr:uid="{D90BEFB9-AC39-41BB-94A8-BC969076FE56}"/>
    <cellStyle name="Normal 10 6 4 2" xfId="12002" xr:uid="{220A9C20-5265-4835-A176-A346F1941E08}"/>
    <cellStyle name="Normal 10 6 4 2 2" xfId="32993" xr:uid="{CEB240FF-7FB2-4933-98BF-21E95EF7271A}"/>
    <cellStyle name="Normal 10 6 4 3" xfId="32992" xr:uid="{E78E2122-5DB2-4F55-B9DE-B74A52FDF42E}"/>
    <cellStyle name="Normal 10 6 5" xfId="12003" xr:uid="{6DB501A5-09E8-493C-8545-D1B46BCD468B}"/>
    <cellStyle name="Normal 10 6 5 2" xfId="32994" xr:uid="{E4B6A227-BC3D-49D4-9F66-5884F370F0A5}"/>
    <cellStyle name="Normal 10 6 6" xfId="11994" xr:uid="{8A632288-5DA9-49F8-B1F4-E2CDD9F5F040}"/>
    <cellStyle name="Normal 10 6 6 2" xfId="32985" xr:uid="{4EEC1D4B-738C-42C0-8CE7-4A9EA5C73416}"/>
    <cellStyle name="Normal 10 6 7" xfId="20655" xr:uid="{7AE3481F-E57D-4406-B01A-EE6C3F270793}"/>
    <cellStyle name="Normal 10 6 7 2" xfId="40957" xr:uid="{E7EC68FA-F8D7-421B-AB2D-76F34D24F4A6}"/>
    <cellStyle name="Normal 10 6 8" xfId="23711" xr:uid="{B335FD2E-359C-4B8C-8DFF-7AC92789AB05}"/>
    <cellStyle name="Normal 10 6 9" xfId="43367" xr:uid="{5A4C895C-F6A6-448A-80C9-0194AA5B726F}"/>
    <cellStyle name="Normal 10 7" xfId="2185" xr:uid="{64811766-AF54-4F30-AB1B-472816BF5256}"/>
    <cellStyle name="Normal 10 7 2" xfId="4858" xr:uid="{8BC39751-0A2D-4533-8718-2F3E13DCE6C3}"/>
    <cellStyle name="Normal 10 7 2 2" xfId="8626" xr:uid="{131348D4-D565-44CA-A640-C7F06C296E4E}"/>
    <cellStyle name="Normal 10 7 2 2 2" xfId="12006" xr:uid="{0AE5166D-0F3F-4398-9837-DD3534B90AFC}"/>
    <cellStyle name="Normal 10 7 2 2 2 2" xfId="32997" xr:uid="{C8FCE64F-A504-420D-BBC7-FE876E153CCA}"/>
    <cellStyle name="Normal 10 7 2 2 3" xfId="30116" xr:uid="{BA273A76-39B4-4D05-ACCF-53D1D708165E}"/>
    <cellStyle name="Normal 10 7 2 3" xfId="12005" xr:uid="{B4CFC816-D51F-45BE-9CB3-A139F920BC28}"/>
    <cellStyle name="Normal 10 7 2 3 2" xfId="32996" xr:uid="{3CEF328A-C4B5-46A8-A41A-25B7F61A72F5}"/>
    <cellStyle name="Normal 10 7 2 4" xfId="26345" xr:uid="{9B4C2207-DFAE-4C72-A11F-C893F1B4EAC5}"/>
    <cellStyle name="Normal 10 7 2 5" xfId="48915" xr:uid="{829979D2-E2FE-4940-8C6B-E57278F6BA25}"/>
    <cellStyle name="Normal 10 7 3" xfId="6246" xr:uid="{C158FAB8-E8E0-4E78-908A-06529C49CF79}"/>
    <cellStyle name="Normal 10 7 3 2" xfId="12007" xr:uid="{FBB79CB6-9FD2-4BF4-B97C-EAC0F952B818}"/>
    <cellStyle name="Normal 10 7 3 2 2" xfId="32998" xr:uid="{4341D131-64B2-4745-B5EB-FD9FD512AB70}"/>
    <cellStyle name="Normal 10 7 3 3" xfId="27734" xr:uid="{0B044C0B-12AD-4D02-B2A1-C42EB48B7B7F}"/>
    <cellStyle name="Normal 10 7 3 4" xfId="49420" xr:uid="{6FC1343E-52DA-496C-946A-52CD7E7C3FA3}"/>
    <cellStyle name="Normal 10 7 4" xfId="12004" xr:uid="{4F7A585A-CB89-4AB5-BEFA-1E98D4DC2A7B}"/>
    <cellStyle name="Normal 10 7 4 2" xfId="32995" xr:uid="{C184180E-57C1-4881-873B-3B809AF0F413}"/>
    <cellStyle name="Normal 10 7 5" xfId="20657" xr:uid="{F9B31EAA-AE19-4DCC-9CD3-5C3864568584}"/>
    <cellStyle name="Normal 10 7 5 2" xfId="40959" xr:uid="{D8953E56-3AEC-4BE1-A5F7-8D94C0E88221}"/>
    <cellStyle name="Normal 10 7 6" xfId="23894" xr:uid="{0B076376-677C-4A18-A784-CCCB7904C68E}"/>
    <cellStyle name="Normal 10 7 7" xfId="43369" xr:uid="{1AC0A303-09E0-411A-A989-2216885ECA52}"/>
    <cellStyle name="Normal 10 7 8" xfId="47156" xr:uid="{2B2F92F7-3260-4857-9A02-B44FE3D47B68}"/>
    <cellStyle name="Normal 10 8" xfId="2523" xr:uid="{2F723C5F-9A94-4B36-8330-49E315AE0F68}"/>
    <cellStyle name="Normal 10 8 2" xfId="6494" xr:uid="{6761E4FE-2208-4B7D-9696-DA987A83C6FC}"/>
    <cellStyle name="Normal 10 8 2 2" xfId="12009" xr:uid="{186DBF73-83CD-4179-9D50-EE63EBAA3D97}"/>
    <cellStyle name="Normal 10 8 2 2 2" xfId="33000" xr:uid="{F35FFB9B-31A9-4A42-85A6-D2C4FFAB2290}"/>
    <cellStyle name="Normal 10 8 2 3" xfId="27983" xr:uid="{A043B088-674A-403D-AD28-B07B7E898E30}"/>
    <cellStyle name="Normal 10 8 3" xfId="12008" xr:uid="{4020CE0A-827D-4C55-8F32-4F788D1C3BCB}"/>
    <cellStyle name="Normal 10 8 3 2" xfId="32999" xr:uid="{6DFA4481-6E32-4791-A1CC-921E296A185B}"/>
    <cellStyle name="Normal 10 8 4" xfId="23509" xr:uid="{79002623-BE51-47F6-8980-670A2F64D41F}"/>
    <cellStyle name="Normal 10 8 4 2" xfId="43030" xr:uid="{C7A9BD73-4B4E-463D-8DA9-E89712247B7D}"/>
    <cellStyle name="Normal 10 8 5" xfId="24201" xr:uid="{2F5DFEFE-F4E6-41F5-9029-0310AC4F93B8}"/>
    <cellStyle name="Normal 10 8 6" xfId="45484" xr:uid="{6BD3D78D-8438-4EF0-916C-2988F3CC8439}"/>
    <cellStyle name="Normal 10 9" xfId="9679" xr:uid="{EEEB0746-5AC2-41F4-99E6-479892BA8D58}"/>
    <cellStyle name="Normal 10 9 2" xfId="12011" xr:uid="{8F14518C-AE5E-460E-BF5D-EA068DC2AD00}"/>
    <cellStyle name="Normal 10 9 2 2" xfId="33002" xr:uid="{D5CB82AB-9713-4665-9DE5-C3E1323FDC58}"/>
    <cellStyle name="Normal 10 9 3" xfId="12010" xr:uid="{CE1DA33D-7DBF-47BF-93E9-B9366DCA1BC0}"/>
    <cellStyle name="Normal 10 9 3 2" xfId="33001" xr:uid="{93A13DF8-0794-4243-886D-4C76D30D41B4}"/>
    <cellStyle name="Normal 10 9 4" xfId="31167" xr:uid="{CD08F8C1-7A1D-43FD-BA43-3C8F5EA8DCAF}"/>
    <cellStyle name="Normal 100" xfId="1570" xr:uid="{4D1F7B9D-6059-465B-B436-BFBF6B7AB115}"/>
    <cellStyle name="Normal 100 2" xfId="1636" xr:uid="{18F409FC-DE59-4C11-A96E-8DFE9D9F7827}"/>
    <cellStyle name="Normal 101" xfId="1571" xr:uid="{5FCD6837-0EE2-4345-9042-0914517C21DE}"/>
    <cellStyle name="Normal 101 2" xfId="49623" xr:uid="{018FD05E-E335-4DA1-86DB-740B581779CC}"/>
    <cellStyle name="Normal 102" xfId="1572" xr:uid="{3F75C0DC-CFB7-45E1-AAF3-191AA301EB27}"/>
    <cellStyle name="Normal 102 2" xfId="49625" xr:uid="{A071F7BA-1393-48EA-9FD4-85F3B5802970}"/>
    <cellStyle name="Normal 103" xfId="1573" xr:uid="{E53406CC-654B-4CE8-9350-20A6CAA13CEE}"/>
    <cellStyle name="Normal 104" xfId="1574" xr:uid="{DAFFDF3C-CD70-458E-BC47-0E8A69CC8F9C}"/>
    <cellStyle name="Normal 105" xfId="1575" xr:uid="{E74DADAC-CA27-49E0-84D4-8AE60B0A32E5}"/>
    <cellStyle name="Normal 106" xfId="1576" xr:uid="{B4774EC9-F914-47A8-A08C-FBB22BADB412}"/>
    <cellStyle name="Normal 107" xfId="1577" xr:uid="{C25DBD56-0CA6-4A2E-BD74-27DAA6AEF47C}"/>
    <cellStyle name="Normal 108" xfId="1578" xr:uid="{099778EE-3B74-4F62-9EFB-DFBBB9414249}"/>
    <cellStyle name="Normal 109" xfId="1579" xr:uid="{7E1395D2-9C16-4BC4-BD42-60AF48147553}"/>
    <cellStyle name="Normal 11" xfId="705" xr:uid="{5756F1DE-E4E0-46A4-AB32-8F7ACE1617B0}"/>
    <cellStyle name="Normal 11 2" xfId="706" xr:uid="{150BB474-9B8E-41B2-BE77-A6305343E34D}"/>
    <cellStyle name="Normal 11 2 2" xfId="707" xr:uid="{F6F7D6F2-02B3-4220-BEC4-F1BEC0604F26}"/>
    <cellStyle name="Normal 11 2 2 10" xfId="708" xr:uid="{8060E434-23EC-427F-8257-3490D9F43B70}"/>
    <cellStyle name="Normal 11 2 2 10 2" xfId="709" xr:uid="{FAADE571-F65C-4B59-A461-4DB76F9E3372}"/>
    <cellStyle name="Normal 11 2 2 11" xfId="710" xr:uid="{D14D0494-0528-49B4-BB9A-21BD24B1F152}"/>
    <cellStyle name="Normal 11 2 2 12" xfId="711" xr:uid="{81C6DF09-A543-4964-8EB7-F5A6BD96B782}"/>
    <cellStyle name="Normal 11 2 2 13" xfId="2527" xr:uid="{B3508440-CF39-4549-BD70-10BFEAB83F3F}"/>
    <cellStyle name="Normal 11 2 2 2" xfId="712" xr:uid="{DBAEA10A-9BFB-47EF-9248-D9D445F55E71}"/>
    <cellStyle name="Normal 11 2 2 2 2" xfId="12013" xr:uid="{2A5ABC4F-DE7C-4BFC-B277-D74D90B2D2BE}"/>
    <cellStyle name="Normal 11 2 2 3" xfId="713" xr:uid="{D8BCCAFB-E1DB-4AEE-BCBD-9EC7C31D82A4}"/>
    <cellStyle name="Normal 11 2 2 3 2" xfId="714" xr:uid="{81933A2C-A5F4-4855-802A-B87EF9878B61}"/>
    <cellStyle name="Normal 11 2 2 3 3" xfId="715" xr:uid="{E97C43BA-3EBD-4682-8B25-373E609B83B0}"/>
    <cellStyle name="Normal 11 2 2 3 4" xfId="716" xr:uid="{1B5F49A1-18D2-476D-988D-A6A6FC4AB42E}"/>
    <cellStyle name="Normal 11 2 2 3 5" xfId="717" xr:uid="{E1083668-3C8D-4047-9459-072AD6E221E1}"/>
    <cellStyle name="Normal 11 2 2 3 6" xfId="718" xr:uid="{32D9D399-C7DC-4955-BBAA-7C45457C1E6D}"/>
    <cellStyle name="Normal 11 2 2 3 6 2" xfId="719" xr:uid="{333E6B88-A09B-41F3-8760-8F121621EAAA}"/>
    <cellStyle name="Normal 11 2 2 3 7" xfId="720" xr:uid="{3923F134-ED31-41E6-84C1-6BEA2DE991A7}"/>
    <cellStyle name="Normal 11 2 2 3 8" xfId="721" xr:uid="{D4458DDE-C368-4929-9665-61BF0C47F021}"/>
    <cellStyle name="Normal 11 2 2 3 9" xfId="20659" xr:uid="{E330723E-6D4C-437E-A214-6E54A4F5B425}"/>
    <cellStyle name="Normal 11 2 2 4" xfId="722" xr:uid="{ECC87205-0BB6-451F-AF53-94308E72AA90}"/>
    <cellStyle name="Normal 11 2 2 4 2" xfId="723" xr:uid="{35DC403E-7190-4606-8E71-6562B184DFF1}"/>
    <cellStyle name="Normal 11 2 2 4 3" xfId="724" xr:uid="{0E0972A1-2AD2-4BF3-8BD8-10786752B085}"/>
    <cellStyle name="Normal 11 2 2 4 4" xfId="725" xr:uid="{F0201BA6-CB22-46E9-A742-01C6F404BA83}"/>
    <cellStyle name="Normal 11 2 2 4 5" xfId="726" xr:uid="{C797D514-C28D-4C22-ABC2-127BFCACC626}"/>
    <cellStyle name="Normal 11 2 2 4 6" xfId="727" xr:uid="{9DBADCDA-5068-4474-92D5-5CF18A8FF523}"/>
    <cellStyle name="Normal 11 2 2 4 7" xfId="728" xr:uid="{670CD82E-B754-4010-8426-3F1F5492852F}"/>
    <cellStyle name="Normal 11 2 2 5" xfId="729" xr:uid="{31FED1D4-9F7B-42DA-943F-54F0ECAC8C32}"/>
    <cellStyle name="Normal 11 2 2 6" xfId="730" xr:uid="{05A69443-EC0D-4F31-8EF0-75F973BF1918}"/>
    <cellStyle name="Normal 11 2 2 7" xfId="731" xr:uid="{E085000A-8566-4A49-936D-861C4E39FEF2}"/>
    <cellStyle name="Normal 11 2 2 8" xfId="732" xr:uid="{468E3F3C-87F2-4975-A7E2-19EE705AE82C}"/>
    <cellStyle name="Normal 11 2 2 9" xfId="733" xr:uid="{482397D3-E074-4E90-B0B4-5B38041784DB}"/>
    <cellStyle name="Normal 11 2 3" xfId="12014" xr:uid="{53201860-48E6-4A2F-A6A2-7BEF9C9DB33C}"/>
    <cellStyle name="Normal 11 2 4" xfId="12012" xr:uid="{5F6DC764-6397-443C-B9D9-8D1A476311DC}"/>
    <cellStyle name="Normal 11 2 5" xfId="20658" xr:uid="{48CCFE6A-CC1F-4792-84CB-CA9DD875C9F8}"/>
    <cellStyle name="Normal 11 2 6" xfId="2007" xr:uid="{B3D34C1F-DB30-4E6A-9288-263F74D93C8C}"/>
    <cellStyle name="Normal 11 2_TAB 13" xfId="734" xr:uid="{EDADCF08-528F-4831-A315-D247E7833968}"/>
    <cellStyle name="Normal 11 3" xfId="735" xr:uid="{A2A72B2F-5D8D-46AD-AB35-EF8723AB4E07}"/>
    <cellStyle name="Normal 11 3 2" xfId="736" xr:uid="{6C21ED35-24BE-4BE2-B5FF-CC9ADDA6D02C}"/>
    <cellStyle name="Normal 11 3 2 2" xfId="20661" xr:uid="{A0958441-2838-44EE-B4F9-693D4546CFB3}"/>
    <cellStyle name="Normal 11 3 2 3" xfId="28160" xr:uid="{648B9339-089A-4C81-A1E4-D189C3AB460F}"/>
    <cellStyle name="Normal 11 3 3" xfId="737" xr:uid="{81FE14E8-ED51-4281-95AD-47AB57386C3E}"/>
    <cellStyle name="Normal 11 3 3 2" xfId="31314" xr:uid="{650DADEE-56FD-4648-9A7D-D3A3D51B46CD}"/>
    <cellStyle name="Normal 11 3 3 3" xfId="9827" xr:uid="{1B2A1962-4369-4078-9A6E-EE349F7C6CDD}"/>
    <cellStyle name="Normal 11 3 4" xfId="738" xr:uid="{CF7125A2-2130-4811-8620-890CE53B67FA}"/>
    <cellStyle name="Normal 11 3 4 2" xfId="12015" xr:uid="{92061F6E-488E-44AE-A34F-EFFEC15EE8F7}"/>
    <cellStyle name="Normal 11 3 5" xfId="739" xr:uid="{D9DDFAE8-EE44-4041-9DF5-2B82F4142EAF}"/>
    <cellStyle name="Normal 11 3 5 2" xfId="20660" xr:uid="{11A723CD-9C41-4595-8759-E325FCB0B737}"/>
    <cellStyle name="Normal 11 3 6" xfId="740" xr:uid="{D143A990-AB7F-420B-8BF3-8BB4F6C6684E}"/>
    <cellStyle name="Normal 11 3 6 2" xfId="24386" xr:uid="{6A8FD3A8-B69D-45FA-9948-B6AD9E5ECCBA}"/>
    <cellStyle name="Normal 11 3 7" xfId="741" xr:uid="{43EE453B-E9C5-42C7-9DF9-3553F7F22D1D}"/>
    <cellStyle name="Normal 11 4" xfId="1005" xr:uid="{84A27628-50E2-446D-984F-3ADB55DB726E}"/>
    <cellStyle name="Normal 11 4 2" xfId="6496" xr:uid="{1773E190-3C4C-4379-B9CE-41BC9743C8C6}"/>
    <cellStyle name="Normal 11 4 2 2" xfId="27985" xr:uid="{CB9263DE-E2DF-44D5-953A-05F7D3569A7E}"/>
    <cellStyle name="Normal 11 4 3" xfId="12016" xr:uid="{0C5C4793-25C4-4F4D-B1C3-DDCB8E3271A8}"/>
    <cellStyle name="Normal 11 4 4" xfId="24203" xr:uid="{F62FAB6E-5011-4FAE-BA9A-5BBF3344139D}"/>
    <cellStyle name="Normal 11 4 5" xfId="2526" xr:uid="{90480873-11F3-4D94-8A48-E7CF82001F63}"/>
    <cellStyle name="Normal 11 5" xfId="1047" xr:uid="{641E3703-A403-45BE-8493-A9519B9FB239}"/>
    <cellStyle name="Normal 11 5 2" xfId="12017" xr:uid="{DD9C3740-C639-4C96-B9B3-CEEF058D39FB}"/>
    <cellStyle name="Normal 11 5 3" xfId="31169" xr:uid="{1933A298-C470-4218-96A6-BC17E4CF7AA1}"/>
    <cellStyle name="Normal 11 5 4" xfId="9681" xr:uid="{D0D6321E-DC8C-4DEC-B50D-D443D7E2AEA7}"/>
    <cellStyle name="Normal 11 6" xfId="1048" xr:uid="{EF7D199C-EE7D-4F22-9481-848C799CE78E}"/>
    <cellStyle name="Normal 11 6 2" xfId="9983" xr:uid="{26D65C24-8149-4840-823D-F5ABF40FB420}"/>
    <cellStyle name="Normal 11 7" xfId="1046" xr:uid="{4546038E-73B8-4318-B966-D1433A324DF4}"/>
    <cellStyle name="Normal 11 7 2" xfId="49610" xr:uid="{0C06D69B-9661-4FE3-B4FE-04B56612AF1B}"/>
    <cellStyle name="Normal 11 8" xfId="1049" xr:uid="{A2E775F1-780B-41C4-8FC2-F560A7216BF0}"/>
    <cellStyle name="Normal 11_JAD 8 METS MEI 2013" xfId="742" xr:uid="{76564300-F077-4C62-B191-725F2F5C9896}"/>
    <cellStyle name="Normal 110" xfId="1580" xr:uid="{45D76F62-5025-49A9-AEFC-8ABD753C6A42}"/>
    <cellStyle name="Normal 111" xfId="1581" xr:uid="{1C6B932F-FE56-4398-9032-5ED60EDFF806}"/>
    <cellStyle name="Normal 112" xfId="1582" xr:uid="{CE5E68BA-69A2-43CB-89E6-A0E373C08D30}"/>
    <cellStyle name="Normal 113" xfId="1583" xr:uid="{544EF23B-C3B4-4E1E-9ADE-31430524ECF5}"/>
    <cellStyle name="Normal 114" xfId="1584" xr:uid="{D0E129D1-BC7A-431F-BE36-D5C42E1416DB}"/>
    <cellStyle name="Normal 115" xfId="1585" xr:uid="{A36ECF76-9C1E-44DD-839E-98D9C9FEACB0}"/>
    <cellStyle name="Normal 116" xfId="1586" xr:uid="{D34AE227-D202-4FE2-A8CA-A8065DA3204C}"/>
    <cellStyle name="Normal 117" xfId="1587" xr:uid="{7D01D49E-46D9-44C0-89EC-FBDF94680C11}"/>
    <cellStyle name="Normal 118" xfId="1588" xr:uid="{6F75E1C4-5ED7-4C7F-9266-1AD5DEC2681B}"/>
    <cellStyle name="Normal 119" xfId="1589" xr:uid="{23995873-A4CB-4815-9AA3-2D40ACAA675C}"/>
    <cellStyle name="Normal 12" xfId="743" xr:uid="{6EFF3E4E-2E5D-4644-9A2B-FF7A94DC1DD7}"/>
    <cellStyle name="Normal 12 10" xfId="1761" xr:uid="{8A93CD86-9785-456D-901A-50D5225D7602}"/>
    <cellStyle name="Normal 12 2" xfId="744" xr:uid="{2F39468B-50E6-4D64-B2C4-767689364CB6}"/>
    <cellStyle name="Normal 12 2 2" xfId="2844" xr:uid="{8B211530-7960-4D8B-84F1-E77173427644}"/>
    <cellStyle name="Normal 12 2 2 2" xfId="6671" xr:uid="{1399696D-BDFB-4C48-B92E-CC540BA809A5}"/>
    <cellStyle name="Normal 12 2 2 2 2" xfId="20666" xr:uid="{85393CDE-3B63-4F09-8832-BABCE192E105}"/>
    <cellStyle name="Normal 12 2 2 2 2 2" xfId="40963" xr:uid="{37FA9C6D-8978-423B-8DB4-03472098963F}"/>
    <cellStyle name="Normal 12 2 2 2 2 3" xfId="43373" xr:uid="{6AD263D5-1A63-4CE1-A971-033CBE59FFC9}"/>
    <cellStyle name="Normal 12 2 2 2 3" xfId="20665" xr:uid="{2FD5210C-2838-462C-9C97-3B3CE21DE54B}"/>
    <cellStyle name="Normal 12 2 2 2 3 2" xfId="40962" xr:uid="{7AD67522-6AA8-46AD-82CB-2064DF75EA87}"/>
    <cellStyle name="Normal 12 2 2 2 4" xfId="28161" xr:uid="{06D7FFD4-F265-4DEF-9CF3-1D4E1A74FD4F}"/>
    <cellStyle name="Normal 12 2 2 2 5" xfId="43372" xr:uid="{A309D05D-D67E-4467-9FBC-32219C1971B8}"/>
    <cellStyle name="Normal 12 2 2 3" xfId="12019" xr:uid="{268379AB-77E8-461B-AD9A-71650370A77B}"/>
    <cellStyle name="Normal 12 2 2 3 2" xfId="20668" xr:uid="{D4C035BE-F6AF-47E6-AFA8-1A6FCED0EAF0}"/>
    <cellStyle name="Normal 12 2 2 3 2 2" xfId="40965" xr:uid="{38380B40-5BE1-4DA3-9DED-587E9E8963C2}"/>
    <cellStyle name="Normal 12 2 2 3 2 3" xfId="43375" xr:uid="{CDBF401A-845B-452A-ACC7-D56FF663AF85}"/>
    <cellStyle name="Normal 12 2 2 3 3" xfId="20667" xr:uid="{E94C2422-2463-4568-B67D-8C1DC41FC169}"/>
    <cellStyle name="Normal 12 2 2 3 3 2" xfId="40964" xr:uid="{B8AEB764-4A56-46C3-8E98-51045A23FEFC}"/>
    <cellStyle name="Normal 12 2 2 3 4" xfId="43374" xr:uid="{550F908F-9501-45DC-AAC8-C7F15336C026}"/>
    <cellStyle name="Normal 12 2 2 4" xfId="20669" xr:uid="{4829E42F-1F28-4C3E-B7EC-D7111B9606CE}"/>
    <cellStyle name="Normal 12 2 2 4 2" xfId="40966" xr:uid="{04898CD7-86AF-4D0B-B1E7-C0B597B025EA}"/>
    <cellStyle name="Normal 12 2 2 4 3" xfId="43376" xr:uid="{93C771A5-E8AF-496C-9510-687F4599DAB3}"/>
    <cellStyle name="Normal 12 2 2 5" xfId="20670" xr:uid="{6A683B50-689B-431A-92D8-5E703B89736A}"/>
    <cellStyle name="Normal 12 2 2 5 2" xfId="40967" xr:uid="{0D1191EA-7246-4240-9E89-9B0CE874FACD}"/>
    <cellStyle name="Normal 12 2 2 5 3" xfId="43377" xr:uid="{CB911687-FBEE-4C44-BC52-9B53CE24426F}"/>
    <cellStyle name="Normal 12 2 2 6" xfId="20664" xr:uid="{2C0F351C-622C-4192-9141-C7EEAEF7C913}"/>
    <cellStyle name="Normal 12 2 2 6 2" xfId="40961" xr:uid="{C2B64468-C665-4423-9AAE-07D81CFDAB44}"/>
    <cellStyle name="Normal 12 2 2 7" xfId="24387" xr:uid="{E4A03A33-F3D2-47B3-8316-1A483FF7EB5F}"/>
    <cellStyle name="Normal 12 2 2 8" xfId="43371" xr:uid="{CD9BBFAA-42AF-4F0D-982A-927D02C00CF4}"/>
    <cellStyle name="Normal 12 2 3" xfId="9828" xr:uid="{2B890FA7-8A82-4B12-92DE-0D26A48131F7}"/>
    <cellStyle name="Normal 12 2 3 2" xfId="12020" xr:uid="{95145C9E-E9C6-4774-B6B1-0ECF872BC340}"/>
    <cellStyle name="Normal 12 2 3 2 2" xfId="20672" xr:uid="{EC24ACFA-E7E7-4130-8280-C542DE6CB6AF}"/>
    <cellStyle name="Normal 12 2 3 2 2 2" xfId="40969" xr:uid="{DF45C0DD-7F93-48FA-8A11-25CA1F756E18}"/>
    <cellStyle name="Normal 12 2 3 2 3" xfId="43379" xr:uid="{9B7CC3E5-D146-4CD3-B088-C3DFC199982B}"/>
    <cellStyle name="Normal 12 2 3 3" xfId="20671" xr:uid="{2429AB3D-2D27-42B5-B62F-A6E3ECF53127}"/>
    <cellStyle name="Normal 12 2 3 3 2" xfId="40968" xr:uid="{3B308360-9DAB-4098-AEEA-B86C45D3BD29}"/>
    <cellStyle name="Normal 12 2 3 4" xfId="31315" xr:uid="{BD6A6EFD-1A65-4640-ACB1-601E0534DF73}"/>
    <cellStyle name="Normal 12 2 3 5" xfId="43378" xr:uid="{73415BFA-F0EE-4375-8E89-675DA597EC65}"/>
    <cellStyle name="Normal 12 2 4" xfId="12018" xr:uid="{C9446AD4-7DD2-4E2D-B84C-CF5557B7E2C6}"/>
    <cellStyle name="Normal 12 2 4 2" xfId="20674" xr:uid="{CA2709EE-54A4-4BE4-88A3-DFBCAFE6A44B}"/>
    <cellStyle name="Normal 12 2 4 2 2" xfId="40971" xr:uid="{6C2818C5-00DE-4015-8F56-F14D5162C12B}"/>
    <cellStyle name="Normal 12 2 4 2 3" xfId="43381" xr:uid="{0E1945D1-4682-4E91-8B75-0F3A52F0D175}"/>
    <cellStyle name="Normal 12 2 4 3" xfId="20673" xr:uid="{9A6DD5B5-436A-4029-8841-F1B0349306EE}"/>
    <cellStyle name="Normal 12 2 4 3 2" xfId="40970" xr:uid="{24B4DA41-3751-4488-A3E8-F199AA5A32EE}"/>
    <cellStyle name="Normal 12 2 4 4" xfId="43380" xr:uid="{E8AF8CFB-E35A-4E1B-8948-F3F2C4B866EB}"/>
    <cellStyle name="Normal 12 2 5" xfId="20675" xr:uid="{E9D09619-F2CF-4D7E-8879-AE92C08AF8A4}"/>
    <cellStyle name="Normal 12 2 5 2" xfId="40972" xr:uid="{58B04280-E769-4DD5-9B3C-971514CC8857}"/>
    <cellStyle name="Normal 12 2 5 3" xfId="43382" xr:uid="{A26A03AD-944E-4CB6-B1EF-2EE3CFFD23CA}"/>
    <cellStyle name="Normal 12 2 6" xfId="20676" xr:uid="{61539D1A-A515-47BE-949C-B32188BA8A4E}"/>
    <cellStyle name="Normal 12 2 6 2" xfId="40973" xr:uid="{CBDB4E08-0D37-4926-AA69-AD9F646983A4}"/>
    <cellStyle name="Normal 12 2 6 3" xfId="43383" xr:uid="{C5D15C7E-D7D7-433E-AE2B-FF51B5AC3468}"/>
    <cellStyle name="Normal 12 2 7" xfId="20663" xr:uid="{DAE70AAE-0FCD-494E-8DAD-A86B66120BEC}"/>
    <cellStyle name="Normal 12 2 7 2" xfId="40960" xr:uid="{3C739E1A-287F-4069-9DFE-CAB95DD68F5C}"/>
    <cellStyle name="Normal 12 2 8" xfId="43370" xr:uid="{09F82D29-21DB-4430-84F9-0225997E2163}"/>
    <cellStyle name="Normal 12 2 9" xfId="2009" xr:uid="{D55A820A-1473-4E96-8371-3087B7112CDF}"/>
    <cellStyle name="Normal 12 3" xfId="745" xr:uid="{710CD0B4-8967-414F-ADEF-745BAF16746F}"/>
    <cellStyle name="Normal 12 3 2" xfId="6497" xr:uid="{1D78B7A5-AE71-4CC9-9E55-8084AC4EE16E}"/>
    <cellStyle name="Normal 12 3 2 2" xfId="20679" xr:uid="{CA54E39F-0887-45EB-844D-9132BD5D32EA}"/>
    <cellStyle name="Normal 12 3 2 2 2" xfId="40976" xr:uid="{94C553B5-3074-4C49-8FB2-D0FF01B9A100}"/>
    <cellStyle name="Normal 12 3 2 2 3" xfId="43386" xr:uid="{FF5064D6-FF15-48E6-AD87-58A972410C61}"/>
    <cellStyle name="Normal 12 3 2 3" xfId="20678" xr:uid="{DA7E2DC3-E46C-4E1A-8227-9AC5A94DA795}"/>
    <cellStyle name="Normal 12 3 2 3 2" xfId="40975" xr:uid="{99EB7C52-6A4A-4279-A655-8E0E3A6FE9C0}"/>
    <cellStyle name="Normal 12 3 2 4" xfId="27986" xr:uid="{66310234-3AE4-488B-9EA4-5F85C4D93076}"/>
    <cellStyle name="Normal 12 3 2 5" xfId="43385" xr:uid="{E37FD4DE-844A-41B3-88C9-4E924BBEDCE6}"/>
    <cellStyle name="Normal 12 3 3" xfId="12021" xr:uid="{904B9C08-BE79-4776-ADA7-D5E4C4E87B64}"/>
    <cellStyle name="Normal 12 3 3 2" xfId="20681" xr:uid="{12B56EB3-1AE7-4626-8289-3FCDC6A74F06}"/>
    <cellStyle name="Normal 12 3 3 2 2" xfId="40978" xr:uid="{967246D0-F612-40E3-8AFF-E2D20D54F537}"/>
    <cellStyle name="Normal 12 3 3 2 3" xfId="43388" xr:uid="{3E97F253-3792-4098-B37A-786BAD6FE8EE}"/>
    <cellStyle name="Normal 12 3 3 3" xfId="20680" xr:uid="{55277BE4-3FDC-4EF7-A93E-59E109B0A5E9}"/>
    <cellStyle name="Normal 12 3 3 3 2" xfId="40977" xr:uid="{1A2F4844-1134-4153-B62C-3E9314B1DEA9}"/>
    <cellStyle name="Normal 12 3 3 4" xfId="43387" xr:uid="{C90FD290-F7FD-4ECA-98B0-6A35E5D220BD}"/>
    <cellStyle name="Normal 12 3 4" xfId="20682" xr:uid="{6B0E5C25-EA82-434C-8E87-5C74730185C9}"/>
    <cellStyle name="Normal 12 3 4 2" xfId="40979" xr:uid="{57D277BD-5F97-45C9-8F05-C4521EEDAC32}"/>
    <cellStyle name="Normal 12 3 4 3" xfId="43389" xr:uid="{34C615D6-5C19-47E0-A8F1-5B39EAFD42E3}"/>
    <cellStyle name="Normal 12 3 5" xfId="20683" xr:uid="{876FF959-62F2-4384-BF8B-10C1F9B90809}"/>
    <cellStyle name="Normal 12 3 5 2" xfId="40980" xr:uid="{E030B9B1-8E0E-4EA2-87E7-6AB6E38EBB98}"/>
    <cellStyle name="Normal 12 3 5 3" xfId="43390" xr:uid="{EA8C04AE-B606-4D0D-905A-D6ADC2A66E08}"/>
    <cellStyle name="Normal 12 3 6" xfId="20677" xr:uid="{CE0272B4-CA0F-4C4D-ABCF-F7C6CB5953C9}"/>
    <cellStyle name="Normal 12 3 6 2" xfId="40974" xr:uid="{2872F286-D230-4464-BAB6-FC59D994A7DD}"/>
    <cellStyle name="Normal 12 3 7" xfId="24204" xr:uid="{02C17BD5-A778-4ADC-8F2E-D887AFF19D23}"/>
    <cellStyle name="Normal 12 3 8" xfId="43384" xr:uid="{5434A4CE-8C8B-444B-8515-E4C2D91578B4}"/>
    <cellStyle name="Normal 12 4" xfId="1006" xr:uid="{3D4F509F-D8BF-493C-9F07-EAF010FE264E}"/>
    <cellStyle name="Normal 12 4 2" xfId="12022" xr:uid="{5C33E109-F6D9-4413-A5A3-694A99C0198A}"/>
    <cellStyle name="Normal 12 4 2 2" xfId="20685" xr:uid="{8314EF43-B143-44AF-A289-F0C81D197F15}"/>
    <cellStyle name="Normal 12 4 2 2 2" xfId="40981" xr:uid="{5B4BB0D3-FFAE-4A0A-95DD-0D04FF28A4A8}"/>
    <cellStyle name="Normal 12 4 2 3" xfId="43391" xr:uid="{71067D05-0E50-4FB5-A5F5-A2F72ADF4138}"/>
    <cellStyle name="Normal 12 4 3" xfId="20686" xr:uid="{9C85F146-A683-4A28-BBC5-95EAEAFDEE71}"/>
    <cellStyle name="Normal 12 4 3 2" xfId="40982" xr:uid="{4828B102-A36B-4B32-843F-FB9F74ABBAC9}"/>
    <cellStyle name="Normal 12 4 3 3" xfId="43392" xr:uid="{22853F2C-E977-4370-962F-85AAB5563714}"/>
    <cellStyle name="Normal 12 4 4" xfId="20684" xr:uid="{4F69043F-4D1D-4105-9EE8-EDBBE88D3B18}"/>
    <cellStyle name="Normal 12 4 5" xfId="31170" xr:uid="{50C2BD0A-F77B-45E7-AC14-FCFE4EF7B2D0}"/>
    <cellStyle name="Normal 12 4 6" xfId="9682" xr:uid="{5C15C09B-A6C1-44C7-AF8E-6B00646AB2F0}"/>
    <cellStyle name="Normal 12 5" xfId="12023" xr:uid="{662C32F0-5126-4838-A89D-C2E5B49E2EC4}"/>
    <cellStyle name="Normal 12 5 2" xfId="20688" xr:uid="{1D765677-41E3-4A0E-8CEE-BB0786E9D914}"/>
    <cellStyle name="Normal 12 5 2 2" xfId="20689" xr:uid="{A74D5A62-6ACA-4F1E-AE84-1105654B39D2}"/>
    <cellStyle name="Normal 12 5 2 2 2" xfId="40983" xr:uid="{A19D6007-FE8C-4C21-B3C6-7F18B2344F3F}"/>
    <cellStyle name="Normal 12 5 2 2 3" xfId="43393" xr:uid="{E6E8B54D-EC9D-4613-9EED-6C989A64F3F2}"/>
    <cellStyle name="Normal 12 5 3" xfId="20690" xr:uid="{B657DDD6-B927-493E-BA5E-7556757EE1F8}"/>
    <cellStyle name="Normal 12 5 3 2" xfId="40984" xr:uid="{A5041BC6-24D0-441B-AA6F-463782AB39CF}"/>
    <cellStyle name="Normal 12 5 3 3" xfId="43394" xr:uid="{6E55F83D-83B2-4F71-93F0-24E8AAD7D0C2}"/>
    <cellStyle name="Normal 12 5 4" xfId="20687" xr:uid="{8C68FB73-C830-4B4B-B624-99F6C9589405}"/>
    <cellStyle name="Normal 12 6" xfId="20691" xr:uid="{5FDBAE2D-0BC9-469D-AE59-698201ADA627}"/>
    <cellStyle name="Normal 12 6 2" xfId="40985" xr:uid="{8CB2E3D4-2D5E-429A-ADDA-7959BA8E3B7A}"/>
    <cellStyle name="Normal 12 6 3" xfId="43395" xr:uid="{283EF77C-2B3C-494A-8FF3-FC4450762DE3}"/>
    <cellStyle name="Normal 12 7" xfId="20692" xr:uid="{B697D3F7-EDE1-4DB2-A6D3-168CD282B584}"/>
    <cellStyle name="Normal 12 7 2" xfId="40986" xr:uid="{BFD757E1-89D9-4280-A5BF-3C476A446491}"/>
    <cellStyle name="Normal 12 7 3" xfId="43396" xr:uid="{B5CF03E1-CEC7-490E-A3C3-1D1D85903D84}"/>
    <cellStyle name="Normal 12 8" xfId="20662" xr:uid="{F2566C6C-6904-4797-8398-F473EAD1845F}"/>
    <cellStyle name="Normal 12 9" xfId="49611" xr:uid="{56FD01F0-7FB2-40BA-AB50-823CC12E532A}"/>
    <cellStyle name="Normal 120" xfId="1590" xr:uid="{15E4C0C5-E0A9-4AD9-8255-A408C2B53885}"/>
    <cellStyle name="Normal 121" xfId="1591" xr:uid="{08137500-8F50-4F55-8535-84ABFB556C39}"/>
    <cellStyle name="Normal 122" xfId="1592" xr:uid="{44FD09DD-5A0C-4C1C-9859-301D64BBAD97}"/>
    <cellStyle name="Normal 123" xfId="1593" xr:uid="{5728A5E4-D3CF-4DA3-95D6-422696007308}"/>
    <cellStyle name="Normal 125" xfId="1497" xr:uid="{BC144759-3D40-40DC-AB68-7460FA2ED09A}"/>
    <cellStyle name="Normal 13" xfId="746" xr:uid="{482A879F-7867-4205-8614-5670E0F6473B}"/>
    <cellStyle name="Normal 13 10" xfId="1762" xr:uid="{DDEFCC79-EE96-44A7-881C-A674CC95CE8B}"/>
    <cellStyle name="Normal 13 2" xfId="747" xr:uid="{DF5D2B4F-8F38-487A-A49B-AE07EEE95E19}"/>
    <cellStyle name="Normal 13 2 10" xfId="47002" xr:uid="{00FA0F7F-31BD-4531-9C7F-9D06AAC7A7FA}"/>
    <cellStyle name="Normal 13 2 2" xfId="2845" xr:uid="{36F8FFA3-29C0-43A2-B839-ACCCBA467635}"/>
    <cellStyle name="Normal 13 2 2 2" xfId="6672" xr:uid="{B42D133F-58B9-4E6F-BE03-CEFD99530484}"/>
    <cellStyle name="Normal 13 2 2 2 2" xfId="28162" xr:uid="{5662DBB4-DA1B-4EE3-A798-16CBB8127AF6}"/>
    <cellStyle name="Normal 13 2 2 3" xfId="12025" xr:uid="{AF9679C5-42B6-408A-9D23-FCCD69E24A92}"/>
    <cellStyle name="Normal 13 2 2 4" xfId="24388" xr:uid="{B09ADF36-8EC1-47C9-A2B6-E4DE09E70F91}"/>
    <cellStyle name="Normal 13 2 2 5" xfId="48760" xr:uid="{F54D3D80-9B99-410C-8D7D-5189B9EA3D38}"/>
    <cellStyle name="Normal 13 2 3" xfId="6092" xr:uid="{75972FF8-3197-48DA-8047-BB6A4AE83508}"/>
    <cellStyle name="Normal 13 2 3 2" xfId="12026" xr:uid="{9D558FDA-988D-4F59-91D1-07A593A3EE64}"/>
    <cellStyle name="Normal 13 2 3 3" xfId="27579" xr:uid="{B77AF53B-C4A7-42F4-AD8F-0E751054A4E1}"/>
    <cellStyle name="Normal 13 2 3 4" xfId="49269" xr:uid="{97C71BF7-5DD2-4CBF-9C10-C5F690CE0C03}"/>
    <cellStyle name="Normal 13 2 4" xfId="9829" xr:uid="{C2131F11-917F-490A-B40E-7CADE524DF79}"/>
    <cellStyle name="Normal 13 2 4 2" xfId="12027" xr:uid="{8E150B24-C16A-43B8-82E3-40F1DFF41459}"/>
    <cellStyle name="Normal 13 2 4 3" xfId="31316" xr:uid="{D1D6C213-D282-406A-A007-81CF5AA1090E}"/>
    <cellStyle name="Normal 13 2 5" xfId="12028" xr:uid="{D32D3325-4C79-4082-BD05-91E4D154972C}"/>
    <cellStyle name="Normal 13 2 6" xfId="12029" xr:uid="{07351B2B-EFA5-4325-B144-7D8F1E27B166}"/>
    <cellStyle name="Normal 13 2 7" xfId="12024" xr:uid="{EB2D89FE-EC05-4A4C-A6AA-CF5FA93DF959}"/>
    <cellStyle name="Normal 13 2 8" xfId="20694" xr:uid="{8E0D566C-55D1-4E89-B523-8F6D4F3EF658}"/>
    <cellStyle name="Normal 13 2 9" xfId="23740" xr:uid="{D09AD21F-7A0E-4425-BA20-21DC0E6EE08C}"/>
    <cellStyle name="Normal 13 3" xfId="748" xr:uid="{BC6CDF44-DF0C-4C85-A439-3C85B14BB373}"/>
    <cellStyle name="Normal 13 3 2" xfId="4887" xr:uid="{AF517DB9-B4E4-4C1D-8E88-302C2BED9EB0}"/>
    <cellStyle name="Normal 13 3 2 2" xfId="8654" xr:uid="{89AE30F9-2131-4742-AB1F-854FFF079058}"/>
    <cellStyle name="Normal 13 3 2 2 2" xfId="30144" xr:uid="{AEC337F7-402C-493A-8629-9AFF67FC448C}"/>
    <cellStyle name="Normal 13 3 2 3" xfId="20696" xr:uid="{B9C77554-85E1-4847-921A-65D0C56FE797}"/>
    <cellStyle name="Normal 13 3 2 4" xfId="26374" xr:uid="{34CF2A77-5A3F-4623-B22A-107A8C3F2AC3}"/>
    <cellStyle name="Normal 13 3 2 5" xfId="48944" xr:uid="{0CAD6A0C-73AC-4030-AD25-4E28406B5E9D}"/>
    <cellStyle name="Normal 13 3 3" xfId="6275" xr:uid="{CEF3D834-69C7-485D-B6A8-5FB07E8382C8}"/>
    <cellStyle name="Normal 13 3 3 2" xfId="27763" xr:uid="{8CA9E472-24E0-4A97-AF30-A0644D50A371}"/>
    <cellStyle name="Normal 13 3 3 3" xfId="49449" xr:uid="{62B1737C-0E61-4743-A3B8-1B1953EE9989}"/>
    <cellStyle name="Normal 13 3 4" xfId="12030" xr:uid="{36392999-3385-4CC4-814F-7121C5C2C41B}"/>
    <cellStyle name="Normal 13 3 5" xfId="20695" xr:uid="{909754BE-805F-4342-9787-30CEA791B004}"/>
    <cellStyle name="Normal 13 3 6" xfId="23923" xr:uid="{6B1D2A21-D4C7-4422-BEE8-87B7C152C378}"/>
    <cellStyle name="Normal 13 3 7" xfId="47185" xr:uid="{9F9BFD9E-7A02-4198-B0CC-69E34762068A}"/>
    <cellStyle name="Normal 13 4" xfId="2528" xr:uid="{CA8554C9-C36C-49EF-BB37-15249A43A05E}"/>
    <cellStyle name="Normal 13 4 2" xfId="6498" xr:uid="{58FFB280-1E95-4C44-B7A8-1FCF6DB0A4B9}"/>
    <cellStyle name="Normal 13 4 2 2" xfId="27987" xr:uid="{76100FD1-16EB-4A7E-8FEA-0513FA3CB4F0}"/>
    <cellStyle name="Normal 13 4 3" xfId="12031" xr:uid="{87FD20CA-5817-4734-94A0-734E3A735BA7}"/>
    <cellStyle name="Normal 13 4 4" xfId="24205" xr:uid="{65706370-2943-43C9-9DCE-3043DFA76073}"/>
    <cellStyle name="Normal 13 5" xfId="9683" xr:uid="{EBCFFBDA-3053-4894-A599-0A56BB035FCE}"/>
    <cellStyle name="Normal 13 5 2" xfId="12032" xr:uid="{409AD40D-E171-4A12-99B7-2051125EA1BA}"/>
    <cellStyle name="Normal 13 5 3" xfId="31171" xr:uid="{643E7220-3795-4386-8583-C10A7970FB78}"/>
    <cellStyle name="Normal 13 6" xfId="12033" xr:uid="{0D5C63B9-1C59-4D8A-9FB4-28428A2AC1AD}"/>
    <cellStyle name="Normal 13 7" xfId="9984" xr:uid="{313C9930-472B-418D-9B07-DBB180042E82}"/>
    <cellStyle name="Normal 13 8" xfId="20693" xr:uid="{96189719-3859-4A57-8864-331EAB5CAE53}"/>
    <cellStyle name="Normal 13 9" xfId="49612" xr:uid="{4CC981D8-7420-4BC7-9579-6DC5F4647238}"/>
    <cellStyle name="Normal 14" xfId="749" xr:uid="{033ED1F1-4C27-419E-ACD4-A870BE4BF6E0}"/>
    <cellStyle name="Normal 14 10" xfId="12034" xr:uid="{92F73CA8-92D4-4396-BD0D-2BF7E7477822}"/>
    <cellStyle name="Normal 14 10 2" xfId="33003" xr:uid="{49CD8B3B-04FA-4B61-86B9-AD6517F2F06A}"/>
    <cellStyle name="Normal 14 11" xfId="12035" xr:uid="{47FA3328-6683-4905-B04F-DDF92277ED95}"/>
    <cellStyle name="Normal 14 11 2" xfId="33004" xr:uid="{62013EDA-E246-48A2-B0EA-88E9336DC219}"/>
    <cellStyle name="Normal 14 12" xfId="12036" xr:uid="{6265CA3E-F01D-47F3-B407-7EF250D8F598}"/>
    <cellStyle name="Normal 14 12 2" xfId="33005" xr:uid="{F9B7327B-DEA5-4D10-93B4-322B2AC33257}"/>
    <cellStyle name="Normal 14 13" xfId="9985" xr:uid="{ACD141CB-DD3C-4526-A295-52DACAA36F12}"/>
    <cellStyle name="Normal 14 14" xfId="20697" xr:uid="{D82F2D9C-18FE-45E3-9210-6CEF3840C68B}"/>
    <cellStyle name="Normal 14 14 2" xfId="40987" xr:uid="{DEFBE756-E84E-43D9-9988-60089B18FC2D}"/>
    <cellStyle name="Normal 14 15" xfId="43397" xr:uid="{FDB824FC-446D-4637-BFE4-16506B9E319E}"/>
    <cellStyle name="Normal 14 16" xfId="49613" xr:uid="{141A0D2E-0FAF-4AD8-BBB0-3134A99B0434}"/>
    <cellStyle name="Normal 14 17" xfId="1763" xr:uid="{D291386E-B102-4BFA-A4B3-A7DC64FADC11}"/>
    <cellStyle name="Normal 14 2" xfId="750" xr:uid="{6F2D0860-7843-4D05-A928-C9F48E5EE99E}"/>
    <cellStyle name="Normal 14 2 10" xfId="12038" xr:uid="{B309A595-677F-4548-B6CD-6C017C028788}"/>
    <cellStyle name="Normal 14 2 10 2" xfId="33006" xr:uid="{DA822218-891F-452E-886B-CDF41B6025D0}"/>
    <cellStyle name="Normal 14 2 11" xfId="12039" xr:uid="{A49364F4-59F5-4D67-AA99-CDCA6EB01D8A}"/>
    <cellStyle name="Normal 14 2 11 2" xfId="33007" xr:uid="{D1F91F79-D2D8-4E87-8705-ABFBFDC63990}"/>
    <cellStyle name="Normal 14 2 12" xfId="12040" xr:uid="{380D02BE-9499-4A11-BC72-114672559501}"/>
    <cellStyle name="Normal 14 2 13" xfId="12037" xr:uid="{BFA131B8-D7F3-477C-93D1-CF923CE0C4A7}"/>
    <cellStyle name="Normal 14 2 14" xfId="20698" xr:uid="{F6328F0D-2F6A-46EF-BFF8-DA7D1FC25DA7}"/>
    <cellStyle name="Normal 14 2 14 2" xfId="40988" xr:uid="{E8F5B688-43B1-4BC2-82B8-63B53B0A0990}"/>
    <cellStyle name="Normal 14 2 15" xfId="23802" xr:uid="{9A554FFD-C0C2-4A63-9CA5-BAA1CD7B8321}"/>
    <cellStyle name="Normal 14 2 16" xfId="43398" xr:uid="{56F332EB-2192-4E8E-AC7F-842BA9E492B2}"/>
    <cellStyle name="Normal 14 2 17" xfId="47064" xr:uid="{2EF25141-74FE-46A8-9CFA-52BF84335BAF}"/>
    <cellStyle name="Normal 14 2 2" xfId="2846" xr:uid="{3824C39E-5D85-4924-8F75-C563B9A82863}"/>
    <cellStyle name="Normal 14 2 2 10" xfId="12042" xr:uid="{F50AF06E-90A2-41AD-94C1-2D165238CAC6}"/>
    <cellStyle name="Normal 14 2 2 10 2" xfId="33009" xr:uid="{4FB9951C-D274-4BB0-B346-1D249D4FFF50}"/>
    <cellStyle name="Normal 14 2 2 11" xfId="12041" xr:uid="{23897A76-952F-4B99-8B85-3A2C2D1F3A5A}"/>
    <cellStyle name="Normal 14 2 2 11 2" xfId="33008" xr:uid="{29BC8B13-D9E8-454C-8A33-883B73153CFF}"/>
    <cellStyle name="Normal 14 2 2 12" xfId="20699" xr:uid="{1116FDA9-76FE-47EB-ADDD-A78BE68AC11A}"/>
    <cellStyle name="Normal 14 2 2 12 2" xfId="40989" xr:uid="{841AFF73-F6F9-4C45-9FCB-0E7348435FAD}"/>
    <cellStyle name="Normal 14 2 2 13" xfId="24389" xr:uid="{06F482C2-D7FB-4D81-B2BB-1021BB1F2CDF}"/>
    <cellStyle name="Normal 14 2 2 14" xfId="43399" xr:uid="{283004CF-7D75-4221-96BE-7C652EAA7BE8}"/>
    <cellStyle name="Normal 14 2 2 15" xfId="48822" xr:uid="{115EDCD2-8AE6-468A-872B-DEC3FE618CED}"/>
    <cellStyle name="Normal 14 2 2 2" xfId="6673" xr:uid="{FF970A5D-1845-4A0D-BA90-730B331F32B1}"/>
    <cellStyle name="Normal 14 2 2 2 10" xfId="43400" xr:uid="{EA5F7F91-1ACE-454E-981E-52449A9E60F4}"/>
    <cellStyle name="Normal 14 2 2 2 2" xfId="12044" xr:uid="{943484C1-507C-4810-8981-CE3B25394325}"/>
    <cellStyle name="Normal 14 2 2 2 2 2" xfId="12045" xr:uid="{252C24D1-8E88-4D78-800D-2EB22981E404}"/>
    <cellStyle name="Normal 14 2 2 2 2 2 2" xfId="12046" xr:uid="{1B3B4FEE-73E6-44F2-8E9F-8010EE8F3E1A}"/>
    <cellStyle name="Normal 14 2 2 2 2 2 2 2" xfId="12047" xr:uid="{53ED4907-CD50-4B0D-9845-53910EF980FC}"/>
    <cellStyle name="Normal 14 2 2 2 2 2 2 2 2" xfId="33014" xr:uid="{1E731EF6-4A1E-493D-A752-296C773BE885}"/>
    <cellStyle name="Normal 14 2 2 2 2 2 2 3" xfId="33013" xr:uid="{ABA4C033-1671-456B-A2F4-0B847DF2AF08}"/>
    <cellStyle name="Normal 14 2 2 2 2 2 3" xfId="12048" xr:uid="{E1A1CAEB-06E6-4A8B-A1D4-83578288A35C}"/>
    <cellStyle name="Normal 14 2 2 2 2 2 3 2" xfId="33015" xr:uid="{1CDB2047-3023-4557-BA2B-B1839D1BB1E3}"/>
    <cellStyle name="Normal 14 2 2 2 2 2 4" xfId="33012" xr:uid="{9AD4820E-CB77-4E55-8A2A-DFB689D408F0}"/>
    <cellStyle name="Normal 14 2 2 2 2 3" xfId="12049" xr:uid="{6397A762-F28E-4EE6-A50F-AD39828F465D}"/>
    <cellStyle name="Normal 14 2 2 2 2 3 2" xfId="12050" xr:uid="{48CBD063-7F96-4AC8-8713-0E3F00018581}"/>
    <cellStyle name="Normal 14 2 2 2 2 3 2 2" xfId="33017" xr:uid="{40342AA1-A948-41EF-8904-5F84F252598F}"/>
    <cellStyle name="Normal 14 2 2 2 2 3 3" xfId="33016" xr:uid="{8624456E-6BF2-4BA3-AF57-E0E92D1355D0}"/>
    <cellStyle name="Normal 14 2 2 2 2 4" xfId="12051" xr:uid="{270F3CFB-7F72-475E-8065-5B2C6AA300EA}"/>
    <cellStyle name="Normal 14 2 2 2 2 4 2" xfId="12052" xr:uid="{AEE2BBE7-A76A-4412-B832-96E26D69D34A}"/>
    <cellStyle name="Normal 14 2 2 2 2 4 2 2" xfId="33019" xr:uid="{8EC3F967-AEF9-4946-83EB-C6AD0910EA82}"/>
    <cellStyle name="Normal 14 2 2 2 2 4 3" xfId="33018" xr:uid="{3C372C6F-32A7-4B27-8748-A5999CD42C33}"/>
    <cellStyle name="Normal 14 2 2 2 2 5" xfId="12053" xr:uid="{7C0431F4-EB60-4AA8-8550-95C155E5A877}"/>
    <cellStyle name="Normal 14 2 2 2 2 5 2" xfId="33020" xr:uid="{4D9AB4F8-6C40-4068-BBD0-DF245E14A8CA}"/>
    <cellStyle name="Normal 14 2 2 2 2 6" xfId="33011" xr:uid="{8A0A32CF-C9C6-42E9-B3D2-5B89820397CB}"/>
    <cellStyle name="Normal 14 2 2 2 3" xfId="12054" xr:uid="{4974DB21-1E60-4441-9633-09053330A8DC}"/>
    <cellStyle name="Normal 14 2 2 2 3 2" xfId="12055" xr:uid="{6C53BB16-D96E-41E0-A5FD-9FB8BC63C822}"/>
    <cellStyle name="Normal 14 2 2 2 3 2 2" xfId="12056" xr:uid="{0F9BB77B-4458-43E7-9ABE-B67CCE783820}"/>
    <cellStyle name="Normal 14 2 2 2 3 2 2 2" xfId="33023" xr:uid="{05C58CD2-49C8-4B86-8548-5FD1383E6D2F}"/>
    <cellStyle name="Normal 14 2 2 2 3 2 3" xfId="33022" xr:uid="{A0CA5524-AC84-4AF7-9E1F-70B6A3C82190}"/>
    <cellStyle name="Normal 14 2 2 2 3 3" xfId="12057" xr:uid="{7F6B444B-B664-41F9-965A-A4BC0CC91E31}"/>
    <cellStyle name="Normal 14 2 2 2 3 3 2" xfId="33024" xr:uid="{45CC271C-14E7-4443-B99B-AF728B5FC1D3}"/>
    <cellStyle name="Normal 14 2 2 2 3 4" xfId="33021" xr:uid="{4E71AD06-82AC-4698-B86E-C9D5C26F3DBC}"/>
    <cellStyle name="Normal 14 2 2 2 4" xfId="12058" xr:uid="{C9BA69C3-F5A1-4159-A35A-AAF0F7CBF649}"/>
    <cellStyle name="Normal 14 2 2 2 4 2" xfId="12059" xr:uid="{10A319FE-3DB4-41B7-A54A-D5BFCAF7C6C4}"/>
    <cellStyle name="Normal 14 2 2 2 4 2 2" xfId="33026" xr:uid="{66FEFF5B-9D69-4835-AE75-D81CD220F6D9}"/>
    <cellStyle name="Normal 14 2 2 2 4 3" xfId="33025" xr:uid="{D544456A-EBD1-47C8-9ABD-94DF48BDB52E}"/>
    <cellStyle name="Normal 14 2 2 2 5" xfId="12060" xr:uid="{913FD763-4D99-429B-A2F3-4920D7DD7DC9}"/>
    <cellStyle name="Normal 14 2 2 2 5 2" xfId="12061" xr:uid="{66D44866-03FD-4FD1-8659-E70DD0835CE4}"/>
    <cellStyle name="Normal 14 2 2 2 5 2 2" xfId="33028" xr:uid="{02194D4A-6A64-4C48-802A-0133061BEFF4}"/>
    <cellStyle name="Normal 14 2 2 2 5 3" xfId="33027" xr:uid="{BEE96566-91D8-4EE6-85EE-11668E2DB16A}"/>
    <cellStyle name="Normal 14 2 2 2 6" xfId="12062" xr:uid="{96C7D027-65B5-4907-86B9-E0D8BC5AFCA4}"/>
    <cellStyle name="Normal 14 2 2 2 6 2" xfId="33029" xr:uid="{CAC610B0-E2C0-4A43-9F64-22489E551496}"/>
    <cellStyle name="Normal 14 2 2 2 7" xfId="12043" xr:uid="{EB8B5924-F2F5-474E-A157-F57A0B756215}"/>
    <cellStyle name="Normal 14 2 2 2 7 2" xfId="33010" xr:uid="{E7182927-CDC3-43E3-B922-6F3F0254480F}"/>
    <cellStyle name="Normal 14 2 2 2 8" xfId="20700" xr:uid="{268D40D9-DAF7-4BB3-B9A5-DB64E50A1849}"/>
    <cellStyle name="Normal 14 2 2 2 8 2" xfId="40990" xr:uid="{57B5F62E-ADF8-4D3A-82ED-74A3E97FE338}"/>
    <cellStyle name="Normal 14 2 2 2 9" xfId="28163" xr:uid="{AEAF1BCD-BFD1-4FF0-AF4D-4DDB6ED5162C}"/>
    <cellStyle name="Normal 14 2 2 3" xfId="12063" xr:uid="{30C5EE67-8D61-469B-9BE1-D8A2AA1F4E55}"/>
    <cellStyle name="Normal 14 2 2 3 10" xfId="33030" xr:uid="{FAFB3ECD-38F0-430B-ACFD-0039C5FCF8F1}"/>
    <cellStyle name="Normal 14 2 2 3 2" xfId="12064" xr:uid="{45324EF9-D484-4B73-94C8-0EA708D20304}"/>
    <cellStyle name="Normal 14 2 2 3 2 2" xfId="12065" xr:uid="{A3925A1D-4AB9-47BC-A771-52046EADC559}"/>
    <cellStyle name="Normal 14 2 2 3 2 2 2" xfId="12066" xr:uid="{68FBC6B1-DB66-494F-8E01-6B08300BAF11}"/>
    <cellStyle name="Normal 14 2 2 3 2 2 2 2" xfId="12067" xr:uid="{6108C258-AFAD-4F2A-9AAC-F67FEA9D1B47}"/>
    <cellStyle name="Normal 14 2 2 3 2 2 2 2 2" xfId="33034" xr:uid="{3530E294-2BA8-451D-BAAE-8BBEBDA6B577}"/>
    <cellStyle name="Normal 14 2 2 3 2 2 2 3" xfId="33033" xr:uid="{1EE0D8A0-6D61-4735-B8A8-45C9ED3CAC33}"/>
    <cellStyle name="Normal 14 2 2 3 2 2 3" xfId="12068" xr:uid="{8222150B-0735-493F-9464-680E6DA69B22}"/>
    <cellStyle name="Normal 14 2 2 3 2 2 3 2" xfId="33035" xr:uid="{AED7B94A-1450-43E3-86C2-135BA8C6C095}"/>
    <cellStyle name="Normal 14 2 2 3 2 2 4" xfId="33032" xr:uid="{5065C9B1-6882-480C-B893-F7FF1BB7651F}"/>
    <cellStyle name="Normal 14 2 2 3 2 3" xfId="12069" xr:uid="{AFAEEE17-5F9E-4F7E-93FF-6372B6CED47B}"/>
    <cellStyle name="Normal 14 2 2 3 2 3 2" xfId="12070" xr:uid="{8DE7A308-D30B-47DF-8982-43489E4B21E0}"/>
    <cellStyle name="Normal 14 2 2 3 2 3 2 2" xfId="33037" xr:uid="{3513BC90-9B80-4C05-A909-90032426C44D}"/>
    <cellStyle name="Normal 14 2 2 3 2 3 3" xfId="33036" xr:uid="{F7B24187-71DC-4BC8-8EA4-3D03F621A242}"/>
    <cellStyle name="Normal 14 2 2 3 2 4" xfId="12071" xr:uid="{21D5507F-4E8D-4D01-A4E2-F0685D9259F3}"/>
    <cellStyle name="Normal 14 2 2 3 2 4 2" xfId="12072" xr:uid="{A2E789C3-D3D2-49C2-8BDC-0C20AB029C45}"/>
    <cellStyle name="Normal 14 2 2 3 2 4 2 2" xfId="33039" xr:uid="{E713DE9B-D778-429B-94AD-61A7CA379957}"/>
    <cellStyle name="Normal 14 2 2 3 2 4 3" xfId="33038" xr:uid="{36EF757A-0B12-4944-B5AE-13796249B8C5}"/>
    <cellStyle name="Normal 14 2 2 3 2 5" xfId="12073" xr:uid="{319D5247-4E0E-4EF6-972D-68892227C5EA}"/>
    <cellStyle name="Normal 14 2 2 3 2 5 2" xfId="33040" xr:uid="{A0CFCBDC-6EDF-4168-8F23-51631D5A74C3}"/>
    <cellStyle name="Normal 14 2 2 3 2 6" xfId="33031" xr:uid="{1265AAC1-E352-4A1C-971C-6FF3EF9F6795}"/>
    <cellStyle name="Normal 14 2 2 3 3" xfId="12074" xr:uid="{0BF5470A-2497-44B1-A2E0-C1EDDA9E5902}"/>
    <cellStyle name="Normal 14 2 2 3 3 2" xfId="12075" xr:uid="{21799703-A767-4F08-84C1-87301EA207CC}"/>
    <cellStyle name="Normal 14 2 2 3 3 2 2" xfId="12076" xr:uid="{23B58737-E4B9-4476-B4DB-D5CEC8FB1C54}"/>
    <cellStyle name="Normal 14 2 2 3 3 2 2 2" xfId="12077" xr:uid="{0BA8FD5E-F9FC-4284-8E1E-E135B991E54D}"/>
    <cellStyle name="Normal 14 2 2 3 3 2 2 2 2" xfId="33044" xr:uid="{FAACC31D-8274-4BA2-A714-16FD6DEF5308}"/>
    <cellStyle name="Normal 14 2 2 3 3 2 2 3" xfId="33043" xr:uid="{FF8DDCFD-56EF-4844-8CB8-970C7CE63C4C}"/>
    <cellStyle name="Normal 14 2 2 3 3 2 3" xfId="12078" xr:uid="{E15C6B5B-5C8D-47F5-8955-2A674AB01809}"/>
    <cellStyle name="Normal 14 2 2 3 3 2 3 2" xfId="33045" xr:uid="{E9273295-BD0D-4EE6-858A-52B43F5EF7A4}"/>
    <cellStyle name="Normal 14 2 2 3 3 2 4" xfId="33042" xr:uid="{6E25E3DA-1191-4F27-97FE-4E8A036565CB}"/>
    <cellStyle name="Normal 14 2 2 3 3 3" xfId="12079" xr:uid="{144777D9-EFD2-4170-9100-E048B414FD5D}"/>
    <cellStyle name="Normal 14 2 2 3 3 3 2" xfId="12080" xr:uid="{8AC7BB9F-D28B-4844-B644-FD6E5AEE9F28}"/>
    <cellStyle name="Normal 14 2 2 3 3 3 2 2" xfId="33047" xr:uid="{C48F986E-CEE9-473F-AA93-65DC7E39C017}"/>
    <cellStyle name="Normal 14 2 2 3 3 3 3" xfId="33046" xr:uid="{4E22533E-EDAD-4865-AAF5-945AEA6B75DC}"/>
    <cellStyle name="Normal 14 2 2 3 3 4" xfId="12081" xr:uid="{0B058D5F-58F5-4496-9159-BCCD6C5B8FAD}"/>
    <cellStyle name="Normal 14 2 2 3 3 4 2" xfId="12082" xr:uid="{029D104F-C77A-43EB-84D3-F96EA155C871}"/>
    <cellStyle name="Normal 14 2 2 3 3 4 2 2" xfId="33049" xr:uid="{5596CDCD-FC70-4BC7-A67E-BBFF872721E1}"/>
    <cellStyle name="Normal 14 2 2 3 3 4 3" xfId="33048" xr:uid="{2DCF229F-D843-4372-AF39-ECAF7D43F5B4}"/>
    <cellStyle name="Normal 14 2 2 3 3 5" xfId="12083" xr:uid="{89767593-D7C1-48E4-B1C9-93BB29555B9F}"/>
    <cellStyle name="Normal 14 2 2 3 3 5 2" xfId="33050" xr:uid="{F2E64B75-762B-42E4-97FF-CE7488D2A500}"/>
    <cellStyle name="Normal 14 2 2 3 3 6" xfId="33041" xr:uid="{79E40D59-218E-4617-A130-2204881847C6}"/>
    <cellStyle name="Normal 14 2 2 3 4" xfId="12084" xr:uid="{E6682A5D-45DC-4DEB-A1FA-FA3175B3DD06}"/>
    <cellStyle name="Normal 14 2 2 3 4 2" xfId="12085" xr:uid="{E0A6F33D-31CF-4613-95B0-9279ACA8C529}"/>
    <cellStyle name="Normal 14 2 2 3 4 2 2" xfId="12086" xr:uid="{43EE6C66-A62C-4462-A335-02EFD451617F}"/>
    <cellStyle name="Normal 14 2 2 3 4 2 2 2" xfId="12087" xr:uid="{9230D9DF-CAF7-4670-A886-0900E6F4EE7D}"/>
    <cellStyle name="Normal 14 2 2 3 4 2 2 2 2" xfId="33054" xr:uid="{79BE9732-F1C4-433C-AA97-783F9F764708}"/>
    <cellStyle name="Normal 14 2 2 3 4 2 2 3" xfId="33053" xr:uid="{3D2FEC21-F4BF-4570-B81F-59CA2A117C7F}"/>
    <cellStyle name="Normal 14 2 2 3 4 2 3" xfId="12088" xr:uid="{7302BF20-8342-40F8-B51D-9069B1BC69F6}"/>
    <cellStyle name="Normal 14 2 2 3 4 2 3 2" xfId="33055" xr:uid="{DB8275F7-13B1-400E-B072-18CC49535313}"/>
    <cellStyle name="Normal 14 2 2 3 4 2 4" xfId="33052" xr:uid="{EDBABA56-0EE8-470E-BA88-7229EF7FA530}"/>
    <cellStyle name="Normal 14 2 2 3 4 3" xfId="12089" xr:uid="{D519AA51-6E36-45A0-9FED-D17F94331D57}"/>
    <cellStyle name="Normal 14 2 2 3 4 3 2" xfId="12090" xr:uid="{AB86B4F1-93F6-409D-BF07-2891E0EC6BA4}"/>
    <cellStyle name="Normal 14 2 2 3 4 3 2 2" xfId="33057" xr:uid="{EEEF6DDC-1748-460C-8B3F-F8F56113E027}"/>
    <cellStyle name="Normal 14 2 2 3 4 3 3" xfId="33056" xr:uid="{7DA7C539-B2AD-4B46-A7AA-5FDBC7A8D90B}"/>
    <cellStyle name="Normal 14 2 2 3 4 4" xfId="12091" xr:uid="{18024A8D-8C98-443D-BF91-5E9264EA952A}"/>
    <cellStyle name="Normal 14 2 2 3 4 4 2" xfId="33058" xr:uid="{714775B2-FBD2-44E5-AD1D-2D46C59B2D60}"/>
    <cellStyle name="Normal 14 2 2 3 4 5" xfId="33051" xr:uid="{1F84F3BE-2C88-4000-B546-0C3DA4409B8E}"/>
    <cellStyle name="Normal 14 2 2 3 5" xfId="12092" xr:uid="{6EFCCB46-2D19-4AC9-AED7-026A49B21534}"/>
    <cellStyle name="Normal 14 2 2 3 5 2" xfId="12093" xr:uid="{045A7A52-E492-4324-82D0-F7AD634678ED}"/>
    <cellStyle name="Normal 14 2 2 3 5 2 2" xfId="12094" xr:uid="{6C73F945-5783-4D07-863E-177DEB029392}"/>
    <cellStyle name="Normal 14 2 2 3 5 2 2 2" xfId="33061" xr:uid="{CFFDC768-61CF-4A71-A9C7-7F494BD9AB91}"/>
    <cellStyle name="Normal 14 2 2 3 5 2 3" xfId="33060" xr:uid="{4303C1A6-7A61-41EB-875F-AF05FFD53692}"/>
    <cellStyle name="Normal 14 2 2 3 5 3" xfId="12095" xr:uid="{6B7BB2AC-ABA3-4973-818F-6D01566EE4EB}"/>
    <cellStyle name="Normal 14 2 2 3 5 3 2" xfId="33062" xr:uid="{DDAC805C-152D-41B5-93B8-69494C7B8A67}"/>
    <cellStyle name="Normal 14 2 2 3 5 4" xfId="12096" xr:uid="{62A6DA26-7ED0-4484-BA02-9D7BEDF130F5}"/>
    <cellStyle name="Normal 14 2 2 3 5 4 2" xfId="33063" xr:uid="{5BB59921-3AFC-49A3-9CD4-32776762964E}"/>
    <cellStyle name="Normal 14 2 2 3 5 5" xfId="33059" xr:uid="{EA012975-CBB8-4806-AA26-FA37FD3D1EE4}"/>
    <cellStyle name="Normal 14 2 2 3 6" xfId="12097" xr:uid="{903A9B9F-3F3F-4E08-8785-7FD3C613CAAD}"/>
    <cellStyle name="Normal 14 2 2 3 6 2" xfId="12098" xr:uid="{B7DF863C-9007-48DD-B489-D66FFD83534B}"/>
    <cellStyle name="Normal 14 2 2 3 6 2 2" xfId="12099" xr:uid="{200C25AD-E270-4E2C-A91A-5BB36C31F04F}"/>
    <cellStyle name="Normal 14 2 2 3 6 2 2 2" xfId="33066" xr:uid="{0240644D-C3B3-4AA5-9E05-03123E57C30C}"/>
    <cellStyle name="Normal 14 2 2 3 6 2 3" xfId="33065" xr:uid="{F1E2DCA1-9728-495D-BF6C-16BA653AD92B}"/>
    <cellStyle name="Normal 14 2 2 3 6 3" xfId="12100" xr:uid="{458DB8E5-534B-41DD-8B96-476838FFB174}"/>
    <cellStyle name="Normal 14 2 2 3 6 3 2" xfId="33067" xr:uid="{001E0A51-7AF4-4B06-9F59-BA2CF9AAE5BA}"/>
    <cellStyle name="Normal 14 2 2 3 6 4" xfId="33064" xr:uid="{5B5C8188-DE63-4D38-8CCE-C4E470F4740C}"/>
    <cellStyle name="Normal 14 2 2 3 7" xfId="12101" xr:uid="{B660D4FD-B891-413A-B96E-605F21FF5E09}"/>
    <cellStyle name="Normal 14 2 2 3 7 2" xfId="12102" xr:uid="{19CCEA47-DAEE-4C86-B899-C853CBCED425}"/>
    <cellStyle name="Normal 14 2 2 3 7 2 2" xfId="33069" xr:uid="{B03844CD-7B37-4D7B-977A-AF2135379583}"/>
    <cellStyle name="Normal 14 2 2 3 7 3" xfId="33068" xr:uid="{2E8764A1-837B-4191-9EE5-ED2675219384}"/>
    <cellStyle name="Normal 14 2 2 3 8" xfId="12103" xr:uid="{3DF6D241-E7DF-41C0-B31D-E68D7110F9F4}"/>
    <cellStyle name="Normal 14 2 2 3 8 2" xfId="12104" xr:uid="{57AFE149-34B4-453A-B843-D029D9992FA2}"/>
    <cellStyle name="Normal 14 2 2 3 8 2 2" xfId="33071" xr:uid="{D5DCC8B4-4303-4396-9E28-DE467AF95946}"/>
    <cellStyle name="Normal 14 2 2 3 8 3" xfId="33070" xr:uid="{B9F95B82-D341-413D-89FC-71B43606F010}"/>
    <cellStyle name="Normal 14 2 2 3 9" xfId="12105" xr:uid="{BA99F6FE-A2D2-4846-9F88-EF203D87155C}"/>
    <cellStyle name="Normal 14 2 2 3 9 2" xfId="33072" xr:uid="{E4D95F94-44DE-4663-B056-600F23F9274E}"/>
    <cellStyle name="Normal 14 2 2 4" xfId="12106" xr:uid="{2FB605F0-A0E9-4B58-9706-626E85E9EBA3}"/>
    <cellStyle name="Normal 14 2 2 4 2" xfId="12107" xr:uid="{41551932-3206-4C7A-A022-7500DBBEA0A7}"/>
    <cellStyle name="Normal 14 2 2 4 2 2" xfId="12108" xr:uid="{71C3B1E6-089B-4FB0-BD2A-FD1BFE0CDBD9}"/>
    <cellStyle name="Normal 14 2 2 4 2 2 2" xfId="12109" xr:uid="{C229E95B-9B70-43FD-AFCF-0E3E6BAC1651}"/>
    <cellStyle name="Normal 14 2 2 4 2 2 2 2" xfId="33076" xr:uid="{08F91AE9-3CD6-4F33-8070-17E9367D7CF1}"/>
    <cellStyle name="Normal 14 2 2 4 2 2 3" xfId="33075" xr:uid="{B3F558AA-BC83-402C-9AB9-3C86DDD0E4E8}"/>
    <cellStyle name="Normal 14 2 2 4 2 3" xfId="12110" xr:uid="{AE9A0B6B-149C-494A-95DD-553CF002B550}"/>
    <cellStyle name="Normal 14 2 2 4 2 3 2" xfId="33077" xr:uid="{05701F4A-883E-4F14-BFFF-96D95DA961F4}"/>
    <cellStyle name="Normal 14 2 2 4 2 4" xfId="33074" xr:uid="{DBF7AF71-AC46-453F-83E4-28F0D7448110}"/>
    <cellStyle name="Normal 14 2 2 4 3" xfId="12111" xr:uid="{59203D92-A53C-4E36-8EEB-7CA7F4CE2461}"/>
    <cellStyle name="Normal 14 2 2 4 3 2" xfId="12112" xr:uid="{D682092A-FA94-468C-ADC1-D9C24A4FA0A7}"/>
    <cellStyle name="Normal 14 2 2 4 3 2 2" xfId="33079" xr:uid="{B8926906-745D-4216-9B08-6564C5863B95}"/>
    <cellStyle name="Normal 14 2 2 4 3 3" xfId="33078" xr:uid="{93AC4477-646E-45AA-995D-7ED3CBCE6A58}"/>
    <cellStyle name="Normal 14 2 2 4 4" xfId="12113" xr:uid="{3713DFF6-9A42-406C-98E5-742C6E7570EF}"/>
    <cellStyle name="Normal 14 2 2 4 4 2" xfId="12114" xr:uid="{7307D512-D931-49D2-B96D-045189E9A363}"/>
    <cellStyle name="Normal 14 2 2 4 4 2 2" xfId="33081" xr:uid="{00D3199C-703F-4D4C-BFAF-E28372E467E8}"/>
    <cellStyle name="Normal 14 2 2 4 4 3" xfId="33080" xr:uid="{CF1D2D59-2206-4413-BA52-91FD5019FBF5}"/>
    <cellStyle name="Normal 14 2 2 4 5" xfId="12115" xr:uid="{BC05C444-D530-42B4-80E3-11179A219091}"/>
    <cellStyle name="Normal 14 2 2 4 5 2" xfId="33082" xr:uid="{988C03BA-747D-481F-82AE-1CC29B7EC297}"/>
    <cellStyle name="Normal 14 2 2 4 6" xfId="33073" xr:uid="{FE1A5D5D-E94D-4372-95D6-0239D62CD8C6}"/>
    <cellStyle name="Normal 14 2 2 5" xfId="12116" xr:uid="{F66F5D6E-5891-40BF-90A1-2C1E34487A21}"/>
    <cellStyle name="Normal 14 2 2 5 2" xfId="12117" xr:uid="{10507F26-6E92-4391-A43F-969442227385}"/>
    <cellStyle name="Normal 14 2 2 5 2 2" xfId="12118" xr:uid="{368C7056-9E29-429D-A342-0B4AEF8FA894}"/>
    <cellStyle name="Normal 14 2 2 5 2 2 2" xfId="33085" xr:uid="{17B964FC-3D74-423F-8946-B340F2A0FFE4}"/>
    <cellStyle name="Normal 14 2 2 5 2 3" xfId="33084" xr:uid="{4F7C5AF9-1D15-4A5F-B9C0-E1FD8C8E9358}"/>
    <cellStyle name="Normal 14 2 2 5 3" xfId="12119" xr:uid="{C10AFE64-D60E-47CF-8368-DCF9D50C0D0F}"/>
    <cellStyle name="Normal 14 2 2 5 3 2" xfId="33086" xr:uid="{BE2FC5AE-265F-4387-BCA8-8A699A0C8FAB}"/>
    <cellStyle name="Normal 14 2 2 5 4" xfId="33083" xr:uid="{176391EA-ABC2-48F9-BB2D-F9EC14A2DAFC}"/>
    <cellStyle name="Normal 14 2 2 6" xfId="12120" xr:uid="{6100C4C4-D28F-4E16-8997-670BCC1FCBE1}"/>
    <cellStyle name="Normal 14 2 2 6 2" xfId="12121" xr:uid="{CFC67B16-A204-4531-B604-E79C239D2869}"/>
    <cellStyle name="Normal 14 2 2 6 2 2" xfId="33088" xr:uid="{7EDAC2AE-F66B-406D-B1D1-133E2CAFCBD8}"/>
    <cellStyle name="Normal 14 2 2 6 3" xfId="33087" xr:uid="{FFEFF813-DE5D-415C-A214-1039DC335426}"/>
    <cellStyle name="Normal 14 2 2 7" xfId="12122" xr:uid="{8E245284-3E86-46AB-844E-9B90BE18876C}"/>
    <cellStyle name="Normal 14 2 2 7 2" xfId="12123" xr:uid="{3D9D42DA-16FD-472E-B426-D50367B82F0D}"/>
    <cellStyle name="Normal 14 2 2 7 2 2" xfId="33090" xr:uid="{C2641A8E-6AAE-4CE9-9A49-E208FEFE5025}"/>
    <cellStyle name="Normal 14 2 2 7 3" xfId="33089" xr:uid="{B06FBBC2-CB3D-411A-A70A-BD6E37ED7D4C}"/>
    <cellStyle name="Normal 14 2 2 8" xfId="12124" xr:uid="{430DA0A1-5B60-483D-892B-4B4260191A6B}"/>
    <cellStyle name="Normal 14 2 2 8 2" xfId="33091" xr:uid="{89B07E0D-735E-4142-89A5-04648B94B83D}"/>
    <cellStyle name="Normal 14 2 2 9" xfId="12125" xr:uid="{B7E34FA0-C385-49B6-B6CE-FF23604D8F36}"/>
    <cellStyle name="Normal 14 2 2 9 2" xfId="33092" xr:uid="{9C6891EE-6DC4-465C-A5F4-E32F83C04B32}"/>
    <cellStyle name="Normal 14 2 3" xfId="6154" xr:uid="{814DF204-05EA-43D6-9B0A-B91675B8F5D4}"/>
    <cellStyle name="Normal 14 2 3 10" xfId="43401" xr:uid="{539376DE-018C-48F7-AFC6-C0C34CC6ACA3}"/>
    <cellStyle name="Normal 14 2 3 11" xfId="49330" xr:uid="{77EE06F8-0EA2-4179-BB9A-45C0467F493E}"/>
    <cellStyle name="Normal 14 2 3 2" xfId="12127" xr:uid="{6A38DB7A-FA1B-43BC-A821-30BC1E20C989}"/>
    <cellStyle name="Normal 14 2 3 2 2" xfId="12128" xr:uid="{AD3C98FD-8C2A-4CBE-B40E-9B964E6D6CA9}"/>
    <cellStyle name="Normal 14 2 3 2 2 2" xfId="12129" xr:uid="{81179E0C-4C56-4904-AFA6-9D0CF16B7FA0}"/>
    <cellStyle name="Normal 14 2 3 2 2 2 2" xfId="12130" xr:uid="{016FC4D6-B078-4CC3-9051-8F324A680676}"/>
    <cellStyle name="Normal 14 2 3 2 2 2 2 2" xfId="33097" xr:uid="{541C854C-F8B4-41CB-AD0E-6ED5D73FF98A}"/>
    <cellStyle name="Normal 14 2 3 2 2 2 3" xfId="33096" xr:uid="{DB6733F4-2FC4-46BB-A7F2-BD7E9750CD43}"/>
    <cellStyle name="Normal 14 2 3 2 2 3" xfId="12131" xr:uid="{266A1B95-0BC0-4AAD-924F-C3338FF75BAF}"/>
    <cellStyle name="Normal 14 2 3 2 2 3 2" xfId="33098" xr:uid="{84F518C8-4F0F-47ED-B070-8913FC1B910F}"/>
    <cellStyle name="Normal 14 2 3 2 2 4" xfId="33095" xr:uid="{026BB186-708A-4541-A4DB-0B6BD97EC025}"/>
    <cellStyle name="Normal 14 2 3 2 3" xfId="12132" xr:uid="{18EEF422-40DB-4262-86A3-349B5AD52C7F}"/>
    <cellStyle name="Normal 14 2 3 2 3 2" xfId="12133" xr:uid="{60690414-FA26-4C43-A043-DB21E44B2F57}"/>
    <cellStyle name="Normal 14 2 3 2 3 2 2" xfId="33100" xr:uid="{56A5A81B-B860-47C2-B453-98676B3197B6}"/>
    <cellStyle name="Normal 14 2 3 2 3 3" xfId="33099" xr:uid="{83831C20-52C8-4A9B-8905-407C3DE6242F}"/>
    <cellStyle name="Normal 14 2 3 2 4" xfId="12134" xr:uid="{D82055A7-ECD6-4AE3-BB5F-4ECBC3C804DC}"/>
    <cellStyle name="Normal 14 2 3 2 4 2" xfId="12135" xr:uid="{8A9C8611-4C51-4CDD-8111-8237667FED3D}"/>
    <cellStyle name="Normal 14 2 3 2 4 2 2" xfId="33102" xr:uid="{1C95D3A2-9B48-4BEE-BEBB-1704202AC6A0}"/>
    <cellStyle name="Normal 14 2 3 2 4 3" xfId="33101" xr:uid="{6F453216-6336-4C61-9AC9-C81BAEF39BD5}"/>
    <cellStyle name="Normal 14 2 3 2 5" xfId="12136" xr:uid="{415444AE-D829-4D97-8FF4-769126ACA08B}"/>
    <cellStyle name="Normal 14 2 3 2 5 2" xfId="33103" xr:uid="{DB4105CF-3E48-4CA0-B96E-7AE8F2EB950A}"/>
    <cellStyle name="Normal 14 2 3 2 6" xfId="20702" xr:uid="{C456066A-EF4D-474E-A851-8A536175DD2A}"/>
    <cellStyle name="Normal 14 2 3 2 6 2" xfId="40992" xr:uid="{AA88A4F7-1F91-46B7-8FEE-074258CB82A4}"/>
    <cellStyle name="Normal 14 2 3 2 7" xfId="33094" xr:uid="{0CCDA8DE-E825-4381-912A-43CA92A17C5A}"/>
    <cellStyle name="Normal 14 2 3 2 8" xfId="43402" xr:uid="{09F22639-F9DD-428E-A530-E95912CD9ADE}"/>
    <cellStyle name="Normal 14 2 3 3" xfId="12137" xr:uid="{67893CFC-A953-4A5A-A422-1EEA2E1E19AC}"/>
    <cellStyle name="Normal 14 2 3 3 2" xfId="12138" xr:uid="{1A11EC94-DD02-49A6-A4EF-F282D2E93C27}"/>
    <cellStyle name="Normal 14 2 3 3 2 2" xfId="12139" xr:uid="{54E31344-2770-4502-82CC-1D250445FF91}"/>
    <cellStyle name="Normal 14 2 3 3 2 2 2" xfId="33106" xr:uid="{2E2C386B-42E8-42F8-AF83-7323D69041EF}"/>
    <cellStyle name="Normal 14 2 3 3 2 3" xfId="33105" xr:uid="{E160B118-8A60-4A8C-B2BE-5E8C03A952E4}"/>
    <cellStyle name="Normal 14 2 3 3 3" xfId="12140" xr:uid="{03A34852-97DB-4C4C-86F4-297FC0306D87}"/>
    <cellStyle name="Normal 14 2 3 3 3 2" xfId="33107" xr:uid="{85878EC9-9B07-4D09-A37D-F53CBE8EEC04}"/>
    <cellStyle name="Normal 14 2 3 3 4" xfId="33104" xr:uid="{8B82B63A-A9E5-4BF9-9DAB-697B0F573A79}"/>
    <cellStyle name="Normal 14 2 3 4" xfId="12141" xr:uid="{3ADD2047-3D25-4145-95D5-A30E214E2893}"/>
    <cellStyle name="Normal 14 2 3 4 2" xfId="12142" xr:uid="{D26267D4-AE2D-421B-8E0F-372C0C667B31}"/>
    <cellStyle name="Normal 14 2 3 4 2 2" xfId="33109" xr:uid="{EB253BAA-1D80-4B14-B470-B03793A90967}"/>
    <cellStyle name="Normal 14 2 3 4 3" xfId="33108" xr:uid="{0AD9343E-AA16-47B3-A0BC-1B9E59D516DD}"/>
    <cellStyle name="Normal 14 2 3 5" xfId="12143" xr:uid="{D9372CB7-A741-4EC0-93C3-74F5A0200FD3}"/>
    <cellStyle name="Normal 14 2 3 5 2" xfId="12144" xr:uid="{F9D852A7-7986-454C-BBE7-50403CCF3750}"/>
    <cellStyle name="Normal 14 2 3 5 2 2" xfId="33111" xr:uid="{1F4C4899-369F-4650-8E14-B1CF57F74BD1}"/>
    <cellStyle name="Normal 14 2 3 5 3" xfId="33110" xr:uid="{4BCCA63C-73AE-41E2-B4AC-58C1C30F0C11}"/>
    <cellStyle name="Normal 14 2 3 6" xfId="12145" xr:uid="{BE80DCD6-293C-4619-A6CA-D8B5BE900A75}"/>
    <cellStyle name="Normal 14 2 3 6 2" xfId="33112" xr:uid="{56045B46-8DAD-4892-974E-4B3996107F6B}"/>
    <cellStyle name="Normal 14 2 3 7" xfId="12126" xr:uid="{EFB5DF29-304F-4B8C-9680-2E059DF75F82}"/>
    <cellStyle name="Normal 14 2 3 7 2" xfId="33093" xr:uid="{58D7E613-D175-4BF3-BC5C-EDBC36920A04}"/>
    <cellStyle name="Normal 14 2 3 8" xfId="20701" xr:uid="{1C49AACA-9927-430A-AA23-EB674D282B57}"/>
    <cellStyle name="Normal 14 2 3 8 2" xfId="40991" xr:uid="{E2DE8C68-39AB-497A-89AB-CD4B11D37578}"/>
    <cellStyle name="Normal 14 2 3 9" xfId="27641" xr:uid="{F8609446-1470-4797-8EF6-CE91905A1819}"/>
    <cellStyle name="Normal 14 2 4" xfId="9830" xr:uid="{FE0653F8-A40F-48C6-BD4F-372D214A5A40}"/>
    <cellStyle name="Normal 14 2 4 2" xfId="12147" xr:uid="{E0348314-C76C-4D38-8B61-C64D18025D01}"/>
    <cellStyle name="Normal 14 2 4 2 2" xfId="12148" xr:uid="{1ED5D5BD-92E1-4248-B759-49198B34A98E}"/>
    <cellStyle name="Normal 14 2 4 2 2 2" xfId="12149" xr:uid="{11B91E15-6D23-45CC-A302-BC4A0B1B2853}"/>
    <cellStyle name="Normal 14 2 4 2 2 2 2" xfId="33116" xr:uid="{23547963-300C-44E2-8696-DE932965B66B}"/>
    <cellStyle name="Normal 14 2 4 2 2 3" xfId="33115" xr:uid="{0BB3EDBA-B086-4830-A909-0D6C50A68047}"/>
    <cellStyle name="Normal 14 2 4 2 3" xfId="12150" xr:uid="{A2C25E0F-6751-401D-A21E-85FA13B349D9}"/>
    <cellStyle name="Normal 14 2 4 2 3 2" xfId="33117" xr:uid="{54CA0145-E647-43AB-9DAB-3FF2FA510101}"/>
    <cellStyle name="Normal 14 2 4 2 4" xfId="33114" xr:uid="{E9D3EFB0-35BD-4951-B60D-8A39F221C89C}"/>
    <cellStyle name="Normal 14 2 4 3" xfId="12151" xr:uid="{8AA73AE8-C0C1-4D09-8304-7D84C23FC506}"/>
    <cellStyle name="Normal 14 2 4 3 2" xfId="12152" xr:uid="{FCD04F54-3D87-4B64-BCF3-5A0AAFD8785F}"/>
    <cellStyle name="Normal 14 2 4 3 2 2" xfId="33119" xr:uid="{DAAF6788-2B93-4ADC-A56B-7C8E7AD70D27}"/>
    <cellStyle name="Normal 14 2 4 3 3" xfId="33118" xr:uid="{1A8166C1-A9CA-4BBE-B1B4-85074B51DADC}"/>
    <cellStyle name="Normal 14 2 4 4" xfId="12153" xr:uid="{8B4033D7-F2F2-44E9-8E49-06F27F97DA3C}"/>
    <cellStyle name="Normal 14 2 4 4 2" xfId="12154" xr:uid="{E1ABFD4A-04D8-4401-A720-53C0464A2E37}"/>
    <cellStyle name="Normal 14 2 4 4 2 2" xfId="33121" xr:uid="{989B204E-5226-4107-93E3-DD3931BDD200}"/>
    <cellStyle name="Normal 14 2 4 4 3" xfId="33120" xr:uid="{72F629F2-42DB-4567-8DB4-D2E06F18B0DB}"/>
    <cellStyle name="Normal 14 2 4 5" xfId="12155" xr:uid="{0275B629-396F-4C65-A64E-39E62D287D24}"/>
    <cellStyle name="Normal 14 2 4 5 2" xfId="33122" xr:uid="{F6872605-B813-4C7D-A806-10CBA5C1F9F0}"/>
    <cellStyle name="Normal 14 2 4 6" xfId="12146" xr:uid="{B955DE59-B343-443A-B804-9CD3EDC4F16F}"/>
    <cellStyle name="Normal 14 2 4 6 2" xfId="33113" xr:uid="{C09C1C73-16C5-43C4-B253-DAB86E957CAE}"/>
    <cellStyle name="Normal 14 2 4 7" xfId="20703" xr:uid="{FA1BE928-DA98-48E6-93D6-69727364D201}"/>
    <cellStyle name="Normal 14 2 4 7 2" xfId="40993" xr:uid="{74041198-F9F4-43AA-8B95-1D87E54EC9FF}"/>
    <cellStyle name="Normal 14 2 4 8" xfId="31317" xr:uid="{949FB81D-B68B-4BD0-8A50-D4CF4CF8B13C}"/>
    <cellStyle name="Normal 14 2 4 9" xfId="43403" xr:uid="{130F8699-EB39-4AEA-B210-C98CC6B151E2}"/>
    <cellStyle name="Normal 14 2 5" xfId="12156" xr:uid="{23CA169A-54DA-478E-A655-540CC41CDFD1}"/>
    <cellStyle name="Normal 14 2 5 2" xfId="12157" xr:uid="{31BCA824-80A1-4A19-9838-46B67CB21975}"/>
    <cellStyle name="Normal 14 2 5 2 2" xfId="12158" xr:uid="{3EA6B7EA-8A7D-40CB-96CB-42D249303E90}"/>
    <cellStyle name="Normal 14 2 5 2 2 2" xfId="33125" xr:uid="{9925A86D-AE75-4E96-9FBC-8FE3A775A647}"/>
    <cellStyle name="Normal 14 2 5 2 3" xfId="33124" xr:uid="{399B41EA-167B-488B-9D5D-BD6FD28A0257}"/>
    <cellStyle name="Normal 14 2 5 3" xfId="12159" xr:uid="{6136AA6C-32F4-41BF-A067-9211B7AA01C7}"/>
    <cellStyle name="Normal 14 2 5 3 2" xfId="33126" xr:uid="{F4AE1EAE-EFD3-493C-9581-BA9691225B44}"/>
    <cellStyle name="Normal 14 2 5 4" xfId="20704" xr:uid="{7DA59F17-3AD4-499C-8AE9-6805EEA8000B}"/>
    <cellStyle name="Normal 14 2 5 4 2" xfId="40994" xr:uid="{3AD1CA34-225A-42BA-9E06-61AC0BAED9D1}"/>
    <cellStyle name="Normal 14 2 5 5" xfId="33123" xr:uid="{B9CA73CA-0723-479A-A210-A40DE775092E}"/>
    <cellStyle name="Normal 14 2 5 6" xfId="43404" xr:uid="{34679E07-6D48-43D2-9A2B-C8C03557D842}"/>
    <cellStyle name="Normal 14 2 6" xfId="12160" xr:uid="{5C241E2B-DA5D-4F68-BF15-35AD2B2DB471}"/>
    <cellStyle name="Normal 14 2 6 2" xfId="12161" xr:uid="{CD024455-FFFF-4DC7-8EA6-632B461F1CB3}"/>
    <cellStyle name="Normal 14 2 6 2 2" xfId="33128" xr:uid="{A7EB748B-A41D-420C-8F8B-98A4BD07AB47}"/>
    <cellStyle name="Normal 14 2 6 3" xfId="33127" xr:uid="{310CDD84-8BE3-43AA-8AE4-6627979F9297}"/>
    <cellStyle name="Normal 14 2 7" xfId="12162" xr:uid="{2A5F20FD-2B97-4F81-93A6-F189C2772D8D}"/>
    <cellStyle name="Normal 14 2 7 2" xfId="12163" xr:uid="{A9809B9D-5D03-43BD-BF12-BD278950C6B6}"/>
    <cellStyle name="Normal 14 2 7 2 2" xfId="33130" xr:uid="{3D41FE5A-FFD7-4406-870F-F1B18F9B6FB9}"/>
    <cellStyle name="Normal 14 2 7 3" xfId="33129" xr:uid="{DB57A090-2223-4D1C-A1FF-3D22655F3CED}"/>
    <cellStyle name="Normal 14 2 8" xfId="12164" xr:uid="{973705EF-3FCB-4BD4-978E-004129D3AB96}"/>
    <cellStyle name="Normal 14 2 8 2" xfId="33131" xr:uid="{3C1F3463-2F9B-4A38-9B32-3B411DA995B0}"/>
    <cellStyle name="Normal 14 2 9" xfId="12165" xr:uid="{1A800259-40CE-424D-9983-DD9FC6F5072B}"/>
    <cellStyle name="Normal 14 2 9 2" xfId="33132" xr:uid="{3C84D6D9-6473-4DC4-A11C-1D5A71B51CCB}"/>
    <cellStyle name="Normal 14 3" xfId="2273" xr:uid="{D248C508-653C-491F-9440-8931A726AE9A}"/>
    <cellStyle name="Normal 14 3 10" xfId="47246" xr:uid="{4DDAD018-FFE6-4BD6-858B-BCAAD83BE380}"/>
    <cellStyle name="Normal 14 3 2" xfId="4947" xr:uid="{710EB31F-6D6C-47BD-9296-F49BD1369C56}"/>
    <cellStyle name="Normal 14 3 2 2" xfId="8713" xr:uid="{62409B19-D4A4-4A48-BA41-45BE7C9876DC}"/>
    <cellStyle name="Normal 14 3 2 2 2" xfId="12169" xr:uid="{CFF75683-6E0F-4303-9C90-2697318ADB46}"/>
    <cellStyle name="Normal 14 3 2 2 2 2" xfId="12170" xr:uid="{CA76C1CB-76DE-4794-8732-3FA7AF79D5CE}"/>
    <cellStyle name="Normal 14 3 2 2 2 2 2" xfId="33137" xr:uid="{F117D076-A04D-4749-AC1C-69114DA0B1F4}"/>
    <cellStyle name="Normal 14 3 2 2 2 3" xfId="33136" xr:uid="{35329EE6-5A03-4F12-9CCB-1E66931E9951}"/>
    <cellStyle name="Normal 14 3 2 2 3" xfId="12171" xr:uid="{0D1A2054-7A06-4B8E-90F4-1D2C510E2829}"/>
    <cellStyle name="Normal 14 3 2 2 3 2" xfId="33138" xr:uid="{ED87AB12-7308-42E1-82C1-D74B70B80DA8}"/>
    <cellStyle name="Normal 14 3 2 2 4" xfId="12168" xr:uid="{A4CE2F63-A564-47CD-BD52-75579DFB22D4}"/>
    <cellStyle name="Normal 14 3 2 2 4 2" xfId="33135" xr:uid="{78FC6E00-AA77-4195-A94C-17A83951EF48}"/>
    <cellStyle name="Normal 14 3 2 2 5" xfId="20707" xr:uid="{E1E08E0D-2F8E-4C5E-ADE7-7EA9C777F45A}"/>
    <cellStyle name="Normal 14 3 2 2 5 2" xfId="40995" xr:uid="{BAB0249A-6E46-4FE8-AC03-97B1E751B091}"/>
    <cellStyle name="Normal 14 3 2 2 6" xfId="30203" xr:uid="{1B231A3B-93BB-4E84-9807-9765D047C5FD}"/>
    <cellStyle name="Normal 14 3 2 2 7" xfId="43405" xr:uid="{57729F4F-7440-4B63-9B28-5F2568EE1F87}"/>
    <cellStyle name="Normal 14 3 2 3" xfId="12172" xr:uid="{0EE3E90F-09A5-4804-973A-DF4D87EA17C4}"/>
    <cellStyle name="Normal 14 3 2 3 2" xfId="12173" xr:uid="{5ED0B9C5-98E3-4992-B2AA-50442D8F3A71}"/>
    <cellStyle name="Normal 14 3 2 3 2 2" xfId="33140" xr:uid="{8E64AD18-3DED-42F0-A155-CC68131D73B7}"/>
    <cellStyle name="Normal 14 3 2 3 3" xfId="33139" xr:uid="{0308D951-96D4-4217-8E28-D0F9CDA4A13D}"/>
    <cellStyle name="Normal 14 3 2 4" xfId="12174" xr:uid="{79C5D4EE-D10D-4770-830B-F05F22ECC4D4}"/>
    <cellStyle name="Normal 14 3 2 4 2" xfId="12175" xr:uid="{24FC051A-1699-48F7-8136-BE9BFBCF08CD}"/>
    <cellStyle name="Normal 14 3 2 4 2 2" xfId="33142" xr:uid="{A3160851-1691-4B17-A876-7FF30F685EDC}"/>
    <cellStyle name="Normal 14 3 2 4 3" xfId="33141" xr:uid="{DFC2AD90-3970-4725-ADE0-C30DC83749ED}"/>
    <cellStyle name="Normal 14 3 2 5" xfId="12176" xr:uid="{EBC372E0-4B4F-40E5-8E70-8DCC72795F3D}"/>
    <cellStyle name="Normal 14 3 2 5 2" xfId="33143" xr:uid="{279DC62A-675C-46ED-9B38-41D775B4CB35}"/>
    <cellStyle name="Normal 14 3 2 6" xfId="12167" xr:uid="{B3D95A3C-4229-4123-BF82-4EF16AEDF347}"/>
    <cellStyle name="Normal 14 3 2 6 2" xfId="33134" xr:uid="{A2A7E89D-F819-4F26-BA5A-7F7114CAB32D}"/>
    <cellStyle name="Normal 14 3 2 7" xfId="20706" xr:uid="{0219C0BD-B920-453A-829B-9E48F92008DD}"/>
    <cellStyle name="Normal 14 3 2 8" xfId="26434" xr:uid="{C06DC484-0346-4D7E-9C13-A9BE80FE04E4}"/>
    <cellStyle name="Normal 14 3 2 9" xfId="49005" xr:uid="{C07B1782-E5EE-4ED4-8755-4B648DE4723F}"/>
    <cellStyle name="Normal 14 3 3" xfId="6336" xr:uid="{DC5DD25B-DA73-4494-A0BF-F1EF9D0AB8FF}"/>
    <cellStyle name="Normal 14 3 3 2" xfId="12178" xr:uid="{A79DAE80-3292-45A2-B8E0-5C007A7E0310}"/>
    <cellStyle name="Normal 14 3 3 2 2" xfId="12179" xr:uid="{29E31044-EDAC-4629-90A7-147E53727623}"/>
    <cellStyle name="Normal 14 3 3 2 2 2" xfId="33146" xr:uid="{C9D087D8-185F-4B80-AB98-AF642CA1B6F0}"/>
    <cellStyle name="Normal 14 3 3 2 3" xfId="33145" xr:uid="{AF3122AC-78B9-4007-96F3-AFD7572AD787}"/>
    <cellStyle name="Normal 14 3 3 3" xfId="12180" xr:uid="{BDD23CB0-5865-4FB9-84F3-B1F09F5F8FD7}"/>
    <cellStyle name="Normal 14 3 3 3 2" xfId="33147" xr:uid="{AC0EC85E-FE09-4812-9F5A-AEF73DB1E1DF}"/>
    <cellStyle name="Normal 14 3 3 4" xfId="12177" xr:uid="{E8B83FD5-D2E3-422E-AA5F-8077BCD90C13}"/>
    <cellStyle name="Normal 14 3 3 4 2" xfId="33144" xr:uid="{BA6439C1-F8B3-4A77-B67A-D995A3E2F634}"/>
    <cellStyle name="Normal 14 3 3 5" xfId="20708" xr:uid="{64D55501-7086-4C01-AEEF-77FB71FD27B8}"/>
    <cellStyle name="Normal 14 3 3 5 2" xfId="40996" xr:uid="{D2623648-E2A6-4E8E-8491-2577E379386B}"/>
    <cellStyle name="Normal 14 3 3 6" xfId="27824" xr:uid="{DC20B454-9E3A-4F6A-A280-1353B06D8E7B}"/>
    <cellStyle name="Normal 14 3 3 7" xfId="43406" xr:uid="{D8AEA888-FC2F-4904-B1DD-3DA4221842CD}"/>
    <cellStyle name="Normal 14 3 3 8" xfId="49511" xr:uid="{0C03612F-D89F-458D-B659-D63391DC798B}"/>
    <cellStyle name="Normal 14 3 4" xfId="12181" xr:uid="{D975C804-524B-4349-B0C8-5DE920C273CA}"/>
    <cellStyle name="Normal 14 3 4 2" xfId="12182" xr:uid="{8B5DD355-6331-4FC4-84AF-08F775D4D84C}"/>
    <cellStyle name="Normal 14 3 4 2 2" xfId="33149" xr:uid="{30801F1E-814F-4F9A-877C-6BB486179BA3}"/>
    <cellStyle name="Normal 14 3 4 3" xfId="33148" xr:uid="{FAE8D480-DAFA-47B3-BC92-494F159B27C3}"/>
    <cellStyle name="Normal 14 3 5" xfId="12183" xr:uid="{AA472C91-2F5D-4B22-B24A-61E19300CBE8}"/>
    <cellStyle name="Normal 14 3 5 2" xfId="12184" xr:uid="{9064A197-9781-4C48-8127-52997A7EF7D2}"/>
    <cellStyle name="Normal 14 3 5 2 2" xfId="33151" xr:uid="{C154B89B-2D25-4E90-ACF1-6812192BDF9D}"/>
    <cellStyle name="Normal 14 3 5 3" xfId="33150" xr:uid="{11ED95E2-1C2D-4F78-8257-D448C2029D41}"/>
    <cellStyle name="Normal 14 3 6" xfId="12185" xr:uid="{46123C57-809A-4605-9FB3-418A72B18BF8}"/>
    <cellStyle name="Normal 14 3 6 2" xfId="33152" xr:uid="{27E1AEE9-9A47-409F-ABED-5E35FB13003A}"/>
    <cellStyle name="Normal 14 3 7" xfId="12166" xr:uid="{2911658E-C699-4A7F-B315-76F4441891BD}"/>
    <cellStyle name="Normal 14 3 7 2" xfId="33133" xr:uid="{38720DCF-1BFC-4B5E-BE93-477F4066176C}"/>
    <cellStyle name="Normal 14 3 8" xfId="20705" xr:uid="{FB1AACD5-90F7-4ECE-9958-B14ED4DF309C}"/>
    <cellStyle name="Normal 14 3 9" xfId="23984" xr:uid="{7C9D7693-FE1D-4FE5-AE68-A1E1A631DF82}"/>
    <cellStyle name="Normal 14 4" xfId="2529" xr:uid="{26F8C8EF-479F-48FC-B430-F61B2452E793}"/>
    <cellStyle name="Normal 14 4 2" xfId="6499" xr:uid="{DDF6B7B3-EAA8-4919-95EE-25011C47F213}"/>
    <cellStyle name="Normal 14 4 2 2" xfId="12188" xr:uid="{D0F4C432-1032-424D-A2F4-3D7AA4991128}"/>
    <cellStyle name="Normal 14 4 2 2 2" xfId="12189" xr:uid="{6D45E0F2-BC53-4AD1-935C-55FAC2CBF1DA}"/>
    <cellStyle name="Normal 14 4 2 2 2 2" xfId="33156" xr:uid="{78A9D21D-1354-416A-86AE-3CB71A658D2E}"/>
    <cellStyle name="Normal 14 4 2 2 3" xfId="33155" xr:uid="{E8E82A77-6970-49A7-AD2D-80CBD2E9D1B0}"/>
    <cellStyle name="Normal 14 4 2 3" xfId="12190" xr:uid="{60793996-2DDD-4CFB-804D-F921CC7DB454}"/>
    <cellStyle name="Normal 14 4 2 3 2" xfId="33157" xr:uid="{3A9015F5-0639-49BB-AAB8-DBC7F653F714}"/>
    <cellStyle name="Normal 14 4 2 4" xfId="12187" xr:uid="{D27674E2-51AD-431D-88AB-87E213B94CDC}"/>
    <cellStyle name="Normal 14 4 2 4 2" xfId="33154" xr:uid="{2D150BA3-47C4-4F3F-ABC5-D2815B2D96E8}"/>
    <cellStyle name="Normal 14 4 2 5" xfId="20710" xr:uid="{BCFA1FD9-234E-443B-BE41-27236A0245B3}"/>
    <cellStyle name="Normal 14 4 2 5 2" xfId="40998" xr:uid="{55D36E4E-0A04-4C71-82F6-0472681D0429}"/>
    <cellStyle name="Normal 14 4 2 6" xfId="27988" xr:uid="{79C735B4-DE37-4365-A897-570B5945C848}"/>
    <cellStyle name="Normal 14 4 2 7" xfId="43408" xr:uid="{9CF51B72-09D0-4221-BF85-9F27CFAC66D4}"/>
    <cellStyle name="Normal 14 4 3" xfId="12191" xr:uid="{A42495ED-412A-4DEB-B15D-1BBED3E1AC72}"/>
    <cellStyle name="Normal 14 4 3 2" xfId="12192" xr:uid="{499A4750-54D0-4AE8-B1DC-E1A776844871}"/>
    <cellStyle name="Normal 14 4 3 2 2" xfId="33159" xr:uid="{6F969822-54FB-4BC4-99DE-825E9FCE9EBD}"/>
    <cellStyle name="Normal 14 4 3 3" xfId="33158" xr:uid="{1A4CDF98-A789-4E0E-ACB7-86DDA2738307}"/>
    <cellStyle name="Normal 14 4 4" xfId="12193" xr:uid="{BA38B09E-7036-4749-A850-A9E740A1099E}"/>
    <cellStyle name="Normal 14 4 4 2" xfId="12194" xr:uid="{E93B2C92-DEB6-46A1-9D56-E9F20B50B9FB}"/>
    <cellStyle name="Normal 14 4 4 2 2" xfId="33161" xr:uid="{1F54A7D7-F3BB-4C0A-B95A-6A6763DCE0FD}"/>
    <cellStyle name="Normal 14 4 4 3" xfId="33160" xr:uid="{13D1077A-31BF-4AED-A61E-4A47C6321CAD}"/>
    <cellStyle name="Normal 14 4 5" xfId="12195" xr:uid="{38D959F5-507C-4792-A2CF-AC87BD52C81C}"/>
    <cellStyle name="Normal 14 4 5 2" xfId="33162" xr:uid="{7C311EFD-D15F-4308-A890-1BE3E0245A02}"/>
    <cellStyle name="Normal 14 4 6" xfId="12186" xr:uid="{3B8D5CD1-810B-4E36-AA1A-958372DA4564}"/>
    <cellStyle name="Normal 14 4 6 2" xfId="33153" xr:uid="{3BB1A206-CA9A-4359-9F5F-00E0319C2F62}"/>
    <cellStyle name="Normal 14 4 7" xfId="20709" xr:uid="{0C3AA5A3-6A1C-42D3-A062-C02D7808DAA9}"/>
    <cellStyle name="Normal 14 4 7 2" xfId="40997" xr:uid="{B30B5791-0C78-4BD2-BFBA-32AE1B28A4BA}"/>
    <cellStyle name="Normal 14 4 8" xfId="24206" xr:uid="{257BE36A-96E3-4CDB-B075-D563186F1428}"/>
    <cellStyle name="Normal 14 4 9" xfId="43407" xr:uid="{A1CAD2A5-70FE-4BB1-8042-8F32728142DC}"/>
    <cellStyle name="Normal 14 5" xfId="9684" xr:uid="{667DCA5E-68B0-4AA8-9414-AF102EFF7F2D}"/>
    <cellStyle name="Normal 14 5 2" xfId="12197" xr:uid="{99A35D67-FEFE-43CD-BC4D-5FC2941622A4}"/>
    <cellStyle name="Normal 14 5 2 2" xfId="12198" xr:uid="{0B06829F-41F8-41C9-A4C2-58837F33A563}"/>
    <cellStyle name="Normal 14 5 2 2 2" xfId="33165" xr:uid="{722313BA-A98A-4ADE-9EDE-725400FDADEE}"/>
    <cellStyle name="Normal 14 5 2 3" xfId="33164" xr:uid="{942B8A62-8B38-4563-AB32-7322D82E717E}"/>
    <cellStyle name="Normal 14 5 3" xfId="12199" xr:uid="{C0886AA4-3E93-420B-8AF8-87D9876E864B}"/>
    <cellStyle name="Normal 14 5 3 2" xfId="33166" xr:uid="{2F9BA790-3A85-4474-AD56-6ED66E5E6F31}"/>
    <cellStyle name="Normal 14 5 4" xfId="12196" xr:uid="{009FB389-DCFE-45BD-ABB0-0960B760D0F6}"/>
    <cellStyle name="Normal 14 5 4 2" xfId="33163" xr:uid="{FECD8E14-9A96-4159-88DD-8D053A7D8FAC}"/>
    <cellStyle name="Normal 14 5 5" xfId="20711" xr:uid="{FD55CB55-55E7-490D-8A9F-E78AF06EB4D4}"/>
    <cellStyle name="Normal 14 5 5 2" xfId="40999" xr:uid="{5578DDBF-F9B6-49F5-A737-A5C0835267FF}"/>
    <cellStyle name="Normal 14 5 6" xfId="31172" xr:uid="{642E408A-E2AC-4899-878A-DA9CE2F17B21}"/>
    <cellStyle name="Normal 14 5 7" xfId="43409" xr:uid="{FF4950E2-0D01-4CC7-9691-94DB4A4F2C93}"/>
    <cellStyle name="Normal 14 6" xfId="12200" xr:uid="{4D3F52A8-D828-4EC7-A079-34D52CFB0065}"/>
    <cellStyle name="Normal 14 6 2" xfId="12201" xr:uid="{88890F55-8062-46F0-9F0D-2A6327500004}"/>
    <cellStyle name="Normal 14 6 2 2" xfId="33168" xr:uid="{B6DCA648-0EF7-4F48-9034-BF7FCAB65A79}"/>
    <cellStyle name="Normal 14 6 3" xfId="20712" xr:uid="{3828C48F-FAE1-46E2-A1E1-44A95EEC1533}"/>
    <cellStyle name="Normal 14 6 3 2" xfId="41000" xr:uid="{261EFC3B-08BD-4507-BBF6-BE9B47DC5417}"/>
    <cellStyle name="Normal 14 6 4" xfId="33167" xr:uid="{319A5029-81CD-4579-8842-5BE0CC80C74C}"/>
    <cellStyle name="Normal 14 6 5" xfId="43410" xr:uid="{79597C28-17CA-42B7-934B-1EB395C332FD}"/>
    <cellStyle name="Normal 14 7" xfId="12202" xr:uid="{0B433B8A-0516-4708-85E6-E1CF6526546B}"/>
    <cellStyle name="Normal 14 7 2" xfId="12203" xr:uid="{243F2C11-2757-42F5-97EB-5D274C59154C}"/>
    <cellStyle name="Normal 14 7 2 2" xfId="33170" xr:uid="{A1FC3CC4-4928-467E-893E-187EA079E52F}"/>
    <cellStyle name="Normal 14 7 3" xfId="33169" xr:uid="{86019B56-3D4F-4317-90C5-2DC2AB17190B}"/>
    <cellStyle name="Normal 14 8" xfId="12204" xr:uid="{D9763B86-F369-4B14-A277-D3B80C7C57F0}"/>
    <cellStyle name="Normal 14 9" xfId="12205" xr:uid="{88780D66-76A0-400B-AA08-C40467BCB2F2}"/>
    <cellStyle name="Normal 14 9 2" xfId="33171" xr:uid="{0A79D3E2-8F6F-4E64-AA37-3376E6727068}"/>
    <cellStyle name="Normal 15" xfId="751" xr:uid="{BE41856B-0156-4CA5-B76B-BA1B8269C994}"/>
    <cellStyle name="Normal 15 10" xfId="49614" xr:uid="{48E4F7F0-29F4-4B44-B039-B7BEEC380C10}"/>
    <cellStyle name="Normal 15 11" xfId="1764" xr:uid="{49EF7FEB-9B90-49D9-B666-FBEE1E1A5593}"/>
    <cellStyle name="Normal 15 2" xfId="2105" xr:uid="{3ADDCA8B-0CA8-4690-99BC-C539AD838D46}"/>
    <cellStyle name="Normal 15 2 10" xfId="47094" xr:uid="{29F757B2-D705-4963-832B-3A670A6DEDB6}"/>
    <cellStyle name="Normal 15 2 2" xfId="2303" xr:uid="{C8D2D2E5-F835-4752-B2E0-0AA020B99776}"/>
    <cellStyle name="Normal 15 2 2 2" xfId="4975" xr:uid="{5D23ABF5-CCCB-44CA-B289-B490480E3400}"/>
    <cellStyle name="Normal 15 2 2 2 2" xfId="8741" xr:uid="{5B6E8184-1287-421A-B83D-433855784565}"/>
    <cellStyle name="Normal 15 2 2 2 2 2" xfId="30231" xr:uid="{596FCC4E-70AD-4755-B1B6-F89E61D15301}"/>
    <cellStyle name="Normal 15 2 2 2 3" xfId="26462" xr:uid="{A0D8C870-9A1C-4F58-848A-22F83DDEFC02}"/>
    <cellStyle name="Normal 15 2 2 2 4" xfId="49035" xr:uid="{6CF1C8C1-EAB9-48FB-B6D0-339B50E12455}"/>
    <cellStyle name="Normal 15 2 2 3" xfId="6366" xr:uid="{1B5CB815-D35C-46F7-AEEF-C681E7660E6D}"/>
    <cellStyle name="Normal 15 2 2 3 2" xfId="27854" xr:uid="{8372141F-4FFE-4C2B-AAD8-04B9EB8491E6}"/>
    <cellStyle name="Normal 15 2 2 3 3" xfId="49541" xr:uid="{45955C1B-015D-4033-BC00-E9B60E1D7568}"/>
    <cellStyle name="Normal 15 2 2 4" xfId="12207" xr:uid="{46C98F6B-0C5C-47F9-BE72-40757C413BD5}"/>
    <cellStyle name="Normal 15 2 2 5" xfId="20715" xr:uid="{52A0138E-B537-4AD1-9B6C-46A48428E602}"/>
    <cellStyle name="Normal 15 2 2 6" xfId="24014" xr:uid="{E284883F-2EA4-485A-9581-CFA20FB5E93F}"/>
    <cellStyle name="Normal 15 2 2 7" xfId="47276" xr:uid="{283BA634-F30F-439E-B383-22DE58E41387}"/>
    <cellStyle name="Normal 15 2 3" xfId="2847" xr:uid="{DA5EC55E-3DA3-4546-BDEA-023E6BDC0C36}"/>
    <cellStyle name="Normal 15 2 3 2" xfId="6674" xr:uid="{30125DCB-C994-4E68-AEF2-D928113D9C79}"/>
    <cellStyle name="Normal 15 2 3 2 2" xfId="28164" xr:uid="{ABF3A03C-DB8E-40F9-9C29-0358D49DF091}"/>
    <cellStyle name="Normal 15 2 3 3" xfId="12208" xr:uid="{C4E00D83-291C-4CD4-B357-E351B3E1A4F9}"/>
    <cellStyle name="Normal 15 2 3 4" xfId="24390" xr:uid="{F9DE4497-086D-4D64-B3BE-D4E9DC61BBE0}"/>
    <cellStyle name="Normal 15 2 3 5" xfId="48852" xr:uid="{8E4240D8-7A55-4CDC-9E49-C69A96EBB8AB}"/>
    <cellStyle name="Normal 15 2 4" xfId="6184" xr:uid="{59FA7327-B663-4731-B036-C20CCD159114}"/>
    <cellStyle name="Normal 15 2 4 2" xfId="12209" xr:uid="{DE58886A-9F3C-457D-AE68-CB84437A9132}"/>
    <cellStyle name="Normal 15 2 4 3" xfId="27671" xr:uid="{B9A41A6A-0DF3-4628-9CFC-798AF4D11B4E}"/>
    <cellStyle name="Normal 15 2 4 4" xfId="49360" xr:uid="{CB024B35-E7E2-4AD0-A095-40B1BC83F277}"/>
    <cellStyle name="Normal 15 2 5" xfId="9831" xr:uid="{9EADA6E9-AD2A-4C79-BD06-FC07C37F6F35}"/>
    <cellStyle name="Normal 15 2 5 2" xfId="12210" xr:uid="{BF18B9C8-FCDF-4212-9A0D-8E6F13B19155}"/>
    <cellStyle name="Normal 15 2 5 3" xfId="31318" xr:uid="{C51206EF-3ED4-4BD0-92F2-8E92AEBCB4BD}"/>
    <cellStyle name="Normal 15 2 6" xfId="12211" xr:uid="{F42AB57A-E364-4C68-ABB7-1201B3032E07}"/>
    <cellStyle name="Normal 15 2 7" xfId="12206" xr:uid="{4A7A8F10-C68D-4965-B429-C026C6963226}"/>
    <cellStyle name="Normal 15 2 8" xfId="20714" xr:uid="{C5063103-49BE-44D1-A72A-0C385841C8EB}"/>
    <cellStyle name="Normal 15 2 9" xfId="23832" xr:uid="{27EAAEAA-407C-48B9-B2BD-340DD4C0C7BE}"/>
    <cellStyle name="Normal 15 3" xfId="2109" xr:uid="{F74B4710-3027-40D1-B36C-009A3CEE4671}"/>
    <cellStyle name="Normal 15 3 2" xfId="2307" xr:uid="{8B1475EC-3CC5-48D7-9325-ADE8B8A57B1D}"/>
    <cellStyle name="Normal 15 3 2 2" xfId="4979" xr:uid="{AE86C8F0-24C8-4C7E-A392-CD6638EC5511}"/>
    <cellStyle name="Normal 15 3 2 2 2" xfId="8745" xr:uid="{1030290D-BA08-418A-81E2-5E932787BD14}"/>
    <cellStyle name="Normal 15 3 2 2 2 2" xfId="30235" xr:uid="{87E97017-E63A-4E73-ACEC-090337932D82}"/>
    <cellStyle name="Normal 15 3 2 2 3" xfId="26466" xr:uid="{1F9EA023-3EF5-4CCD-B00C-D7DB95579D47}"/>
    <cellStyle name="Normal 15 3 2 2 4" xfId="49039" xr:uid="{A71CA6D3-4133-4BF8-8AB4-2E70B6CF7B11}"/>
    <cellStyle name="Normal 15 3 2 3" xfId="6370" xr:uid="{B3168110-04E4-4251-805D-2CBEE4F94553}"/>
    <cellStyle name="Normal 15 3 2 3 2" xfId="27858" xr:uid="{1AA5E2B7-C961-48EE-B838-E5F7848F555A}"/>
    <cellStyle name="Normal 15 3 2 3 3" xfId="49545" xr:uid="{AE2A3F6E-5E5B-47C6-B7FF-0F85A12AB608}"/>
    <cellStyle name="Normal 15 3 2 4" xfId="20717" xr:uid="{7F9D0211-9EE5-4D9E-BADF-3D43B1E8DAF1}"/>
    <cellStyle name="Normal 15 3 2 5" xfId="24018" xr:uid="{12B756B3-0EE7-4835-BD12-0E6E885375A1}"/>
    <cellStyle name="Normal 15 3 2 6" xfId="47280" xr:uid="{3017297C-52FA-48AF-BF35-CE750A33374D}"/>
    <cellStyle name="Normal 15 3 3" xfId="4772" xr:uid="{23550076-E1FC-4022-8356-CBA85D1B5023}"/>
    <cellStyle name="Normal 15 3 3 2" xfId="8540" xr:uid="{D88975C8-A638-4044-8B5C-4A2931715B9D}"/>
    <cellStyle name="Normal 15 3 3 2 2" xfId="30030" xr:uid="{B5FA2527-C2A6-4EC8-ADDA-12E64A478AEA}"/>
    <cellStyle name="Normal 15 3 3 3" xfId="26258" xr:uid="{4B419114-344A-40A3-B5A9-502BAB9ED40C}"/>
    <cellStyle name="Normal 15 3 3 4" xfId="48856" xr:uid="{4582B5FF-F6CF-4E6E-82E4-E367FFF0F9F5}"/>
    <cellStyle name="Normal 15 3 4" xfId="6188" xr:uid="{3E2B3BA5-B284-49C4-9403-6656FE4182C3}"/>
    <cellStyle name="Normal 15 3 4 2" xfId="27675" xr:uid="{C3820542-E7E9-4EC7-9A2F-A73B1DA7A346}"/>
    <cellStyle name="Normal 15 3 4 3" xfId="49364" xr:uid="{810C4EB6-173F-46BB-913F-FF64AC7AB456}"/>
    <cellStyle name="Normal 15 3 5" xfId="12212" xr:uid="{D093B714-87EA-44FD-9B7D-B7910F43EF73}"/>
    <cellStyle name="Normal 15 3 6" xfId="20716" xr:uid="{60A8FF28-945A-4959-848B-C55223F58E1E}"/>
    <cellStyle name="Normal 15 3 7" xfId="23836" xr:uid="{C9A0FB1D-6B1D-4980-97D6-CD11B2CD7D35}"/>
    <cellStyle name="Normal 15 3 8" xfId="47098" xr:uid="{7259EBAC-2196-4446-B97F-A9742DABF6A3}"/>
    <cellStyle name="Normal 15 4" xfId="2090" xr:uid="{BD97ABAA-A204-4144-84E8-00835EACAEDE}"/>
    <cellStyle name="Normal 15 4 2" xfId="4754" xr:uid="{DC4236D8-8801-4141-A300-71C915A37131}"/>
    <cellStyle name="Normal 15 4 2 2" xfId="8522" xr:uid="{7855E26C-C3DB-4031-AF5E-6A0CF8B61B19}"/>
    <cellStyle name="Normal 15 4 2 2 2" xfId="30012" xr:uid="{EA25FA01-CB38-4481-BA10-A9EFD3092A93}"/>
    <cellStyle name="Normal 15 4 2 3" xfId="26240" xr:uid="{D04C0B19-2880-49BF-A8E1-7A1943EC2226}"/>
    <cellStyle name="Normal 15 4 2 4" xfId="48837" xr:uid="{031B3ABB-D2E3-4078-88E1-E972593893EE}"/>
    <cellStyle name="Normal 15 4 3" xfId="6169" xr:uid="{7BB167AC-408A-4352-9847-1174DFE74422}"/>
    <cellStyle name="Normal 15 4 3 2" xfId="27656" xr:uid="{CDA7EF5D-F779-4D2C-99E5-81E1533FD133}"/>
    <cellStyle name="Normal 15 4 3 3" xfId="49345" xr:uid="{6D0B7540-F38A-40DD-B846-9BB5086688F2}"/>
    <cellStyle name="Normal 15 4 4" xfId="12213" xr:uid="{9D030B32-3FC7-4149-9290-BEEC61DCF619}"/>
    <cellStyle name="Normal 15 4 5" xfId="23817" xr:uid="{6CDC3263-7572-4F07-BF60-46E6BD2336AA}"/>
    <cellStyle name="Normal 15 4 6" xfId="47079" xr:uid="{0F55A884-78A3-46F6-ADA8-3A4CA069F400}"/>
    <cellStyle name="Normal 15 5" xfId="2288" xr:uid="{62396B64-7CFC-4C33-9289-F7FC59C48EBD}"/>
    <cellStyle name="Normal 15 5 2" xfId="4961" xr:uid="{240309B1-DD08-458D-A161-E3DD4A7F6543}"/>
    <cellStyle name="Normal 15 5 2 2" xfId="8727" xr:uid="{3CB0860C-C09D-4D73-8627-3CF1BB183CD6}"/>
    <cellStyle name="Normal 15 5 2 2 2" xfId="30217" xr:uid="{5805AD0C-058F-4331-9E45-20FAFA8CCE9E}"/>
    <cellStyle name="Normal 15 5 2 3" xfId="26448" xr:uid="{DE557A3E-7822-4C2B-98A1-09E4538E4764}"/>
    <cellStyle name="Normal 15 5 2 4" xfId="49020" xr:uid="{4B3AFB56-5BD2-4DE4-8627-A108BBB60750}"/>
    <cellStyle name="Normal 15 5 3" xfId="6351" xr:uid="{272EBA5D-1B6D-4F3C-A03A-45156CAF1403}"/>
    <cellStyle name="Normal 15 5 3 2" xfId="27839" xr:uid="{4C69A9D2-37C7-4A70-8958-539A32C70EB0}"/>
    <cellStyle name="Normal 15 5 3 3" xfId="49526" xr:uid="{F527924A-314E-42E7-BB57-C8FFEFF56284}"/>
    <cellStyle name="Normal 15 5 4" xfId="12214" xr:uid="{1D9988AC-0B1E-4E80-BE0E-6F0A3F2F5604}"/>
    <cellStyle name="Normal 15 5 5" xfId="23999" xr:uid="{CF73360C-7E8E-492F-8866-F3AFDE802183}"/>
    <cellStyle name="Normal 15 5 6" xfId="47261" xr:uid="{D4BCA770-CD85-46B0-AB06-4ED5B5D8A6EC}"/>
    <cellStyle name="Normal 15 6" xfId="2530" xr:uid="{9DA84F58-C1B1-4B1D-9757-282FE41C5443}"/>
    <cellStyle name="Normal 15 6 2" xfId="6500" xr:uid="{619A323D-9CBA-465D-BD8D-3619FFE51E2D}"/>
    <cellStyle name="Normal 15 6 2 2" xfId="27989" xr:uid="{EE31DA52-7A56-46C0-8329-0DCF4D43BA6B}"/>
    <cellStyle name="Normal 15 6 3" xfId="12215" xr:uid="{8EF52C31-39D9-4D3F-8DB5-407C270A343D}"/>
    <cellStyle name="Normal 15 6 4" xfId="24207" xr:uid="{508F5200-F6D3-4E18-9DFB-FD1226EDA30C}"/>
    <cellStyle name="Normal 15 7" xfId="9685" xr:uid="{B1343ED5-0545-442D-9107-0A1C6C91E319}"/>
    <cellStyle name="Normal 15 7 2" xfId="31173" xr:uid="{8E99A165-196D-445D-B8F7-C2E795A3D89E}"/>
    <cellStyle name="Normal 15 8" xfId="9986" xr:uid="{CCDDE2B9-3D32-4895-B9D0-14A0989CEFBC}"/>
    <cellStyle name="Normal 15 9" xfId="20713" xr:uid="{FD482EC4-4731-4987-8030-106128643A4C}"/>
    <cellStyle name="Normal 16" xfId="752" xr:uid="{8C7AA54E-86C1-48C1-8BA5-B72E8F0FB71E}"/>
    <cellStyle name="Normal 16 10" xfId="20718" xr:uid="{FB8798B8-6B35-4D3D-AA3E-FA3DE3372D36}"/>
    <cellStyle name="Normal 16 10 2" xfId="41001" xr:uid="{F3ABDE95-1E24-46CC-8E4D-35575F8B698C}"/>
    <cellStyle name="Normal 16 11" xfId="43411" xr:uid="{6438F941-0ADA-40B0-BDBE-34D05B74C0BF}"/>
    <cellStyle name="Normal 16 12" xfId="49615" xr:uid="{E1AD5428-E4F4-4A7C-9022-ED13625DD1B7}"/>
    <cellStyle name="Normal 16 13" xfId="1765" xr:uid="{7C15D0F1-8ACD-4605-84BB-06F40EE4E7F7}"/>
    <cellStyle name="Normal 16 2" xfId="2133" xr:uid="{144671C4-5780-46EA-8984-775AA30260DA}"/>
    <cellStyle name="Normal 16 2 10" xfId="20719" xr:uid="{C88128D8-7D9D-48EC-AB46-420DFD0B971A}"/>
    <cellStyle name="Normal 16 2 2" xfId="12217" xr:uid="{916E3E41-C8C0-4E6F-8B23-BC945F271EEA}"/>
    <cellStyle name="Normal 16 2 2 2" xfId="12218" xr:uid="{81F90AC4-A7C0-4318-9AFA-70BA5D2C8C40}"/>
    <cellStyle name="Normal 16 2 2 2 2" xfId="12219" xr:uid="{5C2B053B-95C6-4669-AD7C-C145EAB7905B}"/>
    <cellStyle name="Normal 16 2 2 2 2 2" xfId="12220" xr:uid="{8632742B-C5A3-48C2-8865-9B477746D579}"/>
    <cellStyle name="Normal 16 2 2 2 2 2 2" xfId="33175" xr:uid="{0452388A-7F4C-4032-AC5C-952180BDD404}"/>
    <cellStyle name="Normal 16 2 2 2 2 3" xfId="33174" xr:uid="{6B277272-1AC5-47C8-AD15-D9B82C2FB723}"/>
    <cellStyle name="Normal 16 2 2 2 3" xfId="12221" xr:uid="{EB36AB56-2B17-4FC9-9C30-DB232A9FB6AE}"/>
    <cellStyle name="Normal 16 2 2 2 3 2" xfId="33176" xr:uid="{9350B75B-2D38-428C-9DFC-0420809B47E7}"/>
    <cellStyle name="Normal 16 2 2 2 4" xfId="20721" xr:uid="{93DAE7F8-F8E8-4CD9-B0B3-F4FB8D35F5BE}"/>
    <cellStyle name="Normal 16 2 2 2 4 2" xfId="41002" xr:uid="{68677254-D0D7-44EA-B157-D405CB6A8E6F}"/>
    <cellStyle name="Normal 16 2 2 2 5" xfId="33173" xr:uid="{DC83E263-DB3C-440E-A707-CC7358806BD0}"/>
    <cellStyle name="Normal 16 2 2 2 6" xfId="43412" xr:uid="{6C67C3F3-E175-483A-A21A-ABC5EC763A45}"/>
    <cellStyle name="Normal 16 2 2 3" xfId="12222" xr:uid="{7CE3B018-E488-4104-B45D-98A86C94EED2}"/>
    <cellStyle name="Normal 16 2 2 3 2" xfId="12223" xr:uid="{523EBE9F-AEAB-496C-A7F2-1FCD707A4DD7}"/>
    <cellStyle name="Normal 16 2 2 3 2 2" xfId="33178" xr:uid="{89D88E90-7830-4773-8DFD-1E1EEB70EDEB}"/>
    <cellStyle name="Normal 16 2 2 3 3" xfId="33177" xr:uid="{4A8817CA-6F02-4B0B-BF8F-159C6B9316B0}"/>
    <cellStyle name="Normal 16 2 2 4" xfId="12224" xr:uid="{AC244E66-93AA-49B3-B83F-3263C4039D23}"/>
    <cellStyle name="Normal 16 2 2 4 2" xfId="12225" xr:uid="{20C5D310-F227-4FAD-89D9-13461CCB6865}"/>
    <cellStyle name="Normal 16 2 2 4 2 2" xfId="33180" xr:uid="{D5BA9223-F559-4DC8-AAE2-FA98995FB2CA}"/>
    <cellStyle name="Normal 16 2 2 4 3" xfId="33179" xr:uid="{A189A2C8-FDF3-402D-B86B-5327F6E4E3F7}"/>
    <cellStyle name="Normal 16 2 2 5" xfId="12226" xr:uid="{25DD7DD4-FD7C-465C-B42B-C565FA1C849B}"/>
    <cellStyle name="Normal 16 2 2 5 2" xfId="33181" xr:uid="{BF3A641F-A6D0-4AA3-AABA-5733695F69B4}"/>
    <cellStyle name="Normal 16 2 2 6" xfId="20720" xr:uid="{107CC5C9-9303-4255-B3CC-665EA00DD1C8}"/>
    <cellStyle name="Normal 16 2 2 7" xfId="33172" xr:uid="{35757FEE-D5B1-4499-B62E-33D285553CCE}"/>
    <cellStyle name="Normal 16 2 3" xfId="12227" xr:uid="{E1E69CAD-0411-4C65-A8D6-089EFCA69270}"/>
    <cellStyle name="Normal 16 2 3 2" xfId="12228" xr:uid="{A1BB76AE-E041-4842-B6EF-32D499225049}"/>
    <cellStyle name="Normal 16 2 3 2 2" xfId="12229" xr:uid="{971C3DF2-96E3-475D-A5EE-647828174AC4}"/>
    <cellStyle name="Normal 16 2 3 2 2 2" xfId="33184" xr:uid="{E6CF9A84-991D-43B0-91D1-0E3666DC193F}"/>
    <cellStyle name="Normal 16 2 3 2 3" xfId="33183" xr:uid="{8FA37C0B-2901-4472-929E-2280BA5553E4}"/>
    <cellStyle name="Normal 16 2 3 3" xfId="12230" xr:uid="{32DAB768-00E0-4FDE-AE8E-D7F5633214FB}"/>
    <cellStyle name="Normal 16 2 3 3 2" xfId="33185" xr:uid="{84A68F86-503C-4004-A229-55185948D734}"/>
    <cellStyle name="Normal 16 2 3 4" xfId="20722" xr:uid="{5139FF78-69D1-4A59-94AA-FD9723ACB8D1}"/>
    <cellStyle name="Normal 16 2 3 4 2" xfId="41003" xr:uid="{A87D5662-F52C-4C96-AF73-083384466541}"/>
    <cellStyle name="Normal 16 2 3 5" xfId="33182" xr:uid="{2A9163B7-1F32-4E8D-9376-7E3A020300F1}"/>
    <cellStyle name="Normal 16 2 3 6" xfId="43413" xr:uid="{16F4A2BC-259A-443A-B180-A9B523D36449}"/>
    <cellStyle name="Normal 16 2 4" xfId="12231" xr:uid="{FAC1EFBB-8084-4DA3-95FE-C8CCFF234BCF}"/>
    <cellStyle name="Normal 16 2 4 2" xfId="12232" xr:uid="{3425D46C-8904-4428-9D43-E27F8A4E6B29}"/>
    <cellStyle name="Normal 16 2 4 2 2" xfId="33187" xr:uid="{6831B1F9-E04D-43A4-946D-59757806E73D}"/>
    <cellStyle name="Normal 16 2 4 3" xfId="33186" xr:uid="{965B7222-DCA1-40F5-B92E-53852437BCF3}"/>
    <cellStyle name="Normal 16 2 5" xfId="12233" xr:uid="{1CC10712-538B-4204-B4C6-C1FA13EC0697}"/>
    <cellStyle name="Normal 16 2 5 2" xfId="12234" xr:uid="{1B5EEA7B-B5B7-4C2B-9039-5DB6EF9A7E99}"/>
    <cellStyle name="Normal 16 2 5 2 2" xfId="33189" xr:uid="{FF1DC327-E479-42BF-9982-ABF956FBAA61}"/>
    <cellStyle name="Normal 16 2 5 3" xfId="33188" xr:uid="{B346A1A2-0E7A-4D3E-9AD5-AB1431BEFBFD}"/>
    <cellStyle name="Normal 16 2 6" xfId="12235" xr:uid="{AE7DB4BC-91F4-40B7-9831-FE12FB674517}"/>
    <cellStyle name="Normal 16 2 6 2" xfId="33190" xr:uid="{05153ECB-3D8E-4347-9899-A11F0777073B}"/>
    <cellStyle name="Normal 16 2 7" xfId="12236" xr:uid="{674913F5-2755-41B3-9858-53017897FD89}"/>
    <cellStyle name="Normal 16 2 7 2" xfId="33191" xr:uid="{01792837-C3CD-4F15-B0DE-322FB98997DE}"/>
    <cellStyle name="Normal 16 2 8" xfId="12237" xr:uid="{0A041316-CD6F-4E2F-928E-9738231F17C5}"/>
    <cellStyle name="Normal 16 2 9" xfId="12216" xr:uid="{E6396595-6872-4EB1-8DAA-77A95DEDBA48}"/>
    <cellStyle name="Normal 16 3" xfId="1952" xr:uid="{F8A43D39-FE69-4E63-BD82-CB395EBD32BF}"/>
    <cellStyle name="Normal 16 3 2" xfId="12239" xr:uid="{1AF9384E-E566-4BBA-B2E4-68EA52810416}"/>
    <cellStyle name="Normal 16 3 2 2" xfId="12240" xr:uid="{A60B30B4-ADA8-4DC4-B6A0-AE7C82257D75}"/>
    <cellStyle name="Normal 16 3 2 2 2" xfId="12241" xr:uid="{C127B639-2F16-4B52-96DA-BCA36130244D}"/>
    <cellStyle name="Normal 16 3 2 2 2 2" xfId="33195" xr:uid="{FED7F37C-3F90-4C2C-BD83-82FBCBE08930}"/>
    <cellStyle name="Normal 16 3 2 2 3" xfId="20725" xr:uid="{F72B0054-E3DF-491D-94B0-428C335828C3}"/>
    <cellStyle name="Normal 16 3 2 2 3 2" xfId="41006" xr:uid="{B57CE2DE-2B5F-4CA0-B5EA-DDE0A84BDBF0}"/>
    <cellStyle name="Normal 16 3 2 2 4" xfId="33194" xr:uid="{B35533F0-2FDE-4A58-883A-C680FBAF7C93}"/>
    <cellStyle name="Normal 16 3 2 2 5" xfId="43416" xr:uid="{40F9497E-4679-4967-8221-C7936ABACE34}"/>
    <cellStyle name="Normal 16 3 2 3" xfId="12242" xr:uid="{5A533CC0-6DF9-4147-A1F9-30184DDD90F9}"/>
    <cellStyle name="Normal 16 3 2 3 2" xfId="33196" xr:uid="{5AD1B55C-4695-4176-8B87-7704B91DC2C7}"/>
    <cellStyle name="Normal 16 3 2 4" xfId="20724" xr:uid="{1AEF7907-AF66-4DD0-9B31-15C8951F7BD5}"/>
    <cellStyle name="Normal 16 3 2 4 2" xfId="41005" xr:uid="{8D41CC4C-ADFC-474B-B2B1-208353927EDD}"/>
    <cellStyle name="Normal 16 3 2 5" xfId="33193" xr:uid="{83FE7E59-7A5C-4D3D-A6E4-C1BD4422228C}"/>
    <cellStyle name="Normal 16 3 2 6" xfId="43415" xr:uid="{A99F8109-00A8-4831-8260-80FA27E1A896}"/>
    <cellStyle name="Normal 16 3 3" xfId="12243" xr:uid="{874DE676-E26C-47AE-91FD-D41C7262C8CC}"/>
    <cellStyle name="Normal 16 3 3 2" xfId="12244" xr:uid="{ABA135F2-C826-46D7-BEB2-3F44C58D0FBB}"/>
    <cellStyle name="Normal 16 3 3 2 2" xfId="33198" xr:uid="{026A399C-C871-4AB4-A6BB-A6CB51CD54B9}"/>
    <cellStyle name="Normal 16 3 3 3" xfId="33197" xr:uid="{124AF387-D5F4-4617-BAF9-D722A787267F}"/>
    <cellStyle name="Normal 16 3 4" xfId="12245" xr:uid="{4F739C7B-E6E4-46C6-BB5F-0964332C11DD}"/>
    <cellStyle name="Normal 16 3 4 2" xfId="12246" xr:uid="{793EC3DA-CF8C-4F29-8DA4-B3DE70C5C4A9}"/>
    <cellStyle name="Normal 16 3 4 2 2" xfId="33200" xr:uid="{7E71A770-18BD-408D-8009-6572F90BD026}"/>
    <cellStyle name="Normal 16 3 4 3" xfId="33199" xr:uid="{ED3DA4D6-E2AD-4763-85BB-F7BFCAEF2A73}"/>
    <cellStyle name="Normal 16 3 5" xfId="12247" xr:uid="{38A81482-FDC0-4DBC-8CFB-B19D21FE910D}"/>
    <cellStyle name="Normal 16 3 5 2" xfId="33201" xr:uid="{B4CF74B1-5B6F-49F8-AD95-4C856A40F5B0}"/>
    <cellStyle name="Normal 16 3 6" xfId="12238" xr:uid="{E7332B35-EE2B-44F1-8C10-D4AD6CEC9F84}"/>
    <cellStyle name="Normal 16 3 6 2" xfId="33192" xr:uid="{35681C6F-D9D5-4D47-90D0-3E06291D2C34}"/>
    <cellStyle name="Normal 16 3 7" xfId="20723" xr:uid="{906DB977-2474-48D1-BD95-DCAB388ACE93}"/>
    <cellStyle name="Normal 16 3 7 2" xfId="41004" xr:uid="{8B718ADE-B3BD-4D88-87E3-F83B56FF2F36}"/>
    <cellStyle name="Normal 16 3 8" xfId="43414" xr:uid="{B4B5AEC9-59E3-4278-AD5F-451935BF67AF}"/>
    <cellStyle name="Normal 16 4" xfId="2531" xr:uid="{F5101CD4-D3F1-4B62-B90A-5C01F3FD400F}"/>
    <cellStyle name="Normal 16 4 2" xfId="12249" xr:uid="{083790CC-5F2A-4A14-8245-45B46FF9734F}"/>
    <cellStyle name="Normal 16 4 2 2" xfId="12250" xr:uid="{62AA6DB5-B87B-4728-8BE7-F2B75DC13599}"/>
    <cellStyle name="Normal 16 4 2 2 2" xfId="33204" xr:uid="{1E8BA1F8-2EEC-4E92-B828-92E02B4ED0A8}"/>
    <cellStyle name="Normal 16 4 2 3" xfId="33203" xr:uid="{5FA72C50-47D6-4473-8FC5-DED9844FC07C}"/>
    <cellStyle name="Normal 16 4 3" xfId="12251" xr:uid="{640DA4AF-A510-44EF-BF93-B4A67A1B98A7}"/>
    <cellStyle name="Normal 16 4 3 2" xfId="33205" xr:uid="{48D3931C-9577-4B8A-A7A9-756D9C81BDD1}"/>
    <cellStyle name="Normal 16 4 4" xfId="12248" xr:uid="{7093C954-505E-4546-92D3-B3838F5E6DBE}"/>
    <cellStyle name="Normal 16 4 4 2" xfId="33202" xr:uid="{DCC76A66-A60D-41CB-A713-634485B6C571}"/>
    <cellStyle name="Normal 16 4 5" xfId="20726" xr:uid="{725D92C2-B08C-4634-8325-3F09F873F60E}"/>
    <cellStyle name="Normal 16 4 5 2" xfId="41007" xr:uid="{F254451F-E56D-49EF-9F53-598E8C359786}"/>
    <cellStyle name="Normal 16 4 6" xfId="43417" xr:uid="{509B3948-9A59-457A-8D3A-9A171B08982C}"/>
    <cellStyle name="Normal 16 5" xfId="12252" xr:uid="{D08D1242-DFA5-4765-AE5F-6BBA86CD68F7}"/>
    <cellStyle name="Normal 16 5 2" xfId="12253" xr:uid="{73D5EE59-D754-4051-9812-A499AFBD4E29}"/>
    <cellStyle name="Normal 16 5 2 2" xfId="33207" xr:uid="{A0C3B97E-2EB6-4DE1-B482-A9900B6A3DE3}"/>
    <cellStyle name="Normal 16 5 3" xfId="33206" xr:uid="{F472F627-8347-4A36-8B71-0A5069D73D2B}"/>
    <cellStyle name="Normal 16 6" xfId="12254" xr:uid="{D821DA93-0F28-4252-88BF-4E847D2B79C5}"/>
    <cellStyle name="Normal 16 6 2" xfId="12255" xr:uid="{0C4B592D-4DB3-4167-B185-B9101310FFB6}"/>
    <cellStyle name="Normal 16 6 2 2" xfId="33209" xr:uid="{69C92078-B33A-4536-A134-E7F92AC0C774}"/>
    <cellStyle name="Normal 16 6 3" xfId="33208" xr:uid="{C612ED17-FC74-4D02-8E80-26402E802FD3}"/>
    <cellStyle name="Normal 16 7" xfId="12256" xr:uid="{E8001D20-00E9-45C3-B45D-E8A20E9387E0}"/>
    <cellStyle name="Normal 16 8" xfId="12257" xr:uid="{D45F657A-4266-45A7-B87B-005D52719834}"/>
    <cellStyle name="Normal 16 8 2" xfId="33210" xr:uid="{DC3125C4-E29C-4A92-A61E-C86FDAE74AD4}"/>
    <cellStyle name="Normal 16 9" xfId="12258" xr:uid="{A3D3064B-1F84-4482-8876-17C6436E894A}"/>
    <cellStyle name="Normal 16 9 2" xfId="33211" xr:uid="{0BED2573-16EA-473A-B204-EF914AAB9885}"/>
    <cellStyle name="Normal 17" xfId="753" xr:uid="{CD7C57DD-333F-4AE1-81C4-95F027579DDD}"/>
    <cellStyle name="Normal 17 2" xfId="754" xr:uid="{55C7B1E8-486E-41D1-80AA-A6666A0C0914}"/>
    <cellStyle name="Normal 17 2 2" xfId="6675" xr:uid="{0FAE6ED5-00C9-4675-92D6-F0E3B45A3225}"/>
    <cellStyle name="Normal 17 2 2 2" xfId="12260" xr:uid="{F2EB9563-F08C-4F2A-8C00-245250834E18}"/>
    <cellStyle name="Normal 17 2 2 2 2" xfId="20730" xr:uid="{9C1B1F7F-5F3B-4C2D-8EAE-14974E590547}"/>
    <cellStyle name="Normal 17 2 2 3" xfId="20729" xr:uid="{01DE510F-F387-4F67-BCF4-E9B320730BE1}"/>
    <cellStyle name="Normal 17 2 2 4" xfId="28165" xr:uid="{896599E5-B006-4E5F-9A30-7DAFCAF48AA1}"/>
    <cellStyle name="Normal 17 2 3" xfId="9832" xr:uid="{D998DB8F-9F18-46EE-ABFB-C2531B3E21A0}"/>
    <cellStyle name="Normal 17 2 3 2" xfId="12261" xr:uid="{938556FB-C1A5-407B-BF5D-45810ADA413C}"/>
    <cellStyle name="Normal 17 2 3 3" xfId="20731" xr:uid="{610858F6-1E9D-46E5-B284-FAFA98B4983C}"/>
    <cellStyle name="Normal 17 2 3 3 2" xfId="41008" xr:uid="{103303FB-829F-4039-A2F8-0250095AA075}"/>
    <cellStyle name="Normal 17 2 3 4" xfId="31319" xr:uid="{F6D02FC8-FC57-4C04-94F7-D650CFEA3489}"/>
    <cellStyle name="Normal 17 2 3 5" xfId="43418" xr:uid="{6BD540B2-C9B7-425A-8092-A00FFA8149B7}"/>
    <cellStyle name="Normal 17 2 4" xfId="12259" xr:uid="{B3877D81-50A0-439B-B83E-D9B8931D7C13}"/>
    <cellStyle name="Normal 17 2 4 2" xfId="20732" xr:uid="{93848E55-CA41-4008-AB49-B0119582CC7D}"/>
    <cellStyle name="Normal 17 2 5" xfId="20728" xr:uid="{A4CBE9E6-1E85-43CE-A112-C14E57D881DE}"/>
    <cellStyle name="Normal 17 2 6" xfId="24391" xr:uid="{30CD5CFC-33D1-435D-9815-8D9654101D64}"/>
    <cellStyle name="Normal 17 2 7" xfId="2848" xr:uid="{9139731D-4552-45E4-B2E1-B2074686B475}"/>
    <cellStyle name="Normal 17 3" xfId="2532" xr:uid="{5222376E-A6E7-4E5E-ADD9-6AF4AECC1866}"/>
    <cellStyle name="Normal 17 3 2" xfId="6501" xr:uid="{4DAB830D-DE76-450F-AEF5-3CBD99D0D30A}"/>
    <cellStyle name="Normal 17 3 2 2" xfId="20734" xr:uid="{A7A460F2-E82F-4806-B63D-4C96BCFFBA29}"/>
    <cellStyle name="Normal 17 3 2 3" xfId="27990" xr:uid="{51687877-AAA5-4CB9-A80B-67971F633620}"/>
    <cellStyle name="Normal 17 3 3" xfId="12262" xr:uid="{4F019C82-8098-474A-8979-A0333334CD49}"/>
    <cellStyle name="Normal 17 3 3 2" xfId="20735" xr:uid="{C71378C2-AB54-4749-9539-BAE8E1C98318}"/>
    <cellStyle name="Normal 17 3 4" xfId="20733" xr:uid="{AC52A442-6C23-40C8-BBE5-84926CC810E7}"/>
    <cellStyle name="Normal 17 3 5" xfId="24208" xr:uid="{A4D81785-FC9C-4E90-B5DC-D75EB46DDD74}"/>
    <cellStyle name="Normal 17 4" xfId="9686" xr:uid="{8A13F0C1-9F7A-4D37-A0C3-23503D9A3D50}"/>
    <cellStyle name="Normal 17 4 2" xfId="20736" xr:uid="{F4AD8916-F2F3-4796-8F45-E32A37E2B39F}"/>
    <cellStyle name="Normal 17 4 3" xfId="31174" xr:uid="{741BC19D-3651-49CF-B986-B12B7E273278}"/>
    <cellStyle name="Normal 17 5" xfId="9987" xr:uid="{D9ADAEA2-9224-4910-B229-4961292F92C1}"/>
    <cellStyle name="Normal 17 6" xfId="20727" xr:uid="{91C704A1-9DD2-4ED9-97FA-E20CEAB0BE3B}"/>
    <cellStyle name="Normal 17 7" xfId="1766" xr:uid="{87FD184D-977A-47BF-88D8-FD7FA9309CA8}"/>
    <cellStyle name="Normal 18" xfId="755" xr:uid="{6C8F8BA0-FBA4-4E25-B2BA-587C4A8A296B}"/>
    <cellStyle name="Normal 18 10" xfId="23550" xr:uid="{FDA9C531-8A7F-48F4-9194-9B2607C5531A}"/>
    <cellStyle name="Normal 18 11" xfId="46814" xr:uid="{D2152A58-F9BA-4DF7-A739-5D313FE2A719}"/>
    <cellStyle name="Normal 18 12" xfId="1767" xr:uid="{2299992B-EA29-4A40-A260-B62BFDA9EEBA}"/>
    <cellStyle name="Normal 18 2" xfId="756" xr:uid="{541C0A76-2903-4EBA-9D13-9B33630BB99C}"/>
    <cellStyle name="Normal 18 2 2" xfId="1008" xr:uid="{DE01B7D9-8E9E-4335-A92E-CEA758516DFD}"/>
    <cellStyle name="Normal 18 2 2 2" xfId="6676" xr:uid="{1C5C5A27-D0E9-4BD5-90BA-E3B8CD5D2521}"/>
    <cellStyle name="Normal 18 2 2 2 2" xfId="12264" xr:uid="{35F33674-B9D0-4570-8D36-CA75D5A48E06}"/>
    <cellStyle name="Normal 18 2 2 2 3" xfId="28166" xr:uid="{24FFEA99-5783-4369-BD78-FC0B53046620}"/>
    <cellStyle name="Normal 18 2 2 3" xfId="12263" xr:uid="{E58D6BAD-9053-4892-B472-48B6D7793EBB}"/>
    <cellStyle name="Normal 18 2 2 4" xfId="20739" xr:uid="{BEE93CC1-9E5B-457A-BC6F-53F5D11AB7C8}"/>
    <cellStyle name="Normal 18 2 2 5" xfId="24392" xr:uid="{42BC49CE-98C6-405D-8153-4B15C830CEC0}"/>
    <cellStyle name="Normal 18 2 3" xfId="9833" xr:uid="{8D9BB4A0-BE19-4D9E-9D44-59D5EDC48032}"/>
    <cellStyle name="Normal 18 2 3 2" xfId="12265" xr:uid="{91C24365-D269-40C1-B17E-64797A7E55B5}"/>
    <cellStyle name="Normal 18 2 3 3" xfId="31320" xr:uid="{362C1601-B2EA-45EC-A033-92AECAB5D466}"/>
    <cellStyle name="Normal 18 2 4" xfId="9988" xr:uid="{19B25804-1A11-4E27-93A0-78433C5828D2}"/>
    <cellStyle name="Normal 18 2 5" xfId="20738" xr:uid="{F4960600-8264-48C2-9795-38C1CCCBDE36}"/>
    <cellStyle name="Normal 18 2 6" xfId="1768" xr:uid="{1CF95D3C-7A32-4C84-BE40-8467CC3E4A2E}"/>
    <cellStyle name="Normal 18 3" xfId="757" xr:uid="{6694C872-B4FE-428C-8D97-1D6631A64F33}"/>
    <cellStyle name="Normal 18 3 2" xfId="4518" xr:uid="{7BADA989-C45F-48D2-8CAE-CEA30047C2DB}"/>
    <cellStyle name="Normal 18 3 2 2" xfId="8316" xr:uid="{8AE3BFA9-4E45-4CA0-8A78-C0042B45ABE6}"/>
    <cellStyle name="Normal 18 3 2 2 2" xfId="29806" xr:uid="{CE642D7B-1F19-43FF-859D-4D9DEA27FE03}"/>
    <cellStyle name="Normal 18 3 2 3" xfId="12267" xr:uid="{85E952ED-21DA-4062-9A3C-11D41D51B01C}"/>
    <cellStyle name="Normal 18 3 2 3 2" xfId="33212" xr:uid="{34854D9B-BDAD-4A48-B422-D71362F3021D}"/>
    <cellStyle name="Normal 18 3 2 4" xfId="20741" xr:uid="{F3B26727-0AA1-44C9-8A12-7617D984E4EA}"/>
    <cellStyle name="Normal 18 3 2 4 2" xfId="41010" xr:uid="{A9AB4DB4-017D-4D8D-8348-8E178B5645EC}"/>
    <cellStyle name="Normal 18 3 2 5" xfId="26031" xr:uid="{2A8ADC3B-433E-4CCB-910B-902F53C58BDC}"/>
    <cellStyle name="Normal 18 3 2 6" xfId="43420" xr:uid="{A1F4DCAC-E221-4E92-9FD1-A459B623F79E}"/>
    <cellStyle name="Normal 18 3 2 7" xfId="48638" xr:uid="{848B995E-8338-4B16-9692-34C3AFB0E433}"/>
    <cellStyle name="Normal 18 3 3" xfId="5974" xr:uid="{63244F41-3A0F-40DC-94DC-8E7167213008}"/>
    <cellStyle name="Normal 18 3 3 2" xfId="12268" xr:uid="{07ACB82F-96E5-4FF2-87FD-E73328578EEA}"/>
    <cellStyle name="Normal 18 3 3 3" xfId="27461" xr:uid="{3B8DEF15-C1BB-497E-A0CD-539CC977FB5A}"/>
    <cellStyle name="Normal 18 3 3 4" xfId="49151" xr:uid="{6C916392-71DD-430F-AA82-37E660747809}"/>
    <cellStyle name="Normal 18 3 4" xfId="12266" xr:uid="{A0235654-1485-4980-8D52-A2A1A5DDEF39}"/>
    <cellStyle name="Normal 18 3 5" xfId="20740" xr:uid="{00C5F762-9C1A-46C1-938F-0D20FAEA4C90}"/>
    <cellStyle name="Normal 18 3 5 2" xfId="41009" xr:uid="{E37CB14B-1790-4C19-8535-508204439179}"/>
    <cellStyle name="Normal 18 3 6" xfId="23620" xr:uid="{E838DCC4-435A-4FFD-A74A-D98D4C5663A2}"/>
    <cellStyle name="Normal 18 3 7" xfId="43419" xr:uid="{1A08BA34-6CBF-46DB-9943-09593CC798E9}"/>
    <cellStyle name="Normal 18 3 8" xfId="46883" xr:uid="{5B13602B-5D86-413D-BA25-E657AED8D0FD}"/>
    <cellStyle name="Normal 18 3 9" xfId="1891" xr:uid="{5A937AA2-F576-4CD6-8F7D-60E14F9F28C1}"/>
    <cellStyle name="Normal 18 4" xfId="758" xr:uid="{3458E7EA-0883-4F7C-B51C-B37AC09B32C3}"/>
    <cellStyle name="Normal 18 4 2" xfId="6502" xr:uid="{3BA18C3A-1571-4AD8-A94B-6D0877CF40DD}"/>
    <cellStyle name="Normal 18 4 2 2" xfId="27991" xr:uid="{5309ECF5-E368-4D08-8355-8CF7AFB7B70E}"/>
    <cellStyle name="Normal 18 4 3" xfId="12269" xr:uid="{C4760B55-2727-48B1-A53B-DECCD628EA73}"/>
    <cellStyle name="Normal 18 4 4" xfId="24209" xr:uid="{D49D0FEC-12D4-4E39-A124-2D924B75BA31}"/>
    <cellStyle name="Normal 18 4 5" xfId="48566" xr:uid="{EB0A0A44-EE5C-40CF-8EC4-B53128191CC7}"/>
    <cellStyle name="Normal 18 4 6" xfId="2533" xr:uid="{59210F58-5D52-4623-B567-A53FDDCFFB61}"/>
    <cellStyle name="Normal 18 5" xfId="759" xr:uid="{286703F4-275F-4BFA-BF9A-D003377DE9DA}"/>
    <cellStyle name="Normal 18 5 2" xfId="8199" xr:uid="{FB3B15A9-428D-485E-8CF9-0AE0186B94FA}"/>
    <cellStyle name="Normal 18 5 2 2" xfId="29689" xr:uid="{380D8F43-E367-4132-8283-34C90B713884}"/>
    <cellStyle name="Normal 18 5 3" xfId="12270" xr:uid="{13675844-0A65-4017-8BF7-26160E37D15C}"/>
    <cellStyle name="Normal 18 5 4" xfId="25914" xr:uid="{6343D064-0FFD-4BFE-A426-A221D642DA9F}"/>
    <cellStyle name="Normal 18 5 5" xfId="49091" xr:uid="{A8C7DEA3-BAB7-40CA-951E-AE47DB6C272B}"/>
    <cellStyle name="Normal 18 5 6" xfId="4394" xr:uid="{D12D3BCA-5B82-4945-B580-3ECDF7F8C09D}"/>
    <cellStyle name="Normal 18 6" xfId="760" xr:uid="{10E5CBD6-A7A2-4E8D-96A2-D38259F039CA}"/>
    <cellStyle name="Normal 18 6 2" xfId="27392" xr:uid="{42FE45C2-888C-4FA7-87DB-32574A1FB4FD}"/>
    <cellStyle name="Normal 18 6 3" xfId="5905" xr:uid="{CEDFAB43-4313-461A-858F-D4821D48716B}"/>
    <cellStyle name="Normal 18 7" xfId="761" xr:uid="{DA1F2F51-CAE1-4E67-9076-B0459E9B22E3}"/>
    <cellStyle name="Normal 18 7 2" xfId="31175" xr:uid="{90F53406-EF0C-4433-B14C-8520209A5FE3}"/>
    <cellStyle name="Normal 18 7 3" xfId="9687" xr:uid="{1BFAE3F9-84CC-490D-94DF-5F7F3607CECE}"/>
    <cellStyle name="Normal 18 8" xfId="1007" xr:uid="{2232AD2A-2C58-477E-8743-89777DDDBFE5}"/>
    <cellStyle name="Normal 18 8 2" xfId="31439" xr:uid="{F3DE96A6-1CE8-47E3-87ED-9CACC409407F}"/>
    <cellStyle name="Normal 18 9" xfId="20737" xr:uid="{27571272-552A-4CB0-96E8-82AC9733FB5F}"/>
    <cellStyle name="Normal 19" xfId="762" xr:uid="{EF2BBD97-5CFF-44F0-9679-73BA8106C472}"/>
    <cellStyle name="Normal 19 10" xfId="1769" xr:uid="{09422353-84A3-4217-A69C-80F6FBF9AB29}"/>
    <cellStyle name="Normal 19 2" xfId="2860" xr:uid="{EE095437-7314-4C83-AD1B-7CE63884D488}"/>
    <cellStyle name="Normal 19 2 10" xfId="20743" xr:uid="{4DECF35A-1C26-43E4-96B2-6F1519069DCE}"/>
    <cellStyle name="Normal 19 2 10 2" xfId="41012" xr:uid="{5E159A2B-455E-45D6-B376-3A386E174AD8}"/>
    <cellStyle name="Normal 19 2 11" xfId="24404" xr:uid="{A871F008-21FF-4D02-AB0A-87AC6F90C69A}"/>
    <cellStyle name="Normal 19 2 12" xfId="43422" xr:uid="{5F72574F-2850-41B1-AD19-F78D1C345AF0}"/>
    <cellStyle name="Normal 19 2 2" xfId="6688" xr:uid="{DADCE51E-8682-4B5B-A508-94DB75F63FD2}"/>
    <cellStyle name="Normal 19 2 2 2" xfId="12273" xr:uid="{272CF754-F105-48A1-98CA-0F98F4BBC78F}"/>
    <cellStyle name="Normal 19 2 2 2 2" xfId="12274" xr:uid="{CF963E5F-F407-43C7-8283-CA513781A00C}"/>
    <cellStyle name="Normal 19 2 2 2 2 2" xfId="12275" xr:uid="{D8048D62-581A-4490-B804-8D0CDD6ECEB6}"/>
    <cellStyle name="Normal 19 2 2 2 2 2 2" xfId="33216" xr:uid="{B6B1D23E-0AC1-4FF1-BC6D-E2BE061265DE}"/>
    <cellStyle name="Normal 19 2 2 2 2 3" xfId="33215" xr:uid="{C6B6E1D0-B6C7-44D8-AF76-F06E85B11183}"/>
    <cellStyle name="Normal 19 2 2 2 3" xfId="12276" xr:uid="{F93D587C-03F6-4AF2-BAD6-A9F74DCF00FA}"/>
    <cellStyle name="Normal 19 2 2 2 3 2" xfId="33217" xr:uid="{3B295763-B7BC-4155-97A4-A896A7F7ABCF}"/>
    <cellStyle name="Normal 19 2 2 2 4" xfId="33214" xr:uid="{451BB7D3-F0E5-4617-8952-128FADB73B25}"/>
    <cellStyle name="Normal 19 2 2 3" xfId="12277" xr:uid="{EE7F7C46-98F1-4EDE-8B1B-7D61789D37B0}"/>
    <cellStyle name="Normal 19 2 2 3 2" xfId="12278" xr:uid="{5E3762FA-FC8C-4DB5-BEC5-0A8E23412863}"/>
    <cellStyle name="Normal 19 2 2 3 2 2" xfId="33219" xr:uid="{1CD1AFCA-86AF-4AA4-A545-E4678657B534}"/>
    <cellStyle name="Normal 19 2 2 3 3" xfId="33218" xr:uid="{94B0D316-F118-4EA6-A1E6-FECA3F841965}"/>
    <cellStyle name="Normal 19 2 2 4" xfId="12279" xr:uid="{3C9CBBE1-EAA7-4BFB-8618-25966CF620BA}"/>
    <cellStyle name="Normal 19 2 2 4 2" xfId="12280" xr:uid="{C813C3B6-2D4C-455B-B264-ABA077FB649A}"/>
    <cellStyle name="Normal 19 2 2 4 2 2" xfId="33221" xr:uid="{F1C1E54D-8798-4B14-AA37-EF02F85E2F7D}"/>
    <cellStyle name="Normal 19 2 2 4 3" xfId="33220" xr:uid="{354EBF37-7CE6-4385-940F-926AF568747C}"/>
    <cellStyle name="Normal 19 2 2 5" xfId="12281" xr:uid="{E2042271-94F2-47F0-9DFB-747BBE331807}"/>
    <cellStyle name="Normal 19 2 2 5 2" xfId="33222" xr:uid="{0BD7E2E7-4139-4CE8-994A-FC431AD23A08}"/>
    <cellStyle name="Normal 19 2 2 6" xfId="12272" xr:uid="{CA5EFCC9-7356-439C-AA85-4BF8FA8BCCE4}"/>
    <cellStyle name="Normal 19 2 2 6 2" xfId="33213" xr:uid="{225380A6-FBD3-4CAD-AAE9-C527BFB5474B}"/>
    <cellStyle name="Normal 19 2 2 7" xfId="20744" xr:uid="{D2B2C02F-C78F-433E-A300-29ABF7366B30}"/>
    <cellStyle name="Normal 19 2 2 7 2" xfId="41013" xr:uid="{7B547ACA-0E32-49C6-95FD-B9DD77B8EDF9}"/>
    <cellStyle name="Normal 19 2 2 8" xfId="28178" xr:uid="{EDABAC94-23DF-4A69-9B1C-FE4A3BC5F634}"/>
    <cellStyle name="Normal 19 2 2 9" xfId="43423" xr:uid="{BBE718E5-9980-4DA3-9BB2-B9AADB5DC187}"/>
    <cellStyle name="Normal 19 2 3" xfId="9845" xr:uid="{1BCA08A4-26FB-4CFC-8A0B-BF934B6A9FEF}"/>
    <cellStyle name="Normal 19 2 3 2" xfId="12283" xr:uid="{E4AB26EA-CF22-44CF-BDA8-269A2F9E8A3C}"/>
    <cellStyle name="Normal 19 2 3 2 2" xfId="12284" xr:uid="{49BEC644-8DF4-41E6-8FF9-033C441F7434}"/>
    <cellStyle name="Normal 19 2 3 2 2 2" xfId="33225" xr:uid="{190BA9BA-F32C-4376-9193-3A14D6B2D471}"/>
    <cellStyle name="Normal 19 2 3 2 3" xfId="33224" xr:uid="{95F7C525-A176-4BE9-B119-DE5B79165AF1}"/>
    <cellStyle name="Normal 19 2 3 3" xfId="12285" xr:uid="{AD12AFE4-8EE9-4554-A27E-64599A7718DD}"/>
    <cellStyle name="Normal 19 2 3 3 2" xfId="33226" xr:uid="{320E6328-9C78-45D2-A303-543E5EB6BFB7}"/>
    <cellStyle name="Normal 19 2 3 4" xfId="12282" xr:uid="{B615EAB0-3281-447F-A257-FEE181FDBF1F}"/>
    <cellStyle name="Normal 19 2 3 4 2" xfId="33223" xr:uid="{C4826728-970E-489A-91B5-2DA51E8212BC}"/>
    <cellStyle name="Normal 19 2 3 5" xfId="20745" xr:uid="{71F2C6F3-B5BE-467C-9AB3-2E5ABFF00798}"/>
    <cellStyle name="Normal 19 2 3 5 2" xfId="41014" xr:uid="{E60F0BBB-E7CE-4ABE-9A44-EB9D718DB066}"/>
    <cellStyle name="Normal 19 2 3 6" xfId="31332" xr:uid="{179D110C-F993-4D5B-A497-D2996936FD2B}"/>
    <cellStyle name="Normal 19 2 3 7" xfId="43424" xr:uid="{270DE9EC-F155-4172-B2BC-D663019D28A7}"/>
    <cellStyle name="Normal 19 2 4" xfId="12286" xr:uid="{943BAF91-8B36-4239-B244-1731A1C9D181}"/>
    <cellStyle name="Normal 19 2 4 2" xfId="12287" xr:uid="{5E1E5EC8-78A5-4D33-8BC6-4FD39245DEA0}"/>
    <cellStyle name="Normal 19 2 4 2 2" xfId="33228" xr:uid="{0F4555DA-5C4C-4BF6-9D96-83BCD44936AB}"/>
    <cellStyle name="Normal 19 2 4 3" xfId="33227" xr:uid="{E0746E84-5602-41DC-9C78-D48F98A0FED7}"/>
    <cellStyle name="Normal 19 2 5" xfId="12288" xr:uid="{C5D6F7F6-C808-40D9-AA7C-E7A95AC478D4}"/>
    <cellStyle name="Normal 19 2 5 2" xfId="12289" xr:uid="{39BDFF78-BD68-4562-BD88-7D8890A173B1}"/>
    <cellStyle name="Normal 19 2 5 2 2" xfId="33230" xr:uid="{D278BE89-FA05-4639-9C76-743C5C27A689}"/>
    <cellStyle name="Normal 19 2 5 3" xfId="33229" xr:uid="{495BBF97-DD50-4504-8F1C-8417507C3C8B}"/>
    <cellStyle name="Normal 19 2 6" xfId="12290" xr:uid="{0E605398-9124-48CD-8267-C5F5E259F249}"/>
    <cellStyle name="Normal 19 2 6 2" xfId="33231" xr:uid="{BED84FD3-2E2B-4D93-8D8A-E43D07998A79}"/>
    <cellStyle name="Normal 19 2 7" xfId="12291" xr:uid="{3455E280-39B7-42E2-A09F-9C7EEE8F4EE9}"/>
    <cellStyle name="Normal 19 2 7 2" xfId="33232" xr:uid="{37754036-2CDA-44D1-886E-9FD2415CD69F}"/>
    <cellStyle name="Normal 19 2 8" xfId="12292" xr:uid="{FB381ADC-88C4-4FF4-84CF-A08DFCD3C937}"/>
    <cellStyle name="Normal 19 2 9" xfId="12271" xr:uid="{50E67D03-D330-4455-8BF1-5340A34B26A8}"/>
    <cellStyle name="Normal 19 3" xfId="2660" xr:uid="{213F8C5E-9F2A-4296-8303-0EE0AA4D29EB}"/>
    <cellStyle name="Normal 19 3 10" xfId="43425" xr:uid="{0332183F-7D73-48D4-9BBB-65B7EDE20663}"/>
    <cellStyle name="Normal 19 3 2" xfId="6558" xr:uid="{3229AF20-DF9C-4408-A489-CFEB289E2322}"/>
    <cellStyle name="Normal 19 3 2 2" xfId="12295" xr:uid="{7D340E70-4094-4EC4-829B-C40C3A36B9C3}"/>
    <cellStyle name="Normal 19 3 2 2 2" xfId="12296" xr:uid="{B9733B74-8FA0-4106-9E7C-F1D7B4F46F9C}"/>
    <cellStyle name="Normal 19 3 2 2 2 2" xfId="12297" xr:uid="{8B7BE34C-D2AE-4703-A159-D4FB88051D5C}"/>
    <cellStyle name="Normal 19 3 2 2 2 2 2" xfId="33237" xr:uid="{61FD9D03-E042-4EED-AC8A-74169DE44794}"/>
    <cellStyle name="Normal 19 3 2 2 2 3" xfId="33236" xr:uid="{CC30F521-C09F-402B-A532-51D7D83F9BAB}"/>
    <cellStyle name="Normal 19 3 2 2 3" xfId="12298" xr:uid="{043BFD91-B425-4024-BC60-653B6CB22334}"/>
    <cellStyle name="Normal 19 3 2 2 3 2" xfId="33238" xr:uid="{60B5B045-95D6-4650-9B12-D995A87277EB}"/>
    <cellStyle name="Normal 19 3 2 2 4" xfId="33235" xr:uid="{7243D307-8100-4F2A-AC89-8BD3B2C8F826}"/>
    <cellStyle name="Normal 19 3 2 3" xfId="12299" xr:uid="{BF077176-708C-4D1F-A616-E057EEB47161}"/>
    <cellStyle name="Normal 19 3 2 3 2" xfId="12300" xr:uid="{4C8787BF-5E46-4DE7-B17E-851D18EDEBE3}"/>
    <cellStyle name="Normal 19 3 2 3 2 2" xfId="33240" xr:uid="{2BFD8E69-A215-4B18-9936-0E7271033D56}"/>
    <cellStyle name="Normal 19 3 2 3 3" xfId="33239" xr:uid="{42B28E3F-085B-49ED-851C-834840962068}"/>
    <cellStyle name="Normal 19 3 2 4" xfId="12301" xr:uid="{BEF9A0CC-0EA0-486C-A6B6-C1152149B8BC}"/>
    <cellStyle name="Normal 19 3 2 4 2" xfId="12302" xr:uid="{56BA1E9F-5470-48FE-AF9E-B0EB77099A18}"/>
    <cellStyle name="Normal 19 3 2 4 2 2" xfId="33242" xr:uid="{35E42A72-4CD1-45E8-A72F-4779B5F0DD78}"/>
    <cellStyle name="Normal 19 3 2 4 3" xfId="33241" xr:uid="{F09D6290-5B34-49CA-861C-404D8EDB7A1E}"/>
    <cellStyle name="Normal 19 3 2 5" xfId="12303" xr:uid="{C50A9ACB-ECF4-4599-979C-75C92BD3E527}"/>
    <cellStyle name="Normal 19 3 2 5 2" xfId="33243" xr:uid="{CB1C8A74-86A1-4113-8450-5D1E7F75BAAC}"/>
    <cellStyle name="Normal 19 3 2 6" xfId="12294" xr:uid="{194465C1-A40C-4D00-B73E-8B4B7CBCFBD1}"/>
    <cellStyle name="Normal 19 3 2 6 2" xfId="33234" xr:uid="{A9C37F48-A2B6-4513-86FB-65DEBC5EAE00}"/>
    <cellStyle name="Normal 19 3 2 7" xfId="28047" xr:uid="{489F79ED-A4A7-432B-8A5E-1E609BE1171C}"/>
    <cellStyle name="Normal 19 3 3" xfId="12304" xr:uid="{84E40A35-7C19-4A21-9644-4B52FBEB7C14}"/>
    <cellStyle name="Normal 19 3 3 2" xfId="12305" xr:uid="{CF5084D7-51DD-4BA2-BD3C-645476242655}"/>
    <cellStyle name="Normal 19 3 3 2 2" xfId="12306" xr:uid="{D1D6F20A-A120-41B2-98E4-366ADC93EE66}"/>
    <cellStyle name="Normal 19 3 3 2 2 2" xfId="33246" xr:uid="{6A632515-AF21-45E1-ACFA-A6E25F47534E}"/>
    <cellStyle name="Normal 19 3 3 2 3" xfId="33245" xr:uid="{D44A3A0E-63D9-4E30-AC8B-9706861E1FD3}"/>
    <cellStyle name="Normal 19 3 3 3" xfId="12307" xr:uid="{82AB4C61-D85B-435C-A92F-2A3DBB57C176}"/>
    <cellStyle name="Normal 19 3 3 3 2" xfId="33247" xr:uid="{55924AE0-32CD-4CF8-990C-1423EE83C10F}"/>
    <cellStyle name="Normal 19 3 3 4" xfId="33244" xr:uid="{265C62FB-DCBF-4E0D-9E43-B97948D96B04}"/>
    <cellStyle name="Normal 19 3 4" xfId="12308" xr:uid="{967A70EF-2C48-4693-BAC8-7C58DB6426A7}"/>
    <cellStyle name="Normal 19 3 4 2" xfId="12309" xr:uid="{ECD02BDA-B6A6-4D6B-887D-D84FB0794F1A}"/>
    <cellStyle name="Normal 19 3 4 2 2" xfId="33249" xr:uid="{73796B96-A2A8-47A0-A151-CCEDCA7A4AA7}"/>
    <cellStyle name="Normal 19 3 4 3" xfId="33248" xr:uid="{FBA70969-7C7C-4484-8A81-6C5BD8414A93}"/>
    <cellStyle name="Normal 19 3 5" xfId="12310" xr:uid="{9799842B-6659-4F79-9871-666F64EC1E79}"/>
    <cellStyle name="Normal 19 3 5 2" xfId="12311" xr:uid="{F7A2982E-04B6-43F1-B9A2-990883ED7DE7}"/>
    <cellStyle name="Normal 19 3 5 2 2" xfId="33251" xr:uid="{84F6B5F6-FC37-4EC5-A08E-7EFF3046EDD1}"/>
    <cellStyle name="Normal 19 3 5 3" xfId="33250" xr:uid="{AA553C0D-31E2-498C-BA83-79CA2826B95E}"/>
    <cellStyle name="Normal 19 3 6" xfId="12312" xr:uid="{5DA19C75-93F0-41C3-B799-574FE354F609}"/>
    <cellStyle name="Normal 19 3 6 2" xfId="33252" xr:uid="{8215AECC-0E15-4371-A6E5-F9A50415486D}"/>
    <cellStyle name="Normal 19 3 7" xfId="12293" xr:uid="{C7F2EAD7-4457-4FD8-AB53-C76E0720D9C4}"/>
    <cellStyle name="Normal 19 3 7 2" xfId="33233" xr:uid="{3E0EF044-6356-432C-A734-913EAED705B5}"/>
    <cellStyle name="Normal 19 3 8" xfId="20746" xr:uid="{47C724DF-D249-4E14-B7B8-A1AE88122313}"/>
    <cellStyle name="Normal 19 3 8 2" xfId="41015" xr:uid="{62178A27-DDE5-4C2B-97E7-0F8670880552}"/>
    <cellStyle name="Normal 19 3 9" xfId="24266" xr:uid="{BC3E30C6-EC14-47EC-8AAF-2B9F266994FB}"/>
    <cellStyle name="Normal 19 4" xfId="9737" xr:uid="{AD39EC2C-474A-4B74-BD89-6E0359608737}"/>
    <cellStyle name="Normal 19 4 2" xfId="12314" xr:uid="{42B8FAC9-113B-457F-B79A-7CB2E89F1EFF}"/>
    <cellStyle name="Normal 19 4 2 2" xfId="12315" xr:uid="{083BBA61-2C29-45CD-BA10-EB96B75452CE}"/>
    <cellStyle name="Normal 19 4 2 2 2" xfId="12316" xr:uid="{5D040470-913A-419D-B0B3-82CAAEFDC370}"/>
    <cellStyle name="Normal 19 4 2 2 2 2" xfId="12317" xr:uid="{0A4EAC26-0757-44CD-92FC-8667AB5F4EB2}"/>
    <cellStyle name="Normal 19 4 2 2 2 2 2" xfId="33257" xr:uid="{D0C76AD4-392A-48D9-9A5B-56425BD7337D}"/>
    <cellStyle name="Normal 19 4 2 2 2 3" xfId="33256" xr:uid="{6361BA4D-6C6A-41A7-9CDA-5F1A11E14F80}"/>
    <cellStyle name="Normal 19 4 2 2 3" xfId="12318" xr:uid="{57BB2160-CC27-4B14-96C2-2F86C29C01A5}"/>
    <cellStyle name="Normal 19 4 2 2 3 2" xfId="33258" xr:uid="{9508ECDF-BE22-4C46-A446-9760A54BB868}"/>
    <cellStyle name="Normal 19 4 2 2 4" xfId="33255" xr:uid="{0BDBAFFE-185E-4339-B65E-E8920A85FC5E}"/>
    <cellStyle name="Normal 19 4 2 3" xfId="12319" xr:uid="{BAE7C7F1-190D-4D4F-9B96-92A255184B72}"/>
    <cellStyle name="Normal 19 4 2 3 2" xfId="12320" xr:uid="{415D3D61-BEA5-4B5D-A864-5CC903103441}"/>
    <cellStyle name="Normal 19 4 2 3 2 2" xfId="33260" xr:uid="{DFD0381E-614E-4F6F-894A-9EFEF5FE5220}"/>
    <cellStyle name="Normal 19 4 2 3 3" xfId="33259" xr:uid="{89C12B86-6168-4CFD-A255-E534CE85B499}"/>
    <cellStyle name="Normal 19 4 2 4" xfId="12321" xr:uid="{774C5B02-0DAD-4827-BBF8-ABDFD9BEDC11}"/>
    <cellStyle name="Normal 19 4 2 4 2" xfId="12322" xr:uid="{A8D20921-4A20-4F9A-B834-9E00C237CD7D}"/>
    <cellStyle name="Normal 19 4 2 4 2 2" xfId="33262" xr:uid="{13591518-2E2C-4E0B-B980-F1B641D07151}"/>
    <cellStyle name="Normal 19 4 2 4 3" xfId="33261" xr:uid="{879F30D9-CE6D-4A4A-828B-D881E1C2EF48}"/>
    <cellStyle name="Normal 19 4 2 5" xfId="12323" xr:uid="{445E6931-CFC2-4012-BB36-F8CBF5D55501}"/>
    <cellStyle name="Normal 19 4 2 5 2" xfId="33263" xr:uid="{0B260EE4-3ADD-4983-A859-98085D819D11}"/>
    <cellStyle name="Normal 19 4 2 6" xfId="33254" xr:uid="{27A78DD6-FB28-485D-AEE9-6A647A0A04ED}"/>
    <cellStyle name="Normal 19 4 3" xfId="12324" xr:uid="{139A082D-F8A5-4B51-87DE-68F05F36CCDA}"/>
    <cellStyle name="Normal 19 4 3 2" xfId="12325" xr:uid="{11FC1474-7738-4513-A749-9D18D09BB672}"/>
    <cellStyle name="Normal 19 4 3 2 2" xfId="12326" xr:uid="{6D027142-1320-4259-AFA1-5D32D661C254}"/>
    <cellStyle name="Normal 19 4 3 2 2 2" xfId="33266" xr:uid="{D55F8794-7E18-4BD7-B040-3B4E1266C893}"/>
    <cellStyle name="Normal 19 4 3 2 3" xfId="33265" xr:uid="{52C1228F-D4E9-4E4A-B8F8-2F3A418EFAC0}"/>
    <cellStyle name="Normal 19 4 3 3" xfId="12327" xr:uid="{CEFF1A24-EE3B-4349-8971-A1ADF36CB755}"/>
    <cellStyle name="Normal 19 4 3 3 2" xfId="33267" xr:uid="{28AE7D0C-676E-4FF6-A03C-CD481AAF1FB7}"/>
    <cellStyle name="Normal 19 4 3 4" xfId="33264" xr:uid="{9708D79E-F981-4523-ACE3-5FC762B3F415}"/>
    <cellStyle name="Normal 19 4 4" xfId="12328" xr:uid="{1CB1DF4B-D89D-40C9-9061-F66CD3EBC780}"/>
    <cellStyle name="Normal 19 4 4 2" xfId="12329" xr:uid="{E81FECC1-470E-4176-AB11-06D71BC7338B}"/>
    <cellStyle name="Normal 19 4 4 2 2" xfId="33269" xr:uid="{D59970D1-039D-4D74-A278-9E1D8F6B6A8D}"/>
    <cellStyle name="Normal 19 4 4 3" xfId="33268" xr:uid="{7623BC48-F0E1-4B02-9732-38054AC7F5A4}"/>
    <cellStyle name="Normal 19 4 5" xfId="12330" xr:uid="{7CB0DA96-D51F-4FFA-8C99-E2283659E8C4}"/>
    <cellStyle name="Normal 19 4 5 2" xfId="12331" xr:uid="{F01DA3B9-5C7D-4B25-A72A-E3D6AE3383E4}"/>
    <cellStyle name="Normal 19 4 5 2 2" xfId="33271" xr:uid="{E784421C-4A34-4529-9A60-193DECB4A837}"/>
    <cellStyle name="Normal 19 4 5 3" xfId="33270" xr:uid="{54B1F1F9-E977-4266-8562-F72741A883E6}"/>
    <cellStyle name="Normal 19 4 6" xfId="12332" xr:uid="{0EB5ADE4-7780-4A2B-8E0C-67CDFB3192BA}"/>
    <cellStyle name="Normal 19 4 6 2" xfId="33272" xr:uid="{D92714AD-EFF6-421C-8398-502C51D3E2A5}"/>
    <cellStyle name="Normal 19 4 7" xfId="12313" xr:uid="{9B0DF49E-0200-4674-9899-9CADCFA39E70}"/>
    <cellStyle name="Normal 19 4 7 2" xfId="33253" xr:uid="{642D318B-3646-4938-A99F-663E1C3BCB43}"/>
    <cellStyle name="Normal 19 4 8" xfId="20747" xr:uid="{EAB15589-428B-4AD9-8C1D-6BFB82279EEC}"/>
    <cellStyle name="Normal 19 4 9" xfId="31225" xr:uid="{E56B6C2D-A41C-4BAA-96BD-562D7E8F752D}"/>
    <cellStyle name="Normal 19 5" xfId="12333" xr:uid="{65B2EC04-F734-4B84-B182-7EF8380E0CC8}"/>
    <cellStyle name="Normal 19 6" xfId="12334" xr:uid="{24C937BB-1569-46DA-962F-3CD6DB27DE46}"/>
    <cellStyle name="Normal 19 7" xfId="9989" xr:uid="{A1FD93DC-42A2-4980-8BE8-65BE8A8C79F8}"/>
    <cellStyle name="Normal 19 8" xfId="20742" xr:uid="{F9B23595-8622-4787-B38F-97F0FDA5490E}"/>
    <cellStyle name="Normal 19 8 2" xfId="41011" xr:uid="{4507D8D0-78ED-4726-A471-22BD5194323A}"/>
    <cellStyle name="Normal 19 9" xfId="43421" xr:uid="{E6FDACEB-9884-48CB-9DCB-F3E451B8EA9A}"/>
    <cellStyle name="Normal 2" xfId="2" xr:uid="{00000000-0005-0000-0000-000002000000}"/>
    <cellStyle name="Normal 2 10" xfId="764" xr:uid="{B2AA8997-E11E-47F6-BD2C-C68187D380CF}"/>
    <cellStyle name="Normal 2 10 2" xfId="2534" xr:uid="{5EC53374-EBC4-4315-8886-19EE22C01375}"/>
    <cellStyle name="Normal 2 10 2 2" xfId="12336" xr:uid="{673E4C82-897F-4AD2-8DF7-9B18D7919E63}"/>
    <cellStyle name="Normal 2 10 2 2 2" xfId="20750" xr:uid="{5CD26EBF-1D46-4E1A-ABAA-77B6B0658246}"/>
    <cellStyle name="Normal 2 10 2 3" xfId="12337" xr:uid="{6E829611-F8A9-4980-B35F-CB2E479C83DF}"/>
    <cellStyle name="Normal 2 10 2 4" xfId="12335" xr:uid="{FA22A12E-98D9-4208-ACB7-93E3AA3FEE3C}"/>
    <cellStyle name="Normal 2 10 2 5" xfId="20749" xr:uid="{5CC74DC1-8C89-4711-9BDF-8E71E6151F61}"/>
    <cellStyle name="Normal 2 10 3" xfId="12338" xr:uid="{6C024AD3-09C2-48AA-B7C6-8411386BD8B5}"/>
    <cellStyle name="Normal 2 10 3 2" xfId="20751" xr:uid="{2393F252-12C6-451D-BDC1-5E4157628D21}"/>
    <cellStyle name="Normal 2 10 3 2 2" xfId="41017" xr:uid="{9113EB4E-7B72-4DF5-8AF9-0BF7A0C38A8D}"/>
    <cellStyle name="Normal 2 10 3 3" xfId="43427" xr:uid="{3BC24833-23F9-40FD-BD3A-F3BE548B092D}"/>
    <cellStyle name="Normal 2 10 4" xfId="12339" xr:uid="{C126D42D-0551-4057-BB81-03355BB83286}"/>
    <cellStyle name="Normal 2 10 5" xfId="9990" xr:uid="{595DC196-1061-450C-9AA9-6D3EBB6F17BD}"/>
    <cellStyle name="Normal 2 10 6" xfId="20748" xr:uid="{093428C7-F413-4CCD-95E0-2C06C7528D01}"/>
    <cellStyle name="Normal 2 10 6 2" xfId="41016" xr:uid="{BAF0D307-9B2F-45C8-90F0-5B97B28D575D}"/>
    <cellStyle name="Normal 2 10 7" xfId="43426" xr:uid="{0FEBF2C7-579E-45CB-8023-36F87E5C8E03}"/>
    <cellStyle name="Normal 2 10 8" xfId="1770" xr:uid="{8348A3EE-AB15-4A6A-B769-66CD4BD364B8}"/>
    <cellStyle name="Normal 2 100" xfId="20752" xr:uid="{CC33D703-932A-42D0-A5E9-8A5114A91C87}"/>
    <cellStyle name="Normal 2 100 2" xfId="20753" xr:uid="{EBE5759C-3649-4ABD-A534-BF39E5ACD126}"/>
    <cellStyle name="Normal 2 101" xfId="20754" xr:uid="{BECB20A7-434B-4AB4-9109-56F816AD451B}"/>
    <cellStyle name="Normal 2 101 2" xfId="20755" xr:uid="{5F511FFC-B262-4A17-947C-31E525EBE58F}"/>
    <cellStyle name="Normal 2 102" xfId="20756" xr:uid="{FECD1B27-9307-46B9-987C-3DEED315BFA2}"/>
    <cellStyle name="Normal 2 102 2" xfId="20757" xr:uid="{7CBF3D10-AD90-4CB1-B6BF-9B75D1E5A123}"/>
    <cellStyle name="Normal 2 103" xfId="20758" xr:uid="{6C2F8985-1748-40E9-94F4-7AC3A8F9BBF3}"/>
    <cellStyle name="Normal 2 103 2" xfId="20759" xr:uid="{AE76C6BE-A2CF-41C3-A3BF-FB5D598369BB}"/>
    <cellStyle name="Normal 2 104" xfId="20760" xr:uid="{4D0395C4-D463-4BCD-9D7C-A7774083A5C6}"/>
    <cellStyle name="Normal 2 104 2" xfId="20761" xr:uid="{00F38C16-AAF1-416D-B6D8-DEC54256A685}"/>
    <cellStyle name="Normal 2 105" xfId="20762" xr:uid="{3582FAAA-23D3-49F9-AC31-1C504F7A9147}"/>
    <cellStyle name="Normal 2 105 2" xfId="20763" xr:uid="{4476C8E9-1C72-4F14-998C-FF790A6B6145}"/>
    <cellStyle name="Normal 2 106" xfId="20764" xr:uid="{E45AA5D1-8B48-4309-82A9-D14084F61A30}"/>
    <cellStyle name="Normal 2 106 2" xfId="20765" xr:uid="{22A6A9F0-4943-49AB-81C5-99BBD2136709}"/>
    <cellStyle name="Normal 2 107" xfId="20766" xr:uid="{7F54506F-4D1D-476D-98C6-1AEF92AC3303}"/>
    <cellStyle name="Normal 2 107 2" xfId="20767" xr:uid="{CA42F590-7C37-4243-A263-5496A46F11E1}"/>
    <cellStyle name="Normal 2 108" xfId="20768" xr:uid="{587789CF-9F0B-4FF9-91D7-B349AEE79A31}"/>
    <cellStyle name="Normal 2 108 2" xfId="20769" xr:uid="{1390AF19-CCAF-4E21-98B1-419B84AEC05B}"/>
    <cellStyle name="Normal 2 109" xfId="20770" xr:uid="{DF9F5C91-2262-433F-882F-76B0C1F324BF}"/>
    <cellStyle name="Normal 2 109 2" xfId="20771" xr:uid="{027F7436-EA16-457F-B7A4-62DCC2E2FDB3}"/>
    <cellStyle name="Normal 2 11" xfId="765" xr:uid="{2F30B252-00FF-44E2-B199-A0D509792BA5}"/>
    <cellStyle name="Normal 2 11 2" xfId="2535" xr:uid="{8D97770E-052A-4A85-BF30-EF28FC452B20}"/>
    <cellStyle name="Normal 2 11 2 2" xfId="12341" xr:uid="{4E499474-7129-4D4E-A5A8-9A4AACA6E68F}"/>
    <cellStyle name="Normal 2 11 2 3" xfId="12342" xr:uid="{DEB414C8-B180-45A9-9E3E-7B939B993BCE}"/>
    <cellStyle name="Normal 2 11 2 4" xfId="12340" xr:uid="{04527B3A-212A-4C55-AAEE-69F5060C046F}"/>
    <cellStyle name="Normal 2 11 2 5" xfId="20773" xr:uid="{AB8A61C7-562A-4C36-A1CB-2467BCE8376A}"/>
    <cellStyle name="Normal 2 11 3" xfId="12343" xr:uid="{8F22D810-3358-4F81-9BE4-D1CAB41786E1}"/>
    <cellStyle name="Normal 2 11 4" xfId="12344" xr:uid="{98DC4E4A-7065-4C90-A82A-D160F47FB390}"/>
    <cellStyle name="Normal 2 11 5" xfId="9991" xr:uid="{387EFD86-C731-42B3-9479-66C105E336D4}"/>
    <cellStyle name="Normal 2 11 6" xfId="20772" xr:uid="{1509C425-C75C-47FB-AD7B-C65EA3774334}"/>
    <cellStyle name="Normal 2 11 7" xfId="1771" xr:uid="{988C341C-EFD3-493F-8761-8DFE7152FF87}"/>
    <cellStyle name="Normal 2 110" xfId="20774" xr:uid="{F93BAA13-5B8E-4491-BCDE-BB53F0685C14}"/>
    <cellStyle name="Normal 2 110 2" xfId="20775" xr:uid="{9B1BF7BF-DA88-4F55-A67F-9803066E6587}"/>
    <cellStyle name="Normal 2 111" xfId="20776" xr:uid="{8B91EE88-0A55-4C2C-805A-9A3D68C01C22}"/>
    <cellStyle name="Normal 2 111 2" xfId="20777" xr:uid="{EEAC2D39-802D-49B8-9D25-79AF4AA940B3}"/>
    <cellStyle name="Normal 2 112" xfId="20778" xr:uid="{5F952533-AD61-497F-9630-C35CCB1B327A}"/>
    <cellStyle name="Normal 2 112 2" xfId="20779" xr:uid="{D47C607D-8983-4C88-B350-2851A011287E}"/>
    <cellStyle name="Normal 2 113" xfId="20780" xr:uid="{B7468305-BFF2-4693-A43D-1EC87D8D416E}"/>
    <cellStyle name="Normal 2 113 2" xfId="20781" xr:uid="{D18801B6-D044-48AE-A987-84F3031A1185}"/>
    <cellStyle name="Normal 2 114" xfId="20782" xr:uid="{C0DF4162-33F6-411B-BC51-9EEEE3B4F5F4}"/>
    <cellStyle name="Normal 2 114 2" xfId="20783" xr:uid="{7F9FF6AF-AE14-4ED2-B021-BEDC406F820F}"/>
    <cellStyle name="Normal 2 115" xfId="20784" xr:uid="{10CE2DFC-7489-4621-85EA-933D0F455165}"/>
    <cellStyle name="Normal 2 115 2" xfId="20785" xr:uid="{2CC68099-83AE-4B97-8C95-0DCCAC13BC8F}"/>
    <cellStyle name="Normal 2 116" xfId="20786" xr:uid="{581DE5F7-07D8-422F-B2D6-1422D3824BA9}"/>
    <cellStyle name="Normal 2 116 2" xfId="20787" xr:uid="{11B85AD4-B81C-489A-83D4-9467B3B1616B}"/>
    <cellStyle name="Normal 2 117" xfId="20788" xr:uid="{802429F0-0944-42FF-AAA0-0C56888CD3E6}"/>
    <cellStyle name="Normal 2 117 2" xfId="20789" xr:uid="{9B72C566-CA30-40FA-B0B7-F6B166792466}"/>
    <cellStyle name="Normal 2 118" xfId="20790" xr:uid="{1BF267AF-AA77-4D32-988B-9D3E634BE2D6}"/>
    <cellStyle name="Normal 2 118 2" xfId="20791" xr:uid="{79EC0ED6-43DB-49F3-8141-6C5FC5FD96E9}"/>
    <cellStyle name="Normal 2 119" xfId="20792" xr:uid="{5BF47DA7-8665-44CD-9AF7-3489260E8D2C}"/>
    <cellStyle name="Normal 2 119 2" xfId="20793" xr:uid="{E6C483E0-3D43-46AC-BAC7-3F82F0E718A4}"/>
    <cellStyle name="Normal 2 12" xfId="766" xr:uid="{698DD627-06EC-4B82-BE6C-1B0B61B37F10}"/>
    <cellStyle name="Normal 2 12 2" xfId="2536" xr:uid="{1104BDC5-6E6B-4164-8DAC-04706DB0380C}"/>
    <cellStyle name="Normal 2 12 2 2" xfId="12346" xr:uid="{1387DF5E-40D4-42AD-904A-166329B67539}"/>
    <cellStyle name="Normal 2 12 2 3" xfId="12347" xr:uid="{A53C66BE-84E0-4BDE-BD40-EB5F64F8C858}"/>
    <cellStyle name="Normal 2 12 2 4" xfId="12345" xr:uid="{6DD87E20-E6EB-4839-BB65-8A6037788867}"/>
    <cellStyle name="Normal 2 12 2 5" xfId="20795" xr:uid="{9F2E4ECC-8000-4575-A3F2-CE8F914E1799}"/>
    <cellStyle name="Normal 2 12 3" xfId="12348" xr:uid="{7D2BB520-07B3-4AF1-A51F-C9C7D4620742}"/>
    <cellStyle name="Normal 2 12 4" xfId="12349" xr:uid="{D27C5A35-E22C-4FD6-928C-5F652C488C93}"/>
    <cellStyle name="Normal 2 12 5" xfId="20794" xr:uid="{340DA7F7-5F2C-46D3-8EC9-2150C56A1E77}"/>
    <cellStyle name="Normal 2 12 6" xfId="1772" xr:uid="{CD68BD3A-22FE-4F3D-9B4E-166E7FCD197A}"/>
    <cellStyle name="Normal 2 120" xfId="20796" xr:uid="{C8A6B9FD-AECF-4ED9-9A62-FDC6DA23B2D4}"/>
    <cellStyle name="Normal 2 120 2" xfId="20797" xr:uid="{695A796B-3BF0-4E6F-A5D8-DF7378D6D167}"/>
    <cellStyle name="Normal 2 121" xfId="20798" xr:uid="{055625EA-47B3-40B8-B92E-7000668F6BB7}"/>
    <cellStyle name="Normal 2 121 2" xfId="20799" xr:uid="{A57C0E8F-D729-4319-86CE-48A7A3FD5DC0}"/>
    <cellStyle name="Normal 2 122" xfId="20800" xr:uid="{4830FB0A-754E-4E7B-B352-DE7052F6DC41}"/>
    <cellStyle name="Normal 2 122 2" xfId="20801" xr:uid="{F28A2DE6-A9EB-4366-BAB6-AB3C5456F367}"/>
    <cellStyle name="Normal 2 123" xfId="20802" xr:uid="{333ED49E-B283-41F8-AE03-4F0383854032}"/>
    <cellStyle name="Normal 2 123 2" xfId="20803" xr:uid="{4B6033A4-3D8C-4033-BBD7-0C8A664C6ABE}"/>
    <cellStyle name="Normal 2 124" xfId="20804" xr:uid="{1007F276-D90E-4245-87C3-074318A4DE4D}"/>
    <cellStyle name="Normal 2 124 2" xfId="20805" xr:uid="{940F5B24-06D3-472D-A3F7-34E740B0DAE9}"/>
    <cellStyle name="Normal 2 125" xfId="20806" xr:uid="{4ED4B022-AC55-4514-B322-23027FFFC4C0}"/>
    <cellStyle name="Normal 2 125 2" xfId="20807" xr:uid="{C3CA83F1-5883-4463-AC0C-B3DA06F1354C}"/>
    <cellStyle name="Normal 2 126" xfId="20808" xr:uid="{FF9F6651-60D8-49E2-8501-69B37D66DF32}"/>
    <cellStyle name="Normal 2 126 2" xfId="20809" xr:uid="{8ECB94C5-2881-4DEC-BB9C-FCE9DB84773F}"/>
    <cellStyle name="Normal 2 127" xfId="20810" xr:uid="{30C2D98B-77FA-4C08-9B8B-FB052035CC54}"/>
    <cellStyle name="Normal 2 127 2" xfId="20811" xr:uid="{60D65DAD-246B-40EE-8437-7B6AFE086BEF}"/>
    <cellStyle name="Normal 2 128" xfId="20812" xr:uid="{7CD98F6A-2741-4CA0-8F8A-42973CBD48FD}"/>
    <cellStyle name="Normal 2 128 2" xfId="20813" xr:uid="{912CF56A-4B42-40D5-8E21-0DCA042E550A}"/>
    <cellStyle name="Normal 2 129" xfId="20814" xr:uid="{88CF7362-6A44-4F2F-A5F2-834B3B580617}"/>
    <cellStyle name="Normal 2 129 2" xfId="20815" xr:uid="{E0505840-C21B-4898-BE27-CE941366951E}"/>
    <cellStyle name="Normal 2 13" xfId="767" xr:uid="{B02A0829-F502-41DC-8205-F9C0285A9441}"/>
    <cellStyle name="Normal 2 13 2" xfId="2537" xr:uid="{F8F573CC-C5D9-4FA3-B705-6255BCCACDEF}"/>
    <cellStyle name="Normal 2 13 2 2" xfId="12351" xr:uid="{EF67979E-100C-4FE2-9E48-F82FFA5890FB}"/>
    <cellStyle name="Normal 2 13 2 2 2" xfId="12352" xr:uid="{75DF4BB4-F971-4699-B5F9-0D64F5A3A154}"/>
    <cellStyle name="Normal 2 13 2 3" xfId="12353" xr:uid="{2D628217-836C-48F2-B28E-0E6337845902}"/>
    <cellStyle name="Normal 2 13 2 3 2" xfId="12354" xr:uid="{4639E80E-DE64-4755-B30A-168594455FB7}"/>
    <cellStyle name="Normal 2 13 2 4" xfId="12355" xr:uid="{1A32B15C-12F9-4317-8897-62D463B9D378}"/>
    <cellStyle name="Normal 2 13 2 5" xfId="12350" xr:uid="{C188EBC0-469A-4102-B9A0-4B4BA68B0235}"/>
    <cellStyle name="Normal 2 13 2 6" xfId="20817" xr:uid="{AFCA525F-9FDB-4C7C-B9A9-1197E771ACCA}"/>
    <cellStyle name="Normal 2 13 3" xfId="12356" xr:uid="{4A848A62-4BD1-4008-A55F-CB3F93E597BC}"/>
    <cellStyle name="Normal 2 13 3 2" xfId="12357" xr:uid="{4C3AED46-4E26-42DD-9D58-9851DD9E7993}"/>
    <cellStyle name="Normal 2 13 4" xfId="12358" xr:uid="{BB466910-A8D8-4524-9277-B1D06C0D13BE}"/>
    <cellStyle name="Normal 2 13 5" xfId="12359" xr:uid="{859E744F-AE67-47AE-A990-E4A7F9141669}"/>
    <cellStyle name="Normal 2 13 6" xfId="12360" xr:uid="{59911F69-32AC-48A3-BA05-4A46DA715E6D}"/>
    <cellStyle name="Normal 2 13 7" xfId="9992" xr:uid="{9483A84C-6EE9-4196-BEA8-234C179B0971}"/>
    <cellStyle name="Normal 2 13 8" xfId="20816" xr:uid="{07C884F8-0435-483D-BABC-151C436C7C6E}"/>
    <cellStyle name="Normal 2 13 9" xfId="1773" xr:uid="{EC278729-6F95-43AF-ABEA-281FA1396E43}"/>
    <cellStyle name="Normal 2 130" xfId="20818" xr:uid="{21082C06-7C0A-4A7B-97DD-5AE4C9205F63}"/>
    <cellStyle name="Normal 2 130 2" xfId="20819" xr:uid="{49D4B2B7-E3C5-4A43-84FD-933375C66FF7}"/>
    <cellStyle name="Normal 2 131" xfId="20820" xr:uid="{B03336B7-79C1-427D-98F8-C12D94A87631}"/>
    <cellStyle name="Normal 2 131 2" xfId="20821" xr:uid="{79779790-1200-4EB6-8745-5B5DB0C3AB26}"/>
    <cellStyle name="Normal 2 132" xfId="20822" xr:uid="{A30C9988-39FC-4AD3-8725-55F70708F463}"/>
    <cellStyle name="Normal 2 132 2" xfId="20823" xr:uid="{CADB34A0-CFD2-4A32-8EE4-5E5C0891BD87}"/>
    <cellStyle name="Normal 2 133" xfId="20824" xr:uid="{A7A8B9FA-76AE-425F-A11F-A996B2B8FB50}"/>
    <cellStyle name="Normal 2 133 2" xfId="20825" xr:uid="{A74161DC-4D2B-4E91-80BB-FAD8E12AC385}"/>
    <cellStyle name="Normal 2 134" xfId="20826" xr:uid="{68855C22-0AC1-450C-9AAC-ADCE866413CA}"/>
    <cellStyle name="Normal 2 134 2" xfId="20827" xr:uid="{20364024-0C58-421E-8D35-51B179DCC1FD}"/>
    <cellStyle name="Normal 2 135" xfId="20828" xr:uid="{AC71C6C9-0DC6-4E59-99F9-22C073E28520}"/>
    <cellStyle name="Normal 2 135 2" xfId="20829" xr:uid="{865080F6-D127-40DB-8FC1-365D35182404}"/>
    <cellStyle name="Normal 2 136" xfId="20830" xr:uid="{E66D3CF4-4A96-4670-A858-FFAB1F72A28A}"/>
    <cellStyle name="Normal 2 136 2" xfId="20831" xr:uid="{1A8925A3-96CF-4CFA-AE8C-507291461F09}"/>
    <cellStyle name="Normal 2 137" xfId="20832" xr:uid="{CE97AAA5-F0D2-4B21-8FE9-A481017D8E9E}"/>
    <cellStyle name="Normal 2 137 2" xfId="20833" xr:uid="{E3F917DB-7E07-4208-A37F-9FD47720F7D4}"/>
    <cellStyle name="Normal 2 138" xfId="20834" xr:uid="{3AC789F7-A5F3-46DB-99CC-11B66F1DA309}"/>
    <cellStyle name="Normal 2 138 2" xfId="20835" xr:uid="{4D767F9C-6EE8-4A62-BD56-887F6988F48E}"/>
    <cellStyle name="Normal 2 139" xfId="20836" xr:uid="{8EC33B3D-F276-43E0-AEDA-CC08BC945DE9}"/>
    <cellStyle name="Normal 2 139 2" xfId="20837" xr:uid="{FB4DF3A0-2F88-4C31-85D0-9F6ED287D040}"/>
    <cellStyle name="Normal 2 14" xfId="768" xr:uid="{5F012846-FE1D-4D4E-A1EC-9B60FF9F2A51}"/>
    <cellStyle name="Normal 2 14 2" xfId="2538" xr:uid="{A44F68BA-85E1-4FB2-B772-1478D434B342}"/>
    <cellStyle name="Normal 2 14 2 2" xfId="12361" xr:uid="{8FB202D8-2BD9-456F-B9F5-D6E148670C27}"/>
    <cellStyle name="Normal 2 14 2 3" xfId="20839" xr:uid="{9713CCA6-95CC-471C-BAA9-3623B93EF92A}"/>
    <cellStyle name="Normal 2 14 3" xfId="12362" xr:uid="{2DD35B22-29B2-4EAE-BAC6-1C6CB73DE6BE}"/>
    <cellStyle name="Normal 2 14 4" xfId="12363" xr:uid="{D8D22EE9-67EC-4029-A31B-A4F2A7EA730D}"/>
    <cellStyle name="Normal 2 14 5" xfId="20838" xr:uid="{37ED0AAC-C916-4D20-BFD4-9EC338B1CEF3}"/>
    <cellStyle name="Normal 2 14 6" xfId="1774" xr:uid="{80907175-ACCF-4A2B-B40F-6B3F6C95461E}"/>
    <cellStyle name="Normal 2 140" xfId="20840" xr:uid="{6BBF08C0-34EB-4D66-A023-0D03801878E7}"/>
    <cellStyle name="Normal 2 140 2" xfId="20841" xr:uid="{3F481EF0-FC08-439D-8F91-A453968A268C}"/>
    <cellStyle name="Normal 2 141" xfId="20842" xr:uid="{191803E5-582D-4CF8-895E-31EE91240B0A}"/>
    <cellStyle name="Normal 2 141 2" xfId="20843" xr:uid="{1B332CB9-41B6-4418-8EA4-E600185AC224}"/>
    <cellStyle name="Normal 2 142" xfId="20844" xr:uid="{BA6859D8-53AA-4E1A-8FBD-C9B3D521C513}"/>
    <cellStyle name="Normal 2 142 2" xfId="20845" xr:uid="{7B5EAA13-7F68-44FA-A5B8-135CAD025066}"/>
    <cellStyle name="Normal 2 143" xfId="20846" xr:uid="{EFDBB8E8-F6CF-419A-82C3-CD423350E64F}"/>
    <cellStyle name="Normal 2 143 2" xfId="20847" xr:uid="{6DF2D4F6-F938-42F6-957A-D1EC8FC5A06E}"/>
    <cellStyle name="Normal 2 144" xfId="20848" xr:uid="{0A1CB5CD-D887-4941-84CC-61A7294854E0}"/>
    <cellStyle name="Normal 2 144 2" xfId="20849" xr:uid="{EC1017F6-7344-408C-AF42-8A352C88D599}"/>
    <cellStyle name="Normal 2 145" xfId="20850" xr:uid="{BA2A6B99-1CB9-4EF7-896E-A94CBBD144FC}"/>
    <cellStyle name="Normal 2 145 2" xfId="20851" xr:uid="{FE20BCB8-EEBF-493D-AACB-950B604F4259}"/>
    <cellStyle name="Normal 2 146" xfId="20852" xr:uid="{4FC87C6C-0332-41E5-B848-3BBE37F53746}"/>
    <cellStyle name="Normal 2 146 2" xfId="20853" xr:uid="{42B739FF-B799-4350-AE8E-F2C8DB1E3AA7}"/>
    <cellStyle name="Normal 2 147" xfId="20854" xr:uid="{F8CBA5AD-300E-462F-B343-86BD80954DBB}"/>
    <cellStyle name="Normal 2 147 2" xfId="20855" xr:uid="{067C831D-FE43-43F5-B5C7-B631A235A6FC}"/>
    <cellStyle name="Normal 2 148" xfId="20856" xr:uid="{B3F84EDA-1D33-4FDA-A054-205ABC22CA76}"/>
    <cellStyle name="Normal 2 148 2" xfId="20857" xr:uid="{C4849633-328F-4C7A-A9B2-E734803DF7D5}"/>
    <cellStyle name="Normal 2 149" xfId="20858" xr:uid="{A9B71A60-8A4C-4FDF-82A2-BA7BD009B0A8}"/>
    <cellStyle name="Normal 2 149 2" xfId="20859" xr:uid="{6E424BBD-25C5-471E-8137-5C1330691DE5}"/>
    <cellStyle name="Normal 2 15" xfId="769" xr:uid="{70A02733-74C8-4B75-8A90-6ED8CB57430C}"/>
    <cellStyle name="Normal 2 15 2" xfId="12365" xr:uid="{66C10A44-9D08-485A-BA0A-166FD9846828}"/>
    <cellStyle name="Normal 2 15 2 2" xfId="20861" xr:uid="{D6AC1AEF-9572-411A-98AB-B8A155400FDC}"/>
    <cellStyle name="Normal 2 15 3" xfId="12364" xr:uid="{40EED067-FDF7-4444-88D1-588A4A02A499}"/>
    <cellStyle name="Normal 2 15 4" xfId="20860" xr:uid="{DDA61506-16CF-45B1-800C-796D15E7F5F1}"/>
    <cellStyle name="Normal 2 15 5" xfId="1948" xr:uid="{361DB67F-45C6-4694-83F8-ED78491E286E}"/>
    <cellStyle name="Normal 2 150" xfId="20862" xr:uid="{67304726-E483-4983-8C5F-DB8C6069E172}"/>
    <cellStyle name="Normal 2 150 2" xfId="20863" xr:uid="{90FAF4CD-178A-4592-83B3-E9501A08DCE4}"/>
    <cellStyle name="Normal 2 151" xfId="20864" xr:uid="{6B8FF951-F41A-4E96-A705-92B668BEC4CB}"/>
    <cellStyle name="Normal 2 151 2" xfId="20865" xr:uid="{CA1CCFE5-C8A1-4862-AB4A-74F2D5F6C94A}"/>
    <cellStyle name="Normal 2 152" xfId="20866" xr:uid="{A526BA03-CA4A-424E-8386-1AC48AFE1642}"/>
    <cellStyle name="Normal 2 152 2" xfId="20867" xr:uid="{C7935CC3-2040-432D-AD12-CBA2358DDAE6}"/>
    <cellStyle name="Normal 2 153" xfId="20868" xr:uid="{E13C226D-ED55-4003-822E-33BD90385FEF}"/>
    <cellStyle name="Normal 2 153 2" xfId="20869" xr:uid="{095FAA3A-D2CA-42BA-9F23-E9133FB6B9D0}"/>
    <cellStyle name="Normal 2 154" xfId="20870" xr:uid="{464A89A9-C41F-4A2C-9369-5E74B014AEDE}"/>
    <cellStyle name="Normal 2 154 2" xfId="20871" xr:uid="{65896846-625E-453E-96E3-A69EA6900F16}"/>
    <cellStyle name="Normal 2 155" xfId="20872" xr:uid="{90C2F7C3-BB22-4227-8CA4-37326D2D1952}"/>
    <cellStyle name="Normal 2 155 2" xfId="20873" xr:uid="{CF47296D-209C-4D76-8018-CE9E07222FCF}"/>
    <cellStyle name="Normal 2 156" xfId="20874" xr:uid="{C0041196-A077-4FCC-BB4C-D184E5A4C398}"/>
    <cellStyle name="Normal 2 156 2" xfId="20875" xr:uid="{037EF5F1-7EA1-4F70-8F7A-F70AC5D31CA2}"/>
    <cellStyle name="Normal 2 157" xfId="20876" xr:uid="{1356DAFE-2A0E-469B-BD31-EAF9CBB6EB51}"/>
    <cellStyle name="Normal 2 157 2" xfId="20877" xr:uid="{E954BC02-3E35-4654-B0CC-C8831B439966}"/>
    <cellStyle name="Normal 2 158" xfId="20878" xr:uid="{4991EC9C-8317-47E3-B0F3-2079EDAFCC53}"/>
    <cellStyle name="Normal 2 158 2" xfId="20879" xr:uid="{42CE1A2F-6592-4CBD-B40D-74BCADE7FB63}"/>
    <cellStyle name="Normal 2 159" xfId="20880" xr:uid="{B5B50C34-D556-4CD7-95A7-E8A51D6B6C87}"/>
    <cellStyle name="Normal 2 159 2" xfId="20881" xr:uid="{4047B1AB-95F5-4067-AE54-AEC8E72DDB86}"/>
    <cellStyle name="Normal 2 16" xfId="770" xr:uid="{0F59B7A3-C8FF-425C-8F82-35D19DE2E251}"/>
    <cellStyle name="Normal 2 16 2" xfId="12366" xr:uid="{65F95BDF-EFD9-4C6D-B224-013B359D18B9}"/>
    <cellStyle name="Normal 2 16 2 2" xfId="20883" xr:uid="{D39D193D-B52A-45B2-AFCC-A256BC5FFDEF}"/>
    <cellStyle name="Normal 2 16 3" xfId="20882" xr:uid="{CAD8F95E-5D4F-41CF-9D00-5E734C1D65E3}"/>
    <cellStyle name="Normal 2 16 4" xfId="4241" xr:uid="{ED2C8D0E-C23E-45F0-B868-51A6FD83FE12}"/>
    <cellStyle name="Normal 2 160" xfId="20884" xr:uid="{DC736908-3D77-472B-BC99-5DE00DAD0433}"/>
    <cellStyle name="Normal 2 160 2" xfId="20885" xr:uid="{AD8A280D-A1D1-4D5B-877E-DEA7142A23A1}"/>
    <cellStyle name="Normal 2 161" xfId="20886" xr:uid="{F5188195-0909-4807-B251-B80B3078413A}"/>
    <cellStyle name="Normal 2 161 2" xfId="20887" xr:uid="{FDD20241-F45E-425C-B719-269EA501E67A}"/>
    <cellStyle name="Normal 2 162" xfId="20888" xr:uid="{BA2F1C2F-4437-4E1B-BCBB-128183137850}"/>
    <cellStyle name="Normal 2 162 2" xfId="20889" xr:uid="{D68DD67D-1E8A-4B55-9075-7DFA23718EE6}"/>
    <cellStyle name="Normal 2 163" xfId="20890" xr:uid="{B3A21081-7192-470C-B1A9-DE00198534D8}"/>
    <cellStyle name="Normal 2 163 2" xfId="20891" xr:uid="{1A4ED728-F422-40D3-A22B-F71D3B3BECC0}"/>
    <cellStyle name="Normal 2 164" xfId="20892" xr:uid="{39591A6F-191C-4EAB-B533-33E481682B6F}"/>
    <cellStyle name="Normal 2 164 2" xfId="20893" xr:uid="{DFE0EB3F-BF45-467E-B409-570CA5E00C25}"/>
    <cellStyle name="Normal 2 165" xfId="20894" xr:uid="{ECCF3309-53B1-4B3A-9BE1-B0288A5C549E}"/>
    <cellStyle name="Normal 2 165 2" xfId="20895" xr:uid="{8A29372E-1FE1-4BE9-B59B-CED3033F7BC0}"/>
    <cellStyle name="Normal 2 166" xfId="20896" xr:uid="{094E3834-EC45-404F-A9F8-2C8B0B529560}"/>
    <cellStyle name="Normal 2 166 2" xfId="20897" xr:uid="{41B32E22-3387-447E-B124-9C1D0F6E2D8C}"/>
    <cellStyle name="Normal 2 167" xfId="20898" xr:uid="{2CC84A63-EEB6-4621-B0D2-8297C4D4AC6A}"/>
    <cellStyle name="Normal 2 167 2" xfId="20899" xr:uid="{C73A0579-5856-4299-A1AB-2520F7FEA864}"/>
    <cellStyle name="Normal 2 168" xfId="20900" xr:uid="{EC476F80-D7AD-4171-A8B2-FA04F476E1B7}"/>
    <cellStyle name="Normal 2 168 2" xfId="20901" xr:uid="{1C8E5E40-D947-4152-ADA9-3ADFA6B12E84}"/>
    <cellStyle name="Normal 2 169" xfId="20902" xr:uid="{7CF18BA8-1E89-4020-8C70-E3747B10AE5B}"/>
    <cellStyle name="Normal 2 169 2" xfId="20903" xr:uid="{2ED3CCF0-D1D7-42EB-A065-FB48F9304761}"/>
    <cellStyle name="Normal 2 17" xfId="771" xr:uid="{C896EB99-0753-4224-9C9C-57D32823FC57}"/>
    <cellStyle name="Normal 2 17 2" xfId="8759" xr:uid="{A9CA58D8-E165-4616-B973-1CE83925749B}"/>
    <cellStyle name="Normal 2 17 2 2" xfId="20905" xr:uid="{DA1B2EC1-CD84-4F82-8D1B-5FE27C04F6EB}"/>
    <cellStyle name="Normal 2 17 2 3" xfId="30249" xr:uid="{EAE2458B-AE66-43D6-8AC5-F4F2DB6CC0A8}"/>
    <cellStyle name="Normal 2 17 2 4" xfId="49054" xr:uid="{3F4A2C5D-7E63-4444-B8D3-549ED9DF1276}"/>
    <cellStyle name="Normal 2 17 3" xfId="12367" xr:uid="{ECAB60DD-6AF1-4BC1-A7E0-27B6724A7FBE}"/>
    <cellStyle name="Normal 2 17 3 2" xfId="49560" xr:uid="{3A13512D-C57A-47CC-809D-F8F999987532}"/>
    <cellStyle name="Normal 2 17 4" xfId="20904" xr:uid="{D113F0C3-CE27-4C05-BFDE-4D191C6088F2}"/>
    <cellStyle name="Normal 2 17 5" xfId="26480" xr:uid="{6A15CEFA-3CE9-4F66-B6EF-6323F32EC48A}"/>
    <cellStyle name="Normal 2 17 6" xfId="47295" xr:uid="{0A8603CE-EFFF-4728-92A5-CD14DEAA0B13}"/>
    <cellStyle name="Normal 2 170" xfId="20906" xr:uid="{ADE4FFD8-C46F-4DEF-A682-4FDE5373C735}"/>
    <cellStyle name="Normal 2 170 2" xfId="20907" xr:uid="{852D5356-0130-4D0C-909A-B48F9D9888C1}"/>
    <cellStyle name="Normal 2 171" xfId="20908" xr:uid="{2DDB81E5-6015-4F33-980E-2027FD743FE3}"/>
    <cellStyle name="Normal 2 171 2" xfId="20909" xr:uid="{0932808F-28D3-40EB-B547-0D24034858DB}"/>
    <cellStyle name="Normal 2 172" xfId="20910" xr:uid="{381DDABB-86CD-486E-B5E2-9D70898673E6}"/>
    <cellStyle name="Normal 2 172 2" xfId="20911" xr:uid="{E1C4B5A3-936F-4CE5-B595-860719F041A8}"/>
    <cellStyle name="Normal 2 173" xfId="20912" xr:uid="{EB204D48-1F94-4916-9363-40EC3486D90A}"/>
    <cellStyle name="Normal 2 173 2" xfId="20913" xr:uid="{1278C8BC-5734-4B35-96D9-EA332EFC823B}"/>
    <cellStyle name="Normal 2 174" xfId="20914" xr:uid="{CCD1EE9B-E9DA-421D-8A69-792A968304B9}"/>
    <cellStyle name="Normal 2 174 2" xfId="20915" xr:uid="{FAC0BA63-6C04-465A-900B-13D6276EB83B}"/>
    <cellStyle name="Normal 2 175" xfId="20916" xr:uid="{D7CD8F30-EEFA-44AC-8591-2A8F800C62C1}"/>
    <cellStyle name="Normal 2 175 2" xfId="20917" xr:uid="{C2DB2BC5-5083-4465-8A5C-A47179FECF1E}"/>
    <cellStyle name="Normal 2 176" xfId="20918" xr:uid="{BEBF5D1B-DFFF-451A-B179-8A095422D1ED}"/>
    <cellStyle name="Normal 2 176 2" xfId="20919" xr:uid="{C3FAB279-D6D6-499F-A8C4-680B42937DFD}"/>
    <cellStyle name="Normal 2 177" xfId="20920" xr:uid="{A1A23203-BAB7-4D18-85CC-E8DDD13DD375}"/>
    <cellStyle name="Normal 2 177 2" xfId="20921" xr:uid="{B1ABEE5F-CBC6-48BA-8D03-C150132B797E}"/>
    <cellStyle name="Normal 2 178" xfId="20922" xr:uid="{47CF2FD8-0134-407F-A4C1-6FF9BCE625EE}"/>
    <cellStyle name="Normal 2 178 2" xfId="20923" xr:uid="{48549EA1-F21F-4530-88C2-87BDF37E7E32}"/>
    <cellStyle name="Normal 2 179" xfId="20924" xr:uid="{58507BF5-81FA-4B4A-BC50-CFA42569A296}"/>
    <cellStyle name="Normal 2 179 2" xfId="20925" xr:uid="{A99283EF-6067-4099-8FF6-40B0F05C0163}"/>
    <cellStyle name="Normal 2 18" xfId="772" xr:uid="{2498CDBD-B980-4695-8B12-DF8CA5DE8DAD}"/>
    <cellStyle name="Normal 2 18 2" xfId="20927" xr:uid="{D3EE30E7-4FB4-4560-BF96-37C5D284EB9D}"/>
    <cellStyle name="Normal 2 18 2 2" xfId="49056" xr:uid="{674476DE-0490-4068-9D4D-77BEC0A02F2F}"/>
    <cellStyle name="Normal 2 18 3" xfId="20926" xr:uid="{11CF5CBB-447C-4E37-A8DF-3A922E6B019C}"/>
    <cellStyle name="Normal 2 18 3 2" xfId="49562" xr:uid="{A2ECE0B1-1E23-4031-835A-A4EF09E9CD5D}"/>
    <cellStyle name="Normal 2 18 4" xfId="33273" xr:uid="{EF9C396D-74CE-45C0-AFA5-029FC71258B5}"/>
    <cellStyle name="Normal 2 18 5" xfId="47297" xr:uid="{F0E4B6C4-D628-4B0A-9973-8A1A38E7F80C}"/>
    <cellStyle name="Normal 2 18 6" xfId="12368" xr:uid="{E1771A02-CB7E-4C77-84D4-BBA7BDD947AD}"/>
    <cellStyle name="Normal 2 180" xfId="20928" xr:uid="{7214041A-0B9B-4A80-8256-5D23DCC564BA}"/>
    <cellStyle name="Normal 2 180 2" xfId="20929" xr:uid="{44E2A736-5B3B-4888-82EC-31244A24EEB5}"/>
    <cellStyle name="Normal 2 181" xfId="20930" xr:uid="{86FE054B-37F4-444A-8898-1DA5F147F22E}"/>
    <cellStyle name="Normal 2 181 2" xfId="20931" xr:uid="{EB9E3EF2-C3DA-4FB4-B534-546E391A170D}"/>
    <cellStyle name="Normal 2 182" xfId="20932" xr:uid="{B72075C9-BD15-4C50-A15B-EEEAB885850D}"/>
    <cellStyle name="Normal 2 182 2" xfId="20933" xr:uid="{E1364694-1417-43DD-A021-C0318A86572C}"/>
    <cellStyle name="Normal 2 183" xfId="20934" xr:uid="{BF32C8CE-0330-49A0-9E2D-0E4560BC0598}"/>
    <cellStyle name="Normal 2 183 2" xfId="20935" xr:uid="{3B050276-1B7A-4C78-9659-D3FEE5220E49}"/>
    <cellStyle name="Normal 2 184" xfId="20936" xr:uid="{4FF9AB81-5DF0-4265-B63A-C88B494128F8}"/>
    <cellStyle name="Normal 2 184 2" xfId="20937" xr:uid="{E2A249D7-6ACD-4086-93FD-55EFEE56D346}"/>
    <cellStyle name="Normal 2 185" xfId="20938" xr:uid="{C05C32AA-71BB-4854-8B31-69D3304BC6BE}"/>
    <cellStyle name="Normal 2 185 2" xfId="20939" xr:uid="{32004B16-B6EC-4B7F-95F7-90DEFBD40A2C}"/>
    <cellStyle name="Normal 2 186" xfId="20940" xr:uid="{C5931AC6-096F-4129-8959-15531FDD9E62}"/>
    <cellStyle name="Normal 2 186 2" xfId="20941" xr:uid="{41A473B5-47C9-4370-9B7B-45345062ADA3}"/>
    <cellStyle name="Normal 2 187" xfId="20942" xr:uid="{584547EB-03CC-413C-84DD-3EC41AB555C6}"/>
    <cellStyle name="Normal 2 187 2" xfId="20943" xr:uid="{0F939870-8DE8-4207-8884-3E7839AF32F0}"/>
    <cellStyle name="Normal 2 188" xfId="20944" xr:uid="{C7584BEC-4900-465D-85AA-F174005EFE71}"/>
    <cellStyle name="Normal 2 188 2" xfId="20945" xr:uid="{AC86EC36-B4CC-4272-BED3-9502358A55B0}"/>
    <cellStyle name="Normal 2 189" xfId="20946" xr:uid="{F473D9F4-67F9-4B53-B908-94B7A569B3B2}"/>
    <cellStyle name="Normal 2 189 2" xfId="20947" xr:uid="{78E4A4B9-564A-4E6A-8F70-027AA548D0C0}"/>
    <cellStyle name="Normal 2 19" xfId="773" xr:uid="{AEDF0CEA-E122-4812-B185-9CB650EE4C8F}"/>
    <cellStyle name="Normal 2 19 2" xfId="20949" xr:uid="{E1527BEC-5D04-467F-B2C1-59B9098BA76C}"/>
    <cellStyle name="Normal 2 19 3" xfId="20948" xr:uid="{263EC4F8-EBDE-48CE-B923-4CF5DAC84E70}"/>
    <cellStyle name="Normal 2 19 4" xfId="12369" xr:uid="{FF6A1EB0-1492-488E-9BE1-8ACCAFE0C749}"/>
    <cellStyle name="Normal 2 190" xfId="20950" xr:uid="{447DF3FC-7323-4327-A5D6-AB2E9425270C}"/>
    <cellStyle name="Normal 2 190 2" xfId="20951" xr:uid="{FDE81F79-2A70-4491-BBAD-4037BCFC1413}"/>
    <cellStyle name="Normal 2 191" xfId="20952" xr:uid="{D03BD5E3-5726-4E8C-9AF9-3F76EB0A62AD}"/>
    <cellStyle name="Normal 2 191 2" xfId="20953" xr:uid="{1C39330D-1624-4F88-9F66-ED3FC30D41AF}"/>
    <cellStyle name="Normal 2 192" xfId="20954" xr:uid="{7D14022E-5F52-488C-A776-21CC61F7BC62}"/>
    <cellStyle name="Normal 2 192 2" xfId="20955" xr:uid="{C487B200-7EB3-486A-905F-39620ABFE14D}"/>
    <cellStyle name="Normal 2 193" xfId="20956" xr:uid="{C67D954A-6900-4858-9724-D7EE4FCB1976}"/>
    <cellStyle name="Normal 2 193 2" xfId="20957" xr:uid="{A8F8ADA6-9882-409B-B8FE-2A90DB2C25CB}"/>
    <cellStyle name="Normal 2 194" xfId="20958" xr:uid="{E08631C4-6DB3-4ECF-9859-E7680B48565F}"/>
    <cellStyle name="Normal 2 194 2" xfId="20959" xr:uid="{EB35445D-0CCD-4FB2-BD5A-869344BB2D8D}"/>
    <cellStyle name="Normal 2 195" xfId="20960" xr:uid="{9E95B566-0145-49CB-936B-B6F9DD498B78}"/>
    <cellStyle name="Normal 2 195 2" xfId="20961" xr:uid="{5DE43DED-1C9A-43B1-BBE4-4BFAE3F34BCB}"/>
    <cellStyle name="Normal 2 196" xfId="20962" xr:uid="{EE552A8E-B4A3-408F-910C-FAEA650A6E7D}"/>
    <cellStyle name="Normal 2 196 2" xfId="20963" xr:uid="{8E0520CE-7319-4E2B-B962-43A15F67F600}"/>
    <cellStyle name="Normal 2 197" xfId="20964" xr:uid="{C3099841-2A42-4D73-A06E-3329D807974B}"/>
    <cellStyle name="Normal 2 197 2" xfId="20965" xr:uid="{A4392C48-3BFE-45A9-96B4-C787EA818C0D}"/>
    <cellStyle name="Normal 2 198" xfId="20966" xr:uid="{3259915F-7383-4CB2-B08A-3378761DE0AA}"/>
    <cellStyle name="Normal 2 198 2" xfId="20967" xr:uid="{2F9604FB-7357-4B35-B7E2-DC83C9727F21}"/>
    <cellStyle name="Normal 2 199" xfId="20968" xr:uid="{12299640-6A5D-421B-829C-B961F79187F2}"/>
    <cellStyle name="Normal 2 199 2" xfId="20969" xr:uid="{13F2DA67-7E1F-4E89-A1E9-9B134C9C1F89}"/>
    <cellStyle name="Normal 2 199 2 2" xfId="20970" xr:uid="{7B20EAE7-84F8-4CC0-91C3-DE0A56D39EAA}"/>
    <cellStyle name="Normal 2 199 2 2 2" xfId="20971" xr:uid="{8B702C07-DFE1-4DAF-A9E7-22852D64AB9E}"/>
    <cellStyle name="Normal 2 199 2 2 2 2" xfId="20972" xr:uid="{490307F6-A5BA-42E4-9B70-E7A5C56DF19E}"/>
    <cellStyle name="Normal 2 199 2 2 2 2 2" xfId="41022" xr:uid="{89301CB4-84FF-489A-B339-29DBD7266880}"/>
    <cellStyle name="Normal 2 199 2 2 2 2 3" xfId="43432" xr:uid="{DF87DCBB-A7FC-4B44-80D8-DAC9536053EE}"/>
    <cellStyle name="Normal 2 199 2 2 2 3" xfId="41021" xr:uid="{E9C9DC6B-466E-47EC-B2C3-23FDE4D4B6F6}"/>
    <cellStyle name="Normal 2 199 2 2 2 4" xfId="43431" xr:uid="{6A3A083B-F53D-4A33-9737-90EBE2822BF4}"/>
    <cellStyle name="Normal 2 199 2 2 3" xfId="20973" xr:uid="{3E8D8EB6-4006-4181-9BC7-1639ADA2B7AC}"/>
    <cellStyle name="Normal 2 199 2 2 3 2" xfId="20974" xr:uid="{50A71590-F606-460B-9AC6-C6C5EB6F0D05}"/>
    <cellStyle name="Normal 2 199 2 2 3 2 2" xfId="41024" xr:uid="{C4F6FC47-A933-4CE1-A4AD-44FDECBEF4A9}"/>
    <cellStyle name="Normal 2 199 2 2 3 2 3" xfId="43434" xr:uid="{7BF7601C-811C-48CF-B93C-8F407E3B7EC5}"/>
    <cellStyle name="Normal 2 199 2 2 3 3" xfId="41023" xr:uid="{6F06D95E-EB7A-440C-9902-83C92E7270E2}"/>
    <cellStyle name="Normal 2 199 2 2 3 4" xfId="43433" xr:uid="{315711A4-527F-4693-9292-298AA8C35B0A}"/>
    <cellStyle name="Normal 2 199 2 2 4" xfId="20975" xr:uid="{890105AC-4569-4A29-92C2-AF66A2F30DCE}"/>
    <cellStyle name="Normal 2 199 2 2 4 2" xfId="41025" xr:uid="{DEAAC6AC-6382-4BBC-BC94-D5AFAA2E7322}"/>
    <cellStyle name="Normal 2 199 2 2 4 3" xfId="43435" xr:uid="{629FBE5E-9D0F-4904-9618-803928C5B1D8}"/>
    <cellStyle name="Normal 2 199 2 2 5" xfId="20976" xr:uid="{7E81EA7D-8822-4E1C-8D76-196EE05CB9A0}"/>
    <cellStyle name="Normal 2 199 2 2 5 2" xfId="41026" xr:uid="{149D5564-678B-4EC5-9880-ABB349506842}"/>
    <cellStyle name="Normal 2 199 2 2 5 3" xfId="43436" xr:uid="{008CCC7D-6A90-40BB-83F8-02009A54878F}"/>
    <cellStyle name="Normal 2 199 2 2 6" xfId="41020" xr:uid="{8ED8D4A1-BFB7-4D69-8D2B-B2B8DAD01739}"/>
    <cellStyle name="Normal 2 199 2 2 7" xfId="43430" xr:uid="{A99E6A0C-372E-4A93-BA1B-0A91AAD5B30C}"/>
    <cellStyle name="Normal 2 199 2 3" xfId="20977" xr:uid="{2E407FDB-7A61-4EFB-BE91-95BFFCE69E17}"/>
    <cellStyle name="Normal 2 199 2 3 2" xfId="20978" xr:uid="{E5E47CA8-DFE1-4814-8E25-D1AF33DC53AD}"/>
    <cellStyle name="Normal 2 199 2 3 2 2" xfId="41028" xr:uid="{D3D244EA-24C3-4053-AF04-F72441BD92C3}"/>
    <cellStyle name="Normal 2 199 2 3 2 3" xfId="43438" xr:uid="{D78404FC-6C09-435C-940A-1C42E16286B3}"/>
    <cellStyle name="Normal 2 199 2 3 3" xfId="41027" xr:uid="{95A9607C-A5A7-4B42-B981-5798EF3352DE}"/>
    <cellStyle name="Normal 2 199 2 3 4" xfId="43437" xr:uid="{89ADF2A6-D247-46C1-B3FF-3227F7ADA5BD}"/>
    <cellStyle name="Normal 2 199 2 4" xfId="20979" xr:uid="{32DAAA17-66BB-4C19-A52F-64275419FDE6}"/>
    <cellStyle name="Normal 2 199 2 4 2" xfId="20980" xr:uid="{E2F9694A-825D-472B-85F3-A234EB208027}"/>
    <cellStyle name="Normal 2 199 2 4 2 2" xfId="41030" xr:uid="{637A7AAE-C118-4B53-BFD1-3E432AA46988}"/>
    <cellStyle name="Normal 2 199 2 4 2 3" xfId="43440" xr:uid="{6C03CDB2-BCFC-47DF-8C28-C778C6DB3895}"/>
    <cellStyle name="Normal 2 199 2 4 3" xfId="41029" xr:uid="{2E83F04D-C6CE-4B09-AE2A-9DD53BA72A34}"/>
    <cellStyle name="Normal 2 199 2 4 4" xfId="43439" xr:uid="{438FE386-A11D-4913-BAFF-6E7143E9AFAB}"/>
    <cellStyle name="Normal 2 199 2 5" xfId="20981" xr:uid="{D8311EFA-E1DA-44DD-AB86-8DC5527B3528}"/>
    <cellStyle name="Normal 2 199 2 5 2" xfId="41031" xr:uid="{89CCF3BF-3402-429D-AD2F-384818B919A7}"/>
    <cellStyle name="Normal 2 199 2 5 3" xfId="43441" xr:uid="{0AF9FA17-75FC-4B24-9560-C3E43EDA6B55}"/>
    <cellStyle name="Normal 2 199 2 6" xfId="20982" xr:uid="{1BB536FC-C742-43FE-9FD1-F0CF752258E1}"/>
    <cellStyle name="Normal 2 199 2 6 2" xfId="41032" xr:uid="{3DD9DBA9-5A0A-45B8-838D-B4DB7B391F98}"/>
    <cellStyle name="Normal 2 199 2 6 3" xfId="43442" xr:uid="{D17C4FC2-A6FB-41D3-B6A5-9E272F06A798}"/>
    <cellStyle name="Normal 2 199 2 7" xfId="41019" xr:uid="{5993A02D-84A3-4BFC-9522-DE9CFC310E55}"/>
    <cellStyle name="Normal 2 199 2 8" xfId="43429" xr:uid="{B348F046-BFC5-4030-964E-B2A4CC0CDB32}"/>
    <cellStyle name="Normal 2 199 3" xfId="20983" xr:uid="{281A20F5-F339-4A18-B72D-885F3713C2BB}"/>
    <cellStyle name="Normal 2 199 3 2" xfId="20984" xr:uid="{7E576E63-2D16-43F4-AEB4-6102E028F987}"/>
    <cellStyle name="Normal 2 199 3 2 2" xfId="20985" xr:uid="{9F43FA61-4573-4F7D-84FB-FEA028A89522}"/>
    <cellStyle name="Normal 2 199 3 2 2 2" xfId="41035" xr:uid="{2189D114-68A8-4227-A0E6-EFBC051CC662}"/>
    <cellStyle name="Normal 2 199 3 2 2 3" xfId="43445" xr:uid="{CC30DE1B-3276-4FEF-93A7-FB010A4B2E98}"/>
    <cellStyle name="Normal 2 199 3 2 3" xfId="41034" xr:uid="{DB7D0382-141F-4A5D-A376-07322691D20D}"/>
    <cellStyle name="Normal 2 199 3 2 4" xfId="43444" xr:uid="{69F3F38E-BE0D-489F-80CD-77DE798BB667}"/>
    <cellStyle name="Normal 2 199 3 3" xfId="20986" xr:uid="{AC404083-C0B8-4750-BC61-C60919CD7E2C}"/>
    <cellStyle name="Normal 2 199 3 3 2" xfId="20987" xr:uid="{799A2001-A3E6-4A3E-BD15-5429456B2439}"/>
    <cellStyle name="Normal 2 199 3 3 2 2" xfId="41037" xr:uid="{4A2948E5-0C85-4209-84E3-E8C4B4534E5F}"/>
    <cellStyle name="Normal 2 199 3 3 2 3" xfId="43447" xr:uid="{4B1377AC-2D33-4E9D-8428-498CF52B5295}"/>
    <cellStyle name="Normal 2 199 3 3 3" xfId="41036" xr:uid="{CB6B60EA-0AC6-4239-911F-A1D725FFF951}"/>
    <cellStyle name="Normal 2 199 3 3 4" xfId="43446" xr:uid="{3B54B2C0-87F6-4813-87F5-A2BF4535B517}"/>
    <cellStyle name="Normal 2 199 3 4" xfId="20988" xr:uid="{AFBB783C-6D35-44AB-8734-6191BA6CED45}"/>
    <cellStyle name="Normal 2 199 3 4 2" xfId="41038" xr:uid="{B4942E61-BA03-4BFE-BFD9-B34006C46674}"/>
    <cellStyle name="Normal 2 199 3 4 3" xfId="43448" xr:uid="{0A05CC38-46CC-4AA6-B911-533BFCF5C508}"/>
    <cellStyle name="Normal 2 199 3 5" xfId="20989" xr:uid="{136BB67F-9488-4817-A346-7084FB4765BF}"/>
    <cellStyle name="Normal 2 199 3 5 2" xfId="41039" xr:uid="{CFA87D69-9251-4AA0-B73A-3289432BE0DD}"/>
    <cellStyle name="Normal 2 199 3 5 3" xfId="43449" xr:uid="{3B3B3FE8-2465-4A2B-BECB-BF65A4D8D622}"/>
    <cellStyle name="Normal 2 199 3 6" xfId="41033" xr:uid="{D109B132-04F2-40EA-95F2-745EE1A9C2B6}"/>
    <cellStyle name="Normal 2 199 3 7" xfId="43443" xr:uid="{FBCEAE9A-6B7C-4505-9D40-19A62848A5A9}"/>
    <cellStyle name="Normal 2 199 4" xfId="20990" xr:uid="{81B1C594-AAE4-4AF4-BA8F-B7403F28050F}"/>
    <cellStyle name="Normal 2 199 4 2" xfId="20991" xr:uid="{8FDF91C4-2E8C-4AA7-AE39-C65D0A96A21C}"/>
    <cellStyle name="Normal 2 199 4 2 2" xfId="41041" xr:uid="{B04960E2-61D6-4915-9B6E-5C5A2B8D9C82}"/>
    <cellStyle name="Normal 2 199 4 2 3" xfId="43451" xr:uid="{7C1D9B84-1521-40A8-869D-4B25BF687935}"/>
    <cellStyle name="Normal 2 199 4 3" xfId="41040" xr:uid="{D9D6B70C-E272-415E-880D-C072F576F0EB}"/>
    <cellStyle name="Normal 2 199 4 4" xfId="43450" xr:uid="{EC5D5D28-8CED-4AEC-978E-F6E07688C48B}"/>
    <cellStyle name="Normal 2 199 5" xfId="20992" xr:uid="{60D0E0F0-AEDA-48C7-95F5-C233245F5A16}"/>
    <cellStyle name="Normal 2 199 5 2" xfId="20993" xr:uid="{9E89404D-CA01-4DED-A659-9E11931ACE40}"/>
    <cellStyle name="Normal 2 199 5 2 2" xfId="41043" xr:uid="{ECD9CED7-0CB0-40EB-B5AD-C6B8D1738748}"/>
    <cellStyle name="Normal 2 199 5 2 3" xfId="43453" xr:uid="{B69E4077-4913-42C5-89D6-B354B6F86EC5}"/>
    <cellStyle name="Normal 2 199 5 3" xfId="41042" xr:uid="{0AABE6DA-391B-437D-A828-705ADD4A6646}"/>
    <cellStyle name="Normal 2 199 5 4" xfId="43452" xr:uid="{A5A559A0-F148-43E8-91EB-10DCC25DBD14}"/>
    <cellStyle name="Normal 2 199 6" xfId="20994" xr:uid="{128A9E7C-EECB-41A6-ACB6-F9642A974E47}"/>
    <cellStyle name="Normal 2 199 6 2" xfId="41044" xr:uid="{B544CEAB-9662-489D-94EE-4E8CF45DDBF7}"/>
    <cellStyle name="Normal 2 199 6 3" xfId="43454" xr:uid="{C5995DBD-0C19-4699-9318-BD08AC31150E}"/>
    <cellStyle name="Normal 2 199 7" xfId="20995" xr:uid="{6CFBC8F0-5D60-40D2-AAB6-D9EA5141D9D2}"/>
    <cellStyle name="Normal 2 199 7 2" xfId="41045" xr:uid="{9E767A24-B8F4-48CF-AEF8-EEEAF5CA58C7}"/>
    <cellStyle name="Normal 2 199 7 3" xfId="43455" xr:uid="{02A58187-787F-4769-97FD-D5C403A8CBFC}"/>
    <cellStyle name="Normal 2 199 8" xfId="41018" xr:uid="{0585470A-5D3D-49D6-8CAA-078758A34793}"/>
    <cellStyle name="Normal 2 199 9" xfId="43428" xr:uid="{FE680053-AA4A-43B1-A56C-7138DAC24C1D}"/>
    <cellStyle name="Normal 2 2" xfId="46" xr:uid="{53044BEE-1DB0-4D08-829D-E23125F8C74E}"/>
    <cellStyle name="Normal 2 2 10" xfId="12370" xr:uid="{970D1B20-A75D-406C-AA16-CCF05A52DD11}"/>
    <cellStyle name="Normal 2 2 10 2" xfId="12371" xr:uid="{EDDD32EA-0FFB-47CA-A95C-745DE44AA9FE}"/>
    <cellStyle name="Normal 2 2 11" xfId="12372" xr:uid="{6537C3E2-9A9C-4FDA-BEA6-3175150A1FDD}"/>
    <cellStyle name="Normal 2 2 11 2" xfId="12373" xr:uid="{17182AE6-1BF5-4311-9B37-0A3F5BAAFE43}"/>
    <cellStyle name="Normal 2 2 12" xfId="12374" xr:uid="{11F9908C-D35B-4458-8CA3-92EA6566E12A}"/>
    <cellStyle name="Normal 2 2 12 2" xfId="12375" xr:uid="{32850A24-8B20-45A7-803C-B142B47FD41D}"/>
    <cellStyle name="Normal 2 2 13" xfId="12376" xr:uid="{C71E9CE6-2748-40F7-B2E7-39BD113A3079}"/>
    <cellStyle name="Normal 2 2 13 2" xfId="12377" xr:uid="{CE06350A-8063-411A-ACB4-1D50A766FA10}"/>
    <cellStyle name="Normal 2 2 13 2 2" xfId="12378" xr:uid="{2DA6B641-BD45-441A-B4E4-5AAE710ADC9E}"/>
    <cellStyle name="Normal 2 2 13 2 2 2" xfId="12379" xr:uid="{599DAB23-5CEB-4E4C-9C99-B160853C0083}"/>
    <cellStyle name="Normal 2 2 13 2 3" xfId="12380" xr:uid="{90AE61B4-41AC-47EE-AB1B-7C28FD66311F}"/>
    <cellStyle name="Normal 2 2 13 2 3 2" xfId="12381" xr:uid="{22BB976E-503E-4D65-9AD2-C4AD38C31EE4}"/>
    <cellStyle name="Normal 2 2 13 2 4" xfId="12382" xr:uid="{9B6090C3-9020-4388-A01E-AE220C34313C}"/>
    <cellStyle name="Normal 2 2 13 3" xfId="12383" xr:uid="{6394ED87-FA84-4721-B399-8B2C6CADB874}"/>
    <cellStyle name="Normal 2 2 13 3 2" xfId="12384" xr:uid="{1409E253-5499-429C-BC9F-FA7272CCAB5F}"/>
    <cellStyle name="Normal 2 2 13 4" xfId="12385" xr:uid="{0721D12B-0535-4DBE-9C97-711A9F2CC514}"/>
    <cellStyle name="Normal 2 2 14" xfId="12386" xr:uid="{99A9B975-8A06-488D-B79A-9DE6BAB2C899}"/>
    <cellStyle name="Normal 2 2 14 2" xfId="12387" xr:uid="{EA3EAEC2-19C0-47E3-8564-7B4A34CDB373}"/>
    <cellStyle name="Normal 2 2 15" xfId="12388" xr:uid="{FE2A6A17-AE58-40FD-AEEE-251B80AA475D}"/>
    <cellStyle name="Normal 2 2 15 2" xfId="12389" xr:uid="{1CA3F747-B516-4BEA-AE1A-2A8BE1683E90}"/>
    <cellStyle name="Normal 2 2 16" xfId="12390" xr:uid="{F636D1F6-29D5-4CD4-957F-FE5D71B88DB9}"/>
    <cellStyle name="Normal 2 2 17" xfId="12391" xr:uid="{614A43AB-C3AD-40D8-BE50-17227A95DC21}"/>
    <cellStyle name="Normal 2 2 18" xfId="12392" xr:uid="{4AE4E5D3-E510-4645-B702-2936527EF7B9}"/>
    <cellStyle name="Normal 2 2 19" xfId="12393" xr:uid="{097AC39D-0934-40F4-A43F-243584004FD4}"/>
    <cellStyle name="Normal 2 2 2" xfId="775" xr:uid="{B7DB5FEB-2CE1-4727-A4B7-9DB6AA14F0ED}"/>
    <cellStyle name="Normal 2 2 2 2" xfId="776" xr:uid="{D2BC9FFA-804C-45D5-8A93-0A647D524BD2}"/>
    <cellStyle name="Normal 2 2 2 2 10" xfId="23732" xr:uid="{02242E45-5274-47E7-9104-200AE0F8FB8F}"/>
    <cellStyle name="Normal 2 2 2 2 11" xfId="46994" xr:uid="{C223F82C-92C4-4DFE-9824-E28BE7616C36}"/>
    <cellStyle name="Normal 2 2 2 2 12" xfId="1999" xr:uid="{480BAF96-D8D9-4EDA-91B4-2741AD320CBA}"/>
    <cellStyle name="Normal 2 2 2 2 2" xfId="2056" xr:uid="{A133A075-CFE0-4401-84B7-4ED78F170BB3}"/>
    <cellStyle name="Normal 2 2 2 2 2 2" xfId="2262" xr:uid="{32AC6658-2984-4512-B8C3-D22DEC06C883}"/>
    <cellStyle name="Normal 2 2 2 2 2 2 2" xfId="4937" xr:uid="{0BB0876C-6253-4B93-8C13-2F6AE32CAB1F}"/>
    <cellStyle name="Normal 2 2 2 2 2 2 2 2" xfId="8703" xr:uid="{AF403E73-92D7-4245-9452-D0F321089DEE}"/>
    <cellStyle name="Normal 2 2 2 2 2 2 2 2 2" xfId="12398" xr:uid="{69F69638-D441-4B92-815B-620D164A4C65}"/>
    <cellStyle name="Normal 2 2 2 2 2 2 2 2 3" xfId="30193" xr:uid="{BDD4393B-DC32-416A-87D1-47A68E27993B}"/>
    <cellStyle name="Normal 2 2 2 2 2 2 2 3" xfId="12397" xr:uid="{DB58F11C-B9B3-4A14-80C1-77289FAEDE67}"/>
    <cellStyle name="Normal 2 2 2 2 2 2 2 4" xfId="26424" xr:uid="{81D49BBD-3A45-41BF-BDB1-A84D22B74D88}"/>
    <cellStyle name="Normal 2 2 2 2 2 2 2 5" xfId="48994" xr:uid="{50D141F2-8744-496A-BA8C-FD73B68D3DEB}"/>
    <cellStyle name="Normal 2 2 2 2 2 2 3" xfId="6325" xr:uid="{1086D9F4-19E8-431C-B8F9-75E4469FD3AE}"/>
    <cellStyle name="Normal 2 2 2 2 2 2 3 2" xfId="12400" xr:uid="{82FDDF61-9A4B-492F-9CDE-A3148E17A4D2}"/>
    <cellStyle name="Normal 2 2 2 2 2 2 3 3" xfId="12399" xr:uid="{C2775A37-145E-4A88-AF24-13BF2319DDB5}"/>
    <cellStyle name="Normal 2 2 2 2 2 2 3 4" xfId="27813" xr:uid="{1E465CB6-D42F-413E-B872-51FF1E427F1E}"/>
    <cellStyle name="Normal 2 2 2 2 2 2 3 5" xfId="49500" xr:uid="{C8C2633B-CD85-4FDE-A944-2ED3FEABAA0A}"/>
    <cellStyle name="Normal 2 2 2 2 2 2 4" xfId="12401" xr:uid="{9B5631B6-21E2-44FE-9E3D-EF6F8543F344}"/>
    <cellStyle name="Normal 2 2 2 2 2 2 5" xfId="12396" xr:uid="{5FE62B68-E197-44BA-9C9C-70486041E226}"/>
    <cellStyle name="Normal 2 2 2 2 2 2 6" xfId="23973" xr:uid="{20C96AF4-E460-40B7-B4D8-B99F8BFF3182}"/>
    <cellStyle name="Normal 2 2 2 2 2 2 7" xfId="47235" xr:uid="{C1884401-E310-49DB-904D-38FA34F5BC11}"/>
    <cellStyle name="Normal 2 2 2 2 2 3" xfId="4721" xr:uid="{B88AE755-C188-4E8C-87B0-E15397619E87}"/>
    <cellStyle name="Normal 2 2 2 2 2 3 2" xfId="8489" xr:uid="{04EA1E96-EED0-418F-B8EC-D00C1E827647}"/>
    <cellStyle name="Normal 2 2 2 2 2 3 2 2" xfId="12403" xr:uid="{48637CE1-FBC3-4E4B-8C34-ADAFC59C1DAA}"/>
    <cellStyle name="Normal 2 2 2 2 2 3 2 3" xfId="29979" xr:uid="{A7823F5D-45CD-4A62-8127-C48AE57DA9D9}"/>
    <cellStyle name="Normal 2 2 2 2 2 3 3" xfId="12402" xr:uid="{194ED872-241A-40AF-954C-16E04B148170}"/>
    <cellStyle name="Normal 2 2 2 2 2 3 4" xfId="26207" xr:uid="{7026274F-AB23-4FA4-B547-7E1ADF7A7157}"/>
    <cellStyle name="Normal 2 2 2 2 2 3 5" xfId="48810" xr:uid="{A521D8BC-6F2A-479D-825D-964CF7B9A702}"/>
    <cellStyle name="Normal 2 2 2 2 2 4" xfId="6142" xr:uid="{11898815-A6A4-4669-98CB-7C461D4C866A}"/>
    <cellStyle name="Normal 2 2 2 2 2 4 2" xfId="12404" xr:uid="{4B57DCF4-70EA-48BA-81C0-78C6D7E9A165}"/>
    <cellStyle name="Normal 2 2 2 2 2 4 3" xfId="27629" xr:uid="{3620917B-D50D-4098-A823-D0F9C770C16F}"/>
    <cellStyle name="Normal 2 2 2 2 2 4 4" xfId="49319" xr:uid="{70A1C681-FE82-4D99-83AC-7D6242CCA4BA}"/>
    <cellStyle name="Normal 2 2 2 2 2 5" xfId="12395" xr:uid="{692DA298-82B9-4599-A7E0-D19B91E1E6BD}"/>
    <cellStyle name="Normal 2 2 2 2 2 6" xfId="23790" xr:uid="{F46DE599-7CE7-408E-B4BC-77E1DCE99480}"/>
    <cellStyle name="Normal 2 2 2 2 2 7" xfId="47052" xr:uid="{420A1DDC-0899-439E-9AE9-92509D3D1395}"/>
    <cellStyle name="Normal 2 2 2 2 3" xfId="2205" xr:uid="{5966D722-C8D6-4A03-A36A-81BE3A026F31}"/>
    <cellStyle name="Normal 2 2 2 2 3 2" xfId="4878" xr:uid="{49FF9C0F-6998-43A7-AF6C-39404C965AE2}"/>
    <cellStyle name="Normal 2 2 2 2 3 2 2" xfId="8646" xr:uid="{FC69226A-EFA5-4B47-B698-A946A08377A9}"/>
    <cellStyle name="Normal 2 2 2 2 3 2 2 2" xfId="30136" xr:uid="{113524C5-B620-4FD3-97CE-500580A6F14A}"/>
    <cellStyle name="Normal 2 2 2 2 3 2 3" xfId="12406" xr:uid="{A65BA681-1866-4044-B940-F7F8982DDB51}"/>
    <cellStyle name="Normal 2 2 2 2 3 2 4" xfId="26365" xr:uid="{8517F4AB-7AE2-4B9F-AD83-303712BCCF9C}"/>
    <cellStyle name="Normal 2 2 2 2 3 2 5" xfId="48936" xr:uid="{AE663545-FD0F-4F48-9455-0832FBE57C27}"/>
    <cellStyle name="Normal 2 2 2 2 3 3" xfId="6267" xr:uid="{3283EAC1-E710-417E-B9DA-2FAD59A2A8AB}"/>
    <cellStyle name="Normal 2 2 2 2 3 3 2" xfId="27755" xr:uid="{3A954EEF-632F-490B-86F5-19A00BB4B23B}"/>
    <cellStyle name="Normal 2 2 2 2 3 3 3" xfId="49441" xr:uid="{66109764-F8E3-4E20-9E75-1A5316A115C6}"/>
    <cellStyle name="Normal 2 2 2 2 3 4" xfId="12405" xr:uid="{6B56FFF3-A171-4CA3-B475-09E42A8371EC}"/>
    <cellStyle name="Normal 2 2 2 2 3 5" xfId="23915" xr:uid="{DF28ECD5-D092-4736-958C-F93E8755415C}"/>
    <cellStyle name="Normal 2 2 2 2 3 6" xfId="47177" xr:uid="{B4058591-8023-4128-BFA0-EC27CB3396E0}"/>
    <cellStyle name="Normal 2 2 2 2 4" xfId="2541" xr:uid="{FB79B412-76C8-4363-B408-3D1AC4DEE5A6}"/>
    <cellStyle name="Normal 2 2 2 2 4 2" xfId="12408" xr:uid="{6AB830A3-7B60-4CDF-A590-D0159660AE13}"/>
    <cellStyle name="Normal 2 2 2 2 4 3" xfId="12407" xr:uid="{31A17BF2-82B1-4E36-A3C2-7CA7743F2F53}"/>
    <cellStyle name="Normal 2 2 2 2 4 4" xfId="48752" xr:uid="{5A41B34C-CA69-4641-A1D2-70FCC653788D}"/>
    <cellStyle name="Normal 2 2 2 2 5" xfId="4663" xr:uid="{C64F1A91-4416-46EB-BFDA-931F37F0518F}"/>
    <cellStyle name="Normal 2 2 2 2 5 2" xfId="8433" xr:uid="{855F5CAB-1EDB-423E-9DD0-6F396277C700}"/>
    <cellStyle name="Normal 2 2 2 2 5 2 2" xfId="29923" xr:uid="{DAE3421A-3FB1-4F24-8916-26610F464D78}"/>
    <cellStyle name="Normal 2 2 2 2 5 3" xfId="12409" xr:uid="{3DCE10C8-09CB-4D62-AA47-5622C4E41281}"/>
    <cellStyle name="Normal 2 2 2 2 5 4" xfId="26149" xr:uid="{96D7F2F4-8E89-43C6-BDBD-A2736D8CC3CA}"/>
    <cellStyle name="Normal 2 2 2 2 5 5" xfId="49261" xr:uid="{E36E7DB8-F707-4382-A709-05A2CC736E88}"/>
    <cellStyle name="Normal 2 2 2 2 6" xfId="6084" xr:uid="{ADDF9396-E8E1-4020-BFCB-37630D8DB1D8}"/>
    <cellStyle name="Normal 2 2 2 2 6 2" xfId="12410" xr:uid="{431FE578-416A-4DD4-A38B-FE4BF2DBB3BD}"/>
    <cellStyle name="Normal 2 2 2 2 6 3" xfId="27571" xr:uid="{7F298270-6603-4B0E-AEE3-1BCFBF5008CE}"/>
    <cellStyle name="Normal 2 2 2 2 7" xfId="12411" xr:uid="{5026B67E-429B-4A25-925B-82AA766272E0}"/>
    <cellStyle name="Normal 2 2 2 2 8" xfId="12394" xr:uid="{8E333FA6-EE7B-4FF8-A217-3BC57AC2AA5D}"/>
    <cellStyle name="Normal 2 2 2 2 9" xfId="20997" xr:uid="{CA35FE2C-E0B4-4176-BCCA-C283A8BD113E}"/>
    <cellStyle name="Normal 2 2 2 3" xfId="2028" xr:uid="{240DC169-8D46-4DB4-A300-2BA494523D34}"/>
    <cellStyle name="Normal 2 2 2 3 2" xfId="2233" xr:uid="{C67062D6-7404-4901-8275-2FEBF92CF647}"/>
    <cellStyle name="Normal 2 2 2 3 2 2" xfId="4908" xr:uid="{1E601FCC-1C91-4265-8B20-C2596638F183}"/>
    <cellStyle name="Normal 2 2 2 3 2 2 2" xfId="8675" xr:uid="{C45BEAA6-6A01-4B8B-9867-EAD34D51DB8A}"/>
    <cellStyle name="Normal 2 2 2 3 2 2 2 2" xfId="30165" xr:uid="{97B4ACCC-360E-40F9-8F4A-A9EF57073A55}"/>
    <cellStyle name="Normal 2 2 2 3 2 2 3" xfId="12414" xr:uid="{102AC65E-71D6-44DC-8A01-0FA34ED719E4}"/>
    <cellStyle name="Normal 2 2 2 3 2 2 4" xfId="26395" xr:uid="{2328E359-DBD9-47E3-A008-F7CCB8E876CA}"/>
    <cellStyle name="Normal 2 2 2 3 2 2 5" xfId="48965" xr:uid="{C39C8077-4F91-4CD7-B9EC-8A043F5BF4E6}"/>
    <cellStyle name="Normal 2 2 2 3 2 3" xfId="6296" xr:uid="{EFE336D3-1981-4AB3-8C46-EE533754353A}"/>
    <cellStyle name="Normal 2 2 2 3 2 3 2" xfId="27784" xr:uid="{C2ABB79D-0B33-45AF-8C9B-7A7C84794DF8}"/>
    <cellStyle name="Normal 2 2 2 3 2 3 3" xfId="49470" xr:uid="{D41ED9AD-E2B3-42E9-8FA4-E7C87656C8C3}"/>
    <cellStyle name="Normal 2 2 2 3 2 4" xfId="12413" xr:uid="{C95193F6-5C9A-48A0-975F-9AA1FA83CC98}"/>
    <cellStyle name="Normal 2 2 2 3 2 5" xfId="23944" xr:uid="{7A019C9E-372D-48F2-98E4-EE03E710F147}"/>
    <cellStyle name="Normal 2 2 2 3 2 6" xfId="47206" xr:uid="{C494B339-31F6-4E57-AD63-E2E1BE269C1C}"/>
    <cellStyle name="Normal 2 2 2 3 3" xfId="4693" xr:uid="{95975A90-91D3-4BA2-B6FA-AF9E890E2117}"/>
    <cellStyle name="Normal 2 2 2 3 3 2" xfId="8462" xr:uid="{B3413229-67BE-402E-A258-8BD163CB5CAD}"/>
    <cellStyle name="Normal 2 2 2 3 3 2 2" xfId="12416" xr:uid="{1DF97F2F-4891-404C-AF7D-5959EA771ACC}"/>
    <cellStyle name="Normal 2 2 2 3 3 2 3" xfId="29952" xr:uid="{08B4077D-309C-485F-A92B-C006F2AC8D09}"/>
    <cellStyle name="Normal 2 2 2 3 3 3" xfId="12415" xr:uid="{000DCF02-4B75-4ADC-B8CB-2D5A846F1824}"/>
    <cellStyle name="Normal 2 2 2 3 3 4" xfId="26179" xr:uid="{C90A373D-1345-4DF4-BD56-294E3670E870}"/>
    <cellStyle name="Normal 2 2 2 3 3 5" xfId="48781" xr:uid="{6F13D585-B184-479F-B9A8-CB698BE05AD8}"/>
    <cellStyle name="Normal 2 2 2 3 4" xfId="6113" xr:uid="{B74C68AA-87E4-4CB7-99B2-E39032174917}"/>
    <cellStyle name="Normal 2 2 2 3 4 2" xfId="12417" xr:uid="{4EE423AC-96DF-4063-8D1F-95312F2CA9A4}"/>
    <cellStyle name="Normal 2 2 2 3 4 3" xfId="27600" xr:uid="{35E9CD6C-AFA1-4216-BB24-17D9A4364702}"/>
    <cellStyle name="Normal 2 2 2 3 4 4" xfId="49290" xr:uid="{46918D65-0061-4382-A422-D5C933A12139}"/>
    <cellStyle name="Normal 2 2 2 3 5" xfId="12412" xr:uid="{AD90F6F5-04EB-45ED-B969-6A0EA872DF59}"/>
    <cellStyle name="Normal 2 2 2 3 6" xfId="23761" xr:uid="{37E2DED7-65FA-43FB-81DB-B95677D970DC}"/>
    <cellStyle name="Normal 2 2 2 3 7" xfId="47023" xr:uid="{BFFE2413-3DF6-481E-B736-B7E4D0451374}"/>
    <cellStyle name="Normal 2 2 2 4" xfId="1974" xr:uid="{0F320BAB-910F-4E9A-B1DE-CD9BBE73A852}"/>
    <cellStyle name="Normal 2 2 2 4 2" xfId="4634" xr:uid="{556C2100-9D75-4173-9B49-EFAD34E28C15}"/>
    <cellStyle name="Normal 2 2 2 4 2 2" xfId="8405" xr:uid="{B055E006-A45F-4E37-8413-151A7290637E}"/>
    <cellStyle name="Normal 2 2 2 4 2 2 2" xfId="29895" xr:uid="{9241A18D-54B2-4018-B118-E218B2DF85A0}"/>
    <cellStyle name="Normal 2 2 2 4 2 3" xfId="12419" xr:uid="{BC4DFF24-A3B9-4089-A313-2B8B34FDCEBF}"/>
    <cellStyle name="Normal 2 2 2 4 2 4" xfId="26120" xr:uid="{A1D2D401-AB93-40DF-8B95-EDD10C41DABE}"/>
    <cellStyle name="Normal 2 2 2 4 2 5" xfId="48722" xr:uid="{E2F9F4B2-625E-482E-BF4B-75D859AF9FBC}"/>
    <cellStyle name="Normal 2 2 2 4 3" xfId="6055" xr:uid="{6AD3C6B5-28A8-4A7F-AF5E-A470C96E64FB}"/>
    <cellStyle name="Normal 2 2 2 4 3 2" xfId="27542" xr:uid="{84C886EB-5861-46D1-828E-6589B4FA4708}"/>
    <cellStyle name="Normal 2 2 2 4 3 3" xfId="49232" xr:uid="{9552B966-97F8-45FD-965F-C07653A6B4A7}"/>
    <cellStyle name="Normal 2 2 2 4 4" xfId="12418" xr:uid="{4AA0D931-21F0-4669-B7A3-A0188D667CE3}"/>
    <cellStyle name="Normal 2 2 2 4 5" xfId="23702" xr:uid="{01A7D113-9910-4A73-A3EC-E8834DC924F6}"/>
    <cellStyle name="Normal 2 2 2 4 6" xfId="46964" xr:uid="{41C3B279-F0CF-4C9A-9585-D1B2F7959DDD}"/>
    <cellStyle name="Normal 2 2 2 5" xfId="2176" xr:uid="{2F28A8D1-1B04-419B-B33E-687570347E69}"/>
    <cellStyle name="Normal 2 2 2 5 2" xfId="4849" xr:uid="{769D970F-62E0-4A44-AB81-58454C127990}"/>
    <cellStyle name="Normal 2 2 2 5 2 2" xfId="8618" xr:uid="{B051A6DA-9113-42D9-83E6-84CBF107627D}"/>
    <cellStyle name="Normal 2 2 2 5 2 2 2" xfId="30108" xr:uid="{5D09704A-839C-4FEE-8DCC-2E8134C6BDE6}"/>
    <cellStyle name="Normal 2 2 2 5 2 3" xfId="26336" xr:uid="{3878FD1F-865F-4FF4-8D03-35AEE6C83D07}"/>
    <cellStyle name="Normal 2 2 2 5 2 4" xfId="48907" xr:uid="{1123BB04-AC52-4699-8166-CBB755779487}"/>
    <cellStyle name="Normal 2 2 2 5 3" xfId="6238" xr:uid="{80AD34E9-D8A7-415C-83C5-4985457E557E}"/>
    <cellStyle name="Normal 2 2 2 5 3 2" xfId="27726" xr:uid="{733800E1-9956-4FDE-87FF-A9D1F5B0C7C3}"/>
    <cellStyle name="Normal 2 2 2 5 3 3" xfId="49411" xr:uid="{F3F633A8-6EDA-4B89-9AA7-20D6BB3BDCF3}"/>
    <cellStyle name="Normal 2 2 2 5 4" xfId="12420" xr:uid="{49127D66-08AF-4D41-8935-728133B63E35}"/>
    <cellStyle name="Normal 2 2 2 5 5" xfId="23886" xr:uid="{8045CF2E-F40D-4E13-A90D-3E2D137ED5EE}"/>
    <cellStyle name="Normal 2 2 2 5 6" xfId="47148" xr:uid="{DE1A7FEC-4D6D-416C-9B8A-AE271C4AE5EE}"/>
    <cellStyle name="Normal 2 2 2 6" xfId="2540" xr:uid="{2C568369-C85F-45BC-B3B1-5459D6EF601C}"/>
    <cellStyle name="Normal 2 2 2 6 2" xfId="12421" xr:uid="{73C8473B-0336-4D33-871B-F99CA11FF48A}"/>
    <cellStyle name="Normal 2 2 2 7" xfId="12422" xr:uid="{E79F104D-A3EC-4D9B-AFC4-BFF450926347}"/>
    <cellStyle name="Normal 2 2 2 8" xfId="12423" xr:uid="{DBDAA73B-060B-4EB5-9E12-33AF68360DE7}"/>
    <cellStyle name="Normal 2 2 2 9" xfId="12424" xr:uid="{A400BBFC-2A14-42E9-8165-73197F55AABB}"/>
    <cellStyle name="Normal 2 2 20" xfId="12425" xr:uid="{9CA912C4-CFA0-433E-805C-4505408EA9B0}"/>
    <cellStyle name="Normal 2 2 21" xfId="20996" xr:uid="{62B6B64F-57D6-4516-8BE6-51A5ED37203B}"/>
    <cellStyle name="Normal 2 2 21 2" xfId="41046" xr:uid="{35909798-A4C3-42C2-89EF-8843CFFC48CF}"/>
    <cellStyle name="Normal 2 2 22" xfId="43456" xr:uid="{EBCBA6CF-1657-43AA-8350-1740BE01E3D5}"/>
    <cellStyle name="Normal 2 2 23" xfId="1775" xr:uid="{69F6B621-044A-47CF-8795-E3AE1588BA34}"/>
    <cellStyle name="Normal 2 2 24" xfId="49569" xr:uid="{71D76DFD-67F1-4201-9E1C-E13AF2D22DA6}"/>
    <cellStyle name="Normal 2 2 25" xfId="1635" xr:uid="{C900D22E-8E46-4532-B9B3-C51F6EEA760F}"/>
    <cellStyle name="Normal 2 2 3" xfId="777" xr:uid="{AC995192-DC8A-4BDA-8579-13B7BAB88114}"/>
    <cellStyle name="Normal 2 2 3 2" xfId="778" xr:uid="{032E8D3D-6034-4F43-808B-94FEBB0D5A0A}"/>
    <cellStyle name="Normal 2 2 3 2 2" xfId="2248" xr:uid="{FC4E38CB-CECB-49C0-AAC2-049708CA62F1}"/>
    <cellStyle name="Normal 2 2 3 2 2 2" xfId="4924" xr:uid="{56501D98-8061-4ECE-9A0A-B90C6D40FAAA}"/>
    <cellStyle name="Normal 2 2 3 2 2 2 2" xfId="8690" xr:uid="{6D698483-F558-4812-8952-927983DB9693}"/>
    <cellStyle name="Normal 2 2 3 2 2 2 2 2" xfId="30180" xr:uid="{4E333082-9D0A-415E-AFD6-CDA0754A0A7E}"/>
    <cellStyle name="Normal 2 2 3 2 2 2 3" xfId="26411" xr:uid="{96A3B5FB-4103-4C81-8DD4-65A9239DC2BE}"/>
    <cellStyle name="Normal 2 2 3 2 2 2 4" xfId="48980" xr:uid="{FF65BD2E-10A0-4F96-A7BC-B0798D192BA9}"/>
    <cellStyle name="Normal 2 2 3 2 2 3" xfId="6311" xr:uid="{D9462768-9F13-4EC0-A558-1B68AB9217E2}"/>
    <cellStyle name="Normal 2 2 3 2 2 3 2" xfId="27799" xr:uid="{1620A18B-FE2A-4603-9AA1-228919FD57DA}"/>
    <cellStyle name="Normal 2 2 3 2 2 3 3" xfId="49486" xr:uid="{53EF3EE0-A843-4BFD-96D2-B4C118EEBC6D}"/>
    <cellStyle name="Normal 2 2 3 2 2 4" xfId="12426" xr:uid="{4BB9840C-9ED4-423B-93E9-42382C17644F}"/>
    <cellStyle name="Normal 2 2 3 2 2 5" xfId="23959" xr:uid="{292C96A7-1A61-4E5A-93CB-1B97482E8BA3}"/>
    <cellStyle name="Normal 2 2 3 2 2 6" xfId="47221" xr:uid="{9D7B0E2B-3F0E-4A88-A4B4-015C2C217512}"/>
    <cellStyle name="Normal 2 2 3 2 3" xfId="4709" xr:uid="{0377DC42-E663-44B3-91F4-9890F9053312}"/>
    <cellStyle name="Normal 2 2 3 2 3 2" xfId="8477" xr:uid="{33889AE7-1764-4254-9694-3283DDF70739}"/>
    <cellStyle name="Normal 2 2 3 2 3 2 2" xfId="29967" xr:uid="{D23658D1-C8B1-4C4F-8DA3-4C561A179A04}"/>
    <cellStyle name="Normal 2 2 3 2 3 3" xfId="26195" xr:uid="{113D28BA-CD1E-4060-AF1C-67698AD4CBCF}"/>
    <cellStyle name="Normal 2 2 3 2 3 4" xfId="48796" xr:uid="{122CFAEF-F2DA-4981-BFF9-48C5048FDEB1}"/>
    <cellStyle name="Normal 2 2 3 2 4" xfId="6128" xr:uid="{4DAE55E4-2690-44F8-BE95-CCA8ED356537}"/>
    <cellStyle name="Normal 2 2 3 2 4 2" xfId="27615" xr:uid="{B8551DC9-AC20-4A8C-8919-0867A1EFB39A}"/>
    <cellStyle name="Normal 2 2 3 2 4 3" xfId="49305" xr:uid="{DF3271F1-4BE6-4A57-BC7F-ADDC316BAB49}"/>
    <cellStyle name="Normal 2 2 3 2 5" xfId="10118" xr:uid="{BB87ACE9-D692-45C5-8D60-34E062D14579}"/>
    <cellStyle name="Normal 2 2 3 2 6" xfId="20999" xr:uid="{A3C9C5C6-9AFF-4261-80E1-393B7A8FC49D}"/>
    <cellStyle name="Normal 2 2 3 2 7" xfId="23776" xr:uid="{9535C40A-B9B0-464A-966E-A41F2330DA82}"/>
    <cellStyle name="Normal 2 2 3 2 8" xfId="47038" xr:uid="{DF281737-376F-4AE8-ABFA-B465C47C7736}"/>
    <cellStyle name="Normal 2 2 3 2 9" xfId="2043" xr:uid="{98B60BF3-F80D-4DAB-835E-AEF58CDDB629}"/>
    <cellStyle name="Normal 2 2 3 3" xfId="1010" xr:uid="{7FD5FAEA-E38D-477F-9760-96EA89C6A840}"/>
    <cellStyle name="Normal 2 2 3 3 2" xfId="4650" xr:uid="{4668C9C1-0806-42FF-84EF-0EF3903F2CF1}"/>
    <cellStyle name="Normal 2 2 3 3 2 2" xfId="8420" xr:uid="{7C11D0A2-C46F-41DC-9965-D24169EF5A63}"/>
    <cellStyle name="Normal 2 2 3 3 2 2 2" xfId="29910" xr:uid="{53652F38-75D0-40AD-AD9D-163AE442E7EF}"/>
    <cellStyle name="Normal 2 2 3 3 2 3" xfId="12428" xr:uid="{21F16595-0FF2-4AF1-8F66-0BB614950AEB}"/>
    <cellStyle name="Normal 2 2 3 3 2 4" xfId="26136" xr:uid="{6871CCEE-BBE1-4922-B30A-1E20C315C0F1}"/>
    <cellStyle name="Normal 2 2 3 3 2 5" xfId="48738" xr:uid="{AADFCE26-294F-4C9B-B331-55F2D80EDB78}"/>
    <cellStyle name="Normal 2 2 3 3 3" xfId="6070" xr:uid="{8D942C51-5395-4E86-803E-E49F24A57A94}"/>
    <cellStyle name="Normal 2 2 3 3 3 2" xfId="12429" xr:uid="{9A45D44E-A4E1-49B3-A963-71A23C77B29A}"/>
    <cellStyle name="Normal 2 2 3 3 3 3" xfId="27557" xr:uid="{E2C756AE-6789-4DBC-A3A9-6CF696B04FB2}"/>
    <cellStyle name="Normal 2 2 3 3 3 4" xfId="49247" xr:uid="{23B7915B-9AC2-40A5-B54B-A97C436C98E3}"/>
    <cellStyle name="Normal 2 2 3 3 4" xfId="12427" xr:uid="{1861AD0F-9DD5-4282-B147-408C74633FC3}"/>
    <cellStyle name="Normal 2 2 3 3 5" xfId="21000" xr:uid="{B94DE5E6-0D40-4616-A2D5-6E7D9E73D19F}"/>
    <cellStyle name="Normal 2 2 3 3 6" xfId="23718" xr:uid="{FF7D122E-E476-4C02-A6AF-AB40467CDF09}"/>
    <cellStyle name="Normal 2 2 3 3 7" xfId="46980" xr:uid="{82F71BB8-7DC1-40D6-A63D-C74C2EA8B2E9}"/>
    <cellStyle name="Normal 2 2 3 3 8" xfId="1987" xr:uid="{2BDCCE62-1586-4BA2-838C-A895FF029C10}"/>
    <cellStyle name="Normal 2 2 3 4" xfId="2192" xr:uid="{6EC4AD39-FD24-4BDE-A1D3-835FBAF3CDA8}"/>
    <cellStyle name="Normal 2 2 3 4 2" xfId="4865" xr:uid="{9F4DF87D-0BFB-424F-A397-49318BF4A565}"/>
    <cellStyle name="Normal 2 2 3 4 2 2" xfId="8633" xr:uid="{409FEBA3-8BA4-43D2-B21D-9030CA5BEF56}"/>
    <cellStyle name="Normal 2 2 3 4 2 2 2" xfId="30123" xr:uid="{548130AF-0E82-47EF-91FB-B127B95FECCF}"/>
    <cellStyle name="Normal 2 2 3 4 2 3" xfId="26352" xr:uid="{A80C30DD-392A-4C81-9DEF-AF48C174758F}"/>
    <cellStyle name="Normal 2 2 3 4 2 4" xfId="48922" xr:uid="{8833AA94-207C-421B-B8EC-CAECDB3F7DFC}"/>
    <cellStyle name="Normal 2 2 3 4 3" xfId="6253" xr:uid="{672B086F-2389-460B-B069-40BE6C4C5B34}"/>
    <cellStyle name="Normal 2 2 3 4 3 2" xfId="27741" xr:uid="{CA28EE09-B630-488F-9917-75DC11504B2B}"/>
    <cellStyle name="Normal 2 2 3 4 3 3" xfId="49427" xr:uid="{D66DA44C-F8E7-4FA6-8714-60D5FC5F8D58}"/>
    <cellStyle name="Normal 2 2 3 4 4" xfId="12430" xr:uid="{65349409-D143-4E0A-9CD1-D584D8CC4E0C}"/>
    <cellStyle name="Normal 2 2 3 4 5" xfId="21001" xr:uid="{6F15E535-B109-4687-B867-804C996A9D94}"/>
    <cellStyle name="Normal 2 2 3 4 6" xfId="23901" xr:uid="{38DC955E-5D76-4E91-8D7A-2E7C3BFBDF83}"/>
    <cellStyle name="Normal 2 2 3 4 7" xfId="47163" xr:uid="{E8B0F2D8-2F45-4899-90B7-1D7D3D875B79}"/>
    <cellStyle name="Normal 2 2 3 5" xfId="2542" xr:uid="{8515ACF7-FE54-46F3-9C63-AB50A6F8F0AA}"/>
    <cellStyle name="Normal 2 2 3 5 2" xfId="12431" xr:uid="{4B20E50A-1BC1-4A20-B99B-62AA094B0292}"/>
    <cellStyle name="Normal 2 2 3 6" xfId="20998" xr:uid="{6122EC4E-F3F9-4850-86CE-84E1EF5FB77A}"/>
    <cellStyle name="Normal 2 2 3 7" xfId="1776" xr:uid="{0DA61BC4-3C00-4340-88CB-39205D0E2DFD}"/>
    <cellStyle name="Normal 2 2 4" xfId="779" xr:uid="{63A6DA85-7FC4-4780-AB36-2AB5F0047F19}"/>
    <cellStyle name="Normal 2 2 4 10" xfId="2015" xr:uid="{430C156F-2B9D-42F7-B94E-685396BD1C20}"/>
    <cellStyle name="Normal 2 2 4 2" xfId="2220" xr:uid="{08EF6B41-D290-4D5F-855E-082B5363A464}"/>
    <cellStyle name="Normal 2 2 4 2 2" xfId="4894" xr:uid="{57E01EB8-40C8-4DAA-B669-1910E6891004}"/>
    <cellStyle name="Normal 2 2 4 2 2 2" xfId="8661" xr:uid="{13C9980E-EBFD-491F-A5A4-A9CEACE621B7}"/>
    <cellStyle name="Normal 2 2 4 2 2 2 2" xfId="30151" xr:uid="{0BCDC167-8D6D-45D5-B3DB-5A774BC1043A}"/>
    <cellStyle name="Normal 2 2 4 2 2 3" xfId="26381" xr:uid="{674EC13F-018A-49AF-82E1-9B717981D6BD}"/>
    <cellStyle name="Normal 2 2 4 2 2 4" xfId="48951" xr:uid="{34F7018D-FA5F-4B42-9A97-67F515780DD5}"/>
    <cellStyle name="Normal 2 2 4 2 3" xfId="6282" xr:uid="{5F625C06-0CB1-486A-9FD6-024444E06F60}"/>
    <cellStyle name="Normal 2 2 4 2 3 2" xfId="27770" xr:uid="{BF5B177E-B20A-4E63-8B29-E3953579A9FF}"/>
    <cellStyle name="Normal 2 2 4 2 3 3" xfId="49456" xr:uid="{1F9D40B7-9EE2-4BD4-9818-0EE65AF9FCAC}"/>
    <cellStyle name="Normal 2 2 4 2 4" xfId="12432" xr:uid="{E58A76D4-2CCA-4DEB-9767-F588965C6F55}"/>
    <cellStyle name="Normal 2 2 4 2 5" xfId="21003" xr:uid="{C625CF78-5609-46A5-B81F-5B32B9DED4DF}"/>
    <cellStyle name="Normal 2 2 4 2 6" xfId="23930" xr:uid="{B43ECCFD-E15F-40B6-9E1E-F91B46D425F3}"/>
    <cellStyle name="Normal 2 2 4 2 7" xfId="47192" xr:uid="{8E7F2BAF-6763-42EA-B58E-9D0B7FB1D5E4}"/>
    <cellStyle name="Normal 2 2 4 3" xfId="2543" xr:uid="{3D0FB31F-D21C-4E25-A399-28FAB82B12BA}"/>
    <cellStyle name="Normal 2 2 4 3 2" xfId="12433" xr:uid="{C289CA14-E85B-44AA-ADBC-357E13AA54B5}"/>
    <cellStyle name="Normal 2 2 4 3 3" xfId="48767" xr:uid="{D6B899FA-7771-41A9-BE53-9DD9F3C8A2DF}"/>
    <cellStyle name="Normal 2 2 4 4" xfId="4680" xr:uid="{F07D336C-B07E-42AB-80C8-3AA94803CA11}"/>
    <cellStyle name="Normal 2 2 4 4 2" xfId="8449" xr:uid="{A8B052C5-AA03-44FF-BBFE-10923CCEAD23}"/>
    <cellStyle name="Normal 2 2 4 4 2 2" xfId="29939" xr:uid="{0ECF73B4-2C7D-4371-B90A-E721D7955C6E}"/>
    <cellStyle name="Normal 2 2 4 4 3" xfId="12434" xr:uid="{817B3525-1B5A-41FC-9283-3C92469050B2}"/>
    <cellStyle name="Normal 2 2 4 4 4" xfId="26166" xr:uid="{20650A97-7574-42AD-849C-DC0CB8B9B6B9}"/>
    <cellStyle name="Normal 2 2 4 4 5" xfId="49276" xr:uid="{AE69CFD8-9CC5-47F8-9AA8-382EBDD2408D}"/>
    <cellStyle name="Normal 2 2 4 5" xfId="6099" xr:uid="{0BEBAAA7-AFB6-4DD7-B674-E3D5A13B090E}"/>
    <cellStyle name="Normal 2 2 4 5 2" xfId="12435" xr:uid="{289C02CF-1174-4E8A-BE55-669CF30150D0}"/>
    <cellStyle name="Normal 2 2 4 5 3" xfId="27586" xr:uid="{20CA5FF2-8197-4CAB-9C80-8C33D376BF6F}"/>
    <cellStyle name="Normal 2 2 4 6" xfId="10106" xr:uid="{7941AAA1-8EB5-4535-92FB-81FA22370A9C}"/>
    <cellStyle name="Normal 2 2 4 7" xfId="21002" xr:uid="{917632C3-300B-4A44-83BB-C434FABADFA6}"/>
    <cellStyle name="Normal 2 2 4 8" xfId="23747" xr:uid="{EC992F50-21D0-466B-948E-315E5AF5712A}"/>
    <cellStyle name="Normal 2 2 4 9" xfId="47009" xr:uid="{73D5B5C8-2F1C-4D7A-B2C2-EE02820FAF26}"/>
    <cellStyle name="Normal 2 2 5" xfId="780" xr:uid="{8939E424-F161-42C7-B997-70B9470C14FF}"/>
    <cellStyle name="Normal 2 2 5 2" xfId="2544" xr:uid="{3F752893-F30F-4AEB-9F05-A02154DA30A5}"/>
    <cellStyle name="Normal 2 2 5 2 2" xfId="12437" xr:uid="{C3578855-C643-4703-90D4-984148388089}"/>
    <cellStyle name="Normal 2 2 5 2 3" xfId="21005" xr:uid="{91E66681-1BEE-4CAD-A587-8305D09AF523}"/>
    <cellStyle name="Normal 2 2 5 2 4" xfId="48708" xr:uid="{9D216800-3010-471E-95BC-D85293461E67}"/>
    <cellStyle name="Normal 2 2 5 3" xfId="4621" xr:uid="{CEBF5875-CB63-4647-A744-32A422BA5165}"/>
    <cellStyle name="Normal 2 2 5 3 2" xfId="8392" xr:uid="{F0917F05-BB4C-431A-91C7-5BC57953FB83}"/>
    <cellStyle name="Normal 2 2 5 3 2 2" xfId="29882" xr:uid="{41425BA4-370B-4DB4-B795-DC52102B3E99}"/>
    <cellStyle name="Normal 2 2 5 3 3" xfId="26107" xr:uid="{14ACA381-3EBD-416A-BF49-9AE2CC0FFAEB}"/>
    <cellStyle name="Normal 2 2 5 3 4" xfId="49218" xr:uid="{6E164D95-EF5F-4CFD-A466-8C719068C2F8}"/>
    <cellStyle name="Normal 2 2 5 4" xfId="6041" xr:uid="{0F6A37B6-23B3-4229-906E-3B72EAB7FEC0}"/>
    <cellStyle name="Normal 2 2 5 4 2" xfId="27528" xr:uid="{D727FE23-2074-4469-A2C1-0257985DF1DA}"/>
    <cellStyle name="Normal 2 2 5 5" xfId="12436" xr:uid="{45E80CF8-0C6B-40E9-842D-9123B136CCB8}"/>
    <cellStyle name="Normal 2 2 5 6" xfId="21004" xr:uid="{5E8AE2A6-2FDD-45A9-9008-BB9AE437E5DF}"/>
    <cellStyle name="Normal 2 2 5 7" xfId="23688" xr:uid="{2E30540B-5935-4C1C-81BE-2731A701C39C}"/>
    <cellStyle name="Normal 2 2 5 8" xfId="46950" xr:uid="{62ACCB38-9E4F-40F4-833B-AB4A020C082E}"/>
    <cellStyle name="Normal 2 2 5 9" xfId="1963" xr:uid="{77F65D55-B954-473E-9A05-E22561BC43E4}"/>
    <cellStyle name="Normal 2 2 6" xfId="774" xr:uid="{5DABA71A-23E2-4DB9-AC80-8CA2E083DE69}"/>
    <cellStyle name="Normal 2 2 6 10" xfId="43457" xr:uid="{DB07ED38-C239-4260-BE16-2F29ACA70061}"/>
    <cellStyle name="Normal 2 2 6 11" xfId="47134" xr:uid="{471A92F6-AD06-4EB6-9264-563EB3FD233E}"/>
    <cellStyle name="Normal 2 2 6 12" xfId="2162" xr:uid="{BE72D7BC-04EA-492E-9FAB-3E8691E48B55}"/>
    <cellStyle name="Normal 2 2 6 2" xfId="2545" xr:uid="{FF7AAE88-99DE-403C-8380-459311D92C3B}"/>
    <cellStyle name="Normal 2 2 6 2 2" xfId="12439" xr:uid="{3A8C7FC3-6D0A-4141-A39D-D94EEC751EC5}"/>
    <cellStyle name="Normal 2 2 6 2 2 2" xfId="21009" xr:uid="{5FE337CD-72D8-4132-909C-FD422B906BAD}"/>
    <cellStyle name="Normal 2 2 6 2 2 2 2" xfId="21010" xr:uid="{CF0B61E0-7E3E-4889-B512-FA37F2E5A5AA}"/>
    <cellStyle name="Normal 2 2 6 2 2 2 2 2" xfId="41051" xr:uid="{4B57EFC5-7528-482C-8249-FA9538A41BFF}"/>
    <cellStyle name="Normal 2 2 6 2 2 2 2 3" xfId="43461" xr:uid="{641908E9-99F7-4FEE-A0FF-C44FC30C562F}"/>
    <cellStyle name="Normal 2 2 6 2 2 2 3" xfId="41050" xr:uid="{BD3D9BC1-D50D-401A-8F05-2B4B8623CB7C}"/>
    <cellStyle name="Normal 2 2 6 2 2 2 4" xfId="43460" xr:uid="{B81F5204-130E-45F7-A076-77F601261DAC}"/>
    <cellStyle name="Normal 2 2 6 2 2 3" xfId="21011" xr:uid="{8E2D208B-1B35-4A7E-A298-8F65B5DC6DC9}"/>
    <cellStyle name="Normal 2 2 6 2 2 3 2" xfId="21012" xr:uid="{3AF609F1-3989-49B0-A618-511EC36C8384}"/>
    <cellStyle name="Normal 2 2 6 2 2 3 2 2" xfId="41053" xr:uid="{63766693-9FB6-4577-B7E2-3F2030C1BEED}"/>
    <cellStyle name="Normal 2 2 6 2 2 3 2 3" xfId="43463" xr:uid="{6EA269F5-FDFB-468C-9C52-F8E82D7A2963}"/>
    <cellStyle name="Normal 2 2 6 2 2 3 3" xfId="41052" xr:uid="{2732628B-F80D-4073-BD4A-FA5A90D40571}"/>
    <cellStyle name="Normal 2 2 6 2 2 3 4" xfId="43462" xr:uid="{06651779-6947-44AA-8B0A-DE7A7CC7658C}"/>
    <cellStyle name="Normal 2 2 6 2 2 4" xfId="21013" xr:uid="{79BD9B90-3EC0-405B-A55B-9DC8F95E6D43}"/>
    <cellStyle name="Normal 2 2 6 2 2 4 2" xfId="41054" xr:uid="{AFF27EA4-C4EB-4F17-BC91-4CC0B3B9C1BE}"/>
    <cellStyle name="Normal 2 2 6 2 2 4 3" xfId="43464" xr:uid="{6B7977F7-3477-48DE-99EE-87D1933B63D4}"/>
    <cellStyle name="Normal 2 2 6 2 2 5" xfId="21014" xr:uid="{A12CD23F-A544-4DDC-AB15-AA2B20161520}"/>
    <cellStyle name="Normal 2 2 6 2 2 5 2" xfId="41055" xr:uid="{A0C81B00-AD6A-4D0A-A8CC-42B42D53878C}"/>
    <cellStyle name="Normal 2 2 6 2 2 5 3" xfId="43465" xr:uid="{2AA8AFAE-758F-443D-BB16-C1906EDEDF5E}"/>
    <cellStyle name="Normal 2 2 6 2 2 6" xfId="21008" xr:uid="{09875A51-508D-4033-83FF-9D4A892491B3}"/>
    <cellStyle name="Normal 2 2 6 2 2 6 2" xfId="41049" xr:uid="{E5B7F5E9-0787-4657-ABF1-459C69953C39}"/>
    <cellStyle name="Normal 2 2 6 2 2 7" xfId="43459" xr:uid="{F26B46D5-8CC1-4F72-A966-0A9B1CCB7D32}"/>
    <cellStyle name="Normal 2 2 6 2 3" xfId="21015" xr:uid="{0375180D-E9FF-489C-B95D-A23B45B83D5F}"/>
    <cellStyle name="Normal 2 2 6 2 3 2" xfId="21016" xr:uid="{14B0F580-D6E3-4530-975E-74C1E5E8BA7F}"/>
    <cellStyle name="Normal 2 2 6 2 3 2 2" xfId="41057" xr:uid="{E58CD07C-314A-4F19-BF7A-B99BB6D07306}"/>
    <cellStyle name="Normal 2 2 6 2 3 2 3" xfId="43467" xr:uid="{741B0108-DA7D-44BC-A641-EACC958DB77A}"/>
    <cellStyle name="Normal 2 2 6 2 3 3" xfId="41056" xr:uid="{35F28ADF-C4C4-48B8-AC38-50140C8061EF}"/>
    <cellStyle name="Normal 2 2 6 2 3 4" xfId="43466" xr:uid="{D2CA537A-4E00-46EF-B59B-D4B2D5B6F0C7}"/>
    <cellStyle name="Normal 2 2 6 2 4" xfId="21017" xr:uid="{DB236EC1-EBA1-4604-A639-9620C1B8282A}"/>
    <cellStyle name="Normal 2 2 6 2 4 2" xfId="21018" xr:uid="{06103000-3B2D-40EA-89B7-7FFCD54CD262}"/>
    <cellStyle name="Normal 2 2 6 2 4 2 2" xfId="41059" xr:uid="{95718270-1F9B-4958-B86D-D335E450918A}"/>
    <cellStyle name="Normal 2 2 6 2 4 2 3" xfId="43469" xr:uid="{8FFD69F2-CEC0-4E6B-B478-C0760A09D040}"/>
    <cellStyle name="Normal 2 2 6 2 4 3" xfId="41058" xr:uid="{BBC30AC6-AD32-4065-A7FF-7E6E880D261E}"/>
    <cellStyle name="Normal 2 2 6 2 4 4" xfId="43468" xr:uid="{5456DC35-D896-4FB0-8F48-399AFC8CAC18}"/>
    <cellStyle name="Normal 2 2 6 2 5" xfId="21019" xr:uid="{09BC542A-53E9-481C-833B-25EE24B34372}"/>
    <cellStyle name="Normal 2 2 6 2 5 2" xfId="41060" xr:uid="{63E55F38-57C9-44A3-965B-1F2645B2955E}"/>
    <cellStyle name="Normal 2 2 6 2 5 3" xfId="43470" xr:uid="{A1484DBA-B820-482E-B8CA-1A5FB99C8685}"/>
    <cellStyle name="Normal 2 2 6 2 6" xfId="21020" xr:uid="{D2190671-C19E-45E9-A65C-71E949836D54}"/>
    <cellStyle name="Normal 2 2 6 2 6 2" xfId="41061" xr:uid="{B6D85964-41EB-40FE-89F1-A47C0B270857}"/>
    <cellStyle name="Normal 2 2 6 2 6 3" xfId="43471" xr:uid="{9540DEE7-F09F-4AC9-BC05-52D7946D57B4}"/>
    <cellStyle name="Normal 2 2 6 2 7" xfId="21007" xr:uid="{708D150F-041C-4BC8-B8E3-DBDC5EDDFEF1}"/>
    <cellStyle name="Normal 2 2 6 2 7 2" xfId="41048" xr:uid="{E1DB3F91-6752-4D2C-B208-5C96FCE67038}"/>
    <cellStyle name="Normal 2 2 6 2 8" xfId="43458" xr:uid="{16CD1D37-989C-4FBC-A463-C8F003146672}"/>
    <cellStyle name="Normal 2 2 6 2 9" xfId="48893" xr:uid="{6E96FEB7-D0DA-48C6-94B0-CD73B95E1B0C}"/>
    <cellStyle name="Normal 2 2 6 3" xfId="4835" xr:uid="{C310E298-2EB9-4C7C-B5AA-5DB441904418}"/>
    <cellStyle name="Normal 2 2 6 3 2" xfId="8604" xr:uid="{DD8F856C-9F80-4750-AB50-426285213F89}"/>
    <cellStyle name="Normal 2 2 6 3 2 2" xfId="21023" xr:uid="{5D627649-C7ED-482B-B966-5A2B599C8D47}"/>
    <cellStyle name="Normal 2 2 6 3 2 2 2" xfId="41064" xr:uid="{160D3DBC-E7EC-4B12-AD5A-79EBEC17B3F3}"/>
    <cellStyle name="Normal 2 2 6 3 2 2 3" xfId="43474" xr:uid="{89347115-5B58-4D5E-B103-5E4FC98DD166}"/>
    <cellStyle name="Normal 2 2 6 3 2 3" xfId="21022" xr:uid="{264E4E5C-2DD2-4625-BB7A-80DB66F12C11}"/>
    <cellStyle name="Normal 2 2 6 3 2 3 2" xfId="41063" xr:uid="{C726C336-4E26-4E69-8845-10537757374F}"/>
    <cellStyle name="Normal 2 2 6 3 2 4" xfId="30094" xr:uid="{719FEB6A-C861-400B-8AF9-26145F8A6D1A}"/>
    <cellStyle name="Normal 2 2 6 3 2 5" xfId="43473" xr:uid="{B116E432-D094-4519-B9A5-6EFEF02EDADE}"/>
    <cellStyle name="Normal 2 2 6 3 3" xfId="21024" xr:uid="{3B23A42C-7230-43A5-90BA-9C16DB8BBBAB}"/>
    <cellStyle name="Normal 2 2 6 3 3 2" xfId="21025" xr:uid="{92A6548E-17AC-4A4B-95EF-D16514C2386F}"/>
    <cellStyle name="Normal 2 2 6 3 3 2 2" xfId="41066" xr:uid="{451A79A4-A6AF-4D28-AC2E-FFF67C73A8BA}"/>
    <cellStyle name="Normal 2 2 6 3 3 2 3" xfId="43476" xr:uid="{063159F2-04B5-433C-A4F3-4F7A28922FE1}"/>
    <cellStyle name="Normal 2 2 6 3 3 3" xfId="41065" xr:uid="{3909439B-3100-4F79-9DB3-BFB4E5E6C48F}"/>
    <cellStyle name="Normal 2 2 6 3 3 4" xfId="43475" xr:uid="{FAAFC872-1468-4447-97AC-96E38929E85E}"/>
    <cellStyle name="Normal 2 2 6 3 4" xfId="21026" xr:uid="{38FF29FD-2369-42EB-B418-710A2FC3B5A9}"/>
    <cellStyle name="Normal 2 2 6 3 4 2" xfId="41067" xr:uid="{901FABBD-AA4C-49B5-A331-9457CE71D714}"/>
    <cellStyle name="Normal 2 2 6 3 4 3" xfId="43477" xr:uid="{907B69BE-9E4F-4487-A24B-501032FB2024}"/>
    <cellStyle name="Normal 2 2 6 3 5" xfId="21027" xr:uid="{A8E661AD-4EAB-406D-B20C-14069032B552}"/>
    <cellStyle name="Normal 2 2 6 3 5 2" xfId="41068" xr:uid="{2081F6A7-AF5A-4368-AF46-C8AB9D12D5AA}"/>
    <cellStyle name="Normal 2 2 6 3 5 3" xfId="43478" xr:uid="{DEAE0D52-228A-47E7-8A44-71424F33859D}"/>
    <cellStyle name="Normal 2 2 6 3 6" xfId="21021" xr:uid="{A160080D-3295-4892-97C3-AA73E80D5BFA}"/>
    <cellStyle name="Normal 2 2 6 3 6 2" xfId="41062" xr:uid="{A840110F-73C6-4F66-986B-6342A4563FC3}"/>
    <cellStyle name="Normal 2 2 6 3 7" xfId="26322" xr:uid="{A8C1415D-2159-4FE1-8BF3-96D42385CEA4}"/>
    <cellStyle name="Normal 2 2 6 3 8" xfId="43472" xr:uid="{0D1952B5-5519-4131-9648-B7EA367400D1}"/>
    <cellStyle name="Normal 2 2 6 3 9" xfId="49397" xr:uid="{7C38B93F-C85D-49E6-9DF9-DBBB91AFBE75}"/>
    <cellStyle name="Normal 2 2 6 4" xfId="6224" xr:uid="{F1D49739-F287-47A5-948C-ADF23B067236}"/>
    <cellStyle name="Normal 2 2 6 4 2" xfId="21029" xr:uid="{4F5D321C-DAE8-4B42-B653-C75EB3B40EC6}"/>
    <cellStyle name="Normal 2 2 6 4 2 2" xfId="41070" xr:uid="{E9BB1F61-5828-46B3-BA63-3E7DB5DD7BB0}"/>
    <cellStyle name="Normal 2 2 6 4 2 3" xfId="43480" xr:uid="{06F6EFC0-C2FE-4171-9527-600C701A8642}"/>
    <cellStyle name="Normal 2 2 6 4 3" xfId="21028" xr:uid="{72048250-BD98-4E2D-97DB-9B8EDCB03505}"/>
    <cellStyle name="Normal 2 2 6 4 3 2" xfId="41069" xr:uid="{36E52D5E-A840-447A-A062-8F48A792F0D1}"/>
    <cellStyle name="Normal 2 2 6 4 4" xfId="27712" xr:uid="{26796B15-3326-400C-9457-113171EB5741}"/>
    <cellStyle name="Normal 2 2 6 4 5" xfId="43479" xr:uid="{08DB442D-6A92-4DD5-9004-A1758BD509A8}"/>
    <cellStyle name="Normal 2 2 6 5" xfId="12438" xr:uid="{04CF93B1-B813-40ED-A691-12A8EB14F254}"/>
    <cellStyle name="Normal 2 2 6 5 2" xfId="21031" xr:uid="{8A49B06F-6701-46B3-B7D9-8490275690EF}"/>
    <cellStyle name="Normal 2 2 6 5 2 2" xfId="41072" xr:uid="{BA7DA2B1-1AFE-4562-8636-B55A462FFAC2}"/>
    <cellStyle name="Normal 2 2 6 5 2 3" xfId="43482" xr:uid="{25B4F8C7-96C7-422C-BACE-8571EB265456}"/>
    <cellStyle name="Normal 2 2 6 5 3" xfId="21030" xr:uid="{85C18C64-B8C3-411A-9392-85E010C37CC7}"/>
    <cellStyle name="Normal 2 2 6 5 3 2" xfId="41071" xr:uid="{C8137333-7F75-41D7-90FA-AC3DDE26DA2F}"/>
    <cellStyle name="Normal 2 2 6 5 4" xfId="43481" xr:uid="{0FFB0C41-5DEC-4B51-9174-1DEB1F4E1DAE}"/>
    <cellStyle name="Normal 2 2 6 6" xfId="21032" xr:uid="{19B24C38-B1A3-4EC3-8FA2-666CF3F6AC33}"/>
    <cellStyle name="Normal 2 2 6 6 2" xfId="41073" xr:uid="{2C2B750D-8A2D-4F04-BBAD-0661E3E76946}"/>
    <cellStyle name="Normal 2 2 6 6 3" xfId="43483" xr:uid="{B228C2F0-A51B-47DE-8AB4-AB78A2E060D3}"/>
    <cellStyle name="Normal 2 2 6 7" xfId="21033" xr:uid="{EC544D98-8BAA-41D9-ABC1-F1F53F3E14BA}"/>
    <cellStyle name="Normal 2 2 6 7 2" xfId="41074" xr:uid="{D33A285C-27EC-4DA5-A20C-0C7DE227D984}"/>
    <cellStyle name="Normal 2 2 6 7 3" xfId="43484" xr:uid="{FAAB22C1-E72C-4EA8-9BDD-DC0534848603}"/>
    <cellStyle name="Normal 2 2 6 8" xfId="21006" xr:uid="{DAF1374A-2967-4908-AE9D-80773FF69094}"/>
    <cellStyle name="Normal 2 2 6 8 2" xfId="41047" xr:uid="{C36205C2-191A-4CEA-8709-5911115B8839}"/>
    <cellStyle name="Normal 2 2 6 9" xfId="23872" xr:uid="{BA2AD964-EFF1-42CA-9789-6BADAE606F7F}"/>
    <cellStyle name="Normal 2 2 7" xfId="53" xr:uid="{AE4C7951-2A71-4D65-9080-FB0C53B6AF38}"/>
    <cellStyle name="Normal 2 2 7 2" xfId="4402" xr:uid="{4B28174F-33E1-4A0E-A619-84E2AFB9453F}"/>
    <cellStyle name="Normal 2 2 7 2 2" xfId="12441" xr:uid="{B6222033-6D2B-4A65-8E22-4F9DB071C3BA}"/>
    <cellStyle name="Normal 2 2 7 3" xfId="12440" xr:uid="{3810423E-BE35-41BE-9897-8FC7DBD88A68}"/>
    <cellStyle name="Normal 2 2 7 4" xfId="21034" xr:uid="{7E47EB2B-ED18-40C0-8470-89B1C1E76013}"/>
    <cellStyle name="Normal 2 2 7 4 2" xfId="41075" xr:uid="{64B92149-6A3A-438C-8BB8-F7E48FBB5AEF}"/>
    <cellStyle name="Normal 2 2 7 5" xfId="43485" xr:uid="{F0801781-514E-41B1-AC6D-E9B719062E3B}"/>
    <cellStyle name="Normal 2 2 7 6" xfId="2733" xr:uid="{2898B8C4-321F-4C27-9848-A2332B3070AE}"/>
    <cellStyle name="Normal 2 2 8" xfId="2539" xr:uid="{90AA5671-45BF-4D49-996E-8506EB89E17D}"/>
    <cellStyle name="Normal 2 2 8 2" xfId="12443" xr:uid="{5B0BEE8B-1735-434D-920D-21788B40D70C}"/>
    <cellStyle name="Normal 2 2 8 3" xfId="12442" xr:uid="{F4B20109-487D-429E-B42F-EBFD1EB45B1A}"/>
    <cellStyle name="Normal 2 2 82" xfId="9920" xr:uid="{6F2EAFBA-E301-4C7B-BD1C-96C4D5E377DB}"/>
    <cellStyle name="Normal 2 2 9" xfId="2964" xr:uid="{A9489218-479B-4682-B0A1-17049A32117A}"/>
    <cellStyle name="Normal 2 2 9 2" xfId="12445" xr:uid="{46CE343B-8C9B-4139-B576-EF9F360F98F7}"/>
    <cellStyle name="Normal 2 2 9 3" xfId="12444" xr:uid="{67283466-FB06-46F2-8765-FF0EEAE1C744}"/>
    <cellStyle name="Normal 2 20" xfId="781" xr:uid="{8E8808E1-13E9-44C7-B76D-389A95DC4CDB}"/>
    <cellStyle name="Normal 2 20 2" xfId="21036" xr:uid="{BFCFE85F-9F6E-49DA-9601-895CD57DBCC7}"/>
    <cellStyle name="Normal 2 20 3" xfId="21035" xr:uid="{4E3F6C26-C4BB-48E9-8690-E5CDCF462436}"/>
    <cellStyle name="Normal 2 20 4" xfId="12446" xr:uid="{AE6922BE-9A56-4E1D-8C55-A9F583091E2E}"/>
    <cellStyle name="Normal 2 200" xfId="21037" xr:uid="{4BA64A6C-9E9A-4E8A-A2CB-458223BFA2B5}"/>
    <cellStyle name="Normal 2 200 2" xfId="21038" xr:uid="{8D040518-ECF4-4916-8F83-35417BF300D0}"/>
    <cellStyle name="Normal 2 200 2 2" xfId="21039" xr:uid="{23D692A5-7641-4265-8663-62B53119CF49}"/>
    <cellStyle name="Normal 2 200 2 2 2" xfId="21040" xr:uid="{7B0B6910-E45D-4F82-9A14-C60B39BA9285}"/>
    <cellStyle name="Normal 2 200 2 2 2 2" xfId="41079" xr:uid="{5DD76FFA-EDD5-4B1A-A936-B12DB038E5ED}"/>
    <cellStyle name="Normal 2 200 2 2 2 3" xfId="43489" xr:uid="{304B4158-B558-4EC3-B209-9766070B3FB9}"/>
    <cellStyle name="Normal 2 200 2 2 3" xfId="41078" xr:uid="{B778CCA3-975A-47BF-98B4-1BBCFC8F362D}"/>
    <cellStyle name="Normal 2 200 2 2 4" xfId="43488" xr:uid="{976F9848-0246-451D-863D-7F92098CC327}"/>
    <cellStyle name="Normal 2 200 2 3" xfId="21041" xr:uid="{5E93F1C6-369A-4A56-AD33-F52DE7D10DFE}"/>
    <cellStyle name="Normal 2 200 2 3 2" xfId="21042" xr:uid="{A8BA8E08-6B71-4D0A-B4A7-B6EE3ED29491}"/>
    <cellStyle name="Normal 2 200 2 3 2 2" xfId="41081" xr:uid="{EBD624C2-C97C-4D89-8F2C-A8C39FA25222}"/>
    <cellStyle name="Normal 2 200 2 3 2 3" xfId="43491" xr:uid="{6C3ADCF2-4BEE-4976-BFD7-F694034C2696}"/>
    <cellStyle name="Normal 2 200 2 3 3" xfId="41080" xr:uid="{BC8E39F7-2BCB-4388-8590-5225340FCD75}"/>
    <cellStyle name="Normal 2 200 2 3 4" xfId="43490" xr:uid="{10329106-34EB-4149-BFEC-B382D64615EE}"/>
    <cellStyle name="Normal 2 200 2 4" xfId="21043" xr:uid="{71DA9A0A-6735-4F0B-A3E4-C9D10B68E88A}"/>
    <cellStyle name="Normal 2 200 2 4 2" xfId="41082" xr:uid="{0B7D2820-09F2-4892-B42E-83AADB7AF386}"/>
    <cellStyle name="Normal 2 200 2 4 3" xfId="43492" xr:uid="{CED8E6B6-D743-4135-8CB2-9D599EF1A51F}"/>
    <cellStyle name="Normal 2 200 2 5" xfId="21044" xr:uid="{1F802A09-D64D-4063-8E7D-80CE97AB2668}"/>
    <cellStyle name="Normal 2 200 2 5 2" xfId="41083" xr:uid="{9612CDC7-604D-4BC4-806A-98DFDF4B66EF}"/>
    <cellStyle name="Normal 2 200 2 5 3" xfId="43493" xr:uid="{F981932E-69E7-4B6C-BD32-C7B0EDCB2EA3}"/>
    <cellStyle name="Normal 2 200 2 6" xfId="41077" xr:uid="{3B9AB885-74D4-4523-8FA1-977DF20BCAC2}"/>
    <cellStyle name="Normal 2 200 2 7" xfId="43487" xr:uid="{2A67E2C4-96AE-4621-839F-D91721BA530B}"/>
    <cellStyle name="Normal 2 200 3" xfId="21045" xr:uid="{ED39DC8E-EF17-4901-AE5C-F3E82F23BE1F}"/>
    <cellStyle name="Normal 2 200 3 2" xfId="21046" xr:uid="{1B5A2601-7274-4645-BDD7-F3CAB80FEC2F}"/>
    <cellStyle name="Normal 2 200 3 2 2" xfId="41085" xr:uid="{B68E3FCC-2B1E-43C6-A050-EAA0ECB5794A}"/>
    <cellStyle name="Normal 2 200 3 2 3" xfId="43495" xr:uid="{ACAF9FB5-03D1-42BF-A776-9F0637ADF546}"/>
    <cellStyle name="Normal 2 200 3 3" xfId="41084" xr:uid="{7D200555-C238-499F-A556-FE32C5BC3920}"/>
    <cellStyle name="Normal 2 200 3 4" xfId="43494" xr:uid="{1D449772-3D29-483F-AA3B-9700B7AB3765}"/>
    <cellStyle name="Normal 2 200 4" xfId="21047" xr:uid="{1A91C67F-1E88-4D16-A7C4-0B40C8DAF675}"/>
    <cellStyle name="Normal 2 200 4 2" xfId="21048" xr:uid="{3887B2C8-4111-4497-8753-ECDDF3B3DB97}"/>
    <cellStyle name="Normal 2 200 4 2 2" xfId="41087" xr:uid="{1CFCF9DE-F491-4E05-8948-2C34C6355702}"/>
    <cellStyle name="Normal 2 200 4 2 3" xfId="43497" xr:uid="{A9716BAC-78B9-41BF-BF81-8F7E29DA74BD}"/>
    <cellStyle name="Normal 2 200 4 3" xfId="41086" xr:uid="{EDD5F097-8C2A-44F8-AA4A-8703B64F112B}"/>
    <cellStyle name="Normal 2 200 4 4" xfId="43496" xr:uid="{ACF62A48-660B-4847-B969-50A55F9D7EB3}"/>
    <cellStyle name="Normal 2 200 5" xfId="21049" xr:uid="{818CF191-F51D-4A1B-BBE4-EF61BDC2E4DC}"/>
    <cellStyle name="Normal 2 200 5 2" xfId="41088" xr:uid="{1CDE70F8-6661-4E5F-8819-481EE1CD249F}"/>
    <cellStyle name="Normal 2 200 5 3" xfId="43498" xr:uid="{943E075B-DF70-4A88-8F07-D1534A6A4C3B}"/>
    <cellStyle name="Normal 2 200 6" xfId="21050" xr:uid="{C7B33183-7315-435F-9E0C-D27C46FFFF7F}"/>
    <cellStyle name="Normal 2 200 6 2" xfId="41089" xr:uid="{EAE5BA64-221A-4E3E-8C4D-E79F8BA944AC}"/>
    <cellStyle name="Normal 2 200 6 3" xfId="43499" xr:uid="{413427A2-EB31-46D4-AFE2-55C33F3D2183}"/>
    <cellStyle name="Normal 2 200 7" xfId="41076" xr:uid="{A8C107B0-A69C-414F-9C7C-07C737556232}"/>
    <cellStyle name="Normal 2 200 8" xfId="43486" xr:uid="{165497BA-3FDE-4C5B-9A9F-B239DFD0BD99}"/>
    <cellStyle name="Normal 2 201" xfId="21051" xr:uid="{B10A7D57-70BB-445D-912E-609BA633702B}"/>
    <cellStyle name="Normal 2 201 2" xfId="21052" xr:uid="{79F61AF2-FDF0-48D7-BCCC-BED2142E4AF0}"/>
    <cellStyle name="Normal 2 202" xfId="21053" xr:uid="{11418ED2-7342-40C4-AA5F-3D81768FC7C8}"/>
    <cellStyle name="Normal 2 203" xfId="21054" xr:uid="{7CD52393-7AD4-4A8D-83CA-5DFE28329694}"/>
    <cellStyle name="Normal 2 204" xfId="1639" xr:uid="{F56A1190-F6E0-459D-AB4F-E497C2C1178F}"/>
    <cellStyle name="Normal 2 205" xfId="12447" xr:uid="{89635776-7138-4100-8367-B3B938FE0649}"/>
    <cellStyle name="Normal 2 21" xfId="1009" xr:uid="{CC53B6DA-C47E-4BE2-BFEF-2F402F4F3384}"/>
    <cellStyle name="Normal 2 21 2" xfId="21056" xr:uid="{ADECC42E-5084-4CB9-821D-154B9E86DFCF}"/>
    <cellStyle name="Normal 2 21 3" xfId="21055" xr:uid="{363674B3-3F48-4CDA-9BDF-066A0A224EEE}"/>
    <cellStyle name="Normal 2 21 4" xfId="12448" xr:uid="{6B5C3E8D-523A-48EA-8D28-36D42531876B}"/>
    <cellStyle name="Normal 2 22" xfId="763" xr:uid="{BBA5C411-2C53-4C7B-9032-D18554C47150}"/>
    <cellStyle name="Normal 2 22 2" xfId="21058" xr:uid="{0F9D1C39-7084-414B-AC53-30479AD9F714}"/>
    <cellStyle name="Normal 2 22 3" xfId="21057" xr:uid="{66001394-5D49-4704-9D8F-BA8AB227A2B0}"/>
    <cellStyle name="Normal 2 23" xfId="21059" xr:uid="{3E4DDEE0-F6C2-42D2-8DAB-3FEA92419F38}"/>
    <cellStyle name="Normal 2 23 2" xfId="21060" xr:uid="{B8967FB7-EF8D-4A13-A610-E6249C834588}"/>
    <cellStyle name="Normal 2 24" xfId="21061" xr:uid="{71207F2C-3FD4-4FC1-BADE-1DAF04B9DEDA}"/>
    <cellStyle name="Normal 2 24 2" xfId="21062" xr:uid="{62309D1B-86B7-4EEF-A8D8-48A8718459C0}"/>
    <cellStyle name="Normal 2 25" xfId="21063" xr:uid="{936FAA2E-EE89-49C4-9728-C1A9BD7BE202}"/>
    <cellStyle name="Normal 2 25 2" xfId="21064" xr:uid="{3D369B16-7263-45B9-A637-74037DD7EBA3}"/>
    <cellStyle name="Normal 2 257" xfId="9921" xr:uid="{CC676E4E-05B6-437A-9032-0D0403CCABFD}"/>
    <cellStyle name="Normal 2 26" xfId="21065" xr:uid="{0BDDAAA6-6650-4E20-A880-16606441C6F1}"/>
    <cellStyle name="Normal 2 26 2" xfId="21066" xr:uid="{FF46733C-6084-4432-8A6A-363B6CE45F29}"/>
    <cellStyle name="Normal 2 27" xfId="21067" xr:uid="{8DA6DAF4-3504-4C7A-9A26-D4CB158FB02E}"/>
    <cellStyle name="Normal 2 27 2" xfId="21068" xr:uid="{52D2CE6E-90D5-42D9-88FA-F77A4D37C143}"/>
    <cellStyle name="Normal 2 28" xfId="21069" xr:uid="{C93282C0-CDC1-40F3-A5DF-50F8D4E43F50}"/>
    <cellStyle name="Normal 2 28 2" xfId="21070" xr:uid="{16C4CFEB-0590-4AB7-B01C-3CCF1C9F2272}"/>
    <cellStyle name="Normal 2 29" xfId="21071" xr:uid="{9A20E856-8F7B-4557-840B-33F4A40D8255}"/>
    <cellStyle name="Normal 2 29 2" xfId="21072" xr:uid="{932AEFBF-A3B6-4ABA-8A48-C07BC2780F47}"/>
    <cellStyle name="Normal 2 3" xfId="782" xr:uid="{1AA68446-EE81-4EA0-8C63-4919BFBE9E9C}"/>
    <cellStyle name="Normal 2 3 10" xfId="21073" xr:uid="{3FBD3129-20CD-4092-85AD-AE1AB15C679C}"/>
    <cellStyle name="Normal 2 3 10 2" xfId="41090" xr:uid="{E2350096-3407-4090-8DE5-A4C5EE7A7BA0}"/>
    <cellStyle name="Normal 2 3 11" xfId="43500" xr:uid="{D4304848-7FE0-42E1-B5BC-C02EE591771F}"/>
    <cellStyle name="Normal 2 3 12" xfId="1777" xr:uid="{82B82E4C-0764-4E29-A20A-4D62ABF40138}"/>
    <cellStyle name="Normal 2 3 13" xfId="1632" xr:uid="{63508A23-38C4-40D3-9911-FA9DE04A0814}"/>
    <cellStyle name="Normal 2 3 2" xfId="783" xr:uid="{0CA049A1-3179-4B54-8411-D9153066B104}"/>
    <cellStyle name="Normal 2 3 2 10" xfId="23726" xr:uid="{31E9E141-3909-47F3-80D1-318D569F3B0D}"/>
    <cellStyle name="Normal 2 3 2 11" xfId="43501" xr:uid="{99F1EF98-CABD-4F83-B61B-D688DD6BA927}"/>
    <cellStyle name="Normal 2 3 2 12" xfId="46988" xr:uid="{F897787B-60F5-4FC5-B3BE-ED86D72C70A6}"/>
    <cellStyle name="Normal 2 3 2 2" xfId="1013" xr:uid="{952944CC-319A-4559-A3CD-84F715522058}"/>
    <cellStyle name="Normal 2 3 2 2 2" xfId="2256" xr:uid="{634A2500-B043-401D-AC89-9141B6CD7F21}"/>
    <cellStyle name="Normal 2 3 2 2 2 2" xfId="4931" xr:uid="{A09D72BD-97EB-4495-B265-94CE8FAB8604}"/>
    <cellStyle name="Normal 2 3 2 2 2 2 2" xfId="8697" xr:uid="{C9638720-F278-46C1-8719-3F608032686D}"/>
    <cellStyle name="Normal 2 3 2 2 2 2 2 2" xfId="30187" xr:uid="{B0CB3367-D120-497F-BE6A-DECAE66FDE83}"/>
    <cellStyle name="Normal 2 3 2 2 2 2 3" xfId="26418" xr:uid="{F84FA67C-C3FF-4852-9DD5-3ADA9F7E3DF9}"/>
    <cellStyle name="Normal 2 3 2 2 2 2 4" xfId="48988" xr:uid="{33C21A5E-252B-468F-83B1-FC7BE763C4DB}"/>
    <cellStyle name="Normal 2 3 2 2 2 3" xfId="6319" xr:uid="{4C107D1D-5C4F-4A18-95EB-989E2F3D267A}"/>
    <cellStyle name="Normal 2 3 2 2 2 3 2" xfId="27807" xr:uid="{357D3C84-B151-4D9B-91FB-3CB726FC917B}"/>
    <cellStyle name="Normal 2 3 2 2 2 3 3" xfId="49494" xr:uid="{87D1C569-32B7-4F29-8A71-8050C282F926}"/>
    <cellStyle name="Normal 2 3 2 2 2 4" xfId="12450" xr:uid="{7BF26018-1F01-4D4E-A212-99614E801345}"/>
    <cellStyle name="Normal 2 3 2 2 2 5" xfId="23967" xr:uid="{EBAD9E0C-E996-451A-AAC1-DCDFC00255F0}"/>
    <cellStyle name="Normal 2 3 2 2 2 6" xfId="47229" xr:uid="{BD574E92-A6FE-4507-9FC8-04179E3BD90F}"/>
    <cellStyle name="Normal 2 3 2 2 3" xfId="4715" xr:uid="{6666323E-89BF-4D3C-8323-A23E47FF1C11}"/>
    <cellStyle name="Normal 2 3 2 2 3 2" xfId="8483" xr:uid="{12148741-F6C8-4F85-904D-A76795B9E06A}"/>
    <cellStyle name="Normal 2 3 2 2 3 2 2" xfId="29973" xr:uid="{7E846BC8-09A5-4BD6-B186-B9B13A616A5D}"/>
    <cellStyle name="Normal 2 3 2 2 3 3" xfId="26201" xr:uid="{7FEDAE7A-9CB3-4042-96E3-E40110A28FE7}"/>
    <cellStyle name="Normal 2 3 2 2 3 4" xfId="48804" xr:uid="{9D2C2C13-E6E6-446B-AC50-F4324D165060}"/>
    <cellStyle name="Normal 2 3 2 2 4" xfId="6136" xr:uid="{D878819E-72DD-48FA-8E94-32865FF8EA50}"/>
    <cellStyle name="Normal 2 3 2 2 4 2" xfId="27623" xr:uid="{7A988F57-D2F9-40C6-AD6F-7F5E8B68269D}"/>
    <cellStyle name="Normal 2 3 2 2 4 3" xfId="49313" xr:uid="{FC9FC37E-45FD-4E48-8F85-6B3A150F7DFE}"/>
    <cellStyle name="Normal 2 3 2 2 5" xfId="12449" xr:uid="{87C0D5C7-EB07-4415-ADB9-305C0A1F5452}"/>
    <cellStyle name="Normal 2 3 2 2 6" xfId="21075" xr:uid="{82F36953-5FD7-4889-8864-2AB2C1BA9C56}"/>
    <cellStyle name="Normal 2 3 2 2 7" xfId="23784" xr:uid="{F12D57E0-F71B-49F5-B619-A6C756A46D34}"/>
    <cellStyle name="Normal 2 3 2 2 8" xfId="47046" xr:uid="{B6F18489-B821-4A4F-B7E7-180B44B5AFC0}"/>
    <cellStyle name="Normal 2 3 2 3" xfId="1012" xr:uid="{E720281B-3A51-4412-B218-12356068515B}"/>
    <cellStyle name="Normal 2 3 2 3 2" xfId="4872" xr:uid="{8F56F3B6-BC8D-4E97-B146-B6546DFAD8EF}"/>
    <cellStyle name="Normal 2 3 2 3 2 2" xfId="8640" xr:uid="{A4BF18C8-387B-4ED1-8F2D-6EFD26B22789}"/>
    <cellStyle name="Normal 2 3 2 3 2 2 2" xfId="30130" xr:uid="{85F58427-8422-40D8-BAA6-7214FA43CF04}"/>
    <cellStyle name="Normal 2 3 2 3 2 3" xfId="26359" xr:uid="{5D9F1240-68B9-4745-893A-8B0ABF0F7940}"/>
    <cellStyle name="Normal 2 3 2 3 2 4" xfId="48930" xr:uid="{CE13E73C-B862-4C16-B8DE-DA7759EB9C03}"/>
    <cellStyle name="Normal 2 3 2 3 3" xfId="6261" xr:uid="{46AE211F-871A-4707-92FF-91F749131D15}"/>
    <cellStyle name="Normal 2 3 2 3 3 2" xfId="27749" xr:uid="{F5EAB306-8FF5-4983-BFAA-7C9B07C82494}"/>
    <cellStyle name="Normal 2 3 2 3 3 3" xfId="49435" xr:uid="{4AD23D5D-1FE9-4906-8EBC-FDDB67C8041C}"/>
    <cellStyle name="Normal 2 3 2 3 4" xfId="12451" xr:uid="{B81362C5-1D3A-4698-B594-3FCD262060CF}"/>
    <cellStyle name="Normal 2 3 2 3 5" xfId="23909" xr:uid="{7464DA36-E387-4161-81A5-48109D9215EC}"/>
    <cellStyle name="Normal 2 3 2 3 6" xfId="47171" xr:uid="{1E3FE6C9-96A2-4DA5-BA76-862276A7F3AB}"/>
    <cellStyle name="Normal 2 3 2 4" xfId="2547" xr:uid="{A4CA91E5-67C8-4C81-978A-1C2DF108CDEB}"/>
    <cellStyle name="Normal 2 3 2 4 2" xfId="12452" xr:uid="{8E6F73A3-A376-43C4-BF8A-26FF31219C46}"/>
    <cellStyle name="Normal 2 3 2 4 3" xfId="48746" xr:uid="{6E895E75-F611-4F6B-BDFA-162D249C7F52}"/>
    <cellStyle name="Normal 2 3 2 5" xfId="4657" xr:uid="{37C27D82-D57F-4AAA-B486-F33D51487631}"/>
    <cellStyle name="Normal 2 3 2 5 2" xfId="8427" xr:uid="{5476E4A0-B749-4740-9BAE-EF0444E1B2A8}"/>
    <cellStyle name="Normal 2 3 2 5 2 2" xfId="29917" xr:uid="{0B89D593-FD0C-449F-852E-3CB46DEC07CC}"/>
    <cellStyle name="Normal 2 3 2 5 3" xfId="12453" xr:uid="{62FCF940-30C7-402A-8D45-B3FC0CA07238}"/>
    <cellStyle name="Normal 2 3 2 5 4" xfId="26143" xr:uid="{8EAAE929-0554-4F25-BED2-4DB5B6B7A7E3}"/>
    <cellStyle name="Normal 2 3 2 5 5" xfId="49255" xr:uid="{F8C2A89B-4B61-4420-9537-0D2D7391C789}"/>
    <cellStyle name="Normal 2 3 2 6" xfId="6078" xr:uid="{BA488C2D-D51E-48BF-8104-13917B61E6FE}"/>
    <cellStyle name="Normal 2 3 2 6 2" xfId="12454" xr:uid="{BF726D7D-B263-451E-AAC1-F4FFCFE3B0CA}"/>
    <cellStyle name="Normal 2 3 2 6 3" xfId="27565" xr:uid="{F176C299-E225-4D20-99F2-57FBD42C8D0D}"/>
    <cellStyle name="Normal 2 3 2 7" xfId="12455" xr:uid="{CA456A05-9CCA-4623-A119-CC17016B35F5}"/>
    <cellStyle name="Normal 2 3 2 8" xfId="10107" xr:uid="{B36DC881-F5CC-494D-988F-04D3BAC8F294}"/>
    <cellStyle name="Normal 2 3 2 9" xfId="21074" xr:uid="{7AE47ED9-51B3-4295-AB09-D7256B8003BC}"/>
    <cellStyle name="Normal 2 3 2 9 2" xfId="41091" xr:uid="{19F0AB02-52EE-4F42-A998-AB634D1903A9}"/>
    <cellStyle name="Normal 2 3 3" xfId="784" xr:uid="{5DAA52A6-BD56-4218-9587-2D0D112E6724}"/>
    <cellStyle name="Normal 2 3 3 10" xfId="47017" xr:uid="{DD2E1555-5B0C-4DC3-AC3D-DF9C6FB35B12}"/>
    <cellStyle name="Normal 2 3 3 2" xfId="1014" xr:uid="{BA3708A0-8EA4-440D-B981-872E8666F4F7}"/>
    <cellStyle name="Normal 2 3 3 2 2" xfId="4902" xr:uid="{EE4B5180-1554-4250-BC78-F81C382C29A8}"/>
    <cellStyle name="Normal 2 3 3 2 2 2" xfId="8669" xr:uid="{89FE0B78-66FE-49E8-8CDE-05A21AABD765}"/>
    <cellStyle name="Normal 2 3 3 2 2 2 2" xfId="30159" xr:uid="{4FD4A83D-83BB-4E7E-88BB-A9375DABAA52}"/>
    <cellStyle name="Normal 2 3 3 2 2 3" xfId="26389" xr:uid="{E6E7DC51-BBAB-4263-8805-A16BCF9A0751}"/>
    <cellStyle name="Normal 2 3 3 2 2 4" xfId="48959" xr:uid="{33B4CA78-675C-45EB-9F04-9186CEEBC9E2}"/>
    <cellStyle name="Normal 2 3 3 2 3" xfId="6290" xr:uid="{CDD68C41-DC69-45A1-B8C9-A7C02683355A}"/>
    <cellStyle name="Normal 2 3 3 2 3 2" xfId="27778" xr:uid="{28132F13-21E9-4FCD-A97C-164A7AD0B752}"/>
    <cellStyle name="Normal 2 3 3 2 3 3" xfId="49464" xr:uid="{B7C5A2A6-5D3C-43B3-AE34-48EC5C0EB6DA}"/>
    <cellStyle name="Normal 2 3 3 2 4" xfId="12457" xr:uid="{944A234B-C829-40B7-BB89-77F237591584}"/>
    <cellStyle name="Normal 2 3 3 2 5" xfId="21077" xr:uid="{372CD72D-DAC4-47EE-91D8-ED6DB7A1E631}"/>
    <cellStyle name="Normal 2 3 3 2 6" xfId="23938" xr:uid="{0708053A-B0CA-472C-9DD6-18018656D3F8}"/>
    <cellStyle name="Normal 2 3 3 2 7" xfId="47200" xr:uid="{36961A40-B5F3-487A-A885-39F6B4E32085}"/>
    <cellStyle name="Normal 2 3 3 3" xfId="2734" xr:uid="{C9476F89-AA64-4CCA-A2AA-0C86281FCC19}"/>
    <cellStyle name="Normal 2 3 3 3 2" xfId="48775" xr:uid="{EFA02036-FC08-456D-B522-AC4537D5FA49}"/>
    <cellStyle name="Normal 2 3 3 4" xfId="4687" xr:uid="{A82866EB-DF56-4E91-8420-24D5CF6B2C69}"/>
    <cellStyle name="Normal 2 3 3 4 2" xfId="8456" xr:uid="{12B29538-5F04-4F45-97E3-55591854E5B2}"/>
    <cellStyle name="Normal 2 3 3 4 2 2" xfId="29946" xr:uid="{C01076C2-89F6-445D-A25B-F6CB6A691E72}"/>
    <cellStyle name="Normal 2 3 3 4 3" xfId="26173" xr:uid="{EA4F2E9E-26AE-4CA6-994E-7A1B7589E94C}"/>
    <cellStyle name="Normal 2 3 3 4 4" xfId="49284" xr:uid="{B40D6719-4C2D-4277-89B8-4B1B1CF0B912}"/>
    <cellStyle name="Normal 2 3 3 5" xfId="6107" xr:uid="{0C7674D5-6D01-4D8F-9A1E-092969496A82}"/>
    <cellStyle name="Normal 2 3 3 5 2" xfId="27594" xr:uid="{41B35FDC-718C-4336-ADC2-D6180D9D5C7B}"/>
    <cellStyle name="Normal 2 3 3 6" xfId="12456" xr:uid="{5A80D572-4EB7-4FDB-AEBE-08F5325F3FD8}"/>
    <cellStyle name="Normal 2 3 3 7" xfId="21076" xr:uid="{D9296C7D-FFD0-486D-95B4-607BA52A3A51}"/>
    <cellStyle name="Normal 2 3 3 7 2" xfId="41092" xr:uid="{8C80EFD9-4055-4A10-B757-72E1A1FB71D3}"/>
    <cellStyle name="Normal 2 3 3 8" xfId="23755" xr:uid="{B1B7A03A-CEC4-47C5-BF11-D09C0337F4A4}"/>
    <cellStyle name="Normal 2 3 3 9" xfId="43502" xr:uid="{EBB805D9-384E-4EE6-817E-2CAD6E75F406}"/>
    <cellStyle name="Normal 2 3 4" xfId="1011" xr:uid="{05CF2A6A-A8FF-460F-A222-E9C5C2430B60}"/>
    <cellStyle name="Normal 2 3 4 2" xfId="2849" xr:uid="{FCA3EEA5-B9C9-4686-A46F-9FA62F667C98}"/>
    <cellStyle name="Normal 2 3 4 2 2" xfId="6677" xr:uid="{6A002874-F813-47A5-9FE4-42347F60F7EC}"/>
    <cellStyle name="Normal 2 3 4 2 2 2" xfId="28167" xr:uid="{A01FF925-1652-42C9-AEE9-59DECECEA95D}"/>
    <cellStyle name="Normal 2 3 4 2 3" xfId="21079" xr:uid="{85739E66-EA8A-419A-9920-C8E65270550F}"/>
    <cellStyle name="Normal 2 3 4 2 4" xfId="24393" xr:uid="{FC3502CD-1729-4603-92D3-C3FDC29D3603}"/>
    <cellStyle name="Normal 2 3 4 2 5" xfId="48716" xr:uid="{66FFA182-4028-4829-A947-D98BC5A7E0A1}"/>
    <cellStyle name="Normal 2 3 4 3" xfId="6049" xr:uid="{67068499-2F21-43F0-A73C-49D72146FFAF}"/>
    <cellStyle name="Normal 2 3 4 3 2" xfId="27536" xr:uid="{2560F3BA-1BB7-4EC8-8F29-E2B17AB2A186}"/>
    <cellStyle name="Normal 2 3 4 3 3" xfId="49226" xr:uid="{2A8154F6-344D-4374-9970-27EC845E5CFF}"/>
    <cellStyle name="Normal 2 3 4 4" xfId="9834" xr:uid="{F5EC52CC-EF63-4785-83E2-DEBACF649783}"/>
    <cellStyle name="Normal 2 3 4 4 2" xfId="31321" xr:uid="{6AE21325-AC56-47B8-A1B5-1287729357C2}"/>
    <cellStyle name="Normal 2 3 4 5" xfId="12458" xr:uid="{DA1DBF42-83A6-47F0-A295-39EBA8318606}"/>
    <cellStyle name="Normal 2 3 4 6" xfId="21078" xr:uid="{ADE0F5FE-9955-41C0-A879-FAF8F5824B06}"/>
    <cellStyle name="Normal 2 3 4 6 2" xfId="41093" xr:uid="{05273FA5-CF1B-4311-AC7C-D8F90511CCAB}"/>
    <cellStyle name="Normal 2 3 4 7" xfId="23696" xr:uid="{50F3A218-7F63-4F5A-B41E-C49EA9DBB2C5}"/>
    <cellStyle name="Normal 2 3 4 8" xfId="43503" xr:uid="{215293CE-9FD5-4663-8791-8477CA64BFC8}"/>
    <cellStyle name="Normal 2 3 4 9" xfId="46958" xr:uid="{4F5B1F11-6603-44F4-A1E8-C097BB3297B9}"/>
    <cellStyle name="Normal 2 3 5" xfId="2170" xr:uid="{BE71071E-E52B-4C77-B899-CF13CE2A53BD}"/>
    <cellStyle name="Normal 2 3 5 2" xfId="4843" xr:uid="{10FF8F68-B15F-425F-8D40-5A25EAF452F3}"/>
    <cellStyle name="Normal 2 3 5 2 2" xfId="8612" xr:uid="{B3B21968-C5E0-4294-8686-3FC67FAA29C2}"/>
    <cellStyle name="Normal 2 3 5 2 2 2" xfId="30102" xr:uid="{0934EA78-98C1-44EA-A2BC-4C39FCBA5447}"/>
    <cellStyle name="Normal 2 3 5 2 3" xfId="21081" xr:uid="{65F35EE5-22A4-4F81-9DC6-D0B2DB546545}"/>
    <cellStyle name="Normal 2 3 5 2 4" xfId="26330" xr:uid="{3F5D2832-55C1-43EF-8ED1-4A81966F5755}"/>
    <cellStyle name="Normal 2 3 5 2 5" xfId="48901" xr:uid="{3DE40800-6599-4D9D-9AAA-C5E97EFC38DF}"/>
    <cellStyle name="Normal 2 3 5 3" xfId="6232" xr:uid="{3DD230A6-7469-4666-B0E4-BD5DA0B33A20}"/>
    <cellStyle name="Normal 2 3 5 3 2" xfId="27720" xr:uid="{E12DB32C-944B-4335-BD17-36A798BFFB93}"/>
    <cellStyle name="Normal 2 3 5 3 3" xfId="49405" xr:uid="{EC4D780C-97BD-4BE2-911D-6597F292AD81}"/>
    <cellStyle name="Normal 2 3 5 4" xfId="12459" xr:uid="{444CF0CF-9B37-4A6F-A354-F26B0AB9AE15}"/>
    <cellStyle name="Normal 2 3 5 5" xfId="21080" xr:uid="{9FC15B46-5538-4860-9209-8D8EAE3BF8D0}"/>
    <cellStyle name="Normal 2 3 5 5 2" xfId="41094" xr:uid="{E81DB9C8-9174-485E-9BA4-1A0506F699A0}"/>
    <cellStyle name="Normal 2 3 5 6" xfId="23880" xr:uid="{C63C8CEB-3B18-455F-A961-E0AD399A1343}"/>
    <cellStyle name="Normal 2 3 5 7" xfId="43504" xr:uid="{9CD341F7-B13D-4B03-8978-1A9C661276A6}"/>
    <cellStyle name="Normal 2 3 5 8" xfId="47142" xr:uid="{8A51076A-E6B9-4E66-BDBE-D4AAA52D646A}"/>
    <cellStyle name="Normal 2 3 6" xfId="2546" xr:uid="{0D1F7AEA-C23A-4CE1-893D-6D4F69B512D8}"/>
    <cellStyle name="Normal 2 3 6 10" xfId="43505" xr:uid="{D8702719-D303-4609-9F12-057D63A91E83}"/>
    <cellStyle name="Normal 2 3 6 2" xfId="4405" xr:uid="{13BC5FEC-A336-48B2-BF59-5AAD2ACBB03A}"/>
    <cellStyle name="Normal 2 3 6 2 2" xfId="21084" xr:uid="{78DD8CA7-578B-4BEA-B40A-2CF12230CC37}"/>
    <cellStyle name="Normal 2 3 6 2 2 2" xfId="21085" xr:uid="{94737F5C-713E-4FEF-BFCB-7ABF1CA0E18C}"/>
    <cellStyle name="Normal 2 3 6 2 2 2 2" xfId="21086" xr:uid="{0EF7C344-140D-415F-AFF6-0657B7CA9C27}"/>
    <cellStyle name="Normal 2 3 6 2 2 2 2 2" xfId="41099" xr:uid="{EA895353-8C71-4C3A-AA5B-08D4605604DD}"/>
    <cellStyle name="Normal 2 3 6 2 2 2 2 3" xfId="43509" xr:uid="{D1379BF8-C41D-4633-B9A4-7FAA7F703A19}"/>
    <cellStyle name="Normal 2 3 6 2 2 2 3" xfId="41098" xr:uid="{0AE71952-2DE4-403A-BAB1-2A6FC73BFB0F}"/>
    <cellStyle name="Normal 2 3 6 2 2 2 4" xfId="43508" xr:uid="{02D8CA1F-E259-423F-AB42-A19A7E996C20}"/>
    <cellStyle name="Normal 2 3 6 2 2 3" xfId="21087" xr:uid="{F4C89879-3C0C-4888-BC5B-BBE11DE18599}"/>
    <cellStyle name="Normal 2 3 6 2 2 3 2" xfId="21088" xr:uid="{62C685D5-E16F-4BA0-A96A-23E63B9CD500}"/>
    <cellStyle name="Normal 2 3 6 2 2 3 2 2" xfId="41101" xr:uid="{7F2A4C2E-3DAD-4D94-AF71-8B6F663787A0}"/>
    <cellStyle name="Normal 2 3 6 2 2 3 2 3" xfId="43511" xr:uid="{F7542B6A-D212-412F-94B7-8858C67211EB}"/>
    <cellStyle name="Normal 2 3 6 2 2 3 3" xfId="41100" xr:uid="{20BEC1A6-D93D-4CE7-862F-9EF978C922A5}"/>
    <cellStyle name="Normal 2 3 6 2 2 3 4" xfId="43510" xr:uid="{DEC6C66B-7CAC-48EB-A34B-2FF620B3A8FE}"/>
    <cellStyle name="Normal 2 3 6 2 2 4" xfId="21089" xr:uid="{0CFA0421-670D-4156-B286-B8E35682EBC7}"/>
    <cellStyle name="Normal 2 3 6 2 2 4 2" xfId="41102" xr:uid="{40A179F6-3833-4304-B58D-A266D0428543}"/>
    <cellStyle name="Normal 2 3 6 2 2 4 3" xfId="43512" xr:uid="{49EBB2C4-79FD-45F0-A141-B25933F0C4F5}"/>
    <cellStyle name="Normal 2 3 6 2 2 5" xfId="21090" xr:uid="{34998D10-B61D-477F-B0D2-C20110AE4A1A}"/>
    <cellStyle name="Normal 2 3 6 2 2 5 2" xfId="41103" xr:uid="{B5679245-BA13-4228-957B-63B5B3BAB976}"/>
    <cellStyle name="Normal 2 3 6 2 2 5 3" xfId="43513" xr:uid="{6E48E821-BC40-4BE7-A16F-6EEA860D8FAA}"/>
    <cellStyle name="Normal 2 3 6 2 2 6" xfId="41097" xr:uid="{4394FC5D-0DC3-45D3-9D45-F82B2CA99B35}"/>
    <cellStyle name="Normal 2 3 6 2 2 7" xfId="43507" xr:uid="{60530701-0C3B-41ED-926B-AFF117420C21}"/>
    <cellStyle name="Normal 2 3 6 2 3" xfId="21091" xr:uid="{F6827809-4382-47EC-80A2-E2CD58A098CE}"/>
    <cellStyle name="Normal 2 3 6 2 3 2" xfId="21092" xr:uid="{315D896B-6FF9-4A50-98CB-D239B34EA93F}"/>
    <cellStyle name="Normal 2 3 6 2 3 2 2" xfId="41105" xr:uid="{AD8FD6DD-9708-43F5-9408-A79E7AEDF2CA}"/>
    <cellStyle name="Normal 2 3 6 2 3 2 3" xfId="43515" xr:uid="{D3E3B48C-9020-4A4E-91BD-3E198A14FFE2}"/>
    <cellStyle name="Normal 2 3 6 2 3 3" xfId="41104" xr:uid="{2F794038-7BA1-45D8-BA63-E8C2D60267D1}"/>
    <cellStyle name="Normal 2 3 6 2 3 4" xfId="43514" xr:uid="{3FE49694-901D-456F-9A1F-DE6A29C5B76A}"/>
    <cellStyle name="Normal 2 3 6 2 4" xfId="21093" xr:uid="{C5B6BAAE-F596-4141-80AB-7B939214CE17}"/>
    <cellStyle name="Normal 2 3 6 2 4 2" xfId="21094" xr:uid="{021D0EA5-0A79-4A51-BC95-000250FE3A20}"/>
    <cellStyle name="Normal 2 3 6 2 4 2 2" xfId="41107" xr:uid="{45521B28-40BC-48BC-98DA-94663E4B68E4}"/>
    <cellStyle name="Normal 2 3 6 2 4 2 3" xfId="43517" xr:uid="{DE60479A-11E1-4BAF-A0EB-A024C1F8D009}"/>
    <cellStyle name="Normal 2 3 6 2 4 3" xfId="41106" xr:uid="{A6383C29-7C8C-4081-8A88-24527A5218A3}"/>
    <cellStyle name="Normal 2 3 6 2 4 4" xfId="43516" xr:uid="{1CB85BF9-647D-4941-ABF0-9F9907893107}"/>
    <cellStyle name="Normal 2 3 6 2 5" xfId="21095" xr:uid="{CF77D850-3385-4FD3-8B5C-F506BD60494D}"/>
    <cellStyle name="Normal 2 3 6 2 5 2" xfId="41108" xr:uid="{56EDA7DF-A534-49AD-9DEA-3E76C34EE909}"/>
    <cellStyle name="Normal 2 3 6 2 5 3" xfId="43518" xr:uid="{631202C6-0158-42CC-B8A7-BDBFA8CDDBFD}"/>
    <cellStyle name="Normal 2 3 6 2 6" xfId="21096" xr:uid="{9866E435-B7DC-4B01-AA32-B0F5E41FFCA7}"/>
    <cellStyle name="Normal 2 3 6 2 6 2" xfId="41109" xr:uid="{60602A7F-253A-4C42-BE53-A4BF4ED3F5CE}"/>
    <cellStyle name="Normal 2 3 6 2 6 3" xfId="43519" xr:uid="{5D5B3203-1D37-4C93-93A8-E109FF878738}"/>
    <cellStyle name="Normal 2 3 6 2 7" xfId="21083" xr:uid="{6C3C0AD1-2767-4E19-AC96-9114574C4FAB}"/>
    <cellStyle name="Normal 2 3 6 2 7 2" xfId="41096" xr:uid="{F295EE50-0904-40B5-BB1F-B519AF105D08}"/>
    <cellStyle name="Normal 2 3 6 2 8" xfId="43506" xr:uid="{F4B2E368-A122-4723-9AAB-3263F5CBF3BA}"/>
    <cellStyle name="Normal 2 3 6 3" xfId="6503" xr:uid="{1D29538E-336F-413E-9858-A4C6EE464FFB}"/>
    <cellStyle name="Normal 2 3 6 3 2" xfId="21098" xr:uid="{A10CDA76-B05F-4255-AFF8-75C0DBC520D2}"/>
    <cellStyle name="Normal 2 3 6 3 2 2" xfId="21099" xr:uid="{1B705A2A-68E5-48A0-9146-1D965176DAEB}"/>
    <cellStyle name="Normal 2 3 6 3 2 2 2" xfId="41112" xr:uid="{26C31901-C656-45D9-AE68-3C717DAC28AF}"/>
    <cellStyle name="Normal 2 3 6 3 2 2 3" xfId="43522" xr:uid="{5F593C22-F068-40D3-85B7-861AE0C5E2E8}"/>
    <cellStyle name="Normal 2 3 6 3 2 3" xfId="41111" xr:uid="{68C151C0-0181-4053-942B-20336E2898BD}"/>
    <cellStyle name="Normal 2 3 6 3 2 4" xfId="43521" xr:uid="{FC174B33-478A-47E8-934E-F882590B3604}"/>
    <cellStyle name="Normal 2 3 6 3 3" xfId="21100" xr:uid="{1A3D9555-04AF-4F45-BB36-77C922B34A87}"/>
    <cellStyle name="Normal 2 3 6 3 3 2" xfId="21101" xr:uid="{048E3F8C-D884-4168-89AE-61F317F4AE07}"/>
    <cellStyle name="Normal 2 3 6 3 3 2 2" xfId="41114" xr:uid="{9520241F-2FB5-4920-94C1-ABA52279A0AE}"/>
    <cellStyle name="Normal 2 3 6 3 3 2 3" xfId="43524" xr:uid="{C01B0620-4C9D-4D85-8273-FDCE739F94FB}"/>
    <cellStyle name="Normal 2 3 6 3 3 3" xfId="41113" xr:uid="{94DB0099-2434-4C89-BFE8-1A13D81E5B0A}"/>
    <cellStyle name="Normal 2 3 6 3 3 4" xfId="43523" xr:uid="{8DFF7D01-F29C-4FAD-8566-DCFDF0DF350D}"/>
    <cellStyle name="Normal 2 3 6 3 4" xfId="21102" xr:uid="{6B26D6E6-7DD4-4884-8B3A-9CC16A8721B9}"/>
    <cellStyle name="Normal 2 3 6 3 4 2" xfId="41115" xr:uid="{572058C7-0479-436C-88C4-C71C98F49E9D}"/>
    <cellStyle name="Normal 2 3 6 3 4 3" xfId="43525" xr:uid="{D4A1CD0F-1193-4814-806B-A4914EE6B23A}"/>
    <cellStyle name="Normal 2 3 6 3 5" xfId="21103" xr:uid="{8DB58152-AF16-4FE9-95E1-F89F95BBD3E9}"/>
    <cellStyle name="Normal 2 3 6 3 5 2" xfId="41116" xr:uid="{F4D42747-1134-4B84-AF76-6FC2436862A1}"/>
    <cellStyle name="Normal 2 3 6 3 5 3" xfId="43526" xr:uid="{9A11C55E-F76B-4569-961D-1DDA5B044CE7}"/>
    <cellStyle name="Normal 2 3 6 3 6" xfId="21097" xr:uid="{21A3B351-4C53-4784-9C19-F1AEB14CCDFB}"/>
    <cellStyle name="Normal 2 3 6 3 6 2" xfId="41110" xr:uid="{C0BC196F-5388-462F-AE86-725CB711FAC3}"/>
    <cellStyle name="Normal 2 3 6 3 7" xfId="27992" xr:uid="{6F1F0295-872E-4EC1-BFA3-B65FCA7FCE19}"/>
    <cellStyle name="Normal 2 3 6 3 8" xfId="43520" xr:uid="{2CB89A31-834D-4CD0-8EC3-E64A75AE889D}"/>
    <cellStyle name="Normal 2 3 6 4" xfId="12460" xr:uid="{31EC6B47-D641-4854-8500-5648FCBDD4F4}"/>
    <cellStyle name="Normal 2 3 6 4 2" xfId="21105" xr:uid="{4F29D76E-4DC9-42BD-AEA0-C9E362581417}"/>
    <cellStyle name="Normal 2 3 6 4 2 2" xfId="41118" xr:uid="{EF068BE0-2DD9-4B18-AC69-9015CE298233}"/>
    <cellStyle name="Normal 2 3 6 4 2 3" xfId="43528" xr:uid="{E8FF307F-2597-4832-BBD3-4D280E00AD71}"/>
    <cellStyle name="Normal 2 3 6 4 3" xfId="21104" xr:uid="{83878D0E-96F0-4C80-ACA3-30005B6F8168}"/>
    <cellStyle name="Normal 2 3 6 4 3 2" xfId="41117" xr:uid="{1F0ACA03-9DDE-4EF0-8975-E62714AE1097}"/>
    <cellStyle name="Normal 2 3 6 4 4" xfId="43527" xr:uid="{CEA3742A-FCBA-4C66-82A9-4B05432673AA}"/>
    <cellStyle name="Normal 2 3 6 5" xfId="21106" xr:uid="{DA5309A9-D965-4F9D-83EE-9F515916437E}"/>
    <cellStyle name="Normal 2 3 6 5 2" xfId="21107" xr:uid="{5230AC16-5F16-47DB-B634-3B792963A28E}"/>
    <cellStyle name="Normal 2 3 6 5 2 2" xfId="41120" xr:uid="{C190F6D7-0CF8-4741-BB9C-7C2EA5D238D9}"/>
    <cellStyle name="Normal 2 3 6 5 2 3" xfId="43530" xr:uid="{30D6B414-C57C-4693-AF59-74C7DB172646}"/>
    <cellStyle name="Normal 2 3 6 5 3" xfId="41119" xr:uid="{AE19EBA7-09D9-4BDE-8039-CFC82B301FCF}"/>
    <cellStyle name="Normal 2 3 6 5 4" xfId="43529" xr:uid="{87DD4438-98D0-4ADC-98F4-5F1CB9A99CE6}"/>
    <cellStyle name="Normal 2 3 6 6" xfId="21108" xr:uid="{A1B89ADE-9CB9-4CFC-B419-AC39563ABDEA}"/>
    <cellStyle name="Normal 2 3 6 6 2" xfId="41121" xr:uid="{F1EF979D-6F0F-4986-B9B6-F89900DFBD4C}"/>
    <cellStyle name="Normal 2 3 6 6 3" xfId="43531" xr:uid="{B80FDAF6-ECAF-4960-8A0B-4AA1FF3F023B}"/>
    <cellStyle name="Normal 2 3 6 7" xfId="21109" xr:uid="{83EF6A91-6110-44BD-9557-E4F33916853A}"/>
    <cellStyle name="Normal 2 3 6 7 2" xfId="41122" xr:uid="{16F1BE1E-B200-4E22-BC73-7208742F8099}"/>
    <cellStyle name="Normal 2 3 6 7 3" xfId="43532" xr:uid="{E4CA9236-065D-461A-B3D8-3DED2FA321B3}"/>
    <cellStyle name="Normal 2 3 6 8" xfId="21082" xr:uid="{8FF9ED88-1BE0-4363-81BF-D6DC09A46979}"/>
    <cellStyle name="Normal 2 3 6 8 2" xfId="41095" xr:uid="{32BC5420-8D6A-4842-A9D6-DEA573C5A4D3}"/>
    <cellStyle name="Normal 2 3 6 9" xfId="24210" xr:uid="{A18E9F39-76C0-4504-881D-3B5F15DE892D}"/>
    <cellStyle name="Normal 2 3 7" xfId="3046" xr:uid="{B29B6D8E-7CAF-4FE3-8551-95C46F858821}"/>
    <cellStyle name="Normal 2 3 7 2" xfId="12461" xr:uid="{C9647F8C-0598-40BA-8798-D0E7C9104CFE}"/>
    <cellStyle name="Normal 2 3 7 2 2" xfId="21111" xr:uid="{643018C7-39E8-43C0-96E4-692656D3C0B6}"/>
    <cellStyle name="Normal 2 3 7 3" xfId="21110" xr:uid="{D550DB94-9DB2-4A91-B8B7-92BEEABE5C11}"/>
    <cellStyle name="Normal 2 3 7 3 2" xfId="41123" xr:uid="{00764B85-C7A1-484B-B5FF-182CAFB4BBC0}"/>
    <cellStyle name="Normal 2 3 7 4" xfId="43533" xr:uid="{CFB1FFB8-1FB2-427D-81DC-C47B2250C9FB}"/>
    <cellStyle name="Normal 2 3 8" xfId="9688" xr:uid="{981019FE-02B8-4BED-A215-4A3E14E7A97E}"/>
    <cellStyle name="Normal 2 3 8 2" xfId="12462" xr:uid="{6A9FC240-3F13-4AC1-9B6A-91B6637F0119}"/>
    <cellStyle name="Normal 2 3 8 3" xfId="21112" xr:uid="{1C3E2F8D-FF9C-4D36-ABCC-E60C75D79A58}"/>
    <cellStyle name="Normal 2 3 8 4" xfId="31176" xr:uid="{63096182-7C81-4959-A103-2855A98BE5DF}"/>
    <cellStyle name="Normal 2 3 9" xfId="9993" xr:uid="{4999FD31-476D-467D-B9D5-ED1F91CDB6F2}"/>
    <cellStyle name="Normal 2 3 9 2" xfId="21113" xr:uid="{97499F70-C37F-4EA1-98DC-AE892280A0A0}"/>
    <cellStyle name="Normal 2 3 9 2 2" xfId="41124" xr:uid="{F2587C53-FF92-46D2-A56B-9E1E4D6A2A9D}"/>
    <cellStyle name="Normal 2 3 9 3" xfId="43534" xr:uid="{032D0ACA-1E00-4211-86E3-E2B9192A4C63}"/>
    <cellStyle name="Normal 2 30" xfId="21114" xr:uid="{62FCCF2A-1EA4-4C3F-AB04-2DD82E1BF021}"/>
    <cellStyle name="Normal 2 30 2" xfId="21115" xr:uid="{CDBBD9EC-6FE7-4BA4-80AA-DD815183E09D}"/>
    <cellStyle name="Normal 2 31" xfId="21116" xr:uid="{FB90552A-3A74-4C03-8294-8E1DBA2A4EDD}"/>
    <cellStyle name="Normal 2 31 2" xfId="21117" xr:uid="{6335680B-F1F6-4057-9DBB-4F317A6D6DAB}"/>
    <cellStyle name="Normal 2 32" xfId="21118" xr:uid="{AAF43820-6C2B-41AC-9DE8-18A17A114316}"/>
    <cellStyle name="Normal 2 32 2" xfId="21119" xr:uid="{24DF8F45-4752-4F1F-A52A-53F5F14B420E}"/>
    <cellStyle name="Normal 2 33" xfId="21120" xr:uid="{B0B9C6D7-B8D0-4287-BCD2-8088852B2C7E}"/>
    <cellStyle name="Normal 2 33 2" xfId="21121" xr:uid="{B27B71F4-CE35-47F4-BBE6-DA41AE38FFD7}"/>
    <cellStyle name="Normal 2 34" xfId="21122" xr:uid="{1061DB7C-BEE4-4A65-834E-ED10762704C4}"/>
    <cellStyle name="Normal 2 34 2" xfId="21123" xr:uid="{C408F211-EBCE-4545-96C3-6068F74FCBB9}"/>
    <cellStyle name="Normal 2 35" xfId="21124" xr:uid="{85D5FDB0-FC91-45E8-A9CE-18153A16353E}"/>
    <cellStyle name="Normal 2 35 2" xfId="21125" xr:uid="{C4CA5B41-07BD-423E-BEA2-48FEE25C794F}"/>
    <cellStyle name="Normal 2 36" xfId="21126" xr:uid="{32F2A58B-6F71-472F-8788-670F9584510B}"/>
    <cellStyle name="Normal 2 36 2" xfId="21127" xr:uid="{C723BF9C-6B8C-4A73-BE7A-03CECF385CAF}"/>
    <cellStyle name="Normal 2 37" xfId="21128" xr:uid="{BD469073-ED0E-40F5-B1E0-9F0A8CAF73EC}"/>
    <cellStyle name="Normal 2 37 2" xfId="21129" xr:uid="{9870658A-1EC7-4B97-B4AC-E6543E1E4CBD}"/>
    <cellStyle name="Normal 2 38" xfId="21130" xr:uid="{B2873BDD-89F3-4155-BDF6-45F2D3B5C1B5}"/>
    <cellStyle name="Normal 2 38 2" xfId="21131" xr:uid="{F44AEC95-987A-4B82-BACB-9C3C1AD48341}"/>
    <cellStyle name="Normal 2 39" xfId="21132" xr:uid="{34A7A651-6413-4723-9CFD-5569F13349E3}"/>
    <cellStyle name="Normal 2 39 2" xfId="21133" xr:uid="{04D98E10-47E3-44AD-AE88-D0FC966A99AD}"/>
    <cellStyle name="Normal 2 4" xfId="785" xr:uid="{22EE13DB-9B6A-49B9-912F-5B2F1F762CCC}"/>
    <cellStyle name="Normal 2 4 10" xfId="21134" xr:uid="{B75E1EB1-F053-4F0E-B921-C6DF90313365}"/>
    <cellStyle name="Normal 2 4 10 2" xfId="41125" xr:uid="{C48BF18C-924C-4A4D-AE35-8D2B823F0A82}"/>
    <cellStyle name="Normal 2 4 11" xfId="43535" xr:uid="{CE355C71-651F-4C10-B45B-5AFDA0228498}"/>
    <cellStyle name="Normal 2 4 12" xfId="1778" xr:uid="{3F2BE5D5-1BD7-4BC5-BAA6-AFA91A37DDDF}"/>
    <cellStyle name="Normal 2 4 2" xfId="786" xr:uid="{ADB0FD4D-7CE2-4144-A427-425F83E291B1}"/>
    <cellStyle name="Normal 2 4 2 10" xfId="1978" xr:uid="{66EE83B1-6413-4870-8D33-E2A6E9928363}"/>
    <cellStyle name="Normal 2 4 2 2" xfId="2549" xr:uid="{DB8BCBA9-2A1A-4E99-ABC2-FC7F65BFD683}"/>
    <cellStyle name="Normal 2 4 2 2 2" xfId="12463" xr:uid="{5FB1E9AC-8D81-454E-8578-D57EE05AD787}"/>
    <cellStyle name="Normal 2 4 2 2 2 2" xfId="21138" xr:uid="{A897C9BA-2775-4728-8CCA-3F6FA4B2FA80}"/>
    <cellStyle name="Normal 2 4 2 2 2 2 2" xfId="21139" xr:uid="{6FDCB9EC-8F9C-4D93-AE47-B58F2A1E8B6C}"/>
    <cellStyle name="Normal 2 4 2 2 2 2 2 2" xfId="41130" xr:uid="{60DABFA5-784A-4B51-9F9D-4C4BF48E12E9}"/>
    <cellStyle name="Normal 2 4 2 2 2 2 2 3" xfId="43540" xr:uid="{E18C5D9A-0DB5-4892-9F47-F42F3DF2C16C}"/>
    <cellStyle name="Normal 2 4 2 2 2 2 3" xfId="41129" xr:uid="{3F72282E-3B5A-4D91-976E-9CED7FF41929}"/>
    <cellStyle name="Normal 2 4 2 2 2 2 4" xfId="43539" xr:uid="{E9539888-D71E-4030-B8E5-94BD76C181E3}"/>
    <cellStyle name="Normal 2 4 2 2 2 3" xfId="21140" xr:uid="{6E8DD80B-365F-4C4D-8628-F6438296C581}"/>
    <cellStyle name="Normal 2 4 2 2 2 3 2" xfId="21141" xr:uid="{5625A031-B0D5-44BE-9A04-30249B9936AD}"/>
    <cellStyle name="Normal 2 4 2 2 2 3 2 2" xfId="41132" xr:uid="{FCB36DA4-4121-4A4E-8D8C-28331190E2E7}"/>
    <cellStyle name="Normal 2 4 2 2 2 3 2 3" xfId="43542" xr:uid="{0B494DE0-CA7D-4157-B6C0-56EEF2AE9CC1}"/>
    <cellStyle name="Normal 2 4 2 2 2 3 3" xfId="41131" xr:uid="{6A561607-896F-4DD0-86A9-103A3017CBC1}"/>
    <cellStyle name="Normal 2 4 2 2 2 3 4" xfId="43541" xr:uid="{402756ED-BA63-490F-9211-033D562BA3FD}"/>
    <cellStyle name="Normal 2 4 2 2 2 4" xfId="21142" xr:uid="{21B6539C-C32B-4018-9B9D-5432B1CF8042}"/>
    <cellStyle name="Normal 2 4 2 2 2 4 2" xfId="41133" xr:uid="{72DE25CA-EB98-489A-A319-9E96C187A0A5}"/>
    <cellStyle name="Normal 2 4 2 2 2 4 3" xfId="43543" xr:uid="{A9C785BF-2440-4888-84C4-F680AF29D1A2}"/>
    <cellStyle name="Normal 2 4 2 2 2 5" xfId="21143" xr:uid="{A9579FD4-3220-4CE8-B49E-924D3B74FB59}"/>
    <cellStyle name="Normal 2 4 2 2 2 5 2" xfId="41134" xr:uid="{B6E3C63C-D374-4F5C-A562-236F55721E9C}"/>
    <cellStyle name="Normal 2 4 2 2 2 5 3" xfId="43544" xr:uid="{54410463-D5EB-4477-94B8-CFB4C375DAB6}"/>
    <cellStyle name="Normal 2 4 2 2 2 6" xfId="21137" xr:uid="{FE5C2713-627C-444D-8381-8C2F104C2C25}"/>
    <cellStyle name="Normal 2 4 2 2 2 6 2" xfId="41128" xr:uid="{FB5C0D3B-B30A-4BA3-8F70-B42A9D6B1FC5}"/>
    <cellStyle name="Normal 2 4 2 2 2 7" xfId="43538" xr:uid="{72251FA0-1CA4-4BC2-BB3A-7746383D3C82}"/>
    <cellStyle name="Normal 2 4 2 2 3" xfId="21144" xr:uid="{12009E87-0C93-406C-94F4-081096FB7EDB}"/>
    <cellStyle name="Normal 2 4 2 2 3 2" xfId="21145" xr:uid="{0AACCA13-9B35-4261-8CFA-D4757272A961}"/>
    <cellStyle name="Normal 2 4 2 2 3 2 2" xfId="41136" xr:uid="{FF97CECB-2DDE-43A7-80FA-97B5A1D5AEA4}"/>
    <cellStyle name="Normal 2 4 2 2 3 2 3" xfId="43546" xr:uid="{EBF2212C-164B-4ABB-BDB1-0BD1D4B3A8AB}"/>
    <cellStyle name="Normal 2 4 2 2 3 3" xfId="41135" xr:uid="{22DF6B85-DA01-417B-A87A-88C76D8CC6D5}"/>
    <cellStyle name="Normal 2 4 2 2 3 4" xfId="43545" xr:uid="{0B99B9BB-D732-45D0-84A7-ADD8CB042C67}"/>
    <cellStyle name="Normal 2 4 2 2 4" xfId="21146" xr:uid="{D04D5C3A-2CAB-4920-A02C-5F0A24CF5385}"/>
    <cellStyle name="Normal 2 4 2 2 4 2" xfId="21147" xr:uid="{810BB29D-5A52-487C-8CD9-285E21B288CE}"/>
    <cellStyle name="Normal 2 4 2 2 4 2 2" xfId="41138" xr:uid="{FC0E5E47-2292-42B6-A7F7-1B4D6EF3ADB1}"/>
    <cellStyle name="Normal 2 4 2 2 4 2 3" xfId="43548" xr:uid="{7604EE01-DE15-40E2-A0AB-C23D74D7862C}"/>
    <cellStyle name="Normal 2 4 2 2 4 3" xfId="41137" xr:uid="{68ADF501-8A7E-4DD1-8883-FB88E5A18955}"/>
    <cellStyle name="Normal 2 4 2 2 4 4" xfId="43547" xr:uid="{23E7395A-5F94-419E-9958-EDA499F9EDE4}"/>
    <cellStyle name="Normal 2 4 2 2 5" xfId="21148" xr:uid="{CC409434-1482-4F08-893E-52BDD7889613}"/>
    <cellStyle name="Normal 2 4 2 2 5 2" xfId="41139" xr:uid="{C1337050-92A9-478F-B212-3A3B6E63A92D}"/>
    <cellStyle name="Normal 2 4 2 2 5 3" xfId="43549" xr:uid="{A6EFBA5B-16E3-4786-8B6A-293A90E6725A}"/>
    <cellStyle name="Normal 2 4 2 2 6" xfId="21149" xr:uid="{A3EB6658-E643-4AF6-9B7E-9EE91994D722}"/>
    <cellStyle name="Normal 2 4 2 2 6 2" xfId="41140" xr:uid="{C232B494-2367-4AED-9048-7BAF6137B398}"/>
    <cellStyle name="Normal 2 4 2 2 6 3" xfId="43550" xr:uid="{2ED1C79D-8B47-4227-8FA2-B48546388EE5}"/>
    <cellStyle name="Normal 2 4 2 2 7" xfId="21136" xr:uid="{436F9692-5FBD-400B-8252-C6469E249256}"/>
    <cellStyle name="Normal 2 4 2 2 7 2" xfId="41127" xr:uid="{DC6A2163-BCBA-4DA6-AC5C-DE6D4E89A648}"/>
    <cellStyle name="Normal 2 4 2 2 8" xfId="43537" xr:uid="{468E43A5-DEE1-48FC-8181-60519C2A229D}"/>
    <cellStyle name="Normal 2 4 2 3" xfId="12464" xr:uid="{8061AC66-6EE9-4EB4-AABF-85AA95280829}"/>
    <cellStyle name="Normal 2 4 2 3 2" xfId="21151" xr:uid="{698EB640-E294-4E5F-8A02-A38103CF1F56}"/>
    <cellStyle name="Normal 2 4 2 3 2 2" xfId="21152" xr:uid="{1E139AFB-3983-4981-B096-E48CDE52A351}"/>
    <cellStyle name="Normal 2 4 2 3 2 2 2" xfId="41143" xr:uid="{F543E07C-E7D4-40CD-A49E-CD2FC8F6D7D9}"/>
    <cellStyle name="Normal 2 4 2 3 2 2 3" xfId="43553" xr:uid="{E51BA900-A690-4113-8054-A951A2D2A9CA}"/>
    <cellStyle name="Normal 2 4 2 3 2 3" xfId="41142" xr:uid="{66F15894-C76D-4221-81FD-4B95A7DB5B38}"/>
    <cellStyle name="Normal 2 4 2 3 2 4" xfId="43552" xr:uid="{D36AA7FA-BFDC-4108-99B8-D04874921B05}"/>
    <cellStyle name="Normal 2 4 2 3 3" xfId="21153" xr:uid="{DD981CD4-FA98-4502-B898-0DBBD51962D7}"/>
    <cellStyle name="Normal 2 4 2 3 3 2" xfId="21154" xr:uid="{EC0FCCF3-914D-4F6B-B18F-2D415A186993}"/>
    <cellStyle name="Normal 2 4 2 3 3 2 2" xfId="41145" xr:uid="{D96901EA-1066-4D34-828B-73BE61B593F9}"/>
    <cellStyle name="Normal 2 4 2 3 3 2 3" xfId="43555" xr:uid="{44636C9D-E552-4F9A-AB6D-23DC1C7EA90B}"/>
    <cellStyle name="Normal 2 4 2 3 3 3" xfId="41144" xr:uid="{246C8660-BF62-45CA-B288-A793FCE26054}"/>
    <cellStyle name="Normal 2 4 2 3 3 4" xfId="43554" xr:uid="{E2556079-05EA-4B16-9139-9B22989823E3}"/>
    <cellStyle name="Normal 2 4 2 3 4" xfId="21155" xr:uid="{3B6A335D-CE78-45AF-B850-7DB494CF6D91}"/>
    <cellStyle name="Normal 2 4 2 3 4 2" xfId="41146" xr:uid="{493A86F3-1D11-4ACD-959F-4F8916DA5477}"/>
    <cellStyle name="Normal 2 4 2 3 4 3" xfId="43556" xr:uid="{B2012C4A-BAD5-4F70-9257-DF706811078D}"/>
    <cellStyle name="Normal 2 4 2 3 5" xfId="21156" xr:uid="{F6EEC8F5-B119-4358-B9B2-A268BCD9B783}"/>
    <cellStyle name="Normal 2 4 2 3 5 2" xfId="41147" xr:uid="{DF5B7E5B-4AB9-48C2-B684-9571EB957C0D}"/>
    <cellStyle name="Normal 2 4 2 3 5 3" xfId="43557" xr:uid="{55D004E9-6EEC-40B3-9353-C9FB43FD6B96}"/>
    <cellStyle name="Normal 2 4 2 3 6" xfId="21150" xr:uid="{B4EA576B-53C8-49C4-BC91-5920F8FC8F47}"/>
    <cellStyle name="Normal 2 4 2 3 6 2" xfId="41141" xr:uid="{5272E8B2-A061-477D-A937-D8A9F00F2D61}"/>
    <cellStyle name="Normal 2 4 2 3 7" xfId="43551" xr:uid="{79D10E37-6CCD-4EA8-A9BD-033B93E4E093}"/>
    <cellStyle name="Normal 2 4 2 4" xfId="12465" xr:uid="{4C73E86E-56C6-4CFE-BF38-FE372A9C6A11}"/>
    <cellStyle name="Normal 2 4 2 4 2" xfId="21158" xr:uid="{2384B05A-6CF7-4079-8451-D0672F37F978}"/>
    <cellStyle name="Normal 2 4 2 4 2 2" xfId="41149" xr:uid="{64231A59-E630-4AA0-B772-B9840BA65C2F}"/>
    <cellStyle name="Normal 2 4 2 4 2 3" xfId="43559" xr:uid="{283804E6-01BA-456E-805B-2CE567D29100}"/>
    <cellStyle name="Normal 2 4 2 4 3" xfId="21157" xr:uid="{896D7140-51F0-406F-B18A-7337D960F32F}"/>
    <cellStyle name="Normal 2 4 2 4 3 2" xfId="41148" xr:uid="{1224EF2C-2A75-49CE-8DE7-867238B27AA4}"/>
    <cellStyle name="Normal 2 4 2 4 4" xfId="43558" xr:uid="{7EA051E5-0B0D-43BF-B65D-726E0A139378}"/>
    <cellStyle name="Normal 2 4 2 5" xfId="12466" xr:uid="{158FEA11-957E-4CCA-B321-5637A29EE8D4}"/>
    <cellStyle name="Normal 2 4 2 5 2" xfId="21160" xr:uid="{8D8A7122-358D-48B1-B3B1-A9686A358E38}"/>
    <cellStyle name="Normal 2 4 2 5 2 2" xfId="41151" xr:uid="{5C8E3310-D1F9-4183-B9F8-99508E3C5E7C}"/>
    <cellStyle name="Normal 2 4 2 5 2 3" xfId="43561" xr:uid="{90160FFB-36F4-48E0-A8F6-7B0976FCEC5C}"/>
    <cellStyle name="Normal 2 4 2 5 3" xfId="21159" xr:uid="{86BB7672-62E7-4115-8236-0BFAAD1AC27C}"/>
    <cellStyle name="Normal 2 4 2 5 3 2" xfId="41150" xr:uid="{0386A486-67B8-4D7D-ACAD-A10C84297678}"/>
    <cellStyle name="Normal 2 4 2 5 4" xfId="43560" xr:uid="{E3633C14-0112-4953-A283-5100A0AEA314}"/>
    <cellStyle name="Normal 2 4 2 6" xfId="12467" xr:uid="{6530EEA4-6B09-4FF4-BBE4-51B0EB2F5E6A}"/>
    <cellStyle name="Normal 2 4 2 6 2" xfId="21161" xr:uid="{2D3F5D18-A5A0-4BD6-8E74-F9896D570F83}"/>
    <cellStyle name="Normal 2 4 2 6 2 2" xfId="41152" xr:uid="{C77C8A5F-AB56-455F-BFD7-93E5DD5340BC}"/>
    <cellStyle name="Normal 2 4 2 6 3" xfId="43562" xr:uid="{DC1BD543-D68D-40C3-A6E9-3D72BECFB9CB}"/>
    <cellStyle name="Normal 2 4 2 7" xfId="10108" xr:uid="{1A5A6E66-957E-4E59-971E-A0305C4444A8}"/>
    <cellStyle name="Normal 2 4 2 7 2" xfId="21162" xr:uid="{2A571D47-024E-408B-8CE5-B24FA9B46E95}"/>
    <cellStyle name="Normal 2 4 2 7 2 2" xfId="41153" xr:uid="{E1E53742-E6AE-4F85-83FB-097295473AA1}"/>
    <cellStyle name="Normal 2 4 2 7 3" xfId="43563" xr:uid="{5CE3C3FB-1C0F-4506-B176-C5F93ECB831F}"/>
    <cellStyle name="Normal 2 4 2 8" xfId="21135" xr:uid="{28B4CAB2-DED8-465D-B755-43E53E5D674A}"/>
    <cellStyle name="Normal 2 4 2 8 2" xfId="41126" xr:uid="{76C94940-2130-4F0A-A392-889955F1108F}"/>
    <cellStyle name="Normal 2 4 2 9" xfId="43536" xr:uid="{6D767A9F-0B23-4698-ABAF-4565CFB4F955}"/>
    <cellStyle name="Normal 2 4 3" xfId="1015" xr:uid="{0215ADA2-122E-4E0B-8842-705E56E84B18}"/>
    <cellStyle name="Normal 2 4 3 2" xfId="12469" xr:uid="{AAACC667-E8F9-4541-9E18-371E6430104B}"/>
    <cellStyle name="Normal 2 4 3 2 2" xfId="21164" xr:uid="{F7926B3A-7FAC-423E-9A1C-BDDC4E54B3DD}"/>
    <cellStyle name="Normal 2 4 3 3" xfId="12468" xr:uid="{E79336CE-8852-44D4-8D9B-279C7158C6E2}"/>
    <cellStyle name="Normal 2 4 3 4" xfId="21163" xr:uid="{46D8AA79-7037-43C3-97C6-4694CB629B9B}"/>
    <cellStyle name="Normal 2 4 3 4 2" xfId="41154" xr:uid="{6805FCD8-2355-47FC-980C-58F15ED4908B}"/>
    <cellStyle name="Normal 2 4 3 5" xfId="43564" xr:uid="{410094B2-9368-424F-84C2-67200DEF2783}"/>
    <cellStyle name="Normal 2 4 3 6" xfId="2735" xr:uid="{EF201C32-D1C1-4A1D-B657-09E1A5AE2333}"/>
    <cellStyle name="Normal 2 4 4" xfId="2850" xr:uid="{84F6B00A-31D9-4333-9E0E-31CEC37617B5}"/>
    <cellStyle name="Normal 2 4 4 2" xfId="6678" xr:uid="{36E1318C-ECC5-4CDC-8AB5-DD0C238DB281}"/>
    <cellStyle name="Normal 2 4 4 2 2" xfId="21166" xr:uid="{E8948F34-322D-4B04-AF41-B08AB27DCC46}"/>
    <cellStyle name="Normal 2 4 4 2 3" xfId="28168" xr:uid="{FCAAFFB8-1878-4B73-A203-12A65F312ECD}"/>
    <cellStyle name="Normal 2 4 4 3" xfId="9835" xr:uid="{33FB4150-A559-401E-9097-C55412A1B61E}"/>
    <cellStyle name="Normal 2 4 4 3 2" xfId="31322" xr:uid="{DE8342C1-B01F-4763-95AE-9A4F42014138}"/>
    <cellStyle name="Normal 2 4 4 4" xfId="12470" xr:uid="{0ED5620D-36EE-40C3-8EB8-1F3F1521FEB4}"/>
    <cellStyle name="Normal 2 4 4 5" xfId="21165" xr:uid="{83ED033C-3852-4A15-B233-7DC1FE34AAFD}"/>
    <cellStyle name="Normal 2 4 4 5 2" xfId="41155" xr:uid="{3D74DD6E-97E9-4C30-A19B-AEE2439E82B9}"/>
    <cellStyle name="Normal 2 4 4 6" xfId="24394" xr:uid="{50C98D72-716F-49EF-AF2E-9DDBA8E9AF2F}"/>
    <cellStyle name="Normal 2 4 4 7" xfId="43565" xr:uid="{8409C5A2-EEB1-4EC0-80BD-8180BD390E63}"/>
    <cellStyle name="Normal 2 4 5" xfId="2548" xr:uid="{5C077F53-9555-4F3D-A652-6129449362E2}"/>
    <cellStyle name="Normal 2 4 5 2" xfId="6504" xr:uid="{D0C9F7FD-6EF2-4553-B78F-1E01950FAFF5}"/>
    <cellStyle name="Normal 2 4 5 2 2" xfId="27993" xr:uid="{C99AAF32-8F8D-4842-A9F8-12564768BBDF}"/>
    <cellStyle name="Normal 2 4 5 3" xfId="12471" xr:uid="{993F290E-F30C-4029-B0AF-B546CBB9E8D6}"/>
    <cellStyle name="Normal 2 4 5 4" xfId="21167" xr:uid="{64241BEB-8464-442E-B1B4-6841E7A9BC26}"/>
    <cellStyle name="Normal 2 4 5 4 2" xfId="41156" xr:uid="{7784BBC6-761E-49EA-8D46-EC48BA2B1F48}"/>
    <cellStyle name="Normal 2 4 5 5" xfId="24211" xr:uid="{09F10E3E-48F3-4CCA-8F04-E2C68BB39DB9}"/>
    <cellStyle name="Normal 2 4 5 6" xfId="43566" xr:uid="{B90166A0-6D08-47C0-8256-CCC078883B25}"/>
    <cellStyle name="Normal 2 4 6" xfId="9689" xr:uid="{2855E6EE-83EC-4E40-AEBE-E46C3D1CDB1B}"/>
    <cellStyle name="Normal 2 4 6 2" xfId="12472" xr:uid="{320A5A37-9943-4C73-852A-58258B3AF947}"/>
    <cellStyle name="Normal 2 4 6 3" xfId="21168" xr:uid="{E77E8C40-F7A6-4620-8132-064DDDE25E31}"/>
    <cellStyle name="Normal 2 4 6 3 2" xfId="41157" xr:uid="{70B11CDD-B929-44A7-9971-9BA8952A5D47}"/>
    <cellStyle name="Normal 2 4 6 4" xfId="31177" xr:uid="{CF51CA58-E202-490C-9D1D-AB2CBADDFA38}"/>
    <cellStyle name="Normal 2 4 6 5" xfId="43567" xr:uid="{957602B1-D347-4F83-9931-21C276A27C3E}"/>
    <cellStyle name="Normal 2 4 7" xfId="12473" xr:uid="{C9C12A1A-1F3B-4EEA-AE67-EA36805AB685}"/>
    <cellStyle name="Normal 2 4 7 2" xfId="21169" xr:uid="{0F9BD207-3407-4E60-B96B-3EF7EE70A041}"/>
    <cellStyle name="Normal 2 4 7 2 2" xfId="41158" xr:uid="{D71B5EFD-3A6E-4812-B2CB-31C6ED90A172}"/>
    <cellStyle name="Normal 2 4 7 3" xfId="43568" xr:uid="{A99C3E0A-DD90-40FF-8AA9-042D01E8BB6A}"/>
    <cellStyle name="Normal 2 4 8" xfId="12474" xr:uid="{46A77FD7-B842-41DA-86A4-8025C80CAF90}"/>
    <cellStyle name="Normal 2 4 8 2" xfId="21170" xr:uid="{61393381-8E17-4083-B46F-EE39A9325970}"/>
    <cellStyle name="Normal 2 4 9" xfId="9994" xr:uid="{DCB7816A-C32B-40C5-BA1C-C60B11886757}"/>
    <cellStyle name="Normal 2 4 9 2" xfId="21171" xr:uid="{5B3899E4-02B6-41F3-9E51-61E4C2E5DBC6}"/>
    <cellStyle name="Normal 2 4 9 2 2" xfId="41159" xr:uid="{FE391041-0675-44DE-B5E5-DAEB2F4AA854}"/>
    <cellStyle name="Normal 2 4 9 3" xfId="43569" xr:uid="{D29604FB-A28C-4B5C-81B4-4D365FD8CE20}"/>
    <cellStyle name="Normal 2 40" xfId="21172" xr:uid="{4F7C9D73-22F4-44F0-9D4C-43DDA4B000CE}"/>
    <cellStyle name="Normal 2 40 2" xfId="21173" xr:uid="{8DCB648E-80AD-41C0-B91D-40498BC5ECA1}"/>
    <cellStyle name="Normal 2 41" xfId="21174" xr:uid="{2D894D5D-22D8-4EAB-92B3-F0EAB8CF1C50}"/>
    <cellStyle name="Normal 2 41 2" xfId="21175" xr:uid="{CDEE31E8-86E6-458A-9B9C-87B808ED3B54}"/>
    <cellStyle name="Normal 2 42" xfId="21176" xr:uid="{B84DE253-97EB-4C3E-8EBF-38AD7ACDBD6B}"/>
    <cellStyle name="Normal 2 42 2" xfId="21177" xr:uid="{DBAEC21A-413B-4F26-9620-0329C6FEEDA8}"/>
    <cellStyle name="Normal 2 43" xfId="21178" xr:uid="{71C2B124-6C7F-49D4-BD7D-A52722798551}"/>
    <cellStyle name="Normal 2 43 2" xfId="21179" xr:uid="{556CD049-6044-4AC3-A004-6E3FDE5DBDFB}"/>
    <cellStyle name="Normal 2 44" xfId="21180" xr:uid="{1B8FAB50-832F-439A-A021-90A8A1227E0B}"/>
    <cellStyle name="Normal 2 44 2" xfId="21181" xr:uid="{87E10B81-CE30-4378-9C79-03E61BD93E8E}"/>
    <cellStyle name="Normal 2 45" xfId="21182" xr:uid="{353B368B-D2EB-49B6-AC96-2D84644A852D}"/>
    <cellStyle name="Normal 2 45 2" xfId="21183" xr:uid="{3446D1EF-57D2-445A-8EAA-4D899ADD4623}"/>
    <cellStyle name="Normal 2 46" xfId="21184" xr:uid="{E8FE5B19-BE5D-4249-9110-5EE04BC1B672}"/>
    <cellStyle name="Normal 2 46 2" xfId="21185" xr:uid="{C2047B5B-8901-4486-8450-FF6EA0EE5ED2}"/>
    <cellStyle name="Normal 2 47" xfId="21186" xr:uid="{20BF750E-F63B-42EA-BD69-1CD88E6ACCF6}"/>
    <cellStyle name="Normal 2 47 2" xfId="21187" xr:uid="{7A8D53D5-8C69-4A09-ADEB-CEF83EB7E541}"/>
    <cellStyle name="Normal 2 48" xfId="21188" xr:uid="{EE1079DE-444E-41DC-A1F9-4D040FDC2A1C}"/>
    <cellStyle name="Normal 2 48 2" xfId="21189" xr:uid="{BBE0573B-AC54-47BC-8208-722FE7A2689B}"/>
    <cellStyle name="Normal 2 49" xfId="21190" xr:uid="{30F8E4DE-2DD0-4F37-8C5D-281665464704}"/>
    <cellStyle name="Normal 2 49 2" xfId="21191" xr:uid="{62E7D92E-489E-489B-8B35-B3758ABA3AF6}"/>
    <cellStyle name="Normal 2 5" xfId="787" xr:uid="{CA9A3544-C60A-48B3-95DB-A0A5FC3003A9}"/>
    <cellStyle name="Normal 2 5 10" xfId="21192" xr:uid="{62C4C26D-042F-4500-B90D-EF3C618831C1}"/>
    <cellStyle name="Normal 2 5 10 2" xfId="41160" xr:uid="{AB0497A3-90AE-4C05-AD58-3DF08CE14CE9}"/>
    <cellStyle name="Normal 2 5 11" xfId="43570" xr:uid="{E5BB8797-F4F4-412C-8817-DE0A258F3CFA}"/>
    <cellStyle name="Normal 2 5 12" xfId="1779" xr:uid="{5BA2B0DC-2A1E-4E24-BE76-BB36369A0039}"/>
    <cellStyle name="Normal 2 5 2" xfId="1016" xr:uid="{E8E9E8CD-22DB-4E2D-B361-444A1271EE60}"/>
    <cellStyle name="Normal 2 5 2 10" xfId="43571" xr:uid="{F058616D-A0E5-4591-B68E-26B232960AE4}"/>
    <cellStyle name="Normal 2 5 2 11" xfId="47032" xr:uid="{AF5E8B41-802A-43D8-B7D9-29F4E66A950C}"/>
    <cellStyle name="Normal 2 5 2 12" xfId="2037" xr:uid="{83E43373-094F-4F20-B8AE-3F376D6308A9}"/>
    <cellStyle name="Normal 2 5 2 2" xfId="2242" xr:uid="{C77CDCE0-EFD9-4DF9-9656-63278AB0F286}"/>
    <cellStyle name="Normal 2 5 2 2 10" xfId="47215" xr:uid="{AD3816A8-9614-494C-AD4A-4D03AC9EAF5C}"/>
    <cellStyle name="Normal 2 5 2 2 2" xfId="4918" xr:uid="{2918D7CE-7466-4302-95B5-41E1025674F2}"/>
    <cellStyle name="Normal 2 5 2 2 2 2" xfId="8684" xr:uid="{62F3DFFA-179E-49AD-A078-D1D6380281A5}"/>
    <cellStyle name="Normal 2 5 2 2 2 2 2" xfId="21197" xr:uid="{98748FEB-87B9-48B7-BDAB-AEB8316FDE9B}"/>
    <cellStyle name="Normal 2 5 2 2 2 2 2 2" xfId="41165" xr:uid="{AB9C184F-C226-44C7-B9AD-0EA17D8421AC}"/>
    <cellStyle name="Normal 2 5 2 2 2 2 2 3" xfId="43575" xr:uid="{5840EA46-7682-414C-8F0F-A40986C15392}"/>
    <cellStyle name="Normal 2 5 2 2 2 2 3" xfId="21196" xr:uid="{BDCD92BA-E200-4484-AFFE-409743F44274}"/>
    <cellStyle name="Normal 2 5 2 2 2 2 3 2" xfId="41164" xr:uid="{38A87CDC-1CDE-4D9B-B0CC-0DA1D0EA3024}"/>
    <cellStyle name="Normal 2 5 2 2 2 2 4" xfId="30174" xr:uid="{D122B224-9B7A-4679-9277-3F58876D051A}"/>
    <cellStyle name="Normal 2 5 2 2 2 2 5" xfId="43574" xr:uid="{6C7CFCF4-D0FF-4EF6-A1B4-5D523B835353}"/>
    <cellStyle name="Normal 2 5 2 2 2 3" xfId="21198" xr:uid="{1DA097B0-438D-42A6-8805-CA2032A5A237}"/>
    <cellStyle name="Normal 2 5 2 2 2 3 2" xfId="21199" xr:uid="{A67FBB0B-1826-4DDF-824F-6924C8E9D0DC}"/>
    <cellStyle name="Normal 2 5 2 2 2 3 2 2" xfId="41167" xr:uid="{06652626-D149-4CA6-86A7-9092BA0EA013}"/>
    <cellStyle name="Normal 2 5 2 2 2 3 2 3" xfId="43577" xr:uid="{079BDF0C-8CEC-464E-ACCD-C7DC72CAD097}"/>
    <cellStyle name="Normal 2 5 2 2 2 3 3" xfId="41166" xr:uid="{10F6F15C-4D72-4C02-A1FD-F24D750DD470}"/>
    <cellStyle name="Normal 2 5 2 2 2 3 4" xfId="43576" xr:uid="{5CD22B0D-0201-4BBD-935F-4751F163F3D5}"/>
    <cellStyle name="Normal 2 5 2 2 2 4" xfId="21200" xr:uid="{8C5D5ED0-8FCF-494F-B280-FFAD358CE94D}"/>
    <cellStyle name="Normal 2 5 2 2 2 4 2" xfId="41168" xr:uid="{D93D1EBF-1D95-4688-802D-FB751FF9FBDF}"/>
    <cellStyle name="Normal 2 5 2 2 2 4 3" xfId="43578" xr:uid="{76F317D6-66B8-4AC6-8272-27E911147A41}"/>
    <cellStyle name="Normal 2 5 2 2 2 5" xfId="21201" xr:uid="{EDC1D811-9B62-45FE-A589-005778D1906E}"/>
    <cellStyle name="Normal 2 5 2 2 2 5 2" xfId="41169" xr:uid="{01E4EE43-9C0C-4F21-9B1B-36D2EADBDDB2}"/>
    <cellStyle name="Normal 2 5 2 2 2 5 3" xfId="43579" xr:uid="{53C7D19B-CE4C-4CED-B3E9-B0A969E38565}"/>
    <cellStyle name="Normal 2 5 2 2 2 6" xfId="21195" xr:uid="{9FA47A49-43A4-47A7-893A-41304511D315}"/>
    <cellStyle name="Normal 2 5 2 2 2 6 2" xfId="41163" xr:uid="{E1C994C7-9480-46E1-86B2-2FECCC2F783A}"/>
    <cellStyle name="Normal 2 5 2 2 2 7" xfId="26405" xr:uid="{94244659-73B4-4A48-B13D-600ED5EAF6A9}"/>
    <cellStyle name="Normal 2 5 2 2 2 8" xfId="43573" xr:uid="{E169A088-2CFD-40E1-8377-1F2D7E2376A0}"/>
    <cellStyle name="Normal 2 5 2 2 2 9" xfId="48974" xr:uid="{BCF5D67B-9E7C-46CD-90D1-DE6D48D74DCD}"/>
    <cellStyle name="Normal 2 5 2 2 3" xfId="6305" xr:uid="{8CA89585-3776-4B33-9FCA-18B066C2EBFB}"/>
    <cellStyle name="Normal 2 5 2 2 3 2" xfId="21203" xr:uid="{C3468897-B820-438E-89C4-83222371DE98}"/>
    <cellStyle name="Normal 2 5 2 2 3 2 2" xfId="41171" xr:uid="{E953E90F-3531-4724-872F-43EBCCE3CB75}"/>
    <cellStyle name="Normal 2 5 2 2 3 2 3" xfId="43581" xr:uid="{E8C2F7C9-E1C8-427C-A0AB-338E2E4871E3}"/>
    <cellStyle name="Normal 2 5 2 2 3 3" xfId="21202" xr:uid="{6241D51D-10FA-4CF5-9CEB-39B5189F36C6}"/>
    <cellStyle name="Normal 2 5 2 2 3 3 2" xfId="41170" xr:uid="{3170CB13-F7A9-418A-920B-28A7863583B2}"/>
    <cellStyle name="Normal 2 5 2 2 3 4" xfId="27793" xr:uid="{E77E838F-1377-4465-B4D6-462484DBB80D}"/>
    <cellStyle name="Normal 2 5 2 2 3 5" xfId="43580" xr:uid="{D27FF62F-78C6-4A72-A38E-0D0E9A4B59E5}"/>
    <cellStyle name="Normal 2 5 2 2 3 6" xfId="49480" xr:uid="{E49FCF81-AD0A-4FB4-BCC3-079C8CF0C930}"/>
    <cellStyle name="Normal 2 5 2 2 4" xfId="12475" xr:uid="{B59A149D-B09A-4DC8-AE64-ECC8BD10AFD1}"/>
    <cellStyle name="Normal 2 5 2 2 4 2" xfId="21205" xr:uid="{37523148-B7C2-49F3-98A6-4DEF65057D59}"/>
    <cellStyle name="Normal 2 5 2 2 4 2 2" xfId="41173" xr:uid="{0F51CFFA-4B1F-442A-9AD2-E44F9D6B5A14}"/>
    <cellStyle name="Normal 2 5 2 2 4 2 3" xfId="43583" xr:uid="{DA0BE80C-E27C-4856-9BAC-6EBD708CDF3A}"/>
    <cellStyle name="Normal 2 5 2 2 4 3" xfId="21204" xr:uid="{DF8DBC27-EE83-4E75-B697-184AF1D29271}"/>
    <cellStyle name="Normal 2 5 2 2 4 3 2" xfId="41172" xr:uid="{70D1BB8A-3062-421E-8279-6B37D20D6CC5}"/>
    <cellStyle name="Normal 2 5 2 2 4 4" xfId="43582" xr:uid="{D676FD88-BA24-4A04-8208-95B4095F84D8}"/>
    <cellStyle name="Normal 2 5 2 2 5" xfId="21206" xr:uid="{A882493B-689C-4D4D-8A50-3930D136FBE9}"/>
    <cellStyle name="Normal 2 5 2 2 5 2" xfId="41174" xr:uid="{D97F05F0-0580-4296-B19D-0BDCC6F9DB05}"/>
    <cellStyle name="Normal 2 5 2 2 5 3" xfId="43584" xr:uid="{5E24844E-0487-40AD-BC93-4FD17EA817C9}"/>
    <cellStyle name="Normal 2 5 2 2 6" xfId="21207" xr:uid="{7D07BC1B-931C-4FBC-AB91-FD3F1AB96EAB}"/>
    <cellStyle name="Normal 2 5 2 2 6 2" xfId="41175" xr:uid="{EEBFB994-87B0-4934-BB31-87CEB91FB91D}"/>
    <cellStyle name="Normal 2 5 2 2 6 3" xfId="43585" xr:uid="{F4C5893C-929C-44E2-97A5-7FA8CACD61C0}"/>
    <cellStyle name="Normal 2 5 2 2 7" xfId="21194" xr:uid="{16154CC7-8150-4948-BF26-A6ED64DDFC80}"/>
    <cellStyle name="Normal 2 5 2 2 7 2" xfId="41162" xr:uid="{F604F0ED-94B7-4372-A9C7-81933FAF7865}"/>
    <cellStyle name="Normal 2 5 2 2 8" xfId="23953" xr:uid="{66780539-0CA5-436D-A81F-4FE2F0C532A9}"/>
    <cellStyle name="Normal 2 5 2 2 9" xfId="43572" xr:uid="{BAD73EBB-6B92-4AC0-ADE0-1FAC94CFEC09}"/>
    <cellStyle name="Normal 2 5 2 3" xfId="2736" xr:uid="{A99988E6-2A99-4E39-A008-3EF064B4CC0F}"/>
    <cellStyle name="Normal 2 5 2 3 2" xfId="12476" xr:uid="{F944A625-9ADB-4935-BBDF-79F7C398D4AF}"/>
    <cellStyle name="Normal 2 5 2 3 2 2" xfId="21210" xr:uid="{0A631C2B-B620-4007-8315-7ED634002001}"/>
    <cellStyle name="Normal 2 5 2 3 2 2 2" xfId="41178" xr:uid="{AD9D7178-F5E8-450F-8157-ED09F59A4013}"/>
    <cellStyle name="Normal 2 5 2 3 2 2 3" xfId="43588" xr:uid="{AEF7B47F-8F8C-4FE9-B20F-A050415DEFA5}"/>
    <cellStyle name="Normal 2 5 2 3 2 3" xfId="21209" xr:uid="{F93D6C7E-81DF-41B4-8F5B-715FA6475EF0}"/>
    <cellStyle name="Normal 2 5 2 3 2 3 2" xfId="41177" xr:uid="{90CCE726-0B3E-4E96-B196-A2A314D1B675}"/>
    <cellStyle name="Normal 2 5 2 3 2 4" xfId="43587" xr:uid="{2C7A5B37-1017-49E3-85C6-FEC27A280174}"/>
    <cellStyle name="Normal 2 5 2 3 3" xfId="21211" xr:uid="{A24631D8-50C7-4738-AFF3-350C9BC77E9C}"/>
    <cellStyle name="Normal 2 5 2 3 3 2" xfId="21212" xr:uid="{FC27FF25-E585-4CCD-BC6E-36EC5484EC96}"/>
    <cellStyle name="Normal 2 5 2 3 3 2 2" xfId="41180" xr:uid="{D1F05B39-58EC-4F5E-B609-E0F6B4867DFD}"/>
    <cellStyle name="Normal 2 5 2 3 3 2 3" xfId="43590" xr:uid="{225964C9-077F-4E90-9DC7-46A97B9496C2}"/>
    <cellStyle name="Normal 2 5 2 3 3 3" xfId="41179" xr:uid="{8E1BEAB6-A172-4119-89FA-40EA2DBBE842}"/>
    <cellStyle name="Normal 2 5 2 3 3 4" xfId="43589" xr:uid="{E3D1F5B1-BDB3-47E1-A2A1-4FF663FB221B}"/>
    <cellStyle name="Normal 2 5 2 3 4" xfId="21213" xr:uid="{02DB4B34-2374-477D-870D-8576E1201318}"/>
    <cellStyle name="Normal 2 5 2 3 4 2" xfId="41181" xr:uid="{B55794E2-9FCE-4732-B0AC-68894DDDB4AA}"/>
    <cellStyle name="Normal 2 5 2 3 4 3" xfId="43591" xr:uid="{C48D6A4F-5F39-427A-B112-6285BDA1668A}"/>
    <cellStyle name="Normal 2 5 2 3 5" xfId="21214" xr:uid="{9B03A08F-5931-4C93-8016-DEF5643E267C}"/>
    <cellStyle name="Normal 2 5 2 3 5 2" xfId="41182" xr:uid="{363E6623-0D46-44B9-B72A-736B318BC037}"/>
    <cellStyle name="Normal 2 5 2 3 5 3" xfId="43592" xr:uid="{82DB6461-DF7C-412B-9316-E2CCF86685D5}"/>
    <cellStyle name="Normal 2 5 2 3 6" xfId="21208" xr:uid="{67AEE068-10C1-42A1-A489-87B057656A28}"/>
    <cellStyle name="Normal 2 5 2 3 6 2" xfId="41176" xr:uid="{BBD88501-E059-402E-914A-EBF6A822B2A3}"/>
    <cellStyle name="Normal 2 5 2 3 7" xfId="43586" xr:uid="{19C6614B-F2F8-4F1F-BB0E-DA585B01CF6A}"/>
    <cellStyle name="Normal 2 5 2 3 8" xfId="48790" xr:uid="{41DD953D-4063-4FC5-93E7-E74B2837E019}"/>
    <cellStyle name="Normal 2 5 2 4" xfId="4703" xr:uid="{B15FA427-9DC5-44A0-B6D0-4657BAC4B801}"/>
    <cellStyle name="Normal 2 5 2 4 2" xfId="8471" xr:uid="{03B9CA9F-C86C-41BB-B549-436DB8324879}"/>
    <cellStyle name="Normal 2 5 2 4 2 2" xfId="21216" xr:uid="{F74C9218-5C22-42B4-9996-7259F1DE6E0E}"/>
    <cellStyle name="Normal 2 5 2 4 2 2 2" xfId="41184" xr:uid="{A74A3CBF-BE4F-4F1E-BEB1-DA9879BE565B}"/>
    <cellStyle name="Normal 2 5 2 4 2 3" xfId="29961" xr:uid="{6129F836-C104-4D1E-961E-A8779681091C}"/>
    <cellStyle name="Normal 2 5 2 4 2 4" xfId="43594" xr:uid="{F2F5D874-C3E9-4A87-97E8-615EE230F70F}"/>
    <cellStyle name="Normal 2 5 2 4 3" xfId="12477" xr:uid="{634ED1C6-7038-42DD-9DAF-77FB6CF762F2}"/>
    <cellStyle name="Normal 2 5 2 4 4" xfId="21215" xr:uid="{7A05D618-7FBE-48B0-A3AF-5C8758FA0BFA}"/>
    <cellStyle name="Normal 2 5 2 4 4 2" xfId="41183" xr:uid="{A63E7DDB-A5DB-4E91-90C7-658F2F65173F}"/>
    <cellStyle name="Normal 2 5 2 4 5" xfId="26189" xr:uid="{7F389912-B7DE-4FF3-B3BE-3BCDAE302976}"/>
    <cellStyle name="Normal 2 5 2 4 6" xfId="43593" xr:uid="{A6CDDE54-4A8B-4E85-AECE-DD56FB08169A}"/>
    <cellStyle name="Normal 2 5 2 4 7" xfId="49299" xr:uid="{75BA119D-942D-47DF-9955-6B71F011C59C}"/>
    <cellStyle name="Normal 2 5 2 5" xfId="6122" xr:uid="{87A260DD-78DB-4193-A5E5-92DF12EA9455}"/>
    <cellStyle name="Normal 2 5 2 5 2" xfId="12478" xr:uid="{982C32BB-3BB5-4DD1-941A-111C49BBE932}"/>
    <cellStyle name="Normal 2 5 2 5 2 2" xfId="21218" xr:uid="{339FFC8E-BA8F-425A-A9B5-4E371B050722}"/>
    <cellStyle name="Normal 2 5 2 5 2 2 2" xfId="41186" xr:uid="{E0B1297D-62E3-428C-A909-935960E70CD4}"/>
    <cellStyle name="Normal 2 5 2 5 2 3" xfId="43596" xr:uid="{F4D99CA9-924F-463A-A26E-0E17DB4CFC11}"/>
    <cellStyle name="Normal 2 5 2 5 3" xfId="21217" xr:uid="{4888D50E-3D8B-46F0-A140-87E28FF7325A}"/>
    <cellStyle name="Normal 2 5 2 5 3 2" xfId="41185" xr:uid="{DD75B944-E7A2-4DC2-87B5-CFF5D9280C77}"/>
    <cellStyle name="Normal 2 5 2 5 4" xfId="27609" xr:uid="{32FD6B98-E097-4FAF-BF00-1BA02DEA4DEB}"/>
    <cellStyle name="Normal 2 5 2 5 5" xfId="43595" xr:uid="{8202DBC1-C4FB-445B-B90D-E8B082623D8C}"/>
    <cellStyle name="Normal 2 5 2 6" xfId="12479" xr:uid="{C9F1B719-5A7E-42E9-8C0F-D79B728BBB0E}"/>
    <cellStyle name="Normal 2 5 2 6 2" xfId="21219" xr:uid="{90C0D1AB-22FD-4F32-80B1-C0FD0177E5D3}"/>
    <cellStyle name="Normal 2 5 2 6 2 2" xfId="41187" xr:uid="{5E41457A-E1C6-4FA7-80C1-714994B547A2}"/>
    <cellStyle name="Normal 2 5 2 6 3" xfId="43597" xr:uid="{6737D074-7283-4373-83DD-7D5E23DEDBD9}"/>
    <cellStyle name="Normal 2 5 2 7" xfId="10109" xr:uid="{91F3B302-F1EE-47FD-A114-176D0018D854}"/>
    <cellStyle name="Normal 2 5 2 7 2" xfId="21220" xr:uid="{876D8E05-A9DE-46F6-8B3F-E1E5E8FF398C}"/>
    <cellStyle name="Normal 2 5 2 7 2 2" xfId="41188" xr:uid="{360084CA-CFF0-4DD3-BE04-B771A3590758}"/>
    <cellStyle name="Normal 2 5 2 7 3" xfId="43598" xr:uid="{6764D5C4-C24A-4A84-BF7B-F9B5C8B3996C}"/>
    <cellStyle name="Normal 2 5 2 8" xfId="21193" xr:uid="{8980D470-5CA3-4470-B1D6-AF043D7017ED}"/>
    <cellStyle name="Normal 2 5 2 8 2" xfId="41161" xr:uid="{D89E5D16-01FF-4CD8-A6D6-A99CBC26BEF9}"/>
    <cellStyle name="Normal 2 5 2 9" xfId="23770" xr:uid="{80711729-ED4A-49AC-A136-7B803FE4A59C}"/>
    <cellStyle name="Normal 2 5 3" xfId="1982" xr:uid="{2BF9697B-AFE2-45BE-B394-8C7E6E12138C}"/>
    <cellStyle name="Normal 2 5 3 2" xfId="2851" xr:uid="{DBEAA056-ACDF-4316-B98F-CE3CA140DFAD}"/>
    <cellStyle name="Normal 2 5 3 2 2" xfId="6679" xr:uid="{E1445C70-B368-410B-816F-C66BDA3E954F}"/>
    <cellStyle name="Normal 2 5 3 2 2 2" xfId="28169" xr:uid="{54641D80-DF3E-46F6-9BCD-F38A5E0E11E6}"/>
    <cellStyle name="Normal 2 5 3 2 3" xfId="21222" xr:uid="{6C7422C1-76B8-41A8-A0C6-BDE53F915A45}"/>
    <cellStyle name="Normal 2 5 3 2 4" xfId="24395" xr:uid="{E0E325F6-B965-4311-864E-DD7AC0880D54}"/>
    <cellStyle name="Normal 2 5 3 2 5" xfId="48732" xr:uid="{03C82950-F193-4C4D-8636-C26F7FD53188}"/>
    <cellStyle name="Normal 2 5 3 3" xfId="6064" xr:uid="{EDD629D8-E445-43D0-9015-5D81E250478B}"/>
    <cellStyle name="Normal 2 5 3 3 2" xfId="27551" xr:uid="{5C6F6609-B3BC-475F-BC35-2551CA88C804}"/>
    <cellStyle name="Normal 2 5 3 3 3" xfId="49241" xr:uid="{880C0E8B-3FAB-4D8A-A59E-A02AE7FAB52D}"/>
    <cellStyle name="Normal 2 5 3 4" xfId="9836" xr:uid="{FECBBC2D-582A-46D1-B237-A03FDA845FBB}"/>
    <cellStyle name="Normal 2 5 3 4 2" xfId="31323" xr:uid="{D7D57104-2DDB-4583-B184-50FBD534C858}"/>
    <cellStyle name="Normal 2 5 3 5" xfId="12480" xr:uid="{38B74583-1FD2-4554-BBDA-EC70F6048D33}"/>
    <cellStyle name="Normal 2 5 3 6" xfId="21221" xr:uid="{81CA86E2-DB76-4EEA-9051-8F648E9849F4}"/>
    <cellStyle name="Normal 2 5 3 6 2" xfId="41189" xr:uid="{F55A9CA1-CFE6-4EFB-BC86-0590011418BB}"/>
    <cellStyle name="Normal 2 5 3 7" xfId="23712" xr:uid="{0C9E99F4-A309-437C-AFCC-1C16E12E12AC}"/>
    <cellStyle name="Normal 2 5 3 8" xfId="43599" xr:uid="{EA47C7F2-16FF-4B69-B648-7FE1D672B048}"/>
    <cellStyle name="Normal 2 5 3 9" xfId="46974" xr:uid="{B37EE740-7612-49C5-A40E-8DD3B22C5EBB}"/>
    <cellStyle name="Normal 2 5 4" xfId="2186" xr:uid="{565D46AF-3694-4372-8C5B-9C075B9F983E}"/>
    <cellStyle name="Normal 2 5 4 2" xfId="4859" xr:uid="{168CD98F-8927-40B8-84FD-8B7B75923798}"/>
    <cellStyle name="Normal 2 5 4 2 2" xfId="8627" xr:uid="{288E72AA-3808-4A15-BAC2-5FBD4E232F90}"/>
    <cellStyle name="Normal 2 5 4 2 2 2" xfId="30117" xr:uid="{E4992BAE-C772-49E1-906D-0D443428AE16}"/>
    <cellStyle name="Normal 2 5 4 2 3" xfId="21224" xr:uid="{CA88D002-E785-4B4B-B7E0-03A51680C015}"/>
    <cellStyle name="Normal 2 5 4 2 4" xfId="26346" xr:uid="{11E7F7E0-D4B1-4CF9-9D29-E0215A302A25}"/>
    <cellStyle name="Normal 2 5 4 2 5" xfId="48916" xr:uid="{C33027E8-1F84-46FA-85F0-5B88FAEF6AB1}"/>
    <cellStyle name="Normal 2 5 4 3" xfId="6247" xr:uid="{BE3C852A-AA7C-463D-BD6F-33C67FD1DC83}"/>
    <cellStyle name="Normal 2 5 4 3 2" xfId="27735" xr:uid="{99CDEEF5-77F6-4619-B882-949C3B550BEC}"/>
    <cellStyle name="Normal 2 5 4 3 3" xfId="49421" xr:uid="{1F5415D7-F92F-41A8-A3E1-D50915E3F6A5}"/>
    <cellStyle name="Normal 2 5 4 4" xfId="12481" xr:uid="{06B55578-B04E-4141-81E9-2597CD0462B4}"/>
    <cellStyle name="Normal 2 5 4 5" xfId="21223" xr:uid="{683542D2-B44A-410B-838A-5ACF21158D68}"/>
    <cellStyle name="Normal 2 5 4 5 2" xfId="41190" xr:uid="{BE597003-459A-4C82-87FB-46405D1D7333}"/>
    <cellStyle name="Normal 2 5 4 6" xfId="23895" xr:uid="{A5F18E4F-747D-487D-AD66-F4967C5C1AF4}"/>
    <cellStyle name="Normal 2 5 4 7" xfId="43600" xr:uid="{5DE319EC-747E-4E4A-BC58-A70117244995}"/>
    <cellStyle name="Normal 2 5 4 8" xfId="47157" xr:uid="{2E87CFC7-AD88-4CD4-B6DD-92E7D85F2B24}"/>
    <cellStyle name="Normal 2 5 5" xfId="2550" xr:uid="{442BAF4C-FD7C-4146-AF77-43223FD454A7}"/>
    <cellStyle name="Normal 2 5 5 2" xfId="6505" xr:uid="{2B4660E8-3811-47A0-8772-5C87F9B8997F}"/>
    <cellStyle name="Normal 2 5 5 2 2" xfId="27994" xr:uid="{BB661CFF-5300-476C-A30F-FEC60FD56BBA}"/>
    <cellStyle name="Normal 2 5 5 3" xfId="12482" xr:uid="{164464CE-3346-46AF-9CD1-2440C29BF72E}"/>
    <cellStyle name="Normal 2 5 5 4" xfId="21225" xr:uid="{E964CB60-7CBE-41EA-9D41-7698299249A8}"/>
    <cellStyle name="Normal 2 5 5 4 2" xfId="41191" xr:uid="{5191D209-5D45-45AC-95DB-90B7DBA621FF}"/>
    <cellStyle name="Normal 2 5 5 5" xfId="24212" xr:uid="{4D0E4EC1-08D2-4945-A5BB-E43A62F4A736}"/>
    <cellStyle name="Normal 2 5 5 6" xfId="43601" xr:uid="{AA8D11AA-67D7-495F-A228-96B9CD1E2FC5}"/>
    <cellStyle name="Normal 2 5 6" xfId="9690" xr:uid="{81A1DD04-4F45-46FF-8D48-F9FB23721218}"/>
    <cellStyle name="Normal 2 5 6 2" xfId="12483" xr:uid="{E912A5F3-B8C4-44A0-9010-D28810C2945F}"/>
    <cellStyle name="Normal 2 5 6 3" xfId="21226" xr:uid="{D4734697-CAE3-489B-9039-4FA92A26E670}"/>
    <cellStyle name="Normal 2 5 6 3 2" xfId="41192" xr:uid="{B4768D3D-85B0-4E8B-A220-691C3D439E74}"/>
    <cellStyle name="Normal 2 5 6 4" xfId="31178" xr:uid="{D4AFFFBC-7CA8-43F4-9DEB-7A6C878FBA39}"/>
    <cellStyle name="Normal 2 5 6 5" xfId="43602" xr:uid="{5973618E-706B-48F9-8820-A6D80B420331}"/>
    <cellStyle name="Normal 2 5 7" xfId="12484" xr:uid="{656288DA-67C7-4ABC-B607-5835D89CF303}"/>
    <cellStyle name="Normal 2 5 7 2" xfId="21227" xr:uid="{D9DC3796-9C34-4808-A51C-7418303B8697}"/>
    <cellStyle name="Normal 2 5 7 2 2" xfId="41193" xr:uid="{29E83D3B-3529-4779-B081-7C6CD07650ED}"/>
    <cellStyle name="Normal 2 5 7 3" xfId="43603" xr:uid="{25FDB98E-AEEB-4034-A7DD-8F2F457DFACE}"/>
    <cellStyle name="Normal 2 5 8" xfId="9995" xr:uid="{53EAF633-13A7-4E19-BDDF-08E8E7406652}"/>
    <cellStyle name="Normal 2 5 8 2" xfId="21228" xr:uid="{EAF0013F-4F3F-403B-A874-92CF38665921}"/>
    <cellStyle name="Normal 2 5 9" xfId="21229" xr:uid="{E6417511-505B-4178-9DD9-3D49356BFF09}"/>
    <cellStyle name="Normal 2 5 9 2" xfId="41194" xr:uid="{33BCBAF4-127C-4332-ADD1-62E3C12E0ECC}"/>
    <cellStyle name="Normal 2 5 9 3" xfId="43604" xr:uid="{2A5775AC-90AD-4D8E-B297-E5CEB140BC1C}"/>
    <cellStyle name="Normal 2 50" xfId="21230" xr:uid="{109ED09B-A1F6-45F1-A82E-8468DB8C22DA}"/>
    <cellStyle name="Normal 2 50 2" xfId="21231" xr:uid="{B4DE70EA-6FD5-49D0-B107-66315E09430D}"/>
    <cellStyle name="Normal 2 51" xfId="21232" xr:uid="{D81B9FDE-749B-4FAE-ADCE-6C7A86BF2AAB}"/>
    <cellStyle name="Normal 2 51 2" xfId="21233" xr:uid="{3D498659-31A3-41CF-9DCB-306EC44A1322}"/>
    <cellStyle name="Normal 2 52" xfId="21234" xr:uid="{D6F21452-96A0-4E1E-BEBA-C8BC86247A80}"/>
    <cellStyle name="Normal 2 52 2" xfId="21235" xr:uid="{E05B8AC2-DFA9-4859-9787-1F3692A94912}"/>
    <cellStyle name="Normal 2 53" xfId="21236" xr:uid="{C6FF8FBE-2A0E-4AFA-8A0A-6EAEA6AB5B9F}"/>
    <cellStyle name="Normal 2 53 2" xfId="21237" xr:uid="{FB4175C6-F789-42A7-AF1F-A5F5D76CE722}"/>
    <cellStyle name="Normal 2 54" xfId="21238" xr:uid="{7DECC996-B768-46A6-A5BA-EB6C956F4304}"/>
    <cellStyle name="Normal 2 54 2" xfId="21239" xr:uid="{5425F161-C6B8-4364-B629-17B2620431C3}"/>
    <cellStyle name="Normal 2 55" xfId="21240" xr:uid="{FF9B0D7E-54DA-48CF-99D1-858AF6C5FD98}"/>
    <cellStyle name="Normal 2 55 2" xfId="21241" xr:uid="{45D5FB62-D105-48DA-9036-58D13E998F16}"/>
    <cellStyle name="Normal 2 56" xfId="21242" xr:uid="{51AF2AF1-2F40-479C-A0ED-11C662EE4290}"/>
    <cellStyle name="Normal 2 56 2" xfId="21243" xr:uid="{A60ACAA5-827A-4988-89A5-2348C2F3BBC5}"/>
    <cellStyle name="Normal 2 57" xfId="21244" xr:uid="{FC5750B7-FC8B-430C-8E07-43A49592A410}"/>
    <cellStyle name="Normal 2 57 2" xfId="21245" xr:uid="{D8F60C1D-0E67-4593-9167-29E1FA3DBA19}"/>
    <cellStyle name="Normal 2 58" xfId="21246" xr:uid="{3AFAFC32-2FE6-4713-8EB0-284EB0943F38}"/>
    <cellStyle name="Normal 2 58 2" xfId="21247" xr:uid="{FBA376D1-0573-4244-A002-A93F6CBF17DF}"/>
    <cellStyle name="Normal 2 59" xfId="21248" xr:uid="{0EE5D14B-0536-4968-A084-DA3499121D71}"/>
    <cellStyle name="Normal 2 59 2" xfId="21249" xr:uid="{0F2CBAE5-0A71-496F-B442-B67511A40246}"/>
    <cellStyle name="Normal 2 6" xfId="788" xr:uid="{07E0D2F3-211E-47CD-9440-42ED785D214E}"/>
    <cellStyle name="Normal 2 6 10" xfId="21250" xr:uid="{885A0209-A5BB-40DC-A464-01819062295F}"/>
    <cellStyle name="Normal 2 6 10 2" xfId="41195" xr:uid="{E9CA2B28-FBAA-4AE8-BFF0-A5AE74B6D221}"/>
    <cellStyle name="Normal 2 6 11" xfId="43605" xr:uid="{53480A78-12BC-45BD-939F-D0BBBC7F0A2C}"/>
    <cellStyle name="Normal 2 6 12" xfId="1780" xr:uid="{12F4E391-5A91-4469-993F-1350399137FD}"/>
    <cellStyle name="Normal 2 6 2" xfId="2064" xr:uid="{63F7BF67-45EF-4BD8-B290-8EB7EF0F6F2C}"/>
    <cellStyle name="Normal 2 6 2 2" xfId="2737" xr:uid="{14F713C7-53DD-48AC-A2F9-B8DAE2D34E80}"/>
    <cellStyle name="Normal 2 6 2 2 2" xfId="12486" xr:uid="{D064087A-C63E-48BF-966E-1A01825EE58F}"/>
    <cellStyle name="Normal 2 6 2 2 2 2" xfId="21254" xr:uid="{D8A860D7-11D3-4586-BBC1-4D23D2B4FADC}"/>
    <cellStyle name="Normal 2 6 2 2 2 2 2" xfId="21255" xr:uid="{93C4A99D-307B-44B4-888B-3D825F14C90D}"/>
    <cellStyle name="Normal 2 6 2 2 2 2 2 2" xfId="41200" xr:uid="{3A0575F3-CE4A-46AD-9F0E-EE9261C74B9C}"/>
    <cellStyle name="Normal 2 6 2 2 2 2 2 3" xfId="43610" xr:uid="{2A91EC77-3C26-4D9C-9F2C-8F2881D2DB34}"/>
    <cellStyle name="Normal 2 6 2 2 2 2 3" xfId="41199" xr:uid="{A50E26E4-AF6E-498D-8AFD-4426AF20AB64}"/>
    <cellStyle name="Normal 2 6 2 2 2 2 4" xfId="43609" xr:uid="{FFBA3D0B-49CD-447B-A4AE-5803F45DD12F}"/>
    <cellStyle name="Normal 2 6 2 2 2 3" xfId="21256" xr:uid="{A651933A-9967-4C27-813E-3484F0F5C660}"/>
    <cellStyle name="Normal 2 6 2 2 2 3 2" xfId="21257" xr:uid="{F772D880-F926-4BED-8A1E-D77B375C390A}"/>
    <cellStyle name="Normal 2 6 2 2 2 3 2 2" xfId="41202" xr:uid="{8B4C3AD6-A874-43E0-B57E-BB9631196F84}"/>
    <cellStyle name="Normal 2 6 2 2 2 3 2 3" xfId="43612" xr:uid="{C6FE14D4-2C5E-412E-A54A-6A0E8190C08A}"/>
    <cellStyle name="Normal 2 6 2 2 2 3 3" xfId="41201" xr:uid="{C009708B-F629-48C5-8C96-CBC88E5826AD}"/>
    <cellStyle name="Normal 2 6 2 2 2 3 4" xfId="43611" xr:uid="{15945A8A-2C67-4976-ABFA-23493DB257AD}"/>
    <cellStyle name="Normal 2 6 2 2 2 4" xfId="21258" xr:uid="{CDF7A2AE-8753-48DE-B840-907767912C6D}"/>
    <cellStyle name="Normal 2 6 2 2 2 4 2" xfId="41203" xr:uid="{1B8838E6-352E-4BF1-974B-AA00CB85A49D}"/>
    <cellStyle name="Normal 2 6 2 2 2 4 3" xfId="43613" xr:uid="{ED1B0A4C-64DE-4E97-B894-428993F0CB34}"/>
    <cellStyle name="Normal 2 6 2 2 2 5" xfId="21259" xr:uid="{6339A0BB-DEC9-40CA-8B2F-1D00CC265E5C}"/>
    <cellStyle name="Normal 2 6 2 2 2 5 2" xfId="41204" xr:uid="{F3AF357C-939E-406B-A804-6D14BAD4D1EF}"/>
    <cellStyle name="Normal 2 6 2 2 2 5 3" xfId="43614" xr:uid="{19799BD6-CEE3-493F-99BA-3356F8419137}"/>
    <cellStyle name="Normal 2 6 2 2 2 6" xfId="21253" xr:uid="{163F4BFF-AAC6-4DE9-B24E-2B728BC99D0B}"/>
    <cellStyle name="Normal 2 6 2 2 2 6 2" xfId="41198" xr:uid="{158E7730-009B-43CD-B454-A20E768DFDA7}"/>
    <cellStyle name="Normal 2 6 2 2 2 7" xfId="43608" xr:uid="{4EECC3B3-6D20-4569-B08E-4859F1084C41}"/>
    <cellStyle name="Normal 2 6 2 2 3" xfId="21260" xr:uid="{137E63AD-C916-4CB4-B999-EE6447F39DC5}"/>
    <cellStyle name="Normal 2 6 2 2 3 2" xfId="21261" xr:uid="{14819A51-F505-41AA-9E4A-0C8A3CE86A08}"/>
    <cellStyle name="Normal 2 6 2 2 3 2 2" xfId="41206" xr:uid="{05780B41-5ACF-4768-91F4-BD160E66A9F9}"/>
    <cellStyle name="Normal 2 6 2 2 3 2 3" xfId="43616" xr:uid="{ADB11B00-8DBF-4BE0-9342-E47D7AC12312}"/>
    <cellStyle name="Normal 2 6 2 2 3 3" xfId="41205" xr:uid="{A8895ADC-2B0E-466F-A0B3-797345CAEB34}"/>
    <cellStyle name="Normal 2 6 2 2 3 4" xfId="43615" xr:uid="{DEC515D6-DFAE-41E8-8F9C-DCDDC3ACCB51}"/>
    <cellStyle name="Normal 2 6 2 2 4" xfId="21262" xr:uid="{210B9BC3-DECA-4B49-AEBE-03A317DBA91D}"/>
    <cellStyle name="Normal 2 6 2 2 4 2" xfId="21263" xr:uid="{1A6DF8FA-8A25-44E8-9F18-22163F94B74F}"/>
    <cellStyle name="Normal 2 6 2 2 4 2 2" xfId="41208" xr:uid="{C7614EDF-9414-4A1D-B776-BFE13E042A25}"/>
    <cellStyle name="Normal 2 6 2 2 4 2 3" xfId="43618" xr:uid="{AE4366A8-B40A-4D9D-AADC-54900E1F04BE}"/>
    <cellStyle name="Normal 2 6 2 2 4 3" xfId="41207" xr:uid="{240E8122-E648-4A19-B07C-EAD9D841DAD7}"/>
    <cellStyle name="Normal 2 6 2 2 4 4" xfId="43617" xr:uid="{3F7E7BF8-4B05-471C-BB38-A71929E2E818}"/>
    <cellStyle name="Normal 2 6 2 2 5" xfId="21264" xr:uid="{6CF3645D-889B-4297-B586-DF0853DE9806}"/>
    <cellStyle name="Normal 2 6 2 2 5 2" xfId="41209" xr:uid="{5A778933-C162-4C3B-8E91-16AEE910280D}"/>
    <cellStyle name="Normal 2 6 2 2 5 3" xfId="43619" xr:uid="{59A18270-3023-4A11-BB26-AEDD467A832F}"/>
    <cellStyle name="Normal 2 6 2 2 6" xfId="21265" xr:uid="{A4258638-6230-4F23-8D60-DC3CBED805EA}"/>
    <cellStyle name="Normal 2 6 2 2 6 2" xfId="41210" xr:uid="{5146EA65-0639-43C8-A336-A69CF81E637C}"/>
    <cellStyle name="Normal 2 6 2 2 6 3" xfId="43620" xr:uid="{EDE96851-3EB2-4E9D-ABCD-25C8DF8F2796}"/>
    <cellStyle name="Normal 2 6 2 2 7" xfId="21252" xr:uid="{FB35AC07-1E4D-4DD1-BAB8-0C57F1FB579E}"/>
    <cellStyle name="Normal 2 6 2 2 7 2" xfId="41197" xr:uid="{4B01C2F7-44E4-48BF-85FD-5833473CABBF}"/>
    <cellStyle name="Normal 2 6 2 2 8" xfId="43607" xr:uid="{2FA47068-14EA-4FB3-9CEF-F227F6B70A8E}"/>
    <cellStyle name="Normal 2 6 2 3" xfId="12487" xr:uid="{6B0D90B9-B83D-47CE-A0B7-7E0E96D18A5B}"/>
    <cellStyle name="Normal 2 6 2 3 2" xfId="21267" xr:uid="{AA59738D-FD65-407F-90A7-1E51B9507E7F}"/>
    <cellStyle name="Normal 2 6 2 3 2 2" xfId="21268" xr:uid="{2C82018F-ABBD-44B2-B474-38C75F0346C6}"/>
    <cellStyle name="Normal 2 6 2 3 2 2 2" xfId="41213" xr:uid="{C09C1B3C-B3CA-4AF4-B76C-B5A30EFD9391}"/>
    <cellStyle name="Normal 2 6 2 3 2 2 3" xfId="43623" xr:uid="{3C8C9445-42CE-48B6-BB9F-A0A9DB81AD59}"/>
    <cellStyle name="Normal 2 6 2 3 2 3" xfId="41212" xr:uid="{29943A7E-423E-4736-894E-0CDDECCC74ED}"/>
    <cellStyle name="Normal 2 6 2 3 2 4" xfId="43622" xr:uid="{45DA51C2-BF86-47F9-A64E-44D71B8DC226}"/>
    <cellStyle name="Normal 2 6 2 3 3" xfId="21269" xr:uid="{85D10AE1-280B-41FE-83F7-F28DAD571024}"/>
    <cellStyle name="Normal 2 6 2 3 3 2" xfId="21270" xr:uid="{E8C3AA6D-80F6-4A2C-989C-DEFFDACA529A}"/>
    <cellStyle name="Normal 2 6 2 3 3 2 2" xfId="41215" xr:uid="{B2C3FC32-EAB0-45C2-830D-51D671FAE6B2}"/>
    <cellStyle name="Normal 2 6 2 3 3 2 3" xfId="43625" xr:uid="{759525EF-E06F-4B2B-9A89-05846488869D}"/>
    <cellStyle name="Normal 2 6 2 3 3 3" xfId="41214" xr:uid="{6DBF94AE-FF0F-4B74-BE0B-3D0A98446AA9}"/>
    <cellStyle name="Normal 2 6 2 3 3 4" xfId="43624" xr:uid="{290096DB-100E-4864-B407-209E9B607C08}"/>
    <cellStyle name="Normal 2 6 2 3 4" xfId="21271" xr:uid="{1203729A-28EF-47D8-8D2C-3D804C11E56D}"/>
    <cellStyle name="Normal 2 6 2 3 4 2" xfId="41216" xr:uid="{96624347-8F3D-46A6-93DD-D426BCF57640}"/>
    <cellStyle name="Normal 2 6 2 3 4 3" xfId="43626" xr:uid="{4B6C22CB-7C52-46EA-BE76-72734FE82C59}"/>
    <cellStyle name="Normal 2 6 2 3 5" xfId="21272" xr:uid="{917D8971-CFB1-4A81-BA26-914F60B01450}"/>
    <cellStyle name="Normal 2 6 2 3 5 2" xfId="41217" xr:uid="{FF94F013-8464-4651-98C4-D8966D9A149C}"/>
    <cellStyle name="Normal 2 6 2 3 5 3" xfId="43627" xr:uid="{936D1AF4-E7B5-4C4C-93E7-C7434D92C7E0}"/>
    <cellStyle name="Normal 2 6 2 3 6" xfId="21266" xr:uid="{30A29B9E-4CDC-4B19-A7ED-AB44FC9975AB}"/>
    <cellStyle name="Normal 2 6 2 3 6 2" xfId="41211" xr:uid="{6E60CC28-0E6D-432E-96A3-C9A541E471E6}"/>
    <cellStyle name="Normal 2 6 2 3 7" xfId="43621" xr:uid="{CF2EF253-5D07-4226-BCE0-F902A8799400}"/>
    <cellStyle name="Normal 2 6 2 4" xfId="12485" xr:uid="{BB010261-D34C-41D2-943F-D7A713CF7C10}"/>
    <cellStyle name="Normal 2 6 2 4 2" xfId="21274" xr:uid="{4827A351-7D91-46D5-ADD2-064CD8646017}"/>
    <cellStyle name="Normal 2 6 2 4 2 2" xfId="41219" xr:uid="{4D899CC4-3421-4002-81D5-1E38BF26BFA8}"/>
    <cellStyle name="Normal 2 6 2 4 2 3" xfId="43629" xr:uid="{CA8B2224-D0D1-40FA-B6E7-0AFCEC909B72}"/>
    <cellStyle name="Normal 2 6 2 4 3" xfId="21273" xr:uid="{D6406F48-CBD7-4813-BFE2-2C819808DE46}"/>
    <cellStyle name="Normal 2 6 2 4 3 2" xfId="41218" xr:uid="{79DC4F95-BEE2-415E-9BC3-8341DA73BE63}"/>
    <cellStyle name="Normal 2 6 2 4 4" xfId="43628" xr:uid="{0AEDC591-5361-4681-A13F-B8928FA2F19D}"/>
    <cellStyle name="Normal 2 6 2 5" xfId="21275" xr:uid="{9D43DF73-1936-4D15-A737-2155985640C3}"/>
    <cellStyle name="Normal 2 6 2 5 2" xfId="21276" xr:uid="{57D1FACB-6100-4AD7-A9D1-9E961D9F7284}"/>
    <cellStyle name="Normal 2 6 2 5 2 2" xfId="41221" xr:uid="{5221B97A-A948-457F-9632-E026683F0799}"/>
    <cellStyle name="Normal 2 6 2 5 2 3" xfId="43631" xr:uid="{F69CE976-5DCD-4B3F-9381-A7EBDD4612F4}"/>
    <cellStyle name="Normal 2 6 2 5 3" xfId="41220" xr:uid="{AB242B8A-F9E9-4B82-BC65-9932A9B3A056}"/>
    <cellStyle name="Normal 2 6 2 5 4" xfId="43630" xr:uid="{A6529462-AA0F-41E6-B414-9E0B20D6CC10}"/>
    <cellStyle name="Normal 2 6 2 6" xfId="21277" xr:uid="{7E1CA714-2D46-4119-BA41-A635C1937CDD}"/>
    <cellStyle name="Normal 2 6 2 6 2" xfId="41222" xr:uid="{D84557CF-488A-4A48-936B-D1DDD4CA2E8E}"/>
    <cellStyle name="Normal 2 6 2 6 3" xfId="43632" xr:uid="{227F2792-C854-4050-861F-5CEFD443C77F}"/>
    <cellStyle name="Normal 2 6 2 7" xfId="21278" xr:uid="{AED4E53E-EDDC-48E9-BDDD-B5A1E19646C5}"/>
    <cellStyle name="Normal 2 6 2 7 2" xfId="41223" xr:uid="{D97AC709-FCF7-4597-AEBE-A6CCBC899118}"/>
    <cellStyle name="Normal 2 6 2 7 3" xfId="43633" xr:uid="{0D70F126-6698-42F9-B93D-2622C3728E65}"/>
    <cellStyle name="Normal 2 6 2 8" xfId="21251" xr:uid="{AB829EBE-FD89-4C25-A77F-BDD7B5A3BE19}"/>
    <cellStyle name="Normal 2 6 2 8 2" xfId="41196" xr:uid="{43C9FAE3-470A-4642-93AC-973135E646D9}"/>
    <cellStyle name="Normal 2 6 2 9" xfId="43606" xr:uid="{4557BE18-3C64-4BA5-85FC-329BFBF87493}"/>
    <cellStyle name="Normal 2 6 3" xfId="2008" xr:uid="{BCEAC760-3DC5-4D13-A7D7-4871C6CF4624}"/>
    <cellStyle name="Normal 2 6 3 2" xfId="2852" xr:uid="{8968BC9C-6006-4CB8-A321-5BB88053BAC3}"/>
    <cellStyle name="Normal 2 6 3 2 2" xfId="6680" xr:uid="{97817413-8487-4BA1-A86F-4A6E8603DB3F}"/>
    <cellStyle name="Normal 2 6 3 2 2 2" xfId="28170" xr:uid="{89FB8554-B538-4667-8F5C-FCF5BC6C9303}"/>
    <cellStyle name="Normal 2 6 3 2 3" xfId="21280" xr:uid="{313D8ED6-4C05-4EEC-BCD7-82CC0D4BEC33}"/>
    <cellStyle name="Normal 2 6 3 2 4" xfId="24396" xr:uid="{954F0134-9183-49F8-A22E-57E2A6EADC34}"/>
    <cellStyle name="Normal 2 6 3 3" xfId="9837" xr:uid="{03455BEC-A28A-451A-A16A-99683A77B642}"/>
    <cellStyle name="Normal 2 6 3 3 2" xfId="31324" xr:uid="{C875578F-6368-49E9-80F9-344F266498E5}"/>
    <cellStyle name="Normal 2 6 3 4" xfId="12488" xr:uid="{7BEB2ACD-7385-4A8E-ABCB-E325AD94C0A2}"/>
    <cellStyle name="Normal 2 6 3 5" xfId="21279" xr:uid="{2D134829-F945-4AD0-B7BC-EEFB77860CC6}"/>
    <cellStyle name="Normal 2 6 3 5 2" xfId="41224" xr:uid="{0256005D-E349-4AD4-8E15-9ECBAC764F2B}"/>
    <cellStyle name="Normal 2 6 3 6" xfId="43634" xr:uid="{367B7848-E141-4914-BA9A-CC9CD4D19530}"/>
    <cellStyle name="Normal 2 6 4" xfId="2551" xr:uid="{D88E4922-62AB-4A61-803C-70C073A35082}"/>
    <cellStyle name="Normal 2 6 4 2" xfId="6506" xr:uid="{DB85EE72-EB67-468E-95F9-A8E974FE28DD}"/>
    <cellStyle name="Normal 2 6 4 2 2" xfId="21282" xr:uid="{013AC4D8-6B6D-4B18-AA65-13D77A0CE293}"/>
    <cellStyle name="Normal 2 6 4 2 3" xfId="27995" xr:uid="{6EAAC4CC-EBBA-45FD-A8D5-1D689E1FAB65}"/>
    <cellStyle name="Normal 2 6 4 3" xfId="12489" xr:uid="{A281D8B7-24C9-44A8-BA68-E15C8CDAB99D}"/>
    <cellStyle name="Normal 2 6 4 3 2" xfId="33274" xr:uid="{85738917-EAA6-4781-911B-15C9C2C82D20}"/>
    <cellStyle name="Normal 2 6 4 4" xfId="21281" xr:uid="{236D3241-BE99-4961-BA83-9AF32293A700}"/>
    <cellStyle name="Normal 2 6 4 4 2" xfId="41225" xr:uid="{3977C222-6D2D-4224-B306-F4AEF4764208}"/>
    <cellStyle name="Normal 2 6 4 5" xfId="24213" xr:uid="{8CC8C4A1-53D5-4F4B-82FE-83AC1874C6CA}"/>
    <cellStyle name="Normal 2 6 4 6" xfId="43635" xr:uid="{2BB3482E-50A5-4B6E-A3EA-9614743A2B4B}"/>
    <cellStyle name="Normal 2 6 5" xfId="9691" xr:uid="{0D0E09C5-0652-44AC-A8C3-22445DB4BF0C}"/>
    <cellStyle name="Normal 2 6 5 2" xfId="12490" xr:uid="{10E8FCEA-DC44-4BF3-9BE7-963BCF5490D7}"/>
    <cellStyle name="Normal 2 6 5 3" xfId="21283" xr:uid="{20EDEE18-695C-4814-8F98-97BE0CB19D89}"/>
    <cellStyle name="Normal 2 6 5 3 2" xfId="41226" xr:uid="{7D067968-3AFB-4912-9660-71BAA324E29C}"/>
    <cellStyle name="Normal 2 6 5 4" xfId="31179" xr:uid="{19B1B486-25C9-422E-99D5-48F9E71A5DC7}"/>
    <cellStyle name="Normal 2 6 5 5" xfId="43636" xr:uid="{11E6DC89-120D-4C6C-85FB-ED89CF689248}"/>
    <cellStyle name="Normal 2 6 6" xfId="12491" xr:uid="{92894E25-F0F3-41BE-B82A-841B23BBF111}"/>
    <cellStyle name="Normal 2 6 6 2" xfId="21284" xr:uid="{A1C1A4B7-5400-4768-A1C8-75AC7E5121DA}"/>
    <cellStyle name="Normal 2 6 6 2 2" xfId="41227" xr:uid="{DC37EB04-6690-4788-86F2-DFC0A83AAB1F}"/>
    <cellStyle name="Normal 2 6 6 3" xfId="43637" xr:uid="{E751D5E2-C1F4-4732-BAF6-58E3DE8B7FD2}"/>
    <cellStyle name="Normal 2 6 7" xfId="12492" xr:uid="{795A9EC5-880E-4875-AF14-AAC69A605F07}"/>
    <cellStyle name="Normal 2 6 7 2" xfId="21285" xr:uid="{137C2482-32E3-4B20-8790-5B037C9F6F6D}"/>
    <cellStyle name="Normal 2 6 7 2 2" xfId="41228" xr:uid="{91115EE0-B587-4466-8761-EB8530967E95}"/>
    <cellStyle name="Normal 2 6 7 3" xfId="43638" xr:uid="{35C6C5D6-A4DB-44CC-BE79-9C8AE7C6ACCF}"/>
    <cellStyle name="Normal 2 6 8" xfId="9996" xr:uid="{1C3A7743-B052-488E-99F0-557133853E8F}"/>
    <cellStyle name="Normal 2 6 8 2" xfId="21286" xr:uid="{128DCD9C-8FF2-4C46-A260-C201092B8F92}"/>
    <cellStyle name="Normal 2 6 9" xfId="21287" xr:uid="{9285B358-0BBF-4A00-8C37-1F17D627D093}"/>
    <cellStyle name="Normal 2 6 9 2" xfId="41229" xr:uid="{B80BC303-E026-4DA2-82EF-A786E8C1D59B}"/>
    <cellStyle name="Normal 2 6 9 3" xfId="43639" xr:uid="{4A696471-4B88-441A-AECC-85855C32F8C3}"/>
    <cellStyle name="Normal 2 60" xfId="21288" xr:uid="{A7E10F5B-1921-4F26-B067-0919747BB0EF}"/>
    <cellStyle name="Normal 2 60 2" xfId="21289" xr:uid="{66BF977B-2157-44E5-BD24-A458936A4294}"/>
    <cellStyle name="Normal 2 61" xfId="21290" xr:uid="{F2B03A9C-1E68-4C55-9F52-83AF73098730}"/>
    <cellStyle name="Normal 2 61 2" xfId="21291" xr:uid="{54631572-B69C-438D-8D93-5A69078851EC}"/>
    <cellStyle name="Normal 2 62" xfId="21292" xr:uid="{4CF0D292-01AF-49CE-9C32-F484F22524BF}"/>
    <cellStyle name="Normal 2 62 2" xfId="21293" xr:uid="{FB127682-A6CC-4D8F-8977-BC79413A1C2A}"/>
    <cellStyle name="Normal 2 63" xfId="21294" xr:uid="{D63533C5-F1D8-48C5-8AF3-65E56C7D53C4}"/>
    <cellStyle name="Normal 2 63 2" xfId="21295" xr:uid="{C820FBC3-4CF3-43BA-BF2F-2D99EDF65047}"/>
    <cellStyle name="Normal 2 64" xfId="21296" xr:uid="{CBE67801-5ACF-43CB-9BE5-B9E659EF8B8D}"/>
    <cellStyle name="Normal 2 64 2" xfId="21297" xr:uid="{0E15439A-4A24-4A12-8C23-96654BF9C4B5}"/>
    <cellStyle name="Normal 2 65" xfId="21298" xr:uid="{2FA25AE9-A293-426C-8FA6-C5B96E161916}"/>
    <cellStyle name="Normal 2 65 2" xfId="21299" xr:uid="{2AF21AE1-C1FC-4C84-9B09-3CA3A56B9E57}"/>
    <cellStyle name="Normal 2 66" xfId="21300" xr:uid="{D6006C70-A736-46A4-B7D9-85BBB6635FDE}"/>
    <cellStyle name="Normal 2 66 2" xfId="21301" xr:uid="{2C5DD27A-4241-47DD-A29C-D7755102FAB0}"/>
    <cellStyle name="Normal 2 67" xfId="21302" xr:uid="{1948298A-ABE3-4C5F-B4FA-9CA2483DAAB3}"/>
    <cellStyle name="Normal 2 67 2" xfId="21303" xr:uid="{60B04755-0B76-4BDA-9E7F-599A97A34A8C}"/>
    <cellStyle name="Normal 2 68" xfId="21304" xr:uid="{C60C0577-0ADA-4DAE-9361-F6DD5567BB4E}"/>
    <cellStyle name="Normal 2 68 2" xfId="21305" xr:uid="{B1D8D347-12F8-42CC-86D2-9C6A05E23A8F}"/>
    <cellStyle name="Normal 2 69" xfId="21306" xr:uid="{DC923733-EC21-4933-AA6E-00AD9D31519B}"/>
    <cellStyle name="Normal 2 69 2" xfId="21307" xr:uid="{0E940472-F0DA-4848-8429-42AE9BA91980}"/>
    <cellStyle name="Normal 2 7" xfId="789" xr:uid="{28F2A39C-EF30-4625-B356-F3CAC4313417}"/>
    <cellStyle name="Normal 2 7 10" xfId="21308" xr:uid="{7E096031-8467-4305-8F0B-AE414C2A2162}"/>
    <cellStyle name="Normal 2 7 10 2" xfId="41230" xr:uid="{71A5663F-24E5-41F8-9E7C-AFF5FED54258}"/>
    <cellStyle name="Normal 2 7 11" xfId="43640" xr:uid="{68E79906-8473-4157-8A55-6CAF597C5304}"/>
    <cellStyle name="Normal 2 7 12" xfId="1781" xr:uid="{919754A8-FBCF-42F7-91B9-645B7A1F458D}"/>
    <cellStyle name="Normal 2 7 2" xfId="2010" xr:uid="{6232FCAD-DE03-4EDC-B7B6-0F0471CC5485}"/>
    <cellStyle name="Normal 2 7 2 10" xfId="43641" xr:uid="{8635A4E3-B932-46B5-88DD-18A98D891FB1}"/>
    <cellStyle name="Normal 2 7 2 11" xfId="47003" xr:uid="{27ACC607-B43B-4A65-B0E4-3C56131A8119}"/>
    <cellStyle name="Normal 2 7 2 2" xfId="2738" xr:uid="{BB9C33B4-8627-4992-9B53-CA3F98582442}"/>
    <cellStyle name="Normal 2 7 2 2 2" xfId="12494" xr:uid="{A5268518-D9FE-43B9-834E-A0C77E4BF1BE}"/>
    <cellStyle name="Normal 2 7 2 2 2 2" xfId="21312" xr:uid="{0FD5F07F-B909-4A6E-A3D1-F49256C87A57}"/>
    <cellStyle name="Normal 2 7 2 2 2 2 2" xfId="21313" xr:uid="{08D0A71D-C26E-41E0-92A5-0C5BA29CAA1F}"/>
    <cellStyle name="Normal 2 7 2 2 2 2 2 2" xfId="41235" xr:uid="{60289B2C-5B9B-4271-B698-E8DDDF072D97}"/>
    <cellStyle name="Normal 2 7 2 2 2 2 2 3" xfId="43645" xr:uid="{E9821553-6427-4436-A2C8-7422B088F456}"/>
    <cellStyle name="Normal 2 7 2 2 2 2 3" xfId="41234" xr:uid="{F14B3016-439F-4001-AD8A-233D7D7429B1}"/>
    <cellStyle name="Normal 2 7 2 2 2 2 4" xfId="43644" xr:uid="{799B0FA1-E090-4E64-B4B1-C2C55A0DE578}"/>
    <cellStyle name="Normal 2 7 2 2 2 3" xfId="21314" xr:uid="{4079C45F-C1F1-4DC0-AF35-E769E712D9AF}"/>
    <cellStyle name="Normal 2 7 2 2 2 3 2" xfId="21315" xr:uid="{C90EF0C1-1867-4C38-8AF3-E060081F68A0}"/>
    <cellStyle name="Normal 2 7 2 2 2 3 2 2" xfId="41237" xr:uid="{F1D69E14-516E-47C8-82C8-45BDEDF01C2A}"/>
    <cellStyle name="Normal 2 7 2 2 2 3 2 3" xfId="43647" xr:uid="{00E69D17-4993-4B59-9F98-9A2A3D1C0DA0}"/>
    <cellStyle name="Normal 2 7 2 2 2 3 3" xfId="41236" xr:uid="{8D72F31C-943B-4E6B-B4B3-8218B06A1AFB}"/>
    <cellStyle name="Normal 2 7 2 2 2 3 4" xfId="43646" xr:uid="{6CC36A33-B7DD-4A53-B8CC-CD00478277C0}"/>
    <cellStyle name="Normal 2 7 2 2 2 4" xfId="21316" xr:uid="{B58845C3-399D-4D01-B0C4-BF0C117E79F2}"/>
    <cellStyle name="Normal 2 7 2 2 2 4 2" xfId="41238" xr:uid="{580D5824-E37C-47EC-8998-42CA730F650A}"/>
    <cellStyle name="Normal 2 7 2 2 2 4 3" xfId="43648" xr:uid="{622F47B7-4908-44FE-A229-618217C4FB0F}"/>
    <cellStyle name="Normal 2 7 2 2 2 5" xfId="21317" xr:uid="{7CA094A8-F903-49DF-A327-86DD6D85F220}"/>
    <cellStyle name="Normal 2 7 2 2 2 5 2" xfId="41239" xr:uid="{AC56E937-86E2-4C9E-B495-73EB56BDD4FE}"/>
    <cellStyle name="Normal 2 7 2 2 2 5 3" xfId="43649" xr:uid="{7DAB85DA-0F6A-41F5-82EF-E6493D395E53}"/>
    <cellStyle name="Normal 2 7 2 2 2 6" xfId="21311" xr:uid="{2D945F77-EEC0-42CE-86A9-F7F12F6E8579}"/>
    <cellStyle name="Normal 2 7 2 2 2 6 2" xfId="41233" xr:uid="{27C2606F-514A-47FC-BA6A-55A3D207BAAB}"/>
    <cellStyle name="Normal 2 7 2 2 2 7" xfId="43643" xr:uid="{45178BA2-CC83-473E-9753-347FA805D514}"/>
    <cellStyle name="Normal 2 7 2 2 3" xfId="21318" xr:uid="{E909E143-A362-45B0-BE15-F92D6F566C87}"/>
    <cellStyle name="Normal 2 7 2 2 3 2" xfId="21319" xr:uid="{983F6CC3-DB81-401D-A5EC-9E50AF365585}"/>
    <cellStyle name="Normal 2 7 2 2 3 2 2" xfId="41241" xr:uid="{9CF0FABB-6E90-451D-A300-62B36159FC17}"/>
    <cellStyle name="Normal 2 7 2 2 3 2 3" xfId="43651" xr:uid="{E6BD996F-77CD-402C-B6E9-67CC0281B70C}"/>
    <cellStyle name="Normal 2 7 2 2 3 3" xfId="41240" xr:uid="{9D1E620A-1E65-4857-B052-8EEBE5CE4814}"/>
    <cellStyle name="Normal 2 7 2 2 3 4" xfId="43650" xr:uid="{3F5DB1C0-3EDD-454C-BC22-DC954F50FE18}"/>
    <cellStyle name="Normal 2 7 2 2 4" xfId="21320" xr:uid="{957E91ED-295C-4EE2-B290-906FB2256F6B}"/>
    <cellStyle name="Normal 2 7 2 2 4 2" xfId="21321" xr:uid="{ECB1D98C-21B1-4907-9B3D-3173B1293564}"/>
    <cellStyle name="Normal 2 7 2 2 4 2 2" xfId="41243" xr:uid="{5A5A9EA3-A4FF-4FFB-A6E7-EE02336A1882}"/>
    <cellStyle name="Normal 2 7 2 2 4 2 3" xfId="43653" xr:uid="{A745630E-7A84-483B-A54F-0F34C9D6E840}"/>
    <cellStyle name="Normal 2 7 2 2 4 3" xfId="41242" xr:uid="{0462F067-9AD3-4F31-A7B3-154B30E12BD8}"/>
    <cellStyle name="Normal 2 7 2 2 4 4" xfId="43652" xr:uid="{0B234D41-7527-4FC6-BB70-34835EF6128A}"/>
    <cellStyle name="Normal 2 7 2 2 5" xfId="21322" xr:uid="{E9691AB8-931D-4BB2-9070-65FADD769D81}"/>
    <cellStyle name="Normal 2 7 2 2 5 2" xfId="41244" xr:uid="{E39BF2A8-527A-4EEC-B8AD-DA4C2C86A272}"/>
    <cellStyle name="Normal 2 7 2 2 5 3" xfId="43654" xr:uid="{77A72422-6BFB-41E9-AE93-E8FD447CE946}"/>
    <cellStyle name="Normal 2 7 2 2 6" xfId="21323" xr:uid="{AB37FAE5-0BE4-4F34-B59B-923EFB9B7C97}"/>
    <cellStyle name="Normal 2 7 2 2 6 2" xfId="41245" xr:uid="{34330421-65C5-46E6-A1B0-2161C855151C}"/>
    <cellStyle name="Normal 2 7 2 2 6 3" xfId="43655" xr:uid="{ACF63292-355C-40FE-84F6-F27AF7953557}"/>
    <cellStyle name="Normal 2 7 2 2 7" xfId="21310" xr:uid="{907DCED8-6E76-4C9B-BEBC-88BE470BB5FD}"/>
    <cellStyle name="Normal 2 7 2 2 7 2" xfId="41232" xr:uid="{F3BCE111-2118-4778-A0EC-AC9A0971EA00}"/>
    <cellStyle name="Normal 2 7 2 2 8" xfId="43642" xr:uid="{AC027CF8-5E26-4AA5-9BE0-7F264BFDDD57}"/>
    <cellStyle name="Normal 2 7 2 2 9" xfId="48761" xr:uid="{35CFF16A-7311-406C-9664-806096E15E3C}"/>
    <cellStyle name="Normal 2 7 2 3" xfId="4674" xr:uid="{F6DAED82-8BE0-48C3-B861-2FCD7F5F3DF1}"/>
    <cellStyle name="Normal 2 7 2 3 2" xfId="8443" xr:uid="{582E374F-F849-422D-A128-72917DFA01F9}"/>
    <cellStyle name="Normal 2 7 2 3 2 2" xfId="21326" xr:uid="{A64332F9-511C-4480-8785-6D4BB5878C63}"/>
    <cellStyle name="Normal 2 7 2 3 2 2 2" xfId="41248" xr:uid="{BAF7B5F9-A872-4FEA-817E-5222B4685F6C}"/>
    <cellStyle name="Normal 2 7 2 3 2 2 3" xfId="43658" xr:uid="{78A3A83F-A07A-4975-86AE-8D8A897C7098}"/>
    <cellStyle name="Normal 2 7 2 3 2 3" xfId="21325" xr:uid="{1A04189B-D212-46B2-B508-5325043C0647}"/>
    <cellStyle name="Normal 2 7 2 3 2 3 2" xfId="41247" xr:uid="{786EE1D1-3E3F-4BCE-BC43-60825A4AFC17}"/>
    <cellStyle name="Normal 2 7 2 3 2 4" xfId="29933" xr:uid="{9F335F77-6F8E-4A06-87DB-155CD7D3FD79}"/>
    <cellStyle name="Normal 2 7 2 3 2 5" xfId="43657" xr:uid="{22D483C7-CD15-4C34-95F4-ED57350A369A}"/>
    <cellStyle name="Normal 2 7 2 3 3" xfId="12495" xr:uid="{3DEB0388-C388-48EF-AA6E-6EC901A1D4F7}"/>
    <cellStyle name="Normal 2 7 2 3 3 2" xfId="21328" xr:uid="{E74422DA-1384-44BF-AB8F-5030C60E5F4F}"/>
    <cellStyle name="Normal 2 7 2 3 3 2 2" xfId="41250" xr:uid="{A5F37326-513D-4F41-A4DA-EAF3CE2D1DDA}"/>
    <cellStyle name="Normal 2 7 2 3 3 2 3" xfId="43660" xr:uid="{98AD9503-9761-4156-BE4C-EA3FA8535B0C}"/>
    <cellStyle name="Normal 2 7 2 3 3 3" xfId="21327" xr:uid="{E4692414-5370-4EB0-A304-DE9F8BBC4A8F}"/>
    <cellStyle name="Normal 2 7 2 3 3 3 2" xfId="41249" xr:uid="{A3D7D2BD-8F29-42C0-8BA5-7CBF6B3D897E}"/>
    <cellStyle name="Normal 2 7 2 3 3 4" xfId="43659" xr:uid="{DEC49CC9-8D1D-4F17-80DB-8A04A6897F7F}"/>
    <cellStyle name="Normal 2 7 2 3 4" xfId="21329" xr:uid="{E6EEEC7B-8C60-4490-AE65-8A321F3C7EEC}"/>
    <cellStyle name="Normal 2 7 2 3 4 2" xfId="41251" xr:uid="{C2E7BEC6-A922-41C6-9E50-70A8C5228FFF}"/>
    <cellStyle name="Normal 2 7 2 3 4 3" xfId="43661" xr:uid="{D2D8930F-9F0B-4610-BE2E-7808EA020C8E}"/>
    <cellStyle name="Normal 2 7 2 3 5" xfId="21330" xr:uid="{73C2A298-DAFE-419D-9C4A-E823619FEB28}"/>
    <cellStyle name="Normal 2 7 2 3 5 2" xfId="41252" xr:uid="{26D04F87-30C4-47D4-84B4-FDED515EB6DA}"/>
    <cellStyle name="Normal 2 7 2 3 5 3" xfId="43662" xr:uid="{326EAD69-5C3D-4AD4-B893-3CF06B6316D3}"/>
    <cellStyle name="Normal 2 7 2 3 6" xfId="21324" xr:uid="{1100096F-7459-4638-AE79-AC2105ACBC65}"/>
    <cellStyle name="Normal 2 7 2 3 6 2" xfId="41246" xr:uid="{41973E51-D7B1-45FA-A2A0-D40219ED562B}"/>
    <cellStyle name="Normal 2 7 2 3 7" xfId="26160" xr:uid="{E776C315-4390-4B31-847B-2C91CFD82C59}"/>
    <cellStyle name="Normal 2 7 2 3 8" xfId="43656" xr:uid="{3A712D50-324A-4930-9BBA-810B0391831C}"/>
    <cellStyle name="Normal 2 7 2 3 9" xfId="49270" xr:uid="{4449790F-BB04-4595-B159-004A3FCA0E8D}"/>
    <cellStyle name="Normal 2 7 2 4" xfId="6093" xr:uid="{DF7EE0CA-67FE-4FEB-9C24-CBFC94F10C01}"/>
    <cellStyle name="Normal 2 7 2 4 2" xfId="21332" xr:uid="{106CE3BF-E435-4369-96EE-EC85F15554FD}"/>
    <cellStyle name="Normal 2 7 2 4 2 2" xfId="41254" xr:uid="{84B83353-68DE-4BA6-B76A-15AFB99FDC68}"/>
    <cellStyle name="Normal 2 7 2 4 2 3" xfId="43664" xr:uid="{EDB0915D-FE2C-4FFE-9701-62C7FB20D38A}"/>
    <cellStyle name="Normal 2 7 2 4 3" xfId="21331" xr:uid="{5DEB03A4-358F-428D-809B-B9BDDF982CB6}"/>
    <cellStyle name="Normal 2 7 2 4 3 2" xfId="41253" xr:uid="{FDBE4A42-CC9E-4711-AD09-980A5A848560}"/>
    <cellStyle name="Normal 2 7 2 4 4" xfId="27580" xr:uid="{8ADDDE92-3CBA-4DAF-92F4-201EB460C116}"/>
    <cellStyle name="Normal 2 7 2 4 5" xfId="43663" xr:uid="{D789D266-9E5F-48FD-BBCC-D374697D6E39}"/>
    <cellStyle name="Normal 2 7 2 5" xfId="12493" xr:uid="{1AFA8942-E0B7-4B19-9F69-9127C948345B}"/>
    <cellStyle name="Normal 2 7 2 5 2" xfId="21334" xr:uid="{66B6AC9D-5331-431E-B49C-2DCE3BD9A457}"/>
    <cellStyle name="Normal 2 7 2 5 2 2" xfId="41256" xr:uid="{4D4EB738-9B67-422E-A100-76E3DC0642AF}"/>
    <cellStyle name="Normal 2 7 2 5 2 3" xfId="43666" xr:uid="{4128897D-A222-40D8-912E-6DE8032645BA}"/>
    <cellStyle name="Normal 2 7 2 5 3" xfId="21333" xr:uid="{2AE6FEC8-72C7-43E9-8E84-62EB687E3DFA}"/>
    <cellStyle name="Normal 2 7 2 5 3 2" xfId="41255" xr:uid="{EB8D8182-90B8-4C34-8656-D3D6DB89B901}"/>
    <cellStyle name="Normal 2 7 2 5 4" xfId="43665" xr:uid="{7EBE86ED-C282-49F0-AFA9-804E1DA22AD4}"/>
    <cellStyle name="Normal 2 7 2 6" xfId="21335" xr:uid="{B9855A5A-0EAD-400D-BAE5-4B91C3ED3950}"/>
    <cellStyle name="Normal 2 7 2 6 2" xfId="41257" xr:uid="{638B4D56-8CDB-4FC4-8A2E-50109556F58F}"/>
    <cellStyle name="Normal 2 7 2 6 3" xfId="43667" xr:uid="{7EDA413E-CDB5-4AB0-B68F-310F182B94C0}"/>
    <cellStyle name="Normal 2 7 2 7" xfId="21336" xr:uid="{642C0630-E562-4FA5-AEA8-70F71E9C1064}"/>
    <cellStyle name="Normal 2 7 2 7 2" xfId="41258" xr:uid="{D65644DB-6EEF-490E-8E23-B98FEB4F6517}"/>
    <cellStyle name="Normal 2 7 2 7 3" xfId="43668" xr:uid="{20905A63-68A1-4383-BD68-7358BDF883B1}"/>
    <cellStyle name="Normal 2 7 2 8" xfId="21309" xr:uid="{1F3CE99C-A05B-452C-B429-55FB19624A77}"/>
    <cellStyle name="Normal 2 7 2 8 2" xfId="41231" xr:uid="{EB7D1C99-2279-4CD7-9B9C-6FB7AECA28B1}"/>
    <cellStyle name="Normal 2 7 2 9" xfId="23741" xr:uid="{B3FA9D8C-5E08-4C18-8FB1-F92932957059}"/>
    <cellStyle name="Normal 2 7 3" xfId="2214" xr:uid="{86B83192-3ABE-40DB-9D47-A72CA243F664}"/>
    <cellStyle name="Normal 2 7 3 2" xfId="2853" xr:uid="{57FA791D-0AA7-4AF8-BFF9-176AECC7887C}"/>
    <cellStyle name="Normal 2 7 3 2 2" xfId="6681" xr:uid="{2C57104B-5A99-4D89-BF3C-5BFE42E784D2}"/>
    <cellStyle name="Normal 2 7 3 2 2 2" xfId="28171" xr:uid="{A1E94E21-3CAB-4B2E-B227-262F7F4301CC}"/>
    <cellStyle name="Normal 2 7 3 2 3" xfId="21338" xr:uid="{0CA82843-0D32-40AC-89ED-900358837AC1}"/>
    <cellStyle name="Normal 2 7 3 2 4" xfId="24397" xr:uid="{560728B1-743D-4251-B430-01B58C1DA190}"/>
    <cellStyle name="Normal 2 7 3 2 5" xfId="48945" xr:uid="{6F9D0C08-EBFE-4915-8A5D-6A87AF7626F9}"/>
    <cellStyle name="Normal 2 7 3 3" xfId="6276" xr:uid="{DABA16D5-5A81-42FF-97FF-7CB42F31B472}"/>
    <cellStyle name="Normal 2 7 3 3 2" xfId="27764" xr:uid="{B63945A2-A306-4A7D-A8BC-C032EFBB4E2D}"/>
    <cellStyle name="Normal 2 7 3 3 3" xfId="49450" xr:uid="{01454E15-7996-41F3-943E-C6DD44F597E2}"/>
    <cellStyle name="Normal 2 7 3 4" xfId="9838" xr:uid="{92CC065B-2E33-4C58-B736-1D7EFB5D22F6}"/>
    <cellStyle name="Normal 2 7 3 4 2" xfId="31325" xr:uid="{49A98BB7-01C1-4462-9210-2FED9267F86E}"/>
    <cellStyle name="Normal 2 7 3 5" xfId="12496" xr:uid="{F941DAA9-07AE-4749-ABFB-E7BDD4970F90}"/>
    <cellStyle name="Normal 2 7 3 5 2" xfId="33275" xr:uid="{DB036912-66F6-4009-A837-E92E0AF80CE6}"/>
    <cellStyle name="Normal 2 7 3 6" xfId="21337" xr:uid="{61FB2149-C630-4230-A90A-B6E4AB60C3AA}"/>
    <cellStyle name="Normal 2 7 3 6 2" xfId="41259" xr:uid="{9740B46B-4544-4B35-BD52-06837A6C2E12}"/>
    <cellStyle name="Normal 2 7 3 7" xfId="23924" xr:uid="{8BBF6A73-86C3-4C46-A722-BEE7B1CE48C0}"/>
    <cellStyle name="Normal 2 7 3 8" xfId="43669" xr:uid="{568E4865-F3EA-4E73-A4C3-1DCA75BBEB0C}"/>
    <cellStyle name="Normal 2 7 3 9" xfId="47186" xr:uid="{8024DFAC-19B1-4D42-BDD3-BB24BA839698}"/>
    <cellStyle name="Normal 2 7 4" xfId="2552" xr:uid="{A8D3A9BC-F209-47C4-940D-883AF0432781}"/>
    <cellStyle name="Normal 2 7 4 2" xfId="6507" xr:uid="{CDCC6AC0-539C-4880-8642-D4F91AB2330D}"/>
    <cellStyle name="Normal 2 7 4 2 2" xfId="21340" xr:uid="{98199643-8A0D-4B7A-9683-0BC56EC1EE87}"/>
    <cellStyle name="Normal 2 7 4 2 3" xfId="27996" xr:uid="{A3D6933D-4CC7-454A-A569-E6441A75D690}"/>
    <cellStyle name="Normal 2 7 4 3" xfId="12497" xr:uid="{31910927-6ED2-414B-816C-80E2FD9B1CC3}"/>
    <cellStyle name="Normal 2 7 4 4" xfId="21339" xr:uid="{879968BA-E0E5-46B7-86C2-1CF000E1A167}"/>
    <cellStyle name="Normal 2 7 4 4 2" xfId="41260" xr:uid="{5ED4E55B-22D5-461E-91C4-E0B46CE17051}"/>
    <cellStyle name="Normal 2 7 4 5" xfId="24214" xr:uid="{CBF498F5-56F1-4EC5-BBD3-24A63012F2B9}"/>
    <cellStyle name="Normal 2 7 4 6" xfId="43670" xr:uid="{DB1B5A1F-9F8A-460D-928C-026E4C2417A0}"/>
    <cellStyle name="Normal 2 7 5" xfId="9692" xr:uid="{3DCAEB72-26FA-4121-9C82-AD5519412587}"/>
    <cellStyle name="Normal 2 7 5 2" xfId="12498" xr:uid="{A76D7C53-45CE-411D-9BAF-EDE2A607ED32}"/>
    <cellStyle name="Normal 2 7 5 3" xfId="21341" xr:uid="{47A4872B-8549-45A5-9F7C-6AD604C1DD66}"/>
    <cellStyle name="Normal 2 7 5 3 2" xfId="41261" xr:uid="{4A8AADDD-8978-4A93-A9D5-B243DE2071D1}"/>
    <cellStyle name="Normal 2 7 5 4" xfId="31180" xr:uid="{8A8E52F4-20D2-41F9-842D-1B96C848E8C1}"/>
    <cellStyle name="Normal 2 7 5 5" xfId="43671" xr:uid="{CCD6F7D5-657C-4CFC-98A6-BF61D133CD2D}"/>
    <cellStyle name="Normal 2 7 6" xfId="9997" xr:uid="{BF60F664-A074-4B02-86C0-BB26B445F7F8}"/>
    <cellStyle name="Normal 2 7 6 2" xfId="21342" xr:uid="{AC3D7762-A782-4F63-B681-9529D33288B2}"/>
    <cellStyle name="Normal 2 7 6 2 2" xfId="41262" xr:uid="{655894B6-38D7-4E79-BE7C-B756D81E6B88}"/>
    <cellStyle name="Normal 2 7 6 3" xfId="43672" xr:uid="{7581ED64-8301-4DF0-9EE6-80D4F041EE70}"/>
    <cellStyle name="Normal 2 7 7" xfId="21343" xr:uid="{A27FD143-4453-4D55-BA17-D6FF82FA7F48}"/>
    <cellStyle name="Normal 2 7 7 2" xfId="41263" xr:uid="{1998FA0C-2F0E-4DE5-A7C0-59BE17CA6EB8}"/>
    <cellStyle name="Normal 2 7 7 3" xfId="43673" xr:uid="{E22D3EC2-5538-41FD-B336-CF5A78890F7F}"/>
    <cellStyle name="Normal 2 7 8" xfId="21344" xr:uid="{C10326D3-0131-40FD-ADEB-BE210DDBD598}"/>
    <cellStyle name="Normal 2 7 9" xfId="21345" xr:uid="{C3590146-9E1B-4944-9CFB-BB83817F0B32}"/>
    <cellStyle name="Normal 2 7 9 2" xfId="41264" xr:uid="{037AF244-C8AA-4BFC-9BDA-BEE0EAC1E996}"/>
    <cellStyle name="Normal 2 7 9 3" xfId="43674" xr:uid="{0F34EB2D-E33F-4F17-8BA6-F06602C9A419}"/>
    <cellStyle name="Normal 2 70" xfId="21346" xr:uid="{51815834-A365-42D1-A793-74E7A069FFD5}"/>
    <cellStyle name="Normal 2 70 2" xfId="21347" xr:uid="{BFF34689-5A86-45C5-94E1-DF5E17DA03CA}"/>
    <cellStyle name="Normal 2 71" xfId="21348" xr:uid="{27795A6B-7E58-43D7-9BAA-731D5F22DC18}"/>
    <cellStyle name="Normal 2 71 2" xfId="21349" xr:uid="{05213044-93F4-47FD-BDCD-598F5F7DFB33}"/>
    <cellStyle name="Normal 2 72" xfId="21350" xr:uid="{F83BB3A4-9F9A-4168-A9B8-7104EFEDFDF3}"/>
    <cellStyle name="Normal 2 72 2" xfId="21351" xr:uid="{408B634B-DD0F-46C0-BAC6-46DEE62C79C0}"/>
    <cellStyle name="Normal 2 73" xfId="21352" xr:uid="{EACADD4E-EF50-4407-B18E-B6D18B3D0C67}"/>
    <cellStyle name="Normal 2 73 2" xfId="21353" xr:uid="{5399F22D-E33A-4FFF-8646-A74E12D617C5}"/>
    <cellStyle name="Normal 2 74" xfId="21354" xr:uid="{73D9B00C-A270-4A3C-8C97-DCE754D23927}"/>
    <cellStyle name="Normal 2 74 2" xfId="21355" xr:uid="{BE89559B-C442-4E53-9EB5-B805E30AB64A}"/>
    <cellStyle name="Normal 2 75" xfId="21356" xr:uid="{4E1CA3FB-3ABD-48E3-A97E-02FAB62B7014}"/>
    <cellStyle name="Normal 2 75 2" xfId="21357" xr:uid="{9C8D3672-CF90-463F-AD28-473D16A704C3}"/>
    <cellStyle name="Normal 2 76" xfId="21358" xr:uid="{C9E9391D-42AC-499B-AE45-F19457BD7B77}"/>
    <cellStyle name="Normal 2 76 2" xfId="21359" xr:uid="{E33CDCB1-40DC-48D3-96B5-F4662E575934}"/>
    <cellStyle name="Normal 2 77" xfId="21360" xr:uid="{A68039A1-FF2F-4925-B6B7-07B2C1DF76FA}"/>
    <cellStyle name="Normal 2 77 2" xfId="21361" xr:uid="{8659B9ED-300C-4A16-918E-AB6552BBEC2B}"/>
    <cellStyle name="Normal 2 78" xfId="21362" xr:uid="{47679F3B-F06D-480D-B3AF-3FB4D8B90C52}"/>
    <cellStyle name="Normal 2 78 2" xfId="21363" xr:uid="{70377B8C-D873-4023-ACA1-AB0E26236478}"/>
    <cellStyle name="Normal 2 79" xfId="21364" xr:uid="{27D04877-88DF-438E-B84F-83D9C4C844DA}"/>
    <cellStyle name="Normal 2 79 2" xfId="21365" xr:uid="{B12C56CF-1C26-4F8E-BC44-A1F429AC7956}"/>
    <cellStyle name="Normal 2 8" xfId="790" xr:uid="{0619DAE8-B555-4625-9203-1127BC1D9343}"/>
    <cellStyle name="Normal 2 8 10" xfId="21366" xr:uid="{7DD6573B-CEAA-4AF9-AE8B-BC2F5036B182}"/>
    <cellStyle name="Normal 2 8 10 2" xfId="41265" xr:uid="{E4AA76EA-8EAB-45A5-AF5A-BE6BB19E0E87}"/>
    <cellStyle name="Normal 2 8 11" xfId="43675" xr:uid="{D5D9D08F-5715-4C3E-B3F9-EB19FDFD3425}"/>
    <cellStyle name="Normal 2 8 12" xfId="1782" xr:uid="{6C762060-CEDA-4E30-AF68-42FB3B2AEE0C}"/>
    <cellStyle name="Normal 2 8 2" xfId="1953" xr:uid="{75F85E34-5450-4140-A890-5CC1A8207C9A}"/>
    <cellStyle name="Normal 2 8 2 10" xfId="46944" xr:uid="{57F8E8FE-F51E-490C-9BF5-B6F7F4A91C9A}"/>
    <cellStyle name="Normal 2 8 2 2" xfId="2739" xr:uid="{842E9335-2BE7-4B9A-9D75-FF56FE1B43FE}"/>
    <cellStyle name="Normal 2 8 2 2 2" xfId="12500" xr:uid="{DF2646CF-A872-40B0-8045-7BAD9F314B9E}"/>
    <cellStyle name="Normal 2 8 2 2 2 2" xfId="21370" xr:uid="{84BB5D1C-3F55-4BEA-ABF7-FB5FD8BF5744}"/>
    <cellStyle name="Normal 2 8 2 2 2 2 2" xfId="21371" xr:uid="{57CFA0DB-9588-4445-B655-DA422A628292}"/>
    <cellStyle name="Normal 2 8 2 2 2 2 2 2" xfId="41269" xr:uid="{4624BF81-AF66-461E-9591-59014E2E1E70}"/>
    <cellStyle name="Normal 2 8 2 2 2 2 2 3" xfId="43679" xr:uid="{98D680D4-CD14-4C85-86FB-E27B1743C7F8}"/>
    <cellStyle name="Normal 2 8 2 2 2 2 3" xfId="41268" xr:uid="{E539E4A0-290D-4460-A453-659CE848237E}"/>
    <cellStyle name="Normal 2 8 2 2 2 2 4" xfId="43678" xr:uid="{0F8C76D8-9AE0-4B50-838A-24A39CD0707F}"/>
    <cellStyle name="Normal 2 8 2 2 2 3" xfId="21372" xr:uid="{12786978-DE61-4E93-9824-C7CF2C8D4F6D}"/>
    <cellStyle name="Normal 2 8 2 2 2 3 2" xfId="21373" xr:uid="{D1EAF181-D37D-498E-BA45-2A0F39519997}"/>
    <cellStyle name="Normal 2 8 2 2 2 3 2 2" xfId="41271" xr:uid="{6F4ABC28-87D8-483A-8185-031294EFDD12}"/>
    <cellStyle name="Normal 2 8 2 2 2 3 2 3" xfId="43681" xr:uid="{C8352D91-0FFC-4DF9-891E-045E6203CF54}"/>
    <cellStyle name="Normal 2 8 2 2 2 3 3" xfId="41270" xr:uid="{5BCBA3CF-34C0-4FDE-A811-939607D3A221}"/>
    <cellStyle name="Normal 2 8 2 2 2 3 4" xfId="43680" xr:uid="{C5E2C5A8-456A-4002-B35D-F0CE1E295730}"/>
    <cellStyle name="Normal 2 8 2 2 2 4" xfId="21374" xr:uid="{B9E677C0-AF4C-46D9-90CD-B17C0D60EB1B}"/>
    <cellStyle name="Normal 2 8 2 2 2 4 2" xfId="41272" xr:uid="{DEF171B4-0774-4C53-A525-8F82A168063E}"/>
    <cellStyle name="Normal 2 8 2 2 2 4 3" xfId="43682" xr:uid="{1BFBD156-DD92-405B-864A-0765E07E4FF6}"/>
    <cellStyle name="Normal 2 8 2 2 2 5" xfId="21375" xr:uid="{9CF05A6F-BBE7-426C-A0DC-46D55C4CF616}"/>
    <cellStyle name="Normal 2 8 2 2 2 5 2" xfId="41273" xr:uid="{41BB12F1-0BB9-4A1D-8D18-CBCD93471A12}"/>
    <cellStyle name="Normal 2 8 2 2 2 5 3" xfId="43683" xr:uid="{1C0A4A9A-1B1A-47BA-837E-54BB8487110D}"/>
    <cellStyle name="Normal 2 8 2 2 2 6" xfId="21369" xr:uid="{023A4F64-3A35-49A4-94D6-9DEFBD16DAF0}"/>
    <cellStyle name="Normal 2 8 2 2 2 6 2" xfId="41267" xr:uid="{B17583CB-9FAB-42A7-9ED0-19D31E43A7F7}"/>
    <cellStyle name="Normal 2 8 2 2 2 7" xfId="43677" xr:uid="{0A8008F4-504F-44AE-A889-9FABCD509EEF}"/>
    <cellStyle name="Normal 2 8 2 2 3" xfId="21376" xr:uid="{7A3DF507-26D0-498D-B65A-A80B4699631E}"/>
    <cellStyle name="Normal 2 8 2 2 3 2" xfId="21377" xr:uid="{A8B48A41-2E36-4AD7-8E58-A4BF85F31C38}"/>
    <cellStyle name="Normal 2 8 2 2 3 2 2" xfId="41275" xr:uid="{40478C4D-3D62-4164-8937-0614ABB5508D}"/>
    <cellStyle name="Normal 2 8 2 2 3 2 3" xfId="43685" xr:uid="{C87B8FA9-99E2-4A12-B1D6-E8B91D7CA065}"/>
    <cellStyle name="Normal 2 8 2 2 3 3" xfId="41274" xr:uid="{F6FC6F48-1922-4139-B110-1FB0F3AF81DE}"/>
    <cellStyle name="Normal 2 8 2 2 3 4" xfId="43684" xr:uid="{4A5D7F99-2D24-48FD-89F2-3E074EA93FFE}"/>
    <cellStyle name="Normal 2 8 2 2 4" xfId="21378" xr:uid="{441605B9-7CFE-407E-AA11-6217A580CC42}"/>
    <cellStyle name="Normal 2 8 2 2 4 2" xfId="21379" xr:uid="{969BC08C-7CC0-426E-BD47-4AE8DDB2146D}"/>
    <cellStyle name="Normal 2 8 2 2 4 2 2" xfId="41277" xr:uid="{4EE967FF-B4BF-46AF-A89D-0E44A7AF4712}"/>
    <cellStyle name="Normal 2 8 2 2 4 2 3" xfId="43687" xr:uid="{4FF83B1E-852C-4279-A9E6-A824DF40C381}"/>
    <cellStyle name="Normal 2 8 2 2 4 3" xfId="41276" xr:uid="{B34B38C4-EEC8-4273-92E7-7FCBB77F088A}"/>
    <cellStyle name="Normal 2 8 2 2 4 4" xfId="43686" xr:uid="{4B945EB4-C804-47FF-99FA-AF0B655AB689}"/>
    <cellStyle name="Normal 2 8 2 2 5" xfId="21380" xr:uid="{9446BC63-83D5-439E-8C33-EBA60A20B9DB}"/>
    <cellStyle name="Normal 2 8 2 2 5 2" xfId="41278" xr:uid="{44E6251C-E56E-4ACA-9445-F881D4A841DC}"/>
    <cellStyle name="Normal 2 8 2 2 5 3" xfId="43688" xr:uid="{322ACDF9-5429-4031-B987-A9188C6B37BD}"/>
    <cellStyle name="Normal 2 8 2 2 6" xfId="21381" xr:uid="{47E83C1B-4519-49C5-9564-89C82CF8DD1A}"/>
    <cellStyle name="Normal 2 8 2 2 6 2" xfId="41279" xr:uid="{FC14032B-216D-4C29-87B9-97CBF48713C3}"/>
    <cellStyle name="Normal 2 8 2 2 6 3" xfId="43689" xr:uid="{A4535C44-D86A-4075-999D-89AED4780F35}"/>
    <cellStyle name="Normal 2 8 2 2 7" xfId="21368" xr:uid="{236BEE72-54EF-474B-AF18-DCEE5F63481D}"/>
    <cellStyle name="Normal 2 8 2 2 7 2" xfId="41266" xr:uid="{C2830F27-7983-4A0A-818A-F69BB822C1E8}"/>
    <cellStyle name="Normal 2 8 2 2 8" xfId="43676" xr:uid="{D423397B-493A-4999-A3C4-94AB481286D7}"/>
    <cellStyle name="Normal 2 8 2 2 9" xfId="48702" xr:uid="{280AEE12-BDB2-4D2B-879F-72AB2015E922}"/>
    <cellStyle name="Normal 2 8 2 3" xfId="4612" xr:uid="{A4BDBCB5-FF93-4CB6-B7D4-1F6C29B8D32A}"/>
    <cellStyle name="Normal 2 8 2 3 2" xfId="8383" xr:uid="{6DF4B918-4A5C-4A96-9436-63FCF6504826}"/>
    <cellStyle name="Normal 2 8 2 3 2 2" xfId="21384" xr:uid="{8F267B4D-EBA4-4DF1-9894-81CBB5E1A939}"/>
    <cellStyle name="Normal 2 8 2 3 2 2 2" xfId="41282" xr:uid="{65152EF6-D449-49BF-8E47-B7DF197F413B}"/>
    <cellStyle name="Normal 2 8 2 3 2 2 3" xfId="43692" xr:uid="{23AC8802-FD44-4CB4-A3EA-637CB717A02B}"/>
    <cellStyle name="Normal 2 8 2 3 2 3" xfId="21383" xr:uid="{F04AD043-8DB4-4B99-A1B0-6A0C4B8F72BE}"/>
    <cellStyle name="Normal 2 8 2 3 2 3 2" xfId="41281" xr:uid="{CEDA2037-CA7B-4A53-BC52-04E56558EEF6}"/>
    <cellStyle name="Normal 2 8 2 3 2 4" xfId="29873" xr:uid="{9F13A912-7372-4DEE-BF17-335C05653B5C}"/>
    <cellStyle name="Normal 2 8 2 3 2 5" xfId="43691" xr:uid="{FDC670FA-F75A-484E-BF82-8B10B4287AC6}"/>
    <cellStyle name="Normal 2 8 2 3 3" xfId="12501" xr:uid="{649021F0-E041-425E-AE62-A2DE074E24D6}"/>
    <cellStyle name="Normal 2 8 2 3 3 2" xfId="21386" xr:uid="{48DEE4A9-2614-40CD-BF7A-E5B5AE36FF0C}"/>
    <cellStyle name="Normal 2 8 2 3 3 2 2" xfId="41284" xr:uid="{A93BACBC-7186-4891-8130-8493D6986576}"/>
    <cellStyle name="Normal 2 8 2 3 3 2 3" xfId="43694" xr:uid="{EA69F17D-3721-4FB7-8BC0-47EA72E018A4}"/>
    <cellStyle name="Normal 2 8 2 3 3 3" xfId="21385" xr:uid="{A0340F34-E214-4663-BE25-CDBBFDBEBB72}"/>
    <cellStyle name="Normal 2 8 2 3 3 3 2" xfId="41283" xr:uid="{10A71684-2794-438B-AFFA-5B2D59814B87}"/>
    <cellStyle name="Normal 2 8 2 3 3 4" xfId="43693" xr:uid="{A5159556-5DD3-4700-A057-00BFE5ADA3F3}"/>
    <cellStyle name="Normal 2 8 2 3 4" xfId="21387" xr:uid="{DDD690A9-8859-4A97-8EF1-E49EF30568B7}"/>
    <cellStyle name="Normal 2 8 2 3 4 2" xfId="41285" xr:uid="{445744DD-453C-4780-AEBC-5219BCAB85C4}"/>
    <cellStyle name="Normal 2 8 2 3 4 3" xfId="43695" xr:uid="{D0117A89-C503-4914-80DF-44230314BE1D}"/>
    <cellStyle name="Normal 2 8 2 3 5" xfId="21388" xr:uid="{88BB2728-AA68-45EA-9940-97AF255A5069}"/>
    <cellStyle name="Normal 2 8 2 3 5 2" xfId="41286" xr:uid="{54B5A5D2-FA48-4FE9-B005-9BE04F87E6F2}"/>
    <cellStyle name="Normal 2 8 2 3 5 3" xfId="43696" xr:uid="{753F3C6F-59C0-4C14-80B1-6DCAA2C1F73F}"/>
    <cellStyle name="Normal 2 8 2 3 6" xfId="21382" xr:uid="{F842E7FB-1049-4EAC-9214-225BEAD6CFBA}"/>
    <cellStyle name="Normal 2 8 2 3 6 2" xfId="41280" xr:uid="{838817B0-2113-4AA4-9AB4-A253E0E4BA64}"/>
    <cellStyle name="Normal 2 8 2 3 7" xfId="26098" xr:uid="{C69FB83E-9F59-4F37-86D2-6CCCADA171A7}"/>
    <cellStyle name="Normal 2 8 2 3 8" xfId="43690" xr:uid="{5ACBBA29-AD1B-45E2-901F-62B02AC6729A}"/>
    <cellStyle name="Normal 2 8 2 3 9" xfId="49212" xr:uid="{DC6729BB-B29E-4C79-A92B-CBCD28E212B9}"/>
    <cellStyle name="Normal 2 8 2 4" xfId="6035" xr:uid="{ACF92E51-A63E-4815-B842-F5DABD1047D7}"/>
    <cellStyle name="Normal 2 8 2 4 2" xfId="21390" xr:uid="{A16010BA-613A-4D69-8A9A-837F55D14643}"/>
    <cellStyle name="Normal 2 8 2 4 2 2" xfId="41288" xr:uid="{F46426F1-6725-4887-B76B-A1987BCA0610}"/>
    <cellStyle name="Normal 2 8 2 4 2 3" xfId="43698" xr:uid="{F969D891-89F0-48ED-BA8A-F8D5A171720B}"/>
    <cellStyle name="Normal 2 8 2 4 3" xfId="21389" xr:uid="{99C907A1-421B-4831-AEAA-6034BAEA48C7}"/>
    <cellStyle name="Normal 2 8 2 4 3 2" xfId="41287" xr:uid="{2B7589B9-9CC4-460F-A677-8770ACACD8AF}"/>
    <cellStyle name="Normal 2 8 2 4 4" xfId="27522" xr:uid="{6398CE02-F7CA-46FC-9583-26F50BDBAE0A}"/>
    <cellStyle name="Normal 2 8 2 4 5" xfId="43697" xr:uid="{8085B2B2-6F17-4FF4-BC08-F19A58D3F1C9}"/>
    <cellStyle name="Normal 2 8 2 5" xfId="12499" xr:uid="{EADB69A3-8E59-49F0-A9E8-884DEBB6C675}"/>
    <cellStyle name="Normal 2 8 2 5 2" xfId="21392" xr:uid="{6A0F2DF0-E828-4148-9B10-CF3172D82A00}"/>
    <cellStyle name="Normal 2 8 2 5 2 2" xfId="41290" xr:uid="{C56CA099-B1FE-492F-A819-F621A09B4659}"/>
    <cellStyle name="Normal 2 8 2 5 2 3" xfId="43700" xr:uid="{A5BB9DFA-D536-476F-9810-1F49F6E3FC2E}"/>
    <cellStyle name="Normal 2 8 2 5 3" xfId="21391" xr:uid="{A405ADE1-3669-41C5-9BA8-07DD55EA9320}"/>
    <cellStyle name="Normal 2 8 2 5 3 2" xfId="41289" xr:uid="{105E040E-86FC-4F00-A9AC-8FCCEF339E07}"/>
    <cellStyle name="Normal 2 8 2 5 4" xfId="43699" xr:uid="{6AB8C7C3-7DB3-4C60-A35C-2C756FD07798}"/>
    <cellStyle name="Normal 2 8 2 6" xfId="21393" xr:uid="{F30D8E1B-7B5F-409F-8CD0-9D6CFFD0843D}"/>
    <cellStyle name="Normal 2 8 2 6 2" xfId="41291" xr:uid="{9178B8A9-1BA5-456E-A6B6-B3BF6F721AB5}"/>
    <cellStyle name="Normal 2 8 2 6 3" xfId="43701" xr:uid="{919D8D5D-779C-4443-8F72-9F18253BBDD1}"/>
    <cellStyle name="Normal 2 8 2 7" xfId="21394" xr:uid="{A06D951F-A475-4819-B1DF-D4C2E87EF252}"/>
    <cellStyle name="Normal 2 8 2 7 2" xfId="41292" xr:uid="{767693DB-DB74-480A-9ABE-02D8D088EBD5}"/>
    <cellStyle name="Normal 2 8 2 7 3" xfId="43702" xr:uid="{2957293E-F1A3-4F24-902A-988279F2FDC6}"/>
    <cellStyle name="Normal 2 8 2 8" xfId="21367" xr:uid="{471BE455-A153-4700-9EB5-84ED940C3080}"/>
    <cellStyle name="Normal 2 8 2 9" xfId="23682" xr:uid="{8310385B-7474-4070-B426-BDA6BF647FDB}"/>
    <cellStyle name="Normal 2 8 3" xfId="2157" xr:uid="{451AA687-241E-4819-BA40-BA52B9B21836}"/>
    <cellStyle name="Normal 2 8 3 2" xfId="4830" xr:uid="{0D144684-3A9D-4570-B43A-6A10EF0AADBE}"/>
    <cellStyle name="Normal 2 8 3 2 2" xfId="8598" xr:uid="{B71578D4-3ADC-4BFE-965D-08C6A91567DD}"/>
    <cellStyle name="Normal 2 8 3 2 2 2" xfId="30088" xr:uid="{689440CB-649D-4C17-9B25-7B5A0B517B0D}"/>
    <cellStyle name="Normal 2 8 3 2 3" xfId="21396" xr:uid="{D408CFDE-3F45-4D04-AB0B-A0D5864C97AB}"/>
    <cellStyle name="Normal 2 8 3 2 4" xfId="26316" xr:uid="{19CAC7D6-D424-4C32-8A75-15315DED238F}"/>
    <cellStyle name="Normal 2 8 3 2 5" xfId="48887" xr:uid="{05F9DA3A-4F45-45C4-9302-AF0303E1AB26}"/>
    <cellStyle name="Normal 2 8 3 3" xfId="6219" xr:uid="{0BFEA0C5-1AC9-49FC-BC4C-CB8275FAF7AF}"/>
    <cellStyle name="Normal 2 8 3 3 2" xfId="27706" xr:uid="{7772D156-6BE6-4792-9073-2360C46182CC}"/>
    <cellStyle name="Normal 2 8 3 3 3" xfId="49391" xr:uid="{7A01C924-3F98-47FC-8AD1-27E4355AA679}"/>
    <cellStyle name="Normal 2 8 3 4" xfId="12502" xr:uid="{D1329A54-7971-4F1B-A836-448D7E0324C5}"/>
    <cellStyle name="Normal 2 8 3 5" xfId="21395" xr:uid="{CF0D86B0-6312-473F-A4F4-955BFB005BDF}"/>
    <cellStyle name="Normal 2 8 3 6" xfId="23867" xr:uid="{2F9CE1D1-CF48-4E3C-9C3C-E1F856B329FD}"/>
    <cellStyle name="Normal 2 8 3 7" xfId="47129" xr:uid="{24E2F3C0-F783-4A92-98AB-4DC693D109F2}"/>
    <cellStyle name="Normal 2 8 4" xfId="2553" xr:uid="{FD972592-C3D7-4C0A-A2F7-2A0DB06A690E}"/>
    <cellStyle name="Normal 2 8 4 2" xfId="12503" xr:uid="{87E95A7A-19FE-427B-B3DD-0802A6AC6EDD}"/>
    <cellStyle name="Normal 2 8 4 2 2" xfId="21398" xr:uid="{4F863270-FF8C-493B-A59C-E181E5672250}"/>
    <cellStyle name="Normal 2 8 4 3" xfId="21397" xr:uid="{FE79FC65-0088-40A8-9C8F-C8191BCA61ED}"/>
    <cellStyle name="Normal 2 8 5" xfId="9998" xr:uid="{B2E44319-935A-4C4E-A741-73CB9E61BB20}"/>
    <cellStyle name="Normal 2 8 5 2" xfId="21399" xr:uid="{9784BA26-1E46-4E29-B847-6C7378AE93B3}"/>
    <cellStyle name="Normal 2 8 6" xfId="21400" xr:uid="{7C626026-76BA-48D3-865B-96FD42770D9E}"/>
    <cellStyle name="Normal 2 8 7" xfId="21401" xr:uid="{27300A53-8A7F-4876-A0CB-A13234E98666}"/>
    <cellStyle name="Normal 2 8 8" xfId="21402" xr:uid="{CB71A9B3-2CC6-49DC-894C-0D2B34BFE7DA}"/>
    <cellStyle name="Normal 2 8 9" xfId="21403" xr:uid="{3AE7913C-18AA-4D29-BE12-6C04B3D8ED2F}"/>
    <cellStyle name="Normal 2 8 9 2" xfId="41293" xr:uid="{A21EC1DE-87D8-46DB-AA1B-3C55255FF71D}"/>
    <cellStyle name="Normal 2 8 9 3" xfId="43703" xr:uid="{2C0D13FC-EB60-4D0C-8137-6F5A938BA8E4}"/>
    <cellStyle name="Normal 2 80" xfId="21404" xr:uid="{5F9807D7-909E-42D7-927A-E61B4E8A07F1}"/>
    <cellStyle name="Normal 2 80 2" xfId="21405" xr:uid="{8A0733A6-BF31-4BD1-BBF6-A2804D69D981}"/>
    <cellStyle name="Normal 2 81" xfId="21406" xr:uid="{8F9946E1-A59E-46E2-8AE6-831A17E79F6B}"/>
    <cellStyle name="Normal 2 81 2" xfId="21407" xr:uid="{3296137E-5DEF-4EB1-AA3B-B1595FE4DFF6}"/>
    <cellStyle name="Normal 2 82" xfId="21408" xr:uid="{F58BFCB8-2169-42E3-8061-66C6CB5CF0A1}"/>
    <cellStyle name="Normal 2 82 2" xfId="21409" xr:uid="{B1049647-D74E-4262-AE31-69EE784B3A8C}"/>
    <cellStyle name="Normal 2 83" xfId="21410" xr:uid="{AD030255-9DC3-403B-85CE-5DDE61B4D726}"/>
    <cellStyle name="Normal 2 83 2" xfId="21411" xr:uid="{DA80AC1A-B026-4DCF-A038-5CBA5E9F1D2F}"/>
    <cellStyle name="Normal 2 84" xfId="21412" xr:uid="{0850317C-C600-4FEE-84EF-853139DCB17B}"/>
    <cellStyle name="Normal 2 84 2" xfId="21413" xr:uid="{9B7DC37F-7C7B-4B66-AF14-182ABF262DD3}"/>
    <cellStyle name="Normal 2 85" xfId="21414" xr:uid="{80B88BD2-DD0B-41E9-BA4A-8ED7C797C322}"/>
    <cellStyle name="Normal 2 85 2" xfId="21415" xr:uid="{B3195764-AC3B-4E24-96A2-8A3898B7A2B9}"/>
    <cellStyle name="Normal 2 86" xfId="21416" xr:uid="{150551AD-2664-43E1-89DA-40D02F1F65EA}"/>
    <cellStyle name="Normal 2 86 2" xfId="21417" xr:uid="{369F4D87-91AE-49DB-A806-31B399A0DF66}"/>
    <cellStyle name="Normal 2 87" xfId="21418" xr:uid="{E8D10C45-0EF7-4D28-9EA3-6C2605A00B11}"/>
    <cellStyle name="Normal 2 87 2" xfId="21419" xr:uid="{F7A82985-A7F8-4BD0-A560-27B4D540B6C6}"/>
    <cellStyle name="Normal 2 88" xfId="21420" xr:uid="{580A251F-2586-4F5A-8087-8999246A72F2}"/>
    <cellStyle name="Normal 2 88 2" xfId="21421" xr:uid="{1A36AFFC-D04F-4EDB-BA35-E855B407B39C}"/>
    <cellStyle name="Normal 2 89" xfId="21422" xr:uid="{52EAAA23-A1BD-4F68-85AD-1D0D1F590698}"/>
    <cellStyle name="Normal 2 89 2" xfId="21423" xr:uid="{362868A1-DB44-4DA9-91B8-1830FDFD6860}"/>
    <cellStyle name="Normal 2 9" xfId="791" xr:uid="{A4D36667-DE43-40F0-BD38-522F5977EE10}"/>
    <cellStyle name="Normal 2 9 10" xfId="21424" xr:uid="{1FF643F3-1374-40C3-B8E1-2656BA0390AF}"/>
    <cellStyle name="Normal 2 9 11" xfId="1783" xr:uid="{B4F9BE20-1D4F-4B65-8B7B-79EEB1F50844}"/>
    <cellStyle name="Normal 2 9 2" xfId="2740" xr:uid="{6817A806-DA44-4204-A3EF-C12B73911B61}"/>
    <cellStyle name="Normal 2 9 2 2" xfId="12505" xr:uid="{EB500BA7-D7B6-498E-BD5B-A4D4348F0C09}"/>
    <cellStyle name="Normal 2 9 2 2 2" xfId="21427" xr:uid="{C5CA5304-23F9-4BA3-9333-F6E9EB9A369B}"/>
    <cellStyle name="Normal 2 9 2 2 2 2" xfId="21428" xr:uid="{CCD22597-A515-4D9A-996A-71B080B854AF}"/>
    <cellStyle name="Normal 2 9 2 2 2 2 2" xfId="21429" xr:uid="{00BD1042-BA48-4A5F-9338-F586238ACC0C}"/>
    <cellStyle name="Normal 2 9 2 2 2 2 2 2" xfId="41297" xr:uid="{5C84DA4F-F6CA-48A7-9E19-AFC0A404AF15}"/>
    <cellStyle name="Normal 2 9 2 2 2 2 2 3" xfId="43707" xr:uid="{084A98C8-32B2-48D7-960B-B81B45977FED}"/>
    <cellStyle name="Normal 2 9 2 2 2 2 3" xfId="41296" xr:uid="{12439F3F-5C4F-46EB-AF48-CE36FC4C31BC}"/>
    <cellStyle name="Normal 2 9 2 2 2 2 4" xfId="43706" xr:uid="{B72C9444-CDCE-46FE-B8AF-269EF07500CA}"/>
    <cellStyle name="Normal 2 9 2 2 2 3" xfId="21430" xr:uid="{46677B31-18B7-41A9-97A9-3435D5527672}"/>
    <cellStyle name="Normal 2 9 2 2 2 3 2" xfId="21431" xr:uid="{91F0EAC2-E88A-4894-8AF1-AAAB4F051F6C}"/>
    <cellStyle name="Normal 2 9 2 2 2 3 2 2" xfId="41299" xr:uid="{97A13338-75CA-4714-92F9-8D13B84F125E}"/>
    <cellStyle name="Normal 2 9 2 2 2 3 2 3" xfId="43709" xr:uid="{198A1D9F-3A66-42A5-B3E5-80E4FF399327}"/>
    <cellStyle name="Normal 2 9 2 2 2 3 3" xfId="41298" xr:uid="{A20C0366-5875-4D39-9A95-1C30C8982006}"/>
    <cellStyle name="Normal 2 9 2 2 2 3 4" xfId="43708" xr:uid="{FF5CA3B8-6677-4B33-82F6-AFBE4FE688EA}"/>
    <cellStyle name="Normal 2 9 2 2 2 4" xfId="21432" xr:uid="{D8DEA75B-0A39-4E34-AB5C-CF64D3ADFC3B}"/>
    <cellStyle name="Normal 2 9 2 2 2 4 2" xfId="41300" xr:uid="{7573A5D1-6A11-47B2-8B2B-BA639EC2022A}"/>
    <cellStyle name="Normal 2 9 2 2 2 4 3" xfId="43710" xr:uid="{13A02FA9-E2DA-4C30-871B-00291998BF59}"/>
    <cellStyle name="Normal 2 9 2 2 2 5" xfId="21433" xr:uid="{E9FB756E-C1F5-405D-A3BA-B6A0524F9EF0}"/>
    <cellStyle name="Normal 2 9 2 2 2 5 2" xfId="41301" xr:uid="{87E9B1BD-29B4-4C78-9AAD-1FFFCE2A386A}"/>
    <cellStyle name="Normal 2 9 2 2 2 5 3" xfId="43711" xr:uid="{67AC24D4-8859-4027-9F7C-C0F90750BD2E}"/>
    <cellStyle name="Normal 2 9 2 2 2 6" xfId="41295" xr:uid="{0286904C-51F3-499B-94D6-81AA559C98C0}"/>
    <cellStyle name="Normal 2 9 2 2 2 7" xfId="43705" xr:uid="{41FAA4BD-9500-47DA-95D0-2E741CB6812A}"/>
    <cellStyle name="Normal 2 9 2 2 3" xfId="21434" xr:uid="{1E663A75-0EE5-49B5-B505-BCE5F4A00C1F}"/>
    <cellStyle name="Normal 2 9 2 2 3 2" xfId="21435" xr:uid="{04C11D5C-D0A2-41F9-9B81-1828CE878D90}"/>
    <cellStyle name="Normal 2 9 2 2 3 2 2" xfId="41303" xr:uid="{0CF9EF8D-16CD-488B-8761-9A4CC10512AB}"/>
    <cellStyle name="Normal 2 9 2 2 3 2 3" xfId="43713" xr:uid="{8D43F2FD-6C26-4F08-A069-24162C64B31E}"/>
    <cellStyle name="Normal 2 9 2 2 3 3" xfId="41302" xr:uid="{F3709EF3-FF38-4D7B-A17C-8AA4D58F387F}"/>
    <cellStyle name="Normal 2 9 2 2 3 4" xfId="43712" xr:uid="{7E193250-ABC8-42BB-920B-1C881C92CD9F}"/>
    <cellStyle name="Normal 2 9 2 2 4" xfId="21436" xr:uid="{838CB8E9-EB1C-4EA6-B32A-818B7B580DCC}"/>
    <cellStyle name="Normal 2 9 2 2 4 2" xfId="21437" xr:uid="{925200CD-84D7-44F9-BB75-E65F4EA3D854}"/>
    <cellStyle name="Normal 2 9 2 2 4 2 2" xfId="41305" xr:uid="{3994FED3-0E50-4BF2-87E8-44BF37A18A49}"/>
    <cellStyle name="Normal 2 9 2 2 4 2 3" xfId="43715" xr:uid="{439E76AD-1AB5-4301-97C3-72F5E365A241}"/>
    <cellStyle name="Normal 2 9 2 2 4 3" xfId="41304" xr:uid="{08ACC2FF-8FC9-4538-99F5-4174AF218E2D}"/>
    <cellStyle name="Normal 2 9 2 2 4 4" xfId="43714" xr:uid="{1A30830B-E72D-4FB8-A707-1A768F08387D}"/>
    <cellStyle name="Normal 2 9 2 2 5" xfId="21438" xr:uid="{8ACF8428-82DB-4227-B03A-D44372A56336}"/>
    <cellStyle name="Normal 2 9 2 2 5 2" xfId="41306" xr:uid="{A85373A2-560E-431B-BC4B-AE120F396523}"/>
    <cellStyle name="Normal 2 9 2 2 5 3" xfId="43716" xr:uid="{3C5064C8-5E81-4320-80A0-0CBFFC3192A8}"/>
    <cellStyle name="Normal 2 9 2 2 6" xfId="21439" xr:uid="{676A5BC3-664A-4DB5-A25F-8906BF9A8437}"/>
    <cellStyle name="Normal 2 9 2 2 6 2" xfId="41307" xr:uid="{0C396688-9A06-457D-81DB-C3AFECD5A35D}"/>
    <cellStyle name="Normal 2 9 2 2 6 3" xfId="43717" xr:uid="{05DFB9B5-10D3-4C8B-9190-1068E36FF0E5}"/>
    <cellStyle name="Normal 2 9 2 2 7" xfId="21426" xr:uid="{7E00677B-CFF1-40D2-86F4-E87BB3C2BD2A}"/>
    <cellStyle name="Normal 2 9 2 2 7 2" xfId="41294" xr:uid="{87D9FB16-C606-4A7E-B5EE-D33189BED068}"/>
    <cellStyle name="Normal 2 9 2 2 8" xfId="43704" xr:uid="{2A0D88B9-6548-401A-8F52-3025E74E13B7}"/>
    <cellStyle name="Normal 2 9 2 3" xfId="12506" xr:uid="{FE118642-215F-4ED4-AE0B-90DB5087FE76}"/>
    <cellStyle name="Normal 2 9 2 3 2" xfId="21441" xr:uid="{FED1E97F-8415-4B1E-A196-63D776D0AD06}"/>
    <cellStyle name="Normal 2 9 2 3 2 2" xfId="21442" xr:uid="{BB5C1D0C-28EA-429E-8E49-782901BDFCD9}"/>
    <cellStyle name="Normal 2 9 2 3 2 2 2" xfId="41310" xr:uid="{B245A26D-D857-4AA4-A59C-9F84DA03E888}"/>
    <cellStyle name="Normal 2 9 2 3 2 2 3" xfId="43720" xr:uid="{BC172754-6CB4-4521-BA49-E03BE196DCF0}"/>
    <cellStyle name="Normal 2 9 2 3 2 3" xfId="41309" xr:uid="{A448C822-F46B-4CB0-A1BA-8CD26682D259}"/>
    <cellStyle name="Normal 2 9 2 3 2 4" xfId="43719" xr:uid="{6879F366-382F-49CA-89D0-5B4B9D9BC308}"/>
    <cellStyle name="Normal 2 9 2 3 3" xfId="21443" xr:uid="{FAFB2211-9E45-49AD-BE9B-7DE05817B5BD}"/>
    <cellStyle name="Normal 2 9 2 3 3 2" xfId="21444" xr:uid="{D498CAE8-907E-4F81-91ED-066CEF812FAC}"/>
    <cellStyle name="Normal 2 9 2 3 3 2 2" xfId="41312" xr:uid="{026FD839-4F17-4BDE-B5EC-3A982014FFEE}"/>
    <cellStyle name="Normal 2 9 2 3 3 2 3" xfId="43722" xr:uid="{AB8B9887-0F36-46B2-B41C-662320703888}"/>
    <cellStyle name="Normal 2 9 2 3 3 3" xfId="41311" xr:uid="{635FFFA8-70F3-4FC7-8802-7691E1AA2AD8}"/>
    <cellStyle name="Normal 2 9 2 3 3 4" xfId="43721" xr:uid="{F8CF4715-124B-4BF4-AFD2-774C66ACADEC}"/>
    <cellStyle name="Normal 2 9 2 3 4" xfId="21445" xr:uid="{5EC363B6-A54A-45AF-98EA-CEE2965CC6E3}"/>
    <cellStyle name="Normal 2 9 2 3 4 2" xfId="41313" xr:uid="{820AC85C-C2BD-45FA-BDC6-B6BD00BC97DB}"/>
    <cellStyle name="Normal 2 9 2 3 4 3" xfId="43723" xr:uid="{8FB430DA-FC43-4565-AE20-FBA9F27ACB8A}"/>
    <cellStyle name="Normal 2 9 2 3 5" xfId="21446" xr:uid="{20BFDC45-E232-459D-9026-156A756EBFD1}"/>
    <cellStyle name="Normal 2 9 2 3 5 2" xfId="41314" xr:uid="{68274C40-17EC-411B-A280-CE9C40A96044}"/>
    <cellStyle name="Normal 2 9 2 3 5 3" xfId="43724" xr:uid="{55BE75B3-77BE-4788-ACDD-CC1CC5F76351}"/>
    <cellStyle name="Normal 2 9 2 3 6" xfId="21440" xr:uid="{E34DDBA4-F9AB-4B0A-A12E-CC2BC0F437AE}"/>
    <cellStyle name="Normal 2 9 2 3 6 2" xfId="41308" xr:uid="{E31DB79B-F1F1-401B-A1D2-556576F836E5}"/>
    <cellStyle name="Normal 2 9 2 3 7" xfId="43718" xr:uid="{969A54A2-A68D-4F55-A20C-33A66846B0B0}"/>
    <cellStyle name="Normal 2 9 2 4" xfId="12504" xr:uid="{2B4BFD9F-30C5-450B-A4F9-FF3CE278F0DF}"/>
    <cellStyle name="Normal 2 9 2 4 2" xfId="21448" xr:uid="{AA0316D4-4A10-40A5-8B50-415945C14A7E}"/>
    <cellStyle name="Normal 2 9 2 4 2 2" xfId="41316" xr:uid="{DE19E65D-FF0D-4CE4-9645-149B46375877}"/>
    <cellStyle name="Normal 2 9 2 4 2 3" xfId="43726" xr:uid="{3BEB7669-D30C-4DB5-B8BF-F2627D721F89}"/>
    <cellStyle name="Normal 2 9 2 4 3" xfId="21447" xr:uid="{A6B52184-DB38-4C9D-9EE9-AFF2CCCADE55}"/>
    <cellStyle name="Normal 2 9 2 4 3 2" xfId="41315" xr:uid="{9683F8E0-266E-43E7-AF38-4FBE0ED65327}"/>
    <cellStyle name="Normal 2 9 2 4 4" xfId="43725" xr:uid="{D752C609-AC78-475C-A30C-DE4C850C9F07}"/>
    <cellStyle name="Normal 2 9 2 5" xfId="21449" xr:uid="{167FE93C-83E6-4781-892C-604300B73C1C}"/>
    <cellStyle name="Normal 2 9 2 5 2" xfId="21450" xr:uid="{4A9EDA59-5EED-4A5E-802B-AE5169BAB0B1}"/>
    <cellStyle name="Normal 2 9 2 5 2 2" xfId="41318" xr:uid="{FB386B4B-E0DA-45DA-B8DB-097350FDBB36}"/>
    <cellStyle name="Normal 2 9 2 5 2 3" xfId="43728" xr:uid="{B30882DD-79F3-4B79-BF8D-63BA0777E807}"/>
    <cellStyle name="Normal 2 9 2 5 3" xfId="41317" xr:uid="{314A71A6-C371-44F4-AA5A-087A29AA97C4}"/>
    <cellStyle name="Normal 2 9 2 5 4" xfId="43727" xr:uid="{0118A0A6-EF6A-43E4-8630-A65878A7ABD2}"/>
    <cellStyle name="Normal 2 9 2 6" xfId="21451" xr:uid="{5B4C2BD6-7046-42F4-B005-B3CE8B039FA9}"/>
    <cellStyle name="Normal 2 9 2 6 2" xfId="41319" xr:uid="{90E2BBC4-6242-46E2-854F-5F39A031F3AE}"/>
    <cellStyle name="Normal 2 9 2 6 3" xfId="43729" xr:uid="{3CF9037A-1AF1-486D-9AFC-D99A2ED9F0D0}"/>
    <cellStyle name="Normal 2 9 2 7" xfId="21452" xr:uid="{372B02D8-634C-4E61-BA3F-E40274E9D17F}"/>
    <cellStyle name="Normal 2 9 2 7 2" xfId="41320" xr:uid="{4B6F04C0-91EE-49B1-B8E4-37EC6CCCD1F2}"/>
    <cellStyle name="Normal 2 9 2 7 3" xfId="43730" xr:uid="{5FE6CC2C-0CE9-4BF8-9905-6DA0CD652CEB}"/>
    <cellStyle name="Normal 2 9 2 8" xfId="21425" xr:uid="{A6508AC1-BA5F-4E6E-A741-C6817181484D}"/>
    <cellStyle name="Normal 2 9 3" xfId="2554" xr:uid="{D62392F5-B0C8-403E-AFE1-49C876D75EA7}"/>
    <cellStyle name="Normal 2 9 3 2" xfId="12507" xr:uid="{0D7ABF21-0092-4FBC-BA1D-37256AFF1497}"/>
    <cellStyle name="Normal 2 9 3 2 2" xfId="21454" xr:uid="{EC2FFBAC-3513-4CB6-BC83-9FF99BE18E6C}"/>
    <cellStyle name="Normal 2 9 3 3" xfId="21453" xr:uid="{D1BAA2BD-5CC2-4653-AD3B-7C526043D1C9}"/>
    <cellStyle name="Normal 2 9 4" xfId="12508" xr:uid="{DB0DD8FB-C6E0-4669-8734-21CD99DB0A39}"/>
    <cellStyle name="Normal 2 9 4 2" xfId="21455" xr:uid="{B38E9C4A-2768-4B9C-B104-8E50194E1146}"/>
    <cellStyle name="Normal 2 9 5" xfId="9999" xr:uid="{F2B8D8D3-94F5-417A-A34E-33DC94D37FB6}"/>
    <cellStyle name="Normal 2 9 5 2" xfId="21456" xr:uid="{4C758367-B75F-4A81-8F60-B2C5B6002221}"/>
    <cellStyle name="Normal 2 9 6" xfId="21457" xr:uid="{E3958C85-ED12-4181-AF1C-085E35E5B354}"/>
    <cellStyle name="Normal 2 9 7" xfId="21458" xr:uid="{80A9EC54-4414-4608-A894-78AF5972B1BD}"/>
    <cellStyle name="Normal 2 9 8" xfId="21459" xr:uid="{A7B779FE-09D1-4A0F-A83B-1A59004EF72E}"/>
    <cellStyle name="Normal 2 9 9" xfId="21460" xr:uid="{F05EF2B6-682E-40B8-B192-33CD182CFCBD}"/>
    <cellStyle name="Normal 2 90" xfId="21461" xr:uid="{B9BDB639-2169-4F3A-9C1D-1C282E549CD9}"/>
    <cellStyle name="Normal 2 90 2" xfId="21462" xr:uid="{AABB5188-E80E-468D-9854-69B36C6EE643}"/>
    <cellStyle name="Normal 2 91" xfId="21463" xr:uid="{554FF453-5273-40EE-879E-58B0415F46CE}"/>
    <cellStyle name="Normal 2 91 2" xfId="21464" xr:uid="{5FA88F5B-B936-4BC0-83F0-717B63C71BFA}"/>
    <cellStyle name="Normal 2 92" xfId="21465" xr:uid="{07A6CC20-AF97-49CE-8600-F3067D1A7730}"/>
    <cellStyle name="Normal 2 92 2" xfId="21466" xr:uid="{DA018327-7AD1-478B-B083-E41DA159DE2F}"/>
    <cellStyle name="Normal 2 93" xfId="21467" xr:uid="{AF64D88D-ADE9-451D-BD47-54FEDC949BB8}"/>
    <cellStyle name="Normal 2 93 2" xfId="21468" xr:uid="{E2C65985-7A8E-4D25-89DC-69CC64BB5130}"/>
    <cellStyle name="Normal 2 94" xfId="21469" xr:uid="{99345088-E40A-436E-B873-E2C4CA8B03B8}"/>
    <cellStyle name="Normal 2 94 2" xfId="21470" xr:uid="{A5170B15-1DD2-4C7D-BD7F-E61EFE323E45}"/>
    <cellStyle name="Normal 2 95" xfId="21471" xr:uid="{2A98730B-9777-4ED0-8F14-A0835FE7332E}"/>
    <cellStyle name="Normal 2 95 2" xfId="21472" xr:uid="{2C4B651C-E05C-43A0-9521-D559CBD517CB}"/>
    <cellStyle name="Normal 2 96" xfId="21473" xr:uid="{DD999D5A-5959-45DC-999B-BE0EEB083701}"/>
    <cellStyle name="Normal 2 96 2" xfId="21474" xr:uid="{6276A146-C801-4D54-8338-7C7675E10F7D}"/>
    <cellStyle name="Normal 2 97" xfId="21475" xr:uid="{E28FAF74-BA09-48DB-A669-92A67FE0FA86}"/>
    <cellStyle name="Normal 2 97 2" xfId="21476" xr:uid="{D7796AFC-44F4-4D21-8E11-C14B62BA8FC9}"/>
    <cellStyle name="Normal 2 98" xfId="21477" xr:uid="{A8D777D1-CD27-4525-BA69-18C9959F3BA2}"/>
    <cellStyle name="Normal 2 98 2" xfId="21478" xr:uid="{3FA7FA7B-88A5-408E-9E6A-91F85FE13C57}"/>
    <cellStyle name="Normal 2 99" xfId="21479" xr:uid="{033B7873-296E-4D65-986E-265DD8DBE4C4}"/>
    <cellStyle name="Normal 2 99 2" xfId="21480" xr:uid="{29B72EBC-7D9C-47C6-8A47-4AF0EDCF8065}"/>
    <cellStyle name="Normal 2_02_Kedah" xfId="1534" xr:uid="{81DBCA03-C5E8-4FD3-AD92-20261BDD72F3}"/>
    <cellStyle name="Normal 20" xfId="792" xr:uid="{A7057665-22FE-46D6-80A4-0D763B0B09CB}"/>
    <cellStyle name="Normal 20 2" xfId="793" xr:uid="{88E3CD73-A23E-4937-B81B-1256E4F5B799}"/>
    <cellStyle name="Normal 20 2 2" xfId="6690" xr:uid="{06D7E25B-4500-4445-BBA5-CDB449D92F84}"/>
    <cellStyle name="Normal 20 2 2 2" xfId="12510" xr:uid="{142F41E5-F5FE-48CD-AFCE-76E0004AA010}"/>
    <cellStyle name="Normal 20 2 2 3" xfId="21483" xr:uid="{6E48BC42-392A-4F6B-BA55-9E066AE1A709}"/>
    <cellStyle name="Normal 20 2 2 4" xfId="28180" xr:uid="{5C40056C-CCBE-45B5-BFC2-4132C3BAE851}"/>
    <cellStyle name="Normal 20 2 3" xfId="9847" xr:uid="{3B036111-F0B0-4FC5-B0D0-E9AD5B73153E}"/>
    <cellStyle name="Normal 20 2 3 2" xfId="31334" xr:uid="{4672258C-6F4F-4EB5-AA2D-4C0084AFE8EB}"/>
    <cellStyle name="Normal 20 2 4" xfId="12509" xr:uid="{3043C5F8-DA47-4827-B318-A4C61C8632C1}"/>
    <cellStyle name="Normal 20 2 5" xfId="21482" xr:uid="{5A13D05D-8150-45FE-90DD-B54495FA09C9}"/>
    <cellStyle name="Normal 20 2 6" xfId="24406" xr:uid="{179DB4AC-541B-4BAF-9BD9-704DC8DAE2B5}"/>
    <cellStyle name="Normal 20 2 7" xfId="2862" xr:uid="{C881D196-3C21-48F1-B6B7-83FCFED1E29C}"/>
    <cellStyle name="Normal 20 3" xfId="794" xr:uid="{797FDDDE-6CCA-4985-8343-9CAA0BB05D78}"/>
    <cellStyle name="Normal 20 3 2" xfId="6560" xr:uid="{43AC25A2-9076-4C5D-ACAE-DF6FBA3F9380}"/>
    <cellStyle name="Normal 20 3 2 2" xfId="28049" xr:uid="{7BF1CCDE-20F3-4920-9F19-433395E3AB9C}"/>
    <cellStyle name="Normal 20 3 3" xfId="12511" xr:uid="{4FDA6885-88E3-4D65-94B5-7399384BE01F}"/>
    <cellStyle name="Normal 20 3 4" xfId="21484" xr:uid="{3C6B1B5D-D652-434C-8E52-034CCC511799}"/>
    <cellStyle name="Normal 20 3 4 2" xfId="41321" xr:uid="{2C8FF703-3664-4B0F-A352-7D2191A1F6CB}"/>
    <cellStyle name="Normal 20 3 5" xfId="24268" xr:uid="{402C661E-FD2E-411D-BD33-4B193BF53CC9}"/>
    <cellStyle name="Normal 20 3 6" xfId="43731" xr:uid="{0818323B-0A9A-449C-AB23-27718CBD1C52}"/>
    <cellStyle name="Normal 20 4" xfId="9739" xr:uid="{3D9EB573-1756-4AEE-9DD6-D3AEF749A771}"/>
    <cellStyle name="Normal 20 4 2" xfId="21485" xr:uid="{515B6F19-484E-49B6-AF1A-89FB41DC3786}"/>
    <cellStyle name="Normal 20 4 3" xfId="31227" xr:uid="{A895974C-F355-46FA-A712-D471A748DF67}"/>
    <cellStyle name="Normal 20 5" xfId="10000" xr:uid="{D481D5E5-4537-44F7-A1A0-85D2B0AE266A}"/>
    <cellStyle name="Normal 20 6" xfId="21481" xr:uid="{5D78AE24-C224-4E05-92C4-E1B35041A558}"/>
    <cellStyle name="Normal 20 7" xfId="1784" xr:uid="{6F0EF689-1D9B-44B6-9E73-18253C2BAB7D}"/>
    <cellStyle name="Normal 21" xfId="795" xr:uid="{4477B2A2-8FE4-4F10-A173-51D38710DEE9}"/>
    <cellStyle name="Normal 21 2" xfId="2863" xr:uid="{C71999EC-E143-4E02-9CA6-01EAAB9CF6FC}"/>
    <cellStyle name="Normal 21 2 2" xfId="6691" xr:uid="{89584889-1FE6-4185-B6B5-3BBBAF19C174}"/>
    <cellStyle name="Normal 21 2 2 2" xfId="12513" xr:uid="{78738F57-58D6-4CF0-B8F4-844F89F7FBA0}"/>
    <cellStyle name="Normal 21 2 2 3" xfId="21488" xr:uid="{D2948E6D-B04B-4513-89FE-35563065221A}"/>
    <cellStyle name="Normal 21 2 2 3 2" xfId="41322" xr:uid="{37E736DE-D7CB-4806-B26F-E09F1600FA34}"/>
    <cellStyle name="Normal 21 2 2 4" xfId="28181" xr:uid="{581269C2-49EC-4C5D-A3A0-657CA339791E}"/>
    <cellStyle name="Normal 21 2 2 5" xfId="43732" xr:uid="{A1EAF615-FE0A-49CE-8157-0678C188A104}"/>
    <cellStyle name="Normal 21 2 3" xfId="9848" xr:uid="{C442BC5E-9B3D-4175-BC8F-8F124FCDBE1B}"/>
    <cellStyle name="Normal 21 2 3 2" xfId="31335" xr:uid="{05602822-8A94-411C-AECF-3EE49846EB5B}"/>
    <cellStyle name="Normal 21 2 4" xfId="12512" xr:uid="{C223C590-A0A1-4D5B-B44F-BA617EC9279B}"/>
    <cellStyle name="Normal 21 2 5" xfId="21487" xr:uid="{AD6344CE-226D-475B-8F1F-2F439A47F6D6}"/>
    <cellStyle name="Normal 21 2 6" xfId="24407" xr:uid="{CAF1D35E-53DC-4667-93C1-EA0A0666E827}"/>
    <cellStyle name="Normal 21 3" xfId="2663" xr:uid="{BB7E0A97-9584-4AD7-885E-ECC131370072}"/>
    <cellStyle name="Normal 21 3 2" xfId="6562" xr:uid="{765D9327-67E4-47FF-8A0D-565088B35480}"/>
    <cellStyle name="Normal 21 3 2 2" xfId="28051" xr:uid="{0C972C08-7BE4-4857-AE55-8E93AA1C092E}"/>
    <cellStyle name="Normal 21 3 3" xfId="12514" xr:uid="{0C05AD7F-1500-48D1-A61C-B3E4FD02DCCE}"/>
    <cellStyle name="Normal 21 3 4" xfId="21489" xr:uid="{1DA0ADB3-4FF0-40F2-BC72-C83FB56B8CBE}"/>
    <cellStyle name="Normal 21 3 4 2" xfId="41323" xr:uid="{A1FB0BEF-5332-44F2-914C-1BC90FACB24E}"/>
    <cellStyle name="Normal 21 3 5" xfId="24270" xr:uid="{92016207-E20D-4A5C-80C9-AB0D180251E9}"/>
    <cellStyle name="Normal 21 3 6" xfId="43733" xr:uid="{5CEF78B2-DDA0-40E2-AEF9-CAB2B5CCEC64}"/>
    <cellStyle name="Normal 21 4" xfId="9740" xr:uid="{A4A2141A-6689-4ACF-8291-24C88E763156}"/>
    <cellStyle name="Normal 21 4 2" xfId="31228" xr:uid="{36AD809A-09BC-49A3-A893-8CDA2326F644}"/>
    <cellStyle name="Normal 21 5" xfId="10001" xr:uid="{70A4F1A1-6002-40B2-B692-EB1A21640BD6}"/>
    <cellStyle name="Normal 21 6" xfId="21486" xr:uid="{79467FB3-96CC-4490-8966-50784C6F9415}"/>
    <cellStyle name="Normal 21 7" xfId="1785" xr:uid="{E4949C35-5D27-4D5B-96D4-CF143818D5BC}"/>
    <cellStyle name="Normal 22" xfId="796" xr:uid="{E59806FB-45FF-4F86-83B7-E9BBE41D2433}"/>
    <cellStyle name="Normal 22 2" xfId="2865" xr:uid="{1FB4C52C-8FDC-4BB4-9E48-DC7ABC02399B}"/>
    <cellStyle name="Normal 22 2 10" xfId="21491" xr:uid="{471C998B-8029-4FE0-B6EC-6677E499D538}"/>
    <cellStyle name="Normal 22 2 11" xfId="24409" xr:uid="{C356A283-A541-4991-AB28-E721688997A7}"/>
    <cellStyle name="Normal 22 2 2" xfId="6693" xr:uid="{B026DDD2-B60A-46E5-B22F-935269506A58}"/>
    <cellStyle name="Normal 22 2 2 2" xfId="12517" xr:uid="{41C6D217-6F25-4A9A-BBB9-EE645ACE840D}"/>
    <cellStyle name="Normal 22 2 2 2 2" xfId="12518" xr:uid="{17CE0081-45DD-4A1A-BAF7-BF8EB97A47A4}"/>
    <cellStyle name="Normal 22 2 2 2 2 2" xfId="12519" xr:uid="{CCA04ED1-F1B9-4CCC-B754-44F9BFAC5117}"/>
    <cellStyle name="Normal 22 2 2 2 2 2 2" xfId="33279" xr:uid="{9C5C5D04-7A24-46A1-B7C7-E9BE4DCF9491}"/>
    <cellStyle name="Normal 22 2 2 2 2 3" xfId="33278" xr:uid="{29EA3DE5-0A24-4F73-87C2-A1D658FF062A}"/>
    <cellStyle name="Normal 22 2 2 2 3" xfId="12520" xr:uid="{330CE700-C143-4314-8974-906E2F2C7224}"/>
    <cellStyle name="Normal 22 2 2 2 3 2" xfId="33280" xr:uid="{9BFD7D82-0216-4C05-8A3E-C58F04F2EA20}"/>
    <cellStyle name="Normal 22 2 2 2 4" xfId="33277" xr:uid="{708EBED4-9E7A-4126-8A8D-9DF31D924CA5}"/>
    <cellStyle name="Normal 22 2 2 3" xfId="12521" xr:uid="{71FE8031-1B45-40D1-8A1C-0759ABE503A6}"/>
    <cellStyle name="Normal 22 2 2 3 2" xfId="12522" xr:uid="{C7FCBC26-DE7D-4762-820E-379734BF4369}"/>
    <cellStyle name="Normal 22 2 2 3 2 2" xfId="33282" xr:uid="{98143307-335C-4219-83E3-8550AFBF0AEB}"/>
    <cellStyle name="Normal 22 2 2 3 3" xfId="33281" xr:uid="{B2C89726-7101-4507-90E6-077258E4E702}"/>
    <cellStyle name="Normal 22 2 2 4" xfId="12523" xr:uid="{5E21C338-6A3A-4C37-A25F-8C2D9363CFB2}"/>
    <cellStyle name="Normal 22 2 2 4 2" xfId="12524" xr:uid="{6BFC241D-0470-4486-9B7F-AE780646960C}"/>
    <cellStyle name="Normal 22 2 2 4 2 2" xfId="33284" xr:uid="{51E39C7E-CB84-463C-8B32-E9CD65B23C77}"/>
    <cellStyle name="Normal 22 2 2 4 3" xfId="33283" xr:uid="{4EB2F072-934F-4258-AF01-D99354A92553}"/>
    <cellStyle name="Normal 22 2 2 5" xfId="12525" xr:uid="{B2730453-66EA-4736-ABD6-B9981028FFEC}"/>
    <cellStyle name="Normal 22 2 2 5 2" xfId="33285" xr:uid="{D3C50994-A5E6-43E0-B520-AB612B1EB677}"/>
    <cellStyle name="Normal 22 2 2 6" xfId="12516" xr:uid="{CA91B425-6ACC-4921-BDB7-9E4E2FF34F8B}"/>
    <cellStyle name="Normal 22 2 2 6 2" xfId="33276" xr:uid="{7377D169-ED1B-45AA-83B4-E2D72C39BBCD}"/>
    <cellStyle name="Normal 22 2 2 7" xfId="21492" xr:uid="{AB349B72-0AE0-4643-AC81-C1BBFF774537}"/>
    <cellStyle name="Normal 22 2 2 7 2" xfId="41324" xr:uid="{FF75651A-4E2A-4729-909D-53089853686F}"/>
    <cellStyle name="Normal 22 2 2 8" xfId="28183" xr:uid="{FBDB0711-0899-4891-93C8-4AB7BEB52076}"/>
    <cellStyle name="Normal 22 2 2 9" xfId="43734" xr:uid="{0CB2824B-BDF1-4BD3-BD34-A8A7C7A9479B}"/>
    <cellStyle name="Normal 22 2 3" xfId="9850" xr:uid="{157B1CDF-B602-473E-B815-1D31BD2BF369}"/>
    <cellStyle name="Normal 22 2 3 2" xfId="12527" xr:uid="{3BFB1DE8-922C-4192-B59F-9463ADA478F7}"/>
    <cellStyle name="Normal 22 2 3 2 2" xfId="12528" xr:uid="{C76689EE-37AB-45B0-9C37-00B5CD1B9372}"/>
    <cellStyle name="Normal 22 2 3 2 2 2" xfId="33288" xr:uid="{22F45A55-11FE-4969-94B5-844F8B94C252}"/>
    <cellStyle name="Normal 22 2 3 2 3" xfId="33287" xr:uid="{E55FC9A8-BDD6-4989-9801-C1F843F4F4C1}"/>
    <cellStyle name="Normal 22 2 3 3" xfId="12529" xr:uid="{D117767B-4A7D-4C33-8D2D-DEC45E8A6C17}"/>
    <cellStyle name="Normal 22 2 3 3 2" xfId="33289" xr:uid="{A4D73454-C6E9-4766-92B8-C893D22C4906}"/>
    <cellStyle name="Normal 22 2 3 4" xfId="12526" xr:uid="{F8A6FDCB-9643-49DA-8C00-1E4F6E106E92}"/>
    <cellStyle name="Normal 22 2 3 4 2" xfId="33286" xr:uid="{FE5F6D9E-B84D-41EC-B8B4-683A92D458CB}"/>
    <cellStyle name="Normal 22 2 3 5" xfId="31337" xr:uid="{E0F9FCA6-B223-4EF7-BF8D-C23B44AE6E1A}"/>
    <cellStyle name="Normal 22 2 4" xfId="12530" xr:uid="{F57AE8D7-5577-4AC1-ACCD-98F05B899F5F}"/>
    <cellStyle name="Normal 22 2 4 2" xfId="12531" xr:uid="{AA1D4CF5-9AEA-43DE-BCCC-0376E2A0BA6A}"/>
    <cellStyle name="Normal 22 2 4 2 2" xfId="33291" xr:uid="{3C946ACA-EA3F-4B5C-9F0C-53876A3926F5}"/>
    <cellStyle name="Normal 22 2 4 3" xfId="33290" xr:uid="{A1440031-8090-4F8C-9708-71A4270E67A5}"/>
    <cellStyle name="Normal 22 2 5" xfId="12532" xr:uid="{6AD3D2AE-1785-4D53-942F-A706A643275F}"/>
    <cellStyle name="Normal 22 2 5 2" xfId="12533" xr:uid="{41A9EC13-C08B-4222-8437-420DC0E91EF5}"/>
    <cellStyle name="Normal 22 2 5 2 2" xfId="33293" xr:uid="{CA7B7748-FB83-4CB9-A261-0DD1071206E3}"/>
    <cellStyle name="Normal 22 2 5 3" xfId="33292" xr:uid="{05B5668B-9BE2-4CA7-A9C6-83C9AE058D92}"/>
    <cellStyle name="Normal 22 2 6" xfId="12534" xr:uid="{7DE87540-9099-498F-B893-6460C0411576}"/>
    <cellStyle name="Normal 22 2 6 2" xfId="33294" xr:uid="{2C0B273C-DF53-4221-B653-0F6075539F93}"/>
    <cellStyle name="Normal 22 2 7" xfId="12535" xr:uid="{B3E21A2A-6889-4F26-8EC5-CD42ADEDA719}"/>
    <cellStyle name="Normal 22 2 7 2" xfId="33295" xr:uid="{ACC7D871-9888-461C-96F4-089400FB96D5}"/>
    <cellStyle name="Normal 22 2 8" xfId="12536" xr:uid="{D24D7C32-3633-4A2E-87EA-08178F83F3B6}"/>
    <cellStyle name="Normal 22 2 9" xfId="12515" xr:uid="{0AC9DB4F-F156-4E40-BDC3-DD450CB00E54}"/>
    <cellStyle name="Normal 22 3" xfId="2689" xr:uid="{EA3E710F-5D2A-41FE-8922-7F537A8B6CFC}"/>
    <cellStyle name="Normal 22 3 2" xfId="6585" xr:uid="{FC3047FC-5868-4357-8D2A-DC68538647F8}"/>
    <cellStyle name="Normal 22 3 2 2" xfId="28074" xr:uid="{BDA01FF0-338A-488E-8165-B489FE4CA90F}"/>
    <cellStyle name="Normal 22 3 3" xfId="12537" xr:uid="{BFA7B29C-335F-42ED-9E5A-AD800E30600F}"/>
    <cellStyle name="Normal 22 3 4" xfId="21493" xr:uid="{CFDCA074-E47A-4315-8FA5-864689D1A807}"/>
    <cellStyle name="Normal 22 3 4 2" xfId="41325" xr:uid="{862D14E2-B965-4E89-A0FD-B44247697A3F}"/>
    <cellStyle name="Normal 22 3 5" xfId="24292" xr:uid="{FD8BCD5D-EB74-482B-A720-51AE57DABA4A}"/>
    <cellStyle name="Normal 22 3 6" xfId="43735" xr:uid="{27EC5E14-D62A-4908-8148-E8A82FA96E5C}"/>
    <cellStyle name="Normal 22 4" xfId="9743" xr:uid="{E4A76694-CBC8-4C70-98A9-4B5269991848}"/>
    <cellStyle name="Normal 22 4 2" xfId="31230" xr:uid="{8B439217-D86F-4FD8-A4F8-11CA1B4DF6C0}"/>
    <cellStyle name="Normal 22 5" xfId="10002" xr:uid="{53CA0491-72D8-4631-BD6C-8FAEF1C284E3}"/>
    <cellStyle name="Normal 22 6" xfId="21490" xr:uid="{7C4A13E1-1B60-482B-8FF2-7EBE9816A3A1}"/>
    <cellStyle name="Normal 22 7" xfId="1786" xr:uid="{ED392314-D38F-493E-92D7-A43062D83249}"/>
    <cellStyle name="Normal 23" xfId="797" xr:uid="{E98E6DE0-E385-4893-9901-7C179FF0FDE7}"/>
    <cellStyle name="Normal 23 2" xfId="2867" xr:uid="{B7737D8D-E7A9-4611-8FFD-3F71CE70CEE8}"/>
    <cellStyle name="Normal 23 2 10" xfId="21495" xr:uid="{FB01AF71-09EF-4FF7-A2EA-A0C4E1A726E8}"/>
    <cellStyle name="Normal 23 2 11" xfId="24411" xr:uid="{BB454466-18A5-47EE-A6D1-DCC01284124C}"/>
    <cellStyle name="Normal 23 2 2" xfId="6695" xr:uid="{9DF59800-375F-4528-90C5-1BC1386FA746}"/>
    <cellStyle name="Normal 23 2 2 2" xfId="12540" xr:uid="{3AD3665B-5D77-4A1A-B0E3-F855E8B6357A}"/>
    <cellStyle name="Normal 23 2 2 2 2" xfId="12541" xr:uid="{8C59B939-7934-4FCE-A9AC-CF752E7ED4A8}"/>
    <cellStyle name="Normal 23 2 2 2 2 2" xfId="12542" xr:uid="{4AC30FD6-E605-4469-B73A-336AEBE404A1}"/>
    <cellStyle name="Normal 23 2 2 2 2 2 2" xfId="33299" xr:uid="{1BC0C61C-C681-4F69-92DA-D35B5CC8042E}"/>
    <cellStyle name="Normal 23 2 2 2 2 3" xfId="33298" xr:uid="{0CF71334-AE11-48AA-A990-B420B2F73C02}"/>
    <cellStyle name="Normal 23 2 2 2 3" xfId="12543" xr:uid="{174FDCC9-1E0F-44C3-8345-44B57DF91159}"/>
    <cellStyle name="Normal 23 2 2 2 3 2" xfId="33300" xr:uid="{6C1E258D-824C-4411-96E0-87A296FA0F40}"/>
    <cellStyle name="Normal 23 2 2 2 4" xfId="33297" xr:uid="{82F19A85-31F8-44B2-A7E9-F15A0133180A}"/>
    <cellStyle name="Normal 23 2 2 3" xfId="12544" xr:uid="{47628103-D471-40E9-9247-0E5C26459AF6}"/>
    <cellStyle name="Normal 23 2 2 3 2" xfId="12545" xr:uid="{DA7544D0-EEFE-44F4-A708-B73C62D66C39}"/>
    <cellStyle name="Normal 23 2 2 3 2 2" xfId="33302" xr:uid="{4BF10377-387B-4873-B80B-0820CEB94961}"/>
    <cellStyle name="Normal 23 2 2 3 3" xfId="33301" xr:uid="{7FEE3BB0-9491-4AF7-B2E2-C99241B5C3E3}"/>
    <cellStyle name="Normal 23 2 2 4" xfId="12546" xr:uid="{CD1900DC-2CFD-42CF-9E5A-07A439B54CAD}"/>
    <cellStyle name="Normal 23 2 2 4 2" xfId="12547" xr:uid="{92859EE2-1DBE-4C1D-8FB5-48E23747A702}"/>
    <cellStyle name="Normal 23 2 2 4 2 2" xfId="33304" xr:uid="{4E68C5EF-1303-4F62-8531-95C6C38E618F}"/>
    <cellStyle name="Normal 23 2 2 4 3" xfId="33303" xr:uid="{7888F495-DEFD-4871-8223-41E66C1FEB90}"/>
    <cellStyle name="Normal 23 2 2 5" xfId="12548" xr:uid="{9CDCC113-0CF7-429D-93FB-B68169EAA053}"/>
    <cellStyle name="Normal 23 2 2 5 2" xfId="33305" xr:uid="{7C5F9186-C24B-41B1-B4AF-293F8D1658BB}"/>
    <cellStyle name="Normal 23 2 2 6" xfId="12539" xr:uid="{67DF0830-7F29-42CF-B3F0-76A6B7E54D1A}"/>
    <cellStyle name="Normal 23 2 2 6 2" xfId="33296" xr:uid="{52912818-9CF5-42C3-81D1-91BFA4325CDA}"/>
    <cellStyle name="Normal 23 2 2 7" xfId="28185" xr:uid="{282109CE-39BF-4EF7-8CE0-ABAFDD2C0ABA}"/>
    <cellStyle name="Normal 23 2 3" xfId="9852" xr:uid="{D8D0B5F2-EE2E-483A-9DD4-0326CBCD1A23}"/>
    <cellStyle name="Normal 23 2 3 2" xfId="12550" xr:uid="{655C4798-76B1-4E47-A893-239964F6E2DD}"/>
    <cellStyle name="Normal 23 2 3 2 2" xfId="12551" xr:uid="{498C723C-A76A-4ECA-8273-6D9CE7B1EDC4}"/>
    <cellStyle name="Normal 23 2 3 2 2 2" xfId="33308" xr:uid="{A6362F4C-35D9-421C-837E-8BDE275C764E}"/>
    <cellStyle name="Normal 23 2 3 2 3" xfId="33307" xr:uid="{54AD5C18-D398-4746-9E91-A96B5B6D3D89}"/>
    <cellStyle name="Normal 23 2 3 3" xfId="12552" xr:uid="{089CA205-7C81-4CFC-B0E2-0E2EBB05BFCD}"/>
    <cellStyle name="Normal 23 2 3 3 2" xfId="33309" xr:uid="{DCA3D365-88D6-4EC5-9C4E-8E21B0FDDD51}"/>
    <cellStyle name="Normal 23 2 3 4" xfId="12549" xr:uid="{8825D0C6-6917-4B46-8C66-CA7FF6E5AAB7}"/>
    <cellStyle name="Normal 23 2 3 4 2" xfId="33306" xr:uid="{C3C8F233-82B7-4F65-8409-A1CC7C86F919}"/>
    <cellStyle name="Normal 23 2 3 5" xfId="31339" xr:uid="{EE9401DC-5CEB-41D4-956B-3A61AED263FD}"/>
    <cellStyle name="Normal 23 2 4" xfId="12553" xr:uid="{D41153FF-E776-438E-8DD3-6B89350E41DA}"/>
    <cellStyle name="Normal 23 2 4 2" xfId="12554" xr:uid="{CD03683B-EAAC-4542-8EBB-D7C1C2AE3391}"/>
    <cellStyle name="Normal 23 2 4 2 2" xfId="33311" xr:uid="{5738DFB2-ECCF-4408-AF02-EFF526C3F4AB}"/>
    <cellStyle name="Normal 23 2 4 3" xfId="33310" xr:uid="{53C52E52-131F-479B-91B7-D9FA050F2123}"/>
    <cellStyle name="Normal 23 2 5" xfId="12555" xr:uid="{0914EDB1-3477-438D-A598-574CBA9131F6}"/>
    <cellStyle name="Normal 23 2 5 2" xfId="12556" xr:uid="{BE6FD1DC-DD3A-4B70-B092-78B379C6349C}"/>
    <cellStyle name="Normal 23 2 5 2 2" xfId="33313" xr:uid="{464040D2-D754-46C6-A830-9B9F0B09CE94}"/>
    <cellStyle name="Normal 23 2 5 3" xfId="33312" xr:uid="{3627ED91-D2D1-4663-9BD9-95D59B54B8BF}"/>
    <cellStyle name="Normal 23 2 6" xfId="12557" xr:uid="{880328EC-6DBE-4FC6-94D7-30F75FCB891A}"/>
    <cellStyle name="Normal 23 2 6 2" xfId="33314" xr:uid="{AAFF3AB2-53B3-4D0B-A041-5D961BA87398}"/>
    <cellStyle name="Normal 23 2 7" xfId="12558" xr:uid="{CAFE1979-D5F3-46EB-8EBA-1A751F610AD4}"/>
    <cellStyle name="Normal 23 2 7 2" xfId="33315" xr:uid="{47148D15-DFBD-47EF-B8E4-65014A2903B6}"/>
    <cellStyle name="Normal 23 2 8" xfId="12559" xr:uid="{BE46DBB0-1AAD-4C79-BE45-2ECB58A75DA6}"/>
    <cellStyle name="Normal 23 2 9" xfId="12538" xr:uid="{01BBA736-7927-4CF8-A36D-5E6A1ECB8140}"/>
    <cellStyle name="Normal 23 3" xfId="2691" xr:uid="{49BC3180-F8E3-4D7F-881F-165592DF426A}"/>
    <cellStyle name="Normal 23 3 2" xfId="6587" xr:uid="{169CCCA6-6010-4F83-AD19-EE6EEA77DC8F}"/>
    <cellStyle name="Normal 23 3 2 2" xfId="28076" xr:uid="{82FB8FD0-C352-4172-B08D-912672225D06}"/>
    <cellStyle name="Normal 23 3 3" xfId="12560" xr:uid="{78E330A1-5640-4E74-A7AA-6EB3A3D060E5}"/>
    <cellStyle name="Normal 23 3 4" xfId="24294" xr:uid="{5439713E-8F60-4E71-B31F-7CF59DB46479}"/>
    <cellStyle name="Normal 23 4" xfId="9745" xr:uid="{15AA68AA-3B71-4CB3-AE5F-5AC6C13E00DC}"/>
    <cellStyle name="Normal 23 4 2" xfId="31232" xr:uid="{19F7A319-9736-4A77-A119-347AD3E0B4A3}"/>
    <cellStyle name="Normal 23 5" xfId="10003" xr:uid="{32D4E15E-C0EF-4F1F-A1BD-A7567CA9CF45}"/>
    <cellStyle name="Normal 23 6" xfId="21494" xr:uid="{31BDFF30-6ACC-4F44-A4E8-12D396112C7A}"/>
    <cellStyle name="Normal 23 7" xfId="1787" xr:uid="{EA2730FA-D21E-41A0-80FB-CE39241DE402}"/>
    <cellStyle name="Normal 24" xfId="798" xr:uid="{423BFA22-CC39-432E-A000-8B66494E4411}"/>
    <cellStyle name="Normal 24 2" xfId="2877" xr:uid="{8DD34D45-9110-454F-B2E4-A84D652C1C21}"/>
    <cellStyle name="Normal 24 2 2" xfId="6705" xr:uid="{4A1556C7-A1B5-40CF-AF8D-1EEA23B891F5}"/>
    <cellStyle name="Normal 24 2 2 2" xfId="12562" xr:uid="{8934D9D8-5D46-481C-9538-7D29CD6854CE}"/>
    <cellStyle name="Normal 24 2 2 3" xfId="28195" xr:uid="{A341E72F-C81D-4C9F-9BCE-242BA34861C4}"/>
    <cellStyle name="Normal 24 2 3" xfId="9862" xr:uid="{22F51363-7892-44D4-830F-D04288EC7C35}"/>
    <cellStyle name="Normal 24 2 3 2" xfId="31349" xr:uid="{0F67A1B0-DFB2-46F1-BA34-3B59F378B6C6}"/>
    <cellStyle name="Normal 24 2 4" xfId="12561" xr:uid="{48796E93-917B-42EC-A3CA-7EFD20BE4C9D}"/>
    <cellStyle name="Normal 24 2 5" xfId="21497" xr:uid="{61CE1C87-94D6-401C-8906-6910F14E033E}"/>
    <cellStyle name="Normal 24 2 6" xfId="24421" xr:uid="{F808E64F-43B9-46B3-826C-031473F8E52E}"/>
    <cellStyle name="Normal 24 3" xfId="2709" xr:uid="{E17625C2-60C3-4DAD-9608-44EA4E0EFAC0}"/>
    <cellStyle name="Normal 24 3 2" xfId="6597" xr:uid="{A93FEA9E-05A1-4652-83F9-A6030D301073}"/>
    <cellStyle name="Normal 24 3 2 2" xfId="28086" xr:uid="{5559BE86-2A18-4D4A-9BFA-29BA3AE025DC}"/>
    <cellStyle name="Normal 24 3 3" xfId="12563" xr:uid="{F7FADD1F-C52A-440A-8E6B-05776849A618}"/>
    <cellStyle name="Normal 24 3 4" xfId="24304" xr:uid="{B52EEB20-C090-4FD5-8C17-CCCA9E8C7E86}"/>
    <cellStyle name="Normal 24 4" xfId="9755" xr:uid="{FE1AFD0E-7A0E-468B-BB12-7014B604AE4C}"/>
    <cellStyle name="Normal 24 4 2" xfId="31242" xr:uid="{4E3ED54A-E7C2-4C2F-89C9-E784D5676267}"/>
    <cellStyle name="Normal 24 5" xfId="10004" xr:uid="{EBF8575D-0514-4AB4-888D-90E54389650E}"/>
    <cellStyle name="Normal 24 6" xfId="21496" xr:uid="{AE81D051-CC16-4E3C-92F0-A7B49131D813}"/>
    <cellStyle name="Normal 24 7" xfId="1788" xr:uid="{22BD8E9D-7503-43FE-AB9B-71FD9D4E28DE}"/>
    <cellStyle name="Normal 25" xfId="799" xr:uid="{97A801CB-AE8A-4DC2-A109-8AF82D6BDF61}"/>
    <cellStyle name="Normal 25 2" xfId="2903" xr:uid="{5372F1D0-678C-4420-B2E2-D92B8B6C73CF}"/>
    <cellStyle name="Normal 25 2 2" xfId="6731" xr:uid="{4B99BECE-3F15-4D78-91CB-3D527A5AA739}"/>
    <cellStyle name="Normal 25 2 2 2" xfId="12565" xr:uid="{3AC60F2E-7C25-46BD-991B-A88D4A529993}"/>
    <cellStyle name="Normal 25 2 2 3" xfId="28221" xr:uid="{9388A24B-8419-4699-A168-BE4A3BFF0ED1}"/>
    <cellStyle name="Normal 25 2 3" xfId="9888" xr:uid="{F2ED0092-CCEB-4DD4-992B-0C9802FCC521}"/>
    <cellStyle name="Normal 25 2 3 2" xfId="31375" xr:uid="{953EA7AF-EF74-4C25-86EC-A58E0E2EE432}"/>
    <cellStyle name="Normal 25 2 4" xfId="12564" xr:uid="{EE4A4344-C6DB-4FDB-BEB0-47B48106EB2F}"/>
    <cellStyle name="Normal 25 2 5" xfId="21499" xr:uid="{A02F0230-3FE6-4A39-B23D-3FE7D61D2FE4}"/>
    <cellStyle name="Normal 25 2 6" xfId="24447" xr:uid="{5D125ADD-2D59-46C8-8789-84441D3F522D}"/>
    <cellStyle name="Normal 25 3" xfId="2760" xr:uid="{4FC8679D-5BB9-40BE-A332-DA3F28289FCF}"/>
    <cellStyle name="Normal 25 3 2" xfId="6623" xr:uid="{EB40B7BE-8A91-4798-98F7-ED697F4A1B0B}"/>
    <cellStyle name="Normal 25 3 2 2" xfId="28112" xr:uid="{BCBB4F69-37BB-40D8-96EC-976D6B2E81BB}"/>
    <cellStyle name="Normal 25 3 3" xfId="12566" xr:uid="{38A69AE4-FDEE-4B2E-A686-E71C10F694E5}"/>
    <cellStyle name="Normal 25 3 4" xfId="24338" xr:uid="{92469644-F894-46D1-9457-13E5E8B2BAB2}"/>
    <cellStyle name="Normal 25 4" xfId="9782" xr:uid="{7F60319D-F975-4BEA-B330-24AA29BDE169}"/>
    <cellStyle name="Normal 25 4 2" xfId="31269" xr:uid="{16C2853B-B356-436D-AF42-D40563397241}"/>
    <cellStyle name="Normal 25 5" xfId="10005" xr:uid="{49EA5E0E-D3D7-4007-BD5C-3B5D57659D15}"/>
    <cellStyle name="Normal 25 6" xfId="21498" xr:uid="{A9940800-6FE0-4CC3-8349-D205FB4D6A97}"/>
    <cellStyle name="Normal 25 7" xfId="1789" xr:uid="{A9933594-1042-4B45-AA21-9306A2E2F2B8}"/>
    <cellStyle name="Normal 26" xfId="800" xr:uid="{FCB2058A-F5D8-4F89-A371-ECC6D1673168}"/>
    <cellStyle name="Normal 26 2" xfId="2904" xr:uid="{56D1568D-E90E-4685-8B00-98AE2B051FA9}"/>
    <cellStyle name="Normal 26 2 2" xfId="6732" xr:uid="{162EED9E-DCCA-430B-9490-1EA67986C9A8}"/>
    <cellStyle name="Normal 26 2 2 2" xfId="12568" xr:uid="{BFD5E506-ABDC-4ED2-8BC0-625FB4234119}"/>
    <cellStyle name="Normal 26 2 2 3" xfId="28222" xr:uid="{F3CF14F6-B1C7-4C9B-90F3-64F6FC66664E}"/>
    <cellStyle name="Normal 26 2 3" xfId="9889" xr:uid="{DA2F9085-2372-4F15-A36D-710AF9784260}"/>
    <cellStyle name="Normal 26 2 3 2" xfId="31376" xr:uid="{C41ED6C6-2A2E-492E-825E-0FA9EBDD1D4F}"/>
    <cellStyle name="Normal 26 2 4" xfId="12567" xr:uid="{1AED916E-C322-4C27-9246-24C4FC1CEDF9}"/>
    <cellStyle name="Normal 26 2 5" xfId="21501" xr:uid="{5F80A5A1-08CC-4227-96D8-2080327A257B}"/>
    <cellStyle name="Normal 26 2 6" xfId="24448" xr:uid="{D368B4EF-314E-4B00-9B0D-0E892C80DF68}"/>
    <cellStyle name="Normal 26 3" xfId="2761" xr:uid="{0DF301D6-53FA-467B-B0C2-58F58A5857C1}"/>
    <cellStyle name="Normal 26 3 2" xfId="6624" xr:uid="{17F0D2A6-6548-4E80-B15C-7503DA1C29F4}"/>
    <cellStyle name="Normal 26 3 2 2" xfId="28113" xr:uid="{84A0C246-2F37-40CD-8220-B117A1F37FD0}"/>
    <cellStyle name="Normal 26 3 3" xfId="12569" xr:uid="{291B0CBE-A3EE-4356-89EB-D31CDEF5FC96}"/>
    <cellStyle name="Normal 26 3 4" xfId="24339" xr:uid="{0CF24F24-775B-4343-98B3-2C5DE6288BA3}"/>
    <cellStyle name="Normal 26 4" xfId="9783" xr:uid="{81503511-B5F0-46DC-878A-F27C8982EEFE}"/>
    <cellStyle name="Normal 26 4 2" xfId="31270" xr:uid="{1CA7CB75-84A3-4C79-8FEB-198A508D9832}"/>
    <cellStyle name="Normal 26 5" xfId="10006" xr:uid="{F639A79C-D2DE-4BE2-889A-13FF24004528}"/>
    <cellStyle name="Normal 26 6" xfId="21500" xr:uid="{56EB19D7-9E2D-4C22-AB10-CC6D7C2330A7}"/>
    <cellStyle name="Normal 26 7" xfId="1790" xr:uid="{3C13513F-8E2B-4C3F-A5C7-128C21D26785}"/>
    <cellStyle name="Normal 27" xfId="801" xr:uid="{A3BFEC2F-1A8D-49C5-888E-1D5EB9FC8ABB}"/>
    <cellStyle name="Normal 27 2" xfId="802" xr:uid="{4659F0CC-B363-458A-AFAE-5E72F985876E}"/>
    <cellStyle name="Normal 27 2 2" xfId="6758" xr:uid="{E535D0D4-5060-4B4F-BF4A-379092BB3611}"/>
    <cellStyle name="Normal 27 2 2 2" xfId="28248" xr:uid="{F66E7385-D5D2-4E2F-B98F-FC7B557FC4F3}"/>
    <cellStyle name="Normal 27 2 3" xfId="9915" xr:uid="{C34FB887-7329-451F-8F3E-C533F023B34C}"/>
    <cellStyle name="Normal 27 2 3 2" xfId="31402" xr:uid="{BB1D2C5C-B0F0-4723-ADF8-187845EC56CB}"/>
    <cellStyle name="Normal 27 2 4" xfId="10120" xr:uid="{BDE29A15-DDE4-494D-AF68-AF24A1843B61}"/>
    <cellStyle name="Normal 27 2 5" xfId="21503" xr:uid="{D8589F4F-5B27-4F60-A568-188089C12502}"/>
    <cellStyle name="Normal 27 2 5 2" xfId="41327" xr:uid="{F92FF707-0D09-45DA-B9F6-3AC286600FA8}"/>
    <cellStyle name="Normal 27 2 6" xfId="24474" xr:uid="{6E10DE2F-01F2-4574-B6B2-5D29375F6E56}"/>
    <cellStyle name="Normal 27 2 7" xfId="43737" xr:uid="{6DC5785F-E050-4C84-BB65-61E90D29264A}"/>
    <cellStyle name="Normal 27 2 8" xfId="2930" xr:uid="{0CA8E16F-BC05-40FC-BAB2-7E1F54192D73}"/>
    <cellStyle name="Normal 27 3" xfId="2787" xr:uid="{DB3891A0-AC6F-4880-8D4C-49EAD2A06325}"/>
    <cellStyle name="Normal 27 3 2" xfId="6650" xr:uid="{D407DCA9-DE74-46BF-B5B8-EF1A43320BF5}"/>
    <cellStyle name="Normal 27 3 2 2" xfId="28139" xr:uid="{BA0BF07B-612F-4FF2-A140-5A8D464553A6}"/>
    <cellStyle name="Normal 27 3 3" xfId="24365" xr:uid="{5DAC3A39-9702-4D2D-AF95-AA19850E9F5D}"/>
    <cellStyle name="Normal 27 4" xfId="9809" xr:uid="{65507357-0EE9-45AB-93F8-A2F0C74F577A}"/>
    <cellStyle name="Normal 27 4 2" xfId="31296" xr:uid="{D4505E60-FA55-4491-859D-FF3A521E8BF1}"/>
    <cellStyle name="Normal 27 5" xfId="10007" xr:uid="{1BFB1224-DB69-437F-A744-65CDDBB3EFCF}"/>
    <cellStyle name="Normal 27 6" xfId="21502" xr:uid="{C5DEF961-D508-4273-A956-C97681F08F2C}"/>
    <cellStyle name="Normal 27 6 2" xfId="41326" xr:uid="{E35F4776-1031-46B1-82A7-6CE4B690CBFC}"/>
    <cellStyle name="Normal 27 7" xfId="43736" xr:uid="{63678248-61E9-4703-9B8F-50E25E2210A3}"/>
    <cellStyle name="Normal 27 8" xfId="1791" xr:uid="{C24FA5A2-FEA8-4E67-9F5F-D255C1867C22}"/>
    <cellStyle name="Normal 28" xfId="803" xr:uid="{FC94773F-7B12-4A3F-914E-9CC143536B50}"/>
    <cellStyle name="Normal 28 10" xfId="46815" xr:uid="{2ECE31BA-C862-4EDF-9585-1A3265BD278E}"/>
    <cellStyle name="Normal 28 11" xfId="1792" xr:uid="{8C212F2A-17C9-40D5-82FB-19F6CB3DE29C}"/>
    <cellStyle name="Normal 28 2" xfId="1892" xr:uid="{7AF0AB2B-212C-4BA6-8D5A-350E7FACF57F}"/>
    <cellStyle name="Normal 28 2 2" xfId="2931" xr:uid="{4955995F-39AB-43F4-8995-B959B23398C9}"/>
    <cellStyle name="Normal 28 2 2 2" xfId="6759" xr:uid="{DC709487-BB10-40E6-B798-A461FA52C802}"/>
    <cellStyle name="Normal 28 2 2 2 2" xfId="28249" xr:uid="{3D00C416-D7D9-4B2B-970C-F6EC0B578615}"/>
    <cellStyle name="Normal 28 2 2 3" xfId="12571" xr:uid="{18B8CF03-B429-4FED-A6D0-6B4CB5BB0437}"/>
    <cellStyle name="Normal 28 2 2 4" xfId="24475" xr:uid="{8F5338FF-F58E-4B50-AA4F-C356CFE1A935}"/>
    <cellStyle name="Normal 28 2 2 5" xfId="48639" xr:uid="{B64C3443-4378-4698-BF97-A9E307665BAF}"/>
    <cellStyle name="Normal 28 2 3" xfId="4519" xr:uid="{D48AA189-72D6-4349-8DD1-834451EF31E7}"/>
    <cellStyle name="Normal 28 2 3 2" xfId="8317" xr:uid="{0556DD60-497A-4F1C-893F-D216AD7134E1}"/>
    <cellStyle name="Normal 28 2 3 2 2" xfId="29807" xr:uid="{75D2DBBA-7580-4500-AAD8-A7AE9D16F890}"/>
    <cellStyle name="Normal 28 2 3 3" xfId="26032" xr:uid="{020F399B-EEAF-4BD9-B537-89E2225DCA48}"/>
    <cellStyle name="Normal 28 2 3 4" xfId="49152" xr:uid="{D906D8DC-0EEB-4698-A8CF-D3C8C1655FC5}"/>
    <cellStyle name="Normal 28 2 4" xfId="5975" xr:uid="{CA7B91A2-6C22-4151-9620-6453821FA908}"/>
    <cellStyle name="Normal 28 2 4 2" xfId="27462" xr:uid="{9A754575-E97E-4570-A69F-6F2E1644CE43}"/>
    <cellStyle name="Normal 28 2 5" xfId="9916" xr:uid="{FA1B596B-4E16-4F48-A43C-03B9A820F218}"/>
    <cellStyle name="Normal 28 2 5 2" xfId="31403" xr:uid="{5FB00A2A-AA9A-4528-BB28-A5A72756B08F}"/>
    <cellStyle name="Normal 28 2 6" xfId="12570" xr:uid="{87DC2DF0-5FF7-421D-B827-8F188FC31AFC}"/>
    <cellStyle name="Normal 28 2 7" xfId="21505" xr:uid="{56209DF1-7A5C-4053-8F90-01A790369BE1}"/>
    <cellStyle name="Normal 28 2 8" xfId="23621" xr:uid="{61CEF032-236B-41EB-8B97-F3B8CB082026}"/>
    <cellStyle name="Normal 28 2 9" xfId="46884" xr:uid="{56CC22AB-7FBB-4A30-985E-DE4170D97B3E}"/>
    <cellStyle name="Normal 28 3" xfId="2788" xr:uid="{B7CD2CE1-A2C6-4E1E-9C47-319F40B688C4}"/>
    <cellStyle name="Normal 28 3 2" xfId="6651" xr:uid="{08C98990-D72C-4EF2-8326-52C96B79E0EC}"/>
    <cellStyle name="Normal 28 3 2 2" xfId="28140" xr:uid="{D046BFB1-C0C4-4F8F-8839-E87EDD0D0BA8}"/>
    <cellStyle name="Normal 28 3 3" xfId="12572" xr:uid="{84005B06-5F57-4645-9169-A8D6E5EB2AC0}"/>
    <cellStyle name="Normal 28 3 3 2" xfId="33316" xr:uid="{81A8F11B-467D-4150-9419-348BB4739E5F}"/>
    <cellStyle name="Normal 28 3 4" xfId="24366" xr:uid="{F832E236-3468-49E1-8DB2-046DA55F5226}"/>
    <cellStyle name="Normal 28 3 5" xfId="48567" xr:uid="{77D3046F-7D4F-4405-A2B9-FD36497CA56D}"/>
    <cellStyle name="Normal 28 4" xfId="4421" xr:uid="{C6FDA409-C65B-4841-BE97-3E1C04D30BF8}"/>
    <cellStyle name="Normal 28 4 2" xfId="8224" xr:uid="{3580D69A-2C90-4481-8C28-273EA3114F53}"/>
    <cellStyle name="Normal 28 4 2 2" xfId="29714" xr:uid="{89785F4F-E573-48FB-AE8B-7691D6542C7F}"/>
    <cellStyle name="Normal 28 4 3" xfId="25939" xr:uid="{929A9F76-6CE7-43AE-A381-13B2EED124A8}"/>
    <cellStyle name="Normal 28 4 4" xfId="49092" xr:uid="{88435047-781D-497A-8B46-5D4E22E948C7}"/>
    <cellStyle name="Normal 28 5" xfId="5906" xr:uid="{5144B37B-8B50-4633-944A-1CB9B8EBC358}"/>
    <cellStyle name="Normal 28 5 2" xfId="27393" xr:uid="{332FDA64-F562-49CC-A24C-96B3ADD4237D}"/>
    <cellStyle name="Normal 28 6" xfId="9810" xr:uid="{CC842BC4-A85B-47EA-B4B7-8939B4EB7DD3}"/>
    <cellStyle name="Normal 28 6 2" xfId="31297" xr:uid="{92AE24DA-38C8-48D8-8FDC-08745C3B3BD7}"/>
    <cellStyle name="Normal 28 7" xfId="10008" xr:uid="{27179004-F1F8-4BB1-BEB6-6B0B68A6F6A6}"/>
    <cellStyle name="Normal 28 7 2" xfId="31440" xr:uid="{35192B5B-63BE-40DC-9917-19FFF8024880}"/>
    <cellStyle name="Normal 28 8" xfId="21504" xr:uid="{DCF2C034-F60D-4911-9D53-6593AC02E872}"/>
    <cellStyle name="Normal 28 9" xfId="23551" xr:uid="{D8D37BE2-F84E-4E20-889A-720B814FDA31}"/>
    <cellStyle name="Normal 29" xfId="804" xr:uid="{BC14EE29-AB3E-4B05-830F-B264A107E26B}"/>
    <cellStyle name="Normal 29 10" xfId="1793" xr:uid="{48877EBA-2C66-4172-B02A-3413CD36B583}"/>
    <cellStyle name="Normal 29 2" xfId="1893" xr:uid="{41BD1884-209F-4AC6-8F6F-BAECA62AA101}"/>
    <cellStyle name="Normal 29 2 2" xfId="4520" xr:uid="{E6248CB2-EEC4-4AB6-8D47-9B26ED18BFFB}"/>
    <cellStyle name="Normal 29 2 2 2" xfId="8318" xr:uid="{03CBD135-0219-4B84-B465-0462749C78C2}"/>
    <cellStyle name="Normal 29 2 2 2 2" xfId="29808" xr:uid="{A1F3BEB1-4738-4E0F-99C6-144FC7B93116}"/>
    <cellStyle name="Normal 29 2 2 3" xfId="26033" xr:uid="{225DF959-10AC-49B8-95AD-B8E7D4EDF26C}"/>
    <cellStyle name="Normal 29 2 2 4" xfId="48640" xr:uid="{ACB61D7A-7D90-4BC1-A3E1-5B6F397D782F}"/>
    <cellStyle name="Normal 29 2 3" xfId="5976" xr:uid="{79D4A2CC-56CF-477E-8A87-FA6F85C987DC}"/>
    <cellStyle name="Normal 29 2 3 2" xfId="27463" xr:uid="{A88411B9-21B5-4D44-9CE0-7E05861482E2}"/>
    <cellStyle name="Normal 29 2 3 3" xfId="49153" xr:uid="{371C23DD-084F-402C-8AA4-51143BD0E666}"/>
    <cellStyle name="Normal 29 2 4" xfId="10044" xr:uid="{ED7BF6FD-4FC4-4F7C-B05B-9EAC429E4B86}"/>
    <cellStyle name="Normal 29 2 5" xfId="21507" xr:uid="{3ECC426B-EB59-4139-A3D0-E00EBF84FE6A}"/>
    <cellStyle name="Normal 29 2 6" xfId="23622" xr:uid="{1C0EE211-46B8-47BF-9B5B-4C30C977EE04}"/>
    <cellStyle name="Normal 29 2 7" xfId="46885" xr:uid="{7958A902-8BDD-4D90-913A-1A0400808C47}"/>
    <cellStyle name="Normal 29 3" xfId="2790" xr:uid="{DB0CA0CD-D0C6-469B-9CC4-4E5C5E4CBE1D}"/>
    <cellStyle name="Normal 29 3 2" xfId="12573" xr:uid="{3C460A9D-F136-4580-BDC4-03783BF21BB8}"/>
    <cellStyle name="Normal 29 3 3" xfId="48568" xr:uid="{DA3FCA43-F43D-4F48-8B33-08286905796A}"/>
    <cellStyle name="Normal 29 4" xfId="4422" xr:uid="{3858C5B1-4A4A-4178-A69E-5AB18AD8DC31}"/>
    <cellStyle name="Normal 29 4 2" xfId="8225" xr:uid="{875259AB-2A2C-405F-A0DD-7B51765744E2}"/>
    <cellStyle name="Normal 29 4 2 2" xfId="29715" xr:uid="{CF83766B-B168-4AF6-B4BD-AC45A0734DE2}"/>
    <cellStyle name="Normal 29 4 3" xfId="12574" xr:uid="{4F600C95-0652-4DFD-8147-325C52227975}"/>
    <cellStyle name="Normal 29 4 4" xfId="25940" xr:uid="{903E323A-F0FB-4229-A7EC-1B237C0D2398}"/>
    <cellStyle name="Normal 29 4 5" xfId="49093" xr:uid="{8D90E87A-C6C6-4039-B00F-4AD5DE411247}"/>
    <cellStyle name="Normal 29 5" xfId="5907" xr:uid="{C30D3A6E-8B52-4974-B1DD-809063F18A94}"/>
    <cellStyle name="Normal 29 5 2" xfId="27394" xr:uid="{715A941E-0D58-41BF-A5BA-FA72C73AE79E}"/>
    <cellStyle name="Normal 29 6" xfId="10009" xr:uid="{7D5388E4-874A-4240-8DC5-0A136B83D021}"/>
    <cellStyle name="Normal 29 7" xfId="21506" xr:uid="{6D540042-A8B0-4B6D-A936-9A762C1D487D}"/>
    <cellStyle name="Normal 29 8" xfId="23552" xr:uid="{A96A0C83-C10D-4E26-898A-01A4695726B7}"/>
    <cellStyle name="Normal 29 9" xfId="46816" xr:uid="{E93BA227-B791-446F-A256-7C4FCF214B2D}"/>
    <cellStyle name="Normal 3" xfId="3" xr:uid="{00000000-0005-0000-0000-000003000000}"/>
    <cellStyle name="Normal 3 10" xfId="806" xr:uid="{FADDFA53-042A-4524-A374-80FF5FE7A4E5}"/>
    <cellStyle name="Normal 3 10 2" xfId="2065" xr:uid="{40BE5F31-BB4C-4E21-9C61-39A8B10C84C1}"/>
    <cellStyle name="Normal 3 10 2 2" xfId="4730" xr:uid="{8423B7E2-B514-405F-9F4F-8855327D08BA}"/>
    <cellStyle name="Normal 3 10 2 2 2" xfId="8498" xr:uid="{D8ACFF90-D04D-4A18-A321-E905F85089AF}"/>
    <cellStyle name="Normal 3 10 2 2 2 2" xfId="29988" xr:uid="{4ED74015-CF22-416D-9E6B-6400FDE2C8DA}"/>
    <cellStyle name="Normal 3 10 2 2 3" xfId="12576" xr:uid="{0F95D681-8F19-4E25-B56C-D171FEA08A02}"/>
    <cellStyle name="Normal 3 10 2 2 4" xfId="21510" xr:uid="{1BCFA789-3ADB-4665-A92F-1F6052BD398C}"/>
    <cellStyle name="Normal 3 10 2 2 4 2" xfId="41328" xr:uid="{79D06616-DC85-4F66-8884-1912EEDE021B}"/>
    <cellStyle name="Normal 3 10 2 2 5" xfId="26216" xr:uid="{F21EE4A8-E04C-4D8E-9E42-504A19B1D43B}"/>
    <cellStyle name="Normal 3 10 2 2 6" xfId="43738" xr:uid="{AF07DC39-E399-43AD-8CC7-4881D80071B5}"/>
    <cellStyle name="Normal 3 10 2 2 7" xfId="48819" xr:uid="{2851B9EE-ED3B-4CD0-AAFA-C688AABD42BB}"/>
    <cellStyle name="Normal 3 10 2 3" xfId="6151" xr:uid="{4640E67D-35B8-410C-8BD3-F4E115E67039}"/>
    <cellStyle name="Normal 3 10 2 3 2" xfId="12577" xr:uid="{784A11D0-9424-4E05-A79B-E1AAF1A0B1E2}"/>
    <cellStyle name="Normal 3 10 2 3 3" xfId="27638" xr:uid="{8A3922FB-017E-437A-98D4-DEE6624CD331}"/>
    <cellStyle name="Normal 3 10 2 3 4" xfId="49328" xr:uid="{A2502883-6715-4C01-8C33-DA2FA2780932}"/>
    <cellStyle name="Normal 3 10 2 4" xfId="9922" xr:uid="{74E40097-0958-4050-A6EF-F53C9AA9349C}"/>
    <cellStyle name="Normal 3 10 2 4 2" xfId="31407" xr:uid="{99C1A403-A660-4BC3-B491-EE18417DA8BA}"/>
    <cellStyle name="Normal 3 10 2 5" xfId="12575" xr:uid="{9DC1064A-CF88-4432-83CC-C0C785BE7854}"/>
    <cellStyle name="Normal 3 10 2 6" xfId="21509" xr:uid="{4B204BCC-8ABE-44DF-A512-6F06A0EE0436}"/>
    <cellStyle name="Normal 3 10 2 7" xfId="23799" xr:uid="{6B434ADC-BC6D-4888-B7BA-18C96372C63D}"/>
    <cellStyle name="Normal 3 10 2 8" xfId="47061" xr:uid="{C2D5DA16-0541-4B83-BD6B-79B731CFE86A}"/>
    <cellStyle name="Normal 3 10 3" xfId="2271" xr:uid="{33E5383F-26CA-4AAB-8107-0483B2A69F20}"/>
    <cellStyle name="Normal 3 10 3 2" xfId="4946" xr:uid="{ED5772A8-91E6-4A5F-A75B-9CAE13E8F408}"/>
    <cellStyle name="Normal 3 10 3 2 2" xfId="8712" xr:uid="{4C54ED38-9DF5-4EF7-B948-3CAF2844B8A2}"/>
    <cellStyle name="Normal 3 10 3 2 2 2" xfId="30202" xr:uid="{B5F6076F-B7BD-4519-AB65-39E2A441AC52}"/>
    <cellStyle name="Normal 3 10 3 2 3" xfId="26433" xr:uid="{76B653AF-8BAC-4600-862A-A6BF59CEA882}"/>
    <cellStyle name="Normal 3 10 3 2 4" xfId="49003" xr:uid="{C961EE3E-EB3F-435F-8B33-B18E85350179}"/>
    <cellStyle name="Normal 3 10 3 3" xfId="6334" xr:uid="{76A3EE1F-3ACD-4447-AAA2-F246F8782DE8}"/>
    <cellStyle name="Normal 3 10 3 3 2" xfId="27822" xr:uid="{D562BF76-1D44-48FD-AB4D-E2BA6B0E4D33}"/>
    <cellStyle name="Normal 3 10 3 3 3" xfId="49509" xr:uid="{A2DCE143-95FB-4BE4-B736-09F07F4A14D8}"/>
    <cellStyle name="Normal 3 10 3 4" xfId="12578" xr:uid="{9AE0B985-FD01-404B-9152-B5BC8F88A5E0}"/>
    <cellStyle name="Normal 3 10 3 5" xfId="21511" xr:uid="{F17DAAC6-B123-4B03-A0E6-8684EEFE7F75}"/>
    <cellStyle name="Normal 3 10 3 6" xfId="23982" xr:uid="{28ECFFD8-3295-4C88-9C34-369FA6FC03B7}"/>
    <cellStyle name="Normal 3 10 3 7" xfId="47244" xr:uid="{869CC230-54A0-4627-BEE6-5F18537D36F3}"/>
    <cellStyle name="Normal 3 10 4" xfId="2693" xr:uid="{146E1EA0-63FF-4EF2-9BDE-6E5808C9C698}"/>
    <cellStyle name="Normal 3 10 4 2" xfId="21512" xr:uid="{53D45A69-77EA-4AE5-884B-133B8994C957}"/>
    <cellStyle name="Normal 3 10 4 2 2" xfId="41329" xr:uid="{449B9801-7F92-42E3-9B5A-0EE25E9ECDE5}"/>
    <cellStyle name="Normal 3 10 4 3" xfId="43739" xr:uid="{80D824F9-0A43-4EE4-81F6-A998308F1D62}"/>
    <cellStyle name="Normal 3 10 5" xfId="10010" xr:uid="{C1789A83-8856-49BC-AF48-EE1507299890}"/>
    <cellStyle name="Normal 3 10 6" xfId="21508" xr:uid="{5B56B562-0A9B-42B7-BD2E-17A39AA47F04}"/>
    <cellStyle name="Normal 3 10 7" xfId="1794" xr:uid="{40987E87-0160-42E2-901E-304529B532E5}"/>
    <cellStyle name="Normal 3 11" xfId="807" xr:uid="{D44545D9-7004-4627-9DAA-BDAA69517C19}"/>
    <cellStyle name="Normal 3 11 2" xfId="2106" xr:uid="{7CAF9480-70B1-47AF-B768-4828F8784B5A}"/>
    <cellStyle name="Normal 3 11 2 2" xfId="4770" xr:uid="{336A2B20-8183-4BA0-A5FC-C913876195D2}"/>
    <cellStyle name="Normal 3 11 2 2 2" xfId="8538" xr:uid="{F72AD6C5-C93B-47B8-B4B3-79BD7A5441BF}"/>
    <cellStyle name="Normal 3 11 2 2 2 2" xfId="30028" xr:uid="{14361616-1401-4BD8-B480-2AE30D07EF7B}"/>
    <cellStyle name="Normal 3 11 2 2 3" xfId="12580" xr:uid="{D7A38C29-DD61-4677-952C-BE695D63DE5B}"/>
    <cellStyle name="Normal 3 11 2 2 4" xfId="26256" xr:uid="{64E65681-98D2-4494-8910-61E78787483A}"/>
    <cellStyle name="Normal 3 11 2 2 5" xfId="48853" xr:uid="{6802D7F4-9BB6-4AE1-B875-6347A7514E2E}"/>
    <cellStyle name="Normal 3 11 2 3" xfId="6185" xr:uid="{FDA5D634-AC24-45CE-952C-9DF2FC9944EF}"/>
    <cellStyle name="Normal 3 11 2 3 2" xfId="12581" xr:uid="{DE1AD446-69D2-4D6D-8F27-52699C203981}"/>
    <cellStyle name="Normal 3 11 2 3 3" xfId="27672" xr:uid="{C7E309D1-4DAF-4F28-ABE3-BF7D58AFD8E9}"/>
    <cellStyle name="Normal 3 11 2 3 4" xfId="49361" xr:uid="{4DFB36F5-6116-4D9C-8516-9687A1E1045A}"/>
    <cellStyle name="Normal 3 11 2 4" xfId="12579" xr:uid="{D8F290D7-73E0-4341-B934-552C5B97681C}"/>
    <cellStyle name="Normal 3 11 2 5" xfId="21514" xr:uid="{93BE9052-AB85-4F35-B7E5-D969690A13F3}"/>
    <cellStyle name="Normal 3 11 2 5 2" xfId="41330" xr:uid="{43BB8E83-A830-49E1-9CFA-63771BFFBAF2}"/>
    <cellStyle name="Normal 3 11 2 6" xfId="23833" xr:uid="{9F188916-98D1-40A0-A13C-A04F319DA0D2}"/>
    <cellStyle name="Normal 3 11 2 7" xfId="43740" xr:uid="{5E0A8A79-F0F6-4955-A9D5-4A1250086A35}"/>
    <cellStyle name="Normal 3 11 2 8" xfId="47095" xr:uid="{477F8BB8-38D8-4689-9968-473731CC8D86}"/>
    <cellStyle name="Normal 3 11 3" xfId="2304" xr:uid="{14E78267-4F82-4DE1-9F1E-3B88BDDD0D81}"/>
    <cellStyle name="Normal 3 11 3 2" xfId="4976" xr:uid="{BAEFAE12-1A38-4F48-8AB5-C0F13E36D9F2}"/>
    <cellStyle name="Normal 3 11 3 2 2" xfId="8742" xr:uid="{81DF6688-7308-4499-B8EA-04BA13A1CC52}"/>
    <cellStyle name="Normal 3 11 3 2 2 2" xfId="30232" xr:uid="{E1961C64-0251-46E7-A863-F8E9C45C9D5B}"/>
    <cellStyle name="Normal 3 11 3 2 3" xfId="26463" xr:uid="{827E2CE6-AFBE-4D7B-9137-DF9C13068233}"/>
    <cellStyle name="Normal 3 11 3 2 4" xfId="49036" xr:uid="{A02957C6-4498-4CB4-B02F-F48EF19BB4D3}"/>
    <cellStyle name="Normal 3 11 3 3" xfId="6367" xr:uid="{D36D1924-72AB-46F3-8C21-39AD20374FE2}"/>
    <cellStyle name="Normal 3 11 3 3 2" xfId="27855" xr:uid="{3B8E4700-08F5-41F5-A0E6-E12832E28728}"/>
    <cellStyle name="Normal 3 11 3 3 3" xfId="49542" xr:uid="{9E45E11D-EE09-4EF8-B651-777D7A8E36C9}"/>
    <cellStyle name="Normal 3 11 3 4" xfId="12582" xr:uid="{47563928-4A24-43D8-BBBF-2894D907BB88}"/>
    <cellStyle name="Normal 3 11 3 5" xfId="21515" xr:uid="{CA17B404-7894-4906-846B-068592D59766}"/>
    <cellStyle name="Normal 3 11 3 6" xfId="24015" xr:uid="{213F099D-ABB8-45A9-8602-4440E470686B}"/>
    <cellStyle name="Normal 3 11 3 7" xfId="47277" xr:uid="{18BBBABE-76E9-49C7-9E55-667A01CEE645}"/>
    <cellStyle name="Normal 3 11 4" xfId="2834" xr:uid="{EBE326E3-578B-4221-8221-AB42EC865F24}"/>
    <cellStyle name="Normal 3 11 4 2" xfId="6660" xr:uid="{61D494A4-0A91-4415-A0E6-04742B7C17C5}"/>
    <cellStyle name="Normal 3 11 4 2 2" xfId="28149" xr:uid="{9E916D62-99EB-47A6-BEE6-65BDF08C47FE}"/>
    <cellStyle name="Normal 3 11 4 3" xfId="21516" xr:uid="{6A3531C9-7D7D-490E-BF8D-E54096151AC0}"/>
    <cellStyle name="Normal 3 11 4 3 2" xfId="41331" xr:uid="{F568A3BF-360D-4D11-B546-84DD6D21F5F6}"/>
    <cellStyle name="Normal 3 11 4 4" xfId="24375" xr:uid="{95C7E9B8-B2D0-4F31-A975-64C9D5272E5D}"/>
    <cellStyle name="Normal 3 11 4 5" xfId="43741" xr:uid="{DD3C7850-06A9-4ABC-B4FF-8DA9583508C5}"/>
    <cellStyle name="Normal 3 11 5" xfId="9817" xr:uid="{7687F839-06A2-4CD5-8514-FDE3BC19447C}"/>
    <cellStyle name="Normal 3 11 5 2" xfId="31304" xr:uid="{8C9B62BF-8318-4E84-B2D2-FE9CE1EAB238}"/>
    <cellStyle name="Normal 3 11 6" xfId="10011" xr:uid="{6E87CB89-8D1C-4770-8133-2D5D0FDF486D}"/>
    <cellStyle name="Normal 3 11 7" xfId="21513" xr:uid="{5FCA7ED3-1311-470A-B44D-68FE533C75F5}"/>
    <cellStyle name="Normal 3 11 8" xfId="1795" xr:uid="{CDA81963-4F58-4925-9FC8-463891293390}"/>
    <cellStyle name="Normal 3 12" xfId="808" xr:uid="{01C65064-A8A0-45C5-86E1-AAD950F2293A}"/>
    <cellStyle name="Normal 3 12 10" xfId="46817" xr:uid="{AC5F557F-7B47-46B0-88F0-A78CCF24B0BA}"/>
    <cellStyle name="Normal 3 12 11" xfId="1796" xr:uid="{8E45ECC8-DCB4-443D-AC3F-C75816A9A99A}"/>
    <cellStyle name="Normal 3 12 2" xfId="1894" xr:uid="{ABB7ECD9-331D-4CAB-B34B-028B2D13D87E}"/>
    <cellStyle name="Normal 3 12 2 2" xfId="4521" xr:uid="{47C8FDB9-F1D6-4F39-BF3F-C1BA4E858EB9}"/>
    <cellStyle name="Normal 3 12 2 2 2" xfId="8319" xr:uid="{A8A39074-B7AA-4F23-A2E1-E07C0CB86E6B}"/>
    <cellStyle name="Normal 3 12 2 2 2 2" xfId="29809" xr:uid="{4CAF3C76-B9A5-497C-BE53-49C4F16405F3}"/>
    <cellStyle name="Normal 3 12 2 2 3" xfId="26034" xr:uid="{05E8A95D-7D39-41DB-B7B9-AC01D9A6BEA1}"/>
    <cellStyle name="Normal 3 12 2 2 4" xfId="48641" xr:uid="{045A7889-9E4F-47F7-9EBD-3DCA24AE0F68}"/>
    <cellStyle name="Normal 3 12 2 3" xfId="5977" xr:uid="{5F2499D4-CF0B-4A41-8D58-915E007CE1C1}"/>
    <cellStyle name="Normal 3 12 2 3 2" xfId="27464" xr:uid="{BD7DAD23-E122-4204-A5DB-90FEDB5712D8}"/>
    <cellStyle name="Normal 3 12 2 3 3" xfId="49154" xr:uid="{F29DAC8A-817C-4830-8D67-47AD6EAA124F}"/>
    <cellStyle name="Normal 3 12 2 4" xfId="12583" xr:uid="{CE10DBF9-6B6D-4335-A09A-B0A0CC315176}"/>
    <cellStyle name="Normal 3 12 2 5" xfId="21518" xr:uid="{B386D837-469E-411D-AB76-8CCDFA2F78DD}"/>
    <cellStyle name="Normal 3 12 2 5 2" xfId="41332" xr:uid="{9FDC6836-50C8-4DF3-AB88-446B3C557A63}"/>
    <cellStyle name="Normal 3 12 2 6" xfId="23623" xr:uid="{40FC167B-7EAC-4252-8CD2-640B0202D436}"/>
    <cellStyle name="Normal 3 12 2 7" xfId="43742" xr:uid="{30EB2028-F037-493D-A84A-BD4A7C454EC6}"/>
    <cellStyle name="Normal 3 12 2 8" xfId="46886" xr:uid="{285A87AA-5CF7-4244-B5BE-81E0E9E87010}"/>
    <cellStyle name="Normal 3 12 3" xfId="2110" xr:uid="{2FD2C72E-E538-4681-BC35-8CF98DD3354D}"/>
    <cellStyle name="Normal 3 12 3 2" xfId="4773" xr:uid="{B7CEAA02-B11F-4DCF-BF36-91859635705A}"/>
    <cellStyle name="Normal 3 12 3 2 2" xfId="8541" xr:uid="{27EC8558-E299-42BC-BDF8-E172824F2FC9}"/>
    <cellStyle name="Normal 3 12 3 2 2 2" xfId="30031" xr:uid="{101C5585-0DBD-4EC0-BF53-B267A9DA6D80}"/>
    <cellStyle name="Normal 3 12 3 2 3" xfId="26259" xr:uid="{C4171442-63B2-4299-90E0-188986A36977}"/>
    <cellStyle name="Normal 3 12 3 2 4" xfId="48857" xr:uid="{2CC1F206-9419-4257-B609-B44B3653F62A}"/>
    <cellStyle name="Normal 3 12 3 3" xfId="6189" xr:uid="{A5CFC75E-647C-413E-BF8B-8EB34832034D}"/>
    <cellStyle name="Normal 3 12 3 3 2" xfId="27676" xr:uid="{58A58C6D-074A-4A92-8969-7CBACF63B612}"/>
    <cellStyle name="Normal 3 12 3 3 3" xfId="49365" xr:uid="{38910690-19FE-4BE4-AAE1-50AD74416A14}"/>
    <cellStyle name="Normal 3 12 3 4" xfId="12584" xr:uid="{DE244FC4-0B28-45FC-A928-9BC70D89D268}"/>
    <cellStyle name="Normal 3 12 3 5" xfId="23837" xr:uid="{9ACE1145-FAF6-4C16-B400-30C96F8309E7}"/>
    <cellStyle name="Normal 3 12 3 6" xfId="47099" xr:uid="{BAFE6CDA-3C49-47CC-9879-43A9C2E0FAE8}"/>
    <cellStyle name="Normal 3 12 4" xfId="2308" xr:uid="{B56215E6-AF84-4AC5-BCA5-4C117000601A}"/>
    <cellStyle name="Normal 3 12 4 2" xfId="4980" xr:uid="{F6FC59D3-949D-4587-9DB9-3BE43BD85A19}"/>
    <cellStyle name="Normal 3 12 4 2 2" xfId="8746" xr:uid="{F2A1768A-DABE-4751-8850-FD4558F5B713}"/>
    <cellStyle name="Normal 3 12 4 2 2 2" xfId="30236" xr:uid="{A188243D-FA64-4931-8957-A9DC7AC26AEE}"/>
    <cellStyle name="Normal 3 12 4 2 3" xfId="26467" xr:uid="{38909F4C-B2A3-4BFB-9984-A9F597C20128}"/>
    <cellStyle name="Normal 3 12 4 2 4" xfId="49040" xr:uid="{9E747878-50D1-46FA-ADD9-676875340767}"/>
    <cellStyle name="Normal 3 12 4 3" xfId="6371" xr:uid="{ED79CA3A-DA73-4A36-9548-998B2E16FB93}"/>
    <cellStyle name="Normal 3 12 4 3 2" xfId="27859" xr:uid="{4F2631EC-61EF-454C-AF0E-A530D72FA36D}"/>
    <cellStyle name="Normal 3 12 4 3 3" xfId="49546" xr:uid="{DD891984-4B9E-4E48-96D8-0E82DB619E66}"/>
    <cellStyle name="Normal 3 12 4 4" xfId="12585" xr:uid="{5E64EBF1-A26D-43D7-B515-89B01A503331}"/>
    <cellStyle name="Normal 3 12 4 5" xfId="24019" xr:uid="{A2909AFC-F81C-4FAE-B819-5843350C7B59}"/>
    <cellStyle name="Normal 3 12 4 6" xfId="47281" xr:uid="{6F3D7F38-6020-47D2-8153-86F37096A899}"/>
    <cellStyle name="Normal 3 12 5" xfId="4425" xr:uid="{38269A49-DF4C-45FD-8B58-3B7192B9397B}"/>
    <cellStyle name="Normal 3 12 5 2" xfId="8228" xr:uid="{9D69522E-4523-4A2D-BF54-D97796A89299}"/>
    <cellStyle name="Normal 3 12 5 2 2" xfId="29718" xr:uid="{78F9D6A3-8CC3-4608-9906-7712F1BD8FFF}"/>
    <cellStyle name="Normal 3 12 5 3" xfId="25943" xr:uid="{959E0533-6B3A-4AA1-9C08-9E5BC26542C4}"/>
    <cellStyle name="Normal 3 12 5 4" xfId="48569" xr:uid="{41513261-E44B-483A-99A5-F27998855A58}"/>
    <cellStyle name="Normal 3 12 6" xfId="5908" xr:uid="{375219E5-4FCB-4BE4-B0DB-C303E1A1EA02}"/>
    <cellStyle name="Normal 3 12 6 2" xfId="27395" xr:uid="{2343AB37-4A2E-40FF-857C-B4AAECB0F0FB}"/>
    <cellStyle name="Normal 3 12 6 3" xfId="49094" xr:uid="{8917468F-354A-498C-894E-9D5117243658}"/>
    <cellStyle name="Normal 3 12 7" xfId="10012" xr:uid="{38970155-FE43-420F-B039-65A75E8EF919}"/>
    <cellStyle name="Normal 3 12 8" xfId="21517" xr:uid="{A064DA57-E2D4-445F-8594-5FF79A17D78F}"/>
    <cellStyle name="Normal 3 12 9" xfId="23553" xr:uid="{C2A87518-91E9-47A2-8043-AA4CC6DD2679}"/>
    <cellStyle name="Normal 3 13" xfId="805" xr:uid="{0DFE74C5-E03D-4023-80BA-EE907184A1C5}"/>
    <cellStyle name="Normal 3 13 2" xfId="12586" xr:uid="{5A323DDE-6AD3-4829-8D02-6ABE4BA4C7A2}"/>
    <cellStyle name="Normal 3 13 3" xfId="12587" xr:uid="{C6B79FFD-2E37-4E20-A1C8-F4528EDA4F89}"/>
    <cellStyle name="Normal 3 13 4" xfId="12588" xr:uid="{FAC263B0-DF4C-44CE-8003-EA06A34D1554}"/>
    <cellStyle name="Normal 3 13 5" xfId="21519" xr:uid="{0A6101E9-90A1-477E-A1E3-3888840D46E1}"/>
    <cellStyle name="Normal 3 13 5 2" xfId="41333" xr:uid="{504ED862-6B8B-4AF2-952D-3E7A7AC0DEFE}"/>
    <cellStyle name="Normal 3 13 6" xfId="43743" xr:uid="{D5CA06FE-8333-4F02-8F25-6495D0C2E346}"/>
    <cellStyle name="Normal 3 14" xfId="1655" xr:uid="{E55E7B56-9D4D-42C6-B3F0-91E3F5F0E3F3}"/>
    <cellStyle name="Normal 3 14 2" xfId="12590" xr:uid="{173E593E-0992-4243-AA3A-833A432AB786}"/>
    <cellStyle name="Normal 3 14 3" xfId="12589" xr:uid="{41968D4D-801E-47C5-BD2E-3FAA4C13E4A4}"/>
    <cellStyle name="Normal 3 14 4" xfId="21520" xr:uid="{FACED7B7-0E2A-4E52-9E92-B81A8C8CA82F}"/>
    <cellStyle name="Normal 3 14 4 2" xfId="41334" xr:uid="{654B4D75-99CF-4FF9-85E7-CD4CBA1CB0D6}"/>
    <cellStyle name="Normal 3 14 5" xfId="43744" xr:uid="{D0CC9DB9-244C-400D-A704-E1137BECC8F8}"/>
    <cellStyle name="Normal 3 15" xfId="1864" xr:uid="{46BA5D40-C148-4F05-B013-78620395C595}"/>
    <cellStyle name="Normal 3 15 2" xfId="4491" xr:uid="{A4D42D94-E3EC-4E86-9FEB-B6B1BF278309}"/>
    <cellStyle name="Normal 3 15 2 2" xfId="8289" xr:uid="{3A1E8973-EFA8-48F2-861D-DCD603123508}"/>
    <cellStyle name="Normal 3 15 2 2 2" xfId="29779" xr:uid="{5D612832-3A4F-494F-AE6B-2608E067E3B7}"/>
    <cellStyle name="Normal 3 15 2 3" xfId="12592" xr:uid="{18531EF9-1D18-4817-82DC-56CC95781305}"/>
    <cellStyle name="Normal 3 15 2 4" xfId="26004" xr:uid="{71823956-C76C-432A-8440-C0D603CE6EF7}"/>
    <cellStyle name="Normal 3 15 2 5" xfId="48610" xr:uid="{FE108D0E-69EB-4EE3-A487-AC014BEED493}"/>
    <cellStyle name="Normal 3 15 3" xfId="5947" xr:uid="{30A10935-759F-4EB5-88B5-547BC0E11A30}"/>
    <cellStyle name="Normal 3 15 3 2" xfId="27434" xr:uid="{6753F542-9CB6-4346-AAF5-055CDEDDAC45}"/>
    <cellStyle name="Normal 3 15 3 3" xfId="49124" xr:uid="{893C38B3-EFF6-4C3F-ADDD-9D770F832EDF}"/>
    <cellStyle name="Normal 3 15 4" xfId="12591" xr:uid="{AFEB8878-C6EC-40C4-9B69-4AC9E8EF76EB}"/>
    <cellStyle name="Normal 3 15 5" xfId="21521" xr:uid="{13830FC4-7122-47C3-9E3B-97FAC559180D}"/>
    <cellStyle name="Normal 3 15 5 2" xfId="41335" xr:uid="{58296E09-506B-4CB3-9A01-62FBFCD33D65}"/>
    <cellStyle name="Normal 3 15 6" xfId="23592" xr:uid="{4E777875-A70B-4EC9-81F6-770F78BF25AB}"/>
    <cellStyle name="Normal 3 15 7" xfId="43745" xr:uid="{76224C1E-25F5-4D72-9133-5CAEE8435F42}"/>
    <cellStyle name="Normal 3 15 8" xfId="46856" xr:uid="{2FE66210-F0F8-4F2A-B30F-4631EFE9F330}"/>
    <cellStyle name="Normal 3 16" xfId="1955" xr:uid="{69C1909E-D54E-4EBE-9294-335BF36B2FC3}"/>
    <cellStyle name="Normal 3 16 2" xfId="4614" xr:uid="{3BFCA0B3-E149-48A2-AA8F-BA771E2C4151}"/>
    <cellStyle name="Normal 3 16 2 2" xfId="8385" xr:uid="{E8404805-8C50-4584-81E7-2068CD472BDC}"/>
    <cellStyle name="Normal 3 16 2 2 2" xfId="29875" xr:uid="{FC36B572-F077-4685-8F73-24DAB352C7D3}"/>
    <cellStyle name="Normal 3 16 2 3" xfId="26100" xr:uid="{697063BD-F234-4E18-9B03-D020D7BE50A4}"/>
    <cellStyle name="Normal 3 16 2 4" xfId="48703" xr:uid="{33DDACF6-B2EC-4ED7-A83C-8B29D4DB3232}"/>
    <cellStyle name="Normal 3 16 3" xfId="6036" xr:uid="{97C91CBF-DC42-4535-82E5-B591558B974A}"/>
    <cellStyle name="Normal 3 16 3 2" xfId="27523" xr:uid="{FD3401DD-F2E4-4BC8-9D8A-1BB4EB277FAE}"/>
    <cellStyle name="Normal 3 16 3 3" xfId="49213" xr:uid="{41C4F959-F89E-4BD7-9A8B-C7FE1EB48918}"/>
    <cellStyle name="Normal 3 16 4" xfId="12593" xr:uid="{99AA75EB-E644-4730-93A7-1C692AB5C9C3}"/>
    <cellStyle name="Normal 3 16 5" xfId="23683" xr:uid="{176BF4AA-A6A7-40D0-B33A-3E20417FB7F6}"/>
    <cellStyle name="Normal 3 16 6" xfId="46945" xr:uid="{BD972E75-02EC-4ED1-ACB0-1CBD117D61FF}"/>
    <cellStyle name="Normal 3 17" xfId="2158" xr:uid="{0FF130DE-8557-4882-B032-8B7229FA049F}"/>
    <cellStyle name="Normal 3 17 2" xfId="4831" xr:uid="{A0651A22-DD46-47BD-A9B1-B7C3583EAE3C}"/>
    <cellStyle name="Normal 3 17 2 2" xfId="8599" xr:uid="{01F86303-B2D9-43A2-BE15-B1E4D4230577}"/>
    <cellStyle name="Normal 3 17 2 2 2" xfId="30089" xr:uid="{88ABF832-DA9B-4138-A48E-8ED552CCBDE4}"/>
    <cellStyle name="Normal 3 17 2 3" xfId="26317" xr:uid="{7AA40623-70DB-4095-8618-9E279D7F2DA1}"/>
    <cellStyle name="Normal 3 17 2 4" xfId="48888" xr:uid="{5AB1E098-B98A-4137-A9DE-8E488681396D}"/>
    <cellStyle name="Normal 3 17 3" xfId="6220" xr:uid="{5BD39CE2-BAB8-471D-BDBE-46AEB4554451}"/>
    <cellStyle name="Normal 3 17 3 2" xfId="27707" xr:uid="{DC246770-7333-4854-9C87-55D4E22E22FB}"/>
    <cellStyle name="Normal 3 17 3 3" xfId="49392" xr:uid="{327DDD78-D5B5-4BE9-9A96-40579BC222AA}"/>
    <cellStyle name="Normal 3 17 4" xfId="12594" xr:uid="{FC7A6546-D541-4C3E-AE21-B42505827D47}"/>
    <cellStyle name="Normal 3 17 4 2" xfId="33317" xr:uid="{BF701AD5-34E5-4807-815D-3FAD22D8C3AD}"/>
    <cellStyle name="Normal 3 17 5" xfId="23868" xr:uid="{76903B11-5E30-4BA4-9075-FB62DA37D2F3}"/>
    <cellStyle name="Normal 3 17 6" xfId="47130" xr:uid="{0356E7B8-0A87-4201-AA6C-D6A74BF54C47}"/>
    <cellStyle name="Normal 3 18" xfId="2365" xr:uid="{001B2A23-790E-48B6-8112-B96F670B2BF5}"/>
    <cellStyle name="Normal 3 18 2" xfId="6428" xr:uid="{6C19BD2F-995E-4ECF-BF1E-F72079B55B19}"/>
    <cellStyle name="Normal 3 18 2 2" xfId="27917" xr:uid="{0286925B-775B-46A9-B828-5DDCF545104B}"/>
    <cellStyle name="Normal 3 18 2 3" xfId="48518" xr:uid="{9093C713-7A6F-4B96-8812-4731E0720B3D}"/>
    <cellStyle name="Normal 3 18 3" xfId="12595" xr:uid="{9C359689-35FB-4D7E-8AAA-F87BC05BBF61}"/>
    <cellStyle name="Normal 3 18 3 2" xfId="49065" xr:uid="{458B668B-F640-43D9-AB5D-7932DF1369B8}"/>
    <cellStyle name="Normal 3 18 4" xfId="24077" xr:uid="{E48B5407-367A-47A8-975A-6DCE3B69D2A5}"/>
    <cellStyle name="Normal 3 18 5" xfId="46782" xr:uid="{1D75A170-843E-4B6E-B690-908EED180B9A}"/>
    <cellStyle name="Normal 3 19" xfId="5873" xr:uid="{A43F4973-81DA-4836-A8F8-253840DAA4AA}"/>
    <cellStyle name="Normal 3 19 2" xfId="12596" xr:uid="{EC6F22A9-9B35-44F3-82CA-E290B133BDD6}"/>
    <cellStyle name="Normal 3 19 3" xfId="27360" xr:uid="{C6950F29-10B1-446C-A837-60814EB155D9}"/>
    <cellStyle name="Normal 3 19 4" xfId="47304" xr:uid="{912D3158-7B4C-47F7-8C45-585EC4349B9C}"/>
    <cellStyle name="Normal 3 2" xfId="809" xr:uid="{B5BC88E4-230D-4C7C-A524-BA0A83B430FF}"/>
    <cellStyle name="Normal 3 2 10" xfId="9693" xr:uid="{17C2A447-49B0-491E-B57F-C9A7A7C85428}"/>
    <cellStyle name="Normal 3 2 10 2" xfId="21523" xr:uid="{5ED178BD-E6F0-4B07-BE60-04F2291B1180}"/>
    <cellStyle name="Normal 3 2 10 2 2" xfId="41336" xr:uid="{095B4B7A-D1B6-4A16-9136-F5627AD696E1}"/>
    <cellStyle name="Normal 3 2 10 2 3" xfId="43746" xr:uid="{174376E4-A783-4315-BD8C-3A46D811E41F}"/>
    <cellStyle name="Normal 3 2 10 3" xfId="21524" xr:uid="{1AEADF58-FAB1-4077-85C8-F4CFC8E1F326}"/>
    <cellStyle name="Normal 3 2 10 3 2" xfId="41337" xr:uid="{AD653193-E099-465E-91FF-8DEA1672E9F0}"/>
    <cellStyle name="Normal 3 2 10 3 3" xfId="43747" xr:uid="{F8826FF0-9797-4C3B-8A4E-23ECADF5B630}"/>
    <cellStyle name="Normal 3 2 10 4" xfId="21522" xr:uid="{D3A27BDB-A333-4DC7-AC98-C5D6E2BEA56C}"/>
    <cellStyle name="Normal 3 2 10 5" xfId="31181" xr:uid="{CD497BDF-D4FB-4198-AA65-909B225517CF}"/>
    <cellStyle name="Normal 3 2 11" xfId="10013" xr:uid="{9936DDE3-ACB5-4ECF-9D06-5F27EC07D23C}"/>
    <cellStyle name="Normal 3 2 11 2" xfId="21525" xr:uid="{F0BB81F8-25A3-46B3-A3A8-23B814C0FFFB}"/>
    <cellStyle name="Normal 3 2 11 2 2" xfId="41338" xr:uid="{8EABA3D6-B7F5-4412-A76C-F26B45C2908F}"/>
    <cellStyle name="Normal 3 2 11 3" xfId="31441" xr:uid="{F58D0695-9312-4578-8CBA-6729D8C010F8}"/>
    <cellStyle name="Normal 3 2 11 4" xfId="43748" xr:uid="{DC5D2EEA-C411-4AD7-94CE-EBC7D4E8D7DC}"/>
    <cellStyle name="Normal 3 2 12" xfId="21526" xr:uid="{0F516075-FCCD-49FA-8F27-953E73CA54EC}"/>
    <cellStyle name="Normal 3 2 12 2" xfId="41339" xr:uid="{5C09419A-6E4E-4115-845E-A79D2DFE9D55}"/>
    <cellStyle name="Normal 3 2 12 3" xfId="43749" xr:uid="{ACB989C9-67DD-4893-8236-641776B1C6BB}"/>
    <cellStyle name="Normal 3 2 13" xfId="16749" xr:uid="{8FAEB446-158A-4DC4-8935-5D64837E9541}"/>
    <cellStyle name="Normal 3 2 13 2" xfId="37161" xr:uid="{7D785791-4544-4BFC-8E17-ED062E4D09FF}"/>
    <cellStyle name="Normal 3 2 14" xfId="23518" xr:uid="{125AAD3E-2A92-4250-B20D-0455CB7B74AC}"/>
    <cellStyle name="Normal 3 2 15" xfId="43038" xr:uid="{DEE233BA-10D4-49E1-9A36-7C7EA918E4C7}"/>
    <cellStyle name="Normal 3 2 16" xfId="49570" xr:uid="{5DE158E4-FAA5-4288-B79C-E502D97B5FE8}"/>
    <cellStyle name="Normal 3 2 2" xfId="810" xr:uid="{1C3CC6F2-EE2D-4C46-9A48-8DA00B30BE28}"/>
    <cellStyle name="Normal 3 2 2 10" xfId="10110" xr:uid="{02AECC98-0E67-448B-BC59-A6EAB7543FFF}"/>
    <cellStyle name="Normal 3 2 2 10 2" xfId="21528" xr:uid="{CE91DFB4-3413-41B5-9DC2-DB573FDDBA1D}"/>
    <cellStyle name="Normal 3 2 2 10 2 2" xfId="41341" xr:uid="{25411AE4-8B60-4F24-A210-3DF9AC5C43BD}"/>
    <cellStyle name="Normal 3 2 2 10 3" xfId="43751" xr:uid="{3DE906B7-27A4-4A9B-B337-A7D778527281}"/>
    <cellStyle name="Normal 3 2 2 11" xfId="21529" xr:uid="{5CEA8F7D-840C-4ED4-9890-8A009B759A2A}"/>
    <cellStyle name="Normal 3 2 2 11 2" xfId="41342" xr:uid="{A8D03CCB-5299-4D6F-869F-0B6E1F8799B9}"/>
    <cellStyle name="Normal 3 2 2 11 3" xfId="43752" xr:uid="{457C4419-1C1B-43C9-8599-EC2C69C20C6D}"/>
    <cellStyle name="Normal 3 2 2 12" xfId="21527" xr:uid="{E5A6B8E6-8330-4993-BBCF-46E8FA7D8D47}"/>
    <cellStyle name="Normal 3 2 2 12 2" xfId="41340" xr:uid="{4C9FC71B-F7E3-4512-AAB5-C7A3FB372F4D}"/>
    <cellStyle name="Normal 3 2 2 13" xfId="23555" xr:uid="{03281FA3-82DB-428B-8FE3-D38F338B0C23}"/>
    <cellStyle name="Normal 3 2 2 14" xfId="43750" xr:uid="{BF33BCF9-3D25-41D9-B54F-2CAE2F965D86}"/>
    <cellStyle name="Normal 3 2 2 15" xfId="46819" xr:uid="{A95247D8-4D25-4BB9-82FA-D92B3111B4BF}"/>
    <cellStyle name="Normal 3 2 2 16" xfId="49578" xr:uid="{0E7CFA0C-8BCC-41E6-8EF3-ADE93530EFB1}"/>
    <cellStyle name="Normal 3 2 2 17" xfId="1798" xr:uid="{BDCF567F-E6DE-47ED-81E0-830209C7D4EF}"/>
    <cellStyle name="Normal 3 2 2 2" xfId="811" xr:uid="{C7A7CF46-3528-4278-98F9-F765C6750CC5}"/>
    <cellStyle name="Normal 3 2 2 2 10" xfId="23625" xr:uid="{B369CEC5-ED33-4D28-9DAE-0341677CB5D1}"/>
    <cellStyle name="Normal 3 2 2 2 11" xfId="46888" xr:uid="{D35DFF10-7C77-4E3C-98BA-34E83B9B107B}"/>
    <cellStyle name="Normal 3 2 2 2 12" xfId="1896" xr:uid="{D29876FC-2135-4A01-8417-7FF8DD2306D0}"/>
    <cellStyle name="Normal 3 2 2 2 2" xfId="1533" xr:uid="{E8A907E0-7D08-43D5-977F-9A96B2E28086}"/>
    <cellStyle name="Normal 3 2 2 2 2 10" xfId="21532" xr:uid="{15F51B85-5389-4552-9D81-2750FC19EC84}"/>
    <cellStyle name="Normal 3 2 2 2 2 10 2" xfId="41344" xr:uid="{72DBC337-7B95-4679-9B99-2D996C807A44}"/>
    <cellStyle name="Normal 3 2 2 2 2 10 3" xfId="43754" xr:uid="{36F697F8-5A59-48A7-9763-539CB898952B}"/>
    <cellStyle name="Normal 3 2 2 2 2 11" xfId="21531" xr:uid="{90FBF68B-4251-47CD-B7BB-CED43DF4FFFD}"/>
    <cellStyle name="Normal 3 2 2 2 2 11 2" xfId="41343" xr:uid="{A26445F7-0546-4357-9566-51928FB1FF10}"/>
    <cellStyle name="Normal 3 2 2 2 2 12" xfId="23734" xr:uid="{16069F74-0663-4994-BAFF-0ABBEA04ABD5}"/>
    <cellStyle name="Normal 3 2 2 2 2 13" xfId="43753" xr:uid="{4A07C50D-7371-47FB-B291-E786BAF4C0E7}"/>
    <cellStyle name="Normal 3 2 2 2 2 14" xfId="46996" xr:uid="{A0B62BF5-CEDC-4531-A9B9-4DA7DB60E916}"/>
    <cellStyle name="Normal 3 2 2 2 2 2" xfId="2058" xr:uid="{17F72000-3C4F-4E6F-9187-8722C61FA1CE}"/>
    <cellStyle name="Normal 3 2 2 2 2 2 2" xfId="2264" xr:uid="{90CE390C-7BC0-4DF0-8A2D-B099D9AA69FD}"/>
    <cellStyle name="Normal 3 2 2 2 2 2 2 10" xfId="23975" xr:uid="{85F07802-6E22-4584-9B5C-391A11DEA142}"/>
    <cellStyle name="Normal 3 2 2 2 2 2 2 11" xfId="43755" xr:uid="{5BA535E7-2D2E-46E6-9EF8-407DC57A2EAB}"/>
    <cellStyle name="Normal 3 2 2 2 2 2 2 12" xfId="47237" xr:uid="{673ED8FA-1B69-47AD-AE6E-A0C8460506D9}"/>
    <cellStyle name="Normal 3 2 2 2 2 2 2 2" xfId="4939" xr:uid="{2D945DED-E0AE-4BD9-843B-07B8AE1F8F82}"/>
    <cellStyle name="Normal 3 2 2 2 2 2 2 2 10" xfId="43756" xr:uid="{D62E815B-4E97-4098-9B6E-8CFCEBAF73E9}"/>
    <cellStyle name="Normal 3 2 2 2 2 2 2 2 11" xfId="48996" xr:uid="{5255918E-974E-4AED-893C-35B24904873D}"/>
    <cellStyle name="Normal 3 2 2 2 2 2 2 2 2" xfId="8705" xr:uid="{90588BEC-7DF5-41A4-8C2F-A09F179F7D53}"/>
    <cellStyle name="Normal 3 2 2 2 2 2 2 2 2 2" xfId="21537" xr:uid="{0593BE00-3271-4EBE-9427-30C28A1B6F30}"/>
    <cellStyle name="Normal 3 2 2 2 2 2 2 2 2 2 2" xfId="21538" xr:uid="{29DA963B-6470-4BB4-BB1B-057F09233F93}"/>
    <cellStyle name="Normal 3 2 2 2 2 2 2 2 2 2 2 2" xfId="21539" xr:uid="{487E42EE-60DE-4CEC-91F0-819ABFB113F3}"/>
    <cellStyle name="Normal 3 2 2 2 2 2 2 2 2 2 2 2 2" xfId="41350" xr:uid="{4E816944-06A6-4D1D-B90C-27B403AEAF11}"/>
    <cellStyle name="Normal 3 2 2 2 2 2 2 2 2 2 2 2 3" xfId="43760" xr:uid="{9115CB6B-92D2-4331-A9A5-3FDACBF7E5BF}"/>
    <cellStyle name="Normal 3 2 2 2 2 2 2 2 2 2 2 3" xfId="41349" xr:uid="{F6DAD72B-8841-4557-A21D-85BB97187878}"/>
    <cellStyle name="Normal 3 2 2 2 2 2 2 2 2 2 2 4" xfId="43759" xr:uid="{EDFB663E-9123-45BF-97F8-766B39FB5564}"/>
    <cellStyle name="Normal 3 2 2 2 2 2 2 2 2 2 3" xfId="21540" xr:uid="{8AF8FFD5-80CA-4805-B6C1-FBDE30363367}"/>
    <cellStyle name="Normal 3 2 2 2 2 2 2 2 2 2 3 2" xfId="21541" xr:uid="{B79D6181-7FB7-4BB9-B3D5-DEE159F6A5AD}"/>
    <cellStyle name="Normal 3 2 2 2 2 2 2 2 2 2 3 2 2" xfId="41352" xr:uid="{65F9F3E0-9FB1-4DE7-9762-BB16BEF198C3}"/>
    <cellStyle name="Normal 3 2 2 2 2 2 2 2 2 2 3 2 3" xfId="43762" xr:uid="{E430B7AB-30FF-411A-B745-30D93EB037F3}"/>
    <cellStyle name="Normal 3 2 2 2 2 2 2 2 2 2 3 3" xfId="41351" xr:uid="{7E6D9D61-0B8E-4235-9AE6-BAB78629CB7D}"/>
    <cellStyle name="Normal 3 2 2 2 2 2 2 2 2 2 3 4" xfId="43761" xr:uid="{448515B0-6382-4C7D-9D77-D045D9363E2E}"/>
    <cellStyle name="Normal 3 2 2 2 2 2 2 2 2 2 4" xfId="21542" xr:uid="{8E50462A-702A-49F7-A6C8-52C3DB34E31F}"/>
    <cellStyle name="Normal 3 2 2 2 2 2 2 2 2 2 4 2" xfId="41353" xr:uid="{F5A969D0-92C3-406C-A2E6-0B43A5F28EB7}"/>
    <cellStyle name="Normal 3 2 2 2 2 2 2 2 2 2 4 3" xfId="43763" xr:uid="{B0CB36B0-8162-483C-AC0C-A8346DD63140}"/>
    <cellStyle name="Normal 3 2 2 2 2 2 2 2 2 2 5" xfId="21543" xr:uid="{D9676A7C-D6EA-4123-B177-0D9CF9BF0A5E}"/>
    <cellStyle name="Normal 3 2 2 2 2 2 2 2 2 2 5 2" xfId="41354" xr:uid="{245A5D53-9B23-446C-B803-B5BD8D118162}"/>
    <cellStyle name="Normal 3 2 2 2 2 2 2 2 2 2 5 3" xfId="43764" xr:uid="{B6EE95EE-F19A-4048-A5CC-2F42CDA007B6}"/>
    <cellStyle name="Normal 3 2 2 2 2 2 2 2 2 2 6" xfId="41348" xr:uid="{A01971AA-1E5C-45EA-8D01-477EBE86A29F}"/>
    <cellStyle name="Normal 3 2 2 2 2 2 2 2 2 2 7" xfId="43758" xr:uid="{F1449B47-6C27-4BED-AB69-5522CC3375C9}"/>
    <cellStyle name="Normal 3 2 2 2 2 2 2 2 2 3" xfId="21544" xr:uid="{3A70FB20-CB58-44F2-A9C6-8437F11BB96A}"/>
    <cellStyle name="Normal 3 2 2 2 2 2 2 2 2 3 2" xfId="21545" xr:uid="{C8CEC5A6-627C-4BB6-A812-311DA13F9048}"/>
    <cellStyle name="Normal 3 2 2 2 2 2 2 2 2 3 2 2" xfId="41356" xr:uid="{743E2123-DC17-4508-A036-74283A8785EB}"/>
    <cellStyle name="Normal 3 2 2 2 2 2 2 2 2 3 2 3" xfId="43766" xr:uid="{D55D17B4-5D8C-4C90-A640-045A671613E3}"/>
    <cellStyle name="Normal 3 2 2 2 2 2 2 2 2 3 3" xfId="41355" xr:uid="{C91BE114-4AFC-4AB7-96BD-DD7E6E9F5D34}"/>
    <cellStyle name="Normal 3 2 2 2 2 2 2 2 2 3 4" xfId="43765" xr:uid="{4107FFDC-3183-416D-AFE3-BF6E98084AF1}"/>
    <cellStyle name="Normal 3 2 2 2 2 2 2 2 2 4" xfId="21546" xr:uid="{B9E9130A-7CDD-4C92-AFEE-21553861794E}"/>
    <cellStyle name="Normal 3 2 2 2 2 2 2 2 2 4 2" xfId="21547" xr:uid="{60CC9C3A-3ECC-4F42-8D79-59970E06E3E0}"/>
    <cellStyle name="Normal 3 2 2 2 2 2 2 2 2 4 2 2" xfId="41358" xr:uid="{09FD1585-CEFB-4290-9037-279668A3C719}"/>
    <cellStyle name="Normal 3 2 2 2 2 2 2 2 2 4 2 3" xfId="43768" xr:uid="{E612A78A-7899-45B3-9F1B-B0DBE7C6413D}"/>
    <cellStyle name="Normal 3 2 2 2 2 2 2 2 2 4 3" xfId="41357" xr:uid="{8CFC6043-A464-4D83-A9BD-E330BDC4ACA3}"/>
    <cellStyle name="Normal 3 2 2 2 2 2 2 2 2 4 4" xfId="43767" xr:uid="{9BE2C581-1F28-4322-82CA-839379029F3C}"/>
    <cellStyle name="Normal 3 2 2 2 2 2 2 2 2 5" xfId="21548" xr:uid="{9436C604-DA04-4521-AA99-2683375462DB}"/>
    <cellStyle name="Normal 3 2 2 2 2 2 2 2 2 5 2" xfId="41359" xr:uid="{E11AA1A0-AA60-453A-B5F2-40EF03F333E7}"/>
    <cellStyle name="Normal 3 2 2 2 2 2 2 2 2 5 3" xfId="43769" xr:uid="{B2AF48CD-F91A-48FB-BF1F-5DBB1EC64BA5}"/>
    <cellStyle name="Normal 3 2 2 2 2 2 2 2 2 6" xfId="21549" xr:uid="{BC7FA0E4-AC76-41F3-B886-1EE7DDC05BDC}"/>
    <cellStyle name="Normal 3 2 2 2 2 2 2 2 2 6 2" xfId="41360" xr:uid="{741D4460-09C5-4D38-B49C-7A56108E2DBC}"/>
    <cellStyle name="Normal 3 2 2 2 2 2 2 2 2 6 3" xfId="43770" xr:uid="{6C9BAA96-7041-4C14-BECC-05381E20C292}"/>
    <cellStyle name="Normal 3 2 2 2 2 2 2 2 2 7" xfId="21536" xr:uid="{21ACB7A9-8698-4C58-BB8F-E860B3321555}"/>
    <cellStyle name="Normal 3 2 2 2 2 2 2 2 2 7 2" xfId="41347" xr:uid="{AD56CB60-9714-48AE-8B27-F84AB579E400}"/>
    <cellStyle name="Normal 3 2 2 2 2 2 2 2 2 8" xfId="30195" xr:uid="{6F15EB93-3F96-4B02-87CE-B99586E5ABE1}"/>
    <cellStyle name="Normal 3 2 2 2 2 2 2 2 2 9" xfId="43757" xr:uid="{99C637F9-4621-4E5A-83EA-60C48D04FA3F}"/>
    <cellStyle name="Normal 3 2 2 2 2 2 2 2 3" xfId="21550" xr:uid="{65E973D8-790E-4A7A-BDB8-933D968F97FB}"/>
    <cellStyle name="Normal 3 2 2 2 2 2 2 2 3 2" xfId="21551" xr:uid="{0889F442-BB01-460F-A3E4-7F144BD4B7E3}"/>
    <cellStyle name="Normal 3 2 2 2 2 2 2 2 3 2 2" xfId="21552" xr:uid="{1E2CCAC5-CA7C-4946-AF7F-3CCDF9EAE8E0}"/>
    <cellStyle name="Normal 3 2 2 2 2 2 2 2 3 2 2 2" xfId="41363" xr:uid="{79E15E4B-DC10-4465-8F26-13EE9A9193B3}"/>
    <cellStyle name="Normal 3 2 2 2 2 2 2 2 3 2 2 3" xfId="43773" xr:uid="{05F657C7-98CB-45CD-BCA4-27F34304CF81}"/>
    <cellStyle name="Normal 3 2 2 2 2 2 2 2 3 2 3" xfId="41362" xr:uid="{CBF2F1F5-F8B8-4A76-987D-DA720725A043}"/>
    <cellStyle name="Normal 3 2 2 2 2 2 2 2 3 2 4" xfId="43772" xr:uid="{DA79B185-09AF-4BFB-A2AF-A1A20059CA15}"/>
    <cellStyle name="Normal 3 2 2 2 2 2 2 2 3 3" xfId="21553" xr:uid="{9BD80E51-0216-41FB-A8E5-1059AE49A338}"/>
    <cellStyle name="Normal 3 2 2 2 2 2 2 2 3 3 2" xfId="21554" xr:uid="{D8D6C0BC-0A3D-486C-A5E1-819C786F1AE2}"/>
    <cellStyle name="Normal 3 2 2 2 2 2 2 2 3 3 2 2" xfId="41365" xr:uid="{9B131FDF-1423-4B77-A591-A9D6646D69E9}"/>
    <cellStyle name="Normal 3 2 2 2 2 2 2 2 3 3 2 3" xfId="43775" xr:uid="{D0D981D5-8974-4D39-B86F-6D23964FB136}"/>
    <cellStyle name="Normal 3 2 2 2 2 2 2 2 3 3 3" xfId="41364" xr:uid="{8B6B52B8-72BF-4C4E-9664-44234FC17C9A}"/>
    <cellStyle name="Normal 3 2 2 2 2 2 2 2 3 3 4" xfId="43774" xr:uid="{B80350B3-CD9F-4ECB-A3AD-CA7AAF587F67}"/>
    <cellStyle name="Normal 3 2 2 2 2 2 2 2 3 4" xfId="21555" xr:uid="{283D8C23-9333-4621-B8C9-FB1A0908E8C0}"/>
    <cellStyle name="Normal 3 2 2 2 2 2 2 2 3 4 2" xfId="41366" xr:uid="{FD0DBCEF-CD8E-4F84-BA12-4AC982FC2723}"/>
    <cellStyle name="Normal 3 2 2 2 2 2 2 2 3 4 3" xfId="43776" xr:uid="{F40C93C7-A086-49B2-883E-C6E93EEFBC05}"/>
    <cellStyle name="Normal 3 2 2 2 2 2 2 2 3 5" xfId="21556" xr:uid="{F77A8C64-F2B6-4C8A-BB88-44BA82AB2A84}"/>
    <cellStyle name="Normal 3 2 2 2 2 2 2 2 3 5 2" xfId="41367" xr:uid="{C765A993-B914-45AE-832C-583BEF18855E}"/>
    <cellStyle name="Normal 3 2 2 2 2 2 2 2 3 5 3" xfId="43777" xr:uid="{72BF79C8-8D77-4457-A912-CD43C77DAC87}"/>
    <cellStyle name="Normal 3 2 2 2 2 2 2 2 3 6" xfId="41361" xr:uid="{E3EFB3A4-54C9-41FD-BDCF-6EF0DB80328D}"/>
    <cellStyle name="Normal 3 2 2 2 2 2 2 2 3 7" xfId="43771" xr:uid="{52155A0E-3FF8-44D6-82C5-644400174AF8}"/>
    <cellStyle name="Normal 3 2 2 2 2 2 2 2 4" xfId="21557" xr:uid="{D0751030-43B9-4C65-B93F-D2EBBFA90301}"/>
    <cellStyle name="Normal 3 2 2 2 2 2 2 2 4 2" xfId="21558" xr:uid="{6004D055-2BEA-43D5-A6F4-FE9C592D95F4}"/>
    <cellStyle name="Normal 3 2 2 2 2 2 2 2 4 2 2" xfId="41369" xr:uid="{BED6E2F6-C1F8-4F77-9AD4-530016DCE124}"/>
    <cellStyle name="Normal 3 2 2 2 2 2 2 2 4 2 3" xfId="43779" xr:uid="{1CCC0CD5-0744-439B-845C-59F6516E2A44}"/>
    <cellStyle name="Normal 3 2 2 2 2 2 2 2 4 3" xfId="41368" xr:uid="{F09070D0-8FB9-4B3F-82CC-71332D9ABA68}"/>
    <cellStyle name="Normal 3 2 2 2 2 2 2 2 4 4" xfId="43778" xr:uid="{8C37C01C-2DFC-4D2A-991A-5C1A73AAF7E1}"/>
    <cellStyle name="Normal 3 2 2 2 2 2 2 2 5" xfId="21559" xr:uid="{BB06D214-058B-48A8-89D6-B25347EA2633}"/>
    <cellStyle name="Normal 3 2 2 2 2 2 2 2 5 2" xfId="21560" xr:uid="{5A2FDFCE-95DD-49EC-9C2D-794A90220CF3}"/>
    <cellStyle name="Normal 3 2 2 2 2 2 2 2 5 2 2" xfId="41371" xr:uid="{224EB542-DDB0-42A8-8B09-05D866B33FC8}"/>
    <cellStyle name="Normal 3 2 2 2 2 2 2 2 5 2 3" xfId="43781" xr:uid="{AED9EA94-F2D0-4B18-BAEB-8E5835A7F87B}"/>
    <cellStyle name="Normal 3 2 2 2 2 2 2 2 5 3" xfId="41370" xr:uid="{58128416-E8A3-494F-9617-542A0DE0768D}"/>
    <cellStyle name="Normal 3 2 2 2 2 2 2 2 5 4" xfId="43780" xr:uid="{AEAA9D8D-14EC-4FB2-AE30-3886BAC6EDF4}"/>
    <cellStyle name="Normal 3 2 2 2 2 2 2 2 6" xfId="21561" xr:uid="{0AFE9B61-AE5E-4BD2-9985-8AC8BC31C95E}"/>
    <cellStyle name="Normal 3 2 2 2 2 2 2 2 6 2" xfId="41372" xr:uid="{96DABE53-349B-4A60-8B64-CE5268E6F9E8}"/>
    <cellStyle name="Normal 3 2 2 2 2 2 2 2 6 3" xfId="43782" xr:uid="{8BEF0258-A7CE-4E8E-91D5-796E3FC739A0}"/>
    <cellStyle name="Normal 3 2 2 2 2 2 2 2 7" xfId="21562" xr:uid="{70BE4159-83F6-4D7A-9B39-05AA00D7E80D}"/>
    <cellStyle name="Normal 3 2 2 2 2 2 2 2 7 2" xfId="41373" xr:uid="{82411562-2EFF-4B8F-A1DF-A885C3283D4D}"/>
    <cellStyle name="Normal 3 2 2 2 2 2 2 2 7 3" xfId="43783" xr:uid="{30896850-16EB-4038-A865-A64FD32BEAD6}"/>
    <cellStyle name="Normal 3 2 2 2 2 2 2 2 8" xfId="21535" xr:uid="{F7C426AF-0DC1-4354-8725-85480F13C451}"/>
    <cellStyle name="Normal 3 2 2 2 2 2 2 2 8 2" xfId="41346" xr:uid="{B228F31B-B0F7-4DCB-BB95-DE56E17A95C9}"/>
    <cellStyle name="Normal 3 2 2 2 2 2 2 2 9" xfId="26426" xr:uid="{37223300-F908-4DF8-9840-198DEEB4A3EA}"/>
    <cellStyle name="Normal 3 2 2 2 2 2 2 3" xfId="6327" xr:uid="{AA419201-F8EA-4684-AF24-C7763D8C165E}"/>
    <cellStyle name="Normal 3 2 2 2 2 2 2 3 10" xfId="49502" xr:uid="{73E866F1-1F2E-4FFB-B833-EB2CC79B94A9}"/>
    <cellStyle name="Normal 3 2 2 2 2 2 2 3 2" xfId="21564" xr:uid="{97E24AB5-9C11-4A54-AB4A-5D67891A01E4}"/>
    <cellStyle name="Normal 3 2 2 2 2 2 2 3 2 2" xfId="21565" xr:uid="{42968574-956D-46D0-8F61-5F1ACDA60823}"/>
    <cellStyle name="Normal 3 2 2 2 2 2 2 3 2 2 2" xfId="21566" xr:uid="{0F56C7D5-0FE0-45C2-BDFF-01532567FCBC}"/>
    <cellStyle name="Normal 3 2 2 2 2 2 2 3 2 2 2 2" xfId="41377" xr:uid="{409C4AA8-89CE-4F93-B182-EA69865715C1}"/>
    <cellStyle name="Normal 3 2 2 2 2 2 2 3 2 2 2 3" xfId="43787" xr:uid="{1AF63CC9-24E4-4424-8D0E-8A322DA5F1EC}"/>
    <cellStyle name="Normal 3 2 2 2 2 2 2 3 2 2 3" xfId="41376" xr:uid="{64D83570-2C0D-4C84-A972-D8F181374D1C}"/>
    <cellStyle name="Normal 3 2 2 2 2 2 2 3 2 2 4" xfId="43786" xr:uid="{ADBFF380-CCF1-481B-AAA6-866AB61FDCC3}"/>
    <cellStyle name="Normal 3 2 2 2 2 2 2 3 2 3" xfId="21567" xr:uid="{16FF0AFC-B14D-4915-A678-7066E893C315}"/>
    <cellStyle name="Normal 3 2 2 2 2 2 2 3 2 3 2" xfId="21568" xr:uid="{CF7EE009-54A5-4E08-AED3-88ABEDD6EC2B}"/>
    <cellStyle name="Normal 3 2 2 2 2 2 2 3 2 3 2 2" xfId="41379" xr:uid="{C945DB02-7BAB-478E-A851-B669C9019E0A}"/>
    <cellStyle name="Normal 3 2 2 2 2 2 2 3 2 3 2 3" xfId="43789" xr:uid="{DCEC041D-1371-4F8E-875B-729E00C797A3}"/>
    <cellStyle name="Normal 3 2 2 2 2 2 2 3 2 3 3" xfId="41378" xr:uid="{98CA16E0-9435-4C05-8B8C-F262E0B3980A}"/>
    <cellStyle name="Normal 3 2 2 2 2 2 2 3 2 3 4" xfId="43788" xr:uid="{D466590B-A187-4FB5-A8EC-A3B5BFAED9DE}"/>
    <cellStyle name="Normal 3 2 2 2 2 2 2 3 2 4" xfId="21569" xr:uid="{DCCC53F9-ADC5-4D6F-9D3C-13B02E02C571}"/>
    <cellStyle name="Normal 3 2 2 2 2 2 2 3 2 4 2" xfId="41380" xr:uid="{98911760-B337-4EAE-A494-D2219F26E0DD}"/>
    <cellStyle name="Normal 3 2 2 2 2 2 2 3 2 4 3" xfId="43790" xr:uid="{0F5EB148-B328-4124-AA60-99EC13B790F6}"/>
    <cellStyle name="Normal 3 2 2 2 2 2 2 3 2 5" xfId="21570" xr:uid="{D8E14637-5065-4366-9A72-CEF7B2AE4D17}"/>
    <cellStyle name="Normal 3 2 2 2 2 2 2 3 2 5 2" xfId="41381" xr:uid="{9D012EEF-B220-45AB-8868-0C97A66D5D37}"/>
    <cellStyle name="Normal 3 2 2 2 2 2 2 3 2 5 3" xfId="43791" xr:uid="{77DE3A87-07E9-4944-8052-FC767B09D86B}"/>
    <cellStyle name="Normal 3 2 2 2 2 2 2 3 2 6" xfId="41375" xr:uid="{1C487133-65B7-4E78-9B38-527A59D65864}"/>
    <cellStyle name="Normal 3 2 2 2 2 2 2 3 2 7" xfId="43785" xr:uid="{E9F96FFF-E025-4CF0-8252-5C639D6709F7}"/>
    <cellStyle name="Normal 3 2 2 2 2 2 2 3 3" xfId="21571" xr:uid="{891C7BD1-FA82-4889-9898-C945F588F4AE}"/>
    <cellStyle name="Normal 3 2 2 2 2 2 2 3 3 2" xfId="21572" xr:uid="{69AFC568-4471-4AB7-B06A-DA19D40E0219}"/>
    <cellStyle name="Normal 3 2 2 2 2 2 2 3 3 2 2" xfId="41383" xr:uid="{9C1E8CB9-64CB-40E7-810B-25B405A1C707}"/>
    <cellStyle name="Normal 3 2 2 2 2 2 2 3 3 2 3" xfId="43793" xr:uid="{CFE491A1-4B92-471B-AAB7-FEE0C39152A5}"/>
    <cellStyle name="Normal 3 2 2 2 2 2 2 3 3 3" xfId="41382" xr:uid="{B15C0C4B-D7A4-4ED0-99BB-1FC0996FE1BA}"/>
    <cellStyle name="Normal 3 2 2 2 2 2 2 3 3 4" xfId="43792" xr:uid="{6E8C9BD1-CCA4-49F5-8C49-7613535AB954}"/>
    <cellStyle name="Normal 3 2 2 2 2 2 2 3 4" xfId="21573" xr:uid="{72E0C2A6-C8F1-4E2A-998F-B908B7166B7F}"/>
    <cellStyle name="Normal 3 2 2 2 2 2 2 3 4 2" xfId="21574" xr:uid="{E4CA78A1-3A47-4D11-B49E-AEAD2751C3B9}"/>
    <cellStyle name="Normal 3 2 2 2 2 2 2 3 4 2 2" xfId="41385" xr:uid="{399D4CDF-FB3F-4782-91D1-E8398C76C2E2}"/>
    <cellStyle name="Normal 3 2 2 2 2 2 2 3 4 2 3" xfId="43795" xr:uid="{7682F6A2-BA09-4BA7-882E-9DF4BD1F99AA}"/>
    <cellStyle name="Normal 3 2 2 2 2 2 2 3 4 3" xfId="41384" xr:uid="{D5C69A77-7E6F-428E-A0C0-CBF396239DF9}"/>
    <cellStyle name="Normal 3 2 2 2 2 2 2 3 4 4" xfId="43794" xr:uid="{73E28ED4-7CAD-4AC5-9DD3-244C866E3E49}"/>
    <cellStyle name="Normal 3 2 2 2 2 2 2 3 5" xfId="21575" xr:uid="{BBE104DF-6D4D-4811-AE3C-91292EB01D7E}"/>
    <cellStyle name="Normal 3 2 2 2 2 2 2 3 5 2" xfId="41386" xr:uid="{9994E4CF-B265-466D-A9DB-E698FF271340}"/>
    <cellStyle name="Normal 3 2 2 2 2 2 2 3 5 3" xfId="43796" xr:uid="{3BBE9322-1C6E-4FBA-B8CE-8BCA95D0B439}"/>
    <cellStyle name="Normal 3 2 2 2 2 2 2 3 6" xfId="21576" xr:uid="{5998AFDC-04AD-428E-B8D2-D171E6E8667F}"/>
    <cellStyle name="Normal 3 2 2 2 2 2 2 3 6 2" xfId="41387" xr:uid="{B75E4F9C-6635-49F4-8B7F-AB6A2DE02565}"/>
    <cellStyle name="Normal 3 2 2 2 2 2 2 3 6 3" xfId="43797" xr:uid="{FA30FEB9-3A57-4168-955E-CD6B1515433D}"/>
    <cellStyle name="Normal 3 2 2 2 2 2 2 3 7" xfId="21563" xr:uid="{0083E3E8-5757-4BA3-8AEA-CF633CD47CA9}"/>
    <cellStyle name="Normal 3 2 2 2 2 2 2 3 7 2" xfId="41374" xr:uid="{F63445C9-74B7-4F1E-BD08-4BD3220619D7}"/>
    <cellStyle name="Normal 3 2 2 2 2 2 2 3 8" xfId="27815" xr:uid="{6D8413D0-D5F8-49BD-B714-3A55FE6EAE15}"/>
    <cellStyle name="Normal 3 2 2 2 2 2 2 3 9" xfId="43784" xr:uid="{8826A744-70B1-4C90-A558-FA301950A4D6}"/>
    <cellStyle name="Normal 3 2 2 2 2 2 2 4" xfId="21577" xr:uid="{37D4F4FC-3CBE-4907-B78B-746403652486}"/>
    <cellStyle name="Normal 3 2 2 2 2 2 2 4 2" xfId="21578" xr:uid="{0E48BD1E-BD23-4C52-8F0C-03BF9459854D}"/>
    <cellStyle name="Normal 3 2 2 2 2 2 2 4 2 2" xfId="21579" xr:uid="{973F13F6-FB40-4866-9676-407A144B216B}"/>
    <cellStyle name="Normal 3 2 2 2 2 2 2 4 2 2 2" xfId="41390" xr:uid="{2BD2AD37-65F9-49B1-AD98-7A972E0C7C39}"/>
    <cellStyle name="Normal 3 2 2 2 2 2 2 4 2 2 3" xfId="43800" xr:uid="{05CFFCCD-B529-4E93-9F65-DA6E6EFF0BEF}"/>
    <cellStyle name="Normal 3 2 2 2 2 2 2 4 2 3" xfId="41389" xr:uid="{884B2893-8C26-48D2-B760-EF6A6B7F185B}"/>
    <cellStyle name="Normal 3 2 2 2 2 2 2 4 2 4" xfId="43799" xr:uid="{F935062B-7A71-4A73-829C-1256D2723657}"/>
    <cellStyle name="Normal 3 2 2 2 2 2 2 4 3" xfId="21580" xr:uid="{738A38BF-80AF-467E-ACF2-A6D70597D080}"/>
    <cellStyle name="Normal 3 2 2 2 2 2 2 4 3 2" xfId="21581" xr:uid="{499BE04D-820F-4ED0-B72D-53EF9BCBFFB1}"/>
    <cellStyle name="Normal 3 2 2 2 2 2 2 4 3 2 2" xfId="41392" xr:uid="{0BAA2ADF-EF41-4804-9914-47D14DDE8F96}"/>
    <cellStyle name="Normal 3 2 2 2 2 2 2 4 3 2 3" xfId="43802" xr:uid="{8B8B2B96-5865-4A94-9492-55370EC6F947}"/>
    <cellStyle name="Normal 3 2 2 2 2 2 2 4 3 3" xfId="41391" xr:uid="{1579929F-07C2-42D1-A6DC-F97B0C936FE5}"/>
    <cellStyle name="Normal 3 2 2 2 2 2 2 4 3 4" xfId="43801" xr:uid="{472A221E-B964-402C-8785-68AB91BABF77}"/>
    <cellStyle name="Normal 3 2 2 2 2 2 2 4 4" xfId="21582" xr:uid="{563E0F15-9F2A-4FAC-AFC6-62EF6C958396}"/>
    <cellStyle name="Normal 3 2 2 2 2 2 2 4 4 2" xfId="41393" xr:uid="{BED8CFC1-5D0F-44EF-90FD-A0261F91308D}"/>
    <cellStyle name="Normal 3 2 2 2 2 2 2 4 4 3" xfId="43803" xr:uid="{40967B2D-7CF6-4F28-A959-BD06D44D94A4}"/>
    <cellStyle name="Normal 3 2 2 2 2 2 2 4 5" xfId="21583" xr:uid="{96CCA447-0F10-401C-88FA-BE8AF214DA01}"/>
    <cellStyle name="Normal 3 2 2 2 2 2 2 4 5 2" xfId="41394" xr:uid="{C7AE4883-9302-4570-BDF4-508F842824AD}"/>
    <cellStyle name="Normal 3 2 2 2 2 2 2 4 5 3" xfId="43804" xr:uid="{08F17003-381D-49A1-9290-191966E13E5F}"/>
    <cellStyle name="Normal 3 2 2 2 2 2 2 4 6" xfId="41388" xr:uid="{54A22B80-3BA4-4519-8E38-4810E78075A1}"/>
    <cellStyle name="Normal 3 2 2 2 2 2 2 4 7" xfId="43798" xr:uid="{17FB5C6F-5E5D-4471-8811-20AAD7C8A5C6}"/>
    <cellStyle name="Normal 3 2 2 2 2 2 2 5" xfId="21584" xr:uid="{2B5C1DF8-72FE-4BFD-B81E-E932EBB90111}"/>
    <cellStyle name="Normal 3 2 2 2 2 2 2 5 2" xfId="21585" xr:uid="{0C0AC632-07DC-491A-8AEE-ECAED38C5834}"/>
    <cellStyle name="Normal 3 2 2 2 2 2 2 5 2 2" xfId="41396" xr:uid="{B7F5A6A2-57CB-4DA5-8D05-7838047A3040}"/>
    <cellStyle name="Normal 3 2 2 2 2 2 2 5 2 3" xfId="43806" xr:uid="{7B43719A-F61E-4868-8769-360E287F6C38}"/>
    <cellStyle name="Normal 3 2 2 2 2 2 2 5 3" xfId="41395" xr:uid="{0589CCE9-10F0-4172-9D17-BABA299262CB}"/>
    <cellStyle name="Normal 3 2 2 2 2 2 2 5 4" xfId="43805" xr:uid="{F7EA66D9-A177-4231-B047-7D51CDDA571C}"/>
    <cellStyle name="Normal 3 2 2 2 2 2 2 6" xfId="21586" xr:uid="{AF84CC30-FA56-4474-B564-14C0CC11AA69}"/>
    <cellStyle name="Normal 3 2 2 2 2 2 2 6 2" xfId="21587" xr:uid="{73E32D3D-F130-4E12-AD6D-7B20CC8F0F98}"/>
    <cellStyle name="Normal 3 2 2 2 2 2 2 6 2 2" xfId="41398" xr:uid="{CC0FB4FA-903C-4364-AF79-267D6F3D5480}"/>
    <cellStyle name="Normal 3 2 2 2 2 2 2 6 2 3" xfId="43808" xr:uid="{6D5F0454-D4CB-4CAE-9693-2512A345B3DE}"/>
    <cellStyle name="Normal 3 2 2 2 2 2 2 6 3" xfId="41397" xr:uid="{B046E134-FC56-4CE3-B644-277A19D255B5}"/>
    <cellStyle name="Normal 3 2 2 2 2 2 2 6 4" xfId="43807" xr:uid="{57D80346-9BF6-417B-AF05-951B011DE0D9}"/>
    <cellStyle name="Normal 3 2 2 2 2 2 2 7" xfId="21588" xr:uid="{CBE6BBC7-738F-4D66-9256-ABBC46E0BB57}"/>
    <cellStyle name="Normal 3 2 2 2 2 2 2 7 2" xfId="41399" xr:uid="{C9B85252-D145-4B1D-87D4-ACF2C58EB0A1}"/>
    <cellStyle name="Normal 3 2 2 2 2 2 2 7 3" xfId="43809" xr:uid="{691FE666-617D-45D2-9631-F101D322013F}"/>
    <cellStyle name="Normal 3 2 2 2 2 2 2 8" xfId="21589" xr:uid="{3451C4C0-6ED7-4DC9-9910-BCDD2916F739}"/>
    <cellStyle name="Normal 3 2 2 2 2 2 2 8 2" xfId="41400" xr:uid="{400CA658-77B9-4426-A8BA-4DFA28520167}"/>
    <cellStyle name="Normal 3 2 2 2 2 2 2 8 3" xfId="43810" xr:uid="{217E9AD3-06BD-4CB0-85A9-373A7F085D3E}"/>
    <cellStyle name="Normal 3 2 2 2 2 2 2 9" xfId="21534" xr:uid="{908FDA5A-C263-46DA-B9CA-95B970C8F9A9}"/>
    <cellStyle name="Normal 3 2 2 2 2 2 2 9 2" xfId="41345" xr:uid="{D94EDF83-4ECE-4D00-BEAE-ED9B2BA2AFFC}"/>
    <cellStyle name="Normal 3 2 2 2 2 2 3" xfId="4723" xr:uid="{2D821304-3CCB-4DDB-90A1-033E687D7095}"/>
    <cellStyle name="Normal 3 2 2 2 2 2 3 10" xfId="26209" xr:uid="{4533BF7F-9EA1-4670-95CA-A92E1DB578F9}"/>
    <cellStyle name="Normal 3 2 2 2 2 2 3 11" xfId="43811" xr:uid="{9E95D7D4-17B1-4825-B4E8-105CFC0F9359}"/>
    <cellStyle name="Normal 3 2 2 2 2 2 3 12" xfId="48812" xr:uid="{F3EBE7EC-B013-497E-B177-F8243CF1BC7F}"/>
    <cellStyle name="Normal 3 2 2 2 2 2 3 2" xfId="8491" xr:uid="{73D3F58F-DED0-44F2-91E0-4F0303FAADA3}"/>
    <cellStyle name="Normal 3 2 2 2 2 2 3 2 10" xfId="43812" xr:uid="{5118A038-8DD3-4C87-97F5-388F7B1DA9D2}"/>
    <cellStyle name="Normal 3 2 2 2 2 2 3 2 2" xfId="21592" xr:uid="{433B1A27-4716-4BC7-88F1-9673EAD0F47F}"/>
    <cellStyle name="Normal 3 2 2 2 2 2 3 2 2 2" xfId="21593" xr:uid="{5F5C200F-1B3F-4C9C-A612-82537BC41975}"/>
    <cellStyle name="Normal 3 2 2 2 2 2 3 2 2 2 2" xfId="21594" xr:uid="{C22388FC-9A40-482B-8FDB-BFF44C11DF5F}"/>
    <cellStyle name="Normal 3 2 2 2 2 2 3 2 2 2 2 2" xfId="21595" xr:uid="{5285F204-CBB8-4BFE-9767-BBD48651ACBD}"/>
    <cellStyle name="Normal 3 2 2 2 2 2 3 2 2 2 2 2 2" xfId="41406" xr:uid="{CFC54AA8-CFDC-4A40-878F-3F4BF4AD4BB7}"/>
    <cellStyle name="Normal 3 2 2 2 2 2 3 2 2 2 2 2 3" xfId="43816" xr:uid="{1659FFDF-BAFD-4D6A-8C31-7A9DC0A04FD9}"/>
    <cellStyle name="Normal 3 2 2 2 2 2 3 2 2 2 2 3" xfId="41405" xr:uid="{4F0DF040-979D-4903-94A1-271E55FCE2C6}"/>
    <cellStyle name="Normal 3 2 2 2 2 2 3 2 2 2 2 4" xfId="43815" xr:uid="{6D548554-8C92-4584-B9B3-B897FF30DBCA}"/>
    <cellStyle name="Normal 3 2 2 2 2 2 3 2 2 2 3" xfId="21596" xr:uid="{D994BFC7-BCE6-4B5D-BEC1-55216B3863F6}"/>
    <cellStyle name="Normal 3 2 2 2 2 2 3 2 2 2 3 2" xfId="21597" xr:uid="{0648A397-45A4-4E92-B286-F049A4F6934C}"/>
    <cellStyle name="Normal 3 2 2 2 2 2 3 2 2 2 3 2 2" xfId="41408" xr:uid="{AF4149B0-8B6C-4C36-B2A3-C48010F71FB6}"/>
    <cellStyle name="Normal 3 2 2 2 2 2 3 2 2 2 3 2 3" xfId="43818" xr:uid="{3D18371A-72FE-4540-BE99-767EB023E897}"/>
    <cellStyle name="Normal 3 2 2 2 2 2 3 2 2 2 3 3" xfId="41407" xr:uid="{293A7B7B-0F39-46E6-B9B1-523C17826260}"/>
    <cellStyle name="Normal 3 2 2 2 2 2 3 2 2 2 3 4" xfId="43817" xr:uid="{65080CFF-45D3-450E-B3F7-01A954F916F2}"/>
    <cellStyle name="Normal 3 2 2 2 2 2 3 2 2 2 4" xfId="21598" xr:uid="{2FFCB312-784C-4CAB-A0F7-5F0068B6C0E9}"/>
    <cellStyle name="Normal 3 2 2 2 2 2 3 2 2 2 4 2" xfId="41409" xr:uid="{6626D65A-7CEE-4073-B5E2-DA9CF4AEDE40}"/>
    <cellStyle name="Normal 3 2 2 2 2 2 3 2 2 2 4 3" xfId="43819" xr:uid="{11C64D8F-1666-4135-8354-74CDA40D2198}"/>
    <cellStyle name="Normal 3 2 2 2 2 2 3 2 2 2 5" xfId="21599" xr:uid="{180DA599-E61B-45D8-B0AE-56B6C7D70EF2}"/>
    <cellStyle name="Normal 3 2 2 2 2 2 3 2 2 2 5 2" xfId="41410" xr:uid="{936233E3-3140-4017-9AFC-D3B5F21C5594}"/>
    <cellStyle name="Normal 3 2 2 2 2 2 3 2 2 2 5 3" xfId="43820" xr:uid="{C66169BE-04BC-4785-93D9-132FC725826D}"/>
    <cellStyle name="Normal 3 2 2 2 2 2 3 2 2 2 6" xfId="41404" xr:uid="{6804866E-067F-415C-98DE-38ECC22E5B85}"/>
    <cellStyle name="Normal 3 2 2 2 2 2 3 2 2 2 7" xfId="43814" xr:uid="{E26E3E3A-9472-4E94-BDDD-BDB141852F02}"/>
    <cellStyle name="Normal 3 2 2 2 2 2 3 2 2 3" xfId="21600" xr:uid="{0F2ACFA8-A73E-4932-880F-0F578A4F922F}"/>
    <cellStyle name="Normal 3 2 2 2 2 2 3 2 2 3 2" xfId="21601" xr:uid="{44AE678F-06B0-408E-BECA-AB8E545370B2}"/>
    <cellStyle name="Normal 3 2 2 2 2 2 3 2 2 3 2 2" xfId="41412" xr:uid="{546EB64A-D504-4F88-8E62-B547CE01D73C}"/>
    <cellStyle name="Normal 3 2 2 2 2 2 3 2 2 3 2 3" xfId="43822" xr:uid="{602210D4-85BF-4764-A7B7-0A7E473D6BD7}"/>
    <cellStyle name="Normal 3 2 2 2 2 2 3 2 2 3 3" xfId="41411" xr:uid="{700BF51F-BB1C-4D1E-BEA8-3302C9515FA4}"/>
    <cellStyle name="Normal 3 2 2 2 2 2 3 2 2 3 4" xfId="43821" xr:uid="{29946469-B3AD-48F0-9902-54F0EA0C6028}"/>
    <cellStyle name="Normal 3 2 2 2 2 2 3 2 2 4" xfId="21602" xr:uid="{B14CB18B-DFDF-4647-91FB-006590F650E0}"/>
    <cellStyle name="Normal 3 2 2 2 2 2 3 2 2 4 2" xfId="21603" xr:uid="{43410907-28B5-45B0-8A24-1AFEAC65C584}"/>
    <cellStyle name="Normal 3 2 2 2 2 2 3 2 2 4 2 2" xfId="41414" xr:uid="{DEBA23DF-B701-44E1-941B-8D4A117C3124}"/>
    <cellStyle name="Normal 3 2 2 2 2 2 3 2 2 4 2 3" xfId="43824" xr:uid="{E1994E2D-363E-4D98-9B7F-2B6F2C826FFB}"/>
    <cellStyle name="Normal 3 2 2 2 2 2 3 2 2 4 3" xfId="41413" xr:uid="{ED9DC47C-8C17-45A4-AAF6-7ABB266C66D9}"/>
    <cellStyle name="Normal 3 2 2 2 2 2 3 2 2 4 4" xfId="43823" xr:uid="{E38F8CBD-342B-49C1-87C4-43E2863221EA}"/>
    <cellStyle name="Normal 3 2 2 2 2 2 3 2 2 5" xfId="21604" xr:uid="{E5B615A1-FECD-4120-A181-C4305EB25365}"/>
    <cellStyle name="Normal 3 2 2 2 2 2 3 2 2 5 2" xfId="41415" xr:uid="{8E4F2E9B-3CF7-4633-96F7-D8D2B34E8296}"/>
    <cellStyle name="Normal 3 2 2 2 2 2 3 2 2 5 3" xfId="43825" xr:uid="{BFD2D4CA-0C7F-4522-B2C0-F0D3C6C6713A}"/>
    <cellStyle name="Normal 3 2 2 2 2 2 3 2 2 6" xfId="21605" xr:uid="{B894ADDD-0AF0-4D48-8D61-5939354D55F8}"/>
    <cellStyle name="Normal 3 2 2 2 2 2 3 2 2 6 2" xfId="41416" xr:uid="{1ECCB237-4BE4-49C5-BC64-208C3571F3B3}"/>
    <cellStyle name="Normal 3 2 2 2 2 2 3 2 2 6 3" xfId="43826" xr:uid="{9A38E7D6-D4AE-444B-B0AD-40B0C6240CDC}"/>
    <cellStyle name="Normal 3 2 2 2 2 2 3 2 2 7" xfId="41403" xr:uid="{29379A2C-1DB5-47E2-99D4-51F2D3631936}"/>
    <cellStyle name="Normal 3 2 2 2 2 2 3 2 2 8" xfId="43813" xr:uid="{C2140944-70B2-4480-9B05-84F263229E44}"/>
    <cellStyle name="Normal 3 2 2 2 2 2 3 2 3" xfId="21606" xr:uid="{EF64CF1A-53BC-455D-B4E1-605883BA5C7A}"/>
    <cellStyle name="Normal 3 2 2 2 2 2 3 2 3 2" xfId="21607" xr:uid="{AD7B6FD6-24E4-4F2D-ADDD-6F1FBFCC9D74}"/>
    <cellStyle name="Normal 3 2 2 2 2 2 3 2 3 2 2" xfId="21608" xr:uid="{A2D6207C-7861-4C35-844C-D10433B5CF68}"/>
    <cellStyle name="Normal 3 2 2 2 2 2 3 2 3 2 2 2" xfId="41419" xr:uid="{1EF8DE11-A1BF-4109-BDD7-2B4469C0B7D7}"/>
    <cellStyle name="Normal 3 2 2 2 2 2 3 2 3 2 2 3" xfId="43829" xr:uid="{09A8C0C8-C03F-4490-87DA-728B64E8A5A2}"/>
    <cellStyle name="Normal 3 2 2 2 2 2 3 2 3 2 3" xfId="41418" xr:uid="{2C12B69C-FF4C-45FF-91BB-36C0C16206EB}"/>
    <cellStyle name="Normal 3 2 2 2 2 2 3 2 3 2 4" xfId="43828" xr:uid="{E197E1FF-A3F2-406A-AAE6-7F1794B46C45}"/>
    <cellStyle name="Normal 3 2 2 2 2 2 3 2 3 3" xfId="21609" xr:uid="{98855B3A-5C61-4D3F-B92F-A8280B1FD07B}"/>
    <cellStyle name="Normal 3 2 2 2 2 2 3 2 3 3 2" xfId="21610" xr:uid="{C28CBD82-5E92-4190-945A-76808B99FD20}"/>
    <cellStyle name="Normal 3 2 2 2 2 2 3 2 3 3 2 2" xfId="41421" xr:uid="{D5D16E80-41DB-4085-8D35-E3F1FBA997F6}"/>
    <cellStyle name="Normal 3 2 2 2 2 2 3 2 3 3 2 3" xfId="43831" xr:uid="{D6440CF4-BA93-4945-A59C-C1DAAF153D0F}"/>
    <cellStyle name="Normal 3 2 2 2 2 2 3 2 3 3 3" xfId="41420" xr:uid="{1A1D322A-6A84-4C2A-B4BA-3D244983C699}"/>
    <cellStyle name="Normal 3 2 2 2 2 2 3 2 3 3 4" xfId="43830" xr:uid="{DC1EC8C0-FDAD-4E16-A7E2-EFE1D7695664}"/>
    <cellStyle name="Normal 3 2 2 2 2 2 3 2 3 4" xfId="21611" xr:uid="{7C20F775-91A0-43B3-A144-FECE1CF0BD15}"/>
    <cellStyle name="Normal 3 2 2 2 2 2 3 2 3 4 2" xfId="41422" xr:uid="{19E91EEB-DEB2-4E7A-B0B5-2F8272084A43}"/>
    <cellStyle name="Normal 3 2 2 2 2 2 3 2 3 4 3" xfId="43832" xr:uid="{E90AE75D-B3A6-4E3A-823D-1AF45F106999}"/>
    <cellStyle name="Normal 3 2 2 2 2 2 3 2 3 5" xfId="21612" xr:uid="{8393476E-B8D6-48A7-9F47-AD0708F41152}"/>
    <cellStyle name="Normal 3 2 2 2 2 2 3 2 3 5 2" xfId="41423" xr:uid="{225191EE-23CD-4D83-92BD-2BF355B6A033}"/>
    <cellStyle name="Normal 3 2 2 2 2 2 3 2 3 5 3" xfId="43833" xr:uid="{D195ACE9-2249-4F40-B6F1-4DF866D6296E}"/>
    <cellStyle name="Normal 3 2 2 2 2 2 3 2 3 6" xfId="41417" xr:uid="{CCEA9FB9-8DBF-4400-A723-412561F24F59}"/>
    <cellStyle name="Normal 3 2 2 2 2 2 3 2 3 7" xfId="43827" xr:uid="{C23844BA-A437-4911-9993-55CED476A5E4}"/>
    <cellStyle name="Normal 3 2 2 2 2 2 3 2 4" xfId="21613" xr:uid="{67180BCC-AE22-4C0C-9489-0982B1361F67}"/>
    <cellStyle name="Normal 3 2 2 2 2 2 3 2 4 2" xfId="21614" xr:uid="{54C0E5B4-998E-42FA-B6CF-C432D4D55721}"/>
    <cellStyle name="Normal 3 2 2 2 2 2 3 2 4 2 2" xfId="41425" xr:uid="{EB65C3E9-4926-496E-99EF-F84BE38A699B}"/>
    <cellStyle name="Normal 3 2 2 2 2 2 3 2 4 2 3" xfId="43835" xr:uid="{C478BC97-D18F-415D-8691-179CCAB65D58}"/>
    <cellStyle name="Normal 3 2 2 2 2 2 3 2 4 3" xfId="41424" xr:uid="{D6656626-0F2D-4BB4-BBB8-BCF3282B8D2C}"/>
    <cellStyle name="Normal 3 2 2 2 2 2 3 2 4 4" xfId="43834" xr:uid="{422CD618-23D5-48BE-BF1D-ED2FBF039461}"/>
    <cellStyle name="Normal 3 2 2 2 2 2 3 2 5" xfId="21615" xr:uid="{B1B7D63A-B950-4F56-A5DD-087EE5AD1C09}"/>
    <cellStyle name="Normal 3 2 2 2 2 2 3 2 5 2" xfId="21616" xr:uid="{977AD57A-0254-4B70-85C9-BEE1F8F873F5}"/>
    <cellStyle name="Normal 3 2 2 2 2 2 3 2 5 2 2" xfId="41427" xr:uid="{ADB358FB-D132-4BCD-9E13-3F2F818EF794}"/>
    <cellStyle name="Normal 3 2 2 2 2 2 3 2 5 2 3" xfId="43837" xr:uid="{31B6029B-B4B7-4BC9-8186-6B92D2F8BFAC}"/>
    <cellStyle name="Normal 3 2 2 2 2 2 3 2 5 3" xfId="41426" xr:uid="{2172763D-B460-403A-B6F3-1F6F69F75202}"/>
    <cellStyle name="Normal 3 2 2 2 2 2 3 2 5 4" xfId="43836" xr:uid="{D2FDD001-162E-47F2-9B38-7A790C488E45}"/>
    <cellStyle name="Normal 3 2 2 2 2 2 3 2 6" xfId="21617" xr:uid="{881C6784-911B-4DAA-9E97-479220A65418}"/>
    <cellStyle name="Normal 3 2 2 2 2 2 3 2 6 2" xfId="41428" xr:uid="{6444DF8C-EC4A-470A-B32E-D66EAF80C9BC}"/>
    <cellStyle name="Normal 3 2 2 2 2 2 3 2 6 3" xfId="43838" xr:uid="{726A055D-B311-439C-A58F-63168E8756C6}"/>
    <cellStyle name="Normal 3 2 2 2 2 2 3 2 7" xfId="21618" xr:uid="{AA5D6607-43C8-4AF9-85C1-49AEF71913E9}"/>
    <cellStyle name="Normal 3 2 2 2 2 2 3 2 7 2" xfId="41429" xr:uid="{FD0C0951-4D1C-4142-A0DA-D251A38A96EE}"/>
    <cellStyle name="Normal 3 2 2 2 2 2 3 2 7 3" xfId="43839" xr:uid="{5667EF19-6D24-48E3-BE5F-C826A989D308}"/>
    <cellStyle name="Normal 3 2 2 2 2 2 3 2 8" xfId="21591" xr:uid="{A8F6CBD3-4360-4C54-98B5-451A072E30AB}"/>
    <cellStyle name="Normal 3 2 2 2 2 2 3 2 8 2" xfId="41402" xr:uid="{CBB4847D-B563-4554-A5FE-D51A39F6D7B6}"/>
    <cellStyle name="Normal 3 2 2 2 2 2 3 2 9" xfId="29981" xr:uid="{54372454-92F0-4E6C-B59D-5910CCAE96A9}"/>
    <cellStyle name="Normal 3 2 2 2 2 2 3 3" xfId="21619" xr:uid="{A513459B-50FA-4A93-A878-CC92316648C4}"/>
    <cellStyle name="Normal 3 2 2 2 2 2 3 3 2" xfId="21620" xr:uid="{3A17A93E-2B97-4AB8-AE77-09FCB35BEBA2}"/>
    <cellStyle name="Normal 3 2 2 2 2 2 3 3 2 2" xfId="21621" xr:uid="{4E7B01A9-343D-41D8-A397-3C482241B22A}"/>
    <cellStyle name="Normal 3 2 2 2 2 2 3 3 2 2 2" xfId="21622" xr:uid="{52AA605E-B288-4327-BDEE-22F8BE862FC6}"/>
    <cellStyle name="Normal 3 2 2 2 2 2 3 3 2 2 2 2" xfId="41433" xr:uid="{411B2D47-38FA-422F-AD07-0D5409CFEBF5}"/>
    <cellStyle name="Normal 3 2 2 2 2 2 3 3 2 2 2 3" xfId="43843" xr:uid="{9F4908DF-D51D-49FD-8203-98A1A5FCDC82}"/>
    <cellStyle name="Normal 3 2 2 2 2 2 3 3 2 2 3" xfId="41432" xr:uid="{84E12D97-DD64-4C80-BF02-4C77921AC692}"/>
    <cellStyle name="Normal 3 2 2 2 2 2 3 3 2 2 4" xfId="43842" xr:uid="{CFFD69BE-7503-422D-AFDF-552DCAE300A4}"/>
    <cellStyle name="Normal 3 2 2 2 2 2 3 3 2 3" xfId="21623" xr:uid="{D33A88EC-FF3A-4E52-88B1-B7DADA2EE22A}"/>
    <cellStyle name="Normal 3 2 2 2 2 2 3 3 2 3 2" xfId="21624" xr:uid="{3CC713C0-B284-4801-81AD-F07AC3A0A245}"/>
    <cellStyle name="Normal 3 2 2 2 2 2 3 3 2 3 2 2" xfId="41435" xr:uid="{576CE232-F61E-4167-8D77-E3FC0EB6E84B}"/>
    <cellStyle name="Normal 3 2 2 2 2 2 3 3 2 3 2 3" xfId="43845" xr:uid="{D6452490-266B-4D3D-90AA-9138961D1DAB}"/>
    <cellStyle name="Normal 3 2 2 2 2 2 3 3 2 3 3" xfId="41434" xr:uid="{BE89672F-CD7E-4437-82E3-F084555F5B6C}"/>
    <cellStyle name="Normal 3 2 2 2 2 2 3 3 2 3 4" xfId="43844" xr:uid="{00539183-C459-41F0-99AB-7EA77828F237}"/>
    <cellStyle name="Normal 3 2 2 2 2 2 3 3 2 4" xfId="21625" xr:uid="{C587A053-53CF-4358-8BEC-F44E48E1F3BF}"/>
    <cellStyle name="Normal 3 2 2 2 2 2 3 3 2 4 2" xfId="41436" xr:uid="{9439C04D-DD51-44F6-8B2E-FC535ECBE245}"/>
    <cellStyle name="Normal 3 2 2 2 2 2 3 3 2 4 3" xfId="43846" xr:uid="{3A37C578-4808-4B1C-ADCB-FA3515C0C551}"/>
    <cellStyle name="Normal 3 2 2 2 2 2 3 3 2 5" xfId="21626" xr:uid="{3E983005-C538-4539-A0A4-844F68EC0C56}"/>
    <cellStyle name="Normal 3 2 2 2 2 2 3 3 2 5 2" xfId="41437" xr:uid="{C955327F-5AE5-445A-8E6A-C75A6B0FE977}"/>
    <cellStyle name="Normal 3 2 2 2 2 2 3 3 2 5 3" xfId="43847" xr:uid="{67819102-22E0-482D-AE01-DF1596ADBBE2}"/>
    <cellStyle name="Normal 3 2 2 2 2 2 3 3 2 6" xfId="41431" xr:uid="{42888E7F-CCFB-43F1-8858-19E4D9F8ABA1}"/>
    <cellStyle name="Normal 3 2 2 2 2 2 3 3 2 7" xfId="43841" xr:uid="{91B39D4D-BCB6-4F97-A765-CDCACB2BA44A}"/>
    <cellStyle name="Normal 3 2 2 2 2 2 3 3 3" xfId="21627" xr:uid="{280F620C-C08B-441E-96DE-6CA7551DD66F}"/>
    <cellStyle name="Normal 3 2 2 2 2 2 3 3 3 2" xfId="21628" xr:uid="{AE123AB4-E6FE-4A41-9017-781210752125}"/>
    <cellStyle name="Normal 3 2 2 2 2 2 3 3 3 2 2" xfId="41439" xr:uid="{9B9CDC88-0141-4995-923F-164F801FE9B4}"/>
    <cellStyle name="Normal 3 2 2 2 2 2 3 3 3 2 3" xfId="43849" xr:uid="{8D9276C2-1F24-446C-9077-6C6D96B5DE0B}"/>
    <cellStyle name="Normal 3 2 2 2 2 2 3 3 3 3" xfId="41438" xr:uid="{B064DB60-2FC6-4335-BA0A-4AA65B45CFB9}"/>
    <cellStyle name="Normal 3 2 2 2 2 2 3 3 3 4" xfId="43848" xr:uid="{9794F227-2F95-4940-BB10-A5BDB17E1E9F}"/>
    <cellStyle name="Normal 3 2 2 2 2 2 3 3 4" xfId="21629" xr:uid="{6DEFCAC0-D601-4316-8B85-7FF0F2A6297C}"/>
    <cellStyle name="Normal 3 2 2 2 2 2 3 3 4 2" xfId="21630" xr:uid="{C311FB26-7323-4802-BDCF-AA152C084334}"/>
    <cellStyle name="Normal 3 2 2 2 2 2 3 3 4 2 2" xfId="41441" xr:uid="{BA452335-4FFB-4D4C-A9B7-9C5EA3BA8C70}"/>
    <cellStyle name="Normal 3 2 2 2 2 2 3 3 4 2 3" xfId="43851" xr:uid="{A99DA105-0B8D-4250-9ECE-396A5174CDF0}"/>
    <cellStyle name="Normal 3 2 2 2 2 2 3 3 4 3" xfId="41440" xr:uid="{8F8A47FF-0635-4B43-86A8-EC37C12F28E1}"/>
    <cellStyle name="Normal 3 2 2 2 2 2 3 3 4 4" xfId="43850" xr:uid="{32A501E1-4D97-4F03-AEB7-CB4519482C3B}"/>
    <cellStyle name="Normal 3 2 2 2 2 2 3 3 5" xfId="21631" xr:uid="{EA5B5C13-5A6C-47A2-911E-ED2AF7FD71EA}"/>
    <cellStyle name="Normal 3 2 2 2 2 2 3 3 5 2" xfId="41442" xr:uid="{325A35CA-8CE1-428E-8221-75F19085C5C3}"/>
    <cellStyle name="Normal 3 2 2 2 2 2 3 3 5 3" xfId="43852" xr:uid="{2996932D-FABD-4DDA-8612-F4E32A456DEF}"/>
    <cellStyle name="Normal 3 2 2 2 2 2 3 3 6" xfId="21632" xr:uid="{D5C1A49B-92C4-421D-A849-689EB8B67811}"/>
    <cellStyle name="Normal 3 2 2 2 2 2 3 3 6 2" xfId="41443" xr:uid="{F30CB7E0-F49C-4978-B345-9AD7ECA01244}"/>
    <cellStyle name="Normal 3 2 2 2 2 2 3 3 6 3" xfId="43853" xr:uid="{FE33028C-B904-42CE-A9A1-794E37BB7BE1}"/>
    <cellStyle name="Normal 3 2 2 2 2 2 3 3 7" xfId="41430" xr:uid="{3059D8BD-7893-4776-9481-9716B509E1C9}"/>
    <cellStyle name="Normal 3 2 2 2 2 2 3 3 8" xfId="43840" xr:uid="{7A8E40E2-8B41-4E3F-8DE8-D7E8C7FBA789}"/>
    <cellStyle name="Normal 3 2 2 2 2 2 3 4" xfId="21633" xr:uid="{F14C709B-BFE4-46B8-954C-45589CD397E5}"/>
    <cellStyle name="Normal 3 2 2 2 2 2 3 4 2" xfId="21634" xr:uid="{04BDAA29-958E-4348-A2C1-6D66081F7014}"/>
    <cellStyle name="Normal 3 2 2 2 2 2 3 4 2 2" xfId="21635" xr:uid="{1F7BF541-68FC-4391-B46E-9F3A0D69FBC3}"/>
    <cellStyle name="Normal 3 2 2 2 2 2 3 4 2 2 2" xfId="41446" xr:uid="{067E21AF-B77F-46DD-88E8-945D6B2B1A3F}"/>
    <cellStyle name="Normal 3 2 2 2 2 2 3 4 2 2 3" xfId="43856" xr:uid="{4E8358B7-9ECA-42F4-96C7-A284CF78EBA1}"/>
    <cellStyle name="Normal 3 2 2 2 2 2 3 4 2 3" xfId="41445" xr:uid="{5693E483-5EE4-4DA9-A1E2-C60B758D2B97}"/>
    <cellStyle name="Normal 3 2 2 2 2 2 3 4 2 4" xfId="43855" xr:uid="{3969CF8E-1D45-4640-B3A2-628C723136EB}"/>
    <cellStyle name="Normal 3 2 2 2 2 2 3 4 3" xfId="21636" xr:uid="{73492434-5FED-4F2A-8FC5-0114F0CE8420}"/>
    <cellStyle name="Normal 3 2 2 2 2 2 3 4 3 2" xfId="21637" xr:uid="{7166114D-34EE-4B01-A4F7-647DA7EEC241}"/>
    <cellStyle name="Normal 3 2 2 2 2 2 3 4 3 2 2" xfId="41448" xr:uid="{FCBBA9B1-930E-43AC-9F04-8C05A2C0A693}"/>
    <cellStyle name="Normal 3 2 2 2 2 2 3 4 3 2 3" xfId="43858" xr:uid="{4A3194D0-FC63-4D1D-9F08-AFCEE7AC25C1}"/>
    <cellStyle name="Normal 3 2 2 2 2 2 3 4 3 3" xfId="41447" xr:uid="{2818B5CA-EA08-4AF4-9A3E-F6A5D1613AE0}"/>
    <cellStyle name="Normal 3 2 2 2 2 2 3 4 3 4" xfId="43857" xr:uid="{1CD9E2D5-E57E-4653-8B57-40C98BD95834}"/>
    <cellStyle name="Normal 3 2 2 2 2 2 3 4 4" xfId="21638" xr:uid="{9E11EFEA-D46C-44FE-AD01-F1944969C18D}"/>
    <cellStyle name="Normal 3 2 2 2 2 2 3 4 4 2" xfId="41449" xr:uid="{7D791887-0E16-4FDA-9BFB-CF55D6A1C79F}"/>
    <cellStyle name="Normal 3 2 2 2 2 2 3 4 4 3" xfId="43859" xr:uid="{A3F7D26E-1A1E-46EE-A081-0048DECDABF3}"/>
    <cellStyle name="Normal 3 2 2 2 2 2 3 4 5" xfId="21639" xr:uid="{A91A2350-D47E-4D48-A964-46D29D7E91B6}"/>
    <cellStyle name="Normal 3 2 2 2 2 2 3 4 5 2" xfId="41450" xr:uid="{F4B9DD5D-11D9-47C7-973C-87BA97E05FBB}"/>
    <cellStyle name="Normal 3 2 2 2 2 2 3 4 5 3" xfId="43860" xr:uid="{BE4F0272-372B-46D9-A1C0-324181855683}"/>
    <cellStyle name="Normal 3 2 2 2 2 2 3 4 6" xfId="41444" xr:uid="{7BBD87A3-2EA4-4113-A2E5-71CC92FAF9E8}"/>
    <cellStyle name="Normal 3 2 2 2 2 2 3 4 7" xfId="43854" xr:uid="{A5F90C1C-3D73-406D-91B1-391ACE38CA78}"/>
    <cellStyle name="Normal 3 2 2 2 2 2 3 5" xfId="21640" xr:uid="{F59E9670-7551-4611-B450-0C5D5CEA9B82}"/>
    <cellStyle name="Normal 3 2 2 2 2 2 3 5 2" xfId="21641" xr:uid="{DE0D6A57-5A70-4253-A55B-E0A69353E6B3}"/>
    <cellStyle name="Normal 3 2 2 2 2 2 3 5 2 2" xfId="41452" xr:uid="{07B1FEC5-2BF5-461E-9FD5-924E6E3B368E}"/>
    <cellStyle name="Normal 3 2 2 2 2 2 3 5 2 3" xfId="43862" xr:uid="{6E6D64F2-ECF0-4165-A400-24F168A43E53}"/>
    <cellStyle name="Normal 3 2 2 2 2 2 3 5 3" xfId="41451" xr:uid="{AE4CB171-E34D-4192-A86B-862FF719DCE5}"/>
    <cellStyle name="Normal 3 2 2 2 2 2 3 5 4" xfId="43861" xr:uid="{409D0F8D-8D95-45AB-9AE7-858131AEC45A}"/>
    <cellStyle name="Normal 3 2 2 2 2 2 3 6" xfId="21642" xr:uid="{612730E1-9AE3-41A2-A28A-DF4913E63ECE}"/>
    <cellStyle name="Normal 3 2 2 2 2 2 3 6 2" xfId="21643" xr:uid="{107DEFC8-E5E2-499F-B73A-56773271CDD0}"/>
    <cellStyle name="Normal 3 2 2 2 2 2 3 6 2 2" xfId="41454" xr:uid="{16EB2173-7660-48E8-8996-3820D8E492FE}"/>
    <cellStyle name="Normal 3 2 2 2 2 2 3 6 2 3" xfId="43864" xr:uid="{0961F985-ECE2-4171-B692-F28B159CD098}"/>
    <cellStyle name="Normal 3 2 2 2 2 2 3 6 3" xfId="41453" xr:uid="{682EE980-97C9-4B03-9AC2-0716D3D744B4}"/>
    <cellStyle name="Normal 3 2 2 2 2 2 3 6 4" xfId="43863" xr:uid="{4D7162C4-C331-4A62-90AC-FEB1A0C88243}"/>
    <cellStyle name="Normal 3 2 2 2 2 2 3 7" xfId="21644" xr:uid="{B81705CC-6D11-4A01-B4C5-AF82130C04D7}"/>
    <cellStyle name="Normal 3 2 2 2 2 2 3 7 2" xfId="41455" xr:uid="{908709EA-FF4D-4019-BDD5-3DFED8C5FFCC}"/>
    <cellStyle name="Normal 3 2 2 2 2 2 3 7 3" xfId="43865" xr:uid="{942EB49E-63A8-4D88-987F-7758802E63CF}"/>
    <cellStyle name="Normal 3 2 2 2 2 2 3 8" xfId="21645" xr:uid="{DE5790D3-9057-4AAB-9092-E3E0A6173F4E}"/>
    <cellStyle name="Normal 3 2 2 2 2 2 3 8 2" xfId="41456" xr:uid="{0B88E929-60A5-4C7F-BE6A-8CAE98728A62}"/>
    <cellStyle name="Normal 3 2 2 2 2 2 3 8 3" xfId="43866" xr:uid="{4BDB9EB4-1B57-45CA-AA82-2795C170E8DD}"/>
    <cellStyle name="Normal 3 2 2 2 2 2 3 9" xfId="21590" xr:uid="{7F361E70-A555-4468-8D41-C2204B1DD502}"/>
    <cellStyle name="Normal 3 2 2 2 2 2 3 9 2" xfId="41401" xr:uid="{22CA1CCA-A26B-4513-BC5E-5EF4B775D056}"/>
    <cellStyle name="Normal 3 2 2 2 2 2 4" xfId="6144" xr:uid="{0C552109-B452-49A9-ACCE-6CB7A3F6FCF1}"/>
    <cellStyle name="Normal 3 2 2 2 2 2 4 2" xfId="21646" xr:uid="{468858AD-306D-4043-BBD1-69581EE37206}"/>
    <cellStyle name="Normal 3 2 2 2 2 2 4 3" xfId="27631" xr:uid="{0BFDF06A-7EBF-4594-8124-5EF54ADA4DC8}"/>
    <cellStyle name="Normal 3 2 2 2 2 2 4 4" xfId="49321" xr:uid="{7CBE41C1-5E89-4A91-B637-85C7B7D27F90}"/>
    <cellStyle name="Normal 3 2 2 2 2 2 5" xfId="21533" xr:uid="{DBBA4ABF-7644-4868-9245-3C81DC547DC9}"/>
    <cellStyle name="Normal 3 2 2 2 2 2 6" xfId="23792" xr:uid="{245668A3-DF46-4DC1-8D3E-04266E0051FB}"/>
    <cellStyle name="Normal 3 2 2 2 2 2 7" xfId="47054" xr:uid="{47E28E6B-D1DF-49F6-8610-76DE13DE850B}"/>
    <cellStyle name="Normal 3 2 2 2 2 3" xfId="2207" xr:uid="{CDF7500D-ED37-492A-A2E7-620DD1D0B390}"/>
    <cellStyle name="Normal 3 2 2 2 2 3 2" xfId="4880" xr:uid="{37F51A9C-D26B-41EE-A2B7-8BD737BB864F}"/>
    <cellStyle name="Normal 3 2 2 2 2 3 2 2" xfId="8648" xr:uid="{3F801D83-632B-45C0-82E8-0E81B78BCFB8}"/>
    <cellStyle name="Normal 3 2 2 2 2 3 2 2 2" xfId="30138" xr:uid="{90167D0C-F869-4318-BB88-7915EFEBA3F6}"/>
    <cellStyle name="Normal 3 2 2 2 2 3 2 3" xfId="21648" xr:uid="{D312E011-9B81-4DEC-9D3F-61DF2421C933}"/>
    <cellStyle name="Normal 3 2 2 2 2 3 2 4" xfId="26367" xr:uid="{AAFD9261-8998-41D7-93D7-282069E95FC0}"/>
    <cellStyle name="Normal 3 2 2 2 2 3 2 5" xfId="48938" xr:uid="{913E47D3-FE77-4092-8FAA-C87008CBC9E9}"/>
    <cellStyle name="Normal 3 2 2 2 2 3 3" xfId="6269" xr:uid="{787D90A9-700F-41C4-9292-5586E921E2C0}"/>
    <cellStyle name="Normal 3 2 2 2 2 3 3 2" xfId="27757" xr:uid="{7E562442-8A3F-4F6D-9566-1D79B9284BDD}"/>
    <cellStyle name="Normal 3 2 2 2 2 3 3 3" xfId="49443" xr:uid="{D1F3F0D9-CF3D-47B1-B034-0A267C6FBF57}"/>
    <cellStyle name="Normal 3 2 2 2 2 3 4" xfId="21647" xr:uid="{C9547886-7F35-4C99-B5CA-0DC900C9FCAA}"/>
    <cellStyle name="Normal 3 2 2 2 2 3 5" xfId="23917" xr:uid="{672B0276-5E75-455D-B627-FE6A6E00BC18}"/>
    <cellStyle name="Normal 3 2 2 2 2 3 6" xfId="47179" xr:uid="{FC2EC59E-DDB4-487A-A732-431993B0CC68}"/>
    <cellStyle name="Normal 3 2 2 2 2 4" xfId="4665" xr:uid="{A025AC3E-F281-45EE-B4CB-92F82186F41B}"/>
    <cellStyle name="Normal 3 2 2 2 2 4 10" xfId="43867" xr:uid="{8C566B88-77FA-45EA-BB69-BBC89287DADE}"/>
    <cellStyle name="Normal 3 2 2 2 2 4 11" xfId="48754" xr:uid="{DFD65E5C-2719-4896-8804-075FAD81BFDE}"/>
    <cellStyle name="Normal 3 2 2 2 2 4 2" xfId="8435" xr:uid="{F98BAB49-0BB5-40D9-94F2-F57FF35D9DA6}"/>
    <cellStyle name="Normal 3 2 2 2 2 4 2 2" xfId="21651" xr:uid="{90F295CB-F1D6-4F6C-BA75-C6229E4B57C0}"/>
    <cellStyle name="Normal 3 2 2 2 2 4 2 2 2" xfId="21652" xr:uid="{723F93BD-C436-446B-AF16-E98787A67434}"/>
    <cellStyle name="Normal 3 2 2 2 2 4 2 2 2 2" xfId="21653" xr:uid="{00E9AF38-CE3B-42BA-A368-19A3EC981B7C}"/>
    <cellStyle name="Normal 3 2 2 2 2 4 2 2 2 2 2" xfId="41461" xr:uid="{C03E506D-23DB-4037-8356-F0F35231C2E2}"/>
    <cellStyle name="Normal 3 2 2 2 2 4 2 2 2 2 3" xfId="43871" xr:uid="{B8AF51DE-1917-4F20-8D62-43E230790A49}"/>
    <cellStyle name="Normal 3 2 2 2 2 4 2 2 2 3" xfId="41460" xr:uid="{3F0416BD-4394-4F0F-98B2-A7EE7EA05F09}"/>
    <cellStyle name="Normal 3 2 2 2 2 4 2 2 2 4" xfId="43870" xr:uid="{59881191-5716-4C03-9795-8317FF775FE6}"/>
    <cellStyle name="Normal 3 2 2 2 2 4 2 2 3" xfId="21654" xr:uid="{7ACC19FD-7BDA-418C-81CC-6BCCB460E7D9}"/>
    <cellStyle name="Normal 3 2 2 2 2 4 2 2 3 2" xfId="21655" xr:uid="{5D25DD25-BC7D-4C42-9AA3-DF6BAB52F068}"/>
    <cellStyle name="Normal 3 2 2 2 2 4 2 2 3 2 2" xfId="41463" xr:uid="{A73B22F6-2917-4807-9312-E3791B9178F8}"/>
    <cellStyle name="Normal 3 2 2 2 2 4 2 2 3 2 3" xfId="43873" xr:uid="{D8D66F05-D788-4210-8FEF-FDC1C319C8FE}"/>
    <cellStyle name="Normal 3 2 2 2 2 4 2 2 3 3" xfId="41462" xr:uid="{1D8F025A-4E19-456A-AA90-6A7ABFCD4377}"/>
    <cellStyle name="Normal 3 2 2 2 2 4 2 2 3 4" xfId="43872" xr:uid="{D2E8AD38-EDA8-4829-9F77-7BA9D8BD629F}"/>
    <cellStyle name="Normal 3 2 2 2 2 4 2 2 4" xfId="21656" xr:uid="{528731CE-D30D-496B-BA0E-110EEF4E2662}"/>
    <cellStyle name="Normal 3 2 2 2 2 4 2 2 4 2" xfId="41464" xr:uid="{1B9D3AE5-F779-4B8A-9F00-43043E3875C9}"/>
    <cellStyle name="Normal 3 2 2 2 2 4 2 2 4 3" xfId="43874" xr:uid="{5117F378-B9EE-43C2-A967-DFCFAB99E8C2}"/>
    <cellStyle name="Normal 3 2 2 2 2 4 2 2 5" xfId="21657" xr:uid="{F6022D05-2C47-4260-BD53-EE899B299762}"/>
    <cellStyle name="Normal 3 2 2 2 2 4 2 2 5 2" xfId="41465" xr:uid="{8F3B9EFB-F6E8-4B0F-84DF-C5D22D0706EE}"/>
    <cellStyle name="Normal 3 2 2 2 2 4 2 2 5 3" xfId="43875" xr:uid="{93A97D74-C031-4718-AEDF-72EB60E53BA7}"/>
    <cellStyle name="Normal 3 2 2 2 2 4 2 2 6" xfId="41459" xr:uid="{2F6BA670-20B1-4F14-A60E-A61ED0E42247}"/>
    <cellStyle name="Normal 3 2 2 2 2 4 2 2 7" xfId="43869" xr:uid="{C67EE75C-509E-4DBB-B962-D1C85AA464A6}"/>
    <cellStyle name="Normal 3 2 2 2 2 4 2 3" xfId="21658" xr:uid="{736B91C1-F8EF-43E0-A4CA-C00F77245A3E}"/>
    <cellStyle name="Normal 3 2 2 2 2 4 2 3 2" xfId="21659" xr:uid="{3E5BF0D0-5839-417E-8C94-F7B2B9BDED5D}"/>
    <cellStyle name="Normal 3 2 2 2 2 4 2 3 2 2" xfId="41467" xr:uid="{791DA149-29C9-4122-85FE-D4B3FB14CD4C}"/>
    <cellStyle name="Normal 3 2 2 2 2 4 2 3 2 3" xfId="43877" xr:uid="{D6F78295-C9B6-47AF-B51E-5687F13710FB}"/>
    <cellStyle name="Normal 3 2 2 2 2 4 2 3 3" xfId="41466" xr:uid="{18B7A775-286D-4772-B7C6-87531C8D8B5B}"/>
    <cellStyle name="Normal 3 2 2 2 2 4 2 3 4" xfId="43876" xr:uid="{F8A187B3-6319-4CEB-A63D-51129A036293}"/>
    <cellStyle name="Normal 3 2 2 2 2 4 2 4" xfId="21660" xr:uid="{507E2996-EE9C-4CE1-8E9C-6F6BFA2EF9DA}"/>
    <cellStyle name="Normal 3 2 2 2 2 4 2 4 2" xfId="21661" xr:uid="{E2D49560-68ED-4D45-AA55-4140A26F33E2}"/>
    <cellStyle name="Normal 3 2 2 2 2 4 2 4 2 2" xfId="41469" xr:uid="{E5D9428B-82CE-4494-A758-DF34CCC81F89}"/>
    <cellStyle name="Normal 3 2 2 2 2 4 2 4 2 3" xfId="43879" xr:uid="{87923506-16E9-4E4D-88E3-30BC2F80A050}"/>
    <cellStyle name="Normal 3 2 2 2 2 4 2 4 3" xfId="41468" xr:uid="{7929740F-968A-43B1-BB31-4A68C3D74281}"/>
    <cellStyle name="Normal 3 2 2 2 2 4 2 4 4" xfId="43878" xr:uid="{3994342B-E55D-4460-9700-12AEF277D5A5}"/>
    <cellStyle name="Normal 3 2 2 2 2 4 2 5" xfId="21662" xr:uid="{76DB12E6-CA86-4C52-B17D-FEDDA2C29081}"/>
    <cellStyle name="Normal 3 2 2 2 2 4 2 5 2" xfId="41470" xr:uid="{59060267-F2F1-4832-B037-C14BDF214201}"/>
    <cellStyle name="Normal 3 2 2 2 2 4 2 5 3" xfId="43880" xr:uid="{11EF6F70-1ECE-4C56-92E5-A2551C0D5A83}"/>
    <cellStyle name="Normal 3 2 2 2 2 4 2 6" xfId="21663" xr:uid="{72930AB3-9FA0-4FB9-9A10-B5B8820EB6A2}"/>
    <cellStyle name="Normal 3 2 2 2 2 4 2 6 2" xfId="41471" xr:uid="{7BA9F899-9943-4E11-86BA-E2C9A952619B}"/>
    <cellStyle name="Normal 3 2 2 2 2 4 2 6 3" xfId="43881" xr:uid="{5CF2AA56-2C6F-4035-A9C0-21DED92DD6E6}"/>
    <cellStyle name="Normal 3 2 2 2 2 4 2 7" xfId="21650" xr:uid="{E62A884C-EA08-4A67-BAF0-9DCCD55CD832}"/>
    <cellStyle name="Normal 3 2 2 2 2 4 2 7 2" xfId="41458" xr:uid="{8B794858-D94E-41BC-8E9C-2C6F945C7FE1}"/>
    <cellStyle name="Normal 3 2 2 2 2 4 2 8" xfId="29925" xr:uid="{A6559524-244E-4053-8E12-A05048C286A0}"/>
    <cellStyle name="Normal 3 2 2 2 2 4 2 9" xfId="43868" xr:uid="{B5EB5D7E-F02F-4C1B-80A2-5F514C595E1C}"/>
    <cellStyle name="Normal 3 2 2 2 2 4 3" xfId="21664" xr:uid="{59BF0A34-B247-4349-A0A4-29A399BEBC9A}"/>
    <cellStyle name="Normal 3 2 2 2 2 4 3 2" xfId="21665" xr:uid="{5A34C003-CA2A-42A9-8D77-12877DD469D4}"/>
    <cellStyle name="Normal 3 2 2 2 2 4 3 2 2" xfId="21666" xr:uid="{81419D36-13A3-4363-9663-E50911AFCAB7}"/>
    <cellStyle name="Normal 3 2 2 2 2 4 3 2 2 2" xfId="41474" xr:uid="{DDDCA13D-9D92-4E83-AA56-7B188512CA13}"/>
    <cellStyle name="Normal 3 2 2 2 2 4 3 2 2 3" xfId="43884" xr:uid="{2AAE5492-C82D-41D5-B8D2-8626CAFE616F}"/>
    <cellStyle name="Normal 3 2 2 2 2 4 3 2 3" xfId="41473" xr:uid="{8FCD6748-9586-4E5A-8BFC-A9A5C8FD5CC7}"/>
    <cellStyle name="Normal 3 2 2 2 2 4 3 2 4" xfId="43883" xr:uid="{9A60309B-0B5C-425B-9B35-247895DB702B}"/>
    <cellStyle name="Normal 3 2 2 2 2 4 3 3" xfId="21667" xr:uid="{84DCC28C-3367-4A14-8C49-56A9AC07711C}"/>
    <cellStyle name="Normal 3 2 2 2 2 4 3 3 2" xfId="21668" xr:uid="{F58894F2-9C90-439D-815B-4D4ACB6150D2}"/>
    <cellStyle name="Normal 3 2 2 2 2 4 3 3 2 2" xfId="41476" xr:uid="{55C73D08-ABE6-4FD4-9895-CC52E57CE9A7}"/>
    <cellStyle name="Normal 3 2 2 2 2 4 3 3 2 3" xfId="43886" xr:uid="{43D1B1CA-9B84-4156-8E60-4276D109827E}"/>
    <cellStyle name="Normal 3 2 2 2 2 4 3 3 3" xfId="41475" xr:uid="{A121EB65-EA56-49DE-AB83-DE1E3E2442F6}"/>
    <cellStyle name="Normal 3 2 2 2 2 4 3 3 4" xfId="43885" xr:uid="{B3002BA5-3B66-4498-AA41-195F43769E3E}"/>
    <cellStyle name="Normal 3 2 2 2 2 4 3 4" xfId="21669" xr:uid="{981A58BB-D7FE-4771-92B5-5906F2DCF716}"/>
    <cellStyle name="Normal 3 2 2 2 2 4 3 4 2" xfId="41477" xr:uid="{606438B3-99BA-4803-9E4A-438EC797E8FF}"/>
    <cellStyle name="Normal 3 2 2 2 2 4 3 4 3" xfId="43887" xr:uid="{41D11ED5-B45F-45B3-AB11-97D3DE55CEED}"/>
    <cellStyle name="Normal 3 2 2 2 2 4 3 5" xfId="21670" xr:uid="{3D08AD61-B917-4C19-8BBE-E043B49044BC}"/>
    <cellStyle name="Normal 3 2 2 2 2 4 3 5 2" xfId="41478" xr:uid="{1194A2FD-BD79-4B9D-8669-FB06C2A1F5CF}"/>
    <cellStyle name="Normal 3 2 2 2 2 4 3 5 3" xfId="43888" xr:uid="{C389DCE9-4BAB-40A7-98EC-221E22BB5B10}"/>
    <cellStyle name="Normal 3 2 2 2 2 4 3 6" xfId="41472" xr:uid="{E759785D-1635-4114-A877-F314153D6639}"/>
    <cellStyle name="Normal 3 2 2 2 2 4 3 7" xfId="43882" xr:uid="{A9528B65-DA48-47D5-A3D2-FCF3B1613F37}"/>
    <cellStyle name="Normal 3 2 2 2 2 4 4" xfId="21671" xr:uid="{BEE5DAA6-0359-418B-8F7A-BD05E101D6FF}"/>
    <cellStyle name="Normal 3 2 2 2 2 4 4 2" xfId="21672" xr:uid="{ABCDBD84-38A1-4089-8BE2-D595B592D0B7}"/>
    <cellStyle name="Normal 3 2 2 2 2 4 4 2 2" xfId="41480" xr:uid="{2AA7E7A5-8F53-4590-8498-2DB71C77C459}"/>
    <cellStyle name="Normal 3 2 2 2 2 4 4 2 3" xfId="43890" xr:uid="{9A2FC46F-BC06-4112-8949-4D59D05C30F3}"/>
    <cellStyle name="Normal 3 2 2 2 2 4 4 3" xfId="41479" xr:uid="{9531D387-93A7-4F3E-872A-73907794F7C8}"/>
    <cellStyle name="Normal 3 2 2 2 2 4 4 4" xfId="43889" xr:uid="{7DCFA2A6-F07A-4FDA-A0B0-80F7BDFEF90D}"/>
    <cellStyle name="Normal 3 2 2 2 2 4 5" xfId="21673" xr:uid="{C411728E-03B4-4FD1-BA88-86276F9C68D0}"/>
    <cellStyle name="Normal 3 2 2 2 2 4 5 2" xfId="21674" xr:uid="{9E5A4356-4112-4CB9-8BF4-6690283C13FC}"/>
    <cellStyle name="Normal 3 2 2 2 2 4 5 2 2" xfId="41482" xr:uid="{ACE89F5E-F10B-4BD2-9B59-370A82213E55}"/>
    <cellStyle name="Normal 3 2 2 2 2 4 5 2 3" xfId="43892" xr:uid="{965B21F6-B745-49DD-8D29-534D7CE2DD5C}"/>
    <cellStyle name="Normal 3 2 2 2 2 4 5 3" xfId="41481" xr:uid="{0F31EEE8-719A-4425-BBD1-97575ECE99EE}"/>
    <cellStyle name="Normal 3 2 2 2 2 4 5 4" xfId="43891" xr:uid="{7B040923-1B6D-4C10-93EA-5DF7DA59706F}"/>
    <cellStyle name="Normal 3 2 2 2 2 4 6" xfId="21675" xr:uid="{EFB25182-7F6B-4764-A987-5F5D2404D6F0}"/>
    <cellStyle name="Normal 3 2 2 2 2 4 6 2" xfId="41483" xr:uid="{293A62FC-DCA4-4825-9EE5-43BAF88DB1C6}"/>
    <cellStyle name="Normal 3 2 2 2 2 4 6 3" xfId="43893" xr:uid="{F1AA8526-0263-4F3D-8FE6-36CE44ADF625}"/>
    <cellStyle name="Normal 3 2 2 2 2 4 7" xfId="21676" xr:uid="{5874EA94-95C2-4E26-8CB2-A7CC8E19B69E}"/>
    <cellStyle name="Normal 3 2 2 2 2 4 7 2" xfId="41484" xr:uid="{52095F6C-35C9-4B56-883A-6ACF3969115C}"/>
    <cellStyle name="Normal 3 2 2 2 2 4 7 3" xfId="43894" xr:uid="{FD49F834-AC6A-4AEF-9704-7C996864994B}"/>
    <cellStyle name="Normal 3 2 2 2 2 4 8" xfId="21649" xr:uid="{B47A0280-D71F-4746-A849-7534A3C63945}"/>
    <cellStyle name="Normal 3 2 2 2 2 4 8 2" xfId="41457" xr:uid="{E71B7433-58A1-4C74-AC6B-023C8DFC3444}"/>
    <cellStyle name="Normal 3 2 2 2 2 4 9" xfId="26151" xr:uid="{A10DD617-80B4-4AF9-9B53-C1B477CD77E1}"/>
    <cellStyle name="Normal 3 2 2 2 2 5" xfId="6086" xr:uid="{34F66FAC-3594-4563-8643-776CB5512352}"/>
    <cellStyle name="Normal 3 2 2 2 2 5 10" xfId="49263" xr:uid="{2AE7C32E-C3C4-434C-8D41-21C0C8468115}"/>
    <cellStyle name="Normal 3 2 2 2 2 5 2" xfId="21678" xr:uid="{87F9B9A2-EB4C-471D-A292-BABDB6F9EE59}"/>
    <cellStyle name="Normal 3 2 2 2 2 5 2 2" xfId="21679" xr:uid="{D4C00D38-08A5-48C7-B648-30FE864F4681}"/>
    <cellStyle name="Normal 3 2 2 2 2 5 2 2 2" xfId="21680" xr:uid="{152440C5-9B1E-4B26-AD9F-3CF4D5C92B3F}"/>
    <cellStyle name="Normal 3 2 2 2 2 5 2 2 2 2" xfId="41488" xr:uid="{AB046E53-0C11-46C6-B646-133BF4509031}"/>
    <cellStyle name="Normal 3 2 2 2 2 5 2 2 2 3" xfId="43898" xr:uid="{8AA56FC6-5F79-473B-93F8-19174C04E964}"/>
    <cellStyle name="Normal 3 2 2 2 2 5 2 2 3" xfId="41487" xr:uid="{E8C30552-5914-4680-B894-C3B7C4D23396}"/>
    <cellStyle name="Normal 3 2 2 2 2 5 2 2 4" xfId="43897" xr:uid="{A6D863F9-5783-4E6E-8C89-9656B7AAAF3E}"/>
    <cellStyle name="Normal 3 2 2 2 2 5 2 3" xfId="21681" xr:uid="{D3416B19-53AF-42C0-BC08-F46997903E05}"/>
    <cellStyle name="Normal 3 2 2 2 2 5 2 3 2" xfId="21682" xr:uid="{6B93A75D-2E00-4412-A233-AFEBAFBA3817}"/>
    <cellStyle name="Normal 3 2 2 2 2 5 2 3 2 2" xfId="41490" xr:uid="{769F870B-69F8-4FFD-8B57-079C21C11CA5}"/>
    <cellStyle name="Normal 3 2 2 2 2 5 2 3 2 3" xfId="43900" xr:uid="{BD1A3AAA-392F-4E3F-BFF8-473F16A600BA}"/>
    <cellStyle name="Normal 3 2 2 2 2 5 2 3 3" xfId="41489" xr:uid="{FB117B7B-D8C3-4527-B118-3D2E112E7CDC}"/>
    <cellStyle name="Normal 3 2 2 2 2 5 2 3 4" xfId="43899" xr:uid="{705F07BA-A998-44B8-94E7-AB7AB39D5A94}"/>
    <cellStyle name="Normal 3 2 2 2 2 5 2 4" xfId="21683" xr:uid="{8A9A9E5C-509F-440D-A8E3-6828D204EE3F}"/>
    <cellStyle name="Normal 3 2 2 2 2 5 2 4 2" xfId="41491" xr:uid="{51B88556-5039-4801-85D8-B40E46D2E1AE}"/>
    <cellStyle name="Normal 3 2 2 2 2 5 2 4 3" xfId="43901" xr:uid="{AAA36575-8560-4DBC-9E5C-A6A104B48940}"/>
    <cellStyle name="Normal 3 2 2 2 2 5 2 5" xfId="21684" xr:uid="{C93DE7DD-9BF4-4A8B-98F4-66C15C9E44D3}"/>
    <cellStyle name="Normal 3 2 2 2 2 5 2 5 2" xfId="41492" xr:uid="{E429AEB8-76D4-4EFB-BD0F-A4FCB11DCE95}"/>
    <cellStyle name="Normal 3 2 2 2 2 5 2 5 3" xfId="43902" xr:uid="{E786F56B-9C85-4840-B6C0-243BCA4B470A}"/>
    <cellStyle name="Normal 3 2 2 2 2 5 2 6" xfId="41486" xr:uid="{C32E0FC0-827E-4663-93E7-9D2732A7CC95}"/>
    <cellStyle name="Normal 3 2 2 2 2 5 2 7" xfId="43896" xr:uid="{8FE025F6-2F0B-4972-857A-9458135F4FAA}"/>
    <cellStyle name="Normal 3 2 2 2 2 5 3" xfId="21685" xr:uid="{6BC4D107-AD44-4976-B89E-DCBF5A88E0F6}"/>
    <cellStyle name="Normal 3 2 2 2 2 5 3 2" xfId="21686" xr:uid="{2D64B585-FDEE-4054-97E9-86E44631292C}"/>
    <cellStyle name="Normal 3 2 2 2 2 5 3 2 2" xfId="41494" xr:uid="{BE9977A2-DCC3-44B0-A037-97C99020E7F2}"/>
    <cellStyle name="Normal 3 2 2 2 2 5 3 2 3" xfId="43904" xr:uid="{9A72AB84-7D35-4666-950F-13FBF8222A13}"/>
    <cellStyle name="Normal 3 2 2 2 2 5 3 3" xfId="41493" xr:uid="{9F3B6D5F-3505-497F-AAA6-2157617436FE}"/>
    <cellStyle name="Normal 3 2 2 2 2 5 3 4" xfId="43903" xr:uid="{F27267A0-96BF-4026-B576-4A07554F8E5F}"/>
    <cellStyle name="Normal 3 2 2 2 2 5 4" xfId="21687" xr:uid="{A54E068F-0364-4680-9580-1772BDDFAC0E}"/>
    <cellStyle name="Normal 3 2 2 2 2 5 4 2" xfId="21688" xr:uid="{9D3A3F48-7442-477B-9E89-70700BBF14DE}"/>
    <cellStyle name="Normal 3 2 2 2 2 5 4 2 2" xfId="41496" xr:uid="{CA3C8D8A-C6B2-413E-9CB4-1FEF929998B5}"/>
    <cellStyle name="Normal 3 2 2 2 2 5 4 2 3" xfId="43906" xr:uid="{214F58B7-131E-4FAE-B75E-1F7DF449222E}"/>
    <cellStyle name="Normal 3 2 2 2 2 5 4 3" xfId="41495" xr:uid="{3E67D409-639B-4D2E-B9AE-7FE74B9B2D16}"/>
    <cellStyle name="Normal 3 2 2 2 2 5 4 4" xfId="43905" xr:uid="{DF235234-4432-4C6B-839B-A86CFD5BE950}"/>
    <cellStyle name="Normal 3 2 2 2 2 5 5" xfId="21689" xr:uid="{802A3F63-B1C7-4123-8773-F9EDA02DD43C}"/>
    <cellStyle name="Normal 3 2 2 2 2 5 5 2" xfId="41497" xr:uid="{C6D5353F-51BB-4252-9C18-D7805809CD16}"/>
    <cellStyle name="Normal 3 2 2 2 2 5 5 3" xfId="43907" xr:uid="{55F56A81-438D-4A22-A188-CB4A23FFAA74}"/>
    <cellStyle name="Normal 3 2 2 2 2 5 6" xfId="21690" xr:uid="{E3155DF2-6447-4D2D-8881-8D3DBD585F68}"/>
    <cellStyle name="Normal 3 2 2 2 2 5 6 2" xfId="41498" xr:uid="{BCBDCAF6-DE6C-4C51-8D7E-65C8C448A822}"/>
    <cellStyle name="Normal 3 2 2 2 2 5 6 3" xfId="43908" xr:uid="{FEF6497B-1637-4044-A876-0F9543410811}"/>
    <cellStyle name="Normal 3 2 2 2 2 5 7" xfId="21677" xr:uid="{5CD1A24C-C0A6-4CDE-8526-57073F11EB32}"/>
    <cellStyle name="Normal 3 2 2 2 2 5 7 2" xfId="41485" xr:uid="{D6F41677-3E7B-4991-9155-B16A37BEC5B6}"/>
    <cellStyle name="Normal 3 2 2 2 2 5 8" xfId="27573" xr:uid="{8EA7433F-1154-4166-95F5-FDF90349BB99}"/>
    <cellStyle name="Normal 3 2 2 2 2 5 9" xfId="43895" xr:uid="{EEFF3AEE-C5C5-490B-A200-80458B4182BE}"/>
    <cellStyle name="Normal 3 2 2 2 2 6" xfId="21691" xr:uid="{90FB0C64-A744-402D-9B8C-D99791245165}"/>
    <cellStyle name="Normal 3 2 2 2 2 6 2" xfId="21692" xr:uid="{7DC51CB8-BFA6-49EC-8A43-31DA12DFD4A5}"/>
    <cellStyle name="Normal 3 2 2 2 2 6 2 2" xfId="21693" xr:uid="{BC1CCB69-AAE1-44F8-A266-37AED20D817E}"/>
    <cellStyle name="Normal 3 2 2 2 2 6 2 2 2" xfId="41501" xr:uid="{B32999C0-6136-41AF-89E0-84E5BE069539}"/>
    <cellStyle name="Normal 3 2 2 2 2 6 2 2 3" xfId="43911" xr:uid="{9FF7A586-F8EF-4902-AD1A-80723C980950}"/>
    <cellStyle name="Normal 3 2 2 2 2 6 2 3" xfId="41500" xr:uid="{7C7D4555-9E2F-466E-80BD-35A3B2F8A06B}"/>
    <cellStyle name="Normal 3 2 2 2 2 6 2 4" xfId="43910" xr:uid="{ADA9DDE0-EE3D-472C-A7DE-3265B1AD17E2}"/>
    <cellStyle name="Normal 3 2 2 2 2 6 3" xfId="21694" xr:uid="{3C8778EC-CE70-4F97-9BE6-9754B411599D}"/>
    <cellStyle name="Normal 3 2 2 2 2 6 3 2" xfId="21695" xr:uid="{E741A855-F727-490D-B09F-C844FBB6EFF2}"/>
    <cellStyle name="Normal 3 2 2 2 2 6 3 2 2" xfId="41503" xr:uid="{D875113D-E3EB-4121-9EFA-FB938D8BF400}"/>
    <cellStyle name="Normal 3 2 2 2 2 6 3 2 3" xfId="43913" xr:uid="{8C17B60E-0EE8-452A-A8B6-65F6C451E141}"/>
    <cellStyle name="Normal 3 2 2 2 2 6 3 3" xfId="41502" xr:uid="{F749923F-56A2-476E-8BEC-AFB3A14D0D2B}"/>
    <cellStyle name="Normal 3 2 2 2 2 6 3 4" xfId="43912" xr:uid="{E3D3CFA5-E5E8-4510-BB7B-2618FADAFCC9}"/>
    <cellStyle name="Normal 3 2 2 2 2 6 4" xfId="21696" xr:uid="{C9A5C711-0A22-4F10-96F8-2976EA1101B9}"/>
    <cellStyle name="Normal 3 2 2 2 2 6 4 2" xfId="41504" xr:uid="{99959938-0166-4A8D-A511-FE42D8158CF4}"/>
    <cellStyle name="Normal 3 2 2 2 2 6 4 3" xfId="43914" xr:uid="{A6817FBF-A731-4C86-9C13-FA82C8E2C8CA}"/>
    <cellStyle name="Normal 3 2 2 2 2 6 5" xfId="21697" xr:uid="{B8C4E554-06CA-45DA-9954-E491AB813E27}"/>
    <cellStyle name="Normal 3 2 2 2 2 6 5 2" xfId="41505" xr:uid="{92956C66-4C96-4665-B475-9A417E72DE78}"/>
    <cellStyle name="Normal 3 2 2 2 2 6 5 3" xfId="43915" xr:uid="{DC0A17DF-9D99-413B-AF6C-FDA41576E5F8}"/>
    <cellStyle name="Normal 3 2 2 2 2 6 6" xfId="41499" xr:uid="{62A2827F-3526-4839-BBF0-513D49002F72}"/>
    <cellStyle name="Normal 3 2 2 2 2 6 7" xfId="43909" xr:uid="{C085A884-8470-45B1-B022-75E021F9F6DE}"/>
    <cellStyle name="Normal 3 2 2 2 2 7" xfId="21698" xr:uid="{205A02A4-65D7-47DD-AA84-4FDA9AE0ED9D}"/>
    <cellStyle name="Normal 3 2 2 2 2 7 2" xfId="21699" xr:uid="{7AA82E08-012E-47AE-B622-B527A50CC19B}"/>
    <cellStyle name="Normal 3 2 2 2 2 7 2 2" xfId="41507" xr:uid="{0A05F5A1-C5EE-43BB-A758-716AA59548C8}"/>
    <cellStyle name="Normal 3 2 2 2 2 7 2 3" xfId="43917" xr:uid="{95BC8A9A-2D90-4D44-B9A7-715C1B79C4F8}"/>
    <cellStyle name="Normal 3 2 2 2 2 7 3" xfId="41506" xr:uid="{4D5E0131-B9F7-48A3-96A4-8DCF989335CA}"/>
    <cellStyle name="Normal 3 2 2 2 2 7 4" xfId="43916" xr:uid="{6025E4C7-749E-4B20-B910-517298C3FEA9}"/>
    <cellStyle name="Normal 3 2 2 2 2 8" xfId="21700" xr:uid="{2DFBCF08-02EC-4FE3-949C-2CD883B0DD6F}"/>
    <cellStyle name="Normal 3 2 2 2 2 8 2" xfId="21701" xr:uid="{0A40E902-F18E-4928-A7E1-911187D387C5}"/>
    <cellStyle name="Normal 3 2 2 2 2 8 2 2" xfId="41509" xr:uid="{3BDF40C6-F0C8-443C-AA55-B347BD6A62E9}"/>
    <cellStyle name="Normal 3 2 2 2 2 8 2 3" xfId="43919" xr:uid="{374610D4-E578-46CE-BA54-067C52E99F9E}"/>
    <cellStyle name="Normal 3 2 2 2 2 8 3" xfId="41508" xr:uid="{BB3A35B9-F549-4CA8-AC8A-D5C071B06D66}"/>
    <cellStyle name="Normal 3 2 2 2 2 8 4" xfId="43918" xr:uid="{A2D1E7D3-F58E-4C7D-BC79-954ADD04819E}"/>
    <cellStyle name="Normal 3 2 2 2 2 9" xfId="21702" xr:uid="{A6350A8F-65D7-45A2-88B4-34A98AE929C5}"/>
    <cellStyle name="Normal 3 2 2 2 2 9 2" xfId="41510" xr:uid="{2C555544-329E-4085-AE14-71A6339E3FE3}"/>
    <cellStyle name="Normal 3 2 2 2 2 9 3" xfId="43920" xr:uid="{B1183B41-51EF-4D68-932D-177A0DB0F162}"/>
    <cellStyle name="Normal 3 2 2 2 3" xfId="2030" xr:uid="{8BCD213F-1996-40BF-8CAB-449C9A0380D2}"/>
    <cellStyle name="Normal 3 2 2 2 3 10" xfId="23763" xr:uid="{40FFA472-3534-4325-AFBF-3374DED5C37C}"/>
    <cellStyle name="Normal 3 2 2 2 3 11" xfId="43921" xr:uid="{EC138653-CF9D-4F18-9971-FDFF05D2F5D5}"/>
    <cellStyle name="Normal 3 2 2 2 3 12" xfId="47025" xr:uid="{C89C2B29-377F-4AE4-A7FE-91522F498D53}"/>
    <cellStyle name="Normal 3 2 2 2 3 2" xfId="2235" xr:uid="{23CBCCB2-5160-42EE-BAA7-31F6FF4557BA}"/>
    <cellStyle name="Normal 3 2 2 2 3 2 10" xfId="43922" xr:uid="{71B53FE2-B022-4E47-886C-89B2FA44233D}"/>
    <cellStyle name="Normal 3 2 2 2 3 2 11" xfId="47208" xr:uid="{784B31F1-3BA4-47F6-8ACA-DA0433780EB3}"/>
    <cellStyle name="Normal 3 2 2 2 3 2 2" xfId="4910" xr:uid="{B805E59F-4E58-4315-8516-A6200B0147A4}"/>
    <cellStyle name="Normal 3 2 2 2 3 2 2 10" xfId="48967" xr:uid="{674FC20C-B79E-48EF-914C-AFCAA2EDBC44}"/>
    <cellStyle name="Normal 3 2 2 2 3 2 2 2" xfId="8677" xr:uid="{DB4571C9-E490-4FD3-B6DF-7066AD421364}"/>
    <cellStyle name="Normal 3 2 2 2 3 2 2 2 2" xfId="21707" xr:uid="{F72C6E44-322D-4FA8-9328-F3C5A4067EAA}"/>
    <cellStyle name="Normal 3 2 2 2 3 2 2 2 2 2" xfId="21708" xr:uid="{A3D6031C-D07F-4B3A-9C5D-169196895DC2}"/>
    <cellStyle name="Normal 3 2 2 2 3 2 2 2 2 2 2" xfId="41516" xr:uid="{764C90F4-7C04-4439-9332-5C291A765C16}"/>
    <cellStyle name="Normal 3 2 2 2 3 2 2 2 2 2 3" xfId="43926" xr:uid="{75FEB03B-6035-4347-A9A0-15AF6486D0E8}"/>
    <cellStyle name="Normal 3 2 2 2 3 2 2 2 2 3" xfId="41515" xr:uid="{D2038503-E5EA-4C60-AE32-9D4589853398}"/>
    <cellStyle name="Normal 3 2 2 2 3 2 2 2 2 4" xfId="43925" xr:uid="{783D7FCE-C657-47EE-9A88-40937B094083}"/>
    <cellStyle name="Normal 3 2 2 2 3 2 2 2 3" xfId="21709" xr:uid="{833CE7C9-8E75-4032-85AE-BA78082D67B1}"/>
    <cellStyle name="Normal 3 2 2 2 3 2 2 2 3 2" xfId="21710" xr:uid="{064BBDB9-742E-4E81-AC07-F0EEE8484ABB}"/>
    <cellStyle name="Normal 3 2 2 2 3 2 2 2 3 2 2" xfId="41518" xr:uid="{C49CD51F-36ED-48E9-8FEA-F8DE80875366}"/>
    <cellStyle name="Normal 3 2 2 2 3 2 2 2 3 2 3" xfId="43928" xr:uid="{9BD96E15-B520-4CA2-995F-391D59385332}"/>
    <cellStyle name="Normal 3 2 2 2 3 2 2 2 3 3" xfId="41517" xr:uid="{EC197512-4271-4536-BA5E-7F4FF4904783}"/>
    <cellStyle name="Normal 3 2 2 2 3 2 2 2 3 4" xfId="43927" xr:uid="{AA42BDF3-D55A-4ED0-BFE8-20B97C9BE567}"/>
    <cellStyle name="Normal 3 2 2 2 3 2 2 2 4" xfId="21711" xr:uid="{DEC2031A-D7F8-4A64-99BC-24E4D09EDDA3}"/>
    <cellStyle name="Normal 3 2 2 2 3 2 2 2 4 2" xfId="41519" xr:uid="{A5550171-3106-4B06-8BFA-E63F8A671279}"/>
    <cellStyle name="Normal 3 2 2 2 3 2 2 2 4 3" xfId="43929" xr:uid="{954218B9-E98F-42F5-83BF-9555EE3E33C9}"/>
    <cellStyle name="Normal 3 2 2 2 3 2 2 2 5" xfId="21712" xr:uid="{1A62CE39-C891-48E8-99C1-9AB8D53C1658}"/>
    <cellStyle name="Normal 3 2 2 2 3 2 2 2 5 2" xfId="41520" xr:uid="{D4121B61-D40E-416A-877A-4BFE5703DEFF}"/>
    <cellStyle name="Normal 3 2 2 2 3 2 2 2 5 3" xfId="43930" xr:uid="{371029A8-0FCC-4B9F-AF52-61A34A59F686}"/>
    <cellStyle name="Normal 3 2 2 2 3 2 2 2 6" xfId="21706" xr:uid="{3E639F16-6270-4F98-8D6F-E6F78AD73CD0}"/>
    <cellStyle name="Normal 3 2 2 2 3 2 2 2 6 2" xfId="41514" xr:uid="{0A1BEE92-397A-46B6-B228-E7F3380A05C1}"/>
    <cellStyle name="Normal 3 2 2 2 3 2 2 2 7" xfId="30167" xr:uid="{97AF8DA4-B31F-4B8D-B6C1-384D8B2DC900}"/>
    <cellStyle name="Normal 3 2 2 2 3 2 2 2 8" xfId="43924" xr:uid="{B5952328-F601-4905-BE50-B72CA706C6BD}"/>
    <cellStyle name="Normal 3 2 2 2 3 2 2 3" xfId="21713" xr:uid="{8602AD98-4FCB-420B-9803-9E19FC38583B}"/>
    <cellStyle name="Normal 3 2 2 2 3 2 2 3 2" xfId="21714" xr:uid="{DEEB060C-3505-45B2-ABE7-0B4C7BCA330B}"/>
    <cellStyle name="Normal 3 2 2 2 3 2 2 3 2 2" xfId="41522" xr:uid="{FF84F77F-7B43-4C0D-9920-CC59D95A508A}"/>
    <cellStyle name="Normal 3 2 2 2 3 2 2 3 2 3" xfId="43932" xr:uid="{36580E8F-5768-4D37-8278-652783A184A8}"/>
    <cellStyle name="Normal 3 2 2 2 3 2 2 3 3" xfId="41521" xr:uid="{106973BA-D945-4CC0-814E-25519AD4F0A5}"/>
    <cellStyle name="Normal 3 2 2 2 3 2 2 3 4" xfId="43931" xr:uid="{538288EA-3B71-4A27-BDDF-B1582D09E7B3}"/>
    <cellStyle name="Normal 3 2 2 2 3 2 2 4" xfId="21715" xr:uid="{DD78CD26-A3D7-4184-9F99-6A908212EA87}"/>
    <cellStyle name="Normal 3 2 2 2 3 2 2 4 2" xfId="21716" xr:uid="{28298390-CAE9-4636-89B0-0F251A0C4FA2}"/>
    <cellStyle name="Normal 3 2 2 2 3 2 2 4 2 2" xfId="41524" xr:uid="{EF6FCA27-C152-4DDF-AD6E-22B2ABD72C1C}"/>
    <cellStyle name="Normal 3 2 2 2 3 2 2 4 2 3" xfId="43934" xr:uid="{283CBA8E-0D87-4734-A904-16155E4D3E97}"/>
    <cellStyle name="Normal 3 2 2 2 3 2 2 4 3" xfId="41523" xr:uid="{CACED7E8-ECDF-4BCD-BDDE-375FB2F9B090}"/>
    <cellStyle name="Normal 3 2 2 2 3 2 2 4 4" xfId="43933" xr:uid="{3BC5E4E5-3553-47CD-84E1-A4A80D50F89F}"/>
    <cellStyle name="Normal 3 2 2 2 3 2 2 5" xfId="21717" xr:uid="{288D5457-D271-407E-9E1D-96E9B21852CC}"/>
    <cellStyle name="Normal 3 2 2 2 3 2 2 5 2" xfId="41525" xr:uid="{183C2521-08A7-401D-8B2B-FA12C9E6D2DE}"/>
    <cellStyle name="Normal 3 2 2 2 3 2 2 5 3" xfId="43935" xr:uid="{A5FE081F-7C2D-4AEA-9228-8A499EFA165C}"/>
    <cellStyle name="Normal 3 2 2 2 3 2 2 6" xfId="21718" xr:uid="{16C19C75-2450-458F-9BE5-BA22471F602D}"/>
    <cellStyle name="Normal 3 2 2 2 3 2 2 6 2" xfId="41526" xr:uid="{A24B1D1A-D711-4E70-AF89-D068407C1241}"/>
    <cellStyle name="Normal 3 2 2 2 3 2 2 6 3" xfId="43936" xr:uid="{2E266A0F-1E8B-40BC-B42A-725D7AB9F2BE}"/>
    <cellStyle name="Normal 3 2 2 2 3 2 2 7" xfId="21705" xr:uid="{0B6507B1-DB73-4183-84C7-7195A86D3C7C}"/>
    <cellStyle name="Normal 3 2 2 2 3 2 2 7 2" xfId="41513" xr:uid="{EF195C05-C098-413F-A3DD-83CAD84A230E}"/>
    <cellStyle name="Normal 3 2 2 2 3 2 2 8" xfId="26397" xr:uid="{8BB3B84F-1B2B-45E0-A519-514DEB190979}"/>
    <cellStyle name="Normal 3 2 2 2 3 2 2 9" xfId="43923" xr:uid="{ACB44FCE-698F-46DA-AC44-89C0F6C2690F}"/>
    <cellStyle name="Normal 3 2 2 2 3 2 3" xfId="6298" xr:uid="{7BE814EA-E380-4EFB-9BB3-A3EEA4D1B293}"/>
    <cellStyle name="Normal 3 2 2 2 3 2 3 2" xfId="21720" xr:uid="{090981ED-2B59-43C3-B859-370389105CE9}"/>
    <cellStyle name="Normal 3 2 2 2 3 2 3 2 2" xfId="21721" xr:uid="{92D56017-9D99-4789-AA6D-A9B15DC4DEFD}"/>
    <cellStyle name="Normal 3 2 2 2 3 2 3 2 2 2" xfId="41529" xr:uid="{4220213A-43E6-492C-AD0D-6A4BC1D84E48}"/>
    <cellStyle name="Normal 3 2 2 2 3 2 3 2 2 3" xfId="43939" xr:uid="{BFCDD710-26D7-49B1-9F6F-BF4A43082F16}"/>
    <cellStyle name="Normal 3 2 2 2 3 2 3 2 3" xfId="41528" xr:uid="{FF5A4C7D-6E57-4AF1-91A4-2736F364E2EA}"/>
    <cellStyle name="Normal 3 2 2 2 3 2 3 2 4" xfId="43938" xr:uid="{46467EA2-4F13-41BA-9F04-74D562547537}"/>
    <cellStyle name="Normal 3 2 2 2 3 2 3 3" xfId="21722" xr:uid="{D5484ED8-983B-4C79-8625-5E65B6ADA263}"/>
    <cellStyle name="Normal 3 2 2 2 3 2 3 3 2" xfId="21723" xr:uid="{30091A42-5D7E-4631-AAA5-7990CFF56536}"/>
    <cellStyle name="Normal 3 2 2 2 3 2 3 3 2 2" xfId="41531" xr:uid="{B04FA7B9-3FD1-4FF9-B8C0-61CFC3408839}"/>
    <cellStyle name="Normal 3 2 2 2 3 2 3 3 2 3" xfId="43941" xr:uid="{05854895-5360-423E-8EEB-25CE29CB0F1C}"/>
    <cellStyle name="Normal 3 2 2 2 3 2 3 3 3" xfId="41530" xr:uid="{1410D96B-C6BA-4DF2-B1B8-BF874C3C645C}"/>
    <cellStyle name="Normal 3 2 2 2 3 2 3 3 4" xfId="43940" xr:uid="{D72131EC-DDF4-4932-80B2-19CFDDBB55A8}"/>
    <cellStyle name="Normal 3 2 2 2 3 2 3 4" xfId="21724" xr:uid="{23DDDD3E-A18C-4944-AC36-BA3E27B626EE}"/>
    <cellStyle name="Normal 3 2 2 2 3 2 3 4 2" xfId="41532" xr:uid="{783E57DC-00A0-4C6F-93FA-58F4C88B78EC}"/>
    <cellStyle name="Normal 3 2 2 2 3 2 3 4 3" xfId="43942" xr:uid="{BF717392-AE50-431E-93A3-D3B7B44EF7D5}"/>
    <cellStyle name="Normal 3 2 2 2 3 2 3 5" xfId="21725" xr:uid="{785AFA1B-1EDC-4DFA-A96A-991003174A77}"/>
    <cellStyle name="Normal 3 2 2 2 3 2 3 5 2" xfId="41533" xr:uid="{62F037B5-EAA4-4124-A787-2A01E61CD2E2}"/>
    <cellStyle name="Normal 3 2 2 2 3 2 3 5 3" xfId="43943" xr:uid="{1AF7254B-DA3D-4C32-AAA6-834937C36D27}"/>
    <cellStyle name="Normal 3 2 2 2 3 2 3 6" xfId="21719" xr:uid="{9D0D187C-CEE8-49D0-9CA3-9C4E5E9DE32A}"/>
    <cellStyle name="Normal 3 2 2 2 3 2 3 6 2" xfId="41527" xr:uid="{9775134F-0D4A-4188-886C-37230B7054A7}"/>
    <cellStyle name="Normal 3 2 2 2 3 2 3 7" xfId="27786" xr:uid="{48450B26-D6EE-4F52-949B-D8FFCA0965C2}"/>
    <cellStyle name="Normal 3 2 2 2 3 2 3 8" xfId="43937" xr:uid="{DBF7FF8C-6BAA-4D1A-AFC6-7D8A6125692D}"/>
    <cellStyle name="Normal 3 2 2 2 3 2 3 9" xfId="49472" xr:uid="{46F07669-0F37-4B49-98F4-641CDB7AE300}"/>
    <cellStyle name="Normal 3 2 2 2 3 2 4" xfId="21726" xr:uid="{BF93A1E6-336E-4752-B951-A995A2A13C39}"/>
    <cellStyle name="Normal 3 2 2 2 3 2 4 2" xfId="21727" xr:uid="{67840A20-FA61-4800-B69F-E67BB6DC10BB}"/>
    <cellStyle name="Normal 3 2 2 2 3 2 4 2 2" xfId="41535" xr:uid="{0DFD96AD-CB38-4A8D-BF60-1A5DA7AEE415}"/>
    <cellStyle name="Normal 3 2 2 2 3 2 4 2 3" xfId="43945" xr:uid="{0F344421-A84C-4E8C-A00E-47F9733E9B3B}"/>
    <cellStyle name="Normal 3 2 2 2 3 2 4 3" xfId="41534" xr:uid="{03A46D8A-B366-4791-9EBA-7A5F7DEDA34D}"/>
    <cellStyle name="Normal 3 2 2 2 3 2 4 4" xfId="43944" xr:uid="{D2C2E96D-B68D-43D8-8287-9CD3BBEC42B4}"/>
    <cellStyle name="Normal 3 2 2 2 3 2 5" xfId="21728" xr:uid="{D83D66E0-D84B-43F5-ADD3-3F573B1D5167}"/>
    <cellStyle name="Normal 3 2 2 2 3 2 5 2" xfId="21729" xr:uid="{ECCFAD7C-CE6D-4B63-95ED-AD6BE5ED257A}"/>
    <cellStyle name="Normal 3 2 2 2 3 2 5 2 2" xfId="41537" xr:uid="{2EEA3325-6F6B-407E-9754-A29BCFA835FB}"/>
    <cellStyle name="Normal 3 2 2 2 3 2 5 2 3" xfId="43947" xr:uid="{4922A477-32B1-4A40-A692-80CCB7C5A3E3}"/>
    <cellStyle name="Normal 3 2 2 2 3 2 5 3" xfId="41536" xr:uid="{91E870AD-5253-46CF-B48A-FA9536FE826E}"/>
    <cellStyle name="Normal 3 2 2 2 3 2 5 4" xfId="43946" xr:uid="{3CABA14E-40B2-46C0-B4B7-60458EA0BED9}"/>
    <cellStyle name="Normal 3 2 2 2 3 2 6" xfId="21730" xr:uid="{9FDA0863-D131-47C7-B578-955D481BC19C}"/>
    <cellStyle name="Normal 3 2 2 2 3 2 6 2" xfId="41538" xr:uid="{8C0F1C60-987D-4DD4-9DFB-DCA9DA9EF2F7}"/>
    <cellStyle name="Normal 3 2 2 2 3 2 6 3" xfId="43948" xr:uid="{A8B666F7-E597-4FFA-B93A-08FFF03EE500}"/>
    <cellStyle name="Normal 3 2 2 2 3 2 7" xfId="21731" xr:uid="{FB3CA3CD-D054-4270-9478-13E0CFCE42F1}"/>
    <cellStyle name="Normal 3 2 2 2 3 2 7 2" xfId="41539" xr:uid="{1B8A86A5-7244-4AB9-95BB-2EA1C51DA8F6}"/>
    <cellStyle name="Normal 3 2 2 2 3 2 7 3" xfId="43949" xr:uid="{20EA5B9F-FB08-45C9-85EE-19822DED543D}"/>
    <cellStyle name="Normal 3 2 2 2 3 2 8" xfId="21704" xr:uid="{20144DF2-F5BC-49F2-AD0F-6C908512ADFD}"/>
    <cellStyle name="Normal 3 2 2 2 3 2 8 2" xfId="41512" xr:uid="{8E453347-BAF7-4313-81C2-2B9BD0DE5AFB}"/>
    <cellStyle name="Normal 3 2 2 2 3 2 9" xfId="23946" xr:uid="{E3947A3A-EEBA-4D2C-A1BE-DA084C20CC9B}"/>
    <cellStyle name="Normal 3 2 2 2 3 3" xfId="4695" xr:uid="{EC97C98A-01EB-451F-AF0C-E1E0E5A59874}"/>
    <cellStyle name="Normal 3 2 2 2 3 3 10" xfId="48783" xr:uid="{9271C98F-AA67-473E-8283-8690CDF48F2A}"/>
    <cellStyle name="Normal 3 2 2 2 3 3 2" xfId="8464" xr:uid="{89C87D1E-34C2-4200-A329-28C88358E68C}"/>
    <cellStyle name="Normal 3 2 2 2 3 3 2 2" xfId="21734" xr:uid="{87394349-4EC1-4724-9226-2B146E0D7095}"/>
    <cellStyle name="Normal 3 2 2 2 3 3 2 2 2" xfId="21735" xr:uid="{94517852-D3E2-4391-881D-5C5F6326F202}"/>
    <cellStyle name="Normal 3 2 2 2 3 3 2 2 2 2" xfId="41543" xr:uid="{C6F47C9F-5D76-4DCD-AC6F-1D6FF2D4BBBC}"/>
    <cellStyle name="Normal 3 2 2 2 3 3 2 2 2 3" xfId="43953" xr:uid="{2542A15D-6531-4B12-9DCF-EA7BBF11EAEF}"/>
    <cellStyle name="Normal 3 2 2 2 3 3 2 2 3" xfId="41542" xr:uid="{3796D9F2-AE6E-468F-9D46-E06873AE2C83}"/>
    <cellStyle name="Normal 3 2 2 2 3 3 2 2 4" xfId="43952" xr:uid="{E6AA5333-B72B-49F5-8051-0DA3D50DC8DC}"/>
    <cellStyle name="Normal 3 2 2 2 3 3 2 3" xfId="21736" xr:uid="{D54A94FB-0908-40AC-9B9B-AFCBD02ECE25}"/>
    <cellStyle name="Normal 3 2 2 2 3 3 2 3 2" xfId="21737" xr:uid="{5C50798A-F124-4158-84F1-6620C001428C}"/>
    <cellStyle name="Normal 3 2 2 2 3 3 2 3 2 2" xfId="41545" xr:uid="{FFDB6C15-42A8-4872-9CD8-EC7D0863616C}"/>
    <cellStyle name="Normal 3 2 2 2 3 3 2 3 2 3" xfId="43955" xr:uid="{E5800C4F-E913-4DAD-8FC0-7716C6D70444}"/>
    <cellStyle name="Normal 3 2 2 2 3 3 2 3 3" xfId="41544" xr:uid="{06D506E6-8B28-41C8-866D-38A5104414F5}"/>
    <cellStyle name="Normal 3 2 2 2 3 3 2 3 4" xfId="43954" xr:uid="{0B814726-AABB-40F9-ACAE-D1FA8CA3D37E}"/>
    <cellStyle name="Normal 3 2 2 2 3 3 2 4" xfId="21738" xr:uid="{C6FBF72A-55A2-4968-8115-458A473E409A}"/>
    <cellStyle name="Normal 3 2 2 2 3 3 2 4 2" xfId="41546" xr:uid="{DB7FF182-21BC-4DF8-BDB6-D1F521DE86A7}"/>
    <cellStyle name="Normal 3 2 2 2 3 3 2 4 3" xfId="43956" xr:uid="{47D485DC-B0E1-4DF3-94C8-F8391C5428DD}"/>
    <cellStyle name="Normal 3 2 2 2 3 3 2 5" xfId="21739" xr:uid="{8CDCBE82-1151-42B7-9F51-622720C08011}"/>
    <cellStyle name="Normal 3 2 2 2 3 3 2 5 2" xfId="41547" xr:uid="{E6123F74-991F-4476-90FB-8CFE2FA5D82B}"/>
    <cellStyle name="Normal 3 2 2 2 3 3 2 5 3" xfId="43957" xr:uid="{529AE792-6145-4E85-B9DF-155091CA7BD6}"/>
    <cellStyle name="Normal 3 2 2 2 3 3 2 6" xfId="21733" xr:uid="{E0C6091B-5A24-4C80-A66A-4ED81D91B75C}"/>
    <cellStyle name="Normal 3 2 2 2 3 3 2 6 2" xfId="41541" xr:uid="{77878AED-2165-437C-8E90-AC4FDA51F41E}"/>
    <cellStyle name="Normal 3 2 2 2 3 3 2 7" xfId="29954" xr:uid="{85EA14E7-BA42-4A91-A80A-CBC8C4161B7C}"/>
    <cellStyle name="Normal 3 2 2 2 3 3 2 8" xfId="43951" xr:uid="{31EC652C-534B-484E-A004-204E2A0D81A8}"/>
    <cellStyle name="Normal 3 2 2 2 3 3 3" xfId="21740" xr:uid="{DBC15F4D-09D0-49D6-AF69-6ECF259C3071}"/>
    <cellStyle name="Normal 3 2 2 2 3 3 3 2" xfId="21741" xr:uid="{E2253880-3921-4BB7-8D28-39F8646447D5}"/>
    <cellStyle name="Normal 3 2 2 2 3 3 3 2 2" xfId="41549" xr:uid="{462DC717-90B5-4241-B22D-245FA9C264D8}"/>
    <cellStyle name="Normal 3 2 2 2 3 3 3 2 3" xfId="43959" xr:uid="{128C76D0-5850-4EF7-B2CA-A79A61DCBBDD}"/>
    <cellStyle name="Normal 3 2 2 2 3 3 3 3" xfId="41548" xr:uid="{240BF7E8-D55D-44FB-8326-5BA88174B7A5}"/>
    <cellStyle name="Normal 3 2 2 2 3 3 3 4" xfId="43958" xr:uid="{A560C92C-946A-4950-B132-27BBF06A23EF}"/>
    <cellStyle name="Normal 3 2 2 2 3 3 4" xfId="21742" xr:uid="{BED6D45E-C043-46BC-A051-DC36084F190C}"/>
    <cellStyle name="Normal 3 2 2 2 3 3 4 2" xfId="21743" xr:uid="{13596B7A-1423-4598-9745-DEA14CB2AD31}"/>
    <cellStyle name="Normal 3 2 2 2 3 3 4 2 2" xfId="41551" xr:uid="{BCAEC8A3-6F97-4B15-A634-7A8D27D11FD7}"/>
    <cellStyle name="Normal 3 2 2 2 3 3 4 2 3" xfId="43961" xr:uid="{A5A4D5E3-BFC7-4A89-A1F0-C2A3086BA17E}"/>
    <cellStyle name="Normal 3 2 2 2 3 3 4 3" xfId="41550" xr:uid="{4513F75D-00DB-4F80-848D-1E0C89D0AB3A}"/>
    <cellStyle name="Normal 3 2 2 2 3 3 4 4" xfId="43960" xr:uid="{7EA1F6C3-1303-483F-8BE0-8EE70DF0E0B5}"/>
    <cellStyle name="Normal 3 2 2 2 3 3 5" xfId="21744" xr:uid="{8005925C-FC0B-4AF3-AC49-3726ABC50B5B}"/>
    <cellStyle name="Normal 3 2 2 2 3 3 5 2" xfId="41552" xr:uid="{DDAAC880-32E1-43F2-BF51-EC334FDDC619}"/>
    <cellStyle name="Normal 3 2 2 2 3 3 5 3" xfId="43962" xr:uid="{B3A8FF00-7F29-4FE7-962E-F1A1FDE2B123}"/>
    <cellStyle name="Normal 3 2 2 2 3 3 6" xfId="21745" xr:uid="{D397C008-9808-4406-97FA-61698E640C29}"/>
    <cellStyle name="Normal 3 2 2 2 3 3 6 2" xfId="41553" xr:uid="{C964587C-B6FC-406C-B637-DB512555F797}"/>
    <cellStyle name="Normal 3 2 2 2 3 3 6 3" xfId="43963" xr:uid="{1048E355-3A46-4A46-A9CE-CC578629C54C}"/>
    <cellStyle name="Normal 3 2 2 2 3 3 7" xfId="21732" xr:uid="{740643AF-FFFD-43FD-A695-1846CF78C23A}"/>
    <cellStyle name="Normal 3 2 2 2 3 3 7 2" xfId="41540" xr:uid="{B7C293FA-DB40-46A2-A18D-B42F2DF2F45B}"/>
    <cellStyle name="Normal 3 2 2 2 3 3 8" xfId="26181" xr:uid="{9E8DEA0F-E288-4962-BA7C-5B2E3974484D}"/>
    <cellStyle name="Normal 3 2 2 2 3 3 9" xfId="43950" xr:uid="{BB02D938-BD81-4A5C-ACF1-C8EDADFF832C}"/>
    <cellStyle name="Normal 3 2 2 2 3 4" xfId="6115" xr:uid="{824238C9-15C5-4FB5-B8AF-E51F1C75EA90}"/>
    <cellStyle name="Normal 3 2 2 2 3 4 2" xfId="21747" xr:uid="{0E3B1570-63EA-41FF-A63B-5AA1FE011528}"/>
    <cellStyle name="Normal 3 2 2 2 3 4 2 2" xfId="21748" xr:uid="{42E7ECDD-E8E4-4A78-8EFF-F83B1A92CB13}"/>
    <cellStyle name="Normal 3 2 2 2 3 4 2 2 2" xfId="41556" xr:uid="{A966180E-BA53-453C-9406-C5BA3693EA25}"/>
    <cellStyle name="Normal 3 2 2 2 3 4 2 2 3" xfId="43966" xr:uid="{C5A74991-68F5-4C92-A203-43CD788007C5}"/>
    <cellStyle name="Normal 3 2 2 2 3 4 2 3" xfId="41555" xr:uid="{39F04372-BE1D-416C-BF1A-8F26DA737138}"/>
    <cellStyle name="Normal 3 2 2 2 3 4 2 4" xfId="43965" xr:uid="{015F2A48-1B8E-498C-B40E-8DD5288F9003}"/>
    <cellStyle name="Normal 3 2 2 2 3 4 3" xfId="21749" xr:uid="{3D6960BC-244B-4F50-865C-D1F4190BC7F5}"/>
    <cellStyle name="Normal 3 2 2 2 3 4 3 2" xfId="21750" xr:uid="{0C021652-A451-482D-95DF-FC06D8254F90}"/>
    <cellStyle name="Normal 3 2 2 2 3 4 3 2 2" xfId="41558" xr:uid="{B94441ED-5E13-405F-9762-0C6D663751A2}"/>
    <cellStyle name="Normal 3 2 2 2 3 4 3 2 3" xfId="43968" xr:uid="{03AFAEDC-21A8-4AED-A9AF-BE9858EAF8DA}"/>
    <cellStyle name="Normal 3 2 2 2 3 4 3 3" xfId="41557" xr:uid="{20C22DCC-8163-43EF-A9C4-787264F0C371}"/>
    <cellStyle name="Normal 3 2 2 2 3 4 3 4" xfId="43967" xr:uid="{200E4877-2AE6-4C36-946D-CE3E7A08C27A}"/>
    <cellStyle name="Normal 3 2 2 2 3 4 4" xfId="21751" xr:uid="{0DB106D9-AECE-4B47-8A72-4783215FB1B8}"/>
    <cellStyle name="Normal 3 2 2 2 3 4 4 2" xfId="41559" xr:uid="{DD0936E4-999A-43C6-9474-B4BB20EAA0BF}"/>
    <cellStyle name="Normal 3 2 2 2 3 4 4 3" xfId="43969" xr:uid="{A919F9ED-32C5-41DA-B42C-1DD7DFFC2962}"/>
    <cellStyle name="Normal 3 2 2 2 3 4 5" xfId="21752" xr:uid="{9D03F86B-C245-492F-AF71-9A15362BCE77}"/>
    <cellStyle name="Normal 3 2 2 2 3 4 5 2" xfId="41560" xr:uid="{15DDE883-9591-4C26-92DF-298802A18930}"/>
    <cellStyle name="Normal 3 2 2 2 3 4 5 3" xfId="43970" xr:uid="{CCCA641E-C93B-4AC0-AF6F-4877738CEBCF}"/>
    <cellStyle name="Normal 3 2 2 2 3 4 6" xfId="21746" xr:uid="{392AE6C9-247E-41D8-9536-1CB236F811EF}"/>
    <cellStyle name="Normal 3 2 2 2 3 4 6 2" xfId="41554" xr:uid="{F35F382D-4811-44F4-8AC1-6F611E73C554}"/>
    <cellStyle name="Normal 3 2 2 2 3 4 7" xfId="27602" xr:uid="{A3F95F45-B468-41EF-88BE-1DF3C715FD3E}"/>
    <cellStyle name="Normal 3 2 2 2 3 4 8" xfId="43964" xr:uid="{1EBCD179-F39E-4406-B334-FEF15B203D75}"/>
    <cellStyle name="Normal 3 2 2 2 3 4 9" xfId="49292" xr:uid="{7C20A893-C5B6-499F-9734-1F4839969A40}"/>
    <cellStyle name="Normal 3 2 2 2 3 5" xfId="21753" xr:uid="{6D3C7F16-EC00-4BC1-AE85-40720C97EC37}"/>
    <cellStyle name="Normal 3 2 2 2 3 5 2" xfId="21754" xr:uid="{4E2401F4-B8A1-4D74-BA43-77FDE0371D7A}"/>
    <cellStyle name="Normal 3 2 2 2 3 5 2 2" xfId="41562" xr:uid="{CF78C8C0-16EE-46C7-A4DE-E25BA1FE1A6B}"/>
    <cellStyle name="Normal 3 2 2 2 3 5 2 3" xfId="43972" xr:uid="{76962B49-25C7-4D03-BD4F-7FA1B06BFB1A}"/>
    <cellStyle name="Normal 3 2 2 2 3 5 3" xfId="41561" xr:uid="{B735B27F-A7CE-483C-A5BC-D2A5EC0B790E}"/>
    <cellStyle name="Normal 3 2 2 2 3 5 4" xfId="43971" xr:uid="{4426D41A-DFED-4F5F-B22E-A7B837189910}"/>
    <cellStyle name="Normal 3 2 2 2 3 6" xfId="21755" xr:uid="{F98D960A-88DA-47B9-B289-1BD6429615BC}"/>
    <cellStyle name="Normal 3 2 2 2 3 6 2" xfId="21756" xr:uid="{597ECA7A-025E-4333-B9F7-71F15B926744}"/>
    <cellStyle name="Normal 3 2 2 2 3 6 2 2" xfId="41564" xr:uid="{1A18ED98-75A7-4A2D-818A-44FED6047E96}"/>
    <cellStyle name="Normal 3 2 2 2 3 6 2 3" xfId="43974" xr:uid="{37DD4AAC-B17F-4C4E-8E5E-0DE4E657199E}"/>
    <cellStyle name="Normal 3 2 2 2 3 6 3" xfId="41563" xr:uid="{6191B96F-A135-4620-8721-8BC9453C994D}"/>
    <cellStyle name="Normal 3 2 2 2 3 6 4" xfId="43973" xr:uid="{5B7583EF-65D8-4BBD-B546-424056A15A6E}"/>
    <cellStyle name="Normal 3 2 2 2 3 7" xfId="21757" xr:uid="{BEC58B8D-2AC7-4E20-B01F-8A1B2918DAD9}"/>
    <cellStyle name="Normal 3 2 2 2 3 7 2" xfId="41565" xr:uid="{B8660E84-53BE-4D82-B126-A9040B1160A3}"/>
    <cellStyle name="Normal 3 2 2 2 3 7 3" xfId="43975" xr:uid="{34A6FB1D-A88C-4686-AA57-C5B681C4B25D}"/>
    <cellStyle name="Normal 3 2 2 2 3 8" xfId="21758" xr:uid="{F245F1E4-D578-449D-8B76-03D4A30A0C2F}"/>
    <cellStyle name="Normal 3 2 2 2 3 8 2" xfId="41566" xr:uid="{BBBAE145-6959-48FE-BF59-485633180E5D}"/>
    <cellStyle name="Normal 3 2 2 2 3 8 3" xfId="43976" xr:uid="{4054F3E1-40BD-4EC0-8F51-B8CFF8580193}"/>
    <cellStyle name="Normal 3 2 2 2 3 9" xfId="21703" xr:uid="{8CC630C7-7493-4B53-AEF7-C5CAC00B1BE9}"/>
    <cellStyle name="Normal 3 2 2 2 3 9 2" xfId="41511" xr:uid="{92185FE2-C75D-4110-A5D4-F2DB11AD5179}"/>
    <cellStyle name="Normal 3 2 2 2 4" xfId="1975" xr:uid="{F0E14D1E-02E5-47C2-A3C8-B80D1B1D86BE}"/>
    <cellStyle name="Normal 3 2 2 2 4 10" xfId="23704" xr:uid="{E9554C6B-89AA-4594-B50E-C8F00BA70DB2}"/>
    <cellStyle name="Normal 3 2 2 2 4 11" xfId="43977" xr:uid="{E2AF6C09-6D57-4D20-B619-6E437F72DA3E}"/>
    <cellStyle name="Normal 3 2 2 2 4 12" xfId="46966" xr:uid="{1A8F0074-36E8-4D8D-BF0E-DF56EAA66FD1}"/>
    <cellStyle name="Normal 3 2 2 2 4 2" xfId="4636" xr:uid="{4B032D4D-30F6-44EB-8ECF-91995FCC5165}"/>
    <cellStyle name="Normal 3 2 2 2 4 2 10" xfId="43978" xr:uid="{7D8CEBAB-2E98-4C61-9E95-1CAB7BE228FF}"/>
    <cellStyle name="Normal 3 2 2 2 4 2 11" xfId="48724" xr:uid="{233DC9EA-EE6F-4866-AF5C-669B8C28C51F}"/>
    <cellStyle name="Normal 3 2 2 2 4 2 2" xfId="8407" xr:uid="{54C62C77-AFDC-4EB8-A572-D678CE11612A}"/>
    <cellStyle name="Normal 3 2 2 2 4 2 2 2" xfId="21762" xr:uid="{8A06F664-4B60-42F9-8013-D89ADD52D324}"/>
    <cellStyle name="Normal 3 2 2 2 4 2 2 2 2" xfId="21763" xr:uid="{A1568984-6FC3-4E90-9298-148640C41589}"/>
    <cellStyle name="Normal 3 2 2 2 4 2 2 2 2 2" xfId="21764" xr:uid="{A2CD00C3-E447-47E2-955F-5D3B0DE7ED83}"/>
    <cellStyle name="Normal 3 2 2 2 4 2 2 2 2 2 2" xfId="41572" xr:uid="{099BF82A-0305-45DE-AC01-19DD41374BEA}"/>
    <cellStyle name="Normal 3 2 2 2 4 2 2 2 2 2 3" xfId="43982" xr:uid="{D557A7C8-A69A-402D-80A1-A3A5BE57802E}"/>
    <cellStyle name="Normal 3 2 2 2 4 2 2 2 2 3" xfId="41571" xr:uid="{C0F76431-6422-4614-A0B2-C1E28D6AA118}"/>
    <cellStyle name="Normal 3 2 2 2 4 2 2 2 2 4" xfId="43981" xr:uid="{4069EB65-07AE-4953-ADC4-C127696CA619}"/>
    <cellStyle name="Normal 3 2 2 2 4 2 2 2 3" xfId="21765" xr:uid="{B7FE141D-4CE6-4468-9782-F2F7D39F443B}"/>
    <cellStyle name="Normal 3 2 2 2 4 2 2 2 3 2" xfId="21766" xr:uid="{AC57815D-A1B8-42AD-B9DF-ABC0569D50C9}"/>
    <cellStyle name="Normal 3 2 2 2 4 2 2 2 3 2 2" xfId="41574" xr:uid="{79E8D39E-8C76-477C-8EF3-9F89584E93FE}"/>
    <cellStyle name="Normal 3 2 2 2 4 2 2 2 3 2 3" xfId="43984" xr:uid="{BE70476E-D8F3-444D-8DF7-D139DE0647E4}"/>
    <cellStyle name="Normal 3 2 2 2 4 2 2 2 3 3" xfId="41573" xr:uid="{DDCD513C-C068-4969-AAB4-8A2BA4E44B3E}"/>
    <cellStyle name="Normal 3 2 2 2 4 2 2 2 3 4" xfId="43983" xr:uid="{3241B9DA-39C5-43EE-96C1-97F5BCBAEF62}"/>
    <cellStyle name="Normal 3 2 2 2 4 2 2 2 4" xfId="21767" xr:uid="{4D1F82B4-8CA1-42CC-8D96-A1EF7EE1FEC3}"/>
    <cellStyle name="Normal 3 2 2 2 4 2 2 2 4 2" xfId="41575" xr:uid="{A448FB5D-BCB3-4220-9708-22143193DDD1}"/>
    <cellStyle name="Normal 3 2 2 2 4 2 2 2 4 3" xfId="43985" xr:uid="{60411B5B-81B9-40B8-B714-2E816E41B154}"/>
    <cellStyle name="Normal 3 2 2 2 4 2 2 2 5" xfId="21768" xr:uid="{B4F345DA-DC94-411D-AD2F-30542AB8FDF9}"/>
    <cellStyle name="Normal 3 2 2 2 4 2 2 2 5 2" xfId="41576" xr:uid="{2BED30FE-B4AD-4A98-9782-53CAAA964AEF}"/>
    <cellStyle name="Normal 3 2 2 2 4 2 2 2 5 3" xfId="43986" xr:uid="{5A026200-00D9-4CE2-B7FF-836201BFE4EF}"/>
    <cellStyle name="Normal 3 2 2 2 4 2 2 2 6" xfId="41570" xr:uid="{5A446928-8F4E-4167-A03B-4E834A1D259C}"/>
    <cellStyle name="Normal 3 2 2 2 4 2 2 2 7" xfId="43980" xr:uid="{06F8F2DA-5323-49F5-BE63-F4BCEAE9760B}"/>
    <cellStyle name="Normal 3 2 2 2 4 2 2 3" xfId="21769" xr:uid="{69688B4A-8BEB-4362-B3D1-7A6A4B7ECF74}"/>
    <cellStyle name="Normal 3 2 2 2 4 2 2 3 2" xfId="21770" xr:uid="{B3A84AE6-1A18-4608-A86B-8009DAFF1107}"/>
    <cellStyle name="Normal 3 2 2 2 4 2 2 3 2 2" xfId="41578" xr:uid="{303D4028-2590-41F8-A8DD-431A399A53DF}"/>
    <cellStyle name="Normal 3 2 2 2 4 2 2 3 2 3" xfId="43988" xr:uid="{29094C3A-F4D9-43B5-B191-E7A8C4557856}"/>
    <cellStyle name="Normal 3 2 2 2 4 2 2 3 3" xfId="41577" xr:uid="{23D67988-2B77-4BA5-A4A9-DAA456D5B6A0}"/>
    <cellStyle name="Normal 3 2 2 2 4 2 2 3 4" xfId="43987" xr:uid="{503AF013-F293-48F6-AF54-C64A04F6AC2B}"/>
    <cellStyle name="Normal 3 2 2 2 4 2 2 4" xfId="21771" xr:uid="{A050F150-A87A-41BE-807A-4A4BE7994425}"/>
    <cellStyle name="Normal 3 2 2 2 4 2 2 4 2" xfId="21772" xr:uid="{78EB6439-AE0C-483D-A6AD-05D271AAB4FF}"/>
    <cellStyle name="Normal 3 2 2 2 4 2 2 4 2 2" xfId="41580" xr:uid="{808F01ED-D032-4BF7-828A-CCBB76EFDBE4}"/>
    <cellStyle name="Normal 3 2 2 2 4 2 2 4 2 3" xfId="43990" xr:uid="{8F53E938-2BB6-474F-B73E-A2AA48616E88}"/>
    <cellStyle name="Normal 3 2 2 2 4 2 2 4 3" xfId="41579" xr:uid="{8DD890DF-D87A-48FC-B7AA-7524BA19732C}"/>
    <cellStyle name="Normal 3 2 2 2 4 2 2 4 4" xfId="43989" xr:uid="{14EEC707-7647-4CF9-A74C-DB14E06F4320}"/>
    <cellStyle name="Normal 3 2 2 2 4 2 2 5" xfId="21773" xr:uid="{53D5153B-07E2-4ED1-8BA2-0EC6EA71ADE9}"/>
    <cellStyle name="Normal 3 2 2 2 4 2 2 5 2" xfId="41581" xr:uid="{9E220B1E-FA09-4858-94E5-61BB877CB631}"/>
    <cellStyle name="Normal 3 2 2 2 4 2 2 5 3" xfId="43991" xr:uid="{FBAEA1E5-B1D6-433E-9B22-EDE85195BAE4}"/>
    <cellStyle name="Normal 3 2 2 2 4 2 2 6" xfId="21774" xr:uid="{D369E2B1-2841-4A33-AEFE-590CAA6825A3}"/>
    <cellStyle name="Normal 3 2 2 2 4 2 2 6 2" xfId="41582" xr:uid="{9B71EB47-50EE-42AA-A6CE-69A8641A36AD}"/>
    <cellStyle name="Normal 3 2 2 2 4 2 2 6 3" xfId="43992" xr:uid="{4893EA4D-D80F-410E-BE9D-BAD3E530BA6A}"/>
    <cellStyle name="Normal 3 2 2 2 4 2 2 7" xfId="21761" xr:uid="{0B8B7A98-396C-4CFA-852A-0284238308D8}"/>
    <cellStyle name="Normal 3 2 2 2 4 2 2 7 2" xfId="41569" xr:uid="{9844F42C-2186-470E-8547-E4BB482F1CDD}"/>
    <cellStyle name="Normal 3 2 2 2 4 2 2 8" xfId="29897" xr:uid="{0865B89E-A443-4176-A44D-B043D95DCC84}"/>
    <cellStyle name="Normal 3 2 2 2 4 2 2 9" xfId="43979" xr:uid="{5F1E53A8-2777-47AA-BBAB-4D08B28499EA}"/>
    <cellStyle name="Normal 3 2 2 2 4 2 3" xfId="21775" xr:uid="{200162AA-1F55-41A3-AB15-14A9E4B87856}"/>
    <cellStyle name="Normal 3 2 2 2 4 2 3 2" xfId="21776" xr:uid="{2F845A3A-D3C1-4CAE-BC29-D0E3F24C81F5}"/>
    <cellStyle name="Normal 3 2 2 2 4 2 3 2 2" xfId="21777" xr:uid="{25469DBB-B56B-4A33-905C-91EDBDA30DF4}"/>
    <cellStyle name="Normal 3 2 2 2 4 2 3 2 2 2" xfId="41585" xr:uid="{841DB534-D69E-4A15-8209-F1B7F42C3F73}"/>
    <cellStyle name="Normal 3 2 2 2 4 2 3 2 2 3" xfId="43995" xr:uid="{86194B22-355B-4EF3-95DC-0918331CB53D}"/>
    <cellStyle name="Normal 3 2 2 2 4 2 3 2 3" xfId="41584" xr:uid="{82838C7E-412E-406A-8A23-453340E665A3}"/>
    <cellStyle name="Normal 3 2 2 2 4 2 3 2 4" xfId="43994" xr:uid="{05E1681E-9AFE-4FF9-891A-17204901BFD8}"/>
    <cellStyle name="Normal 3 2 2 2 4 2 3 3" xfId="21778" xr:uid="{FF2E4AB6-6B6C-4630-AFE0-A99BC4201DB7}"/>
    <cellStyle name="Normal 3 2 2 2 4 2 3 3 2" xfId="21779" xr:uid="{2820193E-B415-45AE-A360-0A33D47D1629}"/>
    <cellStyle name="Normal 3 2 2 2 4 2 3 3 2 2" xfId="41587" xr:uid="{9BFCA614-2957-4A24-BAB5-0481D96B860E}"/>
    <cellStyle name="Normal 3 2 2 2 4 2 3 3 2 3" xfId="43997" xr:uid="{1D7FDB39-AECC-4E38-BD38-218C536D2A78}"/>
    <cellStyle name="Normal 3 2 2 2 4 2 3 3 3" xfId="41586" xr:uid="{E09C9CD0-4377-4A8B-9CDC-F5E01D516A0D}"/>
    <cellStyle name="Normal 3 2 2 2 4 2 3 3 4" xfId="43996" xr:uid="{B2FEE053-F41A-41B7-8BBB-962E6B91C3BB}"/>
    <cellStyle name="Normal 3 2 2 2 4 2 3 4" xfId="21780" xr:uid="{3A15DF41-B32C-43B9-B997-2557CE7A8DE2}"/>
    <cellStyle name="Normal 3 2 2 2 4 2 3 4 2" xfId="41588" xr:uid="{945FA9F2-EB2E-479B-945A-E2AEF30AB0EE}"/>
    <cellStyle name="Normal 3 2 2 2 4 2 3 4 3" xfId="43998" xr:uid="{25F1C50A-71B3-4565-9304-3406700F18DD}"/>
    <cellStyle name="Normal 3 2 2 2 4 2 3 5" xfId="21781" xr:uid="{85CCBAE2-4068-4BFF-AD6B-FF1139495114}"/>
    <cellStyle name="Normal 3 2 2 2 4 2 3 5 2" xfId="41589" xr:uid="{8E1F1431-4BB4-46BA-A9F4-2EC2566376B1}"/>
    <cellStyle name="Normal 3 2 2 2 4 2 3 5 3" xfId="43999" xr:uid="{E6812BCB-98B5-42FE-A391-B66C2F59AC1D}"/>
    <cellStyle name="Normal 3 2 2 2 4 2 3 6" xfId="41583" xr:uid="{0024FE86-02A7-4592-8568-9AD02DC34421}"/>
    <cellStyle name="Normal 3 2 2 2 4 2 3 7" xfId="43993" xr:uid="{A1A4D7B1-8450-48A2-944F-1346292D84F6}"/>
    <cellStyle name="Normal 3 2 2 2 4 2 4" xfId="21782" xr:uid="{E86CEEF4-ECBA-4EE0-AF67-B3527D08A46F}"/>
    <cellStyle name="Normal 3 2 2 2 4 2 4 2" xfId="21783" xr:uid="{AD78E557-A015-4CFD-88A3-BF5ACA2BBB7B}"/>
    <cellStyle name="Normal 3 2 2 2 4 2 4 2 2" xfId="41591" xr:uid="{4DB84B83-0483-447A-B551-918C5A722683}"/>
    <cellStyle name="Normal 3 2 2 2 4 2 4 2 3" xfId="44001" xr:uid="{130866B2-4234-4F83-85CC-8992F5CC07B8}"/>
    <cellStyle name="Normal 3 2 2 2 4 2 4 3" xfId="41590" xr:uid="{3C2DE14D-C810-4B57-B450-0544CEB89582}"/>
    <cellStyle name="Normal 3 2 2 2 4 2 4 4" xfId="44000" xr:uid="{D036A9C5-2D44-4D9F-A184-F5F3BB093B0E}"/>
    <cellStyle name="Normal 3 2 2 2 4 2 5" xfId="21784" xr:uid="{9302BA09-CCA6-4706-B1F3-D6690CE57862}"/>
    <cellStyle name="Normal 3 2 2 2 4 2 5 2" xfId="21785" xr:uid="{77EA08B5-3C7A-4078-BFDA-A3DA0001444A}"/>
    <cellStyle name="Normal 3 2 2 2 4 2 5 2 2" xfId="41593" xr:uid="{5FFE790D-B036-4BBD-B6E3-C7653AC0997A}"/>
    <cellStyle name="Normal 3 2 2 2 4 2 5 2 3" xfId="44003" xr:uid="{332BA981-000C-4796-BB7F-48752754EB1D}"/>
    <cellStyle name="Normal 3 2 2 2 4 2 5 3" xfId="41592" xr:uid="{437D7556-F5D4-4049-8E4B-B1152E5A5BF7}"/>
    <cellStyle name="Normal 3 2 2 2 4 2 5 4" xfId="44002" xr:uid="{6ABFB76A-35B8-41BA-876E-3ABF34AF5E90}"/>
    <cellStyle name="Normal 3 2 2 2 4 2 6" xfId="21786" xr:uid="{52D3C86B-44EA-449F-85A2-B581D14398D6}"/>
    <cellStyle name="Normal 3 2 2 2 4 2 6 2" xfId="41594" xr:uid="{9FCCF2A4-3192-4FFA-B14D-2FB6CDDA8253}"/>
    <cellStyle name="Normal 3 2 2 2 4 2 6 3" xfId="44004" xr:uid="{3F207305-C3D6-4AD5-A97E-54CF472DD6DF}"/>
    <cellStyle name="Normal 3 2 2 2 4 2 7" xfId="21787" xr:uid="{639E47FA-ACF0-4044-AB98-D6DD68EF1706}"/>
    <cellStyle name="Normal 3 2 2 2 4 2 7 2" xfId="41595" xr:uid="{38E5E097-CA9F-403E-AACE-3B3D28AAF2F8}"/>
    <cellStyle name="Normal 3 2 2 2 4 2 7 3" xfId="44005" xr:uid="{FA4B196B-193A-4E19-A4E0-0FAAB49ADAA5}"/>
    <cellStyle name="Normal 3 2 2 2 4 2 8" xfId="21760" xr:uid="{F8D9E1ED-B14E-4311-8B85-E4C18483B908}"/>
    <cellStyle name="Normal 3 2 2 2 4 2 8 2" xfId="41568" xr:uid="{7523CDAC-FEF8-473B-9E5A-C14A501F8560}"/>
    <cellStyle name="Normal 3 2 2 2 4 2 9" xfId="26122" xr:uid="{DA072FA3-BA7D-45CD-B136-E75D3DD302CD}"/>
    <cellStyle name="Normal 3 2 2 2 4 3" xfId="6057" xr:uid="{574E3E97-C17D-4F2B-857A-5365487518B5}"/>
    <cellStyle name="Normal 3 2 2 2 4 3 10" xfId="49234" xr:uid="{0911A78A-F716-4548-828F-5E00A77CC190}"/>
    <cellStyle name="Normal 3 2 2 2 4 3 2" xfId="21789" xr:uid="{4675C909-3E08-4164-8B75-A0174FEE06B3}"/>
    <cellStyle name="Normal 3 2 2 2 4 3 2 2" xfId="21790" xr:uid="{0B7B6640-D115-4D99-803A-BA3E02DB7BEF}"/>
    <cellStyle name="Normal 3 2 2 2 4 3 2 2 2" xfId="21791" xr:uid="{A690DA8A-EEEB-4427-8392-AFE3873C1369}"/>
    <cellStyle name="Normal 3 2 2 2 4 3 2 2 2 2" xfId="41599" xr:uid="{1894E753-381B-4A0F-9993-86DBE4267C4A}"/>
    <cellStyle name="Normal 3 2 2 2 4 3 2 2 2 3" xfId="44009" xr:uid="{75B6096F-EFF2-4235-A0F7-823471004E7F}"/>
    <cellStyle name="Normal 3 2 2 2 4 3 2 2 3" xfId="41598" xr:uid="{E82BC1BD-D435-4B08-87A6-1A25E4DB8871}"/>
    <cellStyle name="Normal 3 2 2 2 4 3 2 2 4" xfId="44008" xr:uid="{324DE8E9-F72D-4321-A94B-22D7342C3EE8}"/>
    <cellStyle name="Normal 3 2 2 2 4 3 2 3" xfId="21792" xr:uid="{69062809-7836-4D78-A620-A2B350DF3E2C}"/>
    <cellStyle name="Normal 3 2 2 2 4 3 2 3 2" xfId="21793" xr:uid="{75F1E3A2-4398-4E82-9830-3289B6B37643}"/>
    <cellStyle name="Normal 3 2 2 2 4 3 2 3 2 2" xfId="41601" xr:uid="{31B3341A-7666-484A-B32A-8753990459C3}"/>
    <cellStyle name="Normal 3 2 2 2 4 3 2 3 2 3" xfId="44011" xr:uid="{76DD92E5-270A-4FB5-AA9C-5DB35200469F}"/>
    <cellStyle name="Normal 3 2 2 2 4 3 2 3 3" xfId="41600" xr:uid="{5248E3D4-FCEF-485A-8860-C791785F989C}"/>
    <cellStyle name="Normal 3 2 2 2 4 3 2 3 4" xfId="44010" xr:uid="{6D010060-3A0A-446A-9C1D-990B24E55A77}"/>
    <cellStyle name="Normal 3 2 2 2 4 3 2 4" xfId="21794" xr:uid="{6498F51B-F6D4-4238-8334-7ED9F5D7AC94}"/>
    <cellStyle name="Normal 3 2 2 2 4 3 2 4 2" xfId="41602" xr:uid="{FD4804FD-2428-4DCC-A56E-8F1B5DEB0F96}"/>
    <cellStyle name="Normal 3 2 2 2 4 3 2 4 3" xfId="44012" xr:uid="{6138C98E-147C-4B88-A4C5-58B6EF6B3849}"/>
    <cellStyle name="Normal 3 2 2 2 4 3 2 5" xfId="21795" xr:uid="{201C05E7-C439-4AD3-91A1-4902BFDCD352}"/>
    <cellStyle name="Normal 3 2 2 2 4 3 2 5 2" xfId="41603" xr:uid="{16FFA83E-B4AD-42D1-9B2E-1E09FC8C4D1E}"/>
    <cellStyle name="Normal 3 2 2 2 4 3 2 5 3" xfId="44013" xr:uid="{76929BEB-FFC4-4C77-8297-F602AC9B2F76}"/>
    <cellStyle name="Normal 3 2 2 2 4 3 2 6" xfId="41597" xr:uid="{37AFC518-2195-46C5-A96F-9D9CB6E08F40}"/>
    <cellStyle name="Normal 3 2 2 2 4 3 2 7" xfId="44007" xr:uid="{0BF760B2-C110-44A6-AAB0-6BCE79217F34}"/>
    <cellStyle name="Normal 3 2 2 2 4 3 3" xfId="21796" xr:uid="{88AA900C-9647-4C0C-AA78-93802096B659}"/>
    <cellStyle name="Normal 3 2 2 2 4 3 3 2" xfId="21797" xr:uid="{6DD15431-EFB8-4FF5-8235-461667E12229}"/>
    <cellStyle name="Normal 3 2 2 2 4 3 3 2 2" xfId="41605" xr:uid="{6B3A3D8B-FE97-4FA4-8B44-4B97D0F02474}"/>
    <cellStyle name="Normal 3 2 2 2 4 3 3 2 3" xfId="44015" xr:uid="{04D16ECA-718C-4869-8430-9B72CFCAB874}"/>
    <cellStyle name="Normal 3 2 2 2 4 3 3 3" xfId="41604" xr:uid="{084A25B6-1FCD-49AF-9FA8-D07CD20478D1}"/>
    <cellStyle name="Normal 3 2 2 2 4 3 3 4" xfId="44014" xr:uid="{A58C0791-D711-4532-BA98-297DB92C4859}"/>
    <cellStyle name="Normal 3 2 2 2 4 3 4" xfId="21798" xr:uid="{14EAD2A6-8A3F-4299-8CD2-4DEFFD34437F}"/>
    <cellStyle name="Normal 3 2 2 2 4 3 4 2" xfId="21799" xr:uid="{D4AE8533-69DE-4466-A493-261D65258EAB}"/>
    <cellStyle name="Normal 3 2 2 2 4 3 4 2 2" xfId="41607" xr:uid="{709EEB08-C922-453D-A325-A4C5117952AF}"/>
    <cellStyle name="Normal 3 2 2 2 4 3 4 2 3" xfId="44017" xr:uid="{A2D392C1-9941-48D2-954C-0E8855A69AC0}"/>
    <cellStyle name="Normal 3 2 2 2 4 3 4 3" xfId="41606" xr:uid="{E6779894-0664-49FF-9396-729A511A03A6}"/>
    <cellStyle name="Normal 3 2 2 2 4 3 4 4" xfId="44016" xr:uid="{D42D93C7-52D9-463D-9801-F5F5CE5C7BF3}"/>
    <cellStyle name="Normal 3 2 2 2 4 3 5" xfId="21800" xr:uid="{642E6479-4B60-4360-9DC2-F4677BB22784}"/>
    <cellStyle name="Normal 3 2 2 2 4 3 5 2" xfId="41608" xr:uid="{703D7890-6A9D-47F7-BBAA-B668C74C8C56}"/>
    <cellStyle name="Normal 3 2 2 2 4 3 5 3" xfId="44018" xr:uid="{0316098F-65C8-4C0F-9899-4346706CDFB3}"/>
    <cellStyle name="Normal 3 2 2 2 4 3 6" xfId="21801" xr:uid="{61AA0736-7C22-41E5-9904-288B2BC757C6}"/>
    <cellStyle name="Normal 3 2 2 2 4 3 6 2" xfId="41609" xr:uid="{238DD707-ACA6-4558-9515-EE891F3007CF}"/>
    <cellStyle name="Normal 3 2 2 2 4 3 6 3" xfId="44019" xr:uid="{C54231A7-3D29-4F1D-96ED-D58118192A5D}"/>
    <cellStyle name="Normal 3 2 2 2 4 3 7" xfId="21788" xr:uid="{AE8BE7B0-99F5-43BF-91A3-D6FF0FC5DC07}"/>
    <cellStyle name="Normal 3 2 2 2 4 3 7 2" xfId="41596" xr:uid="{EC8EBA4D-3700-426C-8292-6691323C5F2C}"/>
    <cellStyle name="Normal 3 2 2 2 4 3 8" xfId="27544" xr:uid="{0B19AD23-72F9-41F4-8D6D-3022BA32CCD7}"/>
    <cellStyle name="Normal 3 2 2 2 4 3 9" xfId="44006" xr:uid="{546ABC66-D5F6-41DD-AD60-FE7860335459}"/>
    <cellStyle name="Normal 3 2 2 2 4 4" xfId="21802" xr:uid="{3E4F3DBC-E77E-4617-ACB8-0C0C4D5E7C11}"/>
    <cellStyle name="Normal 3 2 2 2 4 4 2" xfId="21803" xr:uid="{FB8DBD3A-00BA-48B6-B5BA-BFEF14B1F8EA}"/>
    <cellStyle name="Normal 3 2 2 2 4 4 2 2" xfId="21804" xr:uid="{CBFABC7C-4554-4629-B20A-822F32DBFEEA}"/>
    <cellStyle name="Normal 3 2 2 2 4 4 2 2 2" xfId="41612" xr:uid="{D14F2066-6D77-4F09-8126-9C2EDA2B0B45}"/>
    <cellStyle name="Normal 3 2 2 2 4 4 2 2 3" xfId="44022" xr:uid="{6EDB168C-C26B-449D-8A15-4ED47B116CD4}"/>
    <cellStyle name="Normal 3 2 2 2 4 4 2 3" xfId="41611" xr:uid="{A0BB6316-DF9E-483A-825A-99CD825E83A8}"/>
    <cellStyle name="Normal 3 2 2 2 4 4 2 4" xfId="44021" xr:uid="{16425DFA-36D2-4082-B97D-31AFD114BD04}"/>
    <cellStyle name="Normal 3 2 2 2 4 4 3" xfId="21805" xr:uid="{01EC08EF-C262-4E7F-B32F-A360DE04BE30}"/>
    <cellStyle name="Normal 3 2 2 2 4 4 3 2" xfId="21806" xr:uid="{C04A6CDE-4272-4D51-88CC-A494F7386A63}"/>
    <cellStyle name="Normal 3 2 2 2 4 4 3 2 2" xfId="41614" xr:uid="{44053AD8-2AA2-4904-AA0A-8976FD050521}"/>
    <cellStyle name="Normal 3 2 2 2 4 4 3 2 3" xfId="44024" xr:uid="{F5A697DB-61D1-4D81-9B7D-D4AD9BCAD67C}"/>
    <cellStyle name="Normal 3 2 2 2 4 4 3 3" xfId="41613" xr:uid="{35C70C92-5E1A-4B2F-ABF2-BA3D15D8D370}"/>
    <cellStyle name="Normal 3 2 2 2 4 4 3 4" xfId="44023" xr:uid="{15402FD2-A3B2-4A17-BDA2-37C198C39331}"/>
    <cellStyle name="Normal 3 2 2 2 4 4 4" xfId="21807" xr:uid="{D2E51237-0EF1-46F9-BBCF-D46DBD9CD71D}"/>
    <cellStyle name="Normal 3 2 2 2 4 4 4 2" xfId="41615" xr:uid="{4762439F-742D-4611-8591-95BA1BB4E3E8}"/>
    <cellStyle name="Normal 3 2 2 2 4 4 4 3" xfId="44025" xr:uid="{2BE917BC-395F-4FDB-B59A-B9D34FD1AF46}"/>
    <cellStyle name="Normal 3 2 2 2 4 4 5" xfId="21808" xr:uid="{8E4266D4-A17D-4007-BCD8-5A16A6BA33AD}"/>
    <cellStyle name="Normal 3 2 2 2 4 4 5 2" xfId="41616" xr:uid="{C4C1A2D0-2363-43B5-A812-890F1B841597}"/>
    <cellStyle name="Normal 3 2 2 2 4 4 5 3" xfId="44026" xr:uid="{26D7281C-2902-4EFC-97FB-66E560193132}"/>
    <cellStyle name="Normal 3 2 2 2 4 4 6" xfId="41610" xr:uid="{08CACA85-27B7-4B69-A9B5-36E7D9460A29}"/>
    <cellStyle name="Normal 3 2 2 2 4 4 7" xfId="44020" xr:uid="{9223590A-A783-4487-B013-5609EA0A0D79}"/>
    <cellStyle name="Normal 3 2 2 2 4 5" xfId="21809" xr:uid="{8A7FBF63-770A-4884-97F0-064AC2982065}"/>
    <cellStyle name="Normal 3 2 2 2 4 5 2" xfId="21810" xr:uid="{013E8414-0D8B-4A2D-9BDA-196F4004A2FA}"/>
    <cellStyle name="Normal 3 2 2 2 4 5 2 2" xfId="41618" xr:uid="{03F65DA9-ED2D-4750-B0CC-BC9920C173B4}"/>
    <cellStyle name="Normal 3 2 2 2 4 5 2 3" xfId="44028" xr:uid="{AB2F47CF-B3C2-4FD3-B92F-7EA62B71ECF6}"/>
    <cellStyle name="Normal 3 2 2 2 4 5 3" xfId="41617" xr:uid="{0F57D110-A25E-43ED-8ED9-F3EF036BEF5A}"/>
    <cellStyle name="Normal 3 2 2 2 4 5 4" xfId="44027" xr:uid="{62C0865E-E976-4191-B4E0-76DA8E73321B}"/>
    <cellStyle name="Normal 3 2 2 2 4 6" xfId="21811" xr:uid="{E271610C-C28F-4D10-8AC5-626201B555B2}"/>
    <cellStyle name="Normal 3 2 2 2 4 6 2" xfId="21812" xr:uid="{C2E70A0D-1057-4FAE-ABCA-6791A73F6B00}"/>
    <cellStyle name="Normal 3 2 2 2 4 6 2 2" xfId="41620" xr:uid="{67E0A958-9804-4687-A524-C4D8F0EB1CA0}"/>
    <cellStyle name="Normal 3 2 2 2 4 6 2 3" xfId="44030" xr:uid="{652A49B4-8442-428A-B605-7628F34E69A4}"/>
    <cellStyle name="Normal 3 2 2 2 4 6 3" xfId="41619" xr:uid="{DA5E56F4-FF3E-4FC5-88B2-072CA8C6ABD8}"/>
    <cellStyle name="Normal 3 2 2 2 4 6 4" xfId="44029" xr:uid="{ADE7ECF1-F3C7-45A1-9F6E-CB382D65562B}"/>
    <cellStyle name="Normal 3 2 2 2 4 7" xfId="21813" xr:uid="{0BF9F454-A25F-4BD7-BC15-D375B81F5007}"/>
    <cellStyle name="Normal 3 2 2 2 4 7 2" xfId="41621" xr:uid="{B908EB27-0C72-4BF4-80B2-04067CA00F68}"/>
    <cellStyle name="Normal 3 2 2 2 4 7 3" xfId="44031" xr:uid="{DEA99809-A9B7-4A01-8907-6D529C0F9A3D}"/>
    <cellStyle name="Normal 3 2 2 2 4 8" xfId="21814" xr:uid="{79880F6C-4FED-4438-9AC2-794751497C29}"/>
    <cellStyle name="Normal 3 2 2 2 4 8 2" xfId="41622" xr:uid="{A16B4614-756C-4211-85F0-2CF6229880E0}"/>
    <cellStyle name="Normal 3 2 2 2 4 8 3" xfId="44032" xr:uid="{EC5E0C2D-740C-4A7A-853C-60AC40A6CFAA}"/>
    <cellStyle name="Normal 3 2 2 2 4 9" xfId="21759" xr:uid="{A7AB48F3-DC32-49F5-9A7F-4A38F957C210}"/>
    <cellStyle name="Normal 3 2 2 2 4 9 2" xfId="41567" xr:uid="{25F694AF-464A-4A60-9FD9-3D910B1CC605}"/>
    <cellStyle name="Normal 3 2 2 2 5" xfId="2178" xr:uid="{3DECBB06-3CA7-46B6-B1A9-06C401D93BCA}"/>
    <cellStyle name="Normal 3 2 2 2 5 2" xfId="4851" xr:uid="{B178066A-D5B1-4373-94B6-650A30A4F141}"/>
    <cellStyle name="Normal 3 2 2 2 5 2 2" xfId="8620" xr:uid="{D62DD7D2-930D-4D0B-B72D-427112DA5B1F}"/>
    <cellStyle name="Normal 3 2 2 2 5 2 2 2" xfId="30110" xr:uid="{E6E9E74E-9121-428D-8225-9EA45F7E2AD4}"/>
    <cellStyle name="Normal 3 2 2 2 5 2 3" xfId="26338" xr:uid="{33815CD1-4654-42E1-884D-DB683C7E15DB}"/>
    <cellStyle name="Normal 3 2 2 2 5 2 4" xfId="48909" xr:uid="{010CD07E-935F-489B-AAC9-0D9739AA8485}"/>
    <cellStyle name="Normal 3 2 2 2 5 3" xfId="6240" xr:uid="{239774C4-7E58-494C-903C-66F122AFEC71}"/>
    <cellStyle name="Normal 3 2 2 2 5 3 2" xfId="27728" xr:uid="{BB269345-9461-4C0D-B50F-1EC9106A775F}"/>
    <cellStyle name="Normal 3 2 2 2 5 3 3" xfId="49413" xr:uid="{CA130D75-8772-46D1-923A-E4AC0DAB71C6}"/>
    <cellStyle name="Normal 3 2 2 2 5 4" xfId="21815" xr:uid="{E4051619-2648-46B0-8B9D-01D8AEF3437A}"/>
    <cellStyle name="Normal 3 2 2 2 5 5" xfId="23888" xr:uid="{FCC1822A-A719-4515-B6A8-AC3AD77F6226}"/>
    <cellStyle name="Normal 3 2 2 2 5 6" xfId="47150" xr:uid="{69AAFC74-7788-4DBD-A099-46A70CF7124B}"/>
    <cellStyle name="Normal 3 2 2 2 6" xfId="4523" xr:uid="{08F512A3-1B08-4B79-AC27-612CC079601C}"/>
    <cellStyle name="Normal 3 2 2 2 6 2" xfId="8321" xr:uid="{511EE4C3-C0CA-4E3E-BB2A-81C0C4377F67}"/>
    <cellStyle name="Normal 3 2 2 2 6 2 2" xfId="29811" xr:uid="{DFCEE6C2-E2EC-4E08-917A-EFFC4202A78B}"/>
    <cellStyle name="Normal 3 2 2 2 6 3" xfId="26036" xr:uid="{6B8AC571-C231-4B69-B6C9-1422024915F8}"/>
    <cellStyle name="Normal 3 2 2 2 6 4" xfId="48643" xr:uid="{FB76FBB8-4AFB-4E64-A1F9-3239E83E0CFB}"/>
    <cellStyle name="Normal 3 2 2 2 7" xfId="5979" xr:uid="{FC253134-D02F-4B94-BDA6-C81548F9DE57}"/>
    <cellStyle name="Normal 3 2 2 2 7 2" xfId="27466" xr:uid="{A41668FC-09B9-4681-AF6D-EB0413DE0DBA}"/>
    <cellStyle name="Normal 3 2 2 2 7 3" xfId="49156" xr:uid="{2FE28E34-1D80-4C79-AD57-0C17AC41F87B}"/>
    <cellStyle name="Normal 3 2 2 2 8" xfId="12597" xr:uid="{676B8752-C1A0-4D78-94A9-E57C34C6992B}"/>
    <cellStyle name="Normal 3 2 2 2 9" xfId="21530" xr:uid="{89F02755-DDB5-4F98-9280-1E33E59D4578}"/>
    <cellStyle name="Normal 3 2 2 3" xfId="1019" xr:uid="{AB718C19-1F29-4DD1-B8BE-595E929DF476}"/>
    <cellStyle name="Normal 3 2 2 3 2" xfId="2045" xr:uid="{A65B377E-6964-4197-A6C1-16CD7112AF36}"/>
    <cellStyle name="Normal 3 2 2 3 2 10" xfId="23778" xr:uid="{3C876020-2867-45D7-A90E-5C1718F6E4CE}"/>
    <cellStyle name="Normal 3 2 2 3 2 11" xfId="44033" xr:uid="{D6698437-BEBA-460D-AA5A-8D65D69DEE92}"/>
    <cellStyle name="Normal 3 2 2 3 2 12" xfId="47040" xr:uid="{020F2446-5E43-4AF8-A27C-189929D56617}"/>
    <cellStyle name="Normal 3 2 2 3 2 2" xfId="2250" xr:uid="{95FDDA5F-D0A4-477A-A98B-D8BA4C52844E}"/>
    <cellStyle name="Normal 3 2 2 3 2 2 10" xfId="44034" xr:uid="{C60B75C4-05F8-4853-8AE1-4E7B11A154D7}"/>
    <cellStyle name="Normal 3 2 2 3 2 2 11" xfId="47223" xr:uid="{2D53477C-622D-4924-96B4-A888755BC0F3}"/>
    <cellStyle name="Normal 3 2 2 3 2 2 2" xfId="4926" xr:uid="{C79DAF8A-1850-4F16-971A-97B531297F15}"/>
    <cellStyle name="Normal 3 2 2 3 2 2 2 10" xfId="48982" xr:uid="{359A2B63-1DAB-4F7D-9C3A-FE6D43B40D47}"/>
    <cellStyle name="Normal 3 2 2 3 2 2 2 2" xfId="8692" xr:uid="{D4813438-4888-4500-A9C3-D11EF34ECB8C}"/>
    <cellStyle name="Normal 3 2 2 3 2 2 2 2 2" xfId="21821" xr:uid="{973ED8B8-678B-4E99-87C2-A84872E59611}"/>
    <cellStyle name="Normal 3 2 2 3 2 2 2 2 2 2" xfId="21822" xr:uid="{D60838F6-A199-4651-B022-464CE608C029}"/>
    <cellStyle name="Normal 3 2 2 3 2 2 2 2 2 2 2" xfId="41628" xr:uid="{0AC0E561-05D8-4145-9013-9B129B2707CF}"/>
    <cellStyle name="Normal 3 2 2 3 2 2 2 2 2 2 3" xfId="44038" xr:uid="{CAC3A843-444E-4975-B965-37F3579AA6D3}"/>
    <cellStyle name="Normal 3 2 2 3 2 2 2 2 2 3" xfId="41627" xr:uid="{5A32505C-5440-4C8C-A211-176B57246C61}"/>
    <cellStyle name="Normal 3 2 2 3 2 2 2 2 2 4" xfId="44037" xr:uid="{FCFEB3D9-AAC2-4E7B-971C-02FBD2C4F4C0}"/>
    <cellStyle name="Normal 3 2 2 3 2 2 2 2 3" xfId="21823" xr:uid="{AE25FF5A-E848-4616-9A25-075F811FC3AD}"/>
    <cellStyle name="Normal 3 2 2 3 2 2 2 2 3 2" xfId="21824" xr:uid="{D5C3A493-32B8-42E3-B8A1-F0BAFAE4B751}"/>
    <cellStyle name="Normal 3 2 2 3 2 2 2 2 3 2 2" xfId="41630" xr:uid="{A783E61C-540B-411F-A358-3CC1ACADCA65}"/>
    <cellStyle name="Normal 3 2 2 3 2 2 2 2 3 2 3" xfId="44040" xr:uid="{7E8196A0-8E4D-4F09-9062-25EB439E6BF7}"/>
    <cellStyle name="Normal 3 2 2 3 2 2 2 2 3 3" xfId="41629" xr:uid="{F7B61534-2D7C-4B50-BC44-DDBC2ADD97FE}"/>
    <cellStyle name="Normal 3 2 2 3 2 2 2 2 3 4" xfId="44039" xr:uid="{C8387363-F58F-491B-B603-7648E250A5B0}"/>
    <cellStyle name="Normal 3 2 2 3 2 2 2 2 4" xfId="21825" xr:uid="{CBD950EE-4228-4F9C-9C5F-591AEAD6C3EB}"/>
    <cellStyle name="Normal 3 2 2 3 2 2 2 2 4 2" xfId="41631" xr:uid="{8646C406-70B8-4347-9E0A-A37CB6E97F23}"/>
    <cellStyle name="Normal 3 2 2 3 2 2 2 2 4 3" xfId="44041" xr:uid="{FD0788F6-A3AC-4502-AB8F-F62016E46468}"/>
    <cellStyle name="Normal 3 2 2 3 2 2 2 2 5" xfId="21826" xr:uid="{B12FBB7A-C6F9-4B50-98DB-CDC982037FF9}"/>
    <cellStyle name="Normal 3 2 2 3 2 2 2 2 5 2" xfId="41632" xr:uid="{26336410-7C34-43E6-B7DE-F0222B18CFB3}"/>
    <cellStyle name="Normal 3 2 2 3 2 2 2 2 5 3" xfId="44042" xr:uid="{2EA5F32F-B83A-4B66-B135-D59EC6D8EB24}"/>
    <cellStyle name="Normal 3 2 2 3 2 2 2 2 6" xfId="21820" xr:uid="{4E50E901-DE97-4B3B-A422-1317737B64DC}"/>
    <cellStyle name="Normal 3 2 2 3 2 2 2 2 6 2" xfId="41626" xr:uid="{642EC3B5-DC39-45FD-8AAF-C9153F29132D}"/>
    <cellStyle name="Normal 3 2 2 3 2 2 2 2 7" xfId="30182" xr:uid="{DC4FA896-5E46-4108-BB5E-46F40CCBB96A}"/>
    <cellStyle name="Normal 3 2 2 3 2 2 2 2 8" xfId="44036" xr:uid="{BB8A438B-1B43-4708-A56A-BE3E08342B6A}"/>
    <cellStyle name="Normal 3 2 2 3 2 2 2 3" xfId="21827" xr:uid="{2B80DE1B-52C4-4629-A603-F0E8E775E379}"/>
    <cellStyle name="Normal 3 2 2 3 2 2 2 3 2" xfId="21828" xr:uid="{AE295576-2802-48FA-8070-5F59C6D6F218}"/>
    <cellStyle name="Normal 3 2 2 3 2 2 2 3 2 2" xfId="41634" xr:uid="{F479CEEC-DCE3-4690-BFD9-609A879293A1}"/>
    <cellStyle name="Normal 3 2 2 3 2 2 2 3 2 3" xfId="44044" xr:uid="{3A1BB4D5-72EF-4326-9BB1-5E9AAEA22AE7}"/>
    <cellStyle name="Normal 3 2 2 3 2 2 2 3 3" xfId="41633" xr:uid="{367C9772-00F0-4C6A-B771-A01276F7E666}"/>
    <cellStyle name="Normal 3 2 2 3 2 2 2 3 4" xfId="44043" xr:uid="{549AA54E-103A-4419-829D-D7F1841ECBC1}"/>
    <cellStyle name="Normal 3 2 2 3 2 2 2 4" xfId="21829" xr:uid="{05BB0BFF-40D0-4A0A-A64E-B08AB4FEC1D3}"/>
    <cellStyle name="Normal 3 2 2 3 2 2 2 4 2" xfId="21830" xr:uid="{B1A462C4-1961-4FBE-84EB-B43C305FA352}"/>
    <cellStyle name="Normal 3 2 2 3 2 2 2 4 2 2" xfId="41636" xr:uid="{825696A0-38D5-41C1-8BCF-DF0EEA1A3730}"/>
    <cellStyle name="Normal 3 2 2 3 2 2 2 4 2 3" xfId="44046" xr:uid="{ADC4DE8F-3192-4F4E-9196-FE9D63250C51}"/>
    <cellStyle name="Normal 3 2 2 3 2 2 2 4 3" xfId="41635" xr:uid="{7A362B49-85BD-4FFF-A0A5-7FD68E1244C0}"/>
    <cellStyle name="Normal 3 2 2 3 2 2 2 4 4" xfId="44045" xr:uid="{728A1399-1527-4F51-9971-40A68FE60D92}"/>
    <cellStyle name="Normal 3 2 2 3 2 2 2 5" xfId="21831" xr:uid="{A4378DE4-BB4B-4063-BBE0-151505DE84A6}"/>
    <cellStyle name="Normal 3 2 2 3 2 2 2 5 2" xfId="41637" xr:uid="{513E755C-8C1E-4665-96B2-30799385410C}"/>
    <cellStyle name="Normal 3 2 2 3 2 2 2 5 3" xfId="44047" xr:uid="{206E5F55-ACD3-432F-8D4A-69B6ABE1CD5F}"/>
    <cellStyle name="Normal 3 2 2 3 2 2 2 6" xfId="21832" xr:uid="{71783E8D-84C3-4D49-B95A-0F2D166E9C6F}"/>
    <cellStyle name="Normal 3 2 2 3 2 2 2 6 2" xfId="41638" xr:uid="{2B6507B5-D5F8-4CF7-9C59-A13AF2A5B6ED}"/>
    <cellStyle name="Normal 3 2 2 3 2 2 2 6 3" xfId="44048" xr:uid="{8BEDB1CB-B779-4DBD-97D8-29E7E388C22C}"/>
    <cellStyle name="Normal 3 2 2 3 2 2 2 7" xfId="21819" xr:uid="{8A062DEC-27D3-47CF-B194-229C822C4535}"/>
    <cellStyle name="Normal 3 2 2 3 2 2 2 7 2" xfId="41625" xr:uid="{450CA3B2-1C1F-4391-AD2C-D86D0264EDB4}"/>
    <cellStyle name="Normal 3 2 2 3 2 2 2 8" xfId="26413" xr:uid="{C9E71755-11CA-4821-B645-077894347407}"/>
    <cellStyle name="Normal 3 2 2 3 2 2 2 9" xfId="44035" xr:uid="{4CCD15AA-BAC4-4522-90C6-D3BD633EAFCD}"/>
    <cellStyle name="Normal 3 2 2 3 2 2 3" xfId="6313" xr:uid="{A383CCFE-D855-4964-8E03-6273097A09BA}"/>
    <cellStyle name="Normal 3 2 2 3 2 2 3 2" xfId="21834" xr:uid="{D6C0F00A-2C5F-4626-9CDA-B70E9796A830}"/>
    <cellStyle name="Normal 3 2 2 3 2 2 3 2 2" xfId="21835" xr:uid="{88E8A81A-876F-4F28-87D1-647AD6A556A6}"/>
    <cellStyle name="Normal 3 2 2 3 2 2 3 2 2 2" xfId="41641" xr:uid="{970AB8FA-B5FA-444C-B12F-A5CC04F387F4}"/>
    <cellStyle name="Normal 3 2 2 3 2 2 3 2 2 3" xfId="44051" xr:uid="{1F1D0A0C-7A48-4EF0-B43D-AD078EB886B8}"/>
    <cellStyle name="Normal 3 2 2 3 2 2 3 2 3" xfId="41640" xr:uid="{F3F8F94E-B7BA-4CCD-9975-CF50C6B4C3DC}"/>
    <cellStyle name="Normal 3 2 2 3 2 2 3 2 4" xfId="44050" xr:uid="{242C9540-FEF6-4B55-9025-1B5E1120D2AB}"/>
    <cellStyle name="Normal 3 2 2 3 2 2 3 3" xfId="21836" xr:uid="{AD9BA822-DB1D-45F0-A0E0-A42C8A3BB7AC}"/>
    <cellStyle name="Normal 3 2 2 3 2 2 3 3 2" xfId="21837" xr:uid="{DCC36A64-6819-4086-B978-CB66F690654C}"/>
    <cellStyle name="Normal 3 2 2 3 2 2 3 3 2 2" xfId="41643" xr:uid="{3670E964-7CC4-4B2A-B36A-D39357E392C4}"/>
    <cellStyle name="Normal 3 2 2 3 2 2 3 3 2 3" xfId="44053" xr:uid="{5F8F4D23-CB37-450C-96E4-7AAAB9FDE712}"/>
    <cellStyle name="Normal 3 2 2 3 2 2 3 3 3" xfId="41642" xr:uid="{44334E8E-FB36-49D7-9E82-10993BA1B6AF}"/>
    <cellStyle name="Normal 3 2 2 3 2 2 3 3 4" xfId="44052" xr:uid="{EFEF9348-114B-49C5-B915-87FA7E4F4EA2}"/>
    <cellStyle name="Normal 3 2 2 3 2 2 3 4" xfId="21838" xr:uid="{9CF3AD85-5366-43F7-849D-B91D093699D8}"/>
    <cellStyle name="Normal 3 2 2 3 2 2 3 4 2" xfId="41644" xr:uid="{015DA187-7168-4F7E-BB53-94DEA0D41860}"/>
    <cellStyle name="Normal 3 2 2 3 2 2 3 4 3" xfId="44054" xr:uid="{5DDB0210-5C02-4D40-AA86-97F1E60910DD}"/>
    <cellStyle name="Normal 3 2 2 3 2 2 3 5" xfId="21839" xr:uid="{75F5C799-F6E9-4D1A-B1D4-4263F9702B89}"/>
    <cellStyle name="Normal 3 2 2 3 2 2 3 5 2" xfId="41645" xr:uid="{7B77EF21-A6DC-4CDC-A7E5-3B43477171FF}"/>
    <cellStyle name="Normal 3 2 2 3 2 2 3 5 3" xfId="44055" xr:uid="{C40CB43C-3DDA-4893-AD28-D600BCDD7B95}"/>
    <cellStyle name="Normal 3 2 2 3 2 2 3 6" xfId="21833" xr:uid="{986645F2-90BD-47E6-935A-A0F30A1CEDE7}"/>
    <cellStyle name="Normal 3 2 2 3 2 2 3 6 2" xfId="41639" xr:uid="{429BAB5C-E9CD-45AD-B438-D373D05BD43B}"/>
    <cellStyle name="Normal 3 2 2 3 2 2 3 7" xfId="27801" xr:uid="{B9110C30-495B-49D5-A991-77FD06C2A230}"/>
    <cellStyle name="Normal 3 2 2 3 2 2 3 8" xfId="44049" xr:uid="{E574148E-BBD0-466B-925F-5718B607A839}"/>
    <cellStyle name="Normal 3 2 2 3 2 2 3 9" xfId="49488" xr:uid="{C4B41B12-CFB0-4988-B144-28BF4FCCDF0C}"/>
    <cellStyle name="Normal 3 2 2 3 2 2 4" xfId="21840" xr:uid="{1F0D51D9-D645-44CD-8E83-299E8FF30CD1}"/>
    <cellStyle name="Normal 3 2 2 3 2 2 4 2" xfId="21841" xr:uid="{FB512BD5-B980-4F9C-8FFC-9F8758BBB7D8}"/>
    <cellStyle name="Normal 3 2 2 3 2 2 4 2 2" xfId="41647" xr:uid="{119A82F7-D5F0-449E-A7BD-68373CC2DF78}"/>
    <cellStyle name="Normal 3 2 2 3 2 2 4 2 3" xfId="44057" xr:uid="{1330000B-84EF-4FB6-B8C0-5505ADB6169A}"/>
    <cellStyle name="Normal 3 2 2 3 2 2 4 3" xfId="41646" xr:uid="{9D2ABB1E-5CCA-4F5A-A678-74D49442FF40}"/>
    <cellStyle name="Normal 3 2 2 3 2 2 4 4" xfId="44056" xr:uid="{4458BBB1-0C65-4D08-911D-A6E38F56F336}"/>
    <cellStyle name="Normal 3 2 2 3 2 2 5" xfId="21842" xr:uid="{2741E0D1-E472-473A-A2DD-B71086BA17DC}"/>
    <cellStyle name="Normal 3 2 2 3 2 2 5 2" xfId="21843" xr:uid="{062EDAE9-3A93-4511-B9F0-CE3EE665C2AB}"/>
    <cellStyle name="Normal 3 2 2 3 2 2 5 2 2" xfId="41649" xr:uid="{761C5379-7EC9-435C-AA7B-A103AE198850}"/>
    <cellStyle name="Normal 3 2 2 3 2 2 5 2 3" xfId="44059" xr:uid="{36B7AC96-34C0-4AAD-AC5C-7D0D554658AF}"/>
    <cellStyle name="Normal 3 2 2 3 2 2 5 3" xfId="41648" xr:uid="{5B3EF435-CBDA-4E46-969E-4DFE9F683175}"/>
    <cellStyle name="Normal 3 2 2 3 2 2 5 4" xfId="44058" xr:uid="{1ABFCC43-5227-47AD-80B3-99D51B790530}"/>
    <cellStyle name="Normal 3 2 2 3 2 2 6" xfId="21844" xr:uid="{F3B6EB74-0BD0-4D05-818F-ABA5BFB96F64}"/>
    <cellStyle name="Normal 3 2 2 3 2 2 6 2" xfId="41650" xr:uid="{D4C5A87A-8C12-43F9-B1C0-C71F357738CF}"/>
    <cellStyle name="Normal 3 2 2 3 2 2 6 3" xfId="44060" xr:uid="{0937B36D-F42E-414C-97AA-E53BDF56B92F}"/>
    <cellStyle name="Normal 3 2 2 3 2 2 7" xfId="21845" xr:uid="{F5934F13-5A0B-4FF0-94F8-DB03F339D721}"/>
    <cellStyle name="Normal 3 2 2 3 2 2 7 2" xfId="41651" xr:uid="{58D2B1E6-5203-4AA4-A02D-E29A6A01B6E1}"/>
    <cellStyle name="Normal 3 2 2 3 2 2 7 3" xfId="44061" xr:uid="{7CB0F2B4-AC70-463E-BABC-4058CF56AFD9}"/>
    <cellStyle name="Normal 3 2 2 3 2 2 8" xfId="21818" xr:uid="{09D73FFA-6ACC-4DE7-89FC-839048492D8F}"/>
    <cellStyle name="Normal 3 2 2 3 2 2 8 2" xfId="41624" xr:uid="{222528E4-B6B1-4695-877B-B9C59C5E1173}"/>
    <cellStyle name="Normal 3 2 2 3 2 2 9" xfId="23961" xr:uid="{3261B929-E8AC-49B7-B64D-EC776D5E9D1F}"/>
    <cellStyle name="Normal 3 2 2 3 2 3" xfId="4711" xr:uid="{6BD28864-91BF-4138-8A69-1E526E82DD77}"/>
    <cellStyle name="Normal 3 2 2 3 2 3 10" xfId="48798" xr:uid="{CF4D7010-51DF-45A0-8661-F4DD4491B335}"/>
    <cellStyle name="Normal 3 2 2 3 2 3 2" xfId="8479" xr:uid="{93F74382-0D14-49C0-AF34-072D016D7B12}"/>
    <cellStyle name="Normal 3 2 2 3 2 3 2 2" xfId="21848" xr:uid="{C752AB00-65FF-4A46-86B6-DB1D423E69C2}"/>
    <cellStyle name="Normal 3 2 2 3 2 3 2 2 2" xfId="21849" xr:uid="{4AF74C76-D7CC-4E15-A566-DEFDD07A107D}"/>
    <cellStyle name="Normal 3 2 2 3 2 3 2 2 2 2" xfId="41655" xr:uid="{85D3560A-5988-493A-8B76-97B284D91BF5}"/>
    <cellStyle name="Normal 3 2 2 3 2 3 2 2 2 3" xfId="44065" xr:uid="{162A35A9-E296-493B-9EDB-8C5F8FF04263}"/>
    <cellStyle name="Normal 3 2 2 3 2 3 2 2 3" xfId="41654" xr:uid="{9EC8D29A-8EC8-4CCE-AF7C-3C6419EC15C0}"/>
    <cellStyle name="Normal 3 2 2 3 2 3 2 2 4" xfId="44064" xr:uid="{DD6F1375-B086-4136-A4B5-3E2CD49A176F}"/>
    <cellStyle name="Normal 3 2 2 3 2 3 2 3" xfId="21850" xr:uid="{25BBA020-2BB1-4186-9B86-64918737BCE6}"/>
    <cellStyle name="Normal 3 2 2 3 2 3 2 3 2" xfId="21851" xr:uid="{9AFD513C-14A1-4D18-963B-7E51215AC6C1}"/>
    <cellStyle name="Normal 3 2 2 3 2 3 2 3 2 2" xfId="41657" xr:uid="{90664401-D659-4ED4-9FEF-A7339D9BC97F}"/>
    <cellStyle name="Normal 3 2 2 3 2 3 2 3 2 3" xfId="44067" xr:uid="{24E1FFD5-2F91-4870-95F0-951E6788ABCE}"/>
    <cellStyle name="Normal 3 2 2 3 2 3 2 3 3" xfId="41656" xr:uid="{6EC04E90-14E9-46F1-B937-7EBF2A319367}"/>
    <cellStyle name="Normal 3 2 2 3 2 3 2 3 4" xfId="44066" xr:uid="{62C8C959-0952-4E4C-BA07-965432051EC1}"/>
    <cellStyle name="Normal 3 2 2 3 2 3 2 4" xfId="21852" xr:uid="{ECEC8619-FE6A-43B1-9BF8-EA0C2797B322}"/>
    <cellStyle name="Normal 3 2 2 3 2 3 2 4 2" xfId="41658" xr:uid="{1BE8D8B3-44CC-48E7-813A-871FDD181AAD}"/>
    <cellStyle name="Normal 3 2 2 3 2 3 2 4 3" xfId="44068" xr:uid="{03795C7E-4674-4418-A5A2-E2543F0830E8}"/>
    <cellStyle name="Normal 3 2 2 3 2 3 2 5" xfId="21853" xr:uid="{7D2D8F59-73D9-4D54-907F-BB2C23C8DA1E}"/>
    <cellStyle name="Normal 3 2 2 3 2 3 2 5 2" xfId="41659" xr:uid="{3A38F351-9DC7-42C2-B905-7A2C7D1CBD5D}"/>
    <cellStyle name="Normal 3 2 2 3 2 3 2 5 3" xfId="44069" xr:uid="{056B9AED-9ED9-42AF-8725-19C541B1CB9B}"/>
    <cellStyle name="Normal 3 2 2 3 2 3 2 6" xfId="21847" xr:uid="{7F0DD135-7D71-4555-B7A3-24420B1C08BC}"/>
    <cellStyle name="Normal 3 2 2 3 2 3 2 6 2" xfId="41653" xr:uid="{697ECDD3-8B81-4FB0-990E-E6E03B2CAA13}"/>
    <cellStyle name="Normal 3 2 2 3 2 3 2 7" xfId="29969" xr:uid="{F651EB09-7EFB-411C-B29A-4FBFA7EF1C5B}"/>
    <cellStyle name="Normal 3 2 2 3 2 3 2 8" xfId="44063" xr:uid="{A90785FD-5700-47DE-9EDA-9C491D1658B3}"/>
    <cellStyle name="Normal 3 2 2 3 2 3 3" xfId="21854" xr:uid="{3EC61E50-008D-4F94-A641-09B5F5AB0580}"/>
    <cellStyle name="Normal 3 2 2 3 2 3 3 2" xfId="21855" xr:uid="{6E7F685B-F391-4E8C-83E1-D8F44292E3DC}"/>
    <cellStyle name="Normal 3 2 2 3 2 3 3 2 2" xfId="41661" xr:uid="{1CAB388D-5C6B-4AF5-B380-0E9396D5DBFA}"/>
    <cellStyle name="Normal 3 2 2 3 2 3 3 2 3" xfId="44071" xr:uid="{83DFD232-CFCB-4132-AE49-DB89B85B462E}"/>
    <cellStyle name="Normal 3 2 2 3 2 3 3 3" xfId="41660" xr:uid="{947F0FA9-94DD-400A-A78F-CF77A109CE89}"/>
    <cellStyle name="Normal 3 2 2 3 2 3 3 4" xfId="44070" xr:uid="{5FDD0AB7-6B82-4ADF-8296-80D23DF8DACC}"/>
    <cellStyle name="Normal 3 2 2 3 2 3 4" xfId="21856" xr:uid="{C1D1B016-ED54-4FED-8698-05D5A09FD507}"/>
    <cellStyle name="Normal 3 2 2 3 2 3 4 2" xfId="21857" xr:uid="{4867AB4B-9724-4164-8A88-00ADC15B3DAC}"/>
    <cellStyle name="Normal 3 2 2 3 2 3 4 2 2" xfId="41663" xr:uid="{033CE070-94B5-44D3-93B8-DDB05F48ED77}"/>
    <cellStyle name="Normal 3 2 2 3 2 3 4 2 3" xfId="44073" xr:uid="{697FA3B8-7C90-41B6-AC28-571FA5E240F6}"/>
    <cellStyle name="Normal 3 2 2 3 2 3 4 3" xfId="41662" xr:uid="{0C2AAC7A-F232-4F78-BD1F-DCA4048C377D}"/>
    <cellStyle name="Normal 3 2 2 3 2 3 4 4" xfId="44072" xr:uid="{ED14691E-11C2-4711-8184-65856C8C25D5}"/>
    <cellStyle name="Normal 3 2 2 3 2 3 5" xfId="21858" xr:uid="{71A7B64E-13C8-49FD-A7CA-1A74C759E80E}"/>
    <cellStyle name="Normal 3 2 2 3 2 3 5 2" xfId="41664" xr:uid="{6913EE21-E8E1-49A1-82BF-42ABC2CB78F5}"/>
    <cellStyle name="Normal 3 2 2 3 2 3 5 3" xfId="44074" xr:uid="{49D3EB52-487A-48D8-92FC-36E01D19094A}"/>
    <cellStyle name="Normal 3 2 2 3 2 3 6" xfId="21859" xr:uid="{549AD630-ABE0-40E2-BA70-D96FF8CD173D}"/>
    <cellStyle name="Normal 3 2 2 3 2 3 6 2" xfId="41665" xr:uid="{D60C8EA2-BC06-4DF4-B9CC-AB79BD749CAA}"/>
    <cellStyle name="Normal 3 2 2 3 2 3 6 3" xfId="44075" xr:uid="{13761DF7-0919-40AA-928A-874AF70475AF}"/>
    <cellStyle name="Normal 3 2 2 3 2 3 7" xfId="21846" xr:uid="{28EE93D2-729E-4079-BE3C-553198B0902F}"/>
    <cellStyle name="Normal 3 2 2 3 2 3 7 2" xfId="41652" xr:uid="{4226A557-B056-4B44-B1D0-1E991CC6467A}"/>
    <cellStyle name="Normal 3 2 2 3 2 3 8" xfId="26197" xr:uid="{C5A26792-31E0-4A4B-AF5A-C16A651794BB}"/>
    <cellStyle name="Normal 3 2 2 3 2 3 9" xfId="44062" xr:uid="{99019A6B-7F15-46B5-A2D3-994DBA972B67}"/>
    <cellStyle name="Normal 3 2 2 3 2 4" xfId="6130" xr:uid="{EFEB7B17-EEC6-4C95-800F-FD3BB6FCCAE9}"/>
    <cellStyle name="Normal 3 2 2 3 2 4 2" xfId="21861" xr:uid="{0490171F-4AEC-4E03-98A1-46164387AA6D}"/>
    <cellStyle name="Normal 3 2 2 3 2 4 2 2" xfId="21862" xr:uid="{B3A2AF59-D27F-4099-8350-89CE7CA859C4}"/>
    <cellStyle name="Normal 3 2 2 3 2 4 2 2 2" xfId="41668" xr:uid="{179AB412-051D-4A04-A039-6A978A0BC9EA}"/>
    <cellStyle name="Normal 3 2 2 3 2 4 2 2 3" xfId="44078" xr:uid="{741400A9-611F-41E5-9E57-77D77F02157A}"/>
    <cellStyle name="Normal 3 2 2 3 2 4 2 3" xfId="41667" xr:uid="{0768C05E-0820-4598-AE4F-9100605ADEC9}"/>
    <cellStyle name="Normal 3 2 2 3 2 4 2 4" xfId="44077" xr:uid="{A95BDE60-B8F8-47EC-82DE-1427C304FB28}"/>
    <cellStyle name="Normal 3 2 2 3 2 4 3" xfId="21863" xr:uid="{48B25A7B-80C4-464D-822A-62FCDFA68FD2}"/>
    <cellStyle name="Normal 3 2 2 3 2 4 3 2" xfId="21864" xr:uid="{666DA74F-19FC-4F45-9212-61BB534C4E94}"/>
    <cellStyle name="Normal 3 2 2 3 2 4 3 2 2" xfId="41670" xr:uid="{8264AAC9-EDA3-47CA-8637-1F29674A8902}"/>
    <cellStyle name="Normal 3 2 2 3 2 4 3 2 3" xfId="44080" xr:uid="{8355EAB6-0C98-474A-84E5-42CEBD056665}"/>
    <cellStyle name="Normal 3 2 2 3 2 4 3 3" xfId="41669" xr:uid="{7DE7C363-85B7-4EED-BEA1-6CAE5D8AE2B7}"/>
    <cellStyle name="Normal 3 2 2 3 2 4 3 4" xfId="44079" xr:uid="{D468AD3A-9950-4F43-A83D-53A05B8541FF}"/>
    <cellStyle name="Normal 3 2 2 3 2 4 4" xfId="21865" xr:uid="{838B8570-0704-45A6-80C3-CD1B3E6ADD5C}"/>
    <cellStyle name="Normal 3 2 2 3 2 4 4 2" xfId="41671" xr:uid="{FAA623EA-967D-4E39-85F1-43F8BC0E5865}"/>
    <cellStyle name="Normal 3 2 2 3 2 4 4 3" xfId="44081" xr:uid="{630A1266-CF08-43E8-BF7B-B7CC4D66C984}"/>
    <cellStyle name="Normal 3 2 2 3 2 4 5" xfId="21866" xr:uid="{10E447B5-FA11-4C23-93E0-B420F55733E8}"/>
    <cellStyle name="Normal 3 2 2 3 2 4 5 2" xfId="41672" xr:uid="{F921491B-EACE-4313-B8A3-7A79BE288830}"/>
    <cellStyle name="Normal 3 2 2 3 2 4 5 3" xfId="44082" xr:uid="{2A98BB7C-3750-429A-9359-F8566D5DAF98}"/>
    <cellStyle name="Normal 3 2 2 3 2 4 6" xfId="21860" xr:uid="{6F560C0C-2061-43C3-AAD8-3DFFAE048004}"/>
    <cellStyle name="Normal 3 2 2 3 2 4 6 2" xfId="41666" xr:uid="{53DD1E24-38BA-4D15-BBF5-35C012386785}"/>
    <cellStyle name="Normal 3 2 2 3 2 4 7" xfId="27617" xr:uid="{0C0A199D-C36E-42B4-AD74-92A188DE0588}"/>
    <cellStyle name="Normal 3 2 2 3 2 4 8" xfId="44076" xr:uid="{1E4BF99D-CF18-4788-B337-3CC2EEEE6F83}"/>
    <cellStyle name="Normal 3 2 2 3 2 4 9" xfId="49307" xr:uid="{C7E3AD56-E304-4000-AC15-925221A9BF4C}"/>
    <cellStyle name="Normal 3 2 2 3 2 5" xfId="21867" xr:uid="{F7EFE804-F4C6-43DE-AE99-A209C0A2CEBF}"/>
    <cellStyle name="Normal 3 2 2 3 2 5 2" xfId="21868" xr:uid="{2BDFA9EE-24F9-427E-945A-5875AA614533}"/>
    <cellStyle name="Normal 3 2 2 3 2 5 2 2" xfId="41674" xr:uid="{245CB5D1-7E42-4EBE-99E3-8D557DA56989}"/>
    <cellStyle name="Normal 3 2 2 3 2 5 2 3" xfId="44084" xr:uid="{CEB33C9C-B53B-436B-A533-3AAA53E61383}"/>
    <cellStyle name="Normal 3 2 2 3 2 5 3" xfId="41673" xr:uid="{BA8D1520-47F0-45AF-984A-91A7B362C1C8}"/>
    <cellStyle name="Normal 3 2 2 3 2 5 4" xfId="44083" xr:uid="{D028C08C-708A-4A86-A398-817B95BCA78A}"/>
    <cellStyle name="Normal 3 2 2 3 2 6" xfId="21869" xr:uid="{57A49AC1-6FE3-4062-879F-C45454D412B6}"/>
    <cellStyle name="Normal 3 2 2 3 2 6 2" xfId="21870" xr:uid="{F2AEE52A-13F2-4BE6-834F-6C32C07FB7C1}"/>
    <cellStyle name="Normal 3 2 2 3 2 6 2 2" xfId="41676" xr:uid="{EA889A57-4876-4B5A-8C2F-D9791CA8D4B6}"/>
    <cellStyle name="Normal 3 2 2 3 2 6 2 3" xfId="44086" xr:uid="{C520C477-8182-4378-A6CE-B38FAEFEBB99}"/>
    <cellStyle name="Normal 3 2 2 3 2 6 3" xfId="41675" xr:uid="{F694B05A-BEDE-477D-98D4-B29FF859EE10}"/>
    <cellStyle name="Normal 3 2 2 3 2 6 4" xfId="44085" xr:uid="{FC121A5F-CB48-43A7-8DE3-2F8683CB3C5A}"/>
    <cellStyle name="Normal 3 2 2 3 2 7" xfId="21871" xr:uid="{7613090A-C2BC-424B-9099-1578A77B6589}"/>
    <cellStyle name="Normal 3 2 2 3 2 7 2" xfId="41677" xr:uid="{AC28F79E-C840-4DAC-AF20-AB038931C313}"/>
    <cellStyle name="Normal 3 2 2 3 2 7 3" xfId="44087" xr:uid="{2E6AC2FF-84D8-4130-B4A2-003F0FF81246}"/>
    <cellStyle name="Normal 3 2 2 3 2 8" xfId="21872" xr:uid="{73A746F3-D53E-4F49-9A22-EF99252291FD}"/>
    <cellStyle name="Normal 3 2 2 3 2 8 2" xfId="41678" xr:uid="{5075105E-6A99-49C3-91CD-F206A361E15F}"/>
    <cellStyle name="Normal 3 2 2 3 2 8 3" xfId="44088" xr:uid="{D261C703-B700-4E0A-BD38-5EF899980773}"/>
    <cellStyle name="Normal 3 2 2 3 2 9" xfId="21817" xr:uid="{9915EB29-88F7-47E2-9CAE-33BA747FA3EE}"/>
    <cellStyle name="Normal 3 2 2 3 2 9 2" xfId="41623" xr:uid="{0B02F548-13D8-4929-9C18-BB73B396CD21}"/>
    <cellStyle name="Normal 3 2 2 3 3" xfId="2194" xr:uid="{5E3925AE-FC78-4B8F-89C1-A766D91740F6}"/>
    <cellStyle name="Normal 3 2 2 3 3 10" xfId="23903" xr:uid="{CCA0FEEC-87D7-4436-B5BE-2CD1A3C35553}"/>
    <cellStyle name="Normal 3 2 2 3 3 11" xfId="44089" xr:uid="{A9316062-D4E7-40B8-A970-AB42B879518E}"/>
    <cellStyle name="Normal 3 2 2 3 3 12" xfId="47165" xr:uid="{F0700E77-E617-4A16-ADEA-06F94811894F}"/>
    <cellStyle name="Normal 3 2 2 3 3 2" xfId="4867" xr:uid="{4CCE0AD5-4D91-4587-8A25-C07B3FF6AB20}"/>
    <cellStyle name="Normal 3 2 2 3 3 2 10" xfId="44090" xr:uid="{E482ED62-4603-4C72-B1A4-70618FE9057C}"/>
    <cellStyle name="Normal 3 2 2 3 3 2 11" xfId="48924" xr:uid="{630BEC4C-FCBA-4846-920E-8F9B6389DE90}"/>
    <cellStyle name="Normal 3 2 2 3 3 2 2" xfId="8635" xr:uid="{EEAAEF03-0B4D-4045-A09A-712B9E01C29D}"/>
    <cellStyle name="Normal 3 2 2 3 3 2 2 2" xfId="21876" xr:uid="{C3155FA4-AE82-4269-B6DE-4B0D9B3087BF}"/>
    <cellStyle name="Normal 3 2 2 3 3 2 2 2 2" xfId="21877" xr:uid="{1DBF31E9-79C8-4C7A-BE06-0E906D0E948F}"/>
    <cellStyle name="Normal 3 2 2 3 3 2 2 2 2 2" xfId="21878" xr:uid="{F8B43AEF-2596-4B01-A2B8-03C64721DCC6}"/>
    <cellStyle name="Normal 3 2 2 3 3 2 2 2 2 2 2" xfId="41684" xr:uid="{F02E552E-8871-4F62-9050-BA57E727E7AA}"/>
    <cellStyle name="Normal 3 2 2 3 3 2 2 2 2 2 3" xfId="44094" xr:uid="{AB273319-E3F2-4E87-9DEB-5FEB9F0B3585}"/>
    <cellStyle name="Normal 3 2 2 3 3 2 2 2 2 3" xfId="41683" xr:uid="{39AA9A80-D4EE-4D9F-9703-35861A176D04}"/>
    <cellStyle name="Normal 3 2 2 3 3 2 2 2 2 4" xfId="44093" xr:uid="{7E3C6632-F6A8-433F-86F8-FF24D011442E}"/>
    <cellStyle name="Normal 3 2 2 3 3 2 2 2 3" xfId="21879" xr:uid="{96DEB077-87E5-4EE9-A029-471C7B7CB2B5}"/>
    <cellStyle name="Normal 3 2 2 3 3 2 2 2 3 2" xfId="21880" xr:uid="{183357D5-8CFA-4C19-AB45-3C1ED0C4263C}"/>
    <cellStyle name="Normal 3 2 2 3 3 2 2 2 3 2 2" xfId="41686" xr:uid="{F6DEDD8B-F2C9-4036-966A-AF031CD8CF11}"/>
    <cellStyle name="Normal 3 2 2 3 3 2 2 2 3 2 3" xfId="44096" xr:uid="{CFED4DCE-15C9-489D-B0CD-F31ADC438452}"/>
    <cellStyle name="Normal 3 2 2 3 3 2 2 2 3 3" xfId="41685" xr:uid="{E5A419BC-17B5-4B2E-B8C6-2D3E0039B880}"/>
    <cellStyle name="Normal 3 2 2 3 3 2 2 2 3 4" xfId="44095" xr:uid="{47092783-36D1-433D-A917-61ACFC269D31}"/>
    <cellStyle name="Normal 3 2 2 3 3 2 2 2 4" xfId="21881" xr:uid="{AD6969A2-8885-4633-A225-EC013A3E8E40}"/>
    <cellStyle name="Normal 3 2 2 3 3 2 2 2 4 2" xfId="41687" xr:uid="{9D4056FA-9A70-4F5E-877A-0CFC5440BF42}"/>
    <cellStyle name="Normal 3 2 2 3 3 2 2 2 4 3" xfId="44097" xr:uid="{38F009DB-2117-4F25-BA43-DA497E7CBB89}"/>
    <cellStyle name="Normal 3 2 2 3 3 2 2 2 5" xfId="21882" xr:uid="{4EEC0CC1-22BC-4EBE-BC92-1730B1D1D919}"/>
    <cellStyle name="Normal 3 2 2 3 3 2 2 2 5 2" xfId="41688" xr:uid="{C7FD7BFD-13A9-42CE-9C74-EE2D57B1E49B}"/>
    <cellStyle name="Normal 3 2 2 3 3 2 2 2 5 3" xfId="44098" xr:uid="{346CA1FB-B433-4B89-9387-F5C2BEB0B4CE}"/>
    <cellStyle name="Normal 3 2 2 3 3 2 2 2 6" xfId="41682" xr:uid="{36BA39EC-EE8A-44A5-9184-F001025326DC}"/>
    <cellStyle name="Normal 3 2 2 3 3 2 2 2 7" xfId="44092" xr:uid="{3FF74C2C-B708-4901-B66A-8711CE10AA10}"/>
    <cellStyle name="Normal 3 2 2 3 3 2 2 3" xfId="21883" xr:uid="{9EF1EF10-D6B6-4C0F-8B50-D64EABDD7952}"/>
    <cellStyle name="Normal 3 2 2 3 3 2 2 3 2" xfId="21884" xr:uid="{CD0C1463-D1FB-49AB-8FDF-09627AA1C6AE}"/>
    <cellStyle name="Normal 3 2 2 3 3 2 2 3 2 2" xfId="41690" xr:uid="{66CD1F8F-FA9B-4F1C-B59B-BD0172F2BB7D}"/>
    <cellStyle name="Normal 3 2 2 3 3 2 2 3 2 3" xfId="44100" xr:uid="{A09FF474-98D9-4CA5-8369-20861AAE9606}"/>
    <cellStyle name="Normal 3 2 2 3 3 2 2 3 3" xfId="41689" xr:uid="{A9AA7C53-9010-4309-B754-30F875CBB4A2}"/>
    <cellStyle name="Normal 3 2 2 3 3 2 2 3 4" xfId="44099" xr:uid="{8D8210D0-6031-4E3D-A798-F93AD81A1757}"/>
    <cellStyle name="Normal 3 2 2 3 3 2 2 4" xfId="21885" xr:uid="{3AE3382C-1FE9-4053-9FEC-B97EED2CE430}"/>
    <cellStyle name="Normal 3 2 2 3 3 2 2 4 2" xfId="21886" xr:uid="{CF3FF5B3-CEC6-4649-82C1-1BD6C399EEFC}"/>
    <cellStyle name="Normal 3 2 2 3 3 2 2 4 2 2" xfId="41692" xr:uid="{19289999-E0BB-47B8-BA1D-88F6A60BAD01}"/>
    <cellStyle name="Normal 3 2 2 3 3 2 2 4 2 3" xfId="44102" xr:uid="{129964ED-43DF-457C-9CEE-5F3869C7FF94}"/>
    <cellStyle name="Normal 3 2 2 3 3 2 2 4 3" xfId="41691" xr:uid="{7DA6279D-E66E-4F17-92EB-A1CDCD6169F0}"/>
    <cellStyle name="Normal 3 2 2 3 3 2 2 4 4" xfId="44101" xr:uid="{5A8B7B07-59E7-4DFF-8A3F-46BCB80E1594}"/>
    <cellStyle name="Normal 3 2 2 3 3 2 2 5" xfId="21887" xr:uid="{9431D927-FAED-40DA-95C3-F08DD0D9C100}"/>
    <cellStyle name="Normal 3 2 2 3 3 2 2 5 2" xfId="41693" xr:uid="{36D96567-5D19-4B2A-83E8-CA85CFA210D6}"/>
    <cellStyle name="Normal 3 2 2 3 3 2 2 5 3" xfId="44103" xr:uid="{9823A2C7-D186-4E4B-B213-2D55E3AE1F79}"/>
    <cellStyle name="Normal 3 2 2 3 3 2 2 6" xfId="21888" xr:uid="{B5AC2441-C8F9-4614-BE53-FD43119E6566}"/>
    <cellStyle name="Normal 3 2 2 3 3 2 2 6 2" xfId="41694" xr:uid="{465EBA20-2FFE-4D44-8659-47E5856D7E9A}"/>
    <cellStyle name="Normal 3 2 2 3 3 2 2 6 3" xfId="44104" xr:uid="{05FA3778-52E1-4099-94A9-84BC8C3E687B}"/>
    <cellStyle name="Normal 3 2 2 3 3 2 2 7" xfId="21875" xr:uid="{A3968963-8EA6-4623-98F0-43A2FAFE6A0C}"/>
    <cellStyle name="Normal 3 2 2 3 3 2 2 7 2" xfId="41681" xr:uid="{906DF6F8-1F4C-482C-9050-086A41DD3076}"/>
    <cellStyle name="Normal 3 2 2 3 3 2 2 8" xfId="30125" xr:uid="{E4FE298A-BD37-422C-B689-FD8C14304E2F}"/>
    <cellStyle name="Normal 3 2 2 3 3 2 2 9" xfId="44091" xr:uid="{3C42DDF0-3E5D-4416-BDBF-DDDC493EF774}"/>
    <cellStyle name="Normal 3 2 2 3 3 2 3" xfId="21889" xr:uid="{F8C6F5E1-7B8D-40D0-9160-C2412B6FF723}"/>
    <cellStyle name="Normal 3 2 2 3 3 2 3 2" xfId="21890" xr:uid="{2C7A9E8D-8954-4979-A814-1459BD319BF2}"/>
    <cellStyle name="Normal 3 2 2 3 3 2 3 2 2" xfId="21891" xr:uid="{5CE5809C-455A-4EE8-84C0-51D658961A93}"/>
    <cellStyle name="Normal 3 2 2 3 3 2 3 2 2 2" xfId="41697" xr:uid="{DCC79202-B3C1-4C4F-B970-321A85A2ADC2}"/>
    <cellStyle name="Normal 3 2 2 3 3 2 3 2 2 3" xfId="44107" xr:uid="{79CA4498-9D1F-48A1-85E4-1CE08D17EAE6}"/>
    <cellStyle name="Normal 3 2 2 3 3 2 3 2 3" xfId="41696" xr:uid="{3147E721-73B1-4759-9F57-35E2E51C4A66}"/>
    <cellStyle name="Normal 3 2 2 3 3 2 3 2 4" xfId="44106" xr:uid="{FF631DFB-E316-45D1-91CC-3B18AB1671C8}"/>
    <cellStyle name="Normal 3 2 2 3 3 2 3 3" xfId="21892" xr:uid="{3E42A564-ADEB-4847-BBDA-2731F526E86C}"/>
    <cellStyle name="Normal 3 2 2 3 3 2 3 3 2" xfId="21893" xr:uid="{3FBB2AB6-CB09-41A8-B804-3442A33F11F5}"/>
    <cellStyle name="Normal 3 2 2 3 3 2 3 3 2 2" xfId="41699" xr:uid="{03705E23-EBD2-4884-8EF2-908E68977E99}"/>
    <cellStyle name="Normal 3 2 2 3 3 2 3 3 2 3" xfId="44109" xr:uid="{6BA71B38-16D2-44D9-8642-8B233491AB16}"/>
    <cellStyle name="Normal 3 2 2 3 3 2 3 3 3" xfId="41698" xr:uid="{E1DF2283-360A-4C8B-8F25-66CA4F29E6D4}"/>
    <cellStyle name="Normal 3 2 2 3 3 2 3 3 4" xfId="44108" xr:uid="{B7CACD01-2447-437C-A791-55AA2696473E}"/>
    <cellStyle name="Normal 3 2 2 3 3 2 3 4" xfId="21894" xr:uid="{1212C586-A29F-4800-9FCD-727F5BD26662}"/>
    <cellStyle name="Normal 3 2 2 3 3 2 3 4 2" xfId="41700" xr:uid="{C3F539E9-A397-4E15-A5C6-1ABB6BDFFE93}"/>
    <cellStyle name="Normal 3 2 2 3 3 2 3 4 3" xfId="44110" xr:uid="{6820A701-18A9-4AF8-8605-DF20BD277C57}"/>
    <cellStyle name="Normal 3 2 2 3 3 2 3 5" xfId="21895" xr:uid="{577E2520-9E3A-4138-A089-F76C5A2F3841}"/>
    <cellStyle name="Normal 3 2 2 3 3 2 3 5 2" xfId="41701" xr:uid="{492CE20A-A7F8-41A2-8093-D37D66379D3F}"/>
    <cellStyle name="Normal 3 2 2 3 3 2 3 5 3" xfId="44111" xr:uid="{69B85D1F-1CA1-43C9-8518-293A6E0A1D85}"/>
    <cellStyle name="Normal 3 2 2 3 3 2 3 6" xfId="41695" xr:uid="{F6C7CCA5-9326-47D7-8A21-F6D494705A8A}"/>
    <cellStyle name="Normal 3 2 2 3 3 2 3 7" xfId="44105" xr:uid="{EE4F1B8E-21D5-4023-A1D9-23C98E186DD1}"/>
    <cellStyle name="Normal 3 2 2 3 3 2 4" xfId="21896" xr:uid="{D5E260F8-81C9-4D25-B932-30F65D0667DC}"/>
    <cellStyle name="Normal 3 2 2 3 3 2 4 2" xfId="21897" xr:uid="{87EBC959-D2E9-440E-86DE-8CA86466CDAB}"/>
    <cellStyle name="Normal 3 2 2 3 3 2 4 2 2" xfId="41703" xr:uid="{6A2AC8AC-86C2-4EB3-B482-D7C918CCA73A}"/>
    <cellStyle name="Normal 3 2 2 3 3 2 4 2 3" xfId="44113" xr:uid="{BFB2ED9C-F194-4E11-9165-32FBCAE3F60A}"/>
    <cellStyle name="Normal 3 2 2 3 3 2 4 3" xfId="41702" xr:uid="{CE97195B-60A0-4EA4-9CD8-EA23EC5EE116}"/>
    <cellStyle name="Normal 3 2 2 3 3 2 4 4" xfId="44112" xr:uid="{2EE74745-3DA9-4DD6-823B-37E4851A3536}"/>
    <cellStyle name="Normal 3 2 2 3 3 2 5" xfId="21898" xr:uid="{6477D8C0-C819-4D0A-B601-20409D8791AC}"/>
    <cellStyle name="Normal 3 2 2 3 3 2 5 2" xfId="21899" xr:uid="{38B3E47B-5B25-48F2-BAF5-393700EE6079}"/>
    <cellStyle name="Normal 3 2 2 3 3 2 5 2 2" xfId="41705" xr:uid="{CB9CE3BB-382A-4409-9BD3-2A46350457DA}"/>
    <cellStyle name="Normal 3 2 2 3 3 2 5 2 3" xfId="44115" xr:uid="{E1022FDF-3A00-47A8-A23C-3960816CAEBD}"/>
    <cellStyle name="Normal 3 2 2 3 3 2 5 3" xfId="41704" xr:uid="{AC6D5461-507A-41AD-9B89-9B8A8060A92E}"/>
    <cellStyle name="Normal 3 2 2 3 3 2 5 4" xfId="44114" xr:uid="{4CD8F948-9719-42E9-B539-B1FCA5613319}"/>
    <cellStyle name="Normal 3 2 2 3 3 2 6" xfId="21900" xr:uid="{7E509FDD-E778-4766-861C-6A83514F02F0}"/>
    <cellStyle name="Normal 3 2 2 3 3 2 6 2" xfId="41706" xr:uid="{5B3A246D-FAA5-49A2-943D-45BECCCB9B61}"/>
    <cellStyle name="Normal 3 2 2 3 3 2 6 3" xfId="44116" xr:uid="{637B518A-B668-4C19-B53D-FD3457FC0490}"/>
    <cellStyle name="Normal 3 2 2 3 3 2 7" xfId="21901" xr:uid="{55BAC5F2-DF25-4B83-B730-17F3BCB1A277}"/>
    <cellStyle name="Normal 3 2 2 3 3 2 7 2" xfId="41707" xr:uid="{6D1DAB82-5295-4E4A-9252-8E57D5DE8E70}"/>
    <cellStyle name="Normal 3 2 2 3 3 2 7 3" xfId="44117" xr:uid="{DA686106-582C-4D96-91B1-9EB5925EBC08}"/>
    <cellStyle name="Normal 3 2 2 3 3 2 8" xfId="21874" xr:uid="{67871091-D213-470F-BCFD-9AD9ACBCB705}"/>
    <cellStyle name="Normal 3 2 2 3 3 2 8 2" xfId="41680" xr:uid="{DB57B0AB-1494-48EF-B57B-E761D969CC9A}"/>
    <cellStyle name="Normal 3 2 2 3 3 2 9" xfId="26354" xr:uid="{8C1116D2-A2A0-4E2A-9C4B-C11994470050}"/>
    <cellStyle name="Normal 3 2 2 3 3 3" xfId="6255" xr:uid="{EA81956B-FBB9-43C3-A74F-DE5A5F454141}"/>
    <cellStyle name="Normal 3 2 2 3 3 3 10" xfId="49429" xr:uid="{E0B5541B-82CA-4807-A658-69D0D46BD81F}"/>
    <cellStyle name="Normal 3 2 2 3 3 3 2" xfId="21903" xr:uid="{95A4755B-B43F-403E-9DAD-48EE87D727D1}"/>
    <cellStyle name="Normal 3 2 2 3 3 3 2 2" xfId="21904" xr:uid="{AFF30D5E-F538-4C5F-BF63-2961EB76F5F4}"/>
    <cellStyle name="Normal 3 2 2 3 3 3 2 2 2" xfId="21905" xr:uid="{15E94458-FEA5-477B-8223-9C7465FB3D57}"/>
    <cellStyle name="Normal 3 2 2 3 3 3 2 2 2 2" xfId="41711" xr:uid="{E9840D52-9C65-4E99-90DC-F9ECCE972CEF}"/>
    <cellStyle name="Normal 3 2 2 3 3 3 2 2 2 3" xfId="44121" xr:uid="{B4D257D8-80E8-4F78-B68D-DEB36715A23E}"/>
    <cellStyle name="Normal 3 2 2 3 3 3 2 2 3" xfId="41710" xr:uid="{BEFE8B00-2FC1-4E77-B5C0-B74201C803B8}"/>
    <cellStyle name="Normal 3 2 2 3 3 3 2 2 4" xfId="44120" xr:uid="{B9EA3836-3B1E-4EA9-B68D-A34AB7CCF2CA}"/>
    <cellStyle name="Normal 3 2 2 3 3 3 2 3" xfId="21906" xr:uid="{103715AF-880B-4E57-8C9D-AB14D3DEBE17}"/>
    <cellStyle name="Normal 3 2 2 3 3 3 2 3 2" xfId="21907" xr:uid="{C0B7481C-894B-4C9C-95B8-373F12BB3B4A}"/>
    <cellStyle name="Normal 3 2 2 3 3 3 2 3 2 2" xfId="41713" xr:uid="{0D8024F4-FB4E-413D-A5CB-8DA5B6440FA6}"/>
    <cellStyle name="Normal 3 2 2 3 3 3 2 3 2 3" xfId="44123" xr:uid="{C79E7500-F632-4528-B8B7-4F55AA0332C7}"/>
    <cellStyle name="Normal 3 2 2 3 3 3 2 3 3" xfId="41712" xr:uid="{CBA4D836-03B7-4BEC-AA2B-F2AF794E3065}"/>
    <cellStyle name="Normal 3 2 2 3 3 3 2 3 4" xfId="44122" xr:uid="{E53EA463-C7BF-4479-90FC-E61801E99568}"/>
    <cellStyle name="Normal 3 2 2 3 3 3 2 4" xfId="21908" xr:uid="{4945F568-2D3C-47D2-A69A-0BB553BEBD6A}"/>
    <cellStyle name="Normal 3 2 2 3 3 3 2 4 2" xfId="41714" xr:uid="{BC5E89B6-FEAC-4994-BE20-EE1DE8B4B587}"/>
    <cellStyle name="Normal 3 2 2 3 3 3 2 4 3" xfId="44124" xr:uid="{70255235-1F5D-47F5-A09A-84474C2A8D60}"/>
    <cellStyle name="Normal 3 2 2 3 3 3 2 5" xfId="21909" xr:uid="{525F03C0-A1D0-4E9C-B56F-9DEE117EEDCB}"/>
    <cellStyle name="Normal 3 2 2 3 3 3 2 5 2" xfId="41715" xr:uid="{2990F50D-01B2-47A3-B4D2-20BA159DC49E}"/>
    <cellStyle name="Normal 3 2 2 3 3 3 2 5 3" xfId="44125" xr:uid="{8C162CB0-7FFA-461A-AC89-7653D7167348}"/>
    <cellStyle name="Normal 3 2 2 3 3 3 2 6" xfId="41709" xr:uid="{EC1335F1-1653-48C8-B11E-2B3FD92A4661}"/>
    <cellStyle name="Normal 3 2 2 3 3 3 2 7" xfId="44119" xr:uid="{EB77FB0C-4146-4E57-9FEC-6D90046E93B7}"/>
    <cellStyle name="Normal 3 2 2 3 3 3 3" xfId="21910" xr:uid="{3E07D724-98E9-4981-9F0A-EF26918A226F}"/>
    <cellStyle name="Normal 3 2 2 3 3 3 3 2" xfId="21911" xr:uid="{AE2DEB92-9DB9-48E6-A47C-E9860AE1E701}"/>
    <cellStyle name="Normal 3 2 2 3 3 3 3 2 2" xfId="41717" xr:uid="{EA083724-8BAE-4EE9-9C96-B2EEEE394161}"/>
    <cellStyle name="Normal 3 2 2 3 3 3 3 2 3" xfId="44127" xr:uid="{CC4F8DA5-BF10-4E32-B3DF-6725522814EE}"/>
    <cellStyle name="Normal 3 2 2 3 3 3 3 3" xfId="41716" xr:uid="{8522BFD0-5CC6-4E63-85CE-54A55F1114CC}"/>
    <cellStyle name="Normal 3 2 2 3 3 3 3 4" xfId="44126" xr:uid="{A3E76562-924A-44CB-8681-261B7503DB83}"/>
    <cellStyle name="Normal 3 2 2 3 3 3 4" xfId="21912" xr:uid="{3ACA9235-16D3-4B0B-8AB8-56FD888EEE2D}"/>
    <cellStyle name="Normal 3 2 2 3 3 3 4 2" xfId="21913" xr:uid="{AD3A124F-19D6-4FF5-A930-37D4F5156518}"/>
    <cellStyle name="Normal 3 2 2 3 3 3 4 2 2" xfId="41719" xr:uid="{3201CA56-1E4F-4899-BCCA-A378A923A6B7}"/>
    <cellStyle name="Normal 3 2 2 3 3 3 4 2 3" xfId="44129" xr:uid="{9C18E6BA-B0DA-4C41-8827-F26C6768D7DF}"/>
    <cellStyle name="Normal 3 2 2 3 3 3 4 3" xfId="41718" xr:uid="{11CF247B-72B2-44A8-A9B0-AE9A845C650D}"/>
    <cellStyle name="Normal 3 2 2 3 3 3 4 4" xfId="44128" xr:uid="{B4FABC46-8617-45F6-93CE-F105D5FB1F68}"/>
    <cellStyle name="Normal 3 2 2 3 3 3 5" xfId="21914" xr:uid="{C42E5C8E-F2DB-4041-9770-EBFADA645AE8}"/>
    <cellStyle name="Normal 3 2 2 3 3 3 5 2" xfId="41720" xr:uid="{A9E29A15-4525-43C3-82F8-1D763B17BE35}"/>
    <cellStyle name="Normal 3 2 2 3 3 3 5 3" xfId="44130" xr:uid="{E8CAD8B4-E03B-49E6-A869-C55E5144BBE6}"/>
    <cellStyle name="Normal 3 2 2 3 3 3 6" xfId="21915" xr:uid="{D7F5592A-0490-4689-9D3A-300C94FFC44E}"/>
    <cellStyle name="Normal 3 2 2 3 3 3 6 2" xfId="41721" xr:uid="{4C6C97B3-9BCF-4B7C-BA69-CBE7C607F7BF}"/>
    <cellStyle name="Normal 3 2 2 3 3 3 6 3" xfId="44131" xr:uid="{1F171296-9817-40A0-BA6C-4917174C4D95}"/>
    <cellStyle name="Normal 3 2 2 3 3 3 7" xfId="21902" xr:uid="{C5D8EB3B-033F-4FE6-8F8F-F1C9AEC80CA4}"/>
    <cellStyle name="Normal 3 2 2 3 3 3 7 2" xfId="41708" xr:uid="{A814C433-2F3D-4EFE-8E62-F1F60CC98CF0}"/>
    <cellStyle name="Normal 3 2 2 3 3 3 8" xfId="27743" xr:uid="{FF980AB2-D451-4E23-9B1C-FDBA3E85E263}"/>
    <cellStyle name="Normal 3 2 2 3 3 3 9" xfId="44118" xr:uid="{B6897C1C-C863-4A24-8EEB-E51CB8FF0B04}"/>
    <cellStyle name="Normal 3 2 2 3 3 4" xfId="21916" xr:uid="{62A71F79-E563-4A2A-92A5-69905C159614}"/>
    <cellStyle name="Normal 3 2 2 3 3 4 2" xfId="21917" xr:uid="{7FC39B78-FFFD-4393-9A19-1D4F0DDE2FE4}"/>
    <cellStyle name="Normal 3 2 2 3 3 4 2 2" xfId="21918" xr:uid="{71507AF8-2B13-4AC0-B254-585330EB4A20}"/>
    <cellStyle name="Normal 3 2 2 3 3 4 2 2 2" xfId="41724" xr:uid="{3CD5FE83-75AB-47B7-8CB1-FF330CAC18F2}"/>
    <cellStyle name="Normal 3 2 2 3 3 4 2 2 3" xfId="44134" xr:uid="{1542CF9A-FBB9-4707-A9FD-5E42DD9B1B74}"/>
    <cellStyle name="Normal 3 2 2 3 3 4 2 3" xfId="41723" xr:uid="{85FF9843-2AEB-4109-AEF9-E870955B4CD2}"/>
    <cellStyle name="Normal 3 2 2 3 3 4 2 4" xfId="44133" xr:uid="{62D45C68-38C5-4BE5-9A97-8AB2E33CF7A8}"/>
    <cellStyle name="Normal 3 2 2 3 3 4 3" xfId="21919" xr:uid="{F655C8A3-B509-4C79-AC4D-53AD829DF434}"/>
    <cellStyle name="Normal 3 2 2 3 3 4 3 2" xfId="21920" xr:uid="{0B272E5F-2038-4328-904D-9E8ED8CCC76F}"/>
    <cellStyle name="Normal 3 2 2 3 3 4 3 2 2" xfId="41726" xr:uid="{E5850A65-9853-4B3C-8C32-69C4455EA118}"/>
    <cellStyle name="Normal 3 2 2 3 3 4 3 2 3" xfId="44136" xr:uid="{4E59CFFD-C734-45F1-9BA9-4D1642601DC3}"/>
    <cellStyle name="Normal 3 2 2 3 3 4 3 3" xfId="41725" xr:uid="{A52E244E-F662-44D9-8A6F-531DBD6BDE71}"/>
    <cellStyle name="Normal 3 2 2 3 3 4 3 4" xfId="44135" xr:uid="{8225CCD4-DCE7-4FC4-97F8-64F6F51BAD4B}"/>
    <cellStyle name="Normal 3 2 2 3 3 4 4" xfId="21921" xr:uid="{FFEA2E70-4678-43B0-AF32-1BF5026B9562}"/>
    <cellStyle name="Normal 3 2 2 3 3 4 4 2" xfId="41727" xr:uid="{8CD6C046-6C6F-478C-889F-9373A11C4B0D}"/>
    <cellStyle name="Normal 3 2 2 3 3 4 4 3" xfId="44137" xr:uid="{7E72E05F-7500-4CBA-A2BD-3D861DD9448A}"/>
    <cellStyle name="Normal 3 2 2 3 3 4 5" xfId="21922" xr:uid="{133D65B7-F987-4061-9F99-E8809C7D26B6}"/>
    <cellStyle name="Normal 3 2 2 3 3 4 5 2" xfId="41728" xr:uid="{1D7F114E-92AC-4966-A514-A74790A3DF8C}"/>
    <cellStyle name="Normal 3 2 2 3 3 4 5 3" xfId="44138" xr:uid="{D289F3C1-69F5-40F3-A140-98D9AF54A273}"/>
    <cellStyle name="Normal 3 2 2 3 3 4 6" xfId="41722" xr:uid="{6837E402-A0E8-4AE1-8C14-2D5B4E8FAC6C}"/>
    <cellStyle name="Normal 3 2 2 3 3 4 7" xfId="44132" xr:uid="{DCE3A631-417F-4EEC-953F-30483EE20138}"/>
    <cellStyle name="Normal 3 2 2 3 3 5" xfId="21923" xr:uid="{C03E757D-ADD0-4AD5-B9E0-251CCBFA40FD}"/>
    <cellStyle name="Normal 3 2 2 3 3 5 2" xfId="21924" xr:uid="{4DB561D9-35CC-4D27-AEB4-06E3F2FB4C94}"/>
    <cellStyle name="Normal 3 2 2 3 3 5 2 2" xfId="41730" xr:uid="{E6F2A237-53E3-4BDA-B047-3B289A87A55E}"/>
    <cellStyle name="Normal 3 2 2 3 3 5 2 3" xfId="44140" xr:uid="{34462904-354B-4F5A-81DD-3D3C87F11CE7}"/>
    <cellStyle name="Normal 3 2 2 3 3 5 3" xfId="41729" xr:uid="{453E6FF4-1809-4EE0-9468-1F370C9B9A44}"/>
    <cellStyle name="Normal 3 2 2 3 3 5 4" xfId="44139" xr:uid="{71CDCCD8-2AE6-42A2-9049-77155C7877F0}"/>
    <cellStyle name="Normal 3 2 2 3 3 6" xfId="21925" xr:uid="{E7D2DD06-5B76-4669-805D-33A383ACB05E}"/>
    <cellStyle name="Normal 3 2 2 3 3 6 2" xfId="21926" xr:uid="{D9EC7B27-D2AE-4B35-9D5E-A87725B922A7}"/>
    <cellStyle name="Normal 3 2 2 3 3 6 2 2" xfId="41732" xr:uid="{769D450B-9872-46CB-B648-0D3194997A8B}"/>
    <cellStyle name="Normal 3 2 2 3 3 6 2 3" xfId="44142" xr:uid="{61CA3A93-8C4A-4C18-8C1B-BE4FD9C0CE68}"/>
    <cellStyle name="Normal 3 2 2 3 3 6 3" xfId="41731" xr:uid="{96DB66C7-F8FB-4D46-8818-52635DC9EFFF}"/>
    <cellStyle name="Normal 3 2 2 3 3 6 4" xfId="44141" xr:uid="{9A2A6CDC-3B22-4F4B-A1DA-0300A5886FCB}"/>
    <cellStyle name="Normal 3 2 2 3 3 7" xfId="21927" xr:uid="{308436BC-83B9-4487-8A34-2ECD23D50A3B}"/>
    <cellStyle name="Normal 3 2 2 3 3 7 2" xfId="41733" xr:uid="{7E24CAFB-AE5B-410A-9DFF-955ED2841764}"/>
    <cellStyle name="Normal 3 2 2 3 3 7 3" xfId="44143" xr:uid="{DAAA3AB5-E48C-4042-9690-8E0B4C63CF95}"/>
    <cellStyle name="Normal 3 2 2 3 3 8" xfId="21928" xr:uid="{65A676B3-2A2C-482F-B35E-89092FF29270}"/>
    <cellStyle name="Normal 3 2 2 3 3 8 2" xfId="41734" xr:uid="{DE5E77DF-F6E0-49FA-BFB1-205E7E8BF305}"/>
    <cellStyle name="Normal 3 2 2 3 3 8 3" xfId="44144" xr:uid="{BDDAC8C6-9C18-4915-A93D-1E3EC157D718}"/>
    <cellStyle name="Normal 3 2 2 3 3 9" xfId="21873" xr:uid="{0D0C6C2F-8F3D-437B-9133-8E554D49262A}"/>
    <cellStyle name="Normal 3 2 2 3 3 9 2" xfId="41679" xr:uid="{41D89764-8C34-4328-827D-600BE929BACE}"/>
    <cellStyle name="Normal 3 2 2 3 4" xfId="4652" xr:uid="{BA7EBE68-0D49-48E6-840B-988A33934AFB}"/>
    <cellStyle name="Normal 3 2 2 3 4 2" xfId="8422" xr:uid="{570CACAB-2CC4-40E7-9E64-B9C3CB546BA3}"/>
    <cellStyle name="Normal 3 2 2 3 4 2 2" xfId="29912" xr:uid="{5B6A8E31-3FF0-4DFB-AAAB-7EA0BED68123}"/>
    <cellStyle name="Normal 3 2 2 3 4 3" xfId="21929" xr:uid="{22DDE68D-6D8F-4EC5-B7A4-0D6DD332E85B}"/>
    <cellStyle name="Normal 3 2 2 3 4 4" xfId="26138" xr:uid="{FE4FE73D-14F5-4733-B53D-AFE5BEE76586}"/>
    <cellStyle name="Normal 3 2 2 3 4 5" xfId="48740" xr:uid="{A4327BD6-4743-443D-B3C1-013FAAD3A965}"/>
    <cellStyle name="Normal 3 2 2 3 5" xfId="6072" xr:uid="{1BC6C08B-671F-4330-A46C-6A70CC22FBA8}"/>
    <cellStyle name="Normal 3 2 2 3 5 2" xfId="27559" xr:uid="{0CE93A29-6271-46B0-ADED-E3239907F721}"/>
    <cellStyle name="Normal 3 2 2 3 5 3" xfId="49249" xr:uid="{AA237A0C-FD4C-4EAB-B6C0-EDD350B55C0E}"/>
    <cellStyle name="Normal 3 2 2 3 6" xfId="12598" xr:uid="{7C709D74-2DCF-4E70-83F8-EE352D55D301}"/>
    <cellStyle name="Normal 3 2 2 3 7" xfId="21816" xr:uid="{913C3702-DB75-4AFB-B8BC-109DD6B37522}"/>
    <cellStyle name="Normal 3 2 2 3 8" xfId="23720" xr:uid="{69D1ED19-83E3-4D82-9D91-30E2466D7713}"/>
    <cellStyle name="Normal 3 2 2 3 9" xfId="46982" xr:uid="{5EFBE458-98AE-489D-9667-12A45EDC9444}"/>
    <cellStyle name="Normal 3 2 2 4" xfId="1018" xr:uid="{BF1E0DE4-120B-4938-8390-B81FBE76E51B}"/>
    <cellStyle name="Normal 3 2 2 4 2" xfId="2222" xr:uid="{D60CBEAE-7DB8-46FC-9B91-F1973ACA2740}"/>
    <cellStyle name="Normal 3 2 2 4 2 2" xfId="4896" xr:uid="{0F5159C8-540A-4E91-997A-45737D436CB9}"/>
    <cellStyle name="Normal 3 2 2 4 2 2 2" xfId="8663" xr:uid="{03D3E7F8-FF66-43C9-877A-C24906936535}"/>
    <cellStyle name="Normal 3 2 2 4 2 2 2 2" xfId="30153" xr:uid="{DC79F491-B396-4B3F-B4A4-E020B28EFC57}"/>
    <cellStyle name="Normal 3 2 2 4 2 2 3" xfId="26383" xr:uid="{FB0F039C-351B-401A-89B5-E337E2C4A3A2}"/>
    <cellStyle name="Normal 3 2 2 4 2 2 4" xfId="48953" xr:uid="{9522790D-C1C4-4B7B-BDE6-90EF3F7BDC02}"/>
    <cellStyle name="Normal 3 2 2 4 2 3" xfId="6284" xr:uid="{84D6D565-8ADF-498F-99D8-2B8FA74B12EB}"/>
    <cellStyle name="Normal 3 2 2 4 2 3 2" xfId="27772" xr:uid="{D3B6178C-E834-4525-9D86-AAAE9B8D2874}"/>
    <cellStyle name="Normal 3 2 2 4 2 3 3" xfId="49458" xr:uid="{C317BA3A-8E7A-4D20-94F5-417C5B612D50}"/>
    <cellStyle name="Normal 3 2 2 4 2 4" xfId="21931" xr:uid="{25E758AB-F926-4481-84C9-F52F4489C054}"/>
    <cellStyle name="Normal 3 2 2 4 2 5" xfId="23932" xr:uid="{A3029D9F-9D9A-4C65-9A7C-C92B01404208}"/>
    <cellStyle name="Normal 3 2 2 4 2 6" xfId="47194" xr:uid="{F933D3E5-EE11-48CC-B189-DAD0ECC98C32}"/>
    <cellStyle name="Normal 3 2 2 4 3" xfId="4682" xr:uid="{3D1DDE2E-1439-4F22-B72B-4204553351BF}"/>
    <cellStyle name="Normal 3 2 2 4 3 2" xfId="8451" xr:uid="{0AEA08A0-98EB-4D47-8FC7-9081B1306EAF}"/>
    <cellStyle name="Normal 3 2 2 4 3 2 2" xfId="29941" xr:uid="{FF3E1C58-6909-441F-9E6D-966649618A37}"/>
    <cellStyle name="Normal 3 2 2 4 3 3" xfId="26168" xr:uid="{FFC3DA64-0401-43E5-AFE5-2AD47D5A53AB}"/>
    <cellStyle name="Normal 3 2 2 4 3 4" xfId="48769" xr:uid="{93638243-6897-460C-8B3A-9AABE9EA737E}"/>
    <cellStyle name="Normal 3 2 2 4 4" xfId="6101" xr:uid="{50E5E43E-9472-4C84-B0FA-96DEEA007B64}"/>
    <cellStyle name="Normal 3 2 2 4 4 2" xfId="27588" xr:uid="{5301B0AF-1608-48A0-9550-7E335B6B4FD8}"/>
    <cellStyle name="Normal 3 2 2 4 4 3" xfId="49278" xr:uid="{75D5A71D-E4A5-4331-95A4-2B53A5F8607E}"/>
    <cellStyle name="Normal 3 2 2 4 5" xfId="12599" xr:uid="{E42CC547-ED01-433E-879D-6B738038C3F2}"/>
    <cellStyle name="Normal 3 2 2 4 6" xfId="21930" xr:uid="{620CCE96-7FD0-4716-B868-BE899CC703A2}"/>
    <cellStyle name="Normal 3 2 2 4 7" xfId="23749" xr:uid="{B710D321-7CCD-4BF2-8208-BBC40C15B0FB}"/>
    <cellStyle name="Normal 3 2 2 4 8" xfId="47011" xr:uid="{8F101A2C-6E94-48DD-B7E6-E53C7C93865E}"/>
    <cellStyle name="Normal 3 2 2 4 9" xfId="2017" xr:uid="{D06E9F21-F803-44DB-8FF3-44099BF5912D}"/>
    <cellStyle name="Normal 3 2 2 5" xfId="1965" xr:uid="{1A92A435-DFDE-4F0D-BB17-40F2B790B0EB}"/>
    <cellStyle name="Normal 3 2 2 5 10" xfId="44145" xr:uid="{392DDB2E-033A-4DC0-A6A4-B1C9C456A11B}"/>
    <cellStyle name="Normal 3 2 2 5 11" xfId="46952" xr:uid="{50D6D560-BD90-41A5-B4C6-1F91F5C87538}"/>
    <cellStyle name="Normal 3 2 2 5 2" xfId="4623" xr:uid="{8B83FB2F-84B4-4222-BB95-D99355E0BF9A}"/>
    <cellStyle name="Normal 3 2 2 5 2 10" xfId="48710" xr:uid="{B0D2A075-AD02-456D-BF88-54AC6D8C9FC8}"/>
    <cellStyle name="Normal 3 2 2 5 2 2" xfId="8394" xr:uid="{1908B9E0-4741-42CA-B23E-DF78A189172F}"/>
    <cellStyle name="Normal 3 2 2 5 2 2 2" xfId="21935" xr:uid="{B7FCA24D-4CF0-4209-B8DD-E5EB0C6EF7A1}"/>
    <cellStyle name="Normal 3 2 2 5 2 2 2 2" xfId="21936" xr:uid="{02E1B18F-4DFB-465F-9B00-990934030D18}"/>
    <cellStyle name="Normal 3 2 2 5 2 2 2 2 2" xfId="41739" xr:uid="{280895CC-8D87-46BC-88FB-B11A50A6568B}"/>
    <cellStyle name="Normal 3 2 2 5 2 2 2 2 3" xfId="44149" xr:uid="{179E45E7-4E7E-4F52-9FAD-CD41D8DA8D46}"/>
    <cellStyle name="Normal 3 2 2 5 2 2 2 3" xfId="41738" xr:uid="{E62D8CE7-2892-4038-BAB8-676180AD560D}"/>
    <cellStyle name="Normal 3 2 2 5 2 2 2 4" xfId="44148" xr:uid="{B0943B2F-DD9F-477A-80B1-BC5E196A657F}"/>
    <cellStyle name="Normal 3 2 2 5 2 2 3" xfId="21937" xr:uid="{6D59C329-618E-4480-8505-E0252159ED02}"/>
    <cellStyle name="Normal 3 2 2 5 2 2 3 2" xfId="21938" xr:uid="{9090A1F0-A151-4F83-8867-753EF49000D7}"/>
    <cellStyle name="Normal 3 2 2 5 2 2 3 2 2" xfId="41741" xr:uid="{230BCB52-AD8C-46BC-BF8D-31F1EF839EDA}"/>
    <cellStyle name="Normal 3 2 2 5 2 2 3 2 3" xfId="44151" xr:uid="{25845ACA-9C58-45F6-B023-5319C617B056}"/>
    <cellStyle name="Normal 3 2 2 5 2 2 3 3" xfId="41740" xr:uid="{A345C73B-9AB6-4B58-A487-5604A7557F2D}"/>
    <cellStyle name="Normal 3 2 2 5 2 2 3 4" xfId="44150" xr:uid="{39E1574A-0D10-49C3-8222-D8FE63433783}"/>
    <cellStyle name="Normal 3 2 2 5 2 2 4" xfId="21939" xr:uid="{4355F9DE-71B3-4F65-9FB3-E62F5554DCD4}"/>
    <cellStyle name="Normal 3 2 2 5 2 2 4 2" xfId="41742" xr:uid="{6698C8DF-22AB-420E-94F2-C13D20097F7E}"/>
    <cellStyle name="Normal 3 2 2 5 2 2 4 3" xfId="44152" xr:uid="{F2475BB8-7ABD-4B05-B08D-D6CF95CB368A}"/>
    <cellStyle name="Normal 3 2 2 5 2 2 5" xfId="21940" xr:uid="{A4D43878-C7FE-4955-8230-8CA46CBBDDE1}"/>
    <cellStyle name="Normal 3 2 2 5 2 2 5 2" xfId="41743" xr:uid="{CA2F6BDD-A9C5-4C26-A13C-A9A2BEACB765}"/>
    <cellStyle name="Normal 3 2 2 5 2 2 5 3" xfId="44153" xr:uid="{9C451732-CE2C-4FC9-BD27-E1A6F5DE6886}"/>
    <cellStyle name="Normal 3 2 2 5 2 2 6" xfId="21934" xr:uid="{744754A3-44AD-47A9-8502-E5D0E8A919D2}"/>
    <cellStyle name="Normal 3 2 2 5 2 2 6 2" xfId="41737" xr:uid="{1B0F21BE-93AF-4340-B820-D780FEE96421}"/>
    <cellStyle name="Normal 3 2 2 5 2 2 7" xfId="29884" xr:uid="{E34576D1-BBD8-4EDB-B33B-EA50121014C0}"/>
    <cellStyle name="Normal 3 2 2 5 2 2 8" xfId="44147" xr:uid="{1E04003B-C8C5-4937-8B1F-4322FC8DD27C}"/>
    <cellStyle name="Normal 3 2 2 5 2 3" xfId="21941" xr:uid="{1C5C9AC7-B548-4900-9500-C2239FB9B1B2}"/>
    <cellStyle name="Normal 3 2 2 5 2 3 2" xfId="21942" xr:uid="{2F277481-A45D-4867-8D91-E04C7D3484BA}"/>
    <cellStyle name="Normal 3 2 2 5 2 3 2 2" xfId="41745" xr:uid="{57E169BF-00D7-4BB9-BA37-D439947EE65B}"/>
    <cellStyle name="Normal 3 2 2 5 2 3 2 3" xfId="44155" xr:uid="{2B90913E-610E-48CD-B112-1B9DB78E9EBF}"/>
    <cellStyle name="Normal 3 2 2 5 2 3 3" xfId="41744" xr:uid="{EEE2CD6C-B2D2-4C48-B9DA-04BB69F8BC6C}"/>
    <cellStyle name="Normal 3 2 2 5 2 3 4" xfId="44154" xr:uid="{311A139F-69F5-467F-BE88-BE49292EF78A}"/>
    <cellStyle name="Normal 3 2 2 5 2 4" xfId="21943" xr:uid="{E54A846E-25DF-4549-A423-96EC66A426DF}"/>
    <cellStyle name="Normal 3 2 2 5 2 4 2" xfId="21944" xr:uid="{0986D44C-775E-4C11-9506-D898B8E54298}"/>
    <cellStyle name="Normal 3 2 2 5 2 4 2 2" xfId="41747" xr:uid="{FAFA9C58-D83E-4DEC-AE54-F557CC1DC1D2}"/>
    <cellStyle name="Normal 3 2 2 5 2 4 2 3" xfId="44157" xr:uid="{808409A1-5481-4AD0-B296-2CB8E853B483}"/>
    <cellStyle name="Normal 3 2 2 5 2 4 3" xfId="41746" xr:uid="{D759DEDE-A651-4CBD-A13D-59024FCE547E}"/>
    <cellStyle name="Normal 3 2 2 5 2 4 4" xfId="44156" xr:uid="{92F44118-B253-4C2B-A882-460B0B294DE7}"/>
    <cellStyle name="Normal 3 2 2 5 2 5" xfId="21945" xr:uid="{E53F9F25-9579-422A-A1E4-9C78B2134C01}"/>
    <cellStyle name="Normal 3 2 2 5 2 5 2" xfId="41748" xr:uid="{EF9F5841-E14E-4B12-8535-7F86DFF39B7D}"/>
    <cellStyle name="Normal 3 2 2 5 2 5 3" xfId="44158" xr:uid="{7462764D-1637-4A69-9E91-A9A41B2ACE52}"/>
    <cellStyle name="Normal 3 2 2 5 2 6" xfId="21946" xr:uid="{E40412B5-4DA0-4F53-912D-5073B6D6771A}"/>
    <cellStyle name="Normal 3 2 2 5 2 6 2" xfId="41749" xr:uid="{E96BA181-0D3E-4FDF-ACA4-DFD4813A2DA6}"/>
    <cellStyle name="Normal 3 2 2 5 2 6 3" xfId="44159" xr:uid="{EFABFF9A-7505-4E5A-A9A3-873BABB97D7D}"/>
    <cellStyle name="Normal 3 2 2 5 2 7" xfId="21933" xr:uid="{142BE5E7-3958-45C6-ADBB-10C01C314709}"/>
    <cellStyle name="Normal 3 2 2 5 2 7 2" xfId="41736" xr:uid="{3D7D3066-BFA2-4CAF-98F0-774615F9F6A9}"/>
    <cellStyle name="Normal 3 2 2 5 2 8" xfId="26109" xr:uid="{73E60964-25C5-4079-B865-DB82735C9148}"/>
    <cellStyle name="Normal 3 2 2 5 2 9" xfId="44146" xr:uid="{368AB277-39FC-4E39-ADF5-0FB07788CB39}"/>
    <cellStyle name="Normal 3 2 2 5 3" xfId="6043" xr:uid="{6D725361-0D09-4B65-9670-3727B962ACD1}"/>
    <cellStyle name="Normal 3 2 2 5 3 2" xfId="21948" xr:uid="{61BF0D98-1D3C-43BF-A43A-25EF10793493}"/>
    <cellStyle name="Normal 3 2 2 5 3 2 2" xfId="21949" xr:uid="{49731D52-58BB-4853-B9A4-8D6F79549C2A}"/>
    <cellStyle name="Normal 3 2 2 5 3 2 2 2" xfId="41752" xr:uid="{9499E77F-6AD2-489A-9972-8C8E139F8350}"/>
    <cellStyle name="Normal 3 2 2 5 3 2 2 3" xfId="44162" xr:uid="{79F0EFBB-4852-4970-9F0D-E126EA45D357}"/>
    <cellStyle name="Normal 3 2 2 5 3 2 3" xfId="41751" xr:uid="{DEF4D5A8-7D1C-455D-9FEC-9722D507BDED}"/>
    <cellStyle name="Normal 3 2 2 5 3 2 4" xfId="44161" xr:uid="{D7919AD7-95CD-4738-973F-AA1571D6CD57}"/>
    <cellStyle name="Normal 3 2 2 5 3 3" xfId="21950" xr:uid="{83413A06-3C48-48ED-98C5-0D5AED1A05D1}"/>
    <cellStyle name="Normal 3 2 2 5 3 3 2" xfId="21951" xr:uid="{B8B09C5B-9519-4B78-A0BB-4DE9B15ED788}"/>
    <cellStyle name="Normal 3 2 2 5 3 3 2 2" xfId="41754" xr:uid="{394F5F07-AD79-40F8-B195-E7004EE5F247}"/>
    <cellStyle name="Normal 3 2 2 5 3 3 2 3" xfId="44164" xr:uid="{238658C4-3F42-4520-BF11-BA6908E24056}"/>
    <cellStyle name="Normal 3 2 2 5 3 3 3" xfId="41753" xr:uid="{BAA7BBEE-A4A9-402D-9078-DE4C98667A0D}"/>
    <cellStyle name="Normal 3 2 2 5 3 3 4" xfId="44163" xr:uid="{66D6D3AB-F470-4C9C-8643-41277D0CE446}"/>
    <cellStyle name="Normal 3 2 2 5 3 4" xfId="21952" xr:uid="{9A8B6C35-8239-498B-92BF-714B61F5A303}"/>
    <cellStyle name="Normal 3 2 2 5 3 4 2" xfId="41755" xr:uid="{2FF6BC49-BC6D-4B67-A64A-3A92E773570F}"/>
    <cellStyle name="Normal 3 2 2 5 3 4 3" xfId="44165" xr:uid="{2DEE9FA5-CC49-4216-BDA0-E231EF26D202}"/>
    <cellStyle name="Normal 3 2 2 5 3 5" xfId="21953" xr:uid="{0AF66863-2BB2-4CCF-B541-4E02B31952F8}"/>
    <cellStyle name="Normal 3 2 2 5 3 5 2" xfId="41756" xr:uid="{A039F40E-5370-44AA-B7CE-5FC4D7F39896}"/>
    <cellStyle name="Normal 3 2 2 5 3 5 3" xfId="44166" xr:uid="{A3A41D90-A92A-499E-9EEC-0F58125B8633}"/>
    <cellStyle name="Normal 3 2 2 5 3 6" xfId="21947" xr:uid="{D461F8B4-05FA-4E8C-9464-0862F9CC54FA}"/>
    <cellStyle name="Normal 3 2 2 5 3 6 2" xfId="41750" xr:uid="{CD5B3B4C-22B0-4376-9F6C-708518F5E689}"/>
    <cellStyle name="Normal 3 2 2 5 3 7" xfId="27530" xr:uid="{432B2390-F7A8-4FF1-944D-C3AC84F078E5}"/>
    <cellStyle name="Normal 3 2 2 5 3 8" xfId="44160" xr:uid="{780A905E-9C74-4241-B7A2-F3BEA2BF62ED}"/>
    <cellStyle name="Normal 3 2 2 5 3 9" xfId="49220" xr:uid="{6E174931-89E8-4254-AB61-2955D93AF5F0}"/>
    <cellStyle name="Normal 3 2 2 5 4" xfId="12600" xr:uid="{9127B000-5C39-4D3A-96E0-D28BDC26E015}"/>
    <cellStyle name="Normal 3 2 2 5 4 2" xfId="21955" xr:uid="{991370FC-11FE-4CBB-A75D-7F21856EEB79}"/>
    <cellStyle name="Normal 3 2 2 5 4 2 2" xfId="41758" xr:uid="{E0EDC541-2C0D-4125-B4F1-7CDE6EB88C45}"/>
    <cellStyle name="Normal 3 2 2 5 4 2 3" xfId="44168" xr:uid="{3F67EF53-832A-4D46-892B-5CAFBC7C320B}"/>
    <cellStyle name="Normal 3 2 2 5 4 3" xfId="21954" xr:uid="{D50DE091-1688-4B70-AF30-B8FCBA211F86}"/>
    <cellStyle name="Normal 3 2 2 5 4 3 2" xfId="41757" xr:uid="{97130933-079B-4874-B7DF-0724234FDFBD}"/>
    <cellStyle name="Normal 3 2 2 5 4 4" xfId="44167" xr:uid="{22ECC388-F9D7-4FFE-B56C-8466CF0A1FEC}"/>
    <cellStyle name="Normal 3 2 2 5 5" xfId="21956" xr:uid="{164E298E-A7CC-48FD-80F6-43014305CA31}"/>
    <cellStyle name="Normal 3 2 2 5 5 2" xfId="21957" xr:uid="{672EE4FA-4871-4338-AF28-79CF000289DD}"/>
    <cellStyle name="Normal 3 2 2 5 5 2 2" xfId="41760" xr:uid="{282A1083-844F-4BB7-82FD-B1664B2FF40C}"/>
    <cellStyle name="Normal 3 2 2 5 5 2 3" xfId="44170" xr:uid="{70978A8C-E1CD-4C3A-BAB3-2546616AFBDA}"/>
    <cellStyle name="Normal 3 2 2 5 5 3" xfId="41759" xr:uid="{0AF5302D-79AC-4DBE-86E7-942593A4A1AA}"/>
    <cellStyle name="Normal 3 2 2 5 5 4" xfId="44169" xr:uid="{833EAF6B-60CD-49B0-9E4D-B78455BF25A6}"/>
    <cellStyle name="Normal 3 2 2 5 6" xfId="21958" xr:uid="{DFF2FFA0-D756-468F-91FB-2B13BDA82789}"/>
    <cellStyle name="Normal 3 2 2 5 6 2" xfId="41761" xr:uid="{6BC07B5C-2671-4981-93E3-071D19081A32}"/>
    <cellStyle name="Normal 3 2 2 5 6 3" xfId="44171" xr:uid="{391E141A-D143-4EB7-9AB4-C30407619BCF}"/>
    <cellStyle name="Normal 3 2 2 5 7" xfId="21959" xr:uid="{01D13514-30D6-43BF-B8DC-D66E8FA2CD22}"/>
    <cellStyle name="Normal 3 2 2 5 7 2" xfId="41762" xr:uid="{1CE3D212-D887-4E78-972E-8B61CC61B069}"/>
    <cellStyle name="Normal 3 2 2 5 7 3" xfId="44172" xr:uid="{C6B64AEB-303F-424B-80F6-3E4D9213ED01}"/>
    <cellStyle name="Normal 3 2 2 5 8" xfId="21932" xr:uid="{C9B6FF7D-C905-4D29-979F-B10F2788EB7B}"/>
    <cellStyle name="Normal 3 2 2 5 8 2" xfId="41735" xr:uid="{D1F3468E-076E-42C4-B9DE-A10A60662BA1}"/>
    <cellStyle name="Normal 3 2 2 5 9" xfId="23690" xr:uid="{D20A6727-27A4-47C7-A95E-EDF9BE9F4D71}"/>
    <cellStyle name="Normal 3 2 2 6" xfId="2164" xr:uid="{B24D5059-5A07-46A4-BCC1-C5C2DC2F0E99}"/>
    <cellStyle name="Normal 3 2 2 6 10" xfId="47136" xr:uid="{5BF85A79-1778-48D7-8637-EE27221CA861}"/>
    <cellStyle name="Normal 3 2 2 6 2" xfId="4837" xr:uid="{1A1028BD-7DF3-4FCB-9439-9A0A58E132C6}"/>
    <cellStyle name="Normal 3 2 2 6 2 2" xfId="8606" xr:uid="{F1ABC91E-458D-4F61-BA9F-9EE0B9343F1A}"/>
    <cellStyle name="Normal 3 2 2 6 2 2 2" xfId="21963" xr:uid="{DE6BD880-E1DD-440B-8F9B-9448ADFCE672}"/>
    <cellStyle name="Normal 3 2 2 6 2 2 2 2" xfId="41766" xr:uid="{94CCCC2A-CE3A-40C2-BCA5-09F79AA3A4A1}"/>
    <cellStyle name="Normal 3 2 2 6 2 2 2 3" xfId="44176" xr:uid="{F9855DA3-7C13-4027-ABE8-3BB848F2ACE6}"/>
    <cellStyle name="Normal 3 2 2 6 2 2 3" xfId="21962" xr:uid="{75EC0628-A053-4AC6-AF5C-BF2DCAB69BB4}"/>
    <cellStyle name="Normal 3 2 2 6 2 2 3 2" xfId="41765" xr:uid="{C77B3189-3308-4B00-A653-CCFB79C81EE7}"/>
    <cellStyle name="Normal 3 2 2 6 2 2 4" xfId="30096" xr:uid="{486B19B0-C5E8-44D7-BBD2-326196E6D507}"/>
    <cellStyle name="Normal 3 2 2 6 2 2 5" xfId="44175" xr:uid="{8EB5B3F0-A26D-445E-8DFE-76AFA9AC53F2}"/>
    <cellStyle name="Normal 3 2 2 6 2 3" xfId="21964" xr:uid="{063F50A8-5AD5-484E-8E86-991A426C044D}"/>
    <cellStyle name="Normal 3 2 2 6 2 3 2" xfId="21965" xr:uid="{28032034-0AFC-4DCC-8B64-BD9F57E5968F}"/>
    <cellStyle name="Normal 3 2 2 6 2 3 2 2" xfId="41768" xr:uid="{F68AB37F-3D45-42DD-9067-A702401D72D5}"/>
    <cellStyle name="Normal 3 2 2 6 2 3 2 3" xfId="44178" xr:uid="{1C6A9D12-E11D-4045-BD4B-FFBF3A19CBFB}"/>
    <cellStyle name="Normal 3 2 2 6 2 3 3" xfId="41767" xr:uid="{6CCF9171-A5BD-4677-BC8F-DAF3F49933AB}"/>
    <cellStyle name="Normal 3 2 2 6 2 3 4" xfId="44177" xr:uid="{FE7F36E0-49FC-4247-9186-B6F78B63F438}"/>
    <cellStyle name="Normal 3 2 2 6 2 4" xfId="21966" xr:uid="{D985343A-1C1F-45A8-94A4-AE9854617594}"/>
    <cellStyle name="Normal 3 2 2 6 2 4 2" xfId="41769" xr:uid="{4D05153E-CD74-4ACB-B9DD-9F2534C9B2AB}"/>
    <cellStyle name="Normal 3 2 2 6 2 4 3" xfId="44179" xr:uid="{DBEA1ADF-9BB0-4508-848B-05A1487FF4CD}"/>
    <cellStyle name="Normal 3 2 2 6 2 5" xfId="21967" xr:uid="{A7FDC744-0DE2-411C-A89E-8EE81B794DC9}"/>
    <cellStyle name="Normal 3 2 2 6 2 5 2" xfId="41770" xr:uid="{56831409-03F6-4E47-BB09-441B4E28917D}"/>
    <cellStyle name="Normal 3 2 2 6 2 5 3" xfId="44180" xr:uid="{536BD36C-98FA-4D23-BE87-75723BED6F74}"/>
    <cellStyle name="Normal 3 2 2 6 2 6" xfId="21961" xr:uid="{DE89E0EB-CBB6-4BA2-91A0-679FEBBC45BA}"/>
    <cellStyle name="Normal 3 2 2 6 2 6 2" xfId="41764" xr:uid="{B543F109-AD61-48AA-BCED-C87DA136FE84}"/>
    <cellStyle name="Normal 3 2 2 6 2 7" xfId="26324" xr:uid="{21C8D8E0-5FE9-4C26-AF50-C4583C1FF749}"/>
    <cellStyle name="Normal 3 2 2 6 2 8" xfId="44174" xr:uid="{128519BF-64E1-4C72-8E13-652358E809D6}"/>
    <cellStyle name="Normal 3 2 2 6 2 9" xfId="48895" xr:uid="{6F0A8268-1F05-4B3D-9CDB-46B00C73DC4C}"/>
    <cellStyle name="Normal 3 2 2 6 3" xfId="6226" xr:uid="{7D246014-E4CC-408D-8034-F80DCA938EF0}"/>
    <cellStyle name="Normal 3 2 2 6 3 2" xfId="21969" xr:uid="{32637214-A6D1-4343-94A9-EF5902E533A1}"/>
    <cellStyle name="Normal 3 2 2 6 3 2 2" xfId="41772" xr:uid="{B2EEBC61-5B87-45D0-AC51-29B3B7A6DC61}"/>
    <cellStyle name="Normal 3 2 2 6 3 2 3" xfId="44182" xr:uid="{B042566A-7870-4619-8DDA-8AAEDBBA7EFA}"/>
    <cellStyle name="Normal 3 2 2 6 3 3" xfId="21968" xr:uid="{8B4BCBB9-15A1-4C5D-BD91-617A67CA27EF}"/>
    <cellStyle name="Normal 3 2 2 6 3 3 2" xfId="41771" xr:uid="{7A5B08B1-F2AA-49AD-A75A-C08CBFD275CD}"/>
    <cellStyle name="Normal 3 2 2 6 3 4" xfId="27714" xr:uid="{4CB23E4F-9F92-45C9-9103-8B32B579EEF2}"/>
    <cellStyle name="Normal 3 2 2 6 3 5" xfId="44181" xr:uid="{532B8B52-EFAC-436F-9B71-73D62232F1E5}"/>
    <cellStyle name="Normal 3 2 2 6 3 6" xfId="49399" xr:uid="{F5555039-EBC5-41E8-92ED-1C04394416F3}"/>
    <cellStyle name="Normal 3 2 2 6 4" xfId="12601" xr:uid="{B707AF99-2AA9-4170-9746-CB24666723BF}"/>
    <cellStyle name="Normal 3 2 2 6 4 2" xfId="21971" xr:uid="{49DB17ED-5909-425B-9859-5EB883229CBA}"/>
    <cellStyle name="Normal 3 2 2 6 4 2 2" xfId="41774" xr:uid="{B479BCA7-2F5D-418B-A9B9-F2070DAF3F52}"/>
    <cellStyle name="Normal 3 2 2 6 4 2 3" xfId="44184" xr:uid="{A2F39D84-2CEB-4E76-9B09-ACBC6136FBDC}"/>
    <cellStyle name="Normal 3 2 2 6 4 3" xfId="21970" xr:uid="{F966AD3D-C740-4479-81DA-DB2E5203A570}"/>
    <cellStyle name="Normal 3 2 2 6 4 3 2" xfId="41773" xr:uid="{6C7B2079-8B4A-442D-A90F-7C49A466E57C}"/>
    <cellStyle name="Normal 3 2 2 6 4 4" xfId="44183" xr:uid="{5548ABC8-7924-4C12-B1A6-60689C631ABF}"/>
    <cellStyle name="Normal 3 2 2 6 5" xfId="21972" xr:uid="{FE72D5F3-A215-4256-BE9B-ACDB77C4AA4F}"/>
    <cellStyle name="Normal 3 2 2 6 5 2" xfId="41775" xr:uid="{71740E72-3B0E-4ED1-828F-1A9F9A019617}"/>
    <cellStyle name="Normal 3 2 2 6 5 3" xfId="44185" xr:uid="{DB82CB34-18E6-4424-9BC5-717E99B6BBCC}"/>
    <cellStyle name="Normal 3 2 2 6 6" xfId="21973" xr:uid="{D3C4DA70-0D43-465C-B6A0-05159775B94C}"/>
    <cellStyle name="Normal 3 2 2 6 6 2" xfId="41776" xr:uid="{5D7DA4F8-DD1A-41D5-802A-0FE801A6ABBF}"/>
    <cellStyle name="Normal 3 2 2 6 6 3" xfId="44186" xr:uid="{86C99C19-90D4-4AC4-AA3D-1A315140D70B}"/>
    <cellStyle name="Normal 3 2 2 6 7" xfId="21960" xr:uid="{8B0C8D12-9B7F-4D71-8263-4DEE0D0B2AB0}"/>
    <cellStyle name="Normal 3 2 2 6 7 2" xfId="41763" xr:uid="{ECF86F06-BC44-4CB2-B6A0-D2297F216622}"/>
    <cellStyle name="Normal 3 2 2 6 8" xfId="23874" xr:uid="{D0A148F1-B48E-401D-AEB1-9B2BA6C6B5C7}"/>
    <cellStyle name="Normal 3 2 2 6 9" xfId="44173" xr:uid="{72DE7D46-BB64-4BCC-8EA4-0DB5C9D05651}"/>
    <cellStyle name="Normal 3 2 2 7" xfId="2694" xr:uid="{FA8CFE3C-FB28-49C5-A021-7B581FDC9E93}"/>
    <cellStyle name="Normal 3 2 2 7 2" xfId="21975" xr:uid="{E30FC610-A38A-48CC-BF3D-931177D8EA1E}"/>
    <cellStyle name="Normal 3 2 2 7 2 2" xfId="21976" xr:uid="{65D169E5-6A2E-4112-BE4E-D1E6464D48A7}"/>
    <cellStyle name="Normal 3 2 2 7 2 2 2" xfId="41779" xr:uid="{B12CF900-69A6-4BE2-BEF0-DDADC4E4B0AB}"/>
    <cellStyle name="Normal 3 2 2 7 2 2 3" xfId="44189" xr:uid="{B98744F4-9502-44AC-B95C-4F714A1994C0}"/>
    <cellStyle name="Normal 3 2 2 7 2 3" xfId="41778" xr:uid="{EF1D2932-CA77-48A7-97F0-EAFF3386F7D7}"/>
    <cellStyle name="Normal 3 2 2 7 2 4" xfId="44188" xr:uid="{1328A69E-F020-42F7-AE06-C6D2C949443C}"/>
    <cellStyle name="Normal 3 2 2 7 3" xfId="21977" xr:uid="{B7A64B23-7BF0-4A35-A9DB-13A45E6F850F}"/>
    <cellStyle name="Normal 3 2 2 7 3 2" xfId="21978" xr:uid="{9690ABFB-1083-4BEA-89B4-773E3463624D}"/>
    <cellStyle name="Normal 3 2 2 7 3 2 2" xfId="41781" xr:uid="{D297DA14-8285-4306-9CDE-95342B987CF5}"/>
    <cellStyle name="Normal 3 2 2 7 3 2 3" xfId="44191" xr:uid="{F9F307F7-102D-482B-811A-A356BD43D17C}"/>
    <cellStyle name="Normal 3 2 2 7 3 3" xfId="41780" xr:uid="{E36B4FCC-0E4C-4E86-ADC3-97504CFB4009}"/>
    <cellStyle name="Normal 3 2 2 7 3 4" xfId="44190" xr:uid="{6685E008-8D6D-4799-85F9-2DDDD7523E52}"/>
    <cellStyle name="Normal 3 2 2 7 4" xfId="21979" xr:uid="{D48C5E03-C947-4AF9-A20D-C67F24CCB433}"/>
    <cellStyle name="Normal 3 2 2 7 4 2" xfId="41782" xr:uid="{512510F0-92D8-474D-B709-21B14E2E92DE}"/>
    <cellStyle name="Normal 3 2 2 7 4 3" xfId="44192" xr:uid="{845E57CC-8770-4128-9419-BEAA906778E9}"/>
    <cellStyle name="Normal 3 2 2 7 5" xfId="21980" xr:uid="{9C751D69-5530-4B5D-AD20-D2A859ED6EBF}"/>
    <cellStyle name="Normal 3 2 2 7 5 2" xfId="41783" xr:uid="{BB98DC45-E786-4E8E-B575-C74BF98A61C8}"/>
    <cellStyle name="Normal 3 2 2 7 5 3" xfId="44193" xr:uid="{3C762CE7-4D95-49F6-88F5-F1D23A7AA63E}"/>
    <cellStyle name="Normal 3 2 2 7 6" xfId="21974" xr:uid="{AEB4B34F-70EE-4F8D-8F14-456C4A008024}"/>
    <cellStyle name="Normal 3 2 2 7 6 2" xfId="41777" xr:uid="{A6DF3A07-C0DA-4E50-A244-552AC9A67CE4}"/>
    <cellStyle name="Normal 3 2 2 7 7" xfId="44187" xr:uid="{34ADA396-1831-4684-A937-98E161F691EE}"/>
    <cellStyle name="Normal 3 2 2 7 8" xfId="48571" xr:uid="{2CBA6559-A882-4DBC-960C-F276D7E31B6D}"/>
    <cellStyle name="Normal 3 2 2 8" xfId="4428" xr:uid="{4E701B5C-57D6-43A7-92EA-8FFC87FC0141}"/>
    <cellStyle name="Normal 3 2 2 8 2" xfId="8231" xr:uid="{46B97751-5CFC-4D4F-B885-F98C4007535E}"/>
    <cellStyle name="Normal 3 2 2 8 2 2" xfId="21982" xr:uid="{7FC8A0AC-2993-449B-BD4F-9AAB8D986DF8}"/>
    <cellStyle name="Normal 3 2 2 8 2 2 2" xfId="41785" xr:uid="{B520C283-1163-403B-89C5-DADC11CFF176}"/>
    <cellStyle name="Normal 3 2 2 8 2 3" xfId="29721" xr:uid="{5AB2B061-6388-47EB-A3E5-D0A70F202517}"/>
    <cellStyle name="Normal 3 2 2 8 2 4" xfId="44195" xr:uid="{D0637C3B-AB0F-427C-B667-F18F9409EDCF}"/>
    <cellStyle name="Normal 3 2 2 8 3" xfId="21981" xr:uid="{4AD25638-DB17-479C-9431-2276C275C23B}"/>
    <cellStyle name="Normal 3 2 2 8 3 2" xfId="41784" xr:uid="{05E4CFE6-4498-427D-B243-801111812484}"/>
    <cellStyle name="Normal 3 2 2 8 4" xfId="25946" xr:uid="{8EE01303-D1B0-49B9-BD8A-A683429784EE}"/>
    <cellStyle name="Normal 3 2 2 8 5" xfId="44194" xr:uid="{9FE0E5FA-BA88-4EF7-B128-661EAC435D76}"/>
    <cellStyle name="Normal 3 2 2 8 6" xfId="49096" xr:uid="{59304A29-C9C3-479D-BCDA-EC567C9723EA}"/>
    <cellStyle name="Normal 3 2 2 9" xfId="5910" xr:uid="{1D6E3D0E-5F89-4847-AF1B-C65C5DFC8541}"/>
    <cellStyle name="Normal 3 2 2 9 2" xfId="21984" xr:uid="{5AC7E74B-98D6-41D3-A313-BE9262E291C8}"/>
    <cellStyle name="Normal 3 2 2 9 2 2" xfId="41787" xr:uid="{4BAFA607-DE0A-4E0C-8FBE-042536481EC6}"/>
    <cellStyle name="Normal 3 2 2 9 2 3" xfId="44197" xr:uid="{03F2B27D-7E9E-44F1-BE6E-DFF7F1633629}"/>
    <cellStyle name="Normal 3 2 2 9 3" xfId="21983" xr:uid="{9DCA393C-2D28-47E0-ADCE-92D55562430D}"/>
    <cellStyle name="Normal 3 2 2 9 3 2" xfId="41786" xr:uid="{194FDC4D-3BC3-4C7C-BFC7-5615D2CDC15F}"/>
    <cellStyle name="Normal 3 2 2 9 4" xfId="27397" xr:uid="{86AEBC2C-FE67-4515-96DE-A9BA1344BDA6}"/>
    <cellStyle name="Normal 3 2 2 9 5" xfId="44196" xr:uid="{0A7818FC-206F-489A-A74D-AC5AF9812404}"/>
    <cellStyle name="Normal 3 2 3" xfId="812" xr:uid="{292BBD36-2BD6-4A3A-8BBE-2D224FDFAA50}"/>
    <cellStyle name="Normal 3 2 3 10" xfId="21986" xr:uid="{074D4887-BE84-4E50-957B-F7F6880E1504}"/>
    <cellStyle name="Normal 3 2 3 10 2" xfId="41789" xr:uid="{7D07CF42-05E2-467A-A287-FCFE8D795727}"/>
    <cellStyle name="Normal 3 2 3 10 3" xfId="44199" xr:uid="{FFC37FF8-494B-48B9-BCFC-38F3FA192169}"/>
    <cellStyle name="Normal 3 2 3 11" xfId="21985" xr:uid="{4C57428C-7F90-4962-96B0-FB063C9B893E}"/>
    <cellStyle name="Normal 3 2 3 11 2" xfId="41788" xr:uid="{A99723E7-88D8-4368-BB59-1824FE46E313}"/>
    <cellStyle name="Normal 3 2 3 12" xfId="23556" xr:uid="{8076B16A-A283-48C1-B50D-873C308E969B}"/>
    <cellStyle name="Normal 3 2 3 13" xfId="44198" xr:uid="{67DF02EC-160D-48B1-BCD0-830F05CCCA3C}"/>
    <cellStyle name="Normal 3 2 3 14" xfId="46820" xr:uid="{5E32D9C9-A759-4AE4-B4B0-015DA3F901C5}"/>
    <cellStyle name="Normal 3 2 3 15" xfId="1799" xr:uid="{F8999305-19AC-4C04-A747-0A92464FE83B}"/>
    <cellStyle name="Normal 3 2 3 2" xfId="1020" xr:uid="{73795F80-B3E5-455C-8047-7FAB6052CCF8}"/>
    <cellStyle name="Normal 3 2 3 2 10" xfId="46889" xr:uid="{62A3A3F9-C295-40F0-94EB-028044E16208}"/>
    <cellStyle name="Normal 3 2 3 2 11" xfId="1897" xr:uid="{6FFD0ACA-A9DF-4E6E-A753-E63F1D6D1299}"/>
    <cellStyle name="Normal 3 2 3 2 2" xfId="2052" xr:uid="{B1A7A536-1DBD-4250-8912-E7E44F4C91F3}"/>
    <cellStyle name="Normal 3 2 3 2 2 10" xfId="23786" xr:uid="{DC85C3DC-4217-4BB9-B14C-DAF867CE5744}"/>
    <cellStyle name="Normal 3 2 3 2 2 11" xfId="44200" xr:uid="{8115C336-53AD-4B83-9CF6-A15450B40675}"/>
    <cellStyle name="Normal 3 2 3 2 2 12" xfId="47048" xr:uid="{6333BA8C-9468-4BE4-B1D0-236D5185CE3D}"/>
    <cellStyle name="Normal 3 2 3 2 2 2" xfId="2258" xr:uid="{824E5165-D26A-491E-84C4-53A3FBBF8D90}"/>
    <cellStyle name="Normal 3 2 3 2 2 2 10" xfId="44201" xr:uid="{652E425E-7019-4550-A46E-5D4A21425DA9}"/>
    <cellStyle name="Normal 3 2 3 2 2 2 11" xfId="47231" xr:uid="{DC3CA638-4250-4413-B1E5-459A56AB0B7A}"/>
    <cellStyle name="Normal 3 2 3 2 2 2 2" xfId="4933" xr:uid="{6CB5469E-055D-4979-9B7D-37DB4FDF9F2A}"/>
    <cellStyle name="Normal 3 2 3 2 2 2 2 10" xfId="48990" xr:uid="{DB4CCD7C-91E6-4BA2-869D-7F793FEF6AFF}"/>
    <cellStyle name="Normal 3 2 3 2 2 2 2 2" xfId="8699" xr:uid="{BEB45F0E-2BD0-4CA9-9C11-FB8BDE034B69}"/>
    <cellStyle name="Normal 3 2 3 2 2 2 2 2 2" xfId="21992" xr:uid="{43F5EC0E-27E0-40A7-A033-F6E45948F762}"/>
    <cellStyle name="Normal 3 2 3 2 2 2 2 2 2 2" xfId="21993" xr:uid="{80A3157E-7F87-4125-AF91-37EA2E8F2AED}"/>
    <cellStyle name="Normal 3 2 3 2 2 2 2 2 2 2 2" xfId="41795" xr:uid="{51326331-556E-4CF6-BFF8-5CA1E711B2B2}"/>
    <cellStyle name="Normal 3 2 3 2 2 2 2 2 2 2 3" xfId="44205" xr:uid="{BCA53BBB-736F-42B1-9791-9AA5C75AB204}"/>
    <cellStyle name="Normal 3 2 3 2 2 2 2 2 2 3" xfId="41794" xr:uid="{EA4A343D-E69A-4E86-B31A-36098557EFC1}"/>
    <cellStyle name="Normal 3 2 3 2 2 2 2 2 2 4" xfId="44204" xr:uid="{A430B63B-83C3-4E1C-86F5-5D687951AF57}"/>
    <cellStyle name="Normal 3 2 3 2 2 2 2 2 3" xfId="21994" xr:uid="{8A151272-D360-476C-BB0A-34299A77814D}"/>
    <cellStyle name="Normal 3 2 3 2 2 2 2 2 3 2" xfId="21995" xr:uid="{957D68CE-3B0E-4AA5-BFD8-4666241DB743}"/>
    <cellStyle name="Normal 3 2 3 2 2 2 2 2 3 2 2" xfId="41797" xr:uid="{97F18528-7FAC-4EA5-8742-E17094523460}"/>
    <cellStyle name="Normal 3 2 3 2 2 2 2 2 3 2 3" xfId="44207" xr:uid="{FF41A759-AA67-4DF9-A02F-AE8535FE5115}"/>
    <cellStyle name="Normal 3 2 3 2 2 2 2 2 3 3" xfId="41796" xr:uid="{A8FF9CDE-DB81-45B2-B476-408F286C3926}"/>
    <cellStyle name="Normal 3 2 3 2 2 2 2 2 3 4" xfId="44206" xr:uid="{A674BCAC-3F26-42F7-A077-43C9736AF3EC}"/>
    <cellStyle name="Normal 3 2 3 2 2 2 2 2 4" xfId="21996" xr:uid="{40DFCF98-67FC-44F2-A5D9-00684CCF9385}"/>
    <cellStyle name="Normal 3 2 3 2 2 2 2 2 4 2" xfId="41798" xr:uid="{550ED5E9-05BF-46D1-9E37-536C03B790EA}"/>
    <cellStyle name="Normal 3 2 3 2 2 2 2 2 4 3" xfId="44208" xr:uid="{36E74DE1-85CD-498A-B670-2130C2F7D49F}"/>
    <cellStyle name="Normal 3 2 3 2 2 2 2 2 5" xfId="21997" xr:uid="{2833F250-FD1B-4840-B18A-7DC305141BDE}"/>
    <cellStyle name="Normal 3 2 3 2 2 2 2 2 5 2" xfId="41799" xr:uid="{847BBFF3-1012-4257-967B-206ED5368170}"/>
    <cellStyle name="Normal 3 2 3 2 2 2 2 2 5 3" xfId="44209" xr:uid="{F427769B-75F5-4745-863F-0454C2C78B18}"/>
    <cellStyle name="Normal 3 2 3 2 2 2 2 2 6" xfId="21991" xr:uid="{230E1127-DCAC-4987-A8EF-6DAE8270F642}"/>
    <cellStyle name="Normal 3 2 3 2 2 2 2 2 6 2" xfId="41793" xr:uid="{449F5059-08F5-4B17-96F2-75A06C6320C0}"/>
    <cellStyle name="Normal 3 2 3 2 2 2 2 2 7" xfId="30189" xr:uid="{242044DC-3387-4892-9E19-7AFD080E1C6A}"/>
    <cellStyle name="Normal 3 2 3 2 2 2 2 2 8" xfId="44203" xr:uid="{8D3D507F-729C-4F6F-9DB6-C30B4E2A017C}"/>
    <cellStyle name="Normal 3 2 3 2 2 2 2 3" xfId="12605" xr:uid="{F7CFECF4-FB40-4A6B-8A9D-9AD89C2DD56A}"/>
    <cellStyle name="Normal 3 2 3 2 2 2 2 3 2" xfId="21999" xr:uid="{BD2E90EF-D30B-4C83-9CC6-6BF85839B8ED}"/>
    <cellStyle name="Normal 3 2 3 2 2 2 2 3 2 2" xfId="41801" xr:uid="{388F4AD2-BD00-4807-AC0D-152A3758564B}"/>
    <cellStyle name="Normal 3 2 3 2 2 2 2 3 2 3" xfId="44211" xr:uid="{72365810-01A3-4779-BCF1-D1513ED978B6}"/>
    <cellStyle name="Normal 3 2 3 2 2 2 2 3 3" xfId="21998" xr:uid="{D0C5B552-AA3E-456A-AE3C-D34E52E3E946}"/>
    <cellStyle name="Normal 3 2 3 2 2 2 2 3 3 2" xfId="41800" xr:uid="{E9503D03-5749-4559-A2D5-8575659E68C4}"/>
    <cellStyle name="Normal 3 2 3 2 2 2 2 3 4" xfId="33321" xr:uid="{1DCC7DF6-E7F5-4C07-AF2B-065F47CBE8BC}"/>
    <cellStyle name="Normal 3 2 3 2 2 2 2 3 5" xfId="44210" xr:uid="{58E47F5C-2CDD-440D-84D5-B061E483C9C3}"/>
    <cellStyle name="Normal 3 2 3 2 2 2 2 4" xfId="22000" xr:uid="{EC1C8620-357D-492E-AF96-4678CC5DEF39}"/>
    <cellStyle name="Normal 3 2 3 2 2 2 2 4 2" xfId="22001" xr:uid="{C653391D-7C73-4FD7-ADA7-A83AD63AEDA4}"/>
    <cellStyle name="Normal 3 2 3 2 2 2 2 4 2 2" xfId="41803" xr:uid="{57919355-229A-4ADA-BA7E-F751009F28B7}"/>
    <cellStyle name="Normal 3 2 3 2 2 2 2 4 2 3" xfId="44213" xr:uid="{1BCF8314-F8FB-48E0-89C6-E8209A3B4D90}"/>
    <cellStyle name="Normal 3 2 3 2 2 2 2 4 3" xfId="41802" xr:uid="{3ACD44FB-48ED-407E-8D69-84A7D303793D}"/>
    <cellStyle name="Normal 3 2 3 2 2 2 2 4 4" xfId="44212" xr:uid="{4878912E-F208-43BA-8B7B-9D07A05BC94A}"/>
    <cellStyle name="Normal 3 2 3 2 2 2 2 5" xfId="22002" xr:uid="{311C7A1A-FB41-443F-859B-8D1E56326BB9}"/>
    <cellStyle name="Normal 3 2 3 2 2 2 2 5 2" xfId="41804" xr:uid="{34FAEECD-439A-4A8F-ADE7-633CAFC545F2}"/>
    <cellStyle name="Normal 3 2 3 2 2 2 2 5 3" xfId="44214" xr:uid="{E9095A16-1327-4F29-9624-28937AD06797}"/>
    <cellStyle name="Normal 3 2 3 2 2 2 2 6" xfId="22003" xr:uid="{4450C1E7-AC59-4A60-9045-410D890C54CB}"/>
    <cellStyle name="Normal 3 2 3 2 2 2 2 6 2" xfId="41805" xr:uid="{0A6B1DBC-1071-4187-BE49-09571E22A722}"/>
    <cellStyle name="Normal 3 2 3 2 2 2 2 6 3" xfId="44215" xr:uid="{E703DFAA-BA06-4A91-9C24-364AEB5F2BF2}"/>
    <cellStyle name="Normal 3 2 3 2 2 2 2 7" xfId="21990" xr:uid="{C84EE5AA-D72D-48F5-AB43-4BB325F9F803}"/>
    <cellStyle name="Normal 3 2 3 2 2 2 2 7 2" xfId="41792" xr:uid="{221992A0-01F1-41F1-99E5-46F24C51CFEB}"/>
    <cellStyle name="Normal 3 2 3 2 2 2 2 8" xfId="26420" xr:uid="{F5646863-133F-4DAC-9272-BA1CAA179062}"/>
    <cellStyle name="Normal 3 2 3 2 2 2 2 9" xfId="44202" xr:uid="{63039863-6E31-4A08-9567-5574CC2D134E}"/>
    <cellStyle name="Normal 3 2 3 2 2 2 3" xfId="6321" xr:uid="{ACACD904-3FA0-4E92-A674-20ED47FDFC2D}"/>
    <cellStyle name="Normal 3 2 3 2 2 2 3 2" xfId="22005" xr:uid="{0EEE2566-347F-4C62-BA69-2500ECC96700}"/>
    <cellStyle name="Normal 3 2 3 2 2 2 3 2 2" xfId="22006" xr:uid="{91B0691E-317E-4E69-8918-589947E99CDA}"/>
    <cellStyle name="Normal 3 2 3 2 2 2 3 2 2 2" xfId="41808" xr:uid="{D92077CE-8F37-47FB-B265-F0966E0BBE94}"/>
    <cellStyle name="Normal 3 2 3 2 2 2 3 2 2 3" xfId="44218" xr:uid="{EC1C66D9-5CD1-47D4-A2BF-64959122B770}"/>
    <cellStyle name="Normal 3 2 3 2 2 2 3 2 3" xfId="41807" xr:uid="{B4056582-53C0-48C5-8398-67ECB3E5CFCE}"/>
    <cellStyle name="Normal 3 2 3 2 2 2 3 2 4" xfId="44217" xr:uid="{C01BC6E6-20E2-40B9-A7D8-164C0FDC25C3}"/>
    <cellStyle name="Normal 3 2 3 2 2 2 3 3" xfId="22007" xr:uid="{14FCD062-6663-433A-9865-A47621CA7913}"/>
    <cellStyle name="Normal 3 2 3 2 2 2 3 3 2" xfId="22008" xr:uid="{38A3C1F4-C0F8-4941-B299-2CF7D94BA204}"/>
    <cellStyle name="Normal 3 2 3 2 2 2 3 3 2 2" xfId="41810" xr:uid="{18B9DB7A-F8FC-4D67-ACF4-CE8E4BB859C9}"/>
    <cellStyle name="Normal 3 2 3 2 2 2 3 3 2 3" xfId="44220" xr:uid="{97306A7A-DD5B-46D4-B9FD-5A2FD87111D0}"/>
    <cellStyle name="Normal 3 2 3 2 2 2 3 3 3" xfId="41809" xr:uid="{9D210290-F8CA-49A3-AF2C-38602896C2A5}"/>
    <cellStyle name="Normal 3 2 3 2 2 2 3 3 4" xfId="44219" xr:uid="{FF91210B-0368-40CE-867A-0B26EA94D916}"/>
    <cellStyle name="Normal 3 2 3 2 2 2 3 4" xfId="22009" xr:uid="{6C811869-9F09-4550-8AF5-378A0A66CFBC}"/>
    <cellStyle name="Normal 3 2 3 2 2 2 3 4 2" xfId="41811" xr:uid="{40AFF297-D2D3-423C-8582-8FB6BACF96F6}"/>
    <cellStyle name="Normal 3 2 3 2 2 2 3 4 3" xfId="44221" xr:uid="{F34BF496-5C42-4ECB-A681-7CA0E85861E0}"/>
    <cellStyle name="Normal 3 2 3 2 2 2 3 5" xfId="22010" xr:uid="{4A81CDB0-16D7-4849-A8AC-C84276D94676}"/>
    <cellStyle name="Normal 3 2 3 2 2 2 3 5 2" xfId="41812" xr:uid="{345D6E1D-67CB-4E2A-92D7-A956E1098142}"/>
    <cellStyle name="Normal 3 2 3 2 2 2 3 5 3" xfId="44222" xr:uid="{5B7C872D-1567-4294-8332-CB4AACEA7AE3}"/>
    <cellStyle name="Normal 3 2 3 2 2 2 3 6" xfId="22004" xr:uid="{25105500-8786-45C6-B8AA-504F554345A8}"/>
    <cellStyle name="Normal 3 2 3 2 2 2 3 6 2" xfId="41806" xr:uid="{8ECB672E-7A3F-4768-A606-F399C3B8B282}"/>
    <cellStyle name="Normal 3 2 3 2 2 2 3 7" xfId="27809" xr:uid="{18681A48-22F3-4A03-8BB3-4AD14BBD57B0}"/>
    <cellStyle name="Normal 3 2 3 2 2 2 3 8" xfId="44216" xr:uid="{097BDBA8-8798-4278-AED9-10B68BFCC66A}"/>
    <cellStyle name="Normal 3 2 3 2 2 2 3 9" xfId="49496" xr:uid="{4D209D7E-64B4-4A99-B5D8-084C1DE88302}"/>
    <cellStyle name="Normal 3 2 3 2 2 2 4" xfId="12604" xr:uid="{A764ADA5-5115-4316-A400-E39CAD46BD5E}"/>
    <cellStyle name="Normal 3 2 3 2 2 2 4 2" xfId="22012" xr:uid="{23355B93-D4CA-4AC1-A372-D2D41C05D9F8}"/>
    <cellStyle name="Normal 3 2 3 2 2 2 4 2 2" xfId="41814" xr:uid="{7DE35673-5C17-4FF0-80A8-8F8CC66551D3}"/>
    <cellStyle name="Normal 3 2 3 2 2 2 4 2 3" xfId="44224" xr:uid="{FF04C3C6-1BB9-4FE2-ABD0-63A5E26EEF25}"/>
    <cellStyle name="Normal 3 2 3 2 2 2 4 3" xfId="22011" xr:uid="{8B48C025-52D9-4D4B-875F-5C824390C615}"/>
    <cellStyle name="Normal 3 2 3 2 2 2 4 3 2" xfId="41813" xr:uid="{450A51CB-4FB9-4BB2-9AF4-591D5450BC14}"/>
    <cellStyle name="Normal 3 2 3 2 2 2 4 4" xfId="33320" xr:uid="{8E5E147C-5A62-4620-9243-A7654DC55E2F}"/>
    <cellStyle name="Normal 3 2 3 2 2 2 4 5" xfId="44223" xr:uid="{B38C3D30-1170-49ED-8682-205624E12FC9}"/>
    <cellStyle name="Normal 3 2 3 2 2 2 5" xfId="22013" xr:uid="{09F1465B-38B0-4537-80A6-06780C015590}"/>
    <cellStyle name="Normal 3 2 3 2 2 2 5 2" xfId="22014" xr:uid="{5722F173-5894-41D9-B142-7AD033EFD286}"/>
    <cellStyle name="Normal 3 2 3 2 2 2 5 2 2" xfId="41816" xr:uid="{EA1E1A25-8CCB-45C0-A1C5-9FBEF55F528C}"/>
    <cellStyle name="Normal 3 2 3 2 2 2 5 2 3" xfId="44226" xr:uid="{6D7F044A-CB67-4094-8095-159F11CFA662}"/>
    <cellStyle name="Normal 3 2 3 2 2 2 5 3" xfId="41815" xr:uid="{6F7CAA38-3CA4-4E24-BEDB-8ABA0256695D}"/>
    <cellStyle name="Normal 3 2 3 2 2 2 5 4" xfId="44225" xr:uid="{F856D698-1F17-4584-87E5-B5CBBB8E5C44}"/>
    <cellStyle name="Normal 3 2 3 2 2 2 6" xfId="22015" xr:uid="{7A537B8C-32FA-4642-81F6-E0F378C9B619}"/>
    <cellStyle name="Normal 3 2 3 2 2 2 6 2" xfId="41817" xr:uid="{4C4E5F32-9851-4C6C-9690-B8169DF51B7E}"/>
    <cellStyle name="Normal 3 2 3 2 2 2 6 3" xfId="44227" xr:uid="{1F722970-13E3-4754-88C2-B326298C0184}"/>
    <cellStyle name="Normal 3 2 3 2 2 2 7" xfId="22016" xr:uid="{939CA7D7-E2FE-4C63-B8F3-5D4613025F69}"/>
    <cellStyle name="Normal 3 2 3 2 2 2 7 2" xfId="41818" xr:uid="{4C6AE36A-8E99-46E8-8E43-E43D6D332673}"/>
    <cellStyle name="Normal 3 2 3 2 2 2 7 3" xfId="44228" xr:uid="{E3C63D95-8A1C-437F-8CBE-BB6E2842E213}"/>
    <cellStyle name="Normal 3 2 3 2 2 2 8" xfId="21989" xr:uid="{6A7BCA40-CCD7-4430-BCDA-4DEC646D9AC1}"/>
    <cellStyle name="Normal 3 2 3 2 2 2 8 2" xfId="41791" xr:uid="{C5125C01-FEAB-42C0-B8E6-B68161CF184E}"/>
    <cellStyle name="Normal 3 2 3 2 2 2 9" xfId="23969" xr:uid="{23C5BDBB-A937-4036-8403-A2C61E661934}"/>
    <cellStyle name="Normal 3 2 3 2 2 3" xfId="4717" xr:uid="{7E70B517-E30C-4DFF-BDF3-09934366F561}"/>
    <cellStyle name="Normal 3 2 3 2 2 3 10" xfId="48806" xr:uid="{F91D1E23-D41F-4326-AF8E-16C1F6CA6BFA}"/>
    <cellStyle name="Normal 3 2 3 2 2 3 2" xfId="8485" xr:uid="{B3DE283B-DDF1-465D-9284-A5F158862FF0}"/>
    <cellStyle name="Normal 3 2 3 2 2 3 2 2" xfId="22019" xr:uid="{77E36B55-1708-48E5-90D6-07B911484B05}"/>
    <cellStyle name="Normal 3 2 3 2 2 3 2 2 2" xfId="22020" xr:uid="{47E7036E-2C3C-467D-9FAA-77B0FDD8FCEE}"/>
    <cellStyle name="Normal 3 2 3 2 2 3 2 2 2 2" xfId="41822" xr:uid="{80AD8874-4E59-4D8F-96B2-129C820691CA}"/>
    <cellStyle name="Normal 3 2 3 2 2 3 2 2 2 3" xfId="44232" xr:uid="{FFA36D4A-959D-410B-AA72-DCC4745F3C52}"/>
    <cellStyle name="Normal 3 2 3 2 2 3 2 2 3" xfId="41821" xr:uid="{D33C09EB-A930-41C7-B68D-2EA62BC3BDBC}"/>
    <cellStyle name="Normal 3 2 3 2 2 3 2 2 4" xfId="44231" xr:uid="{9FBC43C6-69CD-4BE4-AFBC-5C7877F37A82}"/>
    <cellStyle name="Normal 3 2 3 2 2 3 2 3" xfId="22021" xr:uid="{027631A1-13C0-4D64-A36F-A191A78E55CF}"/>
    <cellStyle name="Normal 3 2 3 2 2 3 2 3 2" xfId="22022" xr:uid="{BB2B52B6-93C7-43C8-B7E9-1DDB85F99F7C}"/>
    <cellStyle name="Normal 3 2 3 2 2 3 2 3 2 2" xfId="41824" xr:uid="{5527AE96-9DC3-49DF-A99D-921B6CC506FA}"/>
    <cellStyle name="Normal 3 2 3 2 2 3 2 3 2 3" xfId="44234" xr:uid="{6D529FCE-5720-4AE3-AFF7-4B1BE7FC4F2B}"/>
    <cellStyle name="Normal 3 2 3 2 2 3 2 3 3" xfId="41823" xr:uid="{96432935-0201-4A83-A015-F1187C412501}"/>
    <cellStyle name="Normal 3 2 3 2 2 3 2 3 4" xfId="44233" xr:uid="{BFE486F9-3AE7-44EC-95E5-3263B43FADB5}"/>
    <cellStyle name="Normal 3 2 3 2 2 3 2 4" xfId="22023" xr:uid="{8CFD0941-2D0F-4036-B15C-2B140B5191AC}"/>
    <cellStyle name="Normal 3 2 3 2 2 3 2 4 2" xfId="41825" xr:uid="{39DA72CA-733B-4AC7-B9B4-732328F6B6C7}"/>
    <cellStyle name="Normal 3 2 3 2 2 3 2 4 3" xfId="44235" xr:uid="{60BC3245-B14B-4305-8D8D-92C8F6BCF339}"/>
    <cellStyle name="Normal 3 2 3 2 2 3 2 5" xfId="22024" xr:uid="{02DA1481-851E-407E-AABB-98A55B3C38EA}"/>
    <cellStyle name="Normal 3 2 3 2 2 3 2 5 2" xfId="41826" xr:uid="{21A2221B-DF0C-47DE-B841-8987223B0E3B}"/>
    <cellStyle name="Normal 3 2 3 2 2 3 2 5 3" xfId="44236" xr:uid="{C3805042-257D-467B-B7AA-805748C87EB9}"/>
    <cellStyle name="Normal 3 2 3 2 2 3 2 6" xfId="22018" xr:uid="{20939F17-0F8C-487B-AEC1-DD3443930E13}"/>
    <cellStyle name="Normal 3 2 3 2 2 3 2 6 2" xfId="41820" xr:uid="{1FD8AFA6-F83C-44CA-BD44-34C89A783111}"/>
    <cellStyle name="Normal 3 2 3 2 2 3 2 7" xfId="29975" xr:uid="{64295D20-F6A1-4601-91DB-1880A6190AF7}"/>
    <cellStyle name="Normal 3 2 3 2 2 3 2 8" xfId="44230" xr:uid="{D28C1EBA-A389-4828-BB81-CAF2EC52003E}"/>
    <cellStyle name="Normal 3 2 3 2 2 3 3" xfId="12606" xr:uid="{E7687A08-FB55-47B5-93E4-8BA360F2BFF0}"/>
    <cellStyle name="Normal 3 2 3 2 2 3 3 2" xfId="22026" xr:uid="{A73A26B5-6AEE-41C3-BA1A-C01020E33857}"/>
    <cellStyle name="Normal 3 2 3 2 2 3 3 2 2" xfId="41828" xr:uid="{8A1C5506-41C2-410A-9A11-BA10D7C81187}"/>
    <cellStyle name="Normal 3 2 3 2 2 3 3 2 3" xfId="44238" xr:uid="{ECBF8E74-18ED-4656-A451-F8C856C31F45}"/>
    <cellStyle name="Normal 3 2 3 2 2 3 3 3" xfId="22025" xr:uid="{895637D2-908B-413A-929F-75F78E2AC3C1}"/>
    <cellStyle name="Normal 3 2 3 2 2 3 3 3 2" xfId="41827" xr:uid="{78D097BF-7BCC-4034-986A-EE8734ED9B83}"/>
    <cellStyle name="Normal 3 2 3 2 2 3 3 4" xfId="33322" xr:uid="{4C2703BE-4205-46D1-A92D-92C42142F340}"/>
    <cellStyle name="Normal 3 2 3 2 2 3 3 5" xfId="44237" xr:uid="{D7847BA1-4423-4FC5-8320-551B9C6CCE40}"/>
    <cellStyle name="Normal 3 2 3 2 2 3 4" xfId="22027" xr:uid="{C66BC950-9AB5-4627-9AE9-DADC99DC120A}"/>
    <cellStyle name="Normal 3 2 3 2 2 3 4 2" xfId="22028" xr:uid="{0F587AF7-F382-4188-8D8D-5D18D3B9D73C}"/>
    <cellStyle name="Normal 3 2 3 2 2 3 4 2 2" xfId="41830" xr:uid="{B6EEE026-D66D-4548-8096-BE4CF4C4A7B6}"/>
    <cellStyle name="Normal 3 2 3 2 2 3 4 2 3" xfId="44240" xr:uid="{A875D90E-683A-40AF-89BD-D51F5CF17164}"/>
    <cellStyle name="Normal 3 2 3 2 2 3 4 3" xfId="41829" xr:uid="{F01ADF40-FED5-4922-8C3B-78E4C679D680}"/>
    <cellStyle name="Normal 3 2 3 2 2 3 4 4" xfId="44239" xr:uid="{FCEE9949-66F1-4CE6-8882-955AC29801EB}"/>
    <cellStyle name="Normal 3 2 3 2 2 3 5" xfId="22029" xr:uid="{F033849B-49F8-459E-9FBB-146C422C0574}"/>
    <cellStyle name="Normal 3 2 3 2 2 3 5 2" xfId="41831" xr:uid="{E30DC20B-A39A-410B-BEB3-F767CABFED5B}"/>
    <cellStyle name="Normal 3 2 3 2 2 3 5 3" xfId="44241" xr:uid="{4E82BFD2-1A1C-4065-899A-3A32236B60BA}"/>
    <cellStyle name="Normal 3 2 3 2 2 3 6" xfId="22030" xr:uid="{1B4C0ABD-2E67-4933-869B-DCDA4DB1A523}"/>
    <cellStyle name="Normal 3 2 3 2 2 3 6 2" xfId="41832" xr:uid="{C18E8B29-04A5-47C1-AE29-6C5301472933}"/>
    <cellStyle name="Normal 3 2 3 2 2 3 6 3" xfId="44242" xr:uid="{0949FDFB-1C1B-4204-BADB-720C924C43FC}"/>
    <cellStyle name="Normal 3 2 3 2 2 3 7" xfId="22017" xr:uid="{7197167D-0D19-4E99-A8D4-030AAA845A01}"/>
    <cellStyle name="Normal 3 2 3 2 2 3 7 2" xfId="41819" xr:uid="{06B26F22-60FF-489E-A08D-E63416D2C42F}"/>
    <cellStyle name="Normal 3 2 3 2 2 3 8" xfId="26203" xr:uid="{B2997FD4-7FCE-4EE2-B8B2-5B3DB6B1452A}"/>
    <cellStyle name="Normal 3 2 3 2 2 3 9" xfId="44229" xr:uid="{3D51B5CF-CE8B-45B4-B6D2-A3E26B0EB5F6}"/>
    <cellStyle name="Normal 3 2 3 2 2 4" xfId="6138" xr:uid="{65DBE4D4-BA47-4B95-9706-57EAD40A4CC1}"/>
    <cellStyle name="Normal 3 2 3 2 2 4 2" xfId="22032" xr:uid="{2DF76D0E-5769-4082-AECB-F274813428B2}"/>
    <cellStyle name="Normal 3 2 3 2 2 4 2 2" xfId="22033" xr:uid="{BCA1D5E0-6AD4-46B2-A610-75B32A6187EF}"/>
    <cellStyle name="Normal 3 2 3 2 2 4 2 2 2" xfId="41835" xr:uid="{4D818CB9-F535-42A0-897F-741599092E45}"/>
    <cellStyle name="Normal 3 2 3 2 2 4 2 2 3" xfId="44245" xr:uid="{402F2982-78A9-4C7C-987E-EDA9E5E4A0EE}"/>
    <cellStyle name="Normal 3 2 3 2 2 4 2 3" xfId="41834" xr:uid="{A7395494-099E-4394-9747-942CD62C1560}"/>
    <cellStyle name="Normal 3 2 3 2 2 4 2 4" xfId="44244" xr:uid="{F850392D-D791-4C92-B25F-E916E300821B}"/>
    <cellStyle name="Normal 3 2 3 2 2 4 3" xfId="22034" xr:uid="{68E89104-9E15-4951-B67A-4D917C4CC86E}"/>
    <cellStyle name="Normal 3 2 3 2 2 4 3 2" xfId="22035" xr:uid="{09C9ED3D-6ACF-47F2-A2D8-B6430F41E51F}"/>
    <cellStyle name="Normal 3 2 3 2 2 4 3 2 2" xfId="41837" xr:uid="{AE1F47BB-D1FE-4A35-8826-9D8C682818C0}"/>
    <cellStyle name="Normal 3 2 3 2 2 4 3 2 3" xfId="44247" xr:uid="{23B7DA96-42A2-4EAF-82AF-0F4F2C074C58}"/>
    <cellStyle name="Normal 3 2 3 2 2 4 3 3" xfId="41836" xr:uid="{88DE81E6-E2F0-44A8-A368-9187B1A324A0}"/>
    <cellStyle name="Normal 3 2 3 2 2 4 3 4" xfId="44246" xr:uid="{0F3CD697-2FA7-4DE1-8851-02287698C5CC}"/>
    <cellStyle name="Normal 3 2 3 2 2 4 4" xfId="22036" xr:uid="{BD35ADE8-DF24-4E17-84E4-2A412E207EE4}"/>
    <cellStyle name="Normal 3 2 3 2 2 4 4 2" xfId="41838" xr:uid="{1270B9E7-CC21-444C-9CD6-90EE0FB609EA}"/>
    <cellStyle name="Normal 3 2 3 2 2 4 4 3" xfId="44248" xr:uid="{784C53E9-8131-4E8D-A14E-F074352962F9}"/>
    <cellStyle name="Normal 3 2 3 2 2 4 5" xfId="22037" xr:uid="{8A304596-72DA-401A-9AD5-7FAE3DCFD4A9}"/>
    <cellStyle name="Normal 3 2 3 2 2 4 5 2" xfId="41839" xr:uid="{754DF3C4-B3DD-45F5-BDE7-6BCC4F71E914}"/>
    <cellStyle name="Normal 3 2 3 2 2 4 5 3" xfId="44249" xr:uid="{14001B28-C987-42AF-927F-FDCE65A5BC55}"/>
    <cellStyle name="Normal 3 2 3 2 2 4 6" xfId="22031" xr:uid="{00827E33-32E4-40FF-B45D-489EBA04050A}"/>
    <cellStyle name="Normal 3 2 3 2 2 4 6 2" xfId="41833" xr:uid="{D9E87FCD-E94A-41F9-8428-11A1441CCC57}"/>
    <cellStyle name="Normal 3 2 3 2 2 4 7" xfId="27625" xr:uid="{BD5F5A98-641F-4F94-9096-13C5274E16DD}"/>
    <cellStyle name="Normal 3 2 3 2 2 4 8" xfId="44243" xr:uid="{59CA41FA-09D4-4172-97AA-4201A4D97E07}"/>
    <cellStyle name="Normal 3 2 3 2 2 4 9" xfId="49315" xr:uid="{7FB020C5-A639-4B99-8F4C-2AF2097F1C21}"/>
    <cellStyle name="Normal 3 2 3 2 2 5" xfId="12603" xr:uid="{8D508A7E-F9A6-4703-9548-DFF1CC4D2E4D}"/>
    <cellStyle name="Normal 3 2 3 2 2 5 2" xfId="22039" xr:uid="{DD105BB6-12AB-4CB7-8F7C-27D4B2BB4F84}"/>
    <cellStyle name="Normal 3 2 3 2 2 5 2 2" xfId="41841" xr:uid="{8D2952DB-EC69-4714-ACA2-076CF6ACB3F3}"/>
    <cellStyle name="Normal 3 2 3 2 2 5 2 3" xfId="44251" xr:uid="{026F7704-041F-4813-B7E1-CE98B52B181B}"/>
    <cellStyle name="Normal 3 2 3 2 2 5 3" xfId="22038" xr:uid="{0DE43B6B-FE7E-444E-9DD0-534C9227A800}"/>
    <cellStyle name="Normal 3 2 3 2 2 5 3 2" xfId="41840" xr:uid="{6B8B7B9E-F567-411E-B417-4411D26BA530}"/>
    <cellStyle name="Normal 3 2 3 2 2 5 4" xfId="33319" xr:uid="{64F2AE20-E994-4D54-A8F5-33FCED01521F}"/>
    <cellStyle name="Normal 3 2 3 2 2 5 5" xfId="44250" xr:uid="{93614F9A-D13E-4C01-9A62-B704C49AF2DA}"/>
    <cellStyle name="Normal 3 2 3 2 2 6" xfId="22040" xr:uid="{7D411D0E-B36C-4A0C-99D8-BA68318D00C3}"/>
    <cellStyle name="Normal 3 2 3 2 2 6 2" xfId="22041" xr:uid="{1DB439FD-6BD1-4FA8-9315-2161BAD6CDA2}"/>
    <cellStyle name="Normal 3 2 3 2 2 6 2 2" xfId="41843" xr:uid="{853C0D7F-3616-4D5B-8C23-379D65671654}"/>
    <cellStyle name="Normal 3 2 3 2 2 6 2 3" xfId="44253" xr:uid="{6274F974-FABD-4DC3-ACF6-8BF271A75D85}"/>
    <cellStyle name="Normal 3 2 3 2 2 6 3" xfId="41842" xr:uid="{98D5F700-608D-4985-89A6-2CE9DCC07F63}"/>
    <cellStyle name="Normal 3 2 3 2 2 6 4" xfId="44252" xr:uid="{3CAD7718-732E-4F4A-8874-EF69756476BC}"/>
    <cellStyle name="Normal 3 2 3 2 2 7" xfId="22042" xr:uid="{3ECA50AB-7AC7-46ED-84CE-DDDB6E0FAE8B}"/>
    <cellStyle name="Normal 3 2 3 2 2 7 2" xfId="41844" xr:uid="{F379C75F-93D0-4A64-A5C2-3018D1DCE123}"/>
    <cellStyle name="Normal 3 2 3 2 2 7 3" xfId="44254" xr:uid="{2359428F-F421-4CDF-86E2-B586676422BF}"/>
    <cellStyle name="Normal 3 2 3 2 2 8" xfId="22043" xr:uid="{8C6E132C-8AF7-4EF4-A804-21627CD3210B}"/>
    <cellStyle name="Normal 3 2 3 2 2 8 2" xfId="41845" xr:uid="{D8C3F547-C330-4F4A-A547-FD8A325AB8EF}"/>
    <cellStyle name="Normal 3 2 3 2 2 8 3" xfId="44255" xr:uid="{C31D7321-3863-46EE-8F63-A3F67AB87284}"/>
    <cellStyle name="Normal 3 2 3 2 2 9" xfId="21988" xr:uid="{15BAACB2-A96F-47CB-A795-DC736DC789B8}"/>
    <cellStyle name="Normal 3 2 3 2 2 9 2" xfId="41790" xr:uid="{8E0AB1E5-BFBB-4182-ACD3-0E8F42C0C10F}"/>
    <cellStyle name="Normal 3 2 3 2 3" xfId="1995" xr:uid="{D81414E2-49AB-4564-822A-EB69868EFC16}"/>
    <cellStyle name="Normal 3 2 3 2 3 10" xfId="23728" xr:uid="{33CDC2B0-E461-4AE4-9379-1DB8AA11AABE}"/>
    <cellStyle name="Normal 3 2 3 2 3 11" xfId="44256" xr:uid="{9C995AE6-4CC5-4743-8CAF-93C698A6AFD0}"/>
    <cellStyle name="Normal 3 2 3 2 3 12" xfId="46990" xr:uid="{12B2966E-648E-400F-A0E1-6EFE18799262}"/>
    <cellStyle name="Normal 3 2 3 2 3 2" xfId="4659" xr:uid="{76005965-1CDE-4CBA-828D-BA1EB4E104A1}"/>
    <cellStyle name="Normal 3 2 3 2 3 2 10" xfId="44257" xr:uid="{92A52462-1ACF-410A-836A-B1C4DAE94D11}"/>
    <cellStyle name="Normal 3 2 3 2 3 2 11" xfId="48748" xr:uid="{8CE814AB-8FA9-472C-BB32-70FB5ACA802C}"/>
    <cellStyle name="Normal 3 2 3 2 3 2 2" xfId="8429" xr:uid="{A6399A8E-A4A8-4ED9-B371-69CCF400AB01}"/>
    <cellStyle name="Normal 3 2 3 2 3 2 2 2" xfId="22047" xr:uid="{CCB795B1-08B9-4E47-BFFF-97FD5A72D726}"/>
    <cellStyle name="Normal 3 2 3 2 3 2 2 2 2" xfId="22048" xr:uid="{C55081A2-69D7-4FBC-A39C-6D0C5B2FC68B}"/>
    <cellStyle name="Normal 3 2 3 2 3 2 2 2 2 2" xfId="22049" xr:uid="{E5FC4522-EC2D-463A-8E1C-C655CC364A13}"/>
    <cellStyle name="Normal 3 2 3 2 3 2 2 2 2 2 2" xfId="41851" xr:uid="{DDF8A2FF-AC03-4810-AC1A-6E5CF2D8A8AF}"/>
    <cellStyle name="Normal 3 2 3 2 3 2 2 2 2 2 3" xfId="44261" xr:uid="{5211407B-883D-4D22-8D1A-0688402661AD}"/>
    <cellStyle name="Normal 3 2 3 2 3 2 2 2 2 3" xfId="41850" xr:uid="{76145A74-9707-4C54-8217-A96333ECB092}"/>
    <cellStyle name="Normal 3 2 3 2 3 2 2 2 2 4" xfId="44260" xr:uid="{7BD00BDE-0368-46D4-923D-3763489EBA0A}"/>
    <cellStyle name="Normal 3 2 3 2 3 2 2 2 3" xfId="22050" xr:uid="{C23BD747-6745-48FA-BFC0-DE9D75BEBD06}"/>
    <cellStyle name="Normal 3 2 3 2 3 2 2 2 3 2" xfId="22051" xr:uid="{19476D27-4DD9-417F-B9E4-50A79CB86F85}"/>
    <cellStyle name="Normal 3 2 3 2 3 2 2 2 3 2 2" xfId="41853" xr:uid="{C84F0164-8A34-4DEA-A814-FEEA592FD4D9}"/>
    <cellStyle name="Normal 3 2 3 2 3 2 2 2 3 2 3" xfId="44263" xr:uid="{333A8D1C-07EF-415F-A56A-70E64B7BE1F8}"/>
    <cellStyle name="Normal 3 2 3 2 3 2 2 2 3 3" xfId="41852" xr:uid="{9890C45B-CC67-46C4-9A0F-BE8F0B60DFFE}"/>
    <cellStyle name="Normal 3 2 3 2 3 2 2 2 3 4" xfId="44262" xr:uid="{9367F7FE-7770-4E81-97D3-E059335EB13B}"/>
    <cellStyle name="Normal 3 2 3 2 3 2 2 2 4" xfId="22052" xr:uid="{15277460-1535-4F62-BA81-3A1B607C998C}"/>
    <cellStyle name="Normal 3 2 3 2 3 2 2 2 4 2" xfId="41854" xr:uid="{5BF2B372-E4ED-4563-9E5D-D72C4048291D}"/>
    <cellStyle name="Normal 3 2 3 2 3 2 2 2 4 3" xfId="44264" xr:uid="{45F1095C-5906-47AA-AE82-3FFABD909CE1}"/>
    <cellStyle name="Normal 3 2 3 2 3 2 2 2 5" xfId="22053" xr:uid="{01962F75-CD28-4F74-878E-E4B9AA854829}"/>
    <cellStyle name="Normal 3 2 3 2 3 2 2 2 5 2" xfId="41855" xr:uid="{BCDDCBBC-3658-42D6-B6AE-EF8885249155}"/>
    <cellStyle name="Normal 3 2 3 2 3 2 2 2 5 3" xfId="44265" xr:uid="{61B0B9DF-56BE-4C43-9619-D20E4DC10E35}"/>
    <cellStyle name="Normal 3 2 3 2 3 2 2 2 6" xfId="41849" xr:uid="{EC702740-D6A4-43FF-80EA-19E4357A2DD2}"/>
    <cellStyle name="Normal 3 2 3 2 3 2 2 2 7" xfId="44259" xr:uid="{C229988E-23A9-497A-A1B7-07895F38EA0C}"/>
    <cellStyle name="Normal 3 2 3 2 3 2 2 3" xfId="22054" xr:uid="{50E44F4A-0FCF-43B2-A9B0-5815739A1F57}"/>
    <cellStyle name="Normal 3 2 3 2 3 2 2 3 2" xfId="22055" xr:uid="{1E1BA2AF-8EA3-42E4-B54A-4F28A0E9459B}"/>
    <cellStyle name="Normal 3 2 3 2 3 2 2 3 2 2" xfId="41857" xr:uid="{B84FD3B8-5487-4B6F-BC93-4EE261853020}"/>
    <cellStyle name="Normal 3 2 3 2 3 2 2 3 2 3" xfId="44267" xr:uid="{77572510-28AF-4130-8D47-C726206CBB0A}"/>
    <cellStyle name="Normal 3 2 3 2 3 2 2 3 3" xfId="41856" xr:uid="{88F68FB7-BA2D-4DA5-8F09-48B459EE1277}"/>
    <cellStyle name="Normal 3 2 3 2 3 2 2 3 4" xfId="44266" xr:uid="{2B91D41F-BED9-4822-A860-78192AE32C08}"/>
    <cellStyle name="Normal 3 2 3 2 3 2 2 4" xfId="22056" xr:uid="{C5879C67-9616-43B5-B36A-A5C81C6FCA5E}"/>
    <cellStyle name="Normal 3 2 3 2 3 2 2 4 2" xfId="22057" xr:uid="{22BE7CC2-29EB-4517-8D49-65B3D1619E4C}"/>
    <cellStyle name="Normal 3 2 3 2 3 2 2 4 2 2" xfId="41859" xr:uid="{18DDF59B-9ABA-4DD5-A9D1-5192B972843D}"/>
    <cellStyle name="Normal 3 2 3 2 3 2 2 4 2 3" xfId="44269" xr:uid="{72A5C93C-D4C2-4EDB-9671-32498F47425E}"/>
    <cellStyle name="Normal 3 2 3 2 3 2 2 4 3" xfId="41858" xr:uid="{62D68D16-D88E-4628-BDF9-81179472CF2A}"/>
    <cellStyle name="Normal 3 2 3 2 3 2 2 4 4" xfId="44268" xr:uid="{6E7CEDDA-BEF9-48DD-A085-AA9A5DAB27D3}"/>
    <cellStyle name="Normal 3 2 3 2 3 2 2 5" xfId="22058" xr:uid="{003E237C-B5C3-42D5-9D08-9A58AEB8FC4C}"/>
    <cellStyle name="Normal 3 2 3 2 3 2 2 5 2" xfId="41860" xr:uid="{03CB6C00-3089-4107-9BA4-46A657D6747C}"/>
    <cellStyle name="Normal 3 2 3 2 3 2 2 5 3" xfId="44270" xr:uid="{40A90FDF-B7F5-4DA5-88C4-65B8606AD26A}"/>
    <cellStyle name="Normal 3 2 3 2 3 2 2 6" xfId="22059" xr:uid="{52FB6D58-6197-481E-9F14-D0D02355DEF7}"/>
    <cellStyle name="Normal 3 2 3 2 3 2 2 6 2" xfId="41861" xr:uid="{5A3BAF56-6C02-4038-8EF7-2331E12C7F0E}"/>
    <cellStyle name="Normal 3 2 3 2 3 2 2 6 3" xfId="44271" xr:uid="{812B4C83-AB01-4771-9CFA-8658F5FABA07}"/>
    <cellStyle name="Normal 3 2 3 2 3 2 2 7" xfId="22046" xr:uid="{D61FC8D0-D1E0-40AE-B631-57B80E6E5812}"/>
    <cellStyle name="Normal 3 2 3 2 3 2 2 7 2" xfId="41848" xr:uid="{AB3DF9B2-87A0-49A8-A1BB-D79AB0825CFC}"/>
    <cellStyle name="Normal 3 2 3 2 3 2 2 8" xfId="29919" xr:uid="{52F29679-4B94-4815-BE19-C0B6EB4AA201}"/>
    <cellStyle name="Normal 3 2 3 2 3 2 2 9" xfId="44258" xr:uid="{DB65F7F7-A585-42BD-8141-F62534CF5166}"/>
    <cellStyle name="Normal 3 2 3 2 3 2 3" xfId="12608" xr:uid="{7C26EA48-7861-44AD-8ACB-FD11D09507CE}"/>
    <cellStyle name="Normal 3 2 3 2 3 2 3 2" xfId="22061" xr:uid="{F49499DB-2412-4A72-874B-D1AFD291ABCA}"/>
    <cellStyle name="Normal 3 2 3 2 3 2 3 2 2" xfId="22062" xr:uid="{429CC010-B3FB-4CAD-9F37-EE336390AA03}"/>
    <cellStyle name="Normal 3 2 3 2 3 2 3 2 2 2" xfId="41864" xr:uid="{997C0D1B-F70A-4ADB-9CCC-509E0CCFFFB7}"/>
    <cellStyle name="Normal 3 2 3 2 3 2 3 2 2 3" xfId="44274" xr:uid="{B399AAB9-56F4-4054-9646-B88ED4B50AB7}"/>
    <cellStyle name="Normal 3 2 3 2 3 2 3 2 3" xfId="41863" xr:uid="{4BCF06A0-91B6-43D4-98F3-0EE92BFC9E88}"/>
    <cellStyle name="Normal 3 2 3 2 3 2 3 2 4" xfId="44273" xr:uid="{68F2DF31-3A4B-448B-804F-C238B6E1BE3E}"/>
    <cellStyle name="Normal 3 2 3 2 3 2 3 3" xfId="22063" xr:uid="{D75E28FA-F241-4469-9CA7-A443FD6BD40D}"/>
    <cellStyle name="Normal 3 2 3 2 3 2 3 3 2" xfId="22064" xr:uid="{8846FD5F-AE76-487B-8544-22EC4E2EBE10}"/>
    <cellStyle name="Normal 3 2 3 2 3 2 3 3 2 2" xfId="41866" xr:uid="{61CB9C44-666D-498C-9E93-C05D772D911A}"/>
    <cellStyle name="Normal 3 2 3 2 3 2 3 3 2 3" xfId="44276" xr:uid="{2CB24586-4F1B-40E6-8FF8-E9457E8B3B84}"/>
    <cellStyle name="Normal 3 2 3 2 3 2 3 3 3" xfId="41865" xr:uid="{BE53786A-80EC-411C-A2AC-78ED1D2E5E72}"/>
    <cellStyle name="Normal 3 2 3 2 3 2 3 3 4" xfId="44275" xr:uid="{E4D88407-5732-455E-B6CA-73E92398EAB5}"/>
    <cellStyle name="Normal 3 2 3 2 3 2 3 4" xfId="22065" xr:uid="{D9495CFA-4D79-4DBB-A01E-F43A8AFA80AD}"/>
    <cellStyle name="Normal 3 2 3 2 3 2 3 4 2" xfId="41867" xr:uid="{B70D1A5C-399B-4C76-9973-796DBE4B3F52}"/>
    <cellStyle name="Normal 3 2 3 2 3 2 3 4 3" xfId="44277" xr:uid="{467FA178-461A-462C-8B23-B23F0C35802F}"/>
    <cellStyle name="Normal 3 2 3 2 3 2 3 5" xfId="22066" xr:uid="{F5C3C87A-156A-459F-A5C6-BD3F3590BE50}"/>
    <cellStyle name="Normal 3 2 3 2 3 2 3 5 2" xfId="41868" xr:uid="{AE05B7FC-9672-4FFE-B873-ADB194662157}"/>
    <cellStyle name="Normal 3 2 3 2 3 2 3 5 3" xfId="44278" xr:uid="{0FEC42A9-C026-4D1C-91B1-A80D2E76E546}"/>
    <cellStyle name="Normal 3 2 3 2 3 2 3 6" xfId="22060" xr:uid="{283C6016-23A5-498F-9C4D-2F25CBFFE83E}"/>
    <cellStyle name="Normal 3 2 3 2 3 2 3 6 2" xfId="41862" xr:uid="{469B9276-84A4-4140-821B-69131C40419A}"/>
    <cellStyle name="Normal 3 2 3 2 3 2 3 7" xfId="33324" xr:uid="{EF4BDC54-94A2-41DF-8684-A269F2A70AD9}"/>
    <cellStyle name="Normal 3 2 3 2 3 2 3 8" xfId="44272" xr:uid="{A6F6C8DF-DAFE-42BD-8C64-77DC015D0C51}"/>
    <cellStyle name="Normal 3 2 3 2 3 2 4" xfId="22067" xr:uid="{E7C64C42-525B-4BF7-9380-2C8EB416E57D}"/>
    <cellStyle name="Normal 3 2 3 2 3 2 4 2" xfId="22068" xr:uid="{08C5F2D6-8DC8-4687-9B59-38DBBA8134F8}"/>
    <cellStyle name="Normal 3 2 3 2 3 2 4 2 2" xfId="41870" xr:uid="{5C917963-3DE2-42E2-B532-F33B7206E366}"/>
    <cellStyle name="Normal 3 2 3 2 3 2 4 2 3" xfId="44280" xr:uid="{CCDEB750-4F23-465C-A6BF-74A14AA39005}"/>
    <cellStyle name="Normal 3 2 3 2 3 2 4 3" xfId="41869" xr:uid="{B20FC33C-F4B9-4AE4-A0D5-5C0B20724648}"/>
    <cellStyle name="Normal 3 2 3 2 3 2 4 4" xfId="44279" xr:uid="{C704F654-17B9-49F8-83C5-5AA1468E2027}"/>
    <cellStyle name="Normal 3 2 3 2 3 2 5" xfId="22069" xr:uid="{8F1E45CA-3153-46F0-AE0A-93E647EFE4AB}"/>
    <cellStyle name="Normal 3 2 3 2 3 2 5 2" xfId="22070" xr:uid="{FF842925-91C6-4189-80B7-233F7C029DA6}"/>
    <cellStyle name="Normal 3 2 3 2 3 2 5 2 2" xfId="41872" xr:uid="{2964B616-5BA7-4D40-9275-92884C202420}"/>
    <cellStyle name="Normal 3 2 3 2 3 2 5 2 3" xfId="44282" xr:uid="{F357FD80-681F-4A45-A675-34310AC28CC7}"/>
    <cellStyle name="Normal 3 2 3 2 3 2 5 3" xfId="41871" xr:uid="{D68123A2-E63F-4BD1-AAE6-B22D1D4014DC}"/>
    <cellStyle name="Normal 3 2 3 2 3 2 5 4" xfId="44281" xr:uid="{B21D41A2-0347-469A-8151-212320AF1E80}"/>
    <cellStyle name="Normal 3 2 3 2 3 2 6" xfId="22071" xr:uid="{0939B8E3-5936-40EC-B1FD-DCAC57A1C97C}"/>
    <cellStyle name="Normal 3 2 3 2 3 2 6 2" xfId="41873" xr:uid="{292C8C7F-D5BE-448F-AC79-05FAF2CFB3D4}"/>
    <cellStyle name="Normal 3 2 3 2 3 2 6 3" xfId="44283" xr:uid="{89B60EC8-2958-4857-99DB-AE86FC1C9888}"/>
    <cellStyle name="Normal 3 2 3 2 3 2 7" xfId="22072" xr:uid="{B4367F02-10ED-4585-935F-1628E8BF38D7}"/>
    <cellStyle name="Normal 3 2 3 2 3 2 7 2" xfId="41874" xr:uid="{4249F62A-1B38-4E08-BAC2-2C56FB818F8E}"/>
    <cellStyle name="Normal 3 2 3 2 3 2 7 3" xfId="44284" xr:uid="{B996D7E6-182C-4A27-87A1-5C03E7F9C982}"/>
    <cellStyle name="Normal 3 2 3 2 3 2 8" xfId="22045" xr:uid="{565E46BB-8DE5-4F78-BED2-8606B7B5AB6D}"/>
    <cellStyle name="Normal 3 2 3 2 3 2 8 2" xfId="41847" xr:uid="{75888CE6-B929-424C-A80B-D7B2C12DE4EE}"/>
    <cellStyle name="Normal 3 2 3 2 3 2 9" xfId="26145" xr:uid="{65C97818-1696-4879-9EA6-ED704AAFA528}"/>
    <cellStyle name="Normal 3 2 3 2 3 3" xfId="6080" xr:uid="{EB57F040-C368-4707-82D3-A8FFF4D7F6AE}"/>
    <cellStyle name="Normal 3 2 3 2 3 3 10" xfId="49257" xr:uid="{AA71EC6C-2903-45E7-9008-E4364403249D}"/>
    <cellStyle name="Normal 3 2 3 2 3 3 2" xfId="22074" xr:uid="{250B94A3-CA13-4CD6-B3F1-C599CE8A7214}"/>
    <cellStyle name="Normal 3 2 3 2 3 3 2 2" xfId="22075" xr:uid="{1EEF224C-0B64-4E3E-81CC-129F881570FC}"/>
    <cellStyle name="Normal 3 2 3 2 3 3 2 2 2" xfId="22076" xr:uid="{5BC90863-D3AC-428D-9861-06383BD02E8A}"/>
    <cellStyle name="Normal 3 2 3 2 3 3 2 2 2 2" xfId="41878" xr:uid="{93DE56E4-E1FD-4EE9-AFCC-D3083AC2F704}"/>
    <cellStyle name="Normal 3 2 3 2 3 3 2 2 2 3" xfId="44288" xr:uid="{4609D7F1-014F-4BEB-BA0B-D8133702FE7B}"/>
    <cellStyle name="Normal 3 2 3 2 3 3 2 2 3" xfId="41877" xr:uid="{180DA8EE-C8EE-4425-ADF9-0EDA9539D0A3}"/>
    <cellStyle name="Normal 3 2 3 2 3 3 2 2 4" xfId="44287" xr:uid="{6E22C74D-5CCB-4DA6-B466-9813556F755C}"/>
    <cellStyle name="Normal 3 2 3 2 3 3 2 3" xfId="22077" xr:uid="{5B7D2B45-7F26-44B1-9C76-DC02D3EB59B3}"/>
    <cellStyle name="Normal 3 2 3 2 3 3 2 3 2" xfId="22078" xr:uid="{87CDA919-AFC0-4F86-9149-06EFDD5FBCA4}"/>
    <cellStyle name="Normal 3 2 3 2 3 3 2 3 2 2" xfId="41880" xr:uid="{DA1EDE21-7C00-4D28-ADE1-E84553852799}"/>
    <cellStyle name="Normal 3 2 3 2 3 3 2 3 2 3" xfId="44290" xr:uid="{C67E934C-7EB1-4E8A-B4D7-9273E00A60FC}"/>
    <cellStyle name="Normal 3 2 3 2 3 3 2 3 3" xfId="41879" xr:uid="{EB1FDE32-BEB5-4907-8D2D-16BC30DE7B37}"/>
    <cellStyle name="Normal 3 2 3 2 3 3 2 3 4" xfId="44289" xr:uid="{56DCD0A4-CE45-4F70-BF34-14A9422BCC2D}"/>
    <cellStyle name="Normal 3 2 3 2 3 3 2 4" xfId="22079" xr:uid="{7214BAB7-9A18-4C7F-9701-1223CEE8175D}"/>
    <cellStyle name="Normal 3 2 3 2 3 3 2 4 2" xfId="41881" xr:uid="{3C4E5EB8-6DE0-4CCE-82AC-F1660A78ACCB}"/>
    <cellStyle name="Normal 3 2 3 2 3 3 2 4 3" xfId="44291" xr:uid="{6F6B8FF4-3833-4C46-9BCF-493AF1BFF337}"/>
    <cellStyle name="Normal 3 2 3 2 3 3 2 5" xfId="22080" xr:uid="{08551D64-EC3D-44EF-B4FF-14D55855AC2D}"/>
    <cellStyle name="Normal 3 2 3 2 3 3 2 5 2" xfId="41882" xr:uid="{D79C723F-9DC5-4496-907F-660ABA794FEC}"/>
    <cellStyle name="Normal 3 2 3 2 3 3 2 5 3" xfId="44292" xr:uid="{A529E745-DD06-4110-ACCF-8A6C0DDACDC8}"/>
    <cellStyle name="Normal 3 2 3 2 3 3 2 6" xfId="41876" xr:uid="{B64F3F3F-26B2-4F02-99EE-E5AA3C80EEB4}"/>
    <cellStyle name="Normal 3 2 3 2 3 3 2 7" xfId="44286" xr:uid="{AC791B7A-2667-468B-AA41-607821D6195A}"/>
    <cellStyle name="Normal 3 2 3 2 3 3 3" xfId="22081" xr:uid="{75CB4FF9-37F8-4E9E-ABB3-CE7F9A75827D}"/>
    <cellStyle name="Normal 3 2 3 2 3 3 3 2" xfId="22082" xr:uid="{F9290849-7B42-4869-85E5-D19D324C530B}"/>
    <cellStyle name="Normal 3 2 3 2 3 3 3 2 2" xfId="41884" xr:uid="{E864532E-B473-45FD-875A-F272344EA063}"/>
    <cellStyle name="Normal 3 2 3 2 3 3 3 2 3" xfId="44294" xr:uid="{0ED4503F-1B7A-421E-9568-7DB8C83195A4}"/>
    <cellStyle name="Normal 3 2 3 2 3 3 3 3" xfId="41883" xr:uid="{A67C0F7B-BB43-40ED-85F9-5BE459CAA543}"/>
    <cellStyle name="Normal 3 2 3 2 3 3 3 4" xfId="44293" xr:uid="{6AFBD6B2-A15C-4EDB-A510-D00081E608C6}"/>
    <cellStyle name="Normal 3 2 3 2 3 3 4" xfId="22083" xr:uid="{49D32553-7E7A-4B03-9101-797F2384BD74}"/>
    <cellStyle name="Normal 3 2 3 2 3 3 4 2" xfId="22084" xr:uid="{4D491076-7087-4079-89B7-2346516E55EB}"/>
    <cellStyle name="Normal 3 2 3 2 3 3 4 2 2" xfId="41886" xr:uid="{951FF00A-D1D7-4246-94D0-A988B7B3AD73}"/>
    <cellStyle name="Normal 3 2 3 2 3 3 4 2 3" xfId="44296" xr:uid="{0C272403-EC44-4E17-9040-A29A01DEAAC4}"/>
    <cellStyle name="Normal 3 2 3 2 3 3 4 3" xfId="41885" xr:uid="{3A1BFBC6-6FB9-420D-B789-43D3F9CEE015}"/>
    <cellStyle name="Normal 3 2 3 2 3 3 4 4" xfId="44295" xr:uid="{B9D3908B-3B38-405D-9A57-8CB2BAE3B46D}"/>
    <cellStyle name="Normal 3 2 3 2 3 3 5" xfId="22085" xr:uid="{ECD3B3AC-B16B-42A6-9F8B-F3F0C6FE1B1F}"/>
    <cellStyle name="Normal 3 2 3 2 3 3 5 2" xfId="41887" xr:uid="{46D4BAEA-9748-47EE-8755-593542B83DA4}"/>
    <cellStyle name="Normal 3 2 3 2 3 3 5 3" xfId="44297" xr:uid="{4EC57F4A-E360-4AB6-9FDB-C0D06FB9C9C3}"/>
    <cellStyle name="Normal 3 2 3 2 3 3 6" xfId="22086" xr:uid="{61703151-41F1-488E-B5FD-C17993F1F27A}"/>
    <cellStyle name="Normal 3 2 3 2 3 3 6 2" xfId="41888" xr:uid="{F63D075D-E850-4116-8984-A8F71A36CA9F}"/>
    <cellStyle name="Normal 3 2 3 2 3 3 6 3" xfId="44298" xr:uid="{488C5BAB-F93A-4D2D-964C-7F06FE9F3993}"/>
    <cellStyle name="Normal 3 2 3 2 3 3 7" xfId="22073" xr:uid="{8804E20B-EA8D-4C88-9D46-E58FC363F125}"/>
    <cellStyle name="Normal 3 2 3 2 3 3 7 2" xfId="41875" xr:uid="{FD08C769-F0B5-4A4E-B3D4-B5D66033B8BD}"/>
    <cellStyle name="Normal 3 2 3 2 3 3 8" xfId="27567" xr:uid="{D1DF7A9B-1B52-4073-8220-4AE71AE7DC64}"/>
    <cellStyle name="Normal 3 2 3 2 3 3 9" xfId="44285" xr:uid="{32A156D6-B2D0-44AA-BEC4-6AD0E81B4582}"/>
    <cellStyle name="Normal 3 2 3 2 3 4" xfId="12607" xr:uid="{7DC73690-3A98-46F8-8A5E-CC3A17BC0F8B}"/>
    <cellStyle name="Normal 3 2 3 2 3 4 2" xfId="22088" xr:uid="{7D11F59F-A8D8-4563-97FD-9465BF0B75CC}"/>
    <cellStyle name="Normal 3 2 3 2 3 4 2 2" xfId="22089" xr:uid="{87502728-F07D-425A-82EA-74EEA741090E}"/>
    <cellStyle name="Normal 3 2 3 2 3 4 2 2 2" xfId="41891" xr:uid="{66428496-2B68-4039-94FE-7B6CC7629F7A}"/>
    <cellStyle name="Normal 3 2 3 2 3 4 2 2 3" xfId="44301" xr:uid="{5527A5EF-0844-461E-B181-0009EE35C0D2}"/>
    <cellStyle name="Normal 3 2 3 2 3 4 2 3" xfId="41890" xr:uid="{340C87E0-5DE3-4F86-98D0-6AE2A642392A}"/>
    <cellStyle name="Normal 3 2 3 2 3 4 2 4" xfId="44300" xr:uid="{B3C9D377-6B52-4DA3-97BD-C09DD6CAA67A}"/>
    <cellStyle name="Normal 3 2 3 2 3 4 3" xfId="22090" xr:uid="{E1752FF0-DBC1-48AE-A8E8-9E3467B4A92A}"/>
    <cellStyle name="Normal 3 2 3 2 3 4 3 2" xfId="22091" xr:uid="{E35F0BF9-B4A6-47A7-A9C6-4D75C38E4DC5}"/>
    <cellStyle name="Normal 3 2 3 2 3 4 3 2 2" xfId="41893" xr:uid="{ABE87AC8-D17D-4013-A6C6-A562BCFA7561}"/>
    <cellStyle name="Normal 3 2 3 2 3 4 3 2 3" xfId="44303" xr:uid="{3F45C6AF-FF5A-4F4A-A1C2-13CE62A95B9E}"/>
    <cellStyle name="Normal 3 2 3 2 3 4 3 3" xfId="41892" xr:uid="{DE870829-D924-4A96-8BAC-A9EAFA889248}"/>
    <cellStyle name="Normal 3 2 3 2 3 4 3 4" xfId="44302" xr:uid="{686C4ADC-65DE-4E0E-898E-98B04811153E}"/>
    <cellStyle name="Normal 3 2 3 2 3 4 4" xfId="22092" xr:uid="{6B9F9CA4-A357-4413-B278-750627E26FCE}"/>
    <cellStyle name="Normal 3 2 3 2 3 4 4 2" xfId="41894" xr:uid="{65C6EA93-C3AA-411A-A524-30A4CCFA2744}"/>
    <cellStyle name="Normal 3 2 3 2 3 4 4 3" xfId="44304" xr:uid="{FEBC6DF6-3F50-4CC8-9E4B-7443EFB57FBC}"/>
    <cellStyle name="Normal 3 2 3 2 3 4 5" xfId="22093" xr:uid="{5E1E0137-25F6-4622-AD32-1317E68369AE}"/>
    <cellStyle name="Normal 3 2 3 2 3 4 5 2" xfId="41895" xr:uid="{1FD67B31-7D77-4977-8128-599138166587}"/>
    <cellStyle name="Normal 3 2 3 2 3 4 5 3" xfId="44305" xr:uid="{E017DC06-4961-46D6-8EB0-984D8501179E}"/>
    <cellStyle name="Normal 3 2 3 2 3 4 6" xfId="22087" xr:uid="{E6C85F69-DE58-445E-A760-66C4F0815022}"/>
    <cellStyle name="Normal 3 2 3 2 3 4 6 2" xfId="41889" xr:uid="{C40640BF-AF99-4590-A400-314B129D6AF4}"/>
    <cellStyle name="Normal 3 2 3 2 3 4 7" xfId="33323" xr:uid="{B0C6604B-7C56-44EA-BC56-95BCB0BBEB0F}"/>
    <cellStyle name="Normal 3 2 3 2 3 4 8" xfId="44299" xr:uid="{5121E0B4-E870-43E6-8567-B33234FA8BA4}"/>
    <cellStyle name="Normal 3 2 3 2 3 5" xfId="22094" xr:uid="{31EC6547-30F4-4D27-949B-5883917414F1}"/>
    <cellStyle name="Normal 3 2 3 2 3 5 2" xfId="22095" xr:uid="{1DB37C1F-11CB-44E0-A4DA-F36C56B2BEB7}"/>
    <cellStyle name="Normal 3 2 3 2 3 5 2 2" xfId="41897" xr:uid="{39589310-D862-477F-897E-A70AB25DB149}"/>
    <cellStyle name="Normal 3 2 3 2 3 5 2 3" xfId="44307" xr:uid="{1F775EFB-B320-433D-AA7E-6B20FD12E458}"/>
    <cellStyle name="Normal 3 2 3 2 3 5 3" xfId="41896" xr:uid="{052D39B8-4029-4023-B4CA-BB027DE02E04}"/>
    <cellStyle name="Normal 3 2 3 2 3 5 4" xfId="44306" xr:uid="{A3E6CC8F-47E5-496C-A306-5CEEDF56A18F}"/>
    <cellStyle name="Normal 3 2 3 2 3 6" xfId="22096" xr:uid="{FF6F1D74-D1D8-4F7B-8C9C-7B0240940698}"/>
    <cellStyle name="Normal 3 2 3 2 3 6 2" xfId="22097" xr:uid="{FBFD245A-CF4A-48B3-A56B-BC39024FE81C}"/>
    <cellStyle name="Normal 3 2 3 2 3 6 2 2" xfId="41899" xr:uid="{3A87BF09-E11A-4C49-AA62-16D00CDB4D93}"/>
    <cellStyle name="Normal 3 2 3 2 3 6 2 3" xfId="44309" xr:uid="{2D4C4153-AFE1-4585-9D51-3F2E726455A5}"/>
    <cellStyle name="Normal 3 2 3 2 3 6 3" xfId="41898" xr:uid="{0321028C-1554-440E-A4C9-1EC3B6109549}"/>
    <cellStyle name="Normal 3 2 3 2 3 6 4" xfId="44308" xr:uid="{D7BFAC49-4335-40FF-8423-5027BDC16F39}"/>
    <cellStyle name="Normal 3 2 3 2 3 7" xfId="22098" xr:uid="{7C0EA8CD-69A5-4072-B390-DD2FFD8F1C38}"/>
    <cellStyle name="Normal 3 2 3 2 3 7 2" xfId="41900" xr:uid="{690C6A80-8E91-44AE-9036-8C94C203EEE0}"/>
    <cellStyle name="Normal 3 2 3 2 3 7 3" xfId="44310" xr:uid="{97169633-C5A5-4925-9356-71B6AE254642}"/>
    <cellStyle name="Normal 3 2 3 2 3 8" xfId="22099" xr:uid="{624FD177-1E77-458B-A061-9F16FF9815E2}"/>
    <cellStyle name="Normal 3 2 3 2 3 8 2" xfId="41901" xr:uid="{8CACBA04-0358-4C31-A03A-FC5356E39C6C}"/>
    <cellStyle name="Normal 3 2 3 2 3 8 3" xfId="44311" xr:uid="{BBB61AE7-72FA-4E98-9FEC-8C5162914BF2}"/>
    <cellStyle name="Normal 3 2 3 2 3 9" xfId="22044" xr:uid="{722EFD89-B32F-4DCD-A487-FAAAC115B40C}"/>
    <cellStyle name="Normal 3 2 3 2 3 9 2" xfId="41846" xr:uid="{23AB60D8-3EBD-44CD-B028-CE1A06F82EF1}"/>
    <cellStyle name="Normal 3 2 3 2 4" xfId="2201" xr:uid="{532536AA-D855-44BB-8AAE-E405A28CBFE9}"/>
    <cellStyle name="Normal 3 2 3 2 4 2" xfId="4874" xr:uid="{7AD3672D-C21F-4081-9F0A-EF6207EF7635}"/>
    <cellStyle name="Normal 3 2 3 2 4 2 2" xfId="8642" xr:uid="{E8DECBDA-C217-40B8-A002-C547107B01C5}"/>
    <cellStyle name="Normal 3 2 3 2 4 2 2 2" xfId="30132" xr:uid="{533CA7DF-9D60-453E-9268-2E6E6AFE17ED}"/>
    <cellStyle name="Normal 3 2 3 2 4 2 3" xfId="12610" xr:uid="{A51B3D16-F224-4220-852D-4C2D10C98EDB}"/>
    <cellStyle name="Normal 3 2 3 2 4 2 3 2" xfId="33326" xr:uid="{5C005ED1-F74F-4634-B4FC-9584C6FB8A9B}"/>
    <cellStyle name="Normal 3 2 3 2 4 2 4" xfId="26361" xr:uid="{8A281269-1941-407F-9E41-0845A18A6CC8}"/>
    <cellStyle name="Normal 3 2 3 2 4 2 5" xfId="48932" xr:uid="{F5D38A0C-9E2A-4CD3-AA44-5F1B59ADDF0D}"/>
    <cellStyle name="Normal 3 2 3 2 4 3" xfId="6263" xr:uid="{3BBF44AB-43D5-4524-A4E1-8D4D77C20486}"/>
    <cellStyle name="Normal 3 2 3 2 4 3 2" xfId="27751" xr:uid="{E360DDAF-C9A1-4E08-AEAB-E288F5D3E1DA}"/>
    <cellStyle name="Normal 3 2 3 2 4 3 3" xfId="49437" xr:uid="{A61A20BB-3BCB-47E8-8003-1D3003EDC356}"/>
    <cellStyle name="Normal 3 2 3 2 4 4" xfId="12609" xr:uid="{D1EAA5F2-7EA7-40F2-8273-8619D121D012}"/>
    <cellStyle name="Normal 3 2 3 2 4 4 2" xfId="33325" xr:uid="{C50463AA-E012-4B78-AC35-6D224AD0CE9E}"/>
    <cellStyle name="Normal 3 2 3 2 4 5" xfId="22100" xr:uid="{947E5FFC-F9A4-4C7B-9E23-797BBF97E3AB}"/>
    <cellStyle name="Normal 3 2 3 2 4 6" xfId="23911" xr:uid="{BC7F11F1-F46F-4919-977D-1434F259EF5E}"/>
    <cellStyle name="Normal 3 2 3 2 4 7" xfId="47173" xr:uid="{B3AFBAF3-E47E-45C3-85A1-B9BF7A824E2E}"/>
    <cellStyle name="Normal 3 2 3 2 5" xfId="4524" xr:uid="{8FC2B01A-B0DA-48EC-8FEF-AE914F2DF3D0}"/>
    <cellStyle name="Normal 3 2 3 2 5 2" xfId="8322" xr:uid="{E0EC28AB-1B58-4522-A235-32F180227D2B}"/>
    <cellStyle name="Normal 3 2 3 2 5 2 2" xfId="29812" xr:uid="{1CC29933-6E35-44B9-8D7E-9948E2949994}"/>
    <cellStyle name="Normal 3 2 3 2 5 3" xfId="12611" xr:uid="{31CADBE4-3069-4B4F-97C7-A4D97545660B}"/>
    <cellStyle name="Normal 3 2 3 2 5 3 2" xfId="33327" xr:uid="{C1742710-4630-44C7-969A-CEFBA8725FC6}"/>
    <cellStyle name="Normal 3 2 3 2 5 4" xfId="26037" xr:uid="{486DB909-68DC-436D-AF54-D26FEFDCC41C}"/>
    <cellStyle name="Normal 3 2 3 2 5 5" xfId="48644" xr:uid="{2E5A3AAD-7D97-45FC-9A8F-F01022E62A17}"/>
    <cellStyle name="Normal 3 2 3 2 6" xfId="5980" xr:uid="{F76B1632-B683-4BFF-99BB-32C40C9A2E99}"/>
    <cellStyle name="Normal 3 2 3 2 6 2" xfId="27467" xr:uid="{9ECAC526-2A94-4EC2-93A7-327BD37F1D12}"/>
    <cellStyle name="Normal 3 2 3 2 6 3" xfId="49157" xr:uid="{6E180962-9481-4E62-A8E1-BE0039E8CBBB}"/>
    <cellStyle name="Normal 3 2 3 2 7" xfId="12602" xr:uid="{FFABF79F-F590-4626-88C3-2CB962E3627C}"/>
    <cellStyle name="Normal 3 2 3 2 7 2" xfId="33318" xr:uid="{86EC6937-B60E-42C0-A6E4-BC5035AEE978}"/>
    <cellStyle name="Normal 3 2 3 2 8" xfId="21987" xr:uid="{255D9B61-7C83-49A5-8AEA-827B45263604}"/>
    <cellStyle name="Normal 3 2 3 2 9" xfId="23626" xr:uid="{8B572D10-A9D0-4A92-9197-C25882AED600}"/>
    <cellStyle name="Normal 3 2 3 3" xfId="2024" xr:uid="{0689BB91-4E42-443B-8BF0-5B6D2A699A26}"/>
    <cellStyle name="Normal 3 2 3 3 2" xfId="2229" xr:uid="{3EB23DEA-55FF-4AFE-A50E-54AE119E3E6C}"/>
    <cellStyle name="Normal 3 2 3 3 2 2" xfId="4904" xr:uid="{B0440982-3797-4A64-9EA8-7197D6F7E8CD}"/>
    <cellStyle name="Normal 3 2 3 3 2 2 2" xfId="8671" xr:uid="{560C193F-4AFB-4824-82A4-956DC46E73B0}"/>
    <cellStyle name="Normal 3 2 3 3 2 2 2 2" xfId="30161" xr:uid="{5FCBD691-A603-46C5-8D4F-8BAFC8C66459}"/>
    <cellStyle name="Normal 3 2 3 3 2 2 3" xfId="12614" xr:uid="{48EB70C6-4F0A-40E9-BAA6-E1277A9C3ED1}"/>
    <cellStyle name="Normal 3 2 3 3 2 2 3 2" xfId="33330" xr:uid="{7996F214-0A17-42E3-B691-E6A3041695E5}"/>
    <cellStyle name="Normal 3 2 3 3 2 2 4" xfId="26391" xr:uid="{EE995948-0D3B-4B31-9DE8-6F30B66531BC}"/>
    <cellStyle name="Normal 3 2 3 3 2 2 5" xfId="48961" xr:uid="{2EAFAB88-1D07-486D-8B32-0441F31139A7}"/>
    <cellStyle name="Normal 3 2 3 3 2 3" xfId="6292" xr:uid="{B2E79B0E-95C8-4606-8C54-00648CAA05BA}"/>
    <cellStyle name="Normal 3 2 3 3 2 3 2" xfId="27780" xr:uid="{A25F1391-3B89-4C44-A173-30863CC47AEA}"/>
    <cellStyle name="Normal 3 2 3 3 2 3 3" xfId="49466" xr:uid="{D7EE66E1-360A-4FD2-BE84-09DE05161D59}"/>
    <cellStyle name="Normal 3 2 3 3 2 4" xfId="12613" xr:uid="{4D1A0471-0664-4A76-BD21-3AA013DF9AE0}"/>
    <cellStyle name="Normal 3 2 3 3 2 4 2" xfId="33329" xr:uid="{E7776EAD-C598-416E-9EA7-790A86B64B03}"/>
    <cellStyle name="Normal 3 2 3 3 2 5" xfId="22102" xr:uid="{A4A661CC-114D-4B68-8B0B-CB1BCC65A36D}"/>
    <cellStyle name="Normal 3 2 3 3 2 6" xfId="23940" xr:uid="{D2177821-4719-41D0-B746-884011EDB54F}"/>
    <cellStyle name="Normal 3 2 3 3 2 7" xfId="47202" xr:uid="{D7CC7219-F2E9-4D1A-BD75-14EFC5267124}"/>
    <cellStyle name="Normal 3 2 3 3 3" xfId="4689" xr:uid="{A5A844D5-0A46-4FF5-BCA3-4CCD4209D738}"/>
    <cellStyle name="Normal 3 2 3 3 3 2" xfId="8458" xr:uid="{7E61B4C5-00FE-4418-ADC2-D63316A8FF08}"/>
    <cellStyle name="Normal 3 2 3 3 3 2 2" xfId="29948" xr:uid="{A82776BE-2012-4CCD-9E3E-045ABADCBF1E}"/>
    <cellStyle name="Normal 3 2 3 3 3 3" xfId="12615" xr:uid="{919431FB-3679-41EB-AC07-E21E13342E93}"/>
    <cellStyle name="Normal 3 2 3 3 3 3 2" xfId="33331" xr:uid="{520974F3-4AB6-4096-9EFD-A1CA41E3B613}"/>
    <cellStyle name="Normal 3 2 3 3 3 4" xfId="26175" xr:uid="{F04D0242-2A45-47FD-A04E-592786C126DD}"/>
    <cellStyle name="Normal 3 2 3 3 3 5" xfId="48777" xr:uid="{7C820913-E798-4075-BCEE-6F7D3664E386}"/>
    <cellStyle name="Normal 3 2 3 3 4" xfId="6109" xr:uid="{0EAC5936-D0B0-46CB-8C14-E670BA947D7E}"/>
    <cellStyle name="Normal 3 2 3 3 4 2" xfId="27596" xr:uid="{737F31EC-F329-4EE6-BCAA-9FD0E49BC4AC}"/>
    <cellStyle name="Normal 3 2 3 3 4 3" xfId="49286" xr:uid="{27B86748-CE67-4FF7-BFD6-CD196BFAAFBC}"/>
    <cellStyle name="Normal 3 2 3 3 5" xfId="12612" xr:uid="{16940388-74C2-42C5-BD9D-FDE2649C4A00}"/>
    <cellStyle name="Normal 3 2 3 3 5 2" xfId="33328" xr:uid="{05EB341C-67DE-4EA5-8EDE-29547C1F4835}"/>
    <cellStyle name="Normal 3 2 3 3 6" xfId="22101" xr:uid="{D152786B-D6C0-414C-9D24-A7ABBE964FC2}"/>
    <cellStyle name="Normal 3 2 3 3 7" xfId="23757" xr:uid="{B6D285DF-86FB-48F5-B83E-53E375E498A1}"/>
    <cellStyle name="Normal 3 2 3 3 8" xfId="47019" xr:uid="{8B8B6E09-4559-4E68-A663-94C97BDDF6BA}"/>
    <cellStyle name="Normal 3 2 3 4" xfId="1971" xr:uid="{5401F9F3-52F3-42C7-A5FE-90A3F94F51C3}"/>
    <cellStyle name="Normal 3 2 3 4 10" xfId="44312" xr:uid="{4638E50B-B30E-4413-A025-887728AC6A9A}"/>
    <cellStyle name="Normal 3 2 3 4 11" xfId="46960" xr:uid="{F3033C5B-04D1-4CEA-B0CC-28653FF3AD1C}"/>
    <cellStyle name="Normal 3 2 3 4 2" xfId="4630" xr:uid="{2EDD2AE4-F4FE-4CF2-A341-ABC411F32375}"/>
    <cellStyle name="Normal 3 2 3 4 2 10" xfId="48718" xr:uid="{509BB7F7-B461-42E9-97A6-F67E4F704A5B}"/>
    <cellStyle name="Normal 3 2 3 4 2 2" xfId="8401" xr:uid="{3D6FE17B-79FD-403E-A341-91D27E7BB5B3}"/>
    <cellStyle name="Normal 3 2 3 4 2 2 2" xfId="22106" xr:uid="{3CCC2B09-BA09-415E-939A-A316C4AC0FED}"/>
    <cellStyle name="Normal 3 2 3 4 2 2 2 2" xfId="22107" xr:uid="{A98F3A4B-D1A2-4179-9247-6B5A23842B0A}"/>
    <cellStyle name="Normal 3 2 3 4 2 2 2 2 2" xfId="41906" xr:uid="{56FDC629-20CB-4FD2-AE94-2B6A6F3007D6}"/>
    <cellStyle name="Normal 3 2 3 4 2 2 2 2 3" xfId="44316" xr:uid="{26E8A6B0-221A-4C08-9FDA-A59A0ED50B5B}"/>
    <cellStyle name="Normal 3 2 3 4 2 2 2 3" xfId="41905" xr:uid="{64DFA6BC-F4B4-4F1E-B9A0-3C23C390CC47}"/>
    <cellStyle name="Normal 3 2 3 4 2 2 2 4" xfId="44315" xr:uid="{0C9AC968-C565-427A-B01E-9CF48A749D65}"/>
    <cellStyle name="Normal 3 2 3 4 2 2 3" xfId="22108" xr:uid="{703AFA3A-F43E-4A27-9C11-323383244851}"/>
    <cellStyle name="Normal 3 2 3 4 2 2 3 2" xfId="22109" xr:uid="{E1F25638-7C90-4902-AFD7-E981C6DFAE3C}"/>
    <cellStyle name="Normal 3 2 3 4 2 2 3 2 2" xfId="41908" xr:uid="{235F3E73-6211-4EB2-A19F-831B549307FF}"/>
    <cellStyle name="Normal 3 2 3 4 2 2 3 2 3" xfId="44318" xr:uid="{3C117676-1AAE-4F61-ABEB-686075ECEFB2}"/>
    <cellStyle name="Normal 3 2 3 4 2 2 3 3" xfId="41907" xr:uid="{BFEB34EC-012C-47D0-A93F-23B8208E3B80}"/>
    <cellStyle name="Normal 3 2 3 4 2 2 3 4" xfId="44317" xr:uid="{D8BDC299-A323-4094-AE8B-280BCBB3754B}"/>
    <cellStyle name="Normal 3 2 3 4 2 2 4" xfId="22110" xr:uid="{CC2AB91A-0722-4762-B233-B03026B9A4FA}"/>
    <cellStyle name="Normal 3 2 3 4 2 2 4 2" xfId="41909" xr:uid="{4DF9641D-CF3A-44F1-B5ED-3221E1A4C3A5}"/>
    <cellStyle name="Normal 3 2 3 4 2 2 4 3" xfId="44319" xr:uid="{D7C2D32A-7674-4CFD-B7AE-41604D65F317}"/>
    <cellStyle name="Normal 3 2 3 4 2 2 5" xfId="22111" xr:uid="{F3694751-EBD3-429E-8CA7-5FC617F62177}"/>
    <cellStyle name="Normal 3 2 3 4 2 2 5 2" xfId="41910" xr:uid="{F5ACF0E1-5B4E-46A1-B24B-20C8913E6CB0}"/>
    <cellStyle name="Normal 3 2 3 4 2 2 5 3" xfId="44320" xr:uid="{4825E189-1DD9-4C6E-90AC-06FC27F85FD9}"/>
    <cellStyle name="Normal 3 2 3 4 2 2 6" xfId="22105" xr:uid="{1BCCC9FC-3CDA-4065-8608-0588C68A4782}"/>
    <cellStyle name="Normal 3 2 3 4 2 2 6 2" xfId="41904" xr:uid="{94B33602-D628-48A4-B74F-45E2B0579BAF}"/>
    <cellStyle name="Normal 3 2 3 4 2 2 7" xfId="29891" xr:uid="{957B3DBC-7AD2-4469-AFB8-36274536AB92}"/>
    <cellStyle name="Normal 3 2 3 4 2 2 8" xfId="44314" xr:uid="{77426D78-79EE-4185-B16B-8BC84A1B45D3}"/>
    <cellStyle name="Normal 3 2 3 4 2 3" xfId="12617" xr:uid="{910E2A12-5FDF-44BF-A280-8B4A734ED4CC}"/>
    <cellStyle name="Normal 3 2 3 4 2 3 2" xfId="22113" xr:uid="{A1722A8B-2F67-41D9-9E9E-7074E62ED152}"/>
    <cellStyle name="Normal 3 2 3 4 2 3 2 2" xfId="41912" xr:uid="{5D45849F-4366-4EC1-B86C-EC3CF6760FE7}"/>
    <cellStyle name="Normal 3 2 3 4 2 3 2 3" xfId="44322" xr:uid="{4A04FAE0-F5F6-4DE6-A3C4-6689444C2823}"/>
    <cellStyle name="Normal 3 2 3 4 2 3 3" xfId="22112" xr:uid="{2C0D1C19-0A0E-4B31-8E2A-33EF7433DB2A}"/>
    <cellStyle name="Normal 3 2 3 4 2 3 3 2" xfId="41911" xr:uid="{E47501B5-D1C6-4327-B577-ED72B2B1F1C1}"/>
    <cellStyle name="Normal 3 2 3 4 2 3 4" xfId="33333" xr:uid="{03EE76C0-0C5D-406C-B692-EC46839809C1}"/>
    <cellStyle name="Normal 3 2 3 4 2 3 5" xfId="44321" xr:uid="{30CB4B60-63BD-4778-AB86-F31820E7B338}"/>
    <cellStyle name="Normal 3 2 3 4 2 4" xfId="22114" xr:uid="{14F6CA86-B346-47C5-9D23-976C1EE85ABF}"/>
    <cellStyle name="Normal 3 2 3 4 2 4 2" xfId="22115" xr:uid="{007FF50A-17DC-45E9-83BF-AB2C21D1100B}"/>
    <cellStyle name="Normal 3 2 3 4 2 4 2 2" xfId="41914" xr:uid="{BD17B030-B70D-4BA4-B43B-ECBBD156A9FF}"/>
    <cellStyle name="Normal 3 2 3 4 2 4 2 3" xfId="44324" xr:uid="{052C83BA-4880-4E64-B215-27A63BB70B4B}"/>
    <cellStyle name="Normal 3 2 3 4 2 4 3" xfId="41913" xr:uid="{85B05C36-5A16-4E60-AAC5-E153013056E5}"/>
    <cellStyle name="Normal 3 2 3 4 2 4 4" xfId="44323" xr:uid="{1B255160-BE45-4F54-B445-2F03193F59CF}"/>
    <cellStyle name="Normal 3 2 3 4 2 5" xfId="22116" xr:uid="{1826C08C-B431-476B-95CD-26FDC1637320}"/>
    <cellStyle name="Normal 3 2 3 4 2 5 2" xfId="41915" xr:uid="{A4D3713E-32F8-462F-B16F-862D2D525897}"/>
    <cellStyle name="Normal 3 2 3 4 2 5 3" xfId="44325" xr:uid="{18D18588-76C4-414D-AD7C-DB53CFD2B88C}"/>
    <cellStyle name="Normal 3 2 3 4 2 6" xfId="22117" xr:uid="{63E360A9-B7D8-48D7-B434-675B48EB107A}"/>
    <cellStyle name="Normal 3 2 3 4 2 6 2" xfId="41916" xr:uid="{E05F52A7-CB2D-437E-B58B-7D06C40A67BD}"/>
    <cellStyle name="Normal 3 2 3 4 2 6 3" xfId="44326" xr:uid="{53208864-1624-4A52-84FC-35517D505CB6}"/>
    <cellStyle name="Normal 3 2 3 4 2 7" xfId="22104" xr:uid="{D5DF0518-D2FB-456F-AA7B-A42F2CFF1548}"/>
    <cellStyle name="Normal 3 2 3 4 2 7 2" xfId="41903" xr:uid="{B320A132-2B7D-461E-A81A-4A1CEFF72D43}"/>
    <cellStyle name="Normal 3 2 3 4 2 8" xfId="26116" xr:uid="{896BAEC7-1D85-427B-B484-CE754EC699AE}"/>
    <cellStyle name="Normal 3 2 3 4 2 9" xfId="44313" xr:uid="{A997F53B-96CC-435D-B82A-1FCA7BA1B20A}"/>
    <cellStyle name="Normal 3 2 3 4 3" xfId="6051" xr:uid="{DCC4DA78-0321-4EE2-BECF-24CB5E5DBB56}"/>
    <cellStyle name="Normal 3 2 3 4 3 2" xfId="22119" xr:uid="{17BF4D76-F8F7-456D-B2F6-F9BD8B17CE9E}"/>
    <cellStyle name="Normal 3 2 3 4 3 2 2" xfId="22120" xr:uid="{C93B86CD-AB7F-4122-8068-A957573A12B6}"/>
    <cellStyle name="Normal 3 2 3 4 3 2 2 2" xfId="41919" xr:uid="{9B2312C8-ABC5-426F-AF2E-42989CC6E84E}"/>
    <cellStyle name="Normal 3 2 3 4 3 2 2 3" xfId="44329" xr:uid="{4067F9A2-4F53-4827-8374-F900EE5D1CCE}"/>
    <cellStyle name="Normal 3 2 3 4 3 2 3" xfId="41918" xr:uid="{BACAE972-A971-4764-83F3-21EFACFF4AFE}"/>
    <cellStyle name="Normal 3 2 3 4 3 2 4" xfId="44328" xr:uid="{C19AB661-1A91-4C85-A05A-3D846B0D97CD}"/>
    <cellStyle name="Normal 3 2 3 4 3 3" xfId="22121" xr:uid="{7CC347D6-4364-43AC-AB29-B369047DA906}"/>
    <cellStyle name="Normal 3 2 3 4 3 3 2" xfId="22122" xr:uid="{84330E8E-CD5D-4F98-A901-30B61D849688}"/>
    <cellStyle name="Normal 3 2 3 4 3 3 2 2" xfId="41921" xr:uid="{3BBBB33C-CA73-47E5-AF3D-59C838C17650}"/>
    <cellStyle name="Normal 3 2 3 4 3 3 2 3" xfId="44331" xr:uid="{34160EFE-6D13-4D18-B632-87A1E16CA19E}"/>
    <cellStyle name="Normal 3 2 3 4 3 3 3" xfId="41920" xr:uid="{DB344527-A017-461D-A724-B72E6C20553E}"/>
    <cellStyle name="Normal 3 2 3 4 3 3 4" xfId="44330" xr:uid="{77456C9E-19C4-48B3-8041-D9A0772FE711}"/>
    <cellStyle name="Normal 3 2 3 4 3 4" xfId="22123" xr:uid="{30B79D3E-B17F-48BC-BC11-1310C1C7A332}"/>
    <cellStyle name="Normal 3 2 3 4 3 4 2" xfId="41922" xr:uid="{357AF29C-15A6-476C-8EEF-40840D3C5C43}"/>
    <cellStyle name="Normal 3 2 3 4 3 4 3" xfId="44332" xr:uid="{AB322A4A-316E-404F-A829-2CA51EAD1F96}"/>
    <cellStyle name="Normal 3 2 3 4 3 5" xfId="22124" xr:uid="{58ED6D0A-F7B0-4AD0-BA7E-181EABF5310C}"/>
    <cellStyle name="Normal 3 2 3 4 3 5 2" xfId="41923" xr:uid="{7DA393CB-5279-4BF5-A8AB-92540DE8112A}"/>
    <cellStyle name="Normal 3 2 3 4 3 5 3" xfId="44333" xr:uid="{6B9B9596-E2F6-4E8F-8830-DABEB0E7C036}"/>
    <cellStyle name="Normal 3 2 3 4 3 6" xfId="22118" xr:uid="{16FF354D-F8CB-488A-8B63-89AB47E8762B}"/>
    <cellStyle name="Normal 3 2 3 4 3 6 2" xfId="41917" xr:uid="{D9555042-D937-4AFA-95BF-D531113A322C}"/>
    <cellStyle name="Normal 3 2 3 4 3 7" xfId="27538" xr:uid="{060AD944-7EAE-4D96-AEFC-112D3F59CDA7}"/>
    <cellStyle name="Normal 3 2 3 4 3 8" xfId="44327" xr:uid="{B114BD3C-0336-4147-90B7-2F095E1C616F}"/>
    <cellStyle name="Normal 3 2 3 4 3 9" xfId="49228" xr:uid="{99C3EBAA-4758-4192-9B9C-5AF3428F2812}"/>
    <cellStyle name="Normal 3 2 3 4 4" xfId="12616" xr:uid="{062F0863-9C7A-447B-8E73-3A4B54BC116C}"/>
    <cellStyle name="Normal 3 2 3 4 4 2" xfId="22126" xr:uid="{67AB10DB-3D5A-4CB0-829F-7EBAF7B61913}"/>
    <cellStyle name="Normal 3 2 3 4 4 2 2" xfId="41925" xr:uid="{495349D9-04B0-4AC7-B860-CC2643147233}"/>
    <cellStyle name="Normal 3 2 3 4 4 2 3" xfId="44335" xr:uid="{6D821AAA-6D32-4D2B-A67B-DCC1B00D0704}"/>
    <cellStyle name="Normal 3 2 3 4 4 3" xfId="22125" xr:uid="{5C2517D1-FCD6-4018-A951-5EAED281C8BA}"/>
    <cellStyle name="Normal 3 2 3 4 4 3 2" xfId="41924" xr:uid="{D8079377-9176-42C9-806F-BEFB274D29C9}"/>
    <cellStyle name="Normal 3 2 3 4 4 4" xfId="33332" xr:uid="{F4AB71AE-AB57-450B-8F7F-44840D2501C1}"/>
    <cellStyle name="Normal 3 2 3 4 4 5" xfId="44334" xr:uid="{A8682EBF-428C-4F2E-B0BB-26CB42AB51AB}"/>
    <cellStyle name="Normal 3 2 3 4 5" xfId="22127" xr:uid="{67F32F55-3FF0-48C6-AFB0-6B24A3AD2D93}"/>
    <cellStyle name="Normal 3 2 3 4 5 2" xfId="22128" xr:uid="{704AF31E-9915-4EBB-A8F5-624DFD8F5506}"/>
    <cellStyle name="Normal 3 2 3 4 5 2 2" xfId="41927" xr:uid="{57A199E8-7F9C-493E-87B4-519B0BF79931}"/>
    <cellStyle name="Normal 3 2 3 4 5 2 3" xfId="44337" xr:uid="{8EA4F8B3-EE78-4F22-8AB0-B4029110759D}"/>
    <cellStyle name="Normal 3 2 3 4 5 3" xfId="41926" xr:uid="{783561CF-EE41-4D34-83F7-CB7735A27FC9}"/>
    <cellStyle name="Normal 3 2 3 4 5 4" xfId="44336" xr:uid="{32E2DB8A-0B3E-4424-8A34-C4C88CFD6A8B}"/>
    <cellStyle name="Normal 3 2 3 4 6" xfId="22129" xr:uid="{385B80E5-54BF-4792-833B-A87D1BC014F5}"/>
    <cellStyle name="Normal 3 2 3 4 6 2" xfId="41928" xr:uid="{BEFF7479-959F-40D4-93B1-D75110F4804C}"/>
    <cellStyle name="Normal 3 2 3 4 6 3" xfId="44338" xr:uid="{93D3E6AC-8EEC-4162-8809-37C82CC415D2}"/>
    <cellStyle name="Normal 3 2 3 4 7" xfId="22130" xr:uid="{EF052808-AE51-44BA-95FE-9F7ABD599FAC}"/>
    <cellStyle name="Normal 3 2 3 4 7 2" xfId="41929" xr:uid="{852EA276-AD9C-4605-9DF8-AF97AB45D051}"/>
    <cellStyle name="Normal 3 2 3 4 7 3" xfId="44339" xr:uid="{29458968-49FC-480F-8A92-7A1C8612123C}"/>
    <cellStyle name="Normal 3 2 3 4 8" xfId="22103" xr:uid="{A14B5967-409E-4944-A390-66A47EA55B48}"/>
    <cellStyle name="Normal 3 2 3 4 8 2" xfId="41902" xr:uid="{1DA6C521-7BFA-4C46-B885-D194D5821DBD}"/>
    <cellStyle name="Normal 3 2 3 4 9" xfId="23698" xr:uid="{F3F5865B-F47E-44D6-965B-D91ADC1A6700}"/>
    <cellStyle name="Normal 3 2 3 5" xfId="2172" xr:uid="{6260E19A-D4DC-42C3-A81D-D7A9FA7B5224}"/>
    <cellStyle name="Normal 3 2 3 5 10" xfId="47144" xr:uid="{962E9EFA-5353-4810-B12B-D711C6E431BB}"/>
    <cellStyle name="Normal 3 2 3 5 2" xfId="4845" xr:uid="{0A381840-2D2B-4200-8CC3-15FDAB492D16}"/>
    <cellStyle name="Normal 3 2 3 5 2 2" xfId="8614" xr:uid="{8FB760AA-4F74-4A48-A3F1-89717A159FDA}"/>
    <cellStyle name="Normal 3 2 3 5 2 2 2" xfId="22134" xr:uid="{CCE26FA2-1139-4434-850D-9465DD021B19}"/>
    <cellStyle name="Normal 3 2 3 5 2 2 2 2" xfId="41933" xr:uid="{4DB4FB2A-0C48-42E1-84BD-FDC2C94ADF72}"/>
    <cellStyle name="Normal 3 2 3 5 2 2 2 3" xfId="44343" xr:uid="{3103653E-800A-43B8-B73C-FA23D4100A62}"/>
    <cellStyle name="Normal 3 2 3 5 2 2 3" xfId="22133" xr:uid="{5EF07050-DBE3-46B5-9090-20B7F74370A7}"/>
    <cellStyle name="Normal 3 2 3 5 2 2 3 2" xfId="41932" xr:uid="{4EAC3BBE-8BD2-4FC3-98FC-C0CBD1BBD633}"/>
    <cellStyle name="Normal 3 2 3 5 2 2 4" xfId="30104" xr:uid="{FA5AD839-D596-40F3-AD87-18FF9891742E}"/>
    <cellStyle name="Normal 3 2 3 5 2 2 5" xfId="44342" xr:uid="{94BC2190-CCA6-4192-A2AE-C6B0208D30A7}"/>
    <cellStyle name="Normal 3 2 3 5 2 3" xfId="12619" xr:uid="{759269AC-38D7-40A7-8562-360544B19D97}"/>
    <cellStyle name="Normal 3 2 3 5 2 3 2" xfId="22136" xr:uid="{1FFBC2EC-C3D7-429A-9FDA-9C0A4DAEA4F4}"/>
    <cellStyle name="Normal 3 2 3 5 2 3 2 2" xfId="41935" xr:uid="{CA7E7BD6-1787-44E6-9B54-565C5FF57986}"/>
    <cellStyle name="Normal 3 2 3 5 2 3 2 3" xfId="44345" xr:uid="{B78C1C2D-0774-4E4F-A2E2-BABBEB915EF9}"/>
    <cellStyle name="Normal 3 2 3 5 2 3 3" xfId="22135" xr:uid="{F8F962C5-F7F9-4EB0-BB08-1D5DEB2158DB}"/>
    <cellStyle name="Normal 3 2 3 5 2 3 3 2" xfId="41934" xr:uid="{1AF129ED-9F02-4054-842C-79F32F4A6846}"/>
    <cellStyle name="Normal 3 2 3 5 2 3 4" xfId="33335" xr:uid="{62B2166F-C89E-4DAF-8264-0B913D0439AC}"/>
    <cellStyle name="Normal 3 2 3 5 2 3 5" xfId="44344" xr:uid="{39DAFC17-6252-46C1-AB42-93395CE29B45}"/>
    <cellStyle name="Normal 3 2 3 5 2 4" xfId="22137" xr:uid="{A03CCAD8-54AB-41FF-A9B2-5F70474774EB}"/>
    <cellStyle name="Normal 3 2 3 5 2 4 2" xfId="41936" xr:uid="{1A5158BC-B84F-42E7-B50A-0B7651B34788}"/>
    <cellStyle name="Normal 3 2 3 5 2 4 3" xfId="44346" xr:uid="{D9EBC645-5EE9-4F2B-B302-C69B5A473E46}"/>
    <cellStyle name="Normal 3 2 3 5 2 5" xfId="22138" xr:uid="{1F782DD1-1B0C-4191-931D-CE6B5DDBE030}"/>
    <cellStyle name="Normal 3 2 3 5 2 5 2" xfId="41937" xr:uid="{46C512D3-6F98-40F2-9670-1E6C1988B101}"/>
    <cellStyle name="Normal 3 2 3 5 2 5 3" xfId="44347" xr:uid="{0A636A78-D3AA-4EE9-B4ED-A23164499C11}"/>
    <cellStyle name="Normal 3 2 3 5 2 6" xfId="22132" xr:uid="{91B397BB-9B01-4570-9D40-39424DBB98AD}"/>
    <cellStyle name="Normal 3 2 3 5 2 6 2" xfId="41931" xr:uid="{3D100EB8-2135-4312-9B87-0188AE068AFC}"/>
    <cellStyle name="Normal 3 2 3 5 2 7" xfId="26332" xr:uid="{D4EC1F43-006B-42A6-B554-FEC0C2C75F10}"/>
    <cellStyle name="Normal 3 2 3 5 2 8" xfId="44341" xr:uid="{A793D392-2D9A-494C-A64A-9A27ED8D1243}"/>
    <cellStyle name="Normal 3 2 3 5 2 9" xfId="48903" xr:uid="{D34CCF50-6A59-4A4D-81E0-E970E58BF8C6}"/>
    <cellStyle name="Normal 3 2 3 5 3" xfId="6234" xr:uid="{9CE8547F-C13C-47FB-923C-358C96185088}"/>
    <cellStyle name="Normal 3 2 3 5 3 2" xfId="22140" xr:uid="{2B17B6BF-A5D5-46C9-B66B-F4B367B4FB39}"/>
    <cellStyle name="Normal 3 2 3 5 3 2 2" xfId="41939" xr:uid="{4333C55C-7CA8-4089-8EDF-AFEE1465FF9A}"/>
    <cellStyle name="Normal 3 2 3 5 3 2 3" xfId="44349" xr:uid="{CE591981-6C91-45C7-AB2D-3E79E5630B8F}"/>
    <cellStyle name="Normal 3 2 3 5 3 3" xfId="22139" xr:uid="{44147770-C2F8-435F-B09F-97F4A8653727}"/>
    <cellStyle name="Normal 3 2 3 5 3 3 2" xfId="41938" xr:uid="{AC9DAC53-EFCE-41A3-914B-BEB6DA7C352C}"/>
    <cellStyle name="Normal 3 2 3 5 3 4" xfId="27722" xr:uid="{BAE7FF53-B871-4CDA-A179-70F0965EDB53}"/>
    <cellStyle name="Normal 3 2 3 5 3 5" xfId="44348" xr:uid="{030E8DD9-F2AE-4643-802D-94CA786750D3}"/>
    <cellStyle name="Normal 3 2 3 5 3 6" xfId="49407" xr:uid="{A7477EEE-A58F-4BA5-80CD-89B2F4ECC424}"/>
    <cellStyle name="Normal 3 2 3 5 4" xfId="12618" xr:uid="{EB55ADAF-EF16-4DC4-9942-AFC7A6B7024B}"/>
    <cellStyle name="Normal 3 2 3 5 4 2" xfId="22142" xr:uid="{2979032F-1549-40B9-89C8-E3E065132655}"/>
    <cellStyle name="Normal 3 2 3 5 4 2 2" xfId="41941" xr:uid="{0DE901BC-2091-46A7-921A-B514BFF7136C}"/>
    <cellStyle name="Normal 3 2 3 5 4 2 3" xfId="44351" xr:uid="{E52EDA18-A8FF-459A-99D6-48565919D4AE}"/>
    <cellStyle name="Normal 3 2 3 5 4 3" xfId="22141" xr:uid="{74DB3C88-E05A-4E8E-A816-1C0A08594D73}"/>
    <cellStyle name="Normal 3 2 3 5 4 3 2" xfId="41940" xr:uid="{2E279123-1FF0-4B79-B4CB-DEC9B2BB561B}"/>
    <cellStyle name="Normal 3 2 3 5 4 4" xfId="33334" xr:uid="{F3C49190-A2B1-49EF-A4F1-AA4CD0198CD8}"/>
    <cellStyle name="Normal 3 2 3 5 4 5" xfId="44350" xr:uid="{6FD93851-CFFF-4594-9807-519F1C196D99}"/>
    <cellStyle name="Normal 3 2 3 5 5" xfId="22143" xr:uid="{A2066C8C-5012-4CF8-BCE3-417434996ACF}"/>
    <cellStyle name="Normal 3 2 3 5 5 2" xfId="41942" xr:uid="{10E05C0A-2D1F-44C0-BE77-033C959612C8}"/>
    <cellStyle name="Normal 3 2 3 5 5 3" xfId="44352" xr:uid="{998E05A4-B0EA-4D6B-BCD2-5DF6A0C9F3EB}"/>
    <cellStyle name="Normal 3 2 3 5 6" xfId="22144" xr:uid="{00A09ACF-91CD-4EE9-8CC7-DA4742ECD1DC}"/>
    <cellStyle name="Normal 3 2 3 5 6 2" xfId="41943" xr:uid="{7C4A696E-187F-482A-8E13-6BE1E0147876}"/>
    <cellStyle name="Normal 3 2 3 5 6 3" xfId="44353" xr:uid="{7BBF4F41-3AA9-47EB-9F20-11D045549245}"/>
    <cellStyle name="Normal 3 2 3 5 7" xfId="22131" xr:uid="{47382DC4-D51B-4445-A400-FC88B186CEFE}"/>
    <cellStyle name="Normal 3 2 3 5 7 2" xfId="41930" xr:uid="{17F9E107-F97C-4D19-A8BD-256240451BF1}"/>
    <cellStyle name="Normal 3 2 3 5 8" xfId="23882" xr:uid="{8B2616ED-89D6-497E-B55F-76E6FD344E38}"/>
    <cellStyle name="Normal 3 2 3 5 9" xfId="44340" xr:uid="{110F4389-9F25-400D-B5E8-48B2DCA6F0A6}"/>
    <cellStyle name="Normal 3 2 3 6" xfId="2741" xr:uid="{DEA9E133-60E4-401D-A9E8-776AF8953834}"/>
    <cellStyle name="Normal 3 2 3 6 2" xfId="12620" xr:uid="{1B485510-C55C-4324-98C2-B70747DFA83E}"/>
    <cellStyle name="Normal 3 2 3 6 2 2" xfId="22147" xr:uid="{AF2BE5AA-C421-444C-8FBF-96374930C1B9}"/>
    <cellStyle name="Normal 3 2 3 6 2 2 2" xfId="41946" xr:uid="{AFB1414C-01A4-405C-AD3F-4861DC11792C}"/>
    <cellStyle name="Normal 3 2 3 6 2 2 3" xfId="44356" xr:uid="{CA470452-D4C5-4D6E-9898-4B4C591AF986}"/>
    <cellStyle name="Normal 3 2 3 6 2 3" xfId="22146" xr:uid="{BD8B6088-4879-40E3-9C8E-66C9A878EF59}"/>
    <cellStyle name="Normal 3 2 3 6 2 3 2" xfId="41945" xr:uid="{159AE58F-22D5-4AA8-9EF3-786BDEEE9FE3}"/>
    <cellStyle name="Normal 3 2 3 6 2 4" xfId="33336" xr:uid="{D81E8FEA-D905-41B6-822F-79D67206EC59}"/>
    <cellStyle name="Normal 3 2 3 6 2 5" xfId="44355" xr:uid="{8899D0C1-95DF-4584-B002-5139282C2912}"/>
    <cellStyle name="Normal 3 2 3 6 3" xfId="22148" xr:uid="{96551E01-06DB-481C-B2EC-3ECD2B8A74AC}"/>
    <cellStyle name="Normal 3 2 3 6 3 2" xfId="22149" xr:uid="{6A114833-E58C-42EB-833C-AE66A51B13EA}"/>
    <cellStyle name="Normal 3 2 3 6 3 2 2" xfId="41948" xr:uid="{6419C938-AEEC-4BC1-9066-6CEEF837DAD5}"/>
    <cellStyle name="Normal 3 2 3 6 3 2 3" xfId="44358" xr:uid="{6754812D-A165-4703-B2A3-70CEE4345957}"/>
    <cellStyle name="Normal 3 2 3 6 3 3" xfId="41947" xr:uid="{42393B03-D460-4971-9284-8427F2B522E3}"/>
    <cellStyle name="Normal 3 2 3 6 3 4" xfId="44357" xr:uid="{688ECF97-489C-4071-9345-ED284B433183}"/>
    <cellStyle name="Normal 3 2 3 6 4" xfId="22150" xr:uid="{8BE4E6B7-46A3-4D2E-8A93-2057BEDD69A5}"/>
    <cellStyle name="Normal 3 2 3 6 4 2" xfId="41949" xr:uid="{8606EA75-B821-4DDF-9973-2328F9A99E04}"/>
    <cellStyle name="Normal 3 2 3 6 4 3" xfId="44359" xr:uid="{60CEE30F-DC98-41C4-B8C6-8B68EE740374}"/>
    <cellStyle name="Normal 3 2 3 6 5" xfId="22151" xr:uid="{3E8D2A33-16B3-49AD-BA3A-BE0D8ACD63BE}"/>
    <cellStyle name="Normal 3 2 3 6 5 2" xfId="41950" xr:uid="{C96441CC-3D5B-421A-8758-9CC02C1BDD53}"/>
    <cellStyle name="Normal 3 2 3 6 5 3" xfId="44360" xr:uid="{C6B7844B-3569-4C1C-877E-4CC20D196A02}"/>
    <cellStyle name="Normal 3 2 3 6 6" xfId="22145" xr:uid="{A141B0D7-4269-418E-B6FF-8F926D1BB98B}"/>
    <cellStyle name="Normal 3 2 3 6 6 2" xfId="41944" xr:uid="{E323CF2B-BEFD-467D-99B9-C2D33FDA887D}"/>
    <cellStyle name="Normal 3 2 3 6 7" xfId="44354" xr:uid="{0E99308F-336E-425B-B4FD-A3126C847188}"/>
    <cellStyle name="Normal 3 2 3 6 8" xfId="48572" xr:uid="{21BFBF43-7C80-4FB1-9EC2-7F837F71C0FA}"/>
    <cellStyle name="Normal 3 2 3 7" xfId="4429" xr:uid="{BC32DF18-0F6B-4B0D-8B6F-3CD113EF61B7}"/>
    <cellStyle name="Normal 3 2 3 7 2" xfId="8232" xr:uid="{09A32A26-6767-46D6-B4C5-1A8E9701D9E4}"/>
    <cellStyle name="Normal 3 2 3 7 2 2" xfId="22153" xr:uid="{819678A1-F569-4CEE-8AE5-D76DF3E9E86C}"/>
    <cellStyle name="Normal 3 2 3 7 2 2 2" xfId="41952" xr:uid="{861DBA6E-9B23-4BB9-A65A-A1C499D31C14}"/>
    <cellStyle name="Normal 3 2 3 7 2 3" xfId="29722" xr:uid="{DCB44333-BD92-4F37-89F3-A8A07544C2A5}"/>
    <cellStyle name="Normal 3 2 3 7 2 4" xfId="44362" xr:uid="{DBC00454-762B-4D73-B1C6-A9039B9956C8}"/>
    <cellStyle name="Normal 3 2 3 7 3" xfId="22152" xr:uid="{FAFD4392-D462-4B66-AAF1-7E92166498FB}"/>
    <cellStyle name="Normal 3 2 3 7 3 2" xfId="41951" xr:uid="{0B43F683-5420-4ADB-9033-50498161EFF9}"/>
    <cellStyle name="Normal 3 2 3 7 4" xfId="25947" xr:uid="{36D0C4DC-EF3F-4263-BCB0-98C91DF30596}"/>
    <cellStyle name="Normal 3 2 3 7 5" xfId="44361" xr:uid="{616AD960-89A2-49D4-8FB3-28C2D9AC99AF}"/>
    <cellStyle name="Normal 3 2 3 7 6" xfId="49097" xr:uid="{8AACC89D-1714-42A5-A88D-9F1ADE02C463}"/>
    <cellStyle name="Normal 3 2 3 8" xfId="5911" xr:uid="{1E898681-ABD8-4774-90D1-A85E8AA2BC09}"/>
    <cellStyle name="Normal 3 2 3 8 2" xfId="22155" xr:uid="{CD16E2AF-B1F7-4295-9DBC-226F4B747CE7}"/>
    <cellStyle name="Normal 3 2 3 8 2 2" xfId="41954" xr:uid="{5901758C-C0D0-4114-8C8E-F6254145BDC0}"/>
    <cellStyle name="Normal 3 2 3 8 2 3" xfId="44364" xr:uid="{2C976DE0-DD11-4318-8B4F-7FA31FEDF1E1}"/>
    <cellStyle name="Normal 3 2 3 8 3" xfId="22154" xr:uid="{A94FBAA3-41A7-495E-AB0E-6377081C4038}"/>
    <cellStyle name="Normal 3 2 3 8 3 2" xfId="41953" xr:uid="{9AEB1A5A-D759-474E-9E5D-7FE2AEAD70EA}"/>
    <cellStyle name="Normal 3 2 3 8 4" xfId="27398" xr:uid="{521E7187-B393-4A72-A2CF-437678C44920}"/>
    <cellStyle name="Normal 3 2 3 8 5" xfId="44363" xr:uid="{4D4AF52A-2440-4E4A-8E92-701546AACA0A}"/>
    <cellStyle name="Normal 3 2 3 9" xfId="10132" xr:uid="{0BE89ED9-55E2-4564-89F7-E876D97D5F75}"/>
    <cellStyle name="Normal 3 2 3 9 2" xfId="22156" xr:uid="{A4F9A2A8-E8FC-4EAC-A9C9-DC2EF41ED47C}"/>
    <cellStyle name="Normal 3 2 3 9 2 2" xfId="41955" xr:uid="{6CCD92F4-B03C-438B-B6AC-59687FFC95CC}"/>
    <cellStyle name="Normal 3 2 3 9 3" xfId="31483" xr:uid="{EFB89DC6-474F-4C5F-9FB8-6049B6B17665}"/>
    <cellStyle name="Normal 3 2 3 9 4" xfId="44365" xr:uid="{3ED9C80A-A819-499C-87CD-2F1B5561291C}"/>
    <cellStyle name="Normal 3 2 4" xfId="1021" xr:uid="{DC2422AC-8892-41FA-9ABB-CDAC99FCA9D7}"/>
    <cellStyle name="Normal 3 2 4 10" xfId="22157" xr:uid="{A8B61F6D-546B-4116-A413-7B061BAC9CD4}"/>
    <cellStyle name="Normal 3 2 4 10 2" xfId="41956" xr:uid="{DF0E789E-46A8-4B42-81C4-C0F3096EA2EA}"/>
    <cellStyle name="Normal 3 2 4 11" xfId="23554" xr:uid="{BE9E9381-9488-4DF3-A7EA-8CBDE0A7EAF6}"/>
    <cellStyle name="Normal 3 2 4 12" xfId="44366" xr:uid="{F2202937-0F0D-49C9-9045-7E00F1B67384}"/>
    <cellStyle name="Normal 3 2 4 13" xfId="46818" xr:uid="{B1F5E0B1-1A65-4540-A9BF-80ED5CCE0442}"/>
    <cellStyle name="Normal 3 2 4 14" xfId="1797" xr:uid="{0034C690-FF6F-4CD9-B543-6A9403063260}"/>
    <cellStyle name="Normal 3 2 4 2" xfId="1895" xr:uid="{66D80E6E-4DAA-4A16-9263-013E682674AB}"/>
    <cellStyle name="Normal 3 2 4 2 10" xfId="44367" xr:uid="{97379E81-DF78-4F96-89E8-3A29A4D9475D}"/>
    <cellStyle name="Normal 3 2 4 2 11" xfId="46887" xr:uid="{9B0F8056-00BD-4077-A515-30D749C56640}"/>
    <cellStyle name="Normal 3 2 4 2 2" xfId="2039" xr:uid="{E89EC5B0-6A6C-4BB9-96A4-8086CF00DF82}"/>
    <cellStyle name="Normal 3 2 4 2 2 10" xfId="47034" xr:uid="{060F97E6-A583-4834-994E-AA90937F70F5}"/>
    <cellStyle name="Normal 3 2 4 2 2 2" xfId="4705" xr:uid="{A6C7380D-D90E-4CEB-A830-DC1F1F02796C}"/>
    <cellStyle name="Normal 3 2 4 2 2 2 2" xfId="8473" xr:uid="{3C0E965F-BAB4-4E71-82AD-CA4EA8A2F21D}"/>
    <cellStyle name="Normal 3 2 4 2 2 2 2 2" xfId="22162" xr:uid="{A0800013-DFBA-4225-A8F4-4472D80371E6}"/>
    <cellStyle name="Normal 3 2 4 2 2 2 2 2 2" xfId="41961" xr:uid="{11840348-B1BE-4E53-B711-AB6E24E921E7}"/>
    <cellStyle name="Normal 3 2 4 2 2 2 2 2 3" xfId="44371" xr:uid="{386081A6-2A45-4123-AF69-90904F9C4219}"/>
    <cellStyle name="Normal 3 2 4 2 2 2 2 3" xfId="22161" xr:uid="{7958CF28-C765-4D31-9667-AFD74DB73825}"/>
    <cellStyle name="Normal 3 2 4 2 2 2 2 3 2" xfId="41960" xr:uid="{68A7B025-5B27-49E0-971D-37E292D16AAA}"/>
    <cellStyle name="Normal 3 2 4 2 2 2 2 4" xfId="29963" xr:uid="{73ED4E4D-39E1-4F1B-B738-7EB16341E14B}"/>
    <cellStyle name="Normal 3 2 4 2 2 2 2 5" xfId="44370" xr:uid="{8F5E08BF-4E21-47A8-B094-639FEC33EB5C}"/>
    <cellStyle name="Normal 3 2 4 2 2 2 3" xfId="22163" xr:uid="{1CDE9507-D358-49DC-9FB4-7FD08503FD75}"/>
    <cellStyle name="Normal 3 2 4 2 2 2 3 2" xfId="22164" xr:uid="{340EBCB3-244D-49E6-9085-AA4877906125}"/>
    <cellStyle name="Normal 3 2 4 2 2 2 3 2 2" xfId="41963" xr:uid="{F65E283F-0272-43E2-9BE6-3C85B95FEFD2}"/>
    <cellStyle name="Normal 3 2 4 2 2 2 3 2 3" xfId="44373" xr:uid="{54A9DF8D-71D5-4286-B184-CB600BE8F7A9}"/>
    <cellStyle name="Normal 3 2 4 2 2 2 3 3" xfId="41962" xr:uid="{C21BE9BC-0B6C-43A4-8CB2-E010A8CDCF56}"/>
    <cellStyle name="Normal 3 2 4 2 2 2 3 4" xfId="44372" xr:uid="{21138F69-0CD3-4F80-AC46-165B2AC7E0F0}"/>
    <cellStyle name="Normal 3 2 4 2 2 2 4" xfId="22165" xr:uid="{F1B39D75-9DAC-494B-8E35-7A824E9709B6}"/>
    <cellStyle name="Normal 3 2 4 2 2 2 4 2" xfId="41964" xr:uid="{6B845346-FB7A-43ED-84F1-3D038908C2EB}"/>
    <cellStyle name="Normal 3 2 4 2 2 2 4 3" xfId="44374" xr:uid="{2B973056-C51F-4FCC-BD50-9080EF11FE6B}"/>
    <cellStyle name="Normal 3 2 4 2 2 2 5" xfId="22166" xr:uid="{69FD8B99-D5E0-4F35-A5A7-9E44975DA3E7}"/>
    <cellStyle name="Normal 3 2 4 2 2 2 5 2" xfId="41965" xr:uid="{B2C218F0-56E4-4B91-A7BE-78ACE4FB3445}"/>
    <cellStyle name="Normal 3 2 4 2 2 2 5 3" xfId="44375" xr:uid="{B461EC33-72FF-459D-8076-F5F5842D2C62}"/>
    <cellStyle name="Normal 3 2 4 2 2 2 6" xfId="22160" xr:uid="{24C50F1C-851C-4826-A049-BD3116B9F8D0}"/>
    <cellStyle name="Normal 3 2 4 2 2 2 6 2" xfId="41959" xr:uid="{447705FE-20B1-41E7-8DD1-B4A5D7DEA4E8}"/>
    <cellStyle name="Normal 3 2 4 2 2 2 7" xfId="26191" xr:uid="{21870907-3550-43DF-9C86-01A2413D580B}"/>
    <cellStyle name="Normal 3 2 4 2 2 2 8" xfId="44369" xr:uid="{7104DEA7-5754-4CD9-B2F3-0D8F0F801A75}"/>
    <cellStyle name="Normal 3 2 4 2 2 2 9" xfId="48792" xr:uid="{0A8E9246-D3B0-417E-B74F-93F37B8D84C2}"/>
    <cellStyle name="Normal 3 2 4 2 2 3" xfId="6124" xr:uid="{CFD03514-B063-4AA2-ACF8-425CFF3F504B}"/>
    <cellStyle name="Normal 3 2 4 2 2 3 2" xfId="22168" xr:uid="{DF8043D9-6C3F-4371-9843-DBF22B81D215}"/>
    <cellStyle name="Normal 3 2 4 2 2 3 2 2" xfId="41967" xr:uid="{0EBF0813-2E4A-458A-8A6B-C97D0631A65D}"/>
    <cellStyle name="Normal 3 2 4 2 2 3 2 3" xfId="44377" xr:uid="{63398EA6-74F3-4A9C-A115-4F206544E0EA}"/>
    <cellStyle name="Normal 3 2 4 2 2 3 3" xfId="22167" xr:uid="{BC5E60E8-CB76-474F-9D94-0CE7AF773795}"/>
    <cellStyle name="Normal 3 2 4 2 2 3 3 2" xfId="41966" xr:uid="{F4203777-00EC-48EE-B0E8-7A949E37BCC8}"/>
    <cellStyle name="Normal 3 2 4 2 2 3 4" xfId="27611" xr:uid="{56453A08-7957-4E39-A749-94AB139040F4}"/>
    <cellStyle name="Normal 3 2 4 2 2 3 5" xfId="44376" xr:uid="{120424FC-0FF9-4043-B77B-EFFAC166B8B0}"/>
    <cellStyle name="Normal 3 2 4 2 2 3 6" xfId="49301" xr:uid="{8E46D618-F301-45DB-9ED8-1ED7B9042E44}"/>
    <cellStyle name="Normal 3 2 4 2 2 4" xfId="22169" xr:uid="{C6DC4595-00A5-4FBD-835B-517ED1C377A6}"/>
    <cellStyle name="Normal 3 2 4 2 2 4 2" xfId="22170" xr:uid="{0517D021-470B-4AFC-8719-4AAE0414E182}"/>
    <cellStyle name="Normal 3 2 4 2 2 4 2 2" xfId="41969" xr:uid="{EA099CE6-99B6-44FC-8A5E-53CB31AF30BE}"/>
    <cellStyle name="Normal 3 2 4 2 2 4 2 3" xfId="44379" xr:uid="{35DD0718-52E0-4F18-BB67-2654206EB2F1}"/>
    <cellStyle name="Normal 3 2 4 2 2 4 3" xfId="41968" xr:uid="{90E67C60-7C31-4BA4-AFE8-F84137EE400C}"/>
    <cellStyle name="Normal 3 2 4 2 2 4 4" xfId="44378" xr:uid="{F9CE7B18-F5AF-448C-8369-0FDBD33A1933}"/>
    <cellStyle name="Normal 3 2 4 2 2 5" xfId="22171" xr:uid="{CE407A4E-1D7D-4638-B398-098AFDE9C8ED}"/>
    <cellStyle name="Normal 3 2 4 2 2 5 2" xfId="41970" xr:uid="{827D61E2-C55C-4175-8DFB-10CC55DFEEB9}"/>
    <cellStyle name="Normal 3 2 4 2 2 5 3" xfId="44380" xr:uid="{0C707A9E-B2BC-463C-BD18-1A4A5C59C574}"/>
    <cellStyle name="Normal 3 2 4 2 2 6" xfId="22172" xr:uid="{A65069A4-0A99-482A-8E7C-6EC6E5FCDCB1}"/>
    <cellStyle name="Normal 3 2 4 2 2 6 2" xfId="41971" xr:uid="{0D14F1E8-66E7-437E-8232-7036973CD78A}"/>
    <cellStyle name="Normal 3 2 4 2 2 6 3" xfId="44381" xr:uid="{2B0441F0-D357-4894-9716-77E54ABB8F0C}"/>
    <cellStyle name="Normal 3 2 4 2 2 7" xfId="22159" xr:uid="{1F33182D-A1C7-4E55-8B83-B07787A886AA}"/>
    <cellStyle name="Normal 3 2 4 2 2 7 2" xfId="41958" xr:uid="{63120BFC-F7E4-4AB5-A0BA-7E92EA50887B}"/>
    <cellStyle name="Normal 3 2 4 2 2 8" xfId="23772" xr:uid="{A60A5F1C-F094-4719-A58A-BB6337A5EF5D}"/>
    <cellStyle name="Normal 3 2 4 2 2 9" xfId="44368" xr:uid="{1334B9E6-5975-49CD-860D-5B7B8E704282}"/>
    <cellStyle name="Normal 3 2 4 2 3" xfId="2244" xr:uid="{7D16CCBB-5653-4505-8EF5-E4E92483635C}"/>
    <cellStyle name="Normal 3 2 4 2 3 2" xfId="4920" xr:uid="{EDBCD1FA-267F-45DD-B00A-264A5C4C0D26}"/>
    <cellStyle name="Normal 3 2 4 2 3 2 2" xfId="8686" xr:uid="{1BA18BC3-31A6-487B-B2C9-951D1BE45C22}"/>
    <cellStyle name="Normal 3 2 4 2 3 2 2 2" xfId="22175" xr:uid="{C03BFD80-7AB5-4A4F-B22E-61379062CD40}"/>
    <cellStyle name="Normal 3 2 4 2 3 2 2 2 2" xfId="41974" xr:uid="{9DCE86FD-A0AA-414A-B9AD-57F00FA391BA}"/>
    <cellStyle name="Normal 3 2 4 2 3 2 2 3" xfId="30176" xr:uid="{3FBD78A7-91CA-43F2-B65D-2C44EF74E301}"/>
    <cellStyle name="Normal 3 2 4 2 3 2 2 4" xfId="44384" xr:uid="{A6825D34-76CE-4058-8D59-24ABA96BC143}"/>
    <cellStyle name="Normal 3 2 4 2 3 2 3" xfId="22174" xr:uid="{FAF714E0-77AD-43C3-ADD8-4BFF1242CACD}"/>
    <cellStyle name="Normal 3 2 4 2 3 2 3 2" xfId="41973" xr:uid="{7BC8EDC6-FB69-445B-94FE-E19241D8966F}"/>
    <cellStyle name="Normal 3 2 4 2 3 2 4" xfId="26407" xr:uid="{6F773FB1-C76C-47C0-BC83-1783F386822B}"/>
    <cellStyle name="Normal 3 2 4 2 3 2 5" xfId="44383" xr:uid="{27606D5C-96CC-49C3-950A-428B4DCB66F8}"/>
    <cellStyle name="Normal 3 2 4 2 3 2 6" xfId="48976" xr:uid="{A475EAE4-A76B-4532-8727-AE8F1A9EAE8E}"/>
    <cellStyle name="Normal 3 2 4 2 3 3" xfId="6307" xr:uid="{08ED6009-D1BD-4AFC-97D5-990BC0748891}"/>
    <cellStyle name="Normal 3 2 4 2 3 3 2" xfId="22177" xr:uid="{C7A42B77-B7FA-4957-8385-AA57DFFABCF6}"/>
    <cellStyle name="Normal 3 2 4 2 3 3 2 2" xfId="41976" xr:uid="{8D6E8A51-2CE7-4242-A555-5981D66C5127}"/>
    <cellStyle name="Normal 3 2 4 2 3 3 2 3" xfId="44386" xr:uid="{4471881A-94FE-4496-8DD6-AB80F46CEBC6}"/>
    <cellStyle name="Normal 3 2 4 2 3 3 3" xfId="22176" xr:uid="{14181285-19A6-48CB-8D40-0CE1329B1278}"/>
    <cellStyle name="Normal 3 2 4 2 3 3 3 2" xfId="41975" xr:uid="{94CAA4EE-80FC-4404-BFCD-55A7EF81B399}"/>
    <cellStyle name="Normal 3 2 4 2 3 3 4" xfId="27795" xr:uid="{12C82430-AB11-49E2-B100-C5CFD558626B}"/>
    <cellStyle name="Normal 3 2 4 2 3 3 5" xfId="44385" xr:uid="{58AFD90C-A3E4-41FC-9834-AE79BBF18BF6}"/>
    <cellStyle name="Normal 3 2 4 2 3 3 6" xfId="49482" xr:uid="{8EC0D543-3CC6-4BF3-8740-9605A82CC352}"/>
    <cellStyle name="Normal 3 2 4 2 3 4" xfId="22178" xr:uid="{D94BB08B-B157-44FC-9CA4-EBFB954B03C9}"/>
    <cellStyle name="Normal 3 2 4 2 3 4 2" xfId="41977" xr:uid="{17D266E7-0F2F-41C6-B677-178B99D4B837}"/>
    <cellStyle name="Normal 3 2 4 2 3 4 3" xfId="44387" xr:uid="{8BF3969C-B84D-47FD-876B-83F1C3E1C4B1}"/>
    <cellStyle name="Normal 3 2 4 2 3 5" xfId="22179" xr:uid="{15224F00-AEBB-43AE-8055-E995BF541A60}"/>
    <cellStyle name="Normal 3 2 4 2 3 5 2" xfId="41978" xr:uid="{BFCBD303-E3B4-4725-9B4A-D12A36CDCD70}"/>
    <cellStyle name="Normal 3 2 4 2 3 5 3" xfId="44388" xr:uid="{B8213BA5-291D-40CA-B46D-EF92EF822E7F}"/>
    <cellStyle name="Normal 3 2 4 2 3 6" xfId="22173" xr:uid="{345F7ECB-6483-47F9-B223-79E6E2EA62F9}"/>
    <cellStyle name="Normal 3 2 4 2 3 6 2" xfId="41972" xr:uid="{6B25F385-3EDC-48E0-A7BA-100A771FBEC2}"/>
    <cellStyle name="Normal 3 2 4 2 3 7" xfId="23955" xr:uid="{F3BF7070-18F6-47CB-A20D-47BAC4D03AA9}"/>
    <cellStyle name="Normal 3 2 4 2 3 8" xfId="44382" xr:uid="{3009F006-A7CA-4D57-8BFC-53B760A680C1}"/>
    <cellStyle name="Normal 3 2 4 2 3 9" xfId="47217" xr:uid="{9A453639-42C2-4235-95F5-9ABF6DD26248}"/>
    <cellStyle name="Normal 3 2 4 2 4" xfId="4522" xr:uid="{B543C647-4FE4-4B60-A043-CE012D311A2D}"/>
    <cellStyle name="Normal 3 2 4 2 4 2" xfId="8320" xr:uid="{5C686964-E291-4743-80B0-531036FEF2C1}"/>
    <cellStyle name="Normal 3 2 4 2 4 2 2" xfId="22181" xr:uid="{BE306428-772F-417B-89CC-6474588168E5}"/>
    <cellStyle name="Normal 3 2 4 2 4 2 2 2" xfId="41980" xr:uid="{5772C786-0F5F-4073-A098-37307802E0A9}"/>
    <cellStyle name="Normal 3 2 4 2 4 2 3" xfId="29810" xr:uid="{853DE3B1-49DA-4C54-B8F9-37DBAD2C404C}"/>
    <cellStyle name="Normal 3 2 4 2 4 2 4" xfId="44390" xr:uid="{AB4B944A-2E69-4C03-A10F-753CAFD3248D}"/>
    <cellStyle name="Normal 3 2 4 2 4 3" xfId="22180" xr:uid="{E732D212-100F-4685-B6F2-A52F1A55BE94}"/>
    <cellStyle name="Normal 3 2 4 2 4 3 2" xfId="41979" xr:uid="{CAF6BB9E-CE1E-45CC-B387-2414419BCE4F}"/>
    <cellStyle name="Normal 3 2 4 2 4 4" xfId="26035" xr:uid="{E6287544-35F9-4ECB-84DC-F21A049F712D}"/>
    <cellStyle name="Normal 3 2 4 2 4 5" xfId="44389" xr:uid="{009002C0-1AB0-4D6A-8C30-5E8725B3D4A6}"/>
    <cellStyle name="Normal 3 2 4 2 4 6" xfId="48642" xr:uid="{2A4CA647-48CC-4BFF-B792-C39DB23C093F}"/>
    <cellStyle name="Normal 3 2 4 2 5" xfId="5978" xr:uid="{D1F6B1D5-7C6F-4AB5-B8A6-46D7375401C1}"/>
    <cellStyle name="Normal 3 2 4 2 5 2" xfId="22183" xr:uid="{1BD0FC49-1CC8-4510-9F6C-3D492545CA4E}"/>
    <cellStyle name="Normal 3 2 4 2 5 2 2" xfId="41982" xr:uid="{71ED5562-6CA7-41FB-ADF7-AE90BC4E704B}"/>
    <cellStyle name="Normal 3 2 4 2 5 2 3" xfId="44392" xr:uid="{F1E2CF50-3D73-4AD0-B91A-2DC9C6013759}"/>
    <cellStyle name="Normal 3 2 4 2 5 3" xfId="22182" xr:uid="{56371DF5-33D7-4FAE-89DD-01AC104AAA5C}"/>
    <cellStyle name="Normal 3 2 4 2 5 3 2" xfId="41981" xr:uid="{175B5618-456D-4AB0-A67D-D45F9BA0CE7D}"/>
    <cellStyle name="Normal 3 2 4 2 5 4" xfId="27465" xr:uid="{F78BCE04-69E8-42FF-88B4-31AB6D74D6E2}"/>
    <cellStyle name="Normal 3 2 4 2 5 5" xfId="44391" xr:uid="{888FB754-9BFF-44DC-919F-9953647E0BE1}"/>
    <cellStyle name="Normal 3 2 4 2 5 6" xfId="49155" xr:uid="{2D0D5C85-AD62-40A5-90EA-18066C2DDD0A}"/>
    <cellStyle name="Normal 3 2 4 2 6" xfId="22184" xr:uid="{92F8F3BA-FA00-414B-A1AA-24E6EDD77F50}"/>
    <cellStyle name="Normal 3 2 4 2 6 2" xfId="41983" xr:uid="{C49086F5-6CC2-4E94-ABC1-61FDCA1EA30F}"/>
    <cellStyle name="Normal 3 2 4 2 6 3" xfId="44393" xr:uid="{635B404A-E0B4-4663-97DF-4E9DBB26E183}"/>
    <cellStyle name="Normal 3 2 4 2 7" xfId="22185" xr:uid="{03C24BA2-F39A-4537-B42B-7D6563332D4D}"/>
    <cellStyle name="Normal 3 2 4 2 7 2" xfId="41984" xr:uid="{7C92B083-EB61-4830-9BB5-1878E12F20B8}"/>
    <cellStyle name="Normal 3 2 4 2 7 3" xfId="44394" xr:uid="{0E1141B9-198B-4987-A506-D4A4AD8153DF}"/>
    <cellStyle name="Normal 3 2 4 2 8" xfId="22158" xr:uid="{881624B8-794C-45BC-B805-F02E973F61E0}"/>
    <cellStyle name="Normal 3 2 4 2 8 2" xfId="41957" xr:uid="{E2AF9E3F-F416-432C-956B-4F284BF9D26B}"/>
    <cellStyle name="Normal 3 2 4 2 9" xfId="23624" xr:uid="{F4576D5E-06FB-4076-A109-72C4466F668C}"/>
    <cellStyle name="Normal 3 2 4 3" xfId="1984" xr:uid="{3373A8C2-0290-45FD-8F8E-E6D03E6ABDCF}"/>
    <cellStyle name="Normal 3 2 4 3 10" xfId="46976" xr:uid="{5A874345-F202-4821-AD36-6D565BE70AC4}"/>
    <cellStyle name="Normal 3 2 4 3 2" xfId="4646" xr:uid="{CAE39F3C-B6A5-49E9-A4EB-86FE08E5794B}"/>
    <cellStyle name="Normal 3 2 4 3 2 2" xfId="8416" xr:uid="{1FA4043A-36FC-449D-8969-BA1ACF76C9A6}"/>
    <cellStyle name="Normal 3 2 4 3 2 2 2" xfId="22189" xr:uid="{D50AB3F6-A646-47C6-8414-4DC5926E0D27}"/>
    <cellStyle name="Normal 3 2 4 3 2 2 2 2" xfId="41988" xr:uid="{9E681D2A-85E5-413E-B61F-B29EE712DE99}"/>
    <cellStyle name="Normal 3 2 4 3 2 2 2 3" xfId="44398" xr:uid="{06335144-D3A6-4599-A4D6-0026660924C6}"/>
    <cellStyle name="Normal 3 2 4 3 2 2 3" xfId="22188" xr:uid="{5C25287C-5B10-459F-A9E5-859EF9EB77C9}"/>
    <cellStyle name="Normal 3 2 4 3 2 2 3 2" xfId="41987" xr:uid="{94757383-BCA0-4430-8120-C4BB1240B39B}"/>
    <cellStyle name="Normal 3 2 4 3 2 2 4" xfId="29906" xr:uid="{8BB3E7ED-682B-48CE-8DC1-CC02ABA9481C}"/>
    <cellStyle name="Normal 3 2 4 3 2 2 5" xfId="44397" xr:uid="{6FE031F2-5509-4F98-AFA3-843C05BF8171}"/>
    <cellStyle name="Normal 3 2 4 3 2 3" xfId="22190" xr:uid="{3E8C133B-C5B5-48C7-ADE6-B671C00D2CD3}"/>
    <cellStyle name="Normal 3 2 4 3 2 3 2" xfId="22191" xr:uid="{DDE42D45-26DC-4C98-AA81-AEF2512AF4BA}"/>
    <cellStyle name="Normal 3 2 4 3 2 3 2 2" xfId="41990" xr:uid="{868AAAFB-39D4-4C15-8D31-FB6CCF022191}"/>
    <cellStyle name="Normal 3 2 4 3 2 3 2 3" xfId="44400" xr:uid="{A7000144-F74A-4ECD-A0B3-B457800D2522}"/>
    <cellStyle name="Normal 3 2 4 3 2 3 3" xfId="41989" xr:uid="{952FFAFF-A14B-4C61-A359-914A765B08DE}"/>
    <cellStyle name="Normal 3 2 4 3 2 3 4" xfId="44399" xr:uid="{267592BF-4DBB-43D9-8EBF-C9C4BD77EE3E}"/>
    <cellStyle name="Normal 3 2 4 3 2 4" xfId="22192" xr:uid="{19096534-FFFD-4A97-BD5B-96BA0B78F259}"/>
    <cellStyle name="Normal 3 2 4 3 2 4 2" xfId="41991" xr:uid="{FEC8745B-3381-46A7-BF8C-DF362DA4DBB8}"/>
    <cellStyle name="Normal 3 2 4 3 2 4 3" xfId="44401" xr:uid="{3A61983F-734A-4D66-8533-065CC78A65E9}"/>
    <cellStyle name="Normal 3 2 4 3 2 5" xfId="22193" xr:uid="{09798A0F-72B0-43B8-AED1-02D11D47AF8A}"/>
    <cellStyle name="Normal 3 2 4 3 2 5 2" xfId="41992" xr:uid="{EAF64DFE-E2C5-426D-A950-953CF6157652}"/>
    <cellStyle name="Normal 3 2 4 3 2 5 3" xfId="44402" xr:uid="{2676A12F-33E9-4FD6-89B9-D7573F77B4A1}"/>
    <cellStyle name="Normal 3 2 4 3 2 6" xfId="22187" xr:uid="{0060F326-D99C-4841-BD25-5EE2B513D06F}"/>
    <cellStyle name="Normal 3 2 4 3 2 6 2" xfId="41986" xr:uid="{CA36D541-E5C4-4A25-A483-CA4C8AF07B82}"/>
    <cellStyle name="Normal 3 2 4 3 2 7" xfId="26132" xr:uid="{F09DC7CF-8D37-4CA1-86F1-3B970C92D5CE}"/>
    <cellStyle name="Normal 3 2 4 3 2 8" xfId="44396" xr:uid="{278B505E-0A83-45C8-94F1-A7F800FAF538}"/>
    <cellStyle name="Normal 3 2 4 3 2 9" xfId="48734" xr:uid="{81170A3F-F6D5-4594-B359-C2D7AC1632F0}"/>
    <cellStyle name="Normal 3 2 4 3 3" xfId="6066" xr:uid="{6CD6DDEC-F0F9-4346-9D4D-EB3ACFE0CFFE}"/>
    <cellStyle name="Normal 3 2 4 3 3 2" xfId="22195" xr:uid="{AA841EEC-00B8-4D43-9BA8-E19C53272137}"/>
    <cellStyle name="Normal 3 2 4 3 3 2 2" xfId="41994" xr:uid="{D526BEEF-C7C8-4838-889F-1B8320EA40EC}"/>
    <cellStyle name="Normal 3 2 4 3 3 2 3" xfId="44404" xr:uid="{8DA9FB99-D3C3-450C-A55C-80A478EF6B08}"/>
    <cellStyle name="Normal 3 2 4 3 3 3" xfId="22194" xr:uid="{10296547-0CC2-476D-9107-A3C5320AC69D}"/>
    <cellStyle name="Normal 3 2 4 3 3 3 2" xfId="41993" xr:uid="{15033B71-4F10-437B-B636-25D299240DF7}"/>
    <cellStyle name="Normal 3 2 4 3 3 4" xfId="27553" xr:uid="{FC59B4BC-9E66-4839-B1BC-257A2A9E1802}"/>
    <cellStyle name="Normal 3 2 4 3 3 5" xfId="44403" xr:uid="{C8C638E6-77DB-4871-9E4B-4D21CD82C062}"/>
    <cellStyle name="Normal 3 2 4 3 3 6" xfId="49243" xr:uid="{758AD8B4-53AA-42CD-88A2-D5EE20A0C0B3}"/>
    <cellStyle name="Normal 3 2 4 3 4" xfId="22196" xr:uid="{3553727E-0D00-4A55-92BF-440FAED5DCF3}"/>
    <cellStyle name="Normal 3 2 4 3 4 2" xfId="22197" xr:uid="{D41BAA5C-B849-44B1-B920-70EE49F91504}"/>
    <cellStyle name="Normal 3 2 4 3 4 2 2" xfId="41996" xr:uid="{37D29F32-DEEB-461F-A9DC-AE87CB7E4ED2}"/>
    <cellStyle name="Normal 3 2 4 3 4 2 3" xfId="44406" xr:uid="{34A68B72-7B33-4E44-935E-73169FAA1856}"/>
    <cellStyle name="Normal 3 2 4 3 4 3" xfId="41995" xr:uid="{DE67B730-9284-4299-959C-960D7AD234C4}"/>
    <cellStyle name="Normal 3 2 4 3 4 4" xfId="44405" xr:uid="{2831D453-A5DC-4829-AA3C-6C671C6213F7}"/>
    <cellStyle name="Normal 3 2 4 3 5" xfId="22198" xr:uid="{C3298EA0-4631-416B-AD7D-20FED6630F13}"/>
    <cellStyle name="Normal 3 2 4 3 5 2" xfId="41997" xr:uid="{2B85BED8-640A-4141-AC10-8831FCA759B0}"/>
    <cellStyle name="Normal 3 2 4 3 5 3" xfId="44407" xr:uid="{26ADDDF2-7467-411B-ADDE-BBDA5918931F}"/>
    <cellStyle name="Normal 3 2 4 3 6" xfId="22199" xr:uid="{A3CCB6E3-B8A0-4166-8725-B836EF152832}"/>
    <cellStyle name="Normal 3 2 4 3 6 2" xfId="41998" xr:uid="{AF7B54A4-D92B-4027-96A8-9066ADBCD4CF}"/>
    <cellStyle name="Normal 3 2 4 3 6 3" xfId="44408" xr:uid="{0E09CD71-AC36-4307-B9EC-A1A744D53C92}"/>
    <cellStyle name="Normal 3 2 4 3 7" xfId="22186" xr:uid="{27D3985E-EBE5-42B2-9E28-238985333D2D}"/>
    <cellStyle name="Normal 3 2 4 3 7 2" xfId="41985" xr:uid="{6547B3F5-1B7C-4A70-B94C-43F317948038}"/>
    <cellStyle name="Normal 3 2 4 3 8" xfId="23714" xr:uid="{E4175BA5-9CAC-4919-A822-AEB486272A1C}"/>
    <cellStyle name="Normal 3 2 4 3 9" xfId="44395" xr:uid="{24F26ABC-2E13-41C9-89AB-D0DB9A2C77EC}"/>
    <cellStyle name="Normal 3 2 4 4" xfId="2188" xr:uid="{F5A05B29-088C-42E3-8EDE-B524A7A1DAB1}"/>
    <cellStyle name="Normal 3 2 4 4 2" xfId="4861" xr:uid="{C1A69A01-4469-4870-ADDF-28D9F9881B6D}"/>
    <cellStyle name="Normal 3 2 4 4 2 2" xfId="8629" xr:uid="{FC21A014-A23C-4BDA-A5AB-47CA3D990B07}"/>
    <cellStyle name="Normal 3 2 4 4 2 2 2" xfId="22202" xr:uid="{37F290DF-1F62-47EA-8540-03D6FEB27D0D}"/>
    <cellStyle name="Normal 3 2 4 4 2 2 2 2" xfId="42001" xr:uid="{EF062BCC-829D-4AC1-849F-E139FA77F277}"/>
    <cellStyle name="Normal 3 2 4 4 2 2 3" xfId="30119" xr:uid="{D6C52A96-0677-499C-9BE7-C21A61548333}"/>
    <cellStyle name="Normal 3 2 4 4 2 2 4" xfId="44411" xr:uid="{18466A22-709D-4688-BCCC-EE77A1F1AF64}"/>
    <cellStyle name="Normal 3 2 4 4 2 3" xfId="22201" xr:uid="{A147BB06-E0C8-43CE-B929-37C8725CFCD4}"/>
    <cellStyle name="Normal 3 2 4 4 2 3 2" xfId="42000" xr:uid="{7CFB2BD7-9B3F-4C0F-A920-03344205E704}"/>
    <cellStyle name="Normal 3 2 4 4 2 4" xfId="26348" xr:uid="{151B9A4F-A72A-4ECD-A160-F525D2C60338}"/>
    <cellStyle name="Normal 3 2 4 4 2 5" xfId="44410" xr:uid="{DB19281D-D59D-480D-B596-3A1AC4E01F60}"/>
    <cellStyle name="Normal 3 2 4 4 2 6" xfId="48918" xr:uid="{D50C09A0-B463-4472-BB22-614B489C2917}"/>
    <cellStyle name="Normal 3 2 4 4 3" xfId="6249" xr:uid="{82F91519-A12B-4E7F-BFF8-48FFD54AF9DA}"/>
    <cellStyle name="Normal 3 2 4 4 3 2" xfId="22204" xr:uid="{BE460C80-9FA6-449C-91D9-A141348D974F}"/>
    <cellStyle name="Normal 3 2 4 4 3 2 2" xfId="42003" xr:uid="{496FA864-DEEF-40C8-9118-5437BB59E944}"/>
    <cellStyle name="Normal 3 2 4 4 3 2 3" xfId="44413" xr:uid="{CC508A3D-83EE-4FC8-A42C-E1920A7E2C74}"/>
    <cellStyle name="Normal 3 2 4 4 3 3" xfId="22203" xr:uid="{7579590D-1DC1-4C26-9F42-A228A078C9E8}"/>
    <cellStyle name="Normal 3 2 4 4 3 3 2" xfId="42002" xr:uid="{784B8C34-E08C-4D13-BFCF-4A0273FDC97B}"/>
    <cellStyle name="Normal 3 2 4 4 3 4" xfId="27737" xr:uid="{09A65B9A-4513-4F9D-926D-0575C667EDAB}"/>
    <cellStyle name="Normal 3 2 4 4 3 5" xfId="44412" xr:uid="{6B2DF17D-C7B2-4471-8F1D-5E6EDF78BD9B}"/>
    <cellStyle name="Normal 3 2 4 4 3 6" xfId="49423" xr:uid="{A3C5B8AB-C8E1-4B47-82FD-0D34F4B36E9E}"/>
    <cellStyle name="Normal 3 2 4 4 4" xfId="22205" xr:uid="{9D28EA64-66D7-4E63-8D2E-61D484962E54}"/>
    <cellStyle name="Normal 3 2 4 4 4 2" xfId="42004" xr:uid="{AF222FD0-2981-4D9B-91B1-2184F1CC1C5C}"/>
    <cellStyle name="Normal 3 2 4 4 4 3" xfId="44414" xr:uid="{9862B59F-6383-4AAD-B264-0FCF5D88ABCD}"/>
    <cellStyle name="Normal 3 2 4 4 5" xfId="22206" xr:uid="{939F058F-BE07-404F-9C57-D8C1D2CE07E0}"/>
    <cellStyle name="Normal 3 2 4 4 5 2" xfId="42005" xr:uid="{32239874-F373-40AC-A432-0D0AE446C391}"/>
    <cellStyle name="Normal 3 2 4 4 5 3" xfId="44415" xr:uid="{41558007-9D13-488F-95C7-B0E2EBE1C5A0}"/>
    <cellStyle name="Normal 3 2 4 4 6" xfId="22200" xr:uid="{9EADC50A-891D-4C96-AE65-02042DC3900A}"/>
    <cellStyle name="Normal 3 2 4 4 6 2" xfId="41999" xr:uid="{FA658DC0-5E16-40E6-A12F-2B5A758185D4}"/>
    <cellStyle name="Normal 3 2 4 4 7" xfId="23897" xr:uid="{B71A4826-7395-46F2-BAF4-13A848D0EC3B}"/>
    <cellStyle name="Normal 3 2 4 4 8" xfId="44409" xr:uid="{2F17FB0E-FA40-4016-BFFF-A76ED30B5F7D}"/>
    <cellStyle name="Normal 3 2 4 4 9" xfId="47159" xr:uid="{F7CC9769-4BA4-4FF6-81EA-9BCE73243CD9}"/>
    <cellStyle name="Normal 3 2 4 5" xfId="2854" xr:uid="{7F6F1123-7C37-4779-9723-27E31FFE993C}"/>
    <cellStyle name="Normal 3 2 4 5 2" xfId="6682" xr:uid="{CE2EDDAB-0E8D-4176-8108-CC81D4A6F4F0}"/>
    <cellStyle name="Normal 3 2 4 5 2 2" xfId="22208" xr:uid="{3DD9031E-A521-4EDE-8C5D-39E5F37721D4}"/>
    <cellStyle name="Normal 3 2 4 5 2 2 2" xfId="42007" xr:uid="{CD95B750-FE98-4822-A30A-2F83864ABDDB}"/>
    <cellStyle name="Normal 3 2 4 5 2 3" xfId="28172" xr:uid="{6F43BC9F-6DB1-4C54-82A4-8ED8D90AAA9C}"/>
    <cellStyle name="Normal 3 2 4 5 2 4" xfId="44417" xr:uid="{5ADD8277-A321-40A5-9B1C-6A9F1DD5EFCD}"/>
    <cellStyle name="Normal 3 2 4 5 3" xfId="22207" xr:uid="{A040389E-A417-4051-A733-B2000BF310B7}"/>
    <cellStyle name="Normal 3 2 4 5 3 2" xfId="42006" xr:uid="{CB97605C-CD0A-416D-8CCE-0BCEBA90372B}"/>
    <cellStyle name="Normal 3 2 4 5 4" xfId="24398" xr:uid="{6AE61C7B-D110-4E85-9F2D-F145D6E2FCD9}"/>
    <cellStyle name="Normal 3 2 4 5 5" xfId="44416" xr:uid="{4EAAD285-860C-400E-AE57-85D43DCBA9BC}"/>
    <cellStyle name="Normal 3 2 4 5 6" xfId="48570" xr:uid="{E6F6775C-4E95-4E0B-A122-5A07A6E024D4}"/>
    <cellStyle name="Normal 3 2 4 6" xfId="4427" xr:uid="{E9AFDAE8-C160-4CFD-BD6F-D4CD0FD20A50}"/>
    <cellStyle name="Normal 3 2 4 6 2" xfId="8230" xr:uid="{FE4E65D1-F0F4-4C65-AA2E-E9CC0604F842}"/>
    <cellStyle name="Normal 3 2 4 6 2 2" xfId="22210" xr:uid="{88FEA7B9-D5FB-4EC7-894E-64A1DA41A5AF}"/>
    <cellStyle name="Normal 3 2 4 6 2 2 2" xfId="42009" xr:uid="{EF480617-E9E0-4FBF-89F6-3FDDADAE048B}"/>
    <cellStyle name="Normal 3 2 4 6 2 3" xfId="29720" xr:uid="{B6510588-CFAD-4FB3-8FA3-558E14B1BF12}"/>
    <cellStyle name="Normal 3 2 4 6 2 4" xfId="44419" xr:uid="{69A4982A-FAB8-42C2-A14C-C1E5C90EF16B}"/>
    <cellStyle name="Normal 3 2 4 6 3" xfId="22209" xr:uid="{84A84093-3B29-4743-ADBA-7AEA68AC39F9}"/>
    <cellStyle name="Normal 3 2 4 6 3 2" xfId="42008" xr:uid="{D52253DB-4042-4A64-BB1B-4B8FA7251879}"/>
    <cellStyle name="Normal 3 2 4 6 4" xfId="25945" xr:uid="{82B6F86C-DE55-4AFA-A9E6-9D0C04DFD18E}"/>
    <cellStyle name="Normal 3 2 4 6 5" xfId="44418" xr:uid="{BB623353-8E88-4707-B3B0-730E762F4524}"/>
    <cellStyle name="Normal 3 2 4 6 6" xfId="49095" xr:uid="{C5D9702A-A00A-4DDD-8A88-3019D3E55AA3}"/>
    <cellStyle name="Normal 3 2 4 7" xfId="5909" xr:uid="{4CB6A70B-37A9-44E6-B2C2-D31D22E25112}"/>
    <cellStyle name="Normal 3 2 4 7 2" xfId="22211" xr:uid="{B3E3CF2D-0DDC-4814-8E61-995D0CF64139}"/>
    <cellStyle name="Normal 3 2 4 7 2 2" xfId="42010" xr:uid="{6DBBDA3A-5F70-4386-A71F-7BDD9149EA42}"/>
    <cellStyle name="Normal 3 2 4 7 3" xfId="27396" xr:uid="{204DE370-BA78-4935-9185-5F7572350371}"/>
    <cellStyle name="Normal 3 2 4 7 4" xfId="44420" xr:uid="{01E2782F-0BDE-4413-A132-323625DA24A2}"/>
    <cellStyle name="Normal 3 2 4 8" xfId="9839" xr:uid="{54553503-AEC5-40DB-BAAB-5AA1635BCBF4}"/>
    <cellStyle name="Normal 3 2 4 8 2" xfId="22212" xr:uid="{F05579BD-0639-4765-A923-475D0F648178}"/>
    <cellStyle name="Normal 3 2 4 8 2 2" xfId="42011" xr:uid="{F0159EC5-E225-44F1-AAF5-63BD52A74AF6}"/>
    <cellStyle name="Normal 3 2 4 8 3" xfId="31326" xr:uid="{C666684D-8615-47BC-A286-DD521A1E7A9E}"/>
    <cellStyle name="Normal 3 2 4 8 4" xfId="44421" xr:uid="{0D18DE9A-7E7C-43F1-AF22-A9FE7922BEE3}"/>
    <cellStyle name="Normal 3 2 4 9" xfId="12621" xr:uid="{717A6AD1-3434-418B-BBB7-0AA956140418}"/>
    <cellStyle name="Normal 3 2 5" xfId="1017" xr:uid="{95E4393A-3D8D-4B0B-A463-922ACEB98CA7}"/>
    <cellStyle name="Normal 3 2 5 10" xfId="23597" xr:uid="{F197A022-DAA2-43F2-93E0-DC432EEAC776}"/>
    <cellStyle name="Normal 3 2 5 11" xfId="44422" xr:uid="{68FCD844-3854-405F-91D2-5C73A93E374E}"/>
    <cellStyle name="Normal 3 2 5 12" xfId="46861" xr:uid="{47BE4868-634E-4F1F-A97E-E2153FFF5F86}"/>
    <cellStyle name="Normal 3 2 5 2" xfId="1535" xr:uid="{BAD6904F-9BDA-46FE-8554-CE62EB0D7E00}"/>
    <cellStyle name="Normal 3 2 5 2 10" xfId="44423" xr:uid="{5CA35BC3-EFA7-4056-8E21-D461864C776A}"/>
    <cellStyle name="Normal 3 2 5 2 11" xfId="47005" xr:uid="{C5CCA7D6-29B0-49F7-AEDD-13734D4BAB62}"/>
    <cellStyle name="Normal 3 2 5 2 2" xfId="4676" xr:uid="{EB700346-3779-4096-BE1A-8A368907AF48}"/>
    <cellStyle name="Normal 3 2 5 2 2 10" xfId="48763" xr:uid="{3431B963-390C-4FB0-8507-11939432D8EA}"/>
    <cellStyle name="Normal 3 2 5 2 2 2" xfId="8445" xr:uid="{8613E282-0960-420F-96B5-4E3EF020D989}"/>
    <cellStyle name="Normal 3 2 5 2 2 2 2" xfId="22217" xr:uid="{E24B3279-0527-4D73-B98C-1F680B217262}"/>
    <cellStyle name="Normal 3 2 5 2 2 2 2 2" xfId="22218" xr:uid="{57D214B3-6F53-4A55-BC4D-262D7F29F42B}"/>
    <cellStyle name="Normal 3 2 5 2 2 2 2 2 2" xfId="42017" xr:uid="{897494EB-C067-401A-ABD1-A7857D22E193}"/>
    <cellStyle name="Normal 3 2 5 2 2 2 2 2 3" xfId="44427" xr:uid="{52527F97-C566-4C19-9178-21D913B4EB99}"/>
    <cellStyle name="Normal 3 2 5 2 2 2 2 3" xfId="42016" xr:uid="{CB7EF0F9-997D-4A34-9D1E-18F5EAD29D22}"/>
    <cellStyle name="Normal 3 2 5 2 2 2 2 4" xfId="44426" xr:uid="{296D999E-8888-4FAF-9439-F9871F035243}"/>
    <cellStyle name="Normal 3 2 5 2 2 2 3" xfId="22219" xr:uid="{3E3144A9-C249-4CE3-B7C9-B10D07029AEE}"/>
    <cellStyle name="Normal 3 2 5 2 2 2 3 2" xfId="22220" xr:uid="{22EEC661-C9E9-4849-896E-28D6ECB18FB2}"/>
    <cellStyle name="Normal 3 2 5 2 2 2 3 2 2" xfId="42019" xr:uid="{63FEBF64-F21F-4290-9337-1ADCBBE3185D}"/>
    <cellStyle name="Normal 3 2 5 2 2 2 3 2 3" xfId="44429" xr:uid="{C135AA9C-8AF1-421E-ADD9-6991BC49915C}"/>
    <cellStyle name="Normal 3 2 5 2 2 2 3 3" xfId="42018" xr:uid="{17BC5A68-6A94-4D2E-AA11-F38A925BDDC6}"/>
    <cellStyle name="Normal 3 2 5 2 2 2 3 4" xfId="44428" xr:uid="{CF28CBC9-197F-4B5A-8336-2986A0AF4190}"/>
    <cellStyle name="Normal 3 2 5 2 2 2 4" xfId="22221" xr:uid="{1B0BD539-B228-4FC1-BD6D-602E1B1D7FEC}"/>
    <cellStyle name="Normal 3 2 5 2 2 2 4 2" xfId="42020" xr:uid="{D3F832F4-4221-489F-AE5D-6F4BC2988259}"/>
    <cellStyle name="Normal 3 2 5 2 2 2 4 3" xfId="44430" xr:uid="{83070A9C-C301-4897-923C-F182ECC0D447}"/>
    <cellStyle name="Normal 3 2 5 2 2 2 5" xfId="22222" xr:uid="{29A4E3FC-7791-410F-9D43-73BCB879CFAE}"/>
    <cellStyle name="Normal 3 2 5 2 2 2 5 2" xfId="42021" xr:uid="{F998A84C-8103-41B5-8D95-FA4772F3AFB9}"/>
    <cellStyle name="Normal 3 2 5 2 2 2 5 3" xfId="44431" xr:uid="{FD84C8E5-47A1-4095-B84B-F17CD527C5B9}"/>
    <cellStyle name="Normal 3 2 5 2 2 2 6" xfId="22216" xr:uid="{49FD5F4E-0E55-41D7-BFF2-F7E62DBBB361}"/>
    <cellStyle name="Normal 3 2 5 2 2 2 6 2" xfId="42015" xr:uid="{B0161F41-268C-4D89-870A-86416EDA1C3E}"/>
    <cellStyle name="Normal 3 2 5 2 2 2 7" xfId="29935" xr:uid="{9EC6552B-70A7-428E-B164-6C7CCD726BF9}"/>
    <cellStyle name="Normal 3 2 5 2 2 2 8" xfId="44425" xr:uid="{9AEFB05C-F8E8-45E1-9860-46C44D28B70E}"/>
    <cellStyle name="Normal 3 2 5 2 2 3" xfId="22223" xr:uid="{D3FE7436-DD80-4005-AD0D-1363EA92C505}"/>
    <cellStyle name="Normal 3 2 5 2 2 3 2" xfId="22224" xr:uid="{CAE982C0-A8F0-49EA-B086-D1807E96834A}"/>
    <cellStyle name="Normal 3 2 5 2 2 3 2 2" xfId="42023" xr:uid="{FCE2AE73-00E1-4770-A781-59B208032EAD}"/>
    <cellStyle name="Normal 3 2 5 2 2 3 2 3" xfId="44433" xr:uid="{886C05A2-07B5-456A-A637-A4DA19B3AB16}"/>
    <cellStyle name="Normal 3 2 5 2 2 3 3" xfId="42022" xr:uid="{8A3CCD13-CEEA-427E-A283-889A31316F79}"/>
    <cellStyle name="Normal 3 2 5 2 2 3 4" xfId="44432" xr:uid="{9CB86F17-01F2-4261-BF51-C0813B9980FF}"/>
    <cellStyle name="Normal 3 2 5 2 2 4" xfId="22225" xr:uid="{DD778993-1355-49F9-BC89-0F7EFDD9707B}"/>
    <cellStyle name="Normal 3 2 5 2 2 4 2" xfId="22226" xr:uid="{96809E15-A57B-4BA9-B892-43E1F9FE8E20}"/>
    <cellStyle name="Normal 3 2 5 2 2 4 2 2" xfId="42025" xr:uid="{1AD5446F-3590-4622-BBC0-5EAD7E6FFA19}"/>
    <cellStyle name="Normal 3 2 5 2 2 4 2 3" xfId="44435" xr:uid="{FBFA54D2-9B87-49DA-A107-A362B52EF388}"/>
    <cellStyle name="Normal 3 2 5 2 2 4 3" xfId="42024" xr:uid="{30E30813-30ED-48B2-B576-8BDC78258745}"/>
    <cellStyle name="Normal 3 2 5 2 2 4 4" xfId="44434" xr:uid="{5712E5B6-4139-4AF3-92DA-E58593746DA1}"/>
    <cellStyle name="Normal 3 2 5 2 2 5" xfId="22227" xr:uid="{7C73F0AB-D916-4A66-9CF0-6061DD0B21B2}"/>
    <cellStyle name="Normal 3 2 5 2 2 5 2" xfId="42026" xr:uid="{99CAC1A1-38FE-47D3-9588-EF4D991355ED}"/>
    <cellStyle name="Normal 3 2 5 2 2 5 3" xfId="44436" xr:uid="{A4BD492A-205E-471B-AEB0-82FCA32DEE25}"/>
    <cellStyle name="Normal 3 2 5 2 2 6" xfId="22228" xr:uid="{D1C3E90F-BE7F-4EBA-9B30-5C2CD55A199D}"/>
    <cellStyle name="Normal 3 2 5 2 2 6 2" xfId="42027" xr:uid="{C96DABED-43F4-42BF-BA55-0624D6D9EB4C}"/>
    <cellStyle name="Normal 3 2 5 2 2 6 3" xfId="44437" xr:uid="{00FCEE52-F838-4617-8F61-33FCCBF7DC4E}"/>
    <cellStyle name="Normal 3 2 5 2 2 7" xfId="22215" xr:uid="{17410B28-5D88-403C-9D41-17396A4809F2}"/>
    <cellStyle name="Normal 3 2 5 2 2 7 2" xfId="42014" xr:uid="{AE5DF497-CE40-4765-B8B1-BBC87427914C}"/>
    <cellStyle name="Normal 3 2 5 2 2 8" xfId="26162" xr:uid="{7EC5FD67-05D9-4074-A9E1-94A8D29E0708}"/>
    <cellStyle name="Normal 3 2 5 2 2 9" xfId="44424" xr:uid="{A62C233A-4354-446F-9BD9-7741649D7818}"/>
    <cellStyle name="Normal 3 2 5 2 3" xfId="6095" xr:uid="{A271F0A9-8CF4-436C-A062-0786D8D9AA9B}"/>
    <cellStyle name="Normal 3 2 5 2 3 2" xfId="22230" xr:uid="{3FD44985-3AA6-4C30-AD8F-46610A96F7EF}"/>
    <cellStyle name="Normal 3 2 5 2 3 2 2" xfId="22231" xr:uid="{B9812FAD-D02C-4A69-AC9B-9E94B8BC2F5E}"/>
    <cellStyle name="Normal 3 2 5 2 3 2 2 2" xfId="42030" xr:uid="{A7C1B3E1-6EC4-4232-A1F9-7BAFA8543256}"/>
    <cellStyle name="Normal 3 2 5 2 3 2 2 3" xfId="44440" xr:uid="{9E55217E-230A-48BE-9780-1E4AD118A569}"/>
    <cellStyle name="Normal 3 2 5 2 3 2 3" xfId="42029" xr:uid="{0EE60B1D-DAB1-46A5-AAD2-322BB9DA7420}"/>
    <cellStyle name="Normal 3 2 5 2 3 2 4" xfId="44439" xr:uid="{2F9970A0-DED3-42FE-91C5-7DACD4112477}"/>
    <cellStyle name="Normal 3 2 5 2 3 3" xfId="22232" xr:uid="{4E08A1C3-206F-425D-8D49-543A8769E2AA}"/>
    <cellStyle name="Normal 3 2 5 2 3 3 2" xfId="22233" xr:uid="{AD72D076-3B1C-456A-A4EA-1A2F3CB08AD2}"/>
    <cellStyle name="Normal 3 2 5 2 3 3 2 2" xfId="42032" xr:uid="{C9FFC4EA-278A-4AFE-98AE-C694E4A94457}"/>
    <cellStyle name="Normal 3 2 5 2 3 3 2 3" xfId="44442" xr:uid="{D9D87DAC-AAB5-4074-98AE-523101F3B4D9}"/>
    <cellStyle name="Normal 3 2 5 2 3 3 3" xfId="42031" xr:uid="{627A0AE9-B78F-4851-BA35-E0B3B17A99B9}"/>
    <cellStyle name="Normal 3 2 5 2 3 3 4" xfId="44441" xr:uid="{F0A13AF4-E621-4E40-ABB4-6BDD740069D5}"/>
    <cellStyle name="Normal 3 2 5 2 3 4" xfId="22234" xr:uid="{991E6811-97AD-4EE9-A63C-2A8B177B51FE}"/>
    <cellStyle name="Normal 3 2 5 2 3 4 2" xfId="42033" xr:uid="{7D088B4E-6D7D-4230-8886-BB7AAB0E9F25}"/>
    <cellStyle name="Normal 3 2 5 2 3 4 3" xfId="44443" xr:uid="{12B16662-8818-4E63-9FFD-04DAAA445BC6}"/>
    <cellStyle name="Normal 3 2 5 2 3 5" xfId="22235" xr:uid="{51A8EB2C-A584-4FD8-92B7-B8CA6B887710}"/>
    <cellStyle name="Normal 3 2 5 2 3 5 2" xfId="42034" xr:uid="{135A271B-0A2E-49F1-9FE7-185BEBA08C38}"/>
    <cellStyle name="Normal 3 2 5 2 3 5 3" xfId="44444" xr:uid="{ED37A37A-3E64-4573-BD5F-9E7CC1EB506C}"/>
    <cellStyle name="Normal 3 2 5 2 3 6" xfId="22229" xr:uid="{B5475133-489F-4DBF-8628-843A8032BBB1}"/>
    <cellStyle name="Normal 3 2 5 2 3 6 2" xfId="42028" xr:uid="{EBFE2E7A-C063-4955-A2FA-9AF0F0BB01B4}"/>
    <cellStyle name="Normal 3 2 5 2 3 7" xfId="27582" xr:uid="{8921AC07-D5CB-4847-827B-7BE79D3C8A9C}"/>
    <cellStyle name="Normal 3 2 5 2 3 8" xfId="44438" xr:uid="{EC563A3E-E6E1-4057-874C-230C7C75A72C}"/>
    <cellStyle name="Normal 3 2 5 2 3 9" xfId="49272" xr:uid="{E62D88F7-EC85-4DD1-B435-049A1AA10F0F}"/>
    <cellStyle name="Normal 3 2 5 2 4" xfId="22236" xr:uid="{B7B93940-02A1-44B2-82F7-6D41111841BF}"/>
    <cellStyle name="Normal 3 2 5 2 4 2" xfId="22237" xr:uid="{F1AFC08D-115F-406A-93D3-B28EE7A787CC}"/>
    <cellStyle name="Normal 3 2 5 2 4 2 2" xfId="42036" xr:uid="{92BA1AD2-277A-46D5-8E76-AFFF093CB73D}"/>
    <cellStyle name="Normal 3 2 5 2 4 2 3" xfId="44446" xr:uid="{F491DF8C-A12F-49C8-BA7A-78E87CEFFAD1}"/>
    <cellStyle name="Normal 3 2 5 2 4 3" xfId="42035" xr:uid="{1E435FFE-147D-42ED-A029-E3C534BFDD3F}"/>
    <cellStyle name="Normal 3 2 5 2 4 4" xfId="44445" xr:uid="{0BB12B1C-9CFA-43C7-A731-65801CE4DC11}"/>
    <cellStyle name="Normal 3 2 5 2 5" xfId="22238" xr:uid="{AE5F2836-6D9E-48A3-9EC0-924EFCFC74FB}"/>
    <cellStyle name="Normal 3 2 5 2 5 2" xfId="22239" xr:uid="{9A9E0C16-8BD6-4AAD-BDE8-F840D719C72C}"/>
    <cellStyle name="Normal 3 2 5 2 5 2 2" xfId="42038" xr:uid="{5DCD5003-8663-4ECD-A6FD-55350F9F731E}"/>
    <cellStyle name="Normal 3 2 5 2 5 2 3" xfId="44448" xr:uid="{231C8AC6-B5C4-4969-B69A-6A2B271492B0}"/>
    <cellStyle name="Normal 3 2 5 2 5 3" xfId="42037" xr:uid="{A3C32270-6331-4D58-80EE-083738CC21B2}"/>
    <cellStyle name="Normal 3 2 5 2 5 4" xfId="44447" xr:uid="{37494A7F-32CE-4F38-BA75-36A0AF078270}"/>
    <cellStyle name="Normal 3 2 5 2 6" xfId="22240" xr:uid="{E99C146B-4314-4454-A809-1AE5499C85F3}"/>
    <cellStyle name="Normal 3 2 5 2 6 2" xfId="42039" xr:uid="{D19601B6-EED1-46F0-9176-1E0A5B88B79C}"/>
    <cellStyle name="Normal 3 2 5 2 6 3" xfId="44449" xr:uid="{9BECAD73-966B-4FC8-83E7-54810FFD7B65}"/>
    <cellStyle name="Normal 3 2 5 2 7" xfId="22241" xr:uid="{F092B689-9142-4DFA-9ECD-36899B728ABB}"/>
    <cellStyle name="Normal 3 2 5 2 7 2" xfId="42040" xr:uid="{E8F2F27A-2597-43B5-A837-B10285C9049C}"/>
    <cellStyle name="Normal 3 2 5 2 7 3" xfId="44450" xr:uid="{D2BA627B-7646-41E8-B49E-2FD6E7A13706}"/>
    <cellStyle name="Normal 3 2 5 2 8" xfId="22214" xr:uid="{E18EA4B6-5809-4B09-9069-4276F4DE2F7C}"/>
    <cellStyle name="Normal 3 2 5 2 8 2" xfId="42013" xr:uid="{923893D0-C305-41D3-B2AF-830CCFA5E4AA}"/>
    <cellStyle name="Normal 3 2 5 2 9" xfId="23743" xr:uid="{A26CC766-210A-4046-AD36-DBB64AAE6061}"/>
    <cellStyle name="Normal 3 2 5 3" xfId="2216" xr:uid="{58928CFF-FCB6-4AA9-A848-4DBE7AA1E8F9}"/>
    <cellStyle name="Normal 3 2 5 3 10" xfId="47188" xr:uid="{4F5E90B0-8A66-4F23-948E-255CE431C8B6}"/>
    <cellStyle name="Normal 3 2 5 3 2" xfId="4890" xr:uid="{17834F10-CFA6-4776-8190-17FC2B23F5EF}"/>
    <cellStyle name="Normal 3 2 5 3 2 2" xfId="8657" xr:uid="{30804A11-AE21-4DA0-8BBA-12ECB70DD0D3}"/>
    <cellStyle name="Normal 3 2 5 3 2 2 2" xfId="22245" xr:uid="{46ADD8AC-93B9-466E-BB44-68D3B3757F0D}"/>
    <cellStyle name="Normal 3 2 5 3 2 2 2 2" xfId="42044" xr:uid="{AC3E5EA3-D9B8-49E7-AD52-A021248C6DC0}"/>
    <cellStyle name="Normal 3 2 5 3 2 2 2 3" xfId="44454" xr:uid="{321FFED0-7A40-40DF-A713-C1567B4E225C}"/>
    <cellStyle name="Normal 3 2 5 3 2 2 3" xfId="22244" xr:uid="{3E39C5F5-D4CA-453B-A40E-2C506127DED1}"/>
    <cellStyle name="Normal 3 2 5 3 2 2 3 2" xfId="42043" xr:uid="{86BCF7BA-A183-4FDA-A845-889AB328D5A4}"/>
    <cellStyle name="Normal 3 2 5 3 2 2 4" xfId="30147" xr:uid="{2ECB9C8D-FD05-4B58-A65A-E77BDDDA4A08}"/>
    <cellStyle name="Normal 3 2 5 3 2 2 5" xfId="44453" xr:uid="{C29EEAB1-9D24-48DC-A33C-4016A9BAF61B}"/>
    <cellStyle name="Normal 3 2 5 3 2 3" xfId="22246" xr:uid="{053FC044-FB83-4921-8A61-902C0532F93F}"/>
    <cellStyle name="Normal 3 2 5 3 2 3 2" xfId="22247" xr:uid="{1DD1C155-C25C-4F56-8C2A-E81FB6DCEFE0}"/>
    <cellStyle name="Normal 3 2 5 3 2 3 2 2" xfId="42046" xr:uid="{2122EBBD-2B5A-44D3-A3C8-FEF1697E3A28}"/>
    <cellStyle name="Normal 3 2 5 3 2 3 2 3" xfId="44456" xr:uid="{583B6B17-7945-48EF-B2D2-45EF3C94D299}"/>
    <cellStyle name="Normal 3 2 5 3 2 3 3" xfId="42045" xr:uid="{3182728F-E6F8-41F1-B028-0B8C9F7C885B}"/>
    <cellStyle name="Normal 3 2 5 3 2 3 4" xfId="44455" xr:uid="{F280ABC4-7CD0-43F4-A06B-D4C6F491FEBC}"/>
    <cellStyle name="Normal 3 2 5 3 2 4" xfId="22248" xr:uid="{706B987B-10BE-476F-B214-7188D16CD9DA}"/>
    <cellStyle name="Normal 3 2 5 3 2 4 2" xfId="42047" xr:uid="{15134728-CBB1-44C0-880B-8A5AC46B6DEC}"/>
    <cellStyle name="Normal 3 2 5 3 2 4 3" xfId="44457" xr:uid="{642EAEC9-84B8-4476-8785-C00993C706DB}"/>
    <cellStyle name="Normal 3 2 5 3 2 5" xfId="22249" xr:uid="{C751FB22-1E4A-4F85-A5F4-784128796B4B}"/>
    <cellStyle name="Normal 3 2 5 3 2 5 2" xfId="42048" xr:uid="{AC0E4075-7A54-4513-A69C-BFC9FE3AA9BA}"/>
    <cellStyle name="Normal 3 2 5 3 2 5 3" xfId="44458" xr:uid="{C5109299-BD69-40F2-87C7-046A9FD1B9D0}"/>
    <cellStyle name="Normal 3 2 5 3 2 6" xfId="22243" xr:uid="{6A40D5B3-EF28-4EF3-8F1C-239EF5977CC5}"/>
    <cellStyle name="Normal 3 2 5 3 2 6 2" xfId="42042" xr:uid="{F6EB9F9D-43CF-4B7A-B547-01346511F184}"/>
    <cellStyle name="Normal 3 2 5 3 2 7" xfId="26377" xr:uid="{080118FA-2425-47E6-80D5-2541CD4395EA}"/>
    <cellStyle name="Normal 3 2 5 3 2 8" xfId="44452" xr:uid="{08A8E0E8-EB9A-4FCB-9154-9608B48BD6CA}"/>
    <cellStyle name="Normal 3 2 5 3 2 9" xfId="48947" xr:uid="{3A4D9EBE-32E4-41AA-A1BA-989944F202DD}"/>
    <cellStyle name="Normal 3 2 5 3 3" xfId="6278" xr:uid="{82ABA091-0164-466A-9784-22C79E1ECF52}"/>
    <cellStyle name="Normal 3 2 5 3 3 2" xfId="22251" xr:uid="{5A6E306E-0B2C-4A33-AA9C-77F10A99C751}"/>
    <cellStyle name="Normal 3 2 5 3 3 2 2" xfId="42050" xr:uid="{DFE4DFC0-E783-4EB2-BDB0-FFB5287EF801}"/>
    <cellStyle name="Normal 3 2 5 3 3 2 3" xfId="44460" xr:uid="{F3637776-E7BC-4029-AFEF-3C3EAF8F345F}"/>
    <cellStyle name="Normal 3 2 5 3 3 3" xfId="22250" xr:uid="{A66FE5E6-1C1D-4BAD-B853-8F132E32B16A}"/>
    <cellStyle name="Normal 3 2 5 3 3 3 2" xfId="42049" xr:uid="{1B6503BB-4CD2-4116-94FA-068A316370FB}"/>
    <cellStyle name="Normal 3 2 5 3 3 4" xfId="27766" xr:uid="{0AC5D8D5-ECB4-4FD0-AED1-292C7878C397}"/>
    <cellStyle name="Normal 3 2 5 3 3 5" xfId="44459" xr:uid="{CFA65E6D-81F9-4073-8F3C-13E298C9CA75}"/>
    <cellStyle name="Normal 3 2 5 3 3 6" xfId="49452" xr:uid="{22B42024-F07B-4E90-ACFE-77ACB910CB72}"/>
    <cellStyle name="Normal 3 2 5 3 4" xfId="22252" xr:uid="{3D4FB872-B14E-428E-8E02-F1064B077F3D}"/>
    <cellStyle name="Normal 3 2 5 3 4 2" xfId="22253" xr:uid="{5BC31DF6-6F4C-463F-BEEE-78C4D04DF994}"/>
    <cellStyle name="Normal 3 2 5 3 4 2 2" xfId="42052" xr:uid="{F63CFCA4-E18D-42B4-AB4D-BD2866F37B16}"/>
    <cellStyle name="Normal 3 2 5 3 4 2 3" xfId="44462" xr:uid="{921C27C5-BE4E-4335-86C8-4192F0ACBEF3}"/>
    <cellStyle name="Normal 3 2 5 3 4 3" xfId="42051" xr:uid="{AD2BB855-B00E-43C0-B18A-37EE294C7DBD}"/>
    <cellStyle name="Normal 3 2 5 3 4 4" xfId="44461" xr:uid="{3F032F2A-E8AC-4735-AD94-88A8FCEAE937}"/>
    <cellStyle name="Normal 3 2 5 3 5" xfId="22254" xr:uid="{20A32015-40B3-4492-BF38-719313204E03}"/>
    <cellStyle name="Normal 3 2 5 3 5 2" xfId="42053" xr:uid="{272C4422-1AEB-4055-BF69-C6B282E8D0DF}"/>
    <cellStyle name="Normal 3 2 5 3 5 3" xfId="44463" xr:uid="{5E189E29-8E2D-4F53-A177-2D30C7D2553E}"/>
    <cellStyle name="Normal 3 2 5 3 6" xfId="22255" xr:uid="{0CEBA347-4B66-4E31-B7D3-D4B604427DED}"/>
    <cellStyle name="Normal 3 2 5 3 6 2" xfId="42054" xr:uid="{DC454A0E-115B-4344-8F83-96AD49A450C0}"/>
    <cellStyle name="Normal 3 2 5 3 6 3" xfId="44464" xr:uid="{F5F77371-A696-477E-9945-6697F5FD865C}"/>
    <cellStyle name="Normal 3 2 5 3 7" xfId="22242" xr:uid="{C3823840-FCBF-48D5-85CD-5CC1D469570D}"/>
    <cellStyle name="Normal 3 2 5 3 7 2" xfId="42041" xr:uid="{D01BE745-B26E-4D00-BB3C-D9895CC4586F}"/>
    <cellStyle name="Normal 3 2 5 3 8" xfId="23926" xr:uid="{247CAA3E-76FE-484E-8049-121293784171}"/>
    <cellStyle name="Normal 3 2 5 3 9" xfId="44451" xr:uid="{9829F07F-A970-43DF-BC45-B520023266D8}"/>
    <cellStyle name="Normal 3 2 5 4" xfId="4497" xr:uid="{D6BF465A-63C3-45ED-A21B-40085119E9BD}"/>
    <cellStyle name="Normal 3 2 5 4 2" xfId="8295" xr:uid="{6B76FF39-C2E9-4714-9405-07D7E84B15EC}"/>
    <cellStyle name="Normal 3 2 5 4 2 2" xfId="22258" xr:uid="{05BDBAD1-2A21-407D-9BE6-D76398798213}"/>
    <cellStyle name="Normal 3 2 5 4 2 2 2" xfId="42057" xr:uid="{37D09919-CB30-4E0F-A852-BF3B0385BF7F}"/>
    <cellStyle name="Normal 3 2 5 4 2 2 3" xfId="44467" xr:uid="{1C583455-4101-468E-9F77-AD32C3D49D76}"/>
    <cellStyle name="Normal 3 2 5 4 2 3" xfId="22257" xr:uid="{E727D727-37AC-453F-AD0C-45090957E411}"/>
    <cellStyle name="Normal 3 2 5 4 2 3 2" xfId="42056" xr:uid="{731DCE3E-038D-48E8-A42A-1A24EBAE8A96}"/>
    <cellStyle name="Normal 3 2 5 4 2 4" xfId="29785" xr:uid="{F3C71E5A-964A-4FA6-95DC-CEA91A5A647E}"/>
    <cellStyle name="Normal 3 2 5 4 2 5" xfId="44466" xr:uid="{AD1A126D-40B2-4DAC-A9EC-5E0FFEDCBA8D}"/>
    <cellStyle name="Normal 3 2 5 4 3" xfId="22259" xr:uid="{77CD6B34-AA49-4CF5-AF2B-1C3EC8AF0492}"/>
    <cellStyle name="Normal 3 2 5 4 3 2" xfId="22260" xr:uid="{D6E5C692-ACF7-4CEF-9EF9-3BAA5664A705}"/>
    <cellStyle name="Normal 3 2 5 4 3 2 2" xfId="42059" xr:uid="{2942548D-427E-40E1-B579-019E164AE063}"/>
    <cellStyle name="Normal 3 2 5 4 3 2 3" xfId="44469" xr:uid="{D56082C5-688C-493D-8E1C-C3EDE2971497}"/>
    <cellStyle name="Normal 3 2 5 4 3 3" xfId="42058" xr:uid="{8C381CED-ED71-4E67-8E88-4B019967767D}"/>
    <cellStyle name="Normal 3 2 5 4 3 4" xfId="44468" xr:uid="{2CADB74E-C8AC-453F-822D-147B47066615}"/>
    <cellStyle name="Normal 3 2 5 4 4" xfId="22261" xr:uid="{751D46E6-FDE4-492F-BD98-658AC26027A1}"/>
    <cellStyle name="Normal 3 2 5 4 4 2" xfId="42060" xr:uid="{E6F0141F-FD4E-426F-ABB4-C10BEBF867ED}"/>
    <cellStyle name="Normal 3 2 5 4 4 3" xfId="44470" xr:uid="{0A3D86E0-1E1A-45AA-BC36-DE5ACA8B1C84}"/>
    <cellStyle name="Normal 3 2 5 4 5" xfId="22262" xr:uid="{E99EC456-CF2D-4191-9B13-4F777C19CD40}"/>
    <cellStyle name="Normal 3 2 5 4 5 2" xfId="42061" xr:uid="{8BD2A94F-87B5-4385-A5E0-73AE07C15E37}"/>
    <cellStyle name="Normal 3 2 5 4 5 3" xfId="44471" xr:uid="{B279FCFC-831A-4378-91C6-7A3CFC8B6300}"/>
    <cellStyle name="Normal 3 2 5 4 6" xfId="22256" xr:uid="{CE840DE4-6747-4FC9-95E5-67A79196A1CB}"/>
    <cellStyle name="Normal 3 2 5 4 6 2" xfId="42055" xr:uid="{106BAD1E-0A54-4CB6-A062-325F45C4C2F8}"/>
    <cellStyle name="Normal 3 2 5 4 7" xfId="26010" xr:uid="{D87BF60E-8E77-4BFC-BCF4-EE0078D4D7AA}"/>
    <cellStyle name="Normal 3 2 5 4 8" xfId="44465" xr:uid="{E4586835-40D6-4855-A2C6-79A5CC356CD5}"/>
    <cellStyle name="Normal 3 2 5 4 9" xfId="48615" xr:uid="{F3F0D0D8-C75B-4637-BB16-BCCEBBE1E1A7}"/>
    <cellStyle name="Normal 3 2 5 5" xfId="5952" xr:uid="{18582514-2427-422D-BC83-A9B6622C5E75}"/>
    <cellStyle name="Normal 3 2 5 5 2" xfId="22264" xr:uid="{AA04FA96-5061-405B-86F4-A509C75EDD45}"/>
    <cellStyle name="Normal 3 2 5 5 2 2" xfId="42063" xr:uid="{59E454D6-B62C-47DC-9C40-13EC16115668}"/>
    <cellStyle name="Normal 3 2 5 5 2 3" xfId="44473" xr:uid="{CC9377FF-7502-46AF-ACD0-2F637007A065}"/>
    <cellStyle name="Normal 3 2 5 5 3" xfId="22263" xr:uid="{58CCB4AF-9516-4D09-81C7-74F05CC5A0B0}"/>
    <cellStyle name="Normal 3 2 5 5 3 2" xfId="42062" xr:uid="{AD2E4AF5-8870-49E7-9CF3-937E8E62E5E4}"/>
    <cellStyle name="Normal 3 2 5 5 4" xfId="27439" xr:uid="{A4302564-A5C2-4742-B27F-9A7C7CE99588}"/>
    <cellStyle name="Normal 3 2 5 5 5" xfId="44472" xr:uid="{069AD06A-D0AE-43F2-B410-3F00D7F0A6A7}"/>
    <cellStyle name="Normal 3 2 5 5 6" xfId="49129" xr:uid="{9398D403-32DC-485E-9C1A-66C697EFCC1D}"/>
    <cellStyle name="Normal 3 2 5 6" xfId="12622" xr:uid="{38A31FAD-63B7-49A4-BA93-4D68A14D9F2D}"/>
    <cellStyle name="Normal 3 2 5 6 2" xfId="22266" xr:uid="{A6086D90-C87C-457E-B776-0DFD2CE6AC14}"/>
    <cellStyle name="Normal 3 2 5 6 2 2" xfId="42065" xr:uid="{FCA860F7-38A9-401B-9441-75AA314E7948}"/>
    <cellStyle name="Normal 3 2 5 6 2 3" xfId="44475" xr:uid="{44F465B4-0F7D-4AD7-86F2-70EDABE1BC35}"/>
    <cellStyle name="Normal 3 2 5 6 3" xfId="22265" xr:uid="{57BC1F60-15B3-4652-A844-ABC1B0FF77DD}"/>
    <cellStyle name="Normal 3 2 5 6 3 2" xfId="42064" xr:uid="{FB1C495E-DBAF-485D-A149-46C04ABB8C7D}"/>
    <cellStyle name="Normal 3 2 5 6 4" xfId="44474" xr:uid="{B05CF223-616E-4C09-BB03-14496B8DAFE7}"/>
    <cellStyle name="Normal 3 2 5 7" xfId="22267" xr:uid="{17E7FC90-E627-4B3A-8234-5BB584996DFF}"/>
    <cellStyle name="Normal 3 2 5 7 2" xfId="42066" xr:uid="{F203B4DA-7799-4922-84E8-6B1EEB19B149}"/>
    <cellStyle name="Normal 3 2 5 7 3" xfId="44476" xr:uid="{429480D5-13A8-4AA3-A930-C29BAC7DC608}"/>
    <cellStyle name="Normal 3 2 5 8" xfId="22268" xr:uid="{A735DB97-0531-4F01-85AB-92A0168C5772}"/>
    <cellStyle name="Normal 3 2 5 8 2" xfId="42067" xr:uid="{5C1EC029-F9ED-4D1E-8A1E-3887E0A14A60}"/>
    <cellStyle name="Normal 3 2 5 8 3" xfId="44477" xr:uid="{24A2DDCF-289E-4CA3-96DB-5DDA098AC56C}"/>
    <cellStyle name="Normal 3 2 5 9" xfId="22213" xr:uid="{FC6A48BE-9C55-4911-9534-9CF71547E1DF}"/>
    <cellStyle name="Normal 3 2 5 9 2" xfId="42012" xr:uid="{7D54975C-8A23-46A5-BBE5-3743FCA9FC33}"/>
    <cellStyle name="Normal 3 2 6" xfId="1536" xr:uid="{7C533E77-6875-4D34-B13B-7086732F21D9}"/>
    <cellStyle name="Normal 3 2 6 10" xfId="44478" xr:uid="{F028241A-1A29-4F30-B2DB-92C4F363FE43}"/>
    <cellStyle name="Normal 3 2 6 11" xfId="46946" xr:uid="{3D197E98-E7EE-455C-83D5-816E19004F68}"/>
    <cellStyle name="Normal 3 2 6 2" xfId="4615" xr:uid="{B8421F68-AA79-4812-B454-399ABFBDB0F9}"/>
    <cellStyle name="Normal 3 2 6 2 10" xfId="48704" xr:uid="{DA00060F-650A-4FCE-95A7-144EE2CAC3C2}"/>
    <cellStyle name="Normal 3 2 6 2 2" xfId="8386" xr:uid="{E3C5943E-970D-4105-A066-8E826172A48A}"/>
    <cellStyle name="Normal 3 2 6 2 2 2" xfId="22272" xr:uid="{092C5076-7063-45AE-AB6B-F9E3CFB63BEC}"/>
    <cellStyle name="Normal 3 2 6 2 2 2 2" xfId="22273" xr:uid="{AC4DC33B-F1F4-49D1-B773-A46EDEF35638}"/>
    <cellStyle name="Normal 3 2 6 2 2 2 2 2" xfId="42072" xr:uid="{457D2873-18A4-4FF6-937D-FB06FB89F63B}"/>
    <cellStyle name="Normal 3 2 6 2 2 2 2 3" xfId="44482" xr:uid="{24D2EC74-4B8D-43A7-9248-CC14314087D6}"/>
    <cellStyle name="Normal 3 2 6 2 2 2 3" xfId="42071" xr:uid="{86192253-4133-4672-A853-AC74F7811844}"/>
    <cellStyle name="Normal 3 2 6 2 2 2 4" xfId="44481" xr:uid="{037AD696-2EF9-4065-B238-9E16C7C4BE0B}"/>
    <cellStyle name="Normal 3 2 6 2 2 3" xfId="22274" xr:uid="{9A4CAD03-CE11-4014-9414-AFADD563E68B}"/>
    <cellStyle name="Normal 3 2 6 2 2 3 2" xfId="22275" xr:uid="{FA844A5A-2F41-4E28-9C3B-0894415DE031}"/>
    <cellStyle name="Normal 3 2 6 2 2 3 2 2" xfId="42074" xr:uid="{6E039DDD-7030-48E2-900F-98633A2123D0}"/>
    <cellStyle name="Normal 3 2 6 2 2 3 2 3" xfId="44484" xr:uid="{4416922A-3D59-459F-AD68-B6EB438B7762}"/>
    <cellStyle name="Normal 3 2 6 2 2 3 3" xfId="42073" xr:uid="{3F2FE46F-8631-4588-8B66-8A36B0283A0F}"/>
    <cellStyle name="Normal 3 2 6 2 2 3 4" xfId="44483" xr:uid="{D2BBAF38-8325-43F2-A018-A7BAC06A6AEC}"/>
    <cellStyle name="Normal 3 2 6 2 2 4" xfId="22276" xr:uid="{0A705448-03E2-46C9-A159-CE5558B7B95C}"/>
    <cellStyle name="Normal 3 2 6 2 2 4 2" xfId="42075" xr:uid="{70188303-9367-42B4-99DC-FCB204BA2F41}"/>
    <cellStyle name="Normal 3 2 6 2 2 4 3" xfId="44485" xr:uid="{2C26AD41-C5DA-435F-9632-A5F73FB60726}"/>
    <cellStyle name="Normal 3 2 6 2 2 5" xfId="22277" xr:uid="{B1E15F24-4807-4F50-A4B2-6B4BA3A02F8E}"/>
    <cellStyle name="Normal 3 2 6 2 2 5 2" xfId="42076" xr:uid="{25D2D77E-F735-44D0-863A-FD9279BB0860}"/>
    <cellStyle name="Normal 3 2 6 2 2 5 3" xfId="44486" xr:uid="{03FC51A0-28A2-446A-8FD8-B2D503F22E95}"/>
    <cellStyle name="Normal 3 2 6 2 2 6" xfId="22271" xr:uid="{65FE235A-2BFA-4964-8CAE-ABF1D13271C0}"/>
    <cellStyle name="Normal 3 2 6 2 2 6 2" xfId="42070" xr:uid="{1A35B803-DB9C-42B5-B3C3-3FE3AC1767D0}"/>
    <cellStyle name="Normal 3 2 6 2 2 7" xfId="29876" xr:uid="{56AA4A23-4763-4484-A24C-6CE8C5DFF45C}"/>
    <cellStyle name="Normal 3 2 6 2 2 8" xfId="44480" xr:uid="{7FF58212-954B-4779-BD1B-9C0890F33786}"/>
    <cellStyle name="Normal 3 2 6 2 3" xfId="22278" xr:uid="{66C1FC75-04B9-4AE8-BBB2-F708AF610A88}"/>
    <cellStyle name="Normal 3 2 6 2 3 2" xfId="22279" xr:uid="{FC2F3125-5CB1-4D91-824B-76FA925856B8}"/>
    <cellStyle name="Normal 3 2 6 2 3 2 2" xfId="42078" xr:uid="{0076CBF4-68FA-4394-B2A6-F873F5B7A0A3}"/>
    <cellStyle name="Normal 3 2 6 2 3 2 3" xfId="44488" xr:uid="{06BF5992-95C1-4378-9760-17B34744B179}"/>
    <cellStyle name="Normal 3 2 6 2 3 3" xfId="42077" xr:uid="{B6B0A1A8-6C08-45D2-8238-0CB473D75638}"/>
    <cellStyle name="Normal 3 2 6 2 3 4" xfId="44487" xr:uid="{A6350554-1205-41F1-B0FD-36507ADB0671}"/>
    <cellStyle name="Normal 3 2 6 2 4" xfId="22280" xr:uid="{425888F1-B6AE-4EF7-84F6-1ED334B86EE0}"/>
    <cellStyle name="Normal 3 2 6 2 4 2" xfId="22281" xr:uid="{10B00210-51E5-4CD0-9B89-174642FE4DBB}"/>
    <cellStyle name="Normal 3 2 6 2 4 2 2" xfId="42080" xr:uid="{3DE25A34-D34F-4364-8D49-56B1E1EB3026}"/>
    <cellStyle name="Normal 3 2 6 2 4 2 3" xfId="44490" xr:uid="{CFBF4E19-2852-4C99-8942-21A53E17DF95}"/>
    <cellStyle name="Normal 3 2 6 2 4 3" xfId="42079" xr:uid="{AA7199B1-4106-4178-AF77-B46FB4F364F3}"/>
    <cellStyle name="Normal 3 2 6 2 4 4" xfId="44489" xr:uid="{A2C0D4AA-EE34-4E36-BD50-1605BD1F301D}"/>
    <cellStyle name="Normal 3 2 6 2 5" xfId="22282" xr:uid="{EFBBA80D-053F-4AD6-AE45-FDD49AB7BDA8}"/>
    <cellStyle name="Normal 3 2 6 2 5 2" xfId="42081" xr:uid="{51A43265-3F2E-4821-8B6A-DF1A93B2B700}"/>
    <cellStyle name="Normal 3 2 6 2 5 3" xfId="44491" xr:uid="{71EA519C-8F50-46FD-A93D-AD9A528ED891}"/>
    <cellStyle name="Normal 3 2 6 2 6" xfId="22283" xr:uid="{C874A92E-88FA-472E-ABD9-FF1A048B3820}"/>
    <cellStyle name="Normal 3 2 6 2 6 2" xfId="42082" xr:uid="{F061BC47-E66B-4770-89AF-4738E9120391}"/>
    <cellStyle name="Normal 3 2 6 2 6 3" xfId="44492" xr:uid="{93D3637A-6790-4946-8A39-FA66A0E45E00}"/>
    <cellStyle name="Normal 3 2 6 2 7" xfId="22270" xr:uid="{573BE297-BDC7-4F6F-AF4E-CA707BB346DF}"/>
    <cellStyle name="Normal 3 2 6 2 7 2" xfId="42069" xr:uid="{C63C6BAA-0BBF-4205-AD4A-6C4B2CDB21F3}"/>
    <cellStyle name="Normal 3 2 6 2 8" xfId="26101" xr:uid="{2B414E19-76BE-431C-9953-B81532DC2D6A}"/>
    <cellStyle name="Normal 3 2 6 2 9" xfId="44479" xr:uid="{CD919AE3-2497-46D3-A397-B18265028339}"/>
    <cellStyle name="Normal 3 2 6 3" xfId="6037" xr:uid="{B80C109D-9EF4-4C36-AA1E-F864BF74C199}"/>
    <cellStyle name="Normal 3 2 6 3 2" xfId="22285" xr:uid="{BB82F3F3-9740-4452-8E1B-DBE6092F4E01}"/>
    <cellStyle name="Normal 3 2 6 3 2 2" xfId="22286" xr:uid="{9E10EF91-A3D4-4A93-B9CE-87694E82BB7B}"/>
    <cellStyle name="Normal 3 2 6 3 2 2 2" xfId="42085" xr:uid="{969E009A-E19F-4A20-A9BB-035636DCF79E}"/>
    <cellStyle name="Normal 3 2 6 3 2 2 3" xfId="44495" xr:uid="{1B74A6F1-8EDF-46D4-AA01-580AF83F5719}"/>
    <cellStyle name="Normal 3 2 6 3 2 3" xfId="42084" xr:uid="{7C1DA018-AD1F-42EE-AB09-F6799DFC259B}"/>
    <cellStyle name="Normal 3 2 6 3 2 4" xfId="44494" xr:uid="{E797A4AD-66EB-46F4-8DCF-D7D6C3154EB1}"/>
    <cellStyle name="Normal 3 2 6 3 3" xfId="22287" xr:uid="{F8FB8B26-0F5D-407B-AC0F-CC89E729DFB8}"/>
    <cellStyle name="Normal 3 2 6 3 3 2" xfId="22288" xr:uid="{4B46CDB8-3D8A-406D-974B-9D54C1B81E2E}"/>
    <cellStyle name="Normal 3 2 6 3 3 2 2" xfId="42087" xr:uid="{4143EA32-B6FD-40B6-8BD4-0AB4EF0DFC50}"/>
    <cellStyle name="Normal 3 2 6 3 3 2 3" xfId="44497" xr:uid="{D60417C0-22BD-4631-904A-01CBABD4147E}"/>
    <cellStyle name="Normal 3 2 6 3 3 3" xfId="42086" xr:uid="{686C4681-A523-480D-9BD1-55EAAB7085A6}"/>
    <cellStyle name="Normal 3 2 6 3 3 4" xfId="44496" xr:uid="{60018518-FEBF-4773-9A57-16DBC65A8632}"/>
    <cellStyle name="Normal 3 2 6 3 4" xfId="22289" xr:uid="{26B9D128-F0A5-4397-8323-648EE237C47D}"/>
    <cellStyle name="Normal 3 2 6 3 4 2" xfId="42088" xr:uid="{1AFA2DFB-4F67-40A5-831C-70644AC625B1}"/>
    <cellStyle name="Normal 3 2 6 3 4 3" xfId="44498" xr:uid="{D581A586-0202-49A1-AEFF-DD95D7B2C552}"/>
    <cellStyle name="Normal 3 2 6 3 5" xfId="22290" xr:uid="{57C83D74-BDA6-4074-BEBF-41A551A5BC22}"/>
    <cellStyle name="Normal 3 2 6 3 5 2" xfId="42089" xr:uid="{C6529C9C-C109-4DF6-9019-0957DEF8E29F}"/>
    <cellStyle name="Normal 3 2 6 3 5 3" xfId="44499" xr:uid="{C3ED66BA-FE53-4017-B202-593516E1A4B9}"/>
    <cellStyle name="Normal 3 2 6 3 6" xfId="22284" xr:uid="{B4C41E3F-E241-42A1-9143-EE2A0637B036}"/>
    <cellStyle name="Normal 3 2 6 3 6 2" xfId="42083" xr:uid="{FD5346D5-D52C-4BD0-AE94-1B6AFEB85AFE}"/>
    <cellStyle name="Normal 3 2 6 3 7" xfId="27524" xr:uid="{ED0F9999-D58B-43D6-BF43-4DDD6A17288F}"/>
    <cellStyle name="Normal 3 2 6 3 8" xfId="44493" xr:uid="{6DCC179E-AEA1-45DE-9776-81AAC3481192}"/>
    <cellStyle name="Normal 3 2 6 3 9" xfId="49214" xr:uid="{B17675D6-1BCF-495A-8674-47D9BFCE2154}"/>
    <cellStyle name="Normal 3 2 6 4" xfId="12623" xr:uid="{7E1E777C-7E33-4FA2-8578-7917450668D7}"/>
    <cellStyle name="Normal 3 2 6 4 2" xfId="22292" xr:uid="{2DEA0F4D-3CB1-4C61-91B4-A3AE81B5F61C}"/>
    <cellStyle name="Normal 3 2 6 4 2 2" xfId="42091" xr:uid="{961F3073-B016-4E4E-9840-43EF4C6C3213}"/>
    <cellStyle name="Normal 3 2 6 4 2 3" xfId="44501" xr:uid="{98725DBB-64A3-4B08-BB09-03CE11758B43}"/>
    <cellStyle name="Normal 3 2 6 4 3" xfId="22291" xr:uid="{381E822D-34E3-4B06-8898-08CE5D7D4C1B}"/>
    <cellStyle name="Normal 3 2 6 4 3 2" xfId="42090" xr:uid="{21E109A0-8B4E-48E9-A783-4E8A9DCCFA56}"/>
    <cellStyle name="Normal 3 2 6 4 4" xfId="44500" xr:uid="{C1403B61-99DF-4BA3-A000-5D41DA831F3E}"/>
    <cellStyle name="Normal 3 2 6 5" xfId="22293" xr:uid="{238173F4-7A7A-4933-ADAF-94A20663530E}"/>
    <cellStyle name="Normal 3 2 6 5 2" xfId="22294" xr:uid="{A17BEBD8-E8FF-4A85-8709-31246DA7AC29}"/>
    <cellStyle name="Normal 3 2 6 5 2 2" xfId="42093" xr:uid="{2459FDB2-8F50-4473-B5EB-A11985291E19}"/>
    <cellStyle name="Normal 3 2 6 5 2 3" xfId="44503" xr:uid="{048F3EF8-8EC0-4B40-A0E5-5438B6B8AB2D}"/>
    <cellStyle name="Normal 3 2 6 5 3" xfId="42092" xr:uid="{97A3D0D3-E934-4CAB-9E0D-6282D89F2A83}"/>
    <cellStyle name="Normal 3 2 6 5 4" xfId="44502" xr:uid="{B88CE80E-FDA8-49B3-9FF2-578472BECE2A}"/>
    <cellStyle name="Normal 3 2 6 6" xfId="22295" xr:uid="{FA345EE9-0FB2-471C-9CE9-00253D5C228E}"/>
    <cellStyle name="Normal 3 2 6 6 2" xfId="42094" xr:uid="{7E05A1E1-9623-45E0-B17C-1799604B91EE}"/>
    <cellStyle name="Normal 3 2 6 6 3" xfId="44504" xr:uid="{2767B878-A447-49B4-82EC-83D79E218585}"/>
    <cellStyle name="Normal 3 2 6 7" xfId="22296" xr:uid="{D03FF314-B62D-4AF9-AD82-76998085902F}"/>
    <cellStyle name="Normal 3 2 6 7 2" xfId="42095" xr:uid="{08977B03-62F0-4727-923E-2A1FDD227C95}"/>
    <cellStyle name="Normal 3 2 6 7 3" xfId="44505" xr:uid="{8C307B07-5A8C-4C27-8A1C-D47929A87DC3}"/>
    <cellStyle name="Normal 3 2 6 8" xfId="22269" xr:uid="{C8060347-E4C5-40C5-99C8-15410AD56AE9}"/>
    <cellStyle name="Normal 3 2 6 8 2" xfId="42068" xr:uid="{D0280215-E120-4276-BF66-DAE4605ED01E}"/>
    <cellStyle name="Normal 3 2 6 9" xfId="23684" xr:uid="{0DD171A3-AAA0-40EA-93B6-9D7DB91EB3CB}"/>
    <cellStyle name="Normal 3 2 7" xfId="1537" xr:uid="{739742FA-B53A-40BB-B742-417661C206A0}"/>
    <cellStyle name="Normal 3 2 7 10" xfId="1538" xr:uid="{0ECDD3A9-B8D7-4868-A4BC-5606849BABA4}"/>
    <cellStyle name="Normal 3 2 7 11" xfId="1539" xr:uid="{3C48B3F3-3A05-4E0D-8E23-BCB9BA32B544}"/>
    <cellStyle name="Normal 3 2 7 12" xfId="1540" xr:uid="{2BB50B26-F3D1-4FF0-A8E5-D9C87FB83D95}"/>
    <cellStyle name="Normal 3 2 7 13" xfId="1541" xr:uid="{CABF8427-4238-4492-8F7B-4268F898C4CB}"/>
    <cellStyle name="Normal 3 2 7 14" xfId="1542" xr:uid="{5E79C1E3-BDA9-4D76-8A39-0A39B0EF4428}"/>
    <cellStyle name="Normal 3 2 7 15" xfId="1543" xr:uid="{5F8F1DFB-FD0F-4C55-A048-12140F8B5BA0}"/>
    <cellStyle name="Normal 3 2 7 16" xfId="1545" xr:uid="{F93D2306-1BA0-414A-A323-1C7C527E30F5}"/>
    <cellStyle name="Normal 3 2 7 17" xfId="1530" xr:uid="{2D66C9B2-4095-4C4F-A058-261D6F238D31}"/>
    <cellStyle name="Normal 3 2 7 18" xfId="1529" xr:uid="{1F4D8274-4792-4CA3-8CE0-9222CB319540}"/>
    <cellStyle name="Normal 3 2 7 19" xfId="1547" xr:uid="{91A48CD7-8920-4891-8AB7-AEAB39981623}"/>
    <cellStyle name="Normal 3 2 7 2" xfId="1548" xr:uid="{E19F6917-1F45-448E-A12D-95AEA52DD61F}"/>
    <cellStyle name="Normal 3 2 7 2 2" xfId="8600" xr:uid="{9EAF304D-9B15-498E-881B-C03D1C526EE5}"/>
    <cellStyle name="Normal 3 2 7 2 2 2" xfId="22300" xr:uid="{48FECAC8-EA9F-4F36-8100-EB880A77EC27}"/>
    <cellStyle name="Normal 3 2 7 2 2 2 2" xfId="42099" xr:uid="{B5509EF3-268A-4255-BA7E-C0C5B708E2CF}"/>
    <cellStyle name="Normal 3 2 7 2 2 2 3" xfId="44509" xr:uid="{08C2AD85-33FE-4D3C-973D-902027032D83}"/>
    <cellStyle name="Normal 3 2 7 2 2 3" xfId="22299" xr:uid="{654F3C81-C33D-411D-B937-764C80150894}"/>
    <cellStyle name="Normal 3 2 7 2 2 3 2" xfId="42098" xr:uid="{40D188A1-B04A-4EF9-9F14-B659A3984FD6}"/>
    <cellStyle name="Normal 3 2 7 2 2 4" xfId="30090" xr:uid="{FF479B90-623E-4E19-BD3C-4E187DAB6B3B}"/>
    <cellStyle name="Normal 3 2 7 2 2 5" xfId="44508" xr:uid="{9A4EEF15-13FE-4C30-B8DB-99DF57EAFCAF}"/>
    <cellStyle name="Normal 3 2 7 2 3" xfId="22301" xr:uid="{34CB2D24-4865-4DE0-825C-5EDF6FC568FF}"/>
    <cellStyle name="Normal 3 2 7 2 3 2" xfId="22302" xr:uid="{EA2EC524-BB46-4F21-8B32-DCF1BA51D1CC}"/>
    <cellStyle name="Normal 3 2 7 2 3 2 2" xfId="42101" xr:uid="{1237B626-4B32-4C8F-B62A-A4C142354000}"/>
    <cellStyle name="Normal 3 2 7 2 3 2 3" xfId="44511" xr:uid="{6A8C2F62-EFFB-40E8-926A-A2FA08C65117}"/>
    <cellStyle name="Normal 3 2 7 2 3 3" xfId="42100" xr:uid="{8DAB29A1-35C1-41B5-9B5D-DA75A119C84E}"/>
    <cellStyle name="Normal 3 2 7 2 3 4" xfId="44510" xr:uid="{13A316BE-4551-4489-ADD1-53EF38A18F55}"/>
    <cellStyle name="Normal 3 2 7 2 4" xfId="22303" xr:uid="{BC9C572B-1B43-4BB3-BE80-9AF765C460DB}"/>
    <cellStyle name="Normal 3 2 7 2 4 2" xfId="42102" xr:uid="{1E0A175F-56F8-4A52-8179-0B2865378E9C}"/>
    <cellStyle name="Normal 3 2 7 2 4 3" xfId="44512" xr:uid="{E66E21A2-D478-456B-84CC-F59044B8BD52}"/>
    <cellStyle name="Normal 3 2 7 2 5" xfId="22304" xr:uid="{596E263E-8306-4FF7-B9F9-72ACCAFD068D}"/>
    <cellStyle name="Normal 3 2 7 2 5 2" xfId="42103" xr:uid="{D61F5F49-7217-4960-AA0D-B61BA5F23B6F}"/>
    <cellStyle name="Normal 3 2 7 2 5 3" xfId="44513" xr:uid="{C9D87C25-A179-48B5-AC51-EAAD53F12969}"/>
    <cellStyle name="Normal 3 2 7 2 6" xfId="22298" xr:uid="{DC42DE98-8F64-429D-8B60-99634AB293B3}"/>
    <cellStyle name="Normal 3 2 7 2 6 2" xfId="42097" xr:uid="{D0087859-344B-4EA8-A244-A8E5AD75A6D0}"/>
    <cellStyle name="Normal 3 2 7 2 7" xfId="26318" xr:uid="{A51ADDDC-5AB6-4794-A56E-BA313DBD3F39}"/>
    <cellStyle name="Normal 3 2 7 2 8" xfId="44507" xr:uid="{48D9FC5C-589B-4275-934F-687F1B721218}"/>
    <cellStyle name="Normal 3 2 7 2 9" xfId="48889" xr:uid="{F4BA42B1-0AC9-463D-B36E-A2FCD867FDBE}"/>
    <cellStyle name="Normal 3 2 7 20" xfId="1544" xr:uid="{E91A6116-0F6F-47A0-BE4A-0C32538ACC25}"/>
    <cellStyle name="Normal 3 2 7 21" xfId="1546" xr:uid="{738CB1F4-4614-4585-8A34-68F7CB285E8E}"/>
    <cellStyle name="Normal 3 2 7 3" xfId="1550" xr:uid="{395ECC64-C426-46BD-A4D3-1E314F01F53E}"/>
    <cellStyle name="Normal 3 2 7 3 2" xfId="22306" xr:uid="{F5CF517F-7CE6-4FF1-B817-57B3EA53CBA8}"/>
    <cellStyle name="Normal 3 2 7 3 2 2" xfId="42105" xr:uid="{0AD5D346-C65A-4901-88B8-448FB21DC91F}"/>
    <cellStyle name="Normal 3 2 7 3 2 3" xfId="44515" xr:uid="{95C03615-2093-415F-B1F6-709E54FC9206}"/>
    <cellStyle name="Normal 3 2 7 3 3" xfId="22305" xr:uid="{75ABDD04-16F4-4C50-84AB-D2FD8EB8F0DB}"/>
    <cellStyle name="Normal 3 2 7 3 3 2" xfId="42104" xr:uid="{22879D76-678A-484F-A088-3C5A189B13F6}"/>
    <cellStyle name="Normal 3 2 7 3 4" xfId="27708" xr:uid="{46190E88-8C93-4026-8D34-74DAC35B4AE4}"/>
    <cellStyle name="Normal 3 2 7 3 5" xfId="44514" xr:uid="{9B0D032E-0667-4036-B4B0-6B744D232C9D}"/>
    <cellStyle name="Normal 3 2 7 3 6" xfId="49393" xr:uid="{8155F345-9362-4C99-82BD-452FD320C30B}"/>
    <cellStyle name="Normal 3 2 7 4" xfId="1551" xr:uid="{B1E1662E-E70C-4296-AC7F-E209498C72F4}"/>
    <cellStyle name="Normal 3 2 7 4 2" xfId="22308" xr:uid="{2F2CB2E2-8976-474E-9B14-0E401F701930}"/>
    <cellStyle name="Normal 3 2 7 4 2 2" xfId="42107" xr:uid="{C83766D8-8D05-4C10-A7CC-7AF795DDD051}"/>
    <cellStyle name="Normal 3 2 7 4 2 3" xfId="44517" xr:uid="{1EFE419C-E7F3-443B-94DA-0AD32C7032C9}"/>
    <cellStyle name="Normal 3 2 7 4 3" xfId="22307" xr:uid="{7BD15E08-8BB4-4F68-806C-4AD7D7E36807}"/>
    <cellStyle name="Normal 3 2 7 4 3 2" xfId="42106" xr:uid="{1FF3C6F7-BC7E-497F-A2CA-EA130AADE823}"/>
    <cellStyle name="Normal 3 2 7 4 4" xfId="44516" xr:uid="{E99221A7-5C44-4A61-9D46-D331E78040F0}"/>
    <cellStyle name="Normal 3 2 7 4 5" xfId="12624" xr:uid="{E3838FCA-E5E1-40C4-A746-1502D579E80F}"/>
    <cellStyle name="Normal 3 2 7 5" xfId="1553" xr:uid="{EC14076B-24C7-41BD-A6C1-DEE4CA00138C}"/>
    <cellStyle name="Normal 3 2 7 5 2" xfId="42108" xr:uid="{7476E7CC-B3B6-4128-A4B3-04766B011B13}"/>
    <cellStyle name="Normal 3 2 7 5 3" xfId="44518" xr:uid="{B0BC55C2-3AB1-4E65-BCF8-0D9F3095FE8D}"/>
    <cellStyle name="Normal 3 2 7 5 4" xfId="22309" xr:uid="{E8EED564-42E0-4C0A-AEED-73BECADEA88E}"/>
    <cellStyle name="Normal 3 2 7 6" xfId="1554" xr:uid="{DB4C00AB-1891-4730-88CC-DBF1C065CF07}"/>
    <cellStyle name="Normal 3 2 7 6 2" xfId="42109" xr:uid="{13EB0B68-6361-4F7A-97E2-FAFDE9042DBC}"/>
    <cellStyle name="Normal 3 2 7 6 3" xfId="44519" xr:uid="{A51B4B90-FEE9-49C6-BC6D-498400FA707D}"/>
    <cellStyle name="Normal 3 2 7 6 4" xfId="22310" xr:uid="{2A0DAD82-4D96-4858-B5A4-B1FBA5E59A3D}"/>
    <cellStyle name="Normal 3 2 7 7" xfId="1555" xr:uid="{985CF38E-9A47-4693-AA50-464FC6BECE1D}"/>
    <cellStyle name="Normal 3 2 7 7 2" xfId="42096" xr:uid="{E22E5FB5-B602-4221-A84E-5FDE3A211B8B}"/>
    <cellStyle name="Normal 3 2 7 7 3" xfId="22297" xr:uid="{16DC5AB2-4E62-48D3-954D-B7DFECD11CD6}"/>
    <cellStyle name="Normal 3 2 7 8" xfId="1556" xr:uid="{BC4BFD66-57BB-4D6A-AF37-29E8458C8900}"/>
    <cellStyle name="Normal 3 2 7 9" xfId="1557" xr:uid="{94E13641-B5A4-4ADF-9614-7E91BFC76EC7}"/>
    <cellStyle name="Normal 3 2 7 9 2" xfId="44506" xr:uid="{6261150A-F3C6-479F-8B38-F74E9DEA41A1}"/>
    <cellStyle name="Normal 3 2 8" xfId="1558" xr:uid="{EB1EF5C9-C31D-4A7F-BE85-CCEE31658063}"/>
    <cellStyle name="Normal 3 2 8 2" xfId="6508" xr:uid="{8FEEB8B9-2A5A-495F-9EA1-C0A3E0384F7A}"/>
    <cellStyle name="Normal 3 2 8 2 2" xfId="22313" xr:uid="{1321C17A-E74A-4119-9333-389B6FEEB74F}"/>
    <cellStyle name="Normal 3 2 8 2 2 2" xfId="42111" xr:uid="{7D4F14A5-E9B4-44A4-B014-9BC963A1E7D9}"/>
    <cellStyle name="Normal 3 2 8 2 2 3" xfId="44521" xr:uid="{70469344-06B5-4601-86A0-DAECA18DA57A}"/>
    <cellStyle name="Normal 3 2 8 2 3" xfId="22312" xr:uid="{BF3A4366-9A32-4BD6-BB98-F573C80842CB}"/>
    <cellStyle name="Normal 3 2 8 2 3 2" xfId="42110" xr:uid="{1B6904AB-B2B9-49FF-BDC1-25CCF9FD0A77}"/>
    <cellStyle name="Normal 3 2 8 2 4" xfId="27997" xr:uid="{A45D5F95-EC3D-4DE6-853C-37F41FEE0AD6}"/>
    <cellStyle name="Normal 3 2 8 2 5" xfId="44520" xr:uid="{12935E8E-9F56-4CB3-8907-DCC0EA436378}"/>
    <cellStyle name="Normal 3 2 8 2 6" xfId="48522" xr:uid="{BD04DBAE-410C-4D18-A445-BC5E7AEF5122}"/>
    <cellStyle name="Normal 3 2 8 3" xfId="22314" xr:uid="{0F214A9B-C2CD-426A-9D88-C0EE6AE0A4A2}"/>
    <cellStyle name="Normal 3 2 8 3 2" xfId="22315" xr:uid="{38DB688C-1DCC-41F4-BA85-39990EFD1AAE}"/>
    <cellStyle name="Normal 3 2 8 3 2 2" xfId="42113" xr:uid="{9BBE1AC9-90E6-471B-A97E-DD2C46709AD3}"/>
    <cellStyle name="Normal 3 2 8 3 2 3" xfId="44523" xr:uid="{4AF2F764-0851-4CF0-8160-58C508D7677C}"/>
    <cellStyle name="Normal 3 2 8 3 3" xfId="42112" xr:uid="{CF845D5D-653C-4B70-B202-3F0D6089CD19}"/>
    <cellStyle name="Normal 3 2 8 3 4" xfId="44522" xr:uid="{BC77338A-0A59-440A-8DEC-9D676CE719DA}"/>
    <cellStyle name="Normal 3 2 8 3 5" xfId="49069" xr:uid="{A4DCEDA7-5AE2-4803-90F5-F877CDAB958F}"/>
    <cellStyle name="Normal 3 2 8 4" xfId="22316" xr:uid="{95084347-3966-4393-A1C8-CCF3E1E40DAE}"/>
    <cellStyle name="Normal 3 2 8 4 2" xfId="42114" xr:uid="{54B22A78-69F2-4868-B2CF-EACCC070036B}"/>
    <cellStyle name="Normal 3 2 8 4 3" xfId="44524" xr:uid="{59395222-73B7-41E3-9F5C-3B653431A439}"/>
    <cellStyle name="Normal 3 2 8 5" xfId="22317" xr:uid="{6899598A-7E88-4F1F-963E-5C6357E98A8C}"/>
    <cellStyle name="Normal 3 2 8 5 2" xfId="42115" xr:uid="{80210BC6-91B1-4C40-9B05-BE039CF11D18}"/>
    <cellStyle name="Normal 3 2 8 5 3" xfId="44525" xr:uid="{4D0DB3BC-327D-4225-9E6A-847E105DF413}"/>
    <cellStyle name="Normal 3 2 8 6" xfId="22311" xr:uid="{E543D979-4110-44CD-A362-7322767D397E}"/>
    <cellStyle name="Normal 3 2 8 7" xfId="24215" xr:uid="{9BA2A63A-65CC-401F-BE8D-3186704B4CD6}"/>
    <cellStyle name="Normal 3 2 8 8" xfId="46786" xr:uid="{D9DAB173-DE8D-4270-8DFB-6C2350720A7C}"/>
    <cellStyle name="Normal 3 2 9" xfId="5877" xr:uid="{C34DCAFA-A023-4557-8DEF-BE924D06DF03}"/>
    <cellStyle name="Normal 3 2 9 2" xfId="22319" xr:uid="{56003C1C-39E2-4F14-9E19-C5A1F6879305}"/>
    <cellStyle name="Normal 3 2 9 2 2" xfId="42116" xr:uid="{37CB0629-112F-438E-86F9-725CF70442D0}"/>
    <cellStyle name="Normal 3 2 9 2 3" xfId="44526" xr:uid="{9B3D38BC-2212-4026-80D3-D45B24EC69BB}"/>
    <cellStyle name="Normal 3 2 9 3" xfId="22320" xr:uid="{BC8A8540-E8E9-431A-801D-71B2E25A8E50}"/>
    <cellStyle name="Normal 3 2 9 3 2" xfId="42117" xr:uid="{F63A44CB-872B-484A-85EC-DF9FEB228980}"/>
    <cellStyle name="Normal 3 2 9 3 3" xfId="44527" xr:uid="{D2654BE2-2267-4C75-A203-4CA9E17DF176}"/>
    <cellStyle name="Normal 3 2 9 4" xfId="22318" xr:uid="{15A71036-D8ED-436E-A373-01C333E08362}"/>
    <cellStyle name="Normal 3 2 9 5" xfId="27364" xr:uid="{04D70B92-024A-4462-A311-EBF286E9A49C}"/>
    <cellStyle name="Normal 3 2 9 6" xfId="47305" xr:uid="{87169E86-4D21-40E6-845C-855E5C8CB37E}"/>
    <cellStyle name="Normal 3 20" xfId="9644" xr:uid="{4393732E-B2FD-4C0D-BF3E-749558C9108E}"/>
    <cellStyle name="Normal 3 20 2" xfId="12625" xr:uid="{9A43A90D-DA1A-4822-AFDF-84C9BEBDF486}"/>
    <cellStyle name="Normal 3 20 3" xfId="31133" xr:uid="{8AEE45EB-B4AB-499B-8824-7F6EAE1D8C1D}"/>
    <cellStyle name="Normal 3 21" xfId="16745" xr:uid="{B64F12A7-18A7-4AB3-890C-F2B62F5DF33A}"/>
    <cellStyle name="Normal 3 21 2" xfId="37157" xr:uid="{CEC8C6B2-BFA4-4927-B161-50099EB0EE7B}"/>
    <cellStyle name="Normal 3 22" xfId="23514" xr:uid="{34A72690-E38A-44EA-AEEC-171E1E74EFE9}"/>
    <cellStyle name="Normal 3 23" xfId="43034" xr:uid="{1CA3C53E-84C0-4781-A329-D6414E71F68F}"/>
    <cellStyle name="Normal 3 3" xfId="813" xr:uid="{8D448577-2567-4065-AE11-88ACCCBFBD1F}"/>
    <cellStyle name="Normal 3 3 10" xfId="23506" xr:uid="{8CEC810C-64D8-4C4A-B1EB-B599FF9B30EA}"/>
    <cellStyle name="Normal 3 3 10 2" xfId="43027" xr:uid="{619F106F-5648-433B-BE85-735BBDB4C318}"/>
    <cellStyle name="Normal 3 3 10 3" xfId="45481" xr:uid="{6FBD6D18-E4B1-4084-BA45-73998CD82306}"/>
    <cellStyle name="Normal 3 3 11" xfId="16751" xr:uid="{2EFC90BB-7532-4EFD-B43D-BD8A2D03E052}"/>
    <cellStyle name="Normal 3 3 11 2" xfId="37163" xr:uid="{DBB3A47B-5C99-4930-AAA4-13749EEEBBB9}"/>
    <cellStyle name="Normal 3 3 12" xfId="43040" xr:uid="{0C5D2028-37BF-4A96-A2C2-31DF6F691C20}"/>
    <cellStyle name="Normal 3 3 13" xfId="49732" xr:uid="{E8128582-442F-4150-A6AA-7B54BF8A9DEF}"/>
    <cellStyle name="Normal 3 3 14" xfId="1800" xr:uid="{AB422AE4-1FD4-487C-90B3-0578005DE6EF}"/>
    <cellStyle name="Normal 3 3 2" xfId="814" xr:uid="{DB135752-F1A5-4383-A7A3-520C52624208}"/>
    <cellStyle name="Normal 3 3 2 10" xfId="44528" xr:uid="{25B87626-511A-4815-B3CD-AB67DB498197}"/>
    <cellStyle name="Normal 3 3 2 2" xfId="815" xr:uid="{85813238-36BB-4BA3-91E9-BB75AB314ADD}"/>
    <cellStyle name="Normal 3 3 2 2 10" xfId="44529" xr:uid="{086E0310-10B5-44A6-9787-6AF56481E951}"/>
    <cellStyle name="Normal 3 3 2 2 11" xfId="46967" xr:uid="{3CEDF133-4C32-4CFF-BE76-FC6B6A99CEF5}"/>
    <cellStyle name="Normal 3 3 2 2 2" xfId="2001" xr:uid="{FF67EBC5-8A97-41BD-9C69-D0A37F939CB8}"/>
    <cellStyle name="Normal 3 3 2 2 2 10" xfId="46997" xr:uid="{3E5D2E3A-4733-48F1-8113-33E6B0C8977C}"/>
    <cellStyle name="Normal 3 3 2 2 2 2" xfId="2059" xr:uid="{7ECAFC2F-544E-431D-9EE7-5F9B5F14384E}"/>
    <cellStyle name="Normal 3 3 2 2 2 2 2" xfId="2265" xr:uid="{D9665190-EB8F-41B6-A91C-D0F550CA93C9}"/>
    <cellStyle name="Normal 3 3 2 2 2 2 2 2" xfId="4940" xr:uid="{183CEC0F-801D-44AA-BAE0-604889573825}"/>
    <cellStyle name="Normal 3 3 2 2 2 2 2 2 2" xfId="8706" xr:uid="{D68CAE7E-1FCC-42C3-A31E-3B8FAFEF5611}"/>
    <cellStyle name="Normal 3 3 2 2 2 2 2 2 2 2" xfId="30196" xr:uid="{A82F9E09-4F4C-4D2F-9DF3-903385534FDD}"/>
    <cellStyle name="Normal 3 3 2 2 2 2 2 2 3" xfId="26427" xr:uid="{FF4DDF2A-0184-4CE5-8485-26AB1AD15724}"/>
    <cellStyle name="Normal 3 3 2 2 2 2 2 2 4" xfId="48997" xr:uid="{8BE127A4-557C-403C-9B87-892004D8A5FA}"/>
    <cellStyle name="Normal 3 3 2 2 2 2 2 3" xfId="6328" xr:uid="{36218541-CBF4-4EA5-AB3C-CBFE89F73DF1}"/>
    <cellStyle name="Normal 3 3 2 2 2 2 2 3 2" xfId="27816" xr:uid="{30EFD9A3-85EF-4122-BB15-D37F9F7EE108}"/>
    <cellStyle name="Normal 3 3 2 2 2 2 2 3 3" xfId="49503" xr:uid="{A4709392-CC13-40FF-9C4D-66E213B97699}"/>
    <cellStyle name="Normal 3 3 2 2 2 2 2 4" xfId="22325" xr:uid="{FD069AD0-1426-4CB4-B33C-3B3D4E852AE5}"/>
    <cellStyle name="Normal 3 3 2 2 2 2 2 4 2" xfId="42122" xr:uid="{12128EE1-FA59-4796-A1E9-542BB2E296A1}"/>
    <cellStyle name="Normal 3 3 2 2 2 2 2 5" xfId="23976" xr:uid="{9FB38BAD-89A7-4B93-9BFA-C680B259B4BC}"/>
    <cellStyle name="Normal 3 3 2 2 2 2 2 6" xfId="44532" xr:uid="{0917CABB-C02A-4C71-A385-DD68BCC06A6E}"/>
    <cellStyle name="Normal 3 3 2 2 2 2 2 7" xfId="47238" xr:uid="{AE3A7AB0-E172-40AF-B5D7-94031B936E04}"/>
    <cellStyle name="Normal 3 3 2 2 2 2 3" xfId="4724" xr:uid="{EF25B91E-86DA-4704-B640-870DE1F7F17B}"/>
    <cellStyle name="Normal 3 3 2 2 2 2 3 2" xfId="8492" xr:uid="{37299D36-8628-4254-8FBE-58A0A76DE2C1}"/>
    <cellStyle name="Normal 3 3 2 2 2 2 3 2 2" xfId="29982" xr:uid="{9C8DA537-9C19-4CE8-B27A-CC3E8A5E3DF1}"/>
    <cellStyle name="Normal 3 3 2 2 2 2 3 3" xfId="26210" xr:uid="{64DA9FA5-E170-4969-9F17-D36DA9E618B5}"/>
    <cellStyle name="Normal 3 3 2 2 2 2 3 4" xfId="48813" xr:uid="{224F9D0B-A20E-4E98-8EFA-EEFD0410E974}"/>
    <cellStyle name="Normal 3 3 2 2 2 2 4" xfId="6145" xr:uid="{117F0034-71AF-47E5-877F-9AD4C58F755E}"/>
    <cellStyle name="Normal 3 3 2 2 2 2 4 2" xfId="27632" xr:uid="{D6E1D6BD-302A-4EBD-B4AC-F75A92C5B26A}"/>
    <cellStyle name="Normal 3 3 2 2 2 2 4 3" xfId="49322" xr:uid="{A6775FAC-15BB-44A3-BAAF-E382F5A025FF}"/>
    <cellStyle name="Normal 3 3 2 2 2 2 5" xfId="22324" xr:uid="{3C5B2E3D-51D0-4517-BB7F-367CD2A6EAAC}"/>
    <cellStyle name="Normal 3 3 2 2 2 2 5 2" xfId="42121" xr:uid="{0DC5B2AC-E603-4D54-A29B-B5494E7DF1B7}"/>
    <cellStyle name="Normal 3 3 2 2 2 2 6" xfId="23793" xr:uid="{A1CA7B65-CB84-4FFE-B539-FBCADA4CF6D4}"/>
    <cellStyle name="Normal 3 3 2 2 2 2 7" xfId="44531" xr:uid="{7A1D28E2-772F-4854-A33F-08AF4EB825E5}"/>
    <cellStyle name="Normal 3 3 2 2 2 2 8" xfId="47055" xr:uid="{956A8F6F-F411-4055-AF27-EED3ABE67A93}"/>
    <cellStyle name="Normal 3 3 2 2 2 3" xfId="2208" xr:uid="{EF8529D8-3744-4A2E-ABF7-FEDFF936BC33}"/>
    <cellStyle name="Normal 3 3 2 2 2 3 2" xfId="4881" xr:uid="{0F61BCF3-97AE-4805-A8B5-01FB365E1F9E}"/>
    <cellStyle name="Normal 3 3 2 2 2 3 2 2" xfId="8649" xr:uid="{23649BE0-01B0-416E-8B48-9E95B741199D}"/>
    <cellStyle name="Normal 3 3 2 2 2 3 2 2 2" xfId="30139" xr:uid="{662CEE3D-850C-48CF-8615-7E63B7B1DAED}"/>
    <cellStyle name="Normal 3 3 2 2 2 3 2 3" xfId="22327" xr:uid="{9FCA94F4-49DE-4C3B-B145-1D2B66AC9B2B}"/>
    <cellStyle name="Normal 3 3 2 2 2 3 2 3 2" xfId="42124" xr:uid="{6C1E9DCF-489F-4ABD-9F6F-BDE022C07DE8}"/>
    <cellStyle name="Normal 3 3 2 2 2 3 2 4" xfId="26368" xr:uid="{1F071996-743B-4B2D-8C33-2E5B96EFE236}"/>
    <cellStyle name="Normal 3 3 2 2 2 3 2 5" xfId="44534" xr:uid="{C14EF3EA-6289-4FBB-B61B-D7B4BBCB5E5A}"/>
    <cellStyle name="Normal 3 3 2 2 2 3 2 6" xfId="48939" xr:uid="{C62B7776-2403-4DF4-84BB-D4CC604BF35E}"/>
    <cellStyle name="Normal 3 3 2 2 2 3 3" xfId="6270" xr:uid="{2DE062A5-18C8-41F9-B8C5-F1AB1A0798C9}"/>
    <cellStyle name="Normal 3 3 2 2 2 3 3 2" xfId="27758" xr:uid="{90EDC405-D70C-4346-8B7B-DF4522F397CE}"/>
    <cellStyle name="Normal 3 3 2 2 2 3 3 3" xfId="49444" xr:uid="{C4F9582E-213E-45C3-B0C6-6C3F9FE7C59A}"/>
    <cellStyle name="Normal 3 3 2 2 2 3 4" xfId="22326" xr:uid="{160E1540-CB22-4DE0-8ABE-536D26CEE126}"/>
    <cellStyle name="Normal 3 3 2 2 2 3 4 2" xfId="42123" xr:uid="{34FCFDEA-EA51-4D8A-B3A3-D28AE7FE6A4F}"/>
    <cellStyle name="Normal 3 3 2 2 2 3 5" xfId="23918" xr:uid="{1B6689A3-B67E-4635-ADF2-D3440A348AB4}"/>
    <cellStyle name="Normal 3 3 2 2 2 3 6" xfId="44533" xr:uid="{6A8282E7-A7C1-4C23-A340-B07EDAACC7D5}"/>
    <cellStyle name="Normal 3 3 2 2 2 3 7" xfId="47180" xr:uid="{5F94CBC2-2A2F-4BE8-BA7B-662177A7992D}"/>
    <cellStyle name="Normal 3 3 2 2 2 4" xfId="4666" xr:uid="{9BC0A981-94E5-43AB-B8B0-59A6362F43F5}"/>
    <cellStyle name="Normal 3 3 2 2 2 4 2" xfId="8436" xr:uid="{5220FA88-A9DC-4DF9-B1D1-35FB3F77B571}"/>
    <cellStyle name="Normal 3 3 2 2 2 4 2 2" xfId="29926" xr:uid="{8715EDBF-5FD1-4A02-910C-400F082CB28C}"/>
    <cellStyle name="Normal 3 3 2 2 2 4 3" xfId="22328" xr:uid="{4D5BCF43-68B9-4F9B-815E-A3114171C9DA}"/>
    <cellStyle name="Normal 3 3 2 2 2 4 3 2" xfId="42125" xr:uid="{144941BF-E43D-4510-9238-C3CC5F3CC425}"/>
    <cellStyle name="Normal 3 3 2 2 2 4 4" xfId="26152" xr:uid="{CEB4B161-991C-4F16-9555-A9734E4332A7}"/>
    <cellStyle name="Normal 3 3 2 2 2 4 5" xfId="44535" xr:uid="{ABB4EB93-4875-4DD3-B4B8-C4E893CC085D}"/>
    <cellStyle name="Normal 3 3 2 2 2 4 6" xfId="48755" xr:uid="{27AB5656-1DD8-4439-B865-71C4E7CCAB6D}"/>
    <cellStyle name="Normal 3 3 2 2 2 5" xfId="6087" xr:uid="{0E9628CA-E861-4A0A-B7F5-0CB4BC113EB5}"/>
    <cellStyle name="Normal 3 3 2 2 2 5 2" xfId="22329" xr:uid="{68BBC785-7B11-4741-96EF-EE014CBE4E31}"/>
    <cellStyle name="Normal 3 3 2 2 2 5 2 2" xfId="42126" xr:uid="{FFFD11A7-BF49-44F7-94D6-BEBD4C6A37FB}"/>
    <cellStyle name="Normal 3 3 2 2 2 5 3" xfId="27574" xr:uid="{C4E75307-CA33-4D96-8B95-B2428F86F8E2}"/>
    <cellStyle name="Normal 3 3 2 2 2 5 4" xfId="44536" xr:uid="{257E605A-37F1-4308-8C2A-9C8D61C85447}"/>
    <cellStyle name="Normal 3 3 2 2 2 5 5" xfId="49264" xr:uid="{073A447B-9256-4833-AF8B-8F4531B76BCA}"/>
    <cellStyle name="Normal 3 3 2 2 2 6" xfId="12627" xr:uid="{E1E0270A-8D83-4222-B669-ACA9867F116D}"/>
    <cellStyle name="Normal 3 3 2 2 2 7" xfId="22323" xr:uid="{117B9C7B-EA9F-4269-938C-44FBA58E8721}"/>
    <cellStyle name="Normal 3 3 2 2 2 7 2" xfId="42120" xr:uid="{FB43CBB4-39F8-419B-BCEB-C02C4767C7AF}"/>
    <cellStyle name="Normal 3 3 2 2 2 8" xfId="23735" xr:uid="{E663D097-190F-4419-A8F4-349767A5EC96}"/>
    <cellStyle name="Normal 3 3 2 2 2 9" xfId="44530" xr:uid="{8168755D-353A-4ADF-814B-5B96CE039D5D}"/>
    <cellStyle name="Normal 3 3 2 2 3" xfId="2031" xr:uid="{6378B0B8-2934-4979-8FE9-F6C9A53C1D7C}"/>
    <cellStyle name="Normal 3 3 2 2 3 2" xfId="2236" xr:uid="{219083C6-077C-40E6-A708-3644F4C1BF37}"/>
    <cellStyle name="Normal 3 3 2 2 3 2 2" xfId="4911" xr:uid="{3181B040-26C3-4944-9F7B-D492CE272514}"/>
    <cellStyle name="Normal 3 3 2 2 3 2 2 2" xfId="8678" xr:uid="{341E5ABD-DB79-4396-A132-42993D87402C}"/>
    <cellStyle name="Normal 3 3 2 2 3 2 2 2 2" xfId="30168" xr:uid="{14F1E2EE-006C-47E6-B79C-21DB49D3F6E9}"/>
    <cellStyle name="Normal 3 3 2 2 3 2 2 3" xfId="26398" xr:uid="{5B0F6FDE-290E-4CA3-9CCD-415ECF3EBA49}"/>
    <cellStyle name="Normal 3 3 2 2 3 2 2 4" xfId="48968" xr:uid="{2EECCA0C-2CF5-4297-B06A-81581EB64314}"/>
    <cellStyle name="Normal 3 3 2 2 3 2 3" xfId="6299" xr:uid="{C3033071-801B-4DC3-8EB3-61DDFAB90215}"/>
    <cellStyle name="Normal 3 3 2 2 3 2 3 2" xfId="27787" xr:uid="{EA1D0CA3-9164-4295-93E4-EADEC6580793}"/>
    <cellStyle name="Normal 3 3 2 2 3 2 3 3" xfId="49473" xr:uid="{FEE5B6EC-2F72-4F9B-BCFB-B7BA020B84BD}"/>
    <cellStyle name="Normal 3 3 2 2 3 2 4" xfId="22331" xr:uid="{742FC07D-AA75-4978-9A1C-4DB513B99692}"/>
    <cellStyle name="Normal 3 3 2 2 3 2 4 2" xfId="42128" xr:uid="{EF3D96F2-020B-4A98-96A8-34A8D259247C}"/>
    <cellStyle name="Normal 3 3 2 2 3 2 5" xfId="23947" xr:uid="{13F9A9EF-2C75-480C-8D76-1C08870C13A6}"/>
    <cellStyle name="Normal 3 3 2 2 3 2 6" xfId="44538" xr:uid="{2EECC375-0E45-4A24-8EAB-87ACDF2C2B8B}"/>
    <cellStyle name="Normal 3 3 2 2 3 2 7" xfId="47209" xr:uid="{CD887784-3C71-4A22-B225-5C58B9B567D6}"/>
    <cellStyle name="Normal 3 3 2 2 3 3" xfId="4696" xr:uid="{9531880B-DC8E-4B4B-BB53-510BDA88970A}"/>
    <cellStyle name="Normal 3 3 2 2 3 3 2" xfId="8465" xr:uid="{58EB454E-8D8F-4C9E-B4BD-51B697EDE80A}"/>
    <cellStyle name="Normal 3 3 2 2 3 3 2 2" xfId="29955" xr:uid="{9BD6814B-7D18-4DB9-A462-0CE333C201EA}"/>
    <cellStyle name="Normal 3 3 2 2 3 3 3" xfId="26182" xr:uid="{0C343051-7481-4B64-AEE0-37D80B7CC52A}"/>
    <cellStyle name="Normal 3 3 2 2 3 3 4" xfId="48784" xr:uid="{5B812DF2-8C91-4AAA-BD7B-A1D6E663611E}"/>
    <cellStyle name="Normal 3 3 2 2 3 4" xfId="6116" xr:uid="{2B8A24F2-5F42-4509-A84C-30FB9416A442}"/>
    <cellStyle name="Normal 3 3 2 2 3 4 2" xfId="27603" xr:uid="{605C9CE0-07CD-4740-A667-5EC743719CC4}"/>
    <cellStyle name="Normal 3 3 2 2 3 4 3" xfId="49293" xr:uid="{4936631A-63D3-4F29-B6E6-D9BAB9BE8198}"/>
    <cellStyle name="Normal 3 3 2 2 3 5" xfId="12628" xr:uid="{F9B62711-4B5E-464C-8FE8-5ADAA6534DBC}"/>
    <cellStyle name="Normal 3 3 2 2 3 6" xfId="22330" xr:uid="{4F1A9968-99DA-41F1-8FDB-D505D616B219}"/>
    <cellStyle name="Normal 3 3 2 2 3 6 2" xfId="42127" xr:uid="{2FCFDA64-5BD6-4A41-8B01-697487C64E8D}"/>
    <cellStyle name="Normal 3 3 2 2 3 7" xfId="23764" xr:uid="{9250D06D-B48D-4ACA-AB56-2116275C75B5}"/>
    <cellStyle name="Normal 3 3 2 2 3 8" xfId="44537" xr:uid="{F432AE58-9973-4DF8-8C35-47B1FF48E3D6}"/>
    <cellStyle name="Normal 3 3 2 2 3 9" xfId="47026" xr:uid="{9AB19974-9FCC-49D9-9BD3-608E20D1C498}"/>
    <cellStyle name="Normal 3 3 2 2 4" xfId="2179" xr:uid="{8AEE1C39-0167-4503-BAE9-B63B9EA29C2F}"/>
    <cellStyle name="Normal 3 3 2 2 4 2" xfId="4852" xr:uid="{F0CB0285-E267-48C5-8057-B4E6D41E7BB1}"/>
    <cellStyle name="Normal 3 3 2 2 4 2 2" xfId="8621" xr:uid="{1766F8D9-590A-4A88-A049-EDC5416942A4}"/>
    <cellStyle name="Normal 3 3 2 2 4 2 2 2" xfId="30111" xr:uid="{BCB63920-0DAF-42C0-8395-E05265C63AA1}"/>
    <cellStyle name="Normal 3 3 2 2 4 2 3" xfId="22333" xr:uid="{2F9313C0-BAF6-44D5-BD22-F94DF36CBC71}"/>
    <cellStyle name="Normal 3 3 2 2 4 2 3 2" xfId="42130" xr:uid="{F39B6665-1F5F-4D86-86F8-6DAFBDAE01EB}"/>
    <cellStyle name="Normal 3 3 2 2 4 2 4" xfId="26339" xr:uid="{4B0F9D7E-8565-40B3-81F9-645754C110C8}"/>
    <cellStyle name="Normal 3 3 2 2 4 2 5" xfId="44540" xr:uid="{558F9933-B6B6-4D61-94FE-B1E0B9279097}"/>
    <cellStyle name="Normal 3 3 2 2 4 2 6" xfId="48910" xr:uid="{3B3ADFBA-3BB8-4BDE-99CF-F79EF49711CE}"/>
    <cellStyle name="Normal 3 3 2 2 4 3" xfId="6241" xr:uid="{DDA00015-B5BB-409D-9D31-98B467D39B16}"/>
    <cellStyle name="Normal 3 3 2 2 4 3 2" xfId="27729" xr:uid="{5DEB5234-00BB-4297-AF88-883B76664174}"/>
    <cellStyle name="Normal 3 3 2 2 4 3 3" xfId="49414" xr:uid="{61F9B869-F359-440C-936D-AA525FE0272B}"/>
    <cellStyle name="Normal 3 3 2 2 4 4" xfId="22332" xr:uid="{EEBAB19E-F491-4A00-BCF6-CAA9C00B6ED7}"/>
    <cellStyle name="Normal 3 3 2 2 4 4 2" xfId="42129" xr:uid="{DF2FC964-66F2-4AEA-B16C-ED49DFF7D873}"/>
    <cellStyle name="Normal 3 3 2 2 4 5" xfId="23889" xr:uid="{8C686E8A-98C7-41A3-8725-88FC90CF85A1}"/>
    <cellStyle name="Normal 3 3 2 2 4 6" xfId="44539" xr:uid="{6339C839-61F8-4A4F-95CB-4111298C9717}"/>
    <cellStyle name="Normal 3 3 2 2 4 7" xfId="47151" xr:uid="{6F0935B5-50DD-46D1-AC94-5FD11A2A5C48}"/>
    <cellStyle name="Normal 3 3 2 2 5" xfId="4637" xr:uid="{8DE80AD8-5DA4-4A04-89CB-A4B42C4DF7A3}"/>
    <cellStyle name="Normal 3 3 2 2 5 2" xfId="8408" xr:uid="{51D30A94-A98C-4A3D-9BF3-38A8299E3036}"/>
    <cellStyle name="Normal 3 3 2 2 5 2 2" xfId="29898" xr:uid="{7EB2C020-F12A-4EEE-8593-F8D297259008}"/>
    <cellStyle name="Normal 3 3 2 2 5 3" xfId="22334" xr:uid="{479CC38A-4D17-4B27-AAD8-F2A893EAB56E}"/>
    <cellStyle name="Normal 3 3 2 2 5 3 2" xfId="42131" xr:uid="{5C1280CD-E9F2-4360-BA6D-47109DBB8BDA}"/>
    <cellStyle name="Normal 3 3 2 2 5 4" xfId="26123" xr:uid="{75E9FA15-217F-4E83-B03A-E9A6CBEE5A90}"/>
    <cellStyle name="Normal 3 3 2 2 5 5" xfId="44541" xr:uid="{6A2A454D-3445-43EE-9DCE-CD8C3C187E9B}"/>
    <cellStyle name="Normal 3 3 2 2 5 6" xfId="48725" xr:uid="{335528C2-6EBD-41BB-BDEA-137B5F159F20}"/>
    <cellStyle name="Normal 3 3 2 2 6" xfId="6058" xr:uid="{A94630F6-ACF6-4637-8016-3EB00B41C15F}"/>
    <cellStyle name="Normal 3 3 2 2 6 2" xfId="22335" xr:uid="{6A9ED15D-D6CC-4510-AD21-576D8570DC4D}"/>
    <cellStyle name="Normal 3 3 2 2 6 2 2" xfId="42132" xr:uid="{BF4AAFD4-2B1A-4E41-8D83-E5989AC7F086}"/>
    <cellStyle name="Normal 3 3 2 2 6 3" xfId="27545" xr:uid="{4151CD50-B5EE-45D7-AB0F-7CBD759F378C}"/>
    <cellStyle name="Normal 3 3 2 2 6 4" xfId="44542" xr:uid="{1441B4EF-1E5F-4BF4-BDA5-7E6C29DA2324}"/>
    <cellStyle name="Normal 3 3 2 2 6 5" xfId="49235" xr:uid="{04634372-6014-4CEC-9715-4367601E0842}"/>
    <cellStyle name="Normal 3 3 2 2 7" xfId="12626" xr:uid="{9087508E-8F4B-49E7-B968-8DD893930709}"/>
    <cellStyle name="Normal 3 3 2 2 8" xfId="22322" xr:uid="{2DC75120-29ED-4549-AB28-D59EC3C3BD4B}"/>
    <cellStyle name="Normal 3 3 2 2 8 2" xfId="42119" xr:uid="{2931761E-0214-426D-9747-3230BF7814C2}"/>
    <cellStyle name="Normal 3 3 2 2 9" xfId="23705" xr:uid="{193CE940-17CC-40B9-B23E-C5DC2FC386B9}"/>
    <cellStyle name="Normal 3 3 2 3" xfId="1989" xr:uid="{0DC19B58-114F-4228-BD5F-D5DD31D81C19}"/>
    <cellStyle name="Normal 3 3 2 3 10" xfId="46983" xr:uid="{0F232B77-5C55-45E5-B4F6-A52610EE13F2}"/>
    <cellStyle name="Normal 3 3 2 3 2" xfId="2046" xr:uid="{B296CE45-3629-4E77-8923-4803F8A69FCD}"/>
    <cellStyle name="Normal 3 3 2 3 2 2" xfId="2251" xr:uid="{D8094CB7-D773-478E-A7A4-87DC9FCE1284}"/>
    <cellStyle name="Normal 3 3 2 3 2 2 2" xfId="4927" xr:uid="{B4ED7DFA-A149-4ECB-B8CB-EA806A38FA4B}"/>
    <cellStyle name="Normal 3 3 2 3 2 2 2 2" xfId="8693" xr:uid="{319F990E-3B26-4BE3-B309-818C104261EE}"/>
    <cellStyle name="Normal 3 3 2 3 2 2 2 2 2" xfId="30183" xr:uid="{F79805E3-A1E0-4271-998E-9F994B09E458}"/>
    <cellStyle name="Normal 3 3 2 3 2 2 2 3" xfId="26414" xr:uid="{3FD4C69D-2A36-4E10-A9CC-BC1B7E38CC1F}"/>
    <cellStyle name="Normal 3 3 2 3 2 2 2 4" xfId="48983" xr:uid="{32EB80CF-3EA0-4451-98A0-EC9E932D2AAF}"/>
    <cellStyle name="Normal 3 3 2 3 2 2 3" xfId="6314" xr:uid="{4B37C5E6-479C-4698-A5D1-2895EA5703D3}"/>
    <cellStyle name="Normal 3 3 2 3 2 2 3 2" xfId="27802" xr:uid="{8B17CF15-D147-49DA-8FB1-1CA8C88D8BD0}"/>
    <cellStyle name="Normal 3 3 2 3 2 2 3 3" xfId="49489" xr:uid="{28885A47-648E-49F7-81D3-D5B2742E3602}"/>
    <cellStyle name="Normal 3 3 2 3 2 2 4" xfId="22338" xr:uid="{2B048DCC-FCD4-4B48-960F-7233F7E6986F}"/>
    <cellStyle name="Normal 3 3 2 3 2 2 4 2" xfId="42135" xr:uid="{71248FA9-DBC0-4B7E-A407-C5ED41710E8B}"/>
    <cellStyle name="Normal 3 3 2 3 2 2 5" xfId="23962" xr:uid="{5D7E4427-B8FD-49E6-8667-D3F0BBE3B87A}"/>
    <cellStyle name="Normal 3 3 2 3 2 2 6" xfId="44545" xr:uid="{0454CBAB-56AB-4ACA-94BC-973953B29286}"/>
    <cellStyle name="Normal 3 3 2 3 2 2 7" xfId="47224" xr:uid="{468313B2-55AE-4EA1-A84E-A78DD7E1C15A}"/>
    <cellStyle name="Normal 3 3 2 3 2 3" xfId="4712" xr:uid="{EDD9B48A-319F-4F3F-A497-FCD17622A1B1}"/>
    <cellStyle name="Normal 3 3 2 3 2 3 2" xfId="8480" xr:uid="{24750744-A765-4B75-B586-F7C68DCD73D2}"/>
    <cellStyle name="Normal 3 3 2 3 2 3 2 2" xfId="29970" xr:uid="{87262A30-6A88-402A-A324-FEBFC0365DF6}"/>
    <cellStyle name="Normal 3 3 2 3 2 3 3" xfId="26198" xr:uid="{12AB78BE-5468-4996-95AA-36597C247F56}"/>
    <cellStyle name="Normal 3 3 2 3 2 3 4" xfId="48799" xr:uid="{85804D04-1127-45BD-83CE-0A89B2FAF708}"/>
    <cellStyle name="Normal 3 3 2 3 2 4" xfId="6131" xr:uid="{E34411FE-8C12-42B2-B62A-5996604D8E4D}"/>
    <cellStyle name="Normal 3 3 2 3 2 4 2" xfId="27618" xr:uid="{41CD5B13-4A17-4239-A364-D4D397C5B757}"/>
    <cellStyle name="Normal 3 3 2 3 2 4 3" xfId="49308" xr:uid="{E9017E6F-BFE7-4CF3-930E-D4D1D05551AE}"/>
    <cellStyle name="Normal 3 3 2 3 2 5" xfId="22337" xr:uid="{EBF3D6B7-9BDA-424B-A309-6C1A31828AA5}"/>
    <cellStyle name="Normal 3 3 2 3 2 5 2" xfId="42134" xr:uid="{C531E5A4-E4D0-40F7-A424-19936A5695C8}"/>
    <cellStyle name="Normal 3 3 2 3 2 6" xfId="23779" xr:uid="{AADCA34E-3AB3-4023-B185-EB2E4C0DAECF}"/>
    <cellStyle name="Normal 3 3 2 3 2 7" xfId="44544" xr:uid="{EAC6D7CC-F511-4937-B476-21C2002CB4A7}"/>
    <cellStyle name="Normal 3 3 2 3 2 8" xfId="47041" xr:uid="{D45800CA-ADB2-44F4-B006-C7426095B49D}"/>
    <cellStyle name="Normal 3 3 2 3 3" xfId="2195" xr:uid="{8A5666C9-0EE5-44D3-AE08-3282AA5A7E2F}"/>
    <cellStyle name="Normal 3 3 2 3 3 2" xfId="4868" xr:uid="{F4F80FE0-73CE-4D5C-855F-0AC9387C1039}"/>
    <cellStyle name="Normal 3 3 2 3 3 2 2" xfId="8636" xr:uid="{C3D15D8C-3199-4ED9-8C42-04870E7B2086}"/>
    <cellStyle name="Normal 3 3 2 3 3 2 2 2" xfId="30126" xr:uid="{92A078E7-E497-477B-A614-D5966E4C60B1}"/>
    <cellStyle name="Normal 3 3 2 3 3 2 3" xfId="22340" xr:uid="{13ECD6C4-4C02-4BA1-9A1F-E93C7C69D878}"/>
    <cellStyle name="Normal 3 3 2 3 3 2 3 2" xfId="42137" xr:uid="{8067C3A4-8406-481E-AC87-9CEF94582C72}"/>
    <cellStyle name="Normal 3 3 2 3 3 2 4" xfId="26355" xr:uid="{DA16626E-4DCB-4B51-95CE-25A266FADB55}"/>
    <cellStyle name="Normal 3 3 2 3 3 2 5" xfId="44547" xr:uid="{290D0B44-3A2B-475F-B97C-13FB222E59FB}"/>
    <cellStyle name="Normal 3 3 2 3 3 2 6" xfId="48925" xr:uid="{66C64FF2-B48E-4242-A5B5-7B2D623E646B}"/>
    <cellStyle name="Normal 3 3 2 3 3 3" xfId="6256" xr:uid="{4559B382-E5AC-4AFA-A9BC-F24AEF3CBF22}"/>
    <cellStyle name="Normal 3 3 2 3 3 3 2" xfId="27744" xr:uid="{FA5858B7-3595-4BED-9224-5E2F3DD89920}"/>
    <cellStyle name="Normal 3 3 2 3 3 3 3" xfId="49430" xr:uid="{C10ABB15-C204-4807-BBE9-DAA5E8CF6C7F}"/>
    <cellStyle name="Normal 3 3 2 3 3 4" xfId="22339" xr:uid="{13298823-1313-4B60-8801-74C23F980B74}"/>
    <cellStyle name="Normal 3 3 2 3 3 4 2" xfId="42136" xr:uid="{FE3E16AA-9FF7-4793-A19B-EE9423D6939F}"/>
    <cellStyle name="Normal 3 3 2 3 3 5" xfId="23904" xr:uid="{04EA6D78-9045-4F3E-AA4D-B799DD86ABEF}"/>
    <cellStyle name="Normal 3 3 2 3 3 6" xfId="44546" xr:uid="{433835E6-0DF0-489D-87A5-56A0157DED7E}"/>
    <cellStyle name="Normal 3 3 2 3 3 7" xfId="47166" xr:uid="{60360067-62CA-4825-82AA-2F497643D1F1}"/>
    <cellStyle name="Normal 3 3 2 3 4" xfId="4653" xr:uid="{78D111BE-E251-423D-B066-D686A97C106E}"/>
    <cellStyle name="Normal 3 3 2 3 4 2" xfId="8423" xr:uid="{A7DF358B-4CEA-466C-B078-EABB422B7B72}"/>
    <cellStyle name="Normal 3 3 2 3 4 2 2" xfId="29913" xr:uid="{D1920DC2-2D25-4289-AD66-BDEB20486FAF}"/>
    <cellStyle name="Normal 3 3 2 3 4 3" xfId="22341" xr:uid="{82A4FF5B-32A8-40D0-BD9B-ED346D14C24E}"/>
    <cellStyle name="Normal 3 3 2 3 4 3 2" xfId="42138" xr:uid="{405A27AB-B07D-42B4-97E0-7AF03DA1B9CE}"/>
    <cellStyle name="Normal 3 3 2 3 4 4" xfId="26139" xr:uid="{EF3729F0-ACF6-4A86-9C7F-A5CFF2B5A5BB}"/>
    <cellStyle name="Normal 3 3 2 3 4 5" xfId="44548" xr:uid="{A7429840-CEBD-4E51-9146-8C3AAE74B5F8}"/>
    <cellStyle name="Normal 3 3 2 3 4 6" xfId="48741" xr:uid="{0C601561-17E2-4418-A261-9FB6E64DB108}"/>
    <cellStyle name="Normal 3 3 2 3 5" xfId="6073" xr:uid="{C56D3035-62AA-4FA0-B4B3-1195D34CB5A3}"/>
    <cellStyle name="Normal 3 3 2 3 5 2" xfId="22342" xr:uid="{CA6C2922-9723-4DD4-8C90-213343D308BB}"/>
    <cellStyle name="Normal 3 3 2 3 5 2 2" xfId="42139" xr:uid="{7B37436E-5291-49CE-B2A9-D50F9D165ADE}"/>
    <cellStyle name="Normal 3 3 2 3 5 3" xfId="27560" xr:uid="{CC5E1FCC-3C99-422E-8437-914869E77FD2}"/>
    <cellStyle name="Normal 3 3 2 3 5 4" xfId="44549" xr:uid="{996879AA-9251-4323-B819-6DBBEAE7DD14}"/>
    <cellStyle name="Normal 3 3 2 3 5 5" xfId="49250" xr:uid="{88DAA767-01EB-41FD-8A06-B576977A3E8E}"/>
    <cellStyle name="Normal 3 3 2 3 6" xfId="12629" xr:uid="{5707FAB3-8F92-4353-86A3-F57761A403C0}"/>
    <cellStyle name="Normal 3 3 2 3 7" xfId="22336" xr:uid="{3655441E-7643-4FF5-A966-C80A804FDC60}"/>
    <cellStyle name="Normal 3 3 2 3 7 2" xfId="42133" xr:uid="{A8DA4722-0D99-45AB-87A8-71EB2BAAB8BD}"/>
    <cellStyle name="Normal 3 3 2 3 8" xfId="23721" xr:uid="{57B06F7B-4C19-45BC-8590-F6CBAA5AEDAC}"/>
    <cellStyle name="Normal 3 3 2 3 9" xfId="44543" xr:uid="{2B6B4D75-6EEA-4063-B0FE-528DD74641BF}"/>
    <cellStyle name="Normal 3 3 2 4" xfId="2018" xr:uid="{91CCC85E-0641-49B1-AACF-6204AA2658BF}"/>
    <cellStyle name="Normal 3 3 2 4 2" xfId="2223" xr:uid="{5201186E-ABE2-478C-9040-F4EF7BA0F892}"/>
    <cellStyle name="Normal 3 3 2 4 2 2" xfId="4897" xr:uid="{004A578D-93EE-418D-A6CB-09FE830DFCB3}"/>
    <cellStyle name="Normal 3 3 2 4 2 2 2" xfId="8664" xr:uid="{CB87BC92-8488-4217-8331-346015E53E09}"/>
    <cellStyle name="Normal 3 3 2 4 2 2 2 2" xfId="30154" xr:uid="{9346D84B-8A67-40AB-BE0B-6D4D4DAB4FDF}"/>
    <cellStyle name="Normal 3 3 2 4 2 2 3" xfId="22345" xr:uid="{24255D96-947F-4EDE-BE9B-B7508567782F}"/>
    <cellStyle name="Normal 3 3 2 4 2 2 3 2" xfId="42140" xr:uid="{ED1E7325-D0CC-4EFC-B6D7-5C9F0E5EB579}"/>
    <cellStyle name="Normal 3 3 2 4 2 2 4" xfId="26384" xr:uid="{E1379CA8-81E8-4603-A171-98FFEBA1237A}"/>
    <cellStyle name="Normal 3 3 2 4 2 2 5" xfId="44550" xr:uid="{94458018-1C82-490C-8F65-90AB38B91A28}"/>
    <cellStyle name="Normal 3 3 2 4 2 2 6" xfId="48954" xr:uid="{FD8C58E2-FF26-4F04-B6D4-74ED5801B766}"/>
    <cellStyle name="Normal 3 3 2 4 2 3" xfId="6285" xr:uid="{C0D24909-F9D5-4AE4-9F0D-3DB317652FE4}"/>
    <cellStyle name="Normal 3 3 2 4 2 3 2" xfId="27773" xr:uid="{A168ECFD-65F3-40C0-BDE2-31C86C29E2AF}"/>
    <cellStyle name="Normal 3 3 2 4 2 3 3" xfId="49459" xr:uid="{FF05650C-BE74-4A0C-BEBE-BE4A76F0BABB}"/>
    <cellStyle name="Normal 3 3 2 4 2 4" xfId="22344" xr:uid="{71813B20-C2CC-438C-945E-082EAE279302}"/>
    <cellStyle name="Normal 3 3 2 4 2 5" xfId="23933" xr:uid="{2030F105-1885-4F1D-B45F-4F515A76B0E2}"/>
    <cellStyle name="Normal 3 3 2 4 2 6" xfId="47195" xr:uid="{7E59C410-6A26-4F3E-B186-4E491BEB4148}"/>
    <cellStyle name="Normal 3 3 2 4 3" xfId="4683" xr:uid="{D3176F78-4DDF-4658-8866-26D2FDE9B6F4}"/>
    <cellStyle name="Normal 3 3 2 4 3 2" xfId="8452" xr:uid="{C7EC7FE9-FD19-4BED-A85C-624BAD25B6A1}"/>
    <cellStyle name="Normal 3 3 2 4 3 2 2" xfId="29942" xr:uid="{8FC11F0B-BF6E-4A15-8199-4DAE8B5786EE}"/>
    <cellStyle name="Normal 3 3 2 4 3 3" xfId="22346" xr:uid="{5344833D-E1BA-4D72-9975-EA399D58C8A3}"/>
    <cellStyle name="Normal 3 3 2 4 3 3 2" xfId="42141" xr:uid="{DF3267E1-78D3-4A5A-ADCB-DBE975DCBEA2}"/>
    <cellStyle name="Normal 3 3 2 4 3 4" xfId="26169" xr:uid="{CC296FB7-6D9E-46E8-953E-C1139BD49BB4}"/>
    <cellStyle name="Normal 3 3 2 4 3 5" xfId="44551" xr:uid="{E95EC922-6CBD-4791-A202-FAC850D2EF8E}"/>
    <cellStyle name="Normal 3 3 2 4 3 6" xfId="48770" xr:uid="{57D81569-155A-4EA4-9E81-A1002C31CC80}"/>
    <cellStyle name="Normal 3 3 2 4 4" xfId="6102" xr:uid="{E185B203-377B-4525-AADC-BE71D8D29760}"/>
    <cellStyle name="Normal 3 3 2 4 4 2" xfId="27589" xr:uid="{C2185FD7-F466-4FCC-8193-7FF5086734F3}"/>
    <cellStyle name="Normal 3 3 2 4 4 3" xfId="49279" xr:uid="{C1FEB149-B06B-4C57-861F-CFA8341D12F3}"/>
    <cellStyle name="Normal 3 3 2 4 5" xfId="12630" xr:uid="{495647C9-0244-42B8-A96F-5295A1E741A9}"/>
    <cellStyle name="Normal 3 3 2 4 6" xfId="22343" xr:uid="{A663D8B8-029C-43C6-ABF4-ACDA8BC20E58}"/>
    <cellStyle name="Normal 3 3 2 4 7" xfId="23750" xr:uid="{EE16B62D-D521-42C8-9FD6-5C7CB3095E30}"/>
    <cellStyle name="Normal 3 3 2 4 8" xfId="47012" xr:uid="{B8CC81A4-C111-4CD1-98E7-B0F2648278B2}"/>
    <cellStyle name="Normal 3 3 2 5" xfId="1966" xr:uid="{48852CDB-723A-464B-823B-307DF5DCF6A1}"/>
    <cellStyle name="Normal 3 3 2 5 2" xfId="4624" xr:uid="{6FD8BFBF-2D0C-4E3A-B9AD-836AC84DA71E}"/>
    <cellStyle name="Normal 3 3 2 5 2 2" xfId="8395" xr:uid="{E76CA70C-2F59-47A4-9624-57B3C93781D3}"/>
    <cellStyle name="Normal 3 3 2 5 2 2 2" xfId="29885" xr:uid="{F2F4F09A-CDE9-419B-B5BC-C37120338559}"/>
    <cellStyle name="Normal 3 3 2 5 2 3" xfId="22348" xr:uid="{1C819C86-4423-4036-AFCE-29CAE2247550}"/>
    <cellStyle name="Normal 3 3 2 5 2 3 2" xfId="42143" xr:uid="{D02B75FD-DC0C-492A-B391-06DE8CDEE159}"/>
    <cellStyle name="Normal 3 3 2 5 2 4" xfId="26110" xr:uid="{D32AC845-DC7E-4BB1-820F-AD3792C2F131}"/>
    <cellStyle name="Normal 3 3 2 5 2 5" xfId="44553" xr:uid="{BFBC5A26-9DD5-49B7-A25B-3426E63D8A7D}"/>
    <cellStyle name="Normal 3 3 2 5 2 6" xfId="48711" xr:uid="{941FD7E4-F374-42E5-B42C-B9C5B424B76B}"/>
    <cellStyle name="Normal 3 3 2 5 3" xfId="6044" xr:uid="{9A889109-670B-437C-96CD-286ADC36592E}"/>
    <cellStyle name="Normal 3 3 2 5 3 2" xfId="27531" xr:uid="{0421BD83-34C7-4381-B7D8-146686808BEA}"/>
    <cellStyle name="Normal 3 3 2 5 3 3" xfId="49221" xr:uid="{BE255FB7-A62E-44EE-89E1-7B931AC4E94A}"/>
    <cellStyle name="Normal 3 3 2 5 4" xfId="12631" xr:uid="{1A61AE1A-78C9-449A-8C3D-83931CF05D65}"/>
    <cellStyle name="Normal 3 3 2 5 5" xfId="22347" xr:uid="{F145AB60-A4F3-430D-BEE7-811ECB4C5BA9}"/>
    <cellStyle name="Normal 3 3 2 5 5 2" xfId="42142" xr:uid="{DCB10D1C-BD3C-4698-9669-6211E31A836D}"/>
    <cellStyle name="Normal 3 3 2 5 6" xfId="23691" xr:uid="{8E801759-DCC5-4CE1-8C0D-288A50B0DAC8}"/>
    <cellStyle name="Normal 3 3 2 5 7" xfId="44552" xr:uid="{2585147D-67F4-4D05-8400-59D3397AFC61}"/>
    <cellStyle name="Normal 3 3 2 5 8" xfId="46953" xr:uid="{6B9969D5-4F50-498C-AEC6-232AEB7B356A}"/>
    <cellStyle name="Normal 3 3 2 6" xfId="2165" xr:uid="{834A9F25-E505-4A72-B197-EF4FDEEDD115}"/>
    <cellStyle name="Normal 3 3 2 6 2" xfId="4838" xr:uid="{001F2E83-BD88-41A1-BC63-8F082DA648A1}"/>
    <cellStyle name="Normal 3 3 2 6 2 2" xfId="8607" xr:uid="{8583C9C1-E440-47D6-91EB-B8E50D7EE90C}"/>
    <cellStyle name="Normal 3 3 2 6 2 2 2" xfId="30097" xr:uid="{4C4F9453-EBEC-400C-9BDA-E9DDD334D036}"/>
    <cellStyle name="Normal 3 3 2 6 2 3" xfId="26325" xr:uid="{E0E2F7EB-0CE7-4C9C-A6B9-DA04E30BFD1F}"/>
    <cellStyle name="Normal 3 3 2 6 2 4" xfId="48896" xr:uid="{657E3AF7-00D5-4DDC-A864-A9756099653B}"/>
    <cellStyle name="Normal 3 3 2 6 3" xfId="6227" xr:uid="{E20EBA2A-5141-40A9-A2DB-0E972FF00DD3}"/>
    <cellStyle name="Normal 3 3 2 6 3 2" xfId="27715" xr:uid="{5B590E59-0EBE-4BD2-B9B9-C8ACB124DEC2}"/>
    <cellStyle name="Normal 3 3 2 6 3 3" xfId="49400" xr:uid="{20F2EA31-4263-49C8-9D65-AAD2E372A7C0}"/>
    <cellStyle name="Normal 3 3 2 6 4" xfId="22349" xr:uid="{A121F274-DFD8-4112-A71E-B56074B8C829}"/>
    <cellStyle name="Normal 3 3 2 6 4 2" xfId="42144" xr:uid="{0119EFA9-06C5-4B15-BF39-59C6E4024685}"/>
    <cellStyle name="Normal 3 3 2 6 5" xfId="23875" xr:uid="{C53E00A0-E06B-4B3C-939E-BA2D2E0BDF6D}"/>
    <cellStyle name="Normal 3 3 2 6 6" xfId="44554" xr:uid="{10BC9B8F-4CE3-4BE6-9EF9-C8388B37EEFF}"/>
    <cellStyle name="Normal 3 3 2 6 7" xfId="47137" xr:uid="{BB63CAEC-FA52-4620-8D8E-062AB7F95093}"/>
    <cellStyle name="Normal 3 3 2 7" xfId="2556" xr:uid="{E3FD3CFE-66FB-4A0D-BCB6-03E3754DB6B4}"/>
    <cellStyle name="Normal 3 3 2 7 2" xfId="22350" xr:uid="{88EADF63-187C-4BB8-85CA-8B2F769AC26C}"/>
    <cellStyle name="Normal 3 3 2 7 2 2" xfId="42145" xr:uid="{4894037D-136D-4A0B-8C90-5422D623754B}"/>
    <cellStyle name="Normal 3 3 2 7 3" xfId="44555" xr:uid="{1AD90168-089D-4CDF-AD55-A1D3CDC28BA5}"/>
    <cellStyle name="Normal 3 3 2 8" xfId="10015" xr:uid="{B23A0123-9568-4A5C-A718-EC62363A02C9}"/>
    <cellStyle name="Normal 3 3 2 9" xfId="22321" xr:uid="{8853327B-5C9C-4BFB-B971-9BE3DCC3014E}"/>
    <cellStyle name="Normal 3 3 2 9 2" xfId="42118" xr:uid="{BB26F01A-F37F-4E54-901C-E83DB7640526}"/>
    <cellStyle name="Normal 3 3 3" xfId="816" xr:uid="{FC852F2D-A780-4AA7-8EA5-BA48F68E1730}"/>
    <cellStyle name="Normal 3 3 3 10" xfId="23699" xr:uid="{775E6B63-0288-44E6-97C4-E6D7106130D9}"/>
    <cellStyle name="Normal 3 3 3 11" xfId="44556" xr:uid="{751993E2-C418-4EE2-B6A3-BE8CA43C1DF5}"/>
    <cellStyle name="Normal 3 3 3 12" xfId="46961" xr:uid="{ADA1CB61-D6C1-4814-BF3E-0C7087F68ED9}"/>
    <cellStyle name="Normal 3 3 3 2" xfId="1996" xr:uid="{873D71F3-9718-44D2-946B-096D8D70BB09}"/>
    <cellStyle name="Normal 3 3 3 2 10" xfId="44557" xr:uid="{19228D55-8EDA-485D-A161-C75CA6DEFBEB}"/>
    <cellStyle name="Normal 3 3 3 2 11" xfId="46991" xr:uid="{C4EF5259-054D-4964-8F35-B103F86E474A}"/>
    <cellStyle name="Normal 3 3 3 2 2" xfId="2053" xr:uid="{291B1D8F-79BC-4EF2-B31F-C666F64460FF}"/>
    <cellStyle name="Normal 3 3 3 2 2 2" xfId="2259" xr:uid="{3E3BEBA7-22C9-4FFF-9C4C-DFB18AAFCED3}"/>
    <cellStyle name="Normal 3 3 3 2 2 2 2" xfId="4934" xr:uid="{1E601B25-5268-4D5B-997B-91D68D526546}"/>
    <cellStyle name="Normal 3 3 3 2 2 2 2 2" xfId="8700" xr:uid="{2F3DD4D8-A408-4E01-BF56-5CF2E24226B5}"/>
    <cellStyle name="Normal 3 3 3 2 2 2 2 2 2" xfId="30190" xr:uid="{40B4AD55-DCD1-4863-809A-1DDA6457656B}"/>
    <cellStyle name="Normal 3 3 3 2 2 2 2 3" xfId="26421" xr:uid="{FB1B9A5E-BF38-4241-A8C2-1D1F9CE8A25E}"/>
    <cellStyle name="Normal 3 3 3 2 2 2 2 4" xfId="48991" xr:uid="{0091738C-A9FF-4063-BBD4-E50E0834CAF3}"/>
    <cellStyle name="Normal 3 3 3 2 2 2 3" xfId="6322" xr:uid="{38EB8AB4-5402-4FCF-85FE-41C3626AD761}"/>
    <cellStyle name="Normal 3 3 3 2 2 2 3 2" xfId="27810" xr:uid="{67D34202-A07E-477A-A1E1-03F2C73DF38C}"/>
    <cellStyle name="Normal 3 3 3 2 2 2 3 3" xfId="49497" xr:uid="{FA4787F1-CC06-43A8-B5AF-9FE7608C2AED}"/>
    <cellStyle name="Normal 3 3 3 2 2 2 4" xfId="22354" xr:uid="{786277D7-9BA3-455F-AA1A-4A0720099D93}"/>
    <cellStyle name="Normal 3 3 3 2 2 2 4 2" xfId="42149" xr:uid="{73241A44-C621-492F-9B15-B8CCC9B6E982}"/>
    <cellStyle name="Normal 3 3 3 2 2 2 5" xfId="23970" xr:uid="{AB6D4D68-4D98-4DF4-84B4-853A303EA726}"/>
    <cellStyle name="Normal 3 3 3 2 2 2 6" xfId="44559" xr:uid="{D8E4868E-DA29-4D67-B434-E7FBE08F5F63}"/>
    <cellStyle name="Normal 3 3 3 2 2 2 7" xfId="47232" xr:uid="{CC65FD21-263A-46CA-A66C-990EFF2B8987}"/>
    <cellStyle name="Normal 3 3 3 2 2 3" xfId="4718" xr:uid="{8364BF01-F91C-4193-A1E8-2484E5D82B88}"/>
    <cellStyle name="Normal 3 3 3 2 2 3 2" xfId="8486" xr:uid="{D1D22086-DB30-4AA9-A449-57191D983B3D}"/>
    <cellStyle name="Normal 3 3 3 2 2 3 2 2" xfId="29976" xr:uid="{A21603B2-4649-4D60-999C-CAF5598C2CDE}"/>
    <cellStyle name="Normal 3 3 3 2 2 3 3" xfId="26204" xr:uid="{C8B20E59-D15F-428A-965A-A2F320B2372F}"/>
    <cellStyle name="Normal 3 3 3 2 2 3 4" xfId="48807" xr:uid="{4B40B3C4-B0B0-468A-AFF2-2290D1CB6BD6}"/>
    <cellStyle name="Normal 3 3 3 2 2 4" xfId="6139" xr:uid="{606AFFCC-395A-4783-85E7-B57FB74FF6E4}"/>
    <cellStyle name="Normal 3 3 3 2 2 4 2" xfId="27626" xr:uid="{1FAE63D4-7130-42F8-8921-F67469BA7B7B}"/>
    <cellStyle name="Normal 3 3 3 2 2 4 3" xfId="49316" xr:uid="{D136FF4D-95F1-4017-97DC-396C6480B58B}"/>
    <cellStyle name="Normal 3 3 3 2 2 5" xfId="22353" xr:uid="{0C965397-88CC-4328-9CC8-C4D9813FBBCC}"/>
    <cellStyle name="Normal 3 3 3 2 2 5 2" xfId="42148" xr:uid="{F905C226-FCED-4990-A323-FB1A43DB8908}"/>
    <cellStyle name="Normal 3 3 3 2 2 6" xfId="23787" xr:uid="{49F9C576-6C39-44CA-AEFD-AC5FF7D8CEF2}"/>
    <cellStyle name="Normal 3 3 3 2 2 7" xfId="44558" xr:uid="{82631B51-3622-42EA-B907-F0BEB2F71B9D}"/>
    <cellStyle name="Normal 3 3 3 2 2 8" xfId="47049" xr:uid="{7117883C-3AA6-47C4-A767-E28A84CAF578}"/>
    <cellStyle name="Normal 3 3 3 2 3" xfId="2202" xr:uid="{894DE042-45E9-4169-A288-515C8011B5C2}"/>
    <cellStyle name="Normal 3 3 3 2 3 2" xfId="4875" xr:uid="{08954915-C944-4F14-9D42-941637FDAE68}"/>
    <cellStyle name="Normal 3 3 3 2 3 2 2" xfId="8643" xr:uid="{A1742FE9-E642-41BE-AF0F-636133DCA6C4}"/>
    <cellStyle name="Normal 3 3 3 2 3 2 2 2" xfId="30133" xr:uid="{C3B259B5-7502-4075-9ADA-DE59EF42DB8B}"/>
    <cellStyle name="Normal 3 3 3 2 3 2 3" xfId="22356" xr:uid="{435C23EC-4187-45CC-A4CB-4346AACE2781}"/>
    <cellStyle name="Normal 3 3 3 2 3 2 3 2" xfId="42151" xr:uid="{A7A0EF64-109C-4FCB-B9E7-5240132CFF95}"/>
    <cellStyle name="Normal 3 3 3 2 3 2 4" xfId="26362" xr:uid="{A8B0DC43-B910-4ED2-A80E-19AEA6862D3C}"/>
    <cellStyle name="Normal 3 3 3 2 3 2 5" xfId="44561" xr:uid="{4A600E1C-A519-44E4-B4AD-44E514089C77}"/>
    <cellStyle name="Normal 3 3 3 2 3 2 6" xfId="48933" xr:uid="{43E32FA5-3611-4C3E-B94F-52DC169A5388}"/>
    <cellStyle name="Normal 3 3 3 2 3 3" xfId="6264" xr:uid="{996997DD-02C1-4053-9181-2321FFCAEB24}"/>
    <cellStyle name="Normal 3 3 3 2 3 3 2" xfId="27752" xr:uid="{84AA15EF-CE44-45DF-8C58-07BD66D8CCBB}"/>
    <cellStyle name="Normal 3 3 3 2 3 3 3" xfId="49438" xr:uid="{E1683DF6-D931-43B0-AD4D-71264BAA40C2}"/>
    <cellStyle name="Normal 3 3 3 2 3 4" xfId="22355" xr:uid="{F92ED976-5E1B-4031-8D5E-F50F99B01EAD}"/>
    <cellStyle name="Normal 3 3 3 2 3 4 2" xfId="42150" xr:uid="{D10CBADE-04B2-4E44-B083-1F9B81A56566}"/>
    <cellStyle name="Normal 3 3 3 2 3 5" xfId="23912" xr:uid="{EF76FDB7-94F6-457A-9CFA-4A9F84E6A5AE}"/>
    <cellStyle name="Normal 3 3 3 2 3 6" xfId="44560" xr:uid="{2A7C5199-5B39-4CA7-9F97-9727F791AACC}"/>
    <cellStyle name="Normal 3 3 3 2 3 7" xfId="47174" xr:uid="{46E93BEC-87EA-4F46-A005-C0BE2A1035E2}"/>
    <cellStyle name="Normal 3 3 3 2 4" xfId="2864" xr:uid="{F175F718-BDD1-4B5B-9728-1F760BC70E8B}"/>
    <cellStyle name="Normal 3 3 3 2 4 2" xfId="6692" xr:uid="{48993574-6F3A-45A6-88D8-101641B715A6}"/>
    <cellStyle name="Normal 3 3 3 2 4 2 2" xfId="28182" xr:uid="{B608E5A7-D48E-4D16-ABF2-26440463C133}"/>
    <cellStyle name="Normal 3 3 3 2 4 3" xfId="22357" xr:uid="{0A4B3B4C-0D0C-45E3-9B43-5479182106AE}"/>
    <cellStyle name="Normal 3 3 3 2 4 3 2" xfId="42152" xr:uid="{A91464FA-8C84-4A3F-ACC9-17518E23C0C5}"/>
    <cellStyle name="Normal 3 3 3 2 4 4" xfId="24408" xr:uid="{214C2B2F-509B-4C02-82C5-713E1024FCAC}"/>
    <cellStyle name="Normal 3 3 3 2 4 5" xfId="44562" xr:uid="{872CE5DE-EA58-4213-A70D-96071EC5FDFE}"/>
    <cellStyle name="Normal 3 3 3 2 4 6" xfId="48749" xr:uid="{31B5C914-E6C2-4C19-94ED-C963EE4826BA}"/>
    <cellStyle name="Normal 3 3 3 2 5" xfId="6081" xr:uid="{3DCCEA2C-6384-4D51-944F-B9724D875909}"/>
    <cellStyle name="Normal 3 3 3 2 5 2" xfId="22358" xr:uid="{A2898948-513B-4DBE-8810-66B9D2B9EC9A}"/>
    <cellStyle name="Normal 3 3 3 2 5 2 2" xfId="42153" xr:uid="{8C64E208-3E58-4098-84F5-B57C3C4CDD65}"/>
    <cellStyle name="Normal 3 3 3 2 5 3" xfId="27568" xr:uid="{2F705AD7-5B97-48C7-A393-31DB9ECF307A}"/>
    <cellStyle name="Normal 3 3 3 2 5 4" xfId="44563" xr:uid="{B4C3B552-A840-442A-A14B-5CC3D5ACB57E}"/>
    <cellStyle name="Normal 3 3 3 2 5 5" xfId="49258" xr:uid="{70E7E211-C5E3-478A-89CD-586BCF9B47FB}"/>
    <cellStyle name="Normal 3 3 3 2 6" xfId="9849" xr:uid="{79564BA8-B131-455A-943D-F0FC2BB4652F}"/>
    <cellStyle name="Normal 3 3 3 2 6 2" xfId="31336" xr:uid="{586A8B43-74B2-419B-A12D-A5ED6570169B}"/>
    <cellStyle name="Normal 3 3 3 2 7" xfId="12633" xr:uid="{EC082267-8C46-4B8B-ABF0-1342F21C77E8}"/>
    <cellStyle name="Normal 3 3 3 2 8" xfId="22352" xr:uid="{80A469B4-B3E3-40B8-A1FA-318A8CE82FD6}"/>
    <cellStyle name="Normal 3 3 3 2 8 2" xfId="42147" xr:uid="{7EBB90EB-7678-403F-A312-60ECD75EA4F7}"/>
    <cellStyle name="Normal 3 3 3 2 9" xfId="23729" xr:uid="{AF8477EF-C4DA-4208-98F0-36EF5BD9DDDC}"/>
    <cellStyle name="Normal 3 3 3 3" xfId="2025" xr:uid="{8C9A7002-8A07-4C77-A638-E8FA8BFC63A8}"/>
    <cellStyle name="Normal 3 3 3 3 2" xfId="2230" xr:uid="{03E5FF31-7AC2-4B2C-8FC9-1ABEEEEF2E5B}"/>
    <cellStyle name="Normal 3 3 3 3 2 2" xfId="4905" xr:uid="{B31EFD25-FD4D-4E0E-83A9-61733CCBF0E7}"/>
    <cellStyle name="Normal 3 3 3 3 2 2 2" xfId="8672" xr:uid="{AA9E674D-10D0-4442-94D4-BD0A6EA75515}"/>
    <cellStyle name="Normal 3 3 3 3 2 2 2 2" xfId="30162" xr:uid="{74C3157B-0C12-4DC9-BF71-2279B8B4A01D}"/>
    <cellStyle name="Normal 3 3 3 3 2 2 3" xfId="26392" xr:uid="{0FD05AD6-BA8F-4468-8A86-9CDE943C75E0}"/>
    <cellStyle name="Normal 3 3 3 3 2 2 4" xfId="48962" xr:uid="{42F974E4-A06C-464E-BEA5-692F30EAC1DD}"/>
    <cellStyle name="Normal 3 3 3 3 2 3" xfId="6293" xr:uid="{070761C9-C876-4AEA-97AC-960015F8AEF2}"/>
    <cellStyle name="Normal 3 3 3 3 2 3 2" xfId="27781" xr:uid="{FA96E1E7-7CFC-415D-B103-BCE960127CD8}"/>
    <cellStyle name="Normal 3 3 3 3 2 3 3" xfId="49467" xr:uid="{39FEE69B-3AFC-4F1A-A74D-51E3721076F6}"/>
    <cellStyle name="Normal 3 3 3 3 2 4" xfId="22360" xr:uid="{DB22B4FC-E622-4C46-989F-B3D94A6FCB35}"/>
    <cellStyle name="Normal 3 3 3 3 2 4 2" xfId="42155" xr:uid="{8217E251-A88F-40AD-A1D3-48B60F798CF1}"/>
    <cellStyle name="Normal 3 3 3 3 2 5" xfId="23941" xr:uid="{667A8DB6-7A3A-45A5-B32E-E094A4675958}"/>
    <cellStyle name="Normal 3 3 3 3 2 6" xfId="44565" xr:uid="{22DDFB70-4F3B-4212-BDFB-6321F5DE4DFF}"/>
    <cellStyle name="Normal 3 3 3 3 2 7" xfId="47203" xr:uid="{965D5C38-A0FD-4BE7-A7C0-A09DAD05587F}"/>
    <cellStyle name="Normal 3 3 3 3 3" xfId="4690" xr:uid="{527057D8-D571-4AE3-9B46-B0CBE1B6DCE8}"/>
    <cellStyle name="Normal 3 3 3 3 3 2" xfId="8459" xr:uid="{F7F637CD-D3AC-424F-958D-9B289756553F}"/>
    <cellStyle name="Normal 3 3 3 3 3 2 2" xfId="29949" xr:uid="{6E872137-9DD0-489F-8093-C0B9DB8C4E36}"/>
    <cellStyle name="Normal 3 3 3 3 3 3" xfId="26176" xr:uid="{3E94B554-8A54-4179-8031-E42EA40E3AE9}"/>
    <cellStyle name="Normal 3 3 3 3 3 4" xfId="48778" xr:uid="{F7AAB854-B774-4D86-8387-F245FCB832F2}"/>
    <cellStyle name="Normal 3 3 3 3 4" xfId="6110" xr:uid="{E117AF36-8CD7-45A7-8313-3A491A6030BC}"/>
    <cellStyle name="Normal 3 3 3 3 4 2" xfId="27597" xr:uid="{F9EE8CE0-A97D-489E-9B3F-6DB63658F400}"/>
    <cellStyle name="Normal 3 3 3 3 4 3" xfId="49287" xr:uid="{A357DB3E-C75F-4212-9772-0EDD5DD829C5}"/>
    <cellStyle name="Normal 3 3 3 3 5" xfId="12634" xr:uid="{64D9E401-46F8-4250-9E3C-84643F3528C2}"/>
    <cellStyle name="Normal 3 3 3 3 6" xfId="22359" xr:uid="{239161A2-2051-4063-AB44-1143C8DD631F}"/>
    <cellStyle name="Normal 3 3 3 3 6 2" xfId="42154" xr:uid="{472C7C3F-D8F2-4D30-93A7-FF2031B19A09}"/>
    <cellStyle name="Normal 3 3 3 3 7" xfId="23758" xr:uid="{433BF6CC-8059-4886-B8BB-2B2A28415092}"/>
    <cellStyle name="Normal 3 3 3 3 8" xfId="44564" xr:uid="{B6D38F66-6C32-410E-90CC-A2334FCC5E16}"/>
    <cellStyle name="Normal 3 3 3 3 9" xfId="47020" xr:uid="{BA60D0DC-FF61-4DA7-B65F-D80084462C43}"/>
    <cellStyle name="Normal 3 3 3 4" xfId="2173" xr:uid="{DAC073A7-6C39-42B9-AF8B-595ADE0A312C}"/>
    <cellStyle name="Normal 3 3 3 4 2" xfId="4846" xr:uid="{30F50EAB-CEF5-4769-8C03-CC89132F1445}"/>
    <cellStyle name="Normal 3 3 3 4 2 2" xfId="8615" xr:uid="{DAF13E4F-D1A3-4F60-B45D-2A1D5C2DE718}"/>
    <cellStyle name="Normal 3 3 3 4 2 2 2" xfId="30105" xr:uid="{EF608118-35F1-420D-AC25-C590F0D06FFA}"/>
    <cellStyle name="Normal 3 3 3 4 2 3" xfId="22362" xr:uid="{292508F2-0B6D-4AAA-9696-A99E888422C4}"/>
    <cellStyle name="Normal 3 3 3 4 2 3 2" xfId="42157" xr:uid="{79114924-10EC-4216-A5FD-536E9903BDEB}"/>
    <cellStyle name="Normal 3 3 3 4 2 4" xfId="26333" xr:uid="{ACB8B54C-C4C7-4DE5-BA1E-34066339FD59}"/>
    <cellStyle name="Normal 3 3 3 4 2 5" xfId="44567" xr:uid="{F3F4659E-DB2D-4BA1-8168-794985618D48}"/>
    <cellStyle name="Normal 3 3 3 4 2 6" xfId="48904" xr:uid="{4A4325C7-5F72-41C8-AF17-87AB7ACDE63D}"/>
    <cellStyle name="Normal 3 3 3 4 3" xfId="6235" xr:uid="{711FAF02-4D30-4FAB-AB15-41A000E7BFE0}"/>
    <cellStyle name="Normal 3 3 3 4 3 2" xfId="27723" xr:uid="{3EA03879-AF13-44A3-9BF9-B4B4F59A5BF1}"/>
    <cellStyle name="Normal 3 3 3 4 3 3" xfId="49408" xr:uid="{39674A01-B161-4AEB-B535-BE004C8EE130}"/>
    <cellStyle name="Normal 3 3 3 4 4" xfId="22361" xr:uid="{37423376-853F-44D6-8C5A-50D5AA16D307}"/>
    <cellStyle name="Normal 3 3 3 4 4 2" xfId="42156" xr:uid="{F0067497-2CB6-43F1-B97B-3D4D8AF5C4A9}"/>
    <cellStyle name="Normal 3 3 3 4 5" xfId="23883" xr:uid="{AAFB8379-7597-47AD-9F0F-EB29E2C91360}"/>
    <cellStyle name="Normal 3 3 3 4 6" xfId="44566" xr:uid="{81F773BA-7E99-41BF-A62E-E9DB03251D84}"/>
    <cellStyle name="Normal 3 3 3 4 7" xfId="47145" xr:uid="{89606C36-942C-481E-9817-2D3C7B04F778}"/>
    <cellStyle name="Normal 3 3 3 5" xfId="2664" xr:uid="{D9510161-FE8D-45A6-BE48-35AD65217F18}"/>
    <cellStyle name="Normal 3 3 3 5 2" xfId="6563" xr:uid="{AEB1A255-3154-4643-B938-62DE5721D633}"/>
    <cellStyle name="Normal 3 3 3 5 2 2" xfId="28052" xr:uid="{2C4005BF-E800-4D41-9226-245400E58774}"/>
    <cellStyle name="Normal 3 3 3 5 3" xfId="22363" xr:uid="{E67D5E10-707F-43D6-A4BD-DE95F12090E8}"/>
    <cellStyle name="Normal 3 3 3 5 3 2" xfId="42158" xr:uid="{32700528-7D6F-4A09-99A9-A5A2877AF3BF}"/>
    <cellStyle name="Normal 3 3 3 5 4" xfId="24271" xr:uid="{1E71A9FD-F327-47AE-8FE6-7765DBBDD495}"/>
    <cellStyle name="Normal 3 3 3 5 5" xfId="44568" xr:uid="{21B5EB11-1099-45FD-B52F-B2100D366798}"/>
    <cellStyle name="Normal 3 3 3 5 6" xfId="48719" xr:uid="{B196C683-4CD1-4455-A48C-6CBCF0BF8BC4}"/>
    <cellStyle name="Normal 3 3 3 6" xfId="6052" xr:uid="{F905F399-40E3-489A-95E1-AC5822760464}"/>
    <cellStyle name="Normal 3 3 3 6 2" xfId="22364" xr:uid="{38C172C1-365A-4010-86B9-327C76B7667E}"/>
    <cellStyle name="Normal 3 3 3 6 2 2" xfId="42159" xr:uid="{F010EE81-E6B6-4ACA-A6F0-5590D68709DE}"/>
    <cellStyle name="Normal 3 3 3 6 3" xfId="27539" xr:uid="{5795FB1F-8288-429B-8D64-AC87AA826E3E}"/>
    <cellStyle name="Normal 3 3 3 6 4" xfId="44569" xr:uid="{63BE0D73-F8CE-48A6-8822-8AB7FFE055AF}"/>
    <cellStyle name="Normal 3 3 3 6 5" xfId="49229" xr:uid="{37EE6558-508A-4FD1-993D-9810587C0A95}"/>
    <cellStyle name="Normal 3 3 3 7" xfId="9741" xr:uid="{6A84C5BF-047C-48A5-91F2-2E8E1C573433}"/>
    <cellStyle name="Normal 3 3 3 7 2" xfId="31229" xr:uid="{EB1B8F00-C595-4F1B-AD8A-C4164A038C80}"/>
    <cellStyle name="Normal 3 3 3 8" xfId="12632" xr:uid="{F063D78B-394F-415A-8427-811655B403C1}"/>
    <cellStyle name="Normal 3 3 3 9" xfId="22351" xr:uid="{9BDF829A-0093-48BA-8A15-6E15EB2C981C}"/>
    <cellStyle name="Normal 3 3 3 9 2" xfId="42146" xr:uid="{3ADEF000-1CFB-48F8-93BE-971F4CE38756}"/>
    <cellStyle name="Normal 3 3 4" xfId="817" xr:uid="{E0260394-2865-4C3D-9C98-B68295A754EA}"/>
    <cellStyle name="Normal 3 3 4 10" xfId="44570" xr:uid="{FBC09987-C9E1-4F19-857F-5FCFED44D008}"/>
    <cellStyle name="Normal 3 3 4 11" xfId="46977" xr:uid="{21091C7B-8EF9-48D2-BB51-AB16BDC433FE}"/>
    <cellStyle name="Normal 3 3 4 2" xfId="2040" xr:uid="{B7FF08A6-27F7-43CA-B028-174A183B40A1}"/>
    <cellStyle name="Normal 3 3 4 2 2" xfId="2245" xr:uid="{CC714659-2AF4-42BF-A7B8-276528C39669}"/>
    <cellStyle name="Normal 3 3 4 2 2 2" xfId="4921" xr:uid="{D8814382-38ED-4095-B1F7-B47440FDF658}"/>
    <cellStyle name="Normal 3 3 4 2 2 2 2" xfId="8687" xr:uid="{5917FCD0-7D43-4B8E-83BB-E9387E64F406}"/>
    <cellStyle name="Normal 3 3 4 2 2 2 2 2" xfId="30177" xr:uid="{66A42F62-DBBF-4E63-9C03-448D2882A8E3}"/>
    <cellStyle name="Normal 3 3 4 2 2 2 3" xfId="26408" xr:uid="{330B702F-CE5B-4C4C-8D7E-D421C6F3AB49}"/>
    <cellStyle name="Normal 3 3 4 2 2 2 4" xfId="48977" xr:uid="{E8C07616-8FB2-43DB-B3BC-78624C2D1554}"/>
    <cellStyle name="Normal 3 3 4 2 2 3" xfId="6308" xr:uid="{F013E3B8-987C-482F-ACE7-BB5DE4F517D6}"/>
    <cellStyle name="Normal 3 3 4 2 2 3 2" xfId="27796" xr:uid="{81572C8F-DF67-4F5D-98E6-7C829EC519A2}"/>
    <cellStyle name="Normal 3 3 4 2 2 3 3" xfId="49483" xr:uid="{34825CEE-3A23-49F9-BDBC-4E15232A4481}"/>
    <cellStyle name="Normal 3 3 4 2 2 4" xfId="22367" xr:uid="{2EC7054B-CA37-4D56-903B-226DF8FCA3F6}"/>
    <cellStyle name="Normal 3 3 4 2 2 4 2" xfId="42162" xr:uid="{5458A13A-9D2E-4D2C-9E8A-C93A7CD46E40}"/>
    <cellStyle name="Normal 3 3 4 2 2 5" xfId="23956" xr:uid="{BF477A3A-D525-4E18-9230-8F315F216956}"/>
    <cellStyle name="Normal 3 3 4 2 2 6" xfId="44572" xr:uid="{911AF873-479E-4860-A26A-1D8E1D59737B}"/>
    <cellStyle name="Normal 3 3 4 2 2 7" xfId="47218" xr:uid="{A9DED5F3-A9B0-48FA-A2D1-4F4C892A1503}"/>
    <cellStyle name="Normal 3 3 4 2 3" xfId="4706" xr:uid="{69251D14-6AA4-4673-A073-624E73C42734}"/>
    <cellStyle name="Normal 3 3 4 2 3 2" xfId="8474" xr:uid="{F448AEAE-2331-4B36-9516-4A2CBCEE3D82}"/>
    <cellStyle name="Normal 3 3 4 2 3 2 2" xfId="29964" xr:uid="{70D24690-80FA-432E-8017-1E52C871ECE6}"/>
    <cellStyle name="Normal 3 3 4 2 3 3" xfId="26192" xr:uid="{46B9B19D-B0CA-4545-938D-9ECEC0684CF5}"/>
    <cellStyle name="Normal 3 3 4 2 3 4" xfId="48793" xr:uid="{471228E0-C3AE-4961-8329-98FBB41F8B2F}"/>
    <cellStyle name="Normal 3 3 4 2 4" xfId="6125" xr:uid="{72CB43DF-16A5-4057-8ABA-74DBA1BF8C9E}"/>
    <cellStyle name="Normal 3 3 4 2 4 2" xfId="27612" xr:uid="{6FB2D230-A4E7-49A3-86A0-68F716575DF2}"/>
    <cellStyle name="Normal 3 3 4 2 4 3" xfId="49302" xr:uid="{C244BD7F-D47A-49F0-9D57-2F69F5D4FA7E}"/>
    <cellStyle name="Normal 3 3 4 2 5" xfId="22366" xr:uid="{A0192B67-BFAA-4BF9-9B3B-23C59DE7A39D}"/>
    <cellStyle name="Normal 3 3 4 2 5 2" xfId="42161" xr:uid="{410B9749-BADA-4F0B-B5AA-8C63AD789493}"/>
    <cellStyle name="Normal 3 3 4 2 6" xfId="23773" xr:uid="{571E9A7C-B31C-4EC5-8F0E-F345A157D112}"/>
    <cellStyle name="Normal 3 3 4 2 7" xfId="44571" xr:uid="{0EA9C6D9-128B-4083-A292-EEAAC631B3A9}"/>
    <cellStyle name="Normal 3 3 4 2 8" xfId="47035" xr:uid="{ABEE3197-6A43-4059-B5C5-7BC4395022D9}"/>
    <cellStyle name="Normal 3 3 4 3" xfId="2189" xr:uid="{3DE850F7-6F31-4168-8976-D88F0A835ED2}"/>
    <cellStyle name="Normal 3 3 4 3 2" xfId="4862" xr:uid="{FAA45720-E8D4-4876-A2B6-E394C5C18D7A}"/>
    <cellStyle name="Normal 3 3 4 3 2 2" xfId="8630" xr:uid="{456C136F-FFE5-42A8-82C4-B46ECECCDC22}"/>
    <cellStyle name="Normal 3 3 4 3 2 2 2" xfId="30120" xr:uid="{8172F7D5-C8B4-4374-B272-02089B3ADAAD}"/>
    <cellStyle name="Normal 3 3 4 3 2 3" xfId="22369" xr:uid="{A06BD8D7-25F3-4043-8CC1-27DE0C654ECF}"/>
    <cellStyle name="Normal 3 3 4 3 2 3 2" xfId="42164" xr:uid="{A3D54422-F886-4DD7-A454-C847F505DA7C}"/>
    <cellStyle name="Normal 3 3 4 3 2 4" xfId="26349" xr:uid="{3E9502FB-6430-43D3-8A57-B0CA9C18CC1A}"/>
    <cellStyle name="Normal 3 3 4 3 2 5" xfId="44574" xr:uid="{E6FAFD92-E7A5-4FAA-B3DD-C959695E4918}"/>
    <cellStyle name="Normal 3 3 4 3 2 6" xfId="48919" xr:uid="{6CB6E47F-DB69-4A49-99A3-2624E8E78525}"/>
    <cellStyle name="Normal 3 3 4 3 3" xfId="6250" xr:uid="{AC6D9A06-ED8C-4AEA-ADA7-5D8B0F35BF7C}"/>
    <cellStyle name="Normal 3 3 4 3 3 2" xfId="27738" xr:uid="{91553A73-36C6-4D93-A26B-FBA70E8CF535}"/>
    <cellStyle name="Normal 3 3 4 3 3 3" xfId="49424" xr:uid="{01F2D09F-081B-4CE5-B996-296F09208DD8}"/>
    <cellStyle name="Normal 3 3 4 3 4" xfId="22368" xr:uid="{16DD135B-A31F-41CF-973E-45D3F5046F5B}"/>
    <cellStyle name="Normal 3 3 4 3 4 2" xfId="42163" xr:uid="{7B3D2139-DC7E-48BB-A3BE-D8BB4DDF3C9C}"/>
    <cellStyle name="Normal 3 3 4 3 5" xfId="23898" xr:uid="{31ED5BD6-6E77-40F5-9DBB-3B7C33FB7395}"/>
    <cellStyle name="Normal 3 3 4 3 6" xfId="44573" xr:uid="{8B5CBCD3-88FF-43FE-9A2B-6F1E040A46CE}"/>
    <cellStyle name="Normal 3 3 4 3 7" xfId="47160" xr:uid="{19E2C26C-F955-4CAF-9F53-0C4F155442D3}"/>
    <cellStyle name="Normal 3 3 4 4" xfId="2742" xr:uid="{9A5A09E8-8ED1-418F-8B1E-20802121B0C7}"/>
    <cellStyle name="Normal 3 3 4 4 2" xfId="22370" xr:uid="{07FB3E22-EFC5-4903-8024-A6B1AAD46FBF}"/>
    <cellStyle name="Normal 3 3 4 4 2 2" xfId="42165" xr:uid="{44C123D7-7BF9-41B4-894F-A0082357ACCA}"/>
    <cellStyle name="Normal 3 3 4 4 3" xfId="44575" xr:uid="{0C20D043-1C52-4E14-8580-EFE182AF980C}"/>
    <cellStyle name="Normal 3 3 4 4 4" xfId="48735" xr:uid="{FD4FD82B-C63F-4D51-BD39-56A9033D4F5D}"/>
    <cellStyle name="Normal 3 3 4 5" xfId="4647" xr:uid="{0B99CCE3-D200-40B7-B68B-E78C53A05D13}"/>
    <cellStyle name="Normal 3 3 4 5 2" xfId="8417" xr:uid="{D8940019-888E-4032-B7D5-F72DADB0B8AD}"/>
    <cellStyle name="Normal 3 3 4 5 2 2" xfId="29907" xr:uid="{9C76986F-C285-49B3-9D2F-A71D7B21C37C}"/>
    <cellStyle name="Normal 3 3 4 5 3" xfId="22371" xr:uid="{D6A8927E-209F-4E89-9EC9-CE84F7B3D3A5}"/>
    <cellStyle name="Normal 3 3 4 5 3 2" xfId="42166" xr:uid="{6C70177B-51EB-49C3-B7D8-B22DB3AD0826}"/>
    <cellStyle name="Normal 3 3 4 5 4" xfId="26133" xr:uid="{73F20A1A-186C-465E-BC9E-FFABCE59A4E0}"/>
    <cellStyle name="Normal 3 3 4 5 5" xfId="44576" xr:uid="{0E9A23A9-7622-4A28-BD19-0CA0F9B97DD1}"/>
    <cellStyle name="Normal 3 3 4 5 6" xfId="49244" xr:uid="{94137C47-76E7-4B11-87DC-F8A30BBDAF0C}"/>
    <cellStyle name="Normal 3 3 4 6" xfId="6067" xr:uid="{54159F93-6742-4FCE-811A-0CAC058222AE}"/>
    <cellStyle name="Normal 3 3 4 6 2" xfId="27554" xr:uid="{EF4E99D2-3361-46FB-84BC-5DE9903DD495}"/>
    <cellStyle name="Normal 3 3 4 7" xfId="12635" xr:uid="{04C35086-901D-4D0F-9C02-10E4138047C7}"/>
    <cellStyle name="Normal 3 3 4 8" xfId="22365" xr:uid="{015BB0C2-9052-4B22-B062-5BC019F20246}"/>
    <cellStyle name="Normal 3 3 4 8 2" xfId="42160" xr:uid="{0AC5622D-5119-4328-85A7-B357D6F50C2A}"/>
    <cellStyle name="Normal 3 3 4 9" xfId="23715" xr:uid="{D4AAC6CF-9C86-4750-9A1B-FB18D7DFBBD1}"/>
    <cellStyle name="Normal 3 3 5" xfId="1022" xr:uid="{E2F2F761-594D-47BB-B070-89024AB0647F}"/>
    <cellStyle name="Normal 3 3 5 10" xfId="2012" xr:uid="{219C784C-3D1A-408E-8B54-0A9E4F0C2804}"/>
    <cellStyle name="Normal 3 3 5 2" xfId="2217" xr:uid="{428CCBF5-6B7F-46CD-9EC9-93C96528ACAF}"/>
    <cellStyle name="Normal 3 3 5 2 2" xfId="4891" xr:uid="{30867F86-E823-4AEC-B994-D3C20A748234}"/>
    <cellStyle name="Normal 3 3 5 2 2 2" xfId="8658" xr:uid="{8DC5AF8F-493B-4E57-BED1-C061DE4B6F60}"/>
    <cellStyle name="Normal 3 3 5 2 2 2 2" xfId="30148" xr:uid="{34F68258-E698-4961-BDC9-52DC7B39FB47}"/>
    <cellStyle name="Normal 3 3 5 2 2 3" xfId="26378" xr:uid="{C417BCE0-7B8A-4D60-BA7F-69A752C6F9D3}"/>
    <cellStyle name="Normal 3 3 5 2 2 4" xfId="48948" xr:uid="{9C0E475D-473C-480F-966D-FAF8E80DD0BF}"/>
    <cellStyle name="Normal 3 3 5 2 3" xfId="6279" xr:uid="{3EAC213E-57B2-4C4E-A20E-9907A2BFBF28}"/>
    <cellStyle name="Normal 3 3 5 2 3 2" xfId="27767" xr:uid="{E0C3994B-155D-4B4C-9C35-88AA33CB94B2}"/>
    <cellStyle name="Normal 3 3 5 2 3 3" xfId="49453" xr:uid="{06D554FD-AAFC-4C1A-B3B4-FA65FDF8D960}"/>
    <cellStyle name="Normal 3 3 5 2 4" xfId="22373" xr:uid="{1D8FB3AA-A596-43DE-88A0-D1F992F7344F}"/>
    <cellStyle name="Normal 3 3 5 2 4 2" xfId="42168" xr:uid="{7DC42E7F-D3D3-45F5-AF64-0E864F48B8C4}"/>
    <cellStyle name="Normal 3 3 5 2 5" xfId="23927" xr:uid="{2D4DB126-B51F-4BE5-9099-956FC2B547A5}"/>
    <cellStyle name="Normal 3 3 5 2 6" xfId="44578" xr:uid="{33757140-1976-446A-8E8D-B08B7AD9BD97}"/>
    <cellStyle name="Normal 3 3 5 2 7" xfId="47189" xr:uid="{3C7921B1-3174-4B07-802B-ECAFA5CCA9D4}"/>
    <cellStyle name="Normal 3 3 5 3" xfId="4677" xr:uid="{3CACF98F-BD20-4147-BAC5-769D4267BEF6}"/>
    <cellStyle name="Normal 3 3 5 3 2" xfId="8446" xr:uid="{E2E0BB78-487A-4F63-847F-A6876DF358FA}"/>
    <cellStyle name="Normal 3 3 5 3 2 2" xfId="29936" xr:uid="{3CADFC62-558F-41F5-B88C-72D8A51F4078}"/>
    <cellStyle name="Normal 3 3 5 3 3" xfId="26163" xr:uid="{55EF62F1-6AC5-4272-8F70-D90DF0064896}"/>
    <cellStyle name="Normal 3 3 5 3 4" xfId="48764" xr:uid="{20BDD718-7737-4EA6-AA22-C98FEB649C3E}"/>
    <cellStyle name="Normal 3 3 5 4" xfId="6096" xr:uid="{D4E359DA-7F2A-4396-96EC-26D4F7EE84DA}"/>
    <cellStyle name="Normal 3 3 5 4 2" xfId="27583" xr:uid="{82022E45-28B6-4C55-AFD2-CDC75B37286C}"/>
    <cellStyle name="Normal 3 3 5 4 3" xfId="49273" xr:uid="{987A6CC4-7633-4818-9312-14280A909C7B}"/>
    <cellStyle name="Normal 3 3 5 5" xfId="12636" xr:uid="{5CB9624B-1CEF-42BE-AD68-D2F2CD817A3C}"/>
    <cellStyle name="Normal 3 3 5 6" xfId="22372" xr:uid="{E9634684-7655-407E-87CE-472C55FD4CE9}"/>
    <cellStyle name="Normal 3 3 5 6 2" xfId="42167" xr:uid="{1C7A246D-B0D2-4056-82C9-43F2828551FE}"/>
    <cellStyle name="Normal 3 3 5 7" xfId="23744" xr:uid="{7067D7B8-04D8-4C92-986B-4FDCA07B8E9E}"/>
    <cellStyle name="Normal 3 3 5 8" xfId="44577" xr:uid="{9C23323D-DFF3-411E-9FC1-271CC866F951}"/>
    <cellStyle name="Normal 3 3 5 9" xfId="47006" xr:uid="{45B0BFFC-5AB1-4CA2-B6E0-3D42A19AAB70}"/>
    <cellStyle name="Normal 3 3 6" xfId="1959" xr:uid="{A5855D2D-F0AE-414F-929C-45890B17A658}"/>
    <cellStyle name="Normal 3 3 6 2" xfId="4617" xr:uid="{E48FD549-6405-4737-9877-9DE636EBB6C6}"/>
    <cellStyle name="Normal 3 3 6 2 2" xfId="8388" xr:uid="{784066D8-0CCC-4EBE-A500-AAD9CFE83A96}"/>
    <cellStyle name="Normal 3 3 6 2 2 2" xfId="29878" xr:uid="{08C78403-708B-46B6-9DEA-BBD4C065E792}"/>
    <cellStyle name="Normal 3 3 6 2 3" xfId="22375" xr:uid="{F451034A-939E-4C2F-98A0-D5DBE7C8181F}"/>
    <cellStyle name="Normal 3 3 6 2 3 2" xfId="42170" xr:uid="{04EA14FE-87F7-4E62-A51A-90A7D9873A8F}"/>
    <cellStyle name="Normal 3 3 6 2 4" xfId="26103" xr:uid="{A95D10CA-7B68-4502-ACC3-FD7D31E168BE}"/>
    <cellStyle name="Normal 3 3 6 2 5" xfId="44580" xr:uid="{CA9D0A0C-4040-4FA6-8946-E68F894971AD}"/>
    <cellStyle name="Normal 3 3 6 2 6" xfId="48705" xr:uid="{C96FF2A9-A988-4CA6-9C55-91CDDC444D53}"/>
    <cellStyle name="Normal 3 3 6 3" xfId="6038" xr:uid="{B7DF032D-0641-455A-8D5B-DB66D9DB23A1}"/>
    <cellStyle name="Normal 3 3 6 3 2" xfId="22376" xr:uid="{1C1A13C4-D0BD-4179-B338-FE30CD427ABC}"/>
    <cellStyle name="Normal 3 3 6 3 3" xfId="27525" xr:uid="{5AB157FE-7E92-48F2-9536-7070FF6F571E}"/>
    <cellStyle name="Normal 3 3 6 3 4" xfId="49215" xr:uid="{5B593E5D-6977-4442-B564-D59829567FF3}"/>
    <cellStyle name="Normal 3 3 6 4" xfId="12637" xr:uid="{8A2D4626-58C5-4B8B-ACD0-199E201016C0}"/>
    <cellStyle name="Normal 3 3 6 5" xfId="22374" xr:uid="{611421A3-C02B-4018-A5DF-9BB78DD88E0E}"/>
    <cellStyle name="Normal 3 3 6 5 2" xfId="42169" xr:uid="{37B2FF7D-F7D7-4C79-BA9A-EB9741411545}"/>
    <cellStyle name="Normal 3 3 6 6" xfId="23685" xr:uid="{06CDFC5B-C177-4B46-B6AF-048E34F51B58}"/>
    <cellStyle name="Normal 3 3 6 7" xfId="44579" xr:uid="{BD4D04FA-2742-4C3B-B09F-6B299B705C22}"/>
    <cellStyle name="Normal 3 3 6 8" xfId="46947" xr:uid="{2495060D-527D-45E5-AD71-F781447E0A1D}"/>
    <cellStyle name="Normal 3 3 7" xfId="2159" xr:uid="{055414F1-DE5B-4C46-9E7E-603C7A3325A6}"/>
    <cellStyle name="Normal 3 3 7 2" xfId="4832" xr:uid="{80812EBA-5C87-4EAD-B254-68857982E3DA}"/>
    <cellStyle name="Normal 3 3 7 2 2" xfId="8601" xr:uid="{2B35E153-CA6B-4642-882D-134A607864FC}"/>
    <cellStyle name="Normal 3 3 7 2 2 2" xfId="30091" xr:uid="{EA6E4665-D85F-459A-BEE7-E52F1095BA40}"/>
    <cellStyle name="Normal 3 3 7 2 3" xfId="26319" xr:uid="{2DFCB358-37F8-44F8-9B56-C4A429E1FC32}"/>
    <cellStyle name="Normal 3 3 7 2 4" xfId="48890" xr:uid="{BC6B22D5-30E8-4927-9160-2F6663A26FEC}"/>
    <cellStyle name="Normal 3 3 7 3" xfId="6221" xr:uid="{8A2AE1D2-E40A-4DD4-B308-C61D57C7CC90}"/>
    <cellStyle name="Normal 3 3 7 3 2" xfId="27709" xr:uid="{C19A0CA1-B531-4E1A-B2E0-2386F652D188}"/>
    <cellStyle name="Normal 3 3 7 3 3" xfId="49394" xr:uid="{DFA0B285-24C6-4CC1-979A-182C001BDECE}"/>
    <cellStyle name="Normal 3 3 7 4" xfId="12638" xr:uid="{04A1968C-3A5B-4B46-AEFD-CF690FA7296A}"/>
    <cellStyle name="Normal 3 3 7 5" xfId="22377" xr:uid="{FCD01C76-E32B-4E31-AC3F-A435DFBECF6A}"/>
    <cellStyle name="Normal 3 3 7 5 2" xfId="42171" xr:uid="{50517D93-FC6C-4177-8482-2689B3835950}"/>
    <cellStyle name="Normal 3 3 7 6" xfId="23869" xr:uid="{91A16547-6233-4DD5-AF57-55AAA93C22FE}"/>
    <cellStyle name="Normal 3 3 7 7" xfId="44581" xr:uid="{9F4BC09B-49E6-4B02-BA9C-40B24BAE25CE}"/>
    <cellStyle name="Normal 3 3 7 8" xfId="47131" xr:uid="{D2A1749D-79C5-4326-9392-F9E8F32D03D0}"/>
    <cellStyle name="Normal 3 3 8" xfId="2555" xr:uid="{39EBFD26-5B1A-4005-9CDB-B38FC6838837}"/>
    <cellStyle name="Normal 3 3 8 2" xfId="4430" xr:uid="{58ADC649-3334-41BE-84FC-5D24BE6DA80E}"/>
    <cellStyle name="Normal 3 3 8 3" xfId="22378" xr:uid="{C7D37E41-903C-47AF-A13B-F91C98AD109A}"/>
    <cellStyle name="Normal 3 3 8 3 2" xfId="42172" xr:uid="{DA719958-26AD-4CB3-A33D-394236E35D56}"/>
    <cellStyle name="Normal 3 3 8 4" xfId="44582" xr:uid="{5CA1BBBD-A7F0-402D-A7B9-659774BD6223}"/>
    <cellStyle name="Normal 3 3 9" xfId="10014" xr:uid="{4B1AD372-212A-47AC-AE45-607CFCD23E68}"/>
    <cellStyle name="Normal 3 3 9 2" xfId="23507" xr:uid="{73F7BB28-3F71-4A96-B46F-91B114B7D543}"/>
    <cellStyle name="Normal 3 3 9 2 2" xfId="43028" xr:uid="{79A5443B-0763-44DE-9413-A68912A0ED24}"/>
    <cellStyle name="Normal 3 3 9 2 3" xfId="45482" xr:uid="{F8908457-9726-4D88-B96E-335B4CAE2F7D}"/>
    <cellStyle name="Normal 3 3 9 3" xfId="23503" xr:uid="{F0811BF1-F21E-49CB-8583-EA840B30A01A}"/>
    <cellStyle name="Normal 3 3 9 3 2" xfId="43024" xr:uid="{84BFC7AB-31C2-4EC2-B31F-ABB8C3A15E1B}"/>
    <cellStyle name="Normal 3 3 9 4" xfId="45478" xr:uid="{72DCFFBD-EAFD-48F3-B670-816FAB435B45}"/>
    <cellStyle name="Normal 3 3 9 5" xfId="47306" xr:uid="{EF77CB93-252A-4A7A-AAEB-931705AB7B68}"/>
    <cellStyle name="Normal 3 4" xfId="818" xr:uid="{8E5C053A-EAFD-4E4E-A830-8B943C1ECE49}"/>
    <cellStyle name="Normal 3 4 10" xfId="22379" xr:uid="{30B68D8B-04D3-4A75-A10A-F33848E57E0E}"/>
    <cellStyle name="Normal 3 4 11" xfId="1801" xr:uid="{1BEA9CB1-D8B1-4D4E-BA54-209638A6CFCD}"/>
    <cellStyle name="Normal 3 4 2" xfId="819" xr:uid="{845A0CEF-39FC-4121-AA10-34B367AD3A71}"/>
    <cellStyle name="Normal 3 4 2 10" xfId="22381" xr:uid="{14FCA3E4-B168-447B-AD48-16F69BCE21E2}"/>
    <cellStyle name="Normal 3 4 2 10 2" xfId="42174" xr:uid="{B6615BB5-734C-468E-B903-B959F7FB5234}"/>
    <cellStyle name="Normal 3 4 2 10 3" xfId="44584" xr:uid="{B1F35DF0-0744-41D2-8EE5-BA11EBFE3135}"/>
    <cellStyle name="Normal 3 4 2 11" xfId="22380" xr:uid="{21C26263-4ED6-457F-8808-A6625F92F513}"/>
    <cellStyle name="Normal 3 4 2 11 2" xfId="42173" xr:uid="{ABAA1A13-C46E-412B-AEB1-9DFACD9D9F58}"/>
    <cellStyle name="Normal 3 4 2 12" xfId="23692" xr:uid="{35F99AEE-9001-41B8-B550-7C87665E308E}"/>
    <cellStyle name="Normal 3 4 2 13" xfId="44583" xr:uid="{0305F947-B933-4FA6-A83F-AF684B3FBB8F}"/>
    <cellStyle name="Normal 3 4 2 14" xfId="46954" xr:uid="{5F416110-A5FD-4F0E-BC41-E651F69BDFA8}"/>
    <cellStyle name="Normal 3 4 2 2" xfId="1528" xr:uid="{A9332A64-986F-4009-9ACB-84B7A3BB7F4A}"/>
    <cellStyle name="Normal 3 4 2 2 10" xfId="46968" xr:uid="{2F52CB9F-B8D3-4F9E-ADC6-0546C2E9C1B7}"/>
    <cellStyle name="Normal 3 4 2 2 2" xfId="2002" xr:uid="{BA10F439-1077-4D6B-AF4B-4FD0AE537BF3}"/>
    <cellStyle name="Normal 3 4 2 2 2 10" xfId="23736" xr:uid="{2B6EF0B2-74AD-4C57-B6AF-FE37AA06680F}"/>
    <cellStyle name="Normal 3 4 2 2 2 11" xfId="44585" xr:uid="{043A5430-239F-45E4-A867-66C7406A1CDC}"/>
    <cellStyle name="Normal 3 4 2 2 2 12" xfId="46998" xr:uid="{3311C30A-0090-4785-9B4F-3226D30D23B5}"/>
    <cellStyle name="Normal 3 4 2 2 2 2" xfId="2060" xr:uid="{C9DDC7B3-40ED-4091-9362-86AEBF9FD4FD}"/>
    <cellStyle name="Normal 3 4 2 2 2 2 10" xfId="44586" xr:uid="{30E57992-567B-4F41-A7BD-B4E86B71CD18}"/>
    <cellStyle name="Normal 3 4 2 2 2 2 11" xfId="47056" xr:uid="{5AF056C6-5E8E-47F5-9732-2339ADFF21A7}"/>
    <cellStyle name="Normal 3 4 2 2 2 2 2" xfId="2266" xr:uid="{D9789F97-FB60-4406-9432-D25CB6CAC444}"/>
    <cellStyle name="Normal 3 4 2 2 2 2 2 10" xfId="47239" xr:uid="{BCAA2571-6899-450A-ACEA-46FB4C4A501B}"/>
    <cellStyle name="Normal 3 4 2 2 2 2 2 2" xfId="4941" xr:uid="{5EB3D537-0179-49DD-B04E-368CE5C9CB3F}"/>
    <cellStyle name="Normal 3 4 2 2 2 2 2 2 2" xfId="8707" xr:uid="{58EA1A0C-ED4B-4960-8708-29AAA6C5B74C}"/>
    <cellStyle name="Normal 3 4 2 2 2 2 2 2 2 2" xfId="22388" xr:uid="{4ACB6A51-99F5-4034-BD2F-E66C850F1BDE}"/>
    <cellStyle name="Normal 3 4 2 2 2 2 2 2 2 2 2" xfId="42180" xr:uid="{BC4BAC6D-BC24-403A-A5D8-8FF2F405C2CA}"/>
    <cellStyle name="Normal 3 4 2 2 2 2 2 2 2 2 3" xfId="44590" xr:uid="{939FFA1D-3D47-464E-BFB5-EBFF2452F1A8}"/>
    <cellStyle name="Normal 3 4 2 2 2 2 2 2 2 3" xfId="22387" xr:uid="{5170C20B-88D6-4204-B8E8-5FAEFD8212D8}"/>
    <cellStyle name="Normal 3 4 2 2 2 2 2 2 2 3 2" xfId="42179" xr:uid="{C8FA335D-78E0-4F6B-95E6-20289BE88608}"/>
    <cellStyle name="Normal 3 4 2 2 2 2 2 2 2 4" xfId="30197" xr:uid="{854514FD-AFE6-4CC5-B358-B6AB65314A15}"/>
    <cellStyle name="Normal 3 4 2 2 2 2 2 2 2 5" xfId="44589" xr:uid="{BAB8FEDC-C68B-4903-8B72-F659B1E1C5CE}"/>
    <cellStyle name="Normal 3 4 2 2 2 2 2 2 3" xfId="22389" xr:uid="{C7580B7A-E5F8-4B17-A0AA-4A5EB5B2C87E}"/>
    <cellStyle name="Normal 3 4 2 2 2 2 2 2 3 2" xfId="22390" xr:uid="{E0131605-BF18-4947-A0D2-F8C7D2530FF5}"/>
    <cellStyle name="Normal 3 4 2 2 2 2 2 2 3 2 2" xfId="42182" xr:uid="{A5BD5382-F0F5-4F30-8514-308CEF0CFB69}"/>
    <cellStyle name="Normal 3 4 2 2 2 2 2 2 3 2 3" xfId="44592" xr:uid="{868CF07A-30DC-424D-AA26-F726A10A579D}"/>
    <cellStyle name="Normal 3 4 2 2 2 2 2 2 3 3" xfId="42181" xr:uid="{CB7A47F7-4020-4AFB-8B64-23BD6EDC64D8}"/>
    <cellStyle name="Normal 3 4 2 2 2 2 2 2 3 4" xfId="44591" xr:uid="{5C9BF113-E676-4C88-BC63-9E4A48FF6E3E}"/>
    <cellStyle name="Normal 3 4 2 2 2 2 2 2 4" xfId="22391" xr:uid="{C2B194BD-2CFA-43B2-ACB3-493F2C1F43A9}"/>
    <cellStyle name="Normal 3 4 2 2 2 2 2 2 4 2" xfId="42183" xr:uid="{7CAAF37A-D440-451C-B4A2-65F1E2C9C50A}"/>
    <cellStyle name="Normal 3 4 2 2 2 2 2 2 4 3" xfId="44593" xr:uid="{153AE7FE-B154-4FA4-9EE1-90AD0B0BB2C9}"/>
    <cellStyle name="Normal 3 4 2 2 2 2 2 2 5" xfId="22392" xr:uid="{C5D499D3-7257-49AA-B422-ABE6A2753B4A}"/>
    <cellStyle name="Normal 3 4 2 2 2 2 2 2 5 2" xfId="42184" xr:uid="{E0EE9256-6126-4EB8-82E8-F4E5A4E1038D}"/>
    <cellStyle name="Normal 3 4 2 2 2 2 2 2 5 3" xfId="44594" xr:uid="{CDE221E4-54ED-4C7A-910E-D6693A611360}"/>
    <cellStyle name="Normal 3 4 2 2 2 2 2 2 6" xfId="22386" xr:uid="{A24F2C75-6183-4A2F-8DE3-36348CAE2A84}"/>
    <cellStyle name="Normal 3 4 2 2 2 2 2 2 6 2" xfId="42178" xr:uid="{E52329F6-4804-46BC-A896-A1480105AAD1}"/>
    <cellStyle name="Normal 3 4 2 2 2 2 2 2 7" xfId="26428" xr:uid="{064B89E5-C562-4729-8A2C-5F02880AD4D6}"/>
    <cellStyle name="Normal 3 4 2 2 2 2 2 2 8" xfId="44588" xr:uid="{234BD70F-1C77-4E4C-AC50-0E2EE97461DE}"/>
    <cellStyle name="Normal 3 4 2 2 2 2 2 2 9" xfId="48998" xr:uid="{7B6FF1D1-104A-4A61-A978-7736C0DC0F39}"/>
    <cellStyle name="Normal 3 4 2 2 2 2 2 3" xfId="6329" xr:uid="{C0B29041-97DB-4C18-ACCE-4660BEFBF439}"/>
    <cellStyle name="Normal 3 4 2 2 2 2 2 3 2" xfId="22394" xr:uid="{B181330F-4A09-4408-8B3D-B68B7BBC81C1}"/>
    <cellStyle name="Normal 3 4 2 2 2 2 2 3 2 2" xfId="42186" xr:uid="{A091F245-1644-47C2-95B6-310C31B51312}"/>
    <cellStyle name="Normal 3 4 2 2 2 2 2 3 2 3" xfId="44596" xr:uid="{E6A59697-0DB9-4A00-9EB8-79A1CBE144FE}"/>
    <cellStyle name="Normal 3 4 2 2 2 2 2 3 3" xfId="22393" xr:uid="{2484AFEC-780F-4EAC-8432-F29F8E446C01}"/>
    <cellStyle name="Normal 3 4 2 2 2 2 2 3 3 2" xfId="42185" xr:uid="{529AB9A7-99DB-4797-8FBD-E07E54A576E7}"/>
    <cellStyle name="Normal 3 4 2 2 2 2 2 3 4" xfId="27817" xr:uid="{C3CEF391-E80D-47F8-A45C-8D54337AC860}"/>
    <cellStyle name="Normal 3 4 2 2 2 2 2 3 5" xfId="44595" xr:uid="{AEB767D4-F3A1-4966-B8D2-C4083A71A11A}"/>
    <cellStyle name="Normal 3 4 2 2 2 2 2 3 6" xfId="49504" xr:uid="{889FA5E5-561E-4EF2-B559-EC1D4F6C2785}"/>
    <cellStyle name="Normal 3 4 2 2 2 2 2 4" xfId="22395" xr:uid="{F4EB7158-9740-4151-8A87-8FA1423E48AE}"/>
    <cellStyle name="Normal 3 4 2 2 2 2 2 4 2" xfId="22396" xr:uid="{B47F678B-8EA5-4DA9-B447-FA6BE0B2EF85}"/>
    <cellStyle name="Normal 3 4 2 2 2 2 2 4 2 2" xfId="42188" xr:uid="{457A8D1D-1A8B-4F89-82F1-6FAF34BF51FB}"/>
    <cellStyle name="Normal 3 4 2 2 2 2 2 4 2 3" xfId="44598" xr:uid="{4E987B44-0B2B-4369-84CA-428E18D40609}"/>
    <cellStyle name="Normal 3 4 2 2 2 2 2 4 3" xfId="42187" xr:uid="{83D7310D-905A-43E0-BB8B-300712C8108A}"/>
    <cellStyle name="Normal 3 4 2 2 2 2 2 4 4" xfId="44597" xr:uid="{A3401A1A-E8BB-42B7-BA59-6E71A8AE5080}"/>
    <cellStyle name="Normal 3 4 2 2 2 2 2 5" xfId="22397" xr:uid="{554FA059-0D92-4FE6-96FE-CBC8E8807807}"/>
    <cellStyle name="Normal 3 4 2 2 2 2 2 5 2" xfId="42189" xr:uid="{BAD810EA-12A7-4798-9638-873B48B6109D}"/>
    <cellStyle name="Normal 3 4 2 2 2 2 2 5 3" xfId="44599" xr:uid="{DF703FAA-D851-43EB-BB6C-57A0D190B859}"/>
    <cellStyle name="Normal 3 4 2 2 2 2 2 6" xfId="22398" xr:uid="{285996B1-3DEE-408F-987D-D7E5B6A1C939}"/>
    <cellStyle name="Normal 3 4 2 2 2 2 2 6 2" xfId="42190" xr:uid="{CA32EAC7-CC05-4360-B57C-1AF6A7BA963A}"/>
    <cellStyle name="Normal 3 4 2 2 2 2 2 6 3" xfId="44600" xr:uid="{62453382-43D1-42E2-B53C-D1FA26158BA3}"/>
    <cellStyle name="Normal 3 4 2 2 2 2 2 7" xfId="22385" xr:uid="{B12AD733-9326-4D2A-B500-45085E71B09E}"/>
    <cellStyle name="Normal 3 4 2 2 2 2 2 7 2" xfId="42177" xr:uid="{482736D4-DBC5-4816-BF63-A4EE889F4C5B}"/>
    <cellStyle name="Normal 3 4 2 2 2 2 2 8" xfId="23977" xr:uid="{47526002-5187-4891-AEA0-0EBFD7DCBBC4}"/>
    <cellStyle name="Normal 3 4 2 2 2 2 2 9" xfId="44587" xr:uid="{A56A9D8C-B0D3-496B-9B18-CB2A267BE984}"/>
    <cellStyle name="Normal 3 4 2 2 2 2 3" xfId="4725" xr:uid="{A05E322F-6DDC-4BB1-A9FE-EB1EA6830BED}"/>
    <cellStyle name="Normal 3 4 2 2 2 2 3 2" xfId="8493" xr:uid="{988B107D-6E0F-4D44-863E-97A63B38F2E2}"/>
    <cellStyle name="Normal 3 4 2 2 2 2 3 2 2" xfId="22401" xr:uid="{1CF91D63-0525-472E-90D7-7B9F4AEE6655}"/>
    <cellStyle name="Normal 3 4 2 2 2 2 3 2 2 2" xfId="42193" xr:uid="{9E0017E3-CC6A-4628-B696-DBD48811A65C}"/>
    <cellStyle name="Normal 3 4 2 2 2 2 3 2 2 3" xfId="44603" xr:uid="{E393DBD4-E30F-4710-B0AF-46D1F042C446}"/>
    <cellStyle name="Normal 3 4 2 2 2 2 3 2 3" xfId="22400" xr:uid="{A9ED2E16-E09F-4686-B395-979EF2C096C5}"/>
    <cellStyle name="Normal 3 4 2 2 2 2 3 2 3 2" xfId="42192" xr:uid="{A09B4C03-DCCD-45F3-8569-10B90C157B5F}"/>
    <cellStyle name="Normal 3 4 2 2 2 2 3 2 4" xfId="29983" xr:uid="{4DD08A26-DE24-43CE-8A5A-E1A4D421CE04}"/>
    <cellStyle name="Normal 3 4 2 2 2 2 3 2 5" xfId="44602" xr:uid="{DC271A7D-8CB4-4DF1-AF37-35D697F103D0}"/>
    <cellStyle name="Normal 3 4 2 2 2 2 3 3" xfId="22402" xr:uid="{4EA960E4-E11D-45BB-8549-54FF930EABB9}"/>
    <cellStyle name="Normal 3 4 2 2 2 2 3 3 2" xfId="22403" xr:uid="{29F464DD-7A3C-4852-A38E-7FA35DC2779F}"/>
    <cellStyle name="Normal 3 4 2 2 2 2 3 3 2 2" xfId="42195" xr:uid="{94AA6379-7198-4CAC-9238-1ACE9E313F8E}"/>
    <cellStyle name="Normal 3 4 2 2 2 2 3 3 2 3" xfId="44605" xr:uid="{D3ADEE46-5C3E-4552-974B-5EF90F195114}"/>
    <cellStyle name="Normal 3 4 2 2 2 2 3 3 3" xfId="42194" xr:uid="{D9720BBE-7CCF-43E3-82CB-71B6AA69EAF8}"/>
    <cellStyle name="Normal 3 4 2 2 2 2 3 3 4" xfId="44604" xr:uid="{6748C1E4-A73F-41EB-9622-814F8FF7B857}"/>
    <cellStyle name="Normal 3 4 2 2 2 2 3 4" xfId="22404" xr:uid="{47C10FDB-7A33-47F0-972A-88CAEF1C6597}"/>
    <cellStyle name="Normal 3 4 2 2 2 2 3 4 2" xfId="42196" xr:uid="{8CCBF08D-F71B-44D2-9CBB-29652AE09A3F}"/>
    <cellStyle name="Normal 3 4 2 2 2 2 3 4 3" xfId="44606" xr:uid="{ED9B1603-0C48-426E-AA73-C60483FAA80F}"/>
    <cellStyle name="Normal 3 4 2 2 2 2 3 5" xfId="22405" xr:uid="{052A3A0B-C9E6-4C43-A0A7-CC8BD6936309}"/>
    <cellStyle name="Normal 3 4 2 2 2 2 3 5 2" xfId="42197" xr:uid="{36B8A811-3043-4459-8893-DB9866F2A967}"/>
    <cellStyle name="Normal 3 4 2 2 2 2 3 5 3" xfId="44607" xr:uid="{29C3D017-C1A0-473A-8B5D-161EE8DD9807}"/>
    <cellStyle name="Normal 3 4 2 2 2 2 3 6" xfId="22399" xr:uid="{3E3BCCD3-D5A3-4143-BCC5-DCAEE0921AB4}"/>
    <cellStyle name="Normal 3 4 2 2 2 2 3 6 2" xfId="42191" xr:uid="{DDD7FB21-D4EE-4558-83C6-8D968236AD0C}"/>
    <cellStyle name="Normal 3 4 2 2 2 2 3 7" xfId="26211" xr:uid="{1767655B-5560-47BE-84D9-38B2B2F3A18B}"/>
    <cellStyle name="Normal 3 4 2 2 2 2 3 8" xfId="44601" xr:uid="{055C8A96-05F4-4B9B-808B-E5F6A9EF9E6D}"/>
    <cellStyle name="Normal 3 4 2 2 2 2 3 9" xfId="48814" xr:uid="{57C6A65B-2286-49AE-AE95-2DDD01CF6A89}"/>
    <cellStyle name="Normal 3 4 2 2 2 2 4" xfId="6146" xr:uid="{66EC5815-F533-440D-A80B-3CAA124A2A6C}"/>
    <cellStyle name="Normal 3 4 2 2 2 2 4 2" xfId="22407" xr:uid="{9E970C1D-6EE2-4B79-976F-0A23D93AA4FF}"/>
    <cellStyle name="Normal 3 4 2 2 2 2 4 2 2" xfId="42199" xr:uid="{DC143A94-80B9-48DD-A429-96D24DB8628C}"/>
    <cellStyle name="Normal 3 4 2 2 2 2 4 2 3" xfId="44609" xr:uid="{A1F0A095-8E1B-459A-A0C6-6A732D2BF602}"/>
    <cellStyle name="Normal 3 4 2 2 2 2 4 3" xfId="22406" xr:uid="{34BC60E0-57E9-4AEC-9F19-0B5C0AD4BF6A}"/>
    <cellStyle name="Normal 3 4 2 2 2 2 4 3 2" xfId="42198" xr:uid="{85FC1DE7-3D45-4319-96D5-69622F221C24}"/>
    <cellStyle name="Normal 3 4 2 2 2 2 4 4" xfId="27633" xr:uid="{416A5C7E-023F-4042-95E0-7EF3362F8A13}"/>
    <cellStyle name="Normal 3 4 2 2 2 2 4 5" xfId="44608" xr:uid="{2683E649-0CC4-4702-9805-95FE2F27DC33}"/>
    <cellStyle name="Normal 3 4 2 2 2 2 4 6" xfId="49323" xr:uid="{A41D2156-43B4-43AB-A201-9726F8905D9A}"/>
    <cellStyle name="Normal 3 4 2 2 2 2 5" xfId="22408" xr:uid="{AB6E092C-10BE-4D8E-B64A-05183E96036D}"/>
    <cellStyle name="Normal 3 4 2 2 2 2 5 2" xfId="22409" xr:uid="{E766C819-28B3-47AA-A459-C011912D0A28}"/>
    <cellStyle name="Normal 3 4 2 2 2 2 5 2 2" xfId="42201" xr:uid="{B1E7F73B-F459-49A6-A1AF-D0562A73A5D6}"/>
    <cellStyle name="Normal 3 4 2 2 2 2 5 2 3" xfId="44611" xr:uid="{77052820-22F0-41A0-9BC8-CDAB3F52989C}"/>
    <cellStyle name="Normal 3 4 2 2 2 2 5 3" xfId="42200" xr:uid="{54751B22-1EC2-4AC0-8EBC-AAD74CC7B05A}"/>
    <cellStyle name="Normal 3 4 2 2 2 2 5 4" xfId="44610" xr:uid="{59A2071F-52E2-4A14-B2A9-C0970DE0D853}"/>
    <cellStyle name="Normal 3 4 2 2 2 2 6" xfId="22410" xr:uid="{AB5FCEB3-DB2C-470C-8D84-B56DE914BF98}"/>
    <cellStyle name="Normal 3 4 2 2 2 2 6 2" xfId="42202" xr:uid="{A304A29A-DBB9-4561-90D5-788498B230CF}"/>
    <cellStyle name="Normal 3 4 2 2 2 2 6 3" xfId="44612" xr:uid="{E433EE47-5C42-4F87-96E4-F80499E75323}"/>
    <cellStyle name="Normal 3 4 2 2 2 2 7" xfId="22411" xr:uid="{B369941C-F6F1-4214-ADF0-6F72A1A769DA}"/>
    <cellStyle name="Normal 3 4 2 2 2 2 7 2" xfId="42203" xr:uid="{32E54ABB-B5A8-4F8B-A5BA-8D7DFB81135B}"/>
    <cellStyle name="Normal 3 4 2 2 2 2 7 3" xfId="44613" xr:uid="{C02AB3F2-3537-4EE6-B203-3D3E3072C5F0}"/>
    <cellStyle name="Normal 3 4 2 2 2 2 8" xfId="22384" xr:uid="{ACC91EE4-3C37-4B80-8AA4-4DE644107C5A}"/>
    <cellStyle name="Normal 3 4 2 2 2 2 8 2" xfId="42176" xr:uid="{95E939DA-96DC-4CEE-AD18-3F1DAE9FD5B7}"/>
    <cellStyle name="Normal 3 4 2 2 2 2 9" xfId="23794" xr:uid="{3EF679F9-FCB2-4A6D-ADC0-4FF7FF005C31}"/>
    <cellStyle name="Normal 3 4 2 2 2 3" xfId="2209" xr:uid="{EB91EB3A-30ED-4729-B4E7-CB45BC1E5E98}"/>
    <cellStyle name="Normal 3 4 2 2 2 3 10" xfId="47181" xr:uid="{0D05702C-A964-4F83-B7B5-67E10337290A}"/>
    <cellStyle name="Normal 3 4 2 2 2 3 2" xfId="4882" xr:uid="{B75D6664-159E-4D4B-8D8D-A00E4DD344B2}"/>
    <cellStyle name="Normal 3 4 2 2 2 3 2 2" xfId="8650" xr:uid="{7F7103C0-91F4-427D-833B-3EB4E15B39A4}"/>
    <cellStyle name="Normal 3 4 2 2 2 3 2 2 2" xfId="22415" xr:uid="{B29C5FAB-0E79-4E70-9CB7-D0BC372736DB}"/>
    <cellStyle name="Normal 3 4 2 2 2 3 2 2 2 2" xfId="42207" xr:uid="{F925FB61-8448-4F48-BBDB-EEC9F942CE74}"/>
    <cellStyle name="Normal 3 4 2 2 2 3 2 2 2 3" xfId="44617" xr:uid="{7725CF25-E44B-4B13-8C9D-A69A79926419}"/>
    <cellStyle name="Normal 3 4 2 2 2 3 2 2 3" xfId="22414" xr:uid="{4983F3FC-1E0D-4D89-9DBA-24FAE73E01C6}"/>
    <cellStyle name="Normal 3 4 2 2 2 3 2 2 3 2" xfId="42206" xr:uid="{CFD50258-0DD9-4734-9872-335790F5AE28}"/>
    <cellStyle name="Normal 3 4 2 2 2 3 2 2 4" xfId="30140" xr:uid="{01F5F801-CCDD-4796-A54F-0B82F140D914}"/>
    <cellStyle name="Normal 3 4 2 2 2 3 2 2 5" xfId="44616" xr:uid="{A10CCD3B-0172-400C-9473-738412E03D04}"/>
    <cellStyle name="Normal 3 4 2 2 2 3 2 3" xfId="22416" xr:uid="{AA132ACD-347F-49F9-8789-1CE7505FFCB5}"/>
    <cellStyle name="Normal 3 4 2 2 2 3 2 3 2" xfId="22417" xr:uid="{F3C4300E-F615-4DFE-83E8-75F2580D34C1}"/>
    <cellStyle name="Normal 3 4 2 2 2 3 2 3 2 2" xfId="42209" xr:uid="{D44CACE9-3010-4FC0-8DC8-480397315A63}"/>
    <cellStyle name="Normal 3 4 2 2 2 3 2 3 2 3" xfId="44619" xr:uid="{0ADC06D8-3BEE-4DD2-B7B5-4FF57556B891}"/>
    <cellStyle name="Normal 3 4 2 2 2 3 2 3 3" xfId="42208" xr:uid="{F7A8C19B-8FE3-4F87-9C60-843843783483}"/>
    <cellStyle name="Normal 3 4 2 2 2 3 2 3 4" xfId="44618" xr:uid="{E2983F21-E46B-4448-993D-5AD340556158}"/>
    <cellStyle name="Normal 3 4 2 2 2 3 2 4" xfId="22418" xr:uid="{A7B851C5-242E-4594-8500-D898BAB2D4CA}"/>
    <cellStyle name="Normal 3 4 2 2 2 3 2 4 2" xfId="42210" xr:uid="{FFA560AD-9DBF-4145-9AA7-B3CBC5B35551}"/>
    <cellStyle name="Normal 3 4 2 2 2 3 2 4 3" xfId="44620" xr:uid="{C3178D14-B2C0-48D6-81BC-95506AD8F5A6}"/>
    <cellStyle name="Normal 3 4 2 2 2 3 2 5" xfId="22419" xr:uid="{79BC6A63-F0EE-4FBD-B5E4-C8D069CD1967}"/>
    <cellStyle name="Normal 3 4 2 2 2 3 2 5 2" xfId="42211" xr:uid="{B3C16D93-99E9-43DD-9663-80B3E9B80EC7}"/>
    <cellStyle name="Normal 3 4 2 2 2 3 2 5 3" xfId="44621" xr:uid="{DF456247-9063-4551-8498-22D813BDD40E}"/>
    <cellStyle name="Normal 3 4 2 2 2 3 2 6" xfId="22413" xr:uid="{EF251E09-9DBF-4145-8093-2B3ECC0402E0}"/>
    <cellStyle name="Normal 3 4 2 2 2 3 2 6 2" xfId="42205" xr:uid="{5CBD0E81-5F43-4735-A448-F8788D5E2444}"/>
    <cellStyle name="Normal 3 4 2 2 2 3 2 7" xfId="26369" xr:uid="{956DA121-C90A-4B1C-8659-DB9D2A0E605A}"/>
    <cellStyle name="Normal 3 4 2 2 2 3 2 8" xfId="44615" xr:uid="{11B502D2-3180-4C82-9F66-3DF0813579E5}"/>
    <cellStyle name="Normal 3 4 2 2 2 3 2 9" xfId="48940" xr:uid="{5C900821-8A40-4611-869B-B56908010760}"/>
    <cellStyle name="Normal 3 4 2 2 2 3 3" xfId="6271" xr:uid="{723C769C-035B-47EA-9CA3-E9AE74EEF125}"/>
    <cellStyle name="Normal 3 4 2 2 2 3 3 2" xfId="22421" xr:uid="{2136BFF9-A357-44BE-BB4D-9D9E3C441582}"/>
    <cellStyle name="Normal 3 4 2 2 2 3 3 2 2" xfId="42213" xr:uid="{DD3A6022-F96C-4912-88D5-D353CF681737}"/>
    <cellStyle name="Normal 3 4 2 2 2 3 3 2 3" xfId="44623" xr:uid="{94575837-5A39-4C8F-BFDC-6AE4FB5AD688}"/>
    <cellStyle name="Normal 3 4 2 2 2 3 3 3" xfId="22420" xr:uid="{50993036-6FD5-4260-81CC-3B34DDA84BF7}"/>
    <cellStyle name="Normal 3 4 2 2 2 3 3 3 2" xfId="42212" xr:uid="{E4BFC5E6-665B-4D2E-8992-C7A9BEF52ABB}"/>
    <cellStyle name="Normal 3 4 2 2 2 3 3 4" xfId="27759" xr:uid="{29C82196-496F-4DF8-9C49-A9857535B0A6}"/>
    <cellStyle name="Normal 3 4 2 2 2 3 3 5" xfId="44622" xr:uid="{065407F6-3DB4-4AC1-9850-3257A66E4F82}"/>
    <cellStyle name="Normal 3 4 2 2 2 3 3 6" xfId="49445" xr:uid="{6CA20297-AD29-4A71-991C-1BD2778AF2D9}"/>
    <cellStyle name="Normal 3 4 2 2 2 3 4" xfId="22422" xr:uid="{82274AF2-5D0C-446A-89D5-B1405DB805A0}"/>
    <cellStyle name="Normal 3 4 2 2 2 3 4 2" xfId="22423" xr:uid="{377F3DBC-2EEA-4730-B4A5-1CBD32CC8F5D}"/>
    <cellStyle name="Normal 3 4 2 2 2 3 4 2 2" xfId="42215" xr:uid="{56A739A9-F916-45B5-B6AB-65F0482A8D31}"/>
    <cellStyle name="Normal 3 4 2 2 2 3 4 2 3" xfId="44625" xr:uid="{8B140AF0-713B-4166-B25F-3B0A9B8C2B13}"/>
    <cellStyle name="Normal 3 4 2 2 2 3 4 3" xfId="42214" xr:uid="{ECD9B978-3B54-4274-9880-E5C5F50B2712}"/>
    <cellStyle name="Normal 3 4 2 2 2 3 4 4" xfId="44624" xr:uid="{40D64C82-26BC-4BD9-BBAB-F13A3CD6DE79}"/>
    <cellStyle name="Normal 3 4 2 2 2 3 5" xfId="22424" xr:uid="{66A63081-870D-47D8-834A-771A6C609A93}"/>
    <cellStyle name="Normal 3 4 2 2 2 3 5 2" xfId="42216" xr:uid="{783104B1-36F8-4F38-920E-53F28BE53710}"/>
    <cellStyle name="Normal 3 4 2 2 2 3 5 3" xfId="44626" xr:uid="{2FA3432A-83FC-4F96-AA66-FCBFA6878FED}"/>
    <cellStyle name="Normal 3 4 2 2 2 3 6" xfId="22425" xr:uid="{E0CC28EA-E82D-4A61-A2AB-C81A303C3BCA}"/>
    <cellStyle name="Normal 3 4 2 2 2 3 6 2" xfId="42217" xr:uid="{3F7DDA17-1431-4651-BEB9-C4EF1EFDBE7F}"/>
    <cellStyle name="Normal 3 4 2 2 2 3 6 3" xfId="44627" xr:uid="{C0BF93BB-6520-451B-A2C8-3C3C61648D01}"/>
    <cellStyle name="Normal 3 4 2 2 2 3 7" xfId="22412" xr:uid="{EB9FE72F-028E-4588-94DB-DA799599A92E}"/>
    <cellStyle name="Normal 3 4 2 2 2 3 7 2" xfId="42204" xr:uid="{1807BA7B-79D1-4139-B4D5-1A1E59CBE854}"/>
    <cellStyle name="Normal 3 4 2 2 2 3 8" xfId="23919" xr:uid="{32425E11-FD4F-4768-AB68-5E8CF090F0E4}"/>
    <cellStyle name="Normal 3 4 2 2 2 3 9" xfId="44614" xr:uid="{29FEB512-D8D9-475C-B82A-EBA11CE414EC}"/>
    <cellStyle name="Normal 3 4 2 2 2 4" xfId="4667" xr:uid="{22F09BCA-3A43-46A8-926F-A65114128642}"/>
    <cellStyle name="Normal 3 4 2 2 2 4 2" xfId="8437" xr:uid="{AAF480B8-0854-4B71-846B-8A278F2B494B}"/>
    <cellStyle name="Normal 3 4 2 2 2 4 2 2" xfId="22428" xr:uid="{932A691D-0383-4C72-8AB6-8A0E54A56D10}"/>
    <cellStyle name="Normal 3 4 2 2 2 4 2 2 2" xfId="42220" xr:uid="{48748E31-A4AF-4D98-A1C4-4FFFC86B3F53}"/>
    <cellStyle name="Normal 3 4 2 2 2 4 2 2 3" xfId="44630" xr:uid="{5DC6F537-EDBC-4CAA-8DBA-D0831C6EF7D3}"/>
    <cellStyle name="Normal 3 4 2 2 2 4 2 3" xfId="22427" xr:uid="{A0CA253A-D4FE-4F03-BBDC-E7B8863876BB}"/>
    <cellStyle name="Normal 3 4 2 2 2 4 2 3 2" xfId="42219" xr:uid="{9B932CD7-45FB-4B0A-B441-2226278730C3}"/>
    <cellStyle name="Normal 3 4 2 2 2 4 2 4" xfId="29927" xr:uid="{7B0B921B-A505-4F05-9EB1-2D16D8B74DD6}"/>
    <cellStyle name="Normal 3 4 2 2 2 4 2 5" xfId="44629" xr:uid="{86D37226-A3B4-46E6-8BDB-B987E4C1AF01}"/>
    <cellStyle name="Normal 3 4 2 2 2 4 3" xfId="22429" xr:uid="{E531FDC4-DC83-40FD-B8BA-CC01A8E7F9B0}"/>
    <cellStyle name="Normal 3 4 2 2 2 4 3 2" xfId="22430" xr:uid="{E80ED256-075E-456C-A7EC-2608D42455E8}"/>
    <cellStyle name="Normal 3 4 2 2 2 4 3 2 2" xfId="42222" xr:uid="{D57D4ED6-EBF6-4A99-B2DB-73AF8B17797D}"/>
    <cellStyle name="Normal 3 4 2 2 2 4 3 2 3" xfId="44632" xr:uid="{DF06F058-FDEF-4141-BF1D-B691146D91B2}"/>
    <cellStyle name="Normal 3 4 2 2 2 4 3 3" xfId="42221" xr:uid="{882C9799-C993-476F-9D9F-FF8FE1A74B58}"/>
    <cellStyle name="Normal 3 4 2 2 2 4 3 4" xfId="44631" xr:uid="{1F609BA0-8183-439E-957C-AD40E8D11DE6}"/>
    <cellStyle name="Normal 3 4 2 2 2 4 4" xfId="22431" xr:uid="{84B6CCCC-4999-4756-9161-8E7FE8A33EBC}"/>
    <cellStyle name="Normal 3 4 2 2 2 4 4 2" xfId="42223" xr:uid="{92AC5D57-6CED-48D2-81CF-54A286E50A78}"/>
    <cellStyle name="Normal 3 4 2 2 2 4 4 3" xfId="44633" xr:uid="{08D2B391-2971-40B3-BEA8-FD891B5CE32F}"/>
    <cellStyle name="Normal 3 4 2 2 2 4 5" xfId="22432" xr:uid="{4D993A48-3CC1-43E4-9DBE-C212D12EC62F}"/>
    <cellStyle name="Normal 3 4 2 2 2 4 5 2" xfId="42224" xr:uid="{90B8449A-9B02-4FDC-ABBF-5C3FB9059058}"/>
    <cellStyle name="Normal 3 4 2 2 2 4 5 3" xfId="44634" xr:uid="{DD0A2404-C36A-4424-8547-77989FCD9BDB}"/>
    <cellStyle name="Normal 3 4 2 2 2 4 6" xfId="22426" xr:uid="{F804B4BE-879B-4240-8B82-5B152EDE052D}"/>
    <cellStyle name="Normal 3 4 2 2 2 4 6 2" xfId="42218" xr:uid="{75C7D2EF-4B95-46D4-8F48-3F5A3109BF8F}"/>
    <cellStyle name="Normal 3 4 2 2 2 4 7" xfId="26153" xr:uid="{6D9F3C1E-299F-4BF9-A722-256694B540BB}"/>
    <cellStyle name="Normal 3 4 2 2 2 4 8" xfId="44628" xr:uid="{B89A2F51-4071-4711-82CD-9CE73F3A03FB}"/>
    <cellStyle name="Normal 3 4 2 2 2 4 9" xfId="48756" xr:uid="{8B84B97C-E019-4B9E-AB48-8D03CFB1643A}"/>
    <cellStyle name="Normal 3 4 2 2 2 5" xfId="6088" xr:uid="{96FC153E-B6EF-401F-A3D3-DBEA3E6E5640}"/>
    <cellStyle name="Normal 3 4 2 2 2 5 2" xfId="22434" xr:uid="{96C99FD0-274E-4D57-BD12-7A8E996AE2F5}"/>
    <cellStyle name="Normal 3 4 2 2 2 5 2 2" xfId="42226" xr:uid="{759C3562-BF6F-419B-8055-E15853726ADB}"/>
    <cellStyle name="Normal 3 4 2 2 2 5 2 3" xfId="44636" xr:uid="{02E85E9B-335A-497C-AB95-4090EA83BECA}"/>
    <cellStyle name="Normal 3 4 2 2 2 5 3" xfId="22433" xr:uid="{C6F6CAA4-573A-4401-BD51-776BB4BD5038}"/>
    <cellStyle name="Normal 3 4 2 2 2 5 3 2" xfId="42225" xr:uid="{2161F2AA-72C4-4320-9E4E-611D99F150E5}"/>
    <cellStyle name="Normal 3 4 2 2 2 5 4" xfId="27575" xr:uid="{195D41CD-3977-4E02-8B66-5622CDD723FF}"/>
    <cellStyle name="Normal 3 4 2 2 2 5 5" xfId="44635" xr:uid="{0DBFE897-7F14-4091-818F-411F54E1C94A}"/>
    <cellStyle name="Normal 3 4 2 2 2 5 6" xfId="49265" xr:uid="{42991375-40D7-4C44-8B8A-C9B5361AEA89}"/>
    <cellStyle name="Normal 3 4 2 2 2 6" xfId="22435" xr:uid="{1FB2F5D8-043E-4D03-AE39-780129275C60}"/>
    <cellStyle name="Normal 3 4 2 2 2 6 2" xfId="22436" xr:uid="{3F3A9A6D-1FC2-4489-9739-29160BAC6407}"/>
    <cellStyle name="Normal 3 4 2 2 2 6 2 2" xfId="42228" xr:uid="{30118314-E785-4301-B965-71FF7612E1F8}"/>
    <cellStyle name="Normal 3 4 2 2 2 6 2 3" xfId="44638" xr:uid="{693AE8CA-4D8E-4AA6-A383-258AB7DE5D5C}"/>
    <cellStyle name="Normal 3 4 2 2 2 6 3" xfId="42227" xr:uid="{5BCFA1DC-2CA5-4F41-8E48-0973807481B3}"/>
    <cellStyle name="Normal 3 4 2 2 2 6 4" xfId="44637" xr:uid="{A1BB1C2B-D1AE-4B0B-A0AF-B094B92DCDA9}"/>
    <cellStyle name="Normal 3 4 2 2 2 7" xfId="22437" xr:uid="{77AE8113-7CAE-454B-9F29-650AA9DDE6F7}"/>
    <cellStyle name="Normal 3 4 2 2 2 7 2" xfId="42229" xr:uid="{31397E1F-ACE7-4B50-9D53-01872A3CF9ED}"/>
    <cellStyle name="Normal 3 4 2 2 2 7 3" xfId="44639" xr:uid="{A7E1379F-99BE-47A8-BE2D-0D5BA3AD1B47}"/>
    <cellStyle name="Normal 3 4 2 2 2 8" xfId="22438" xr:uid="{9FCBF30B-16C8-4A61-8280-60AF5D47A6B9}"/>
    <cellStyle name="Normal 3 4 2 2 2 8 2" xfId="42230" xr:uid="{8B437833-4969-44BB-9E8B-8AD19117FEA0}"/>
    <cellStyle name="Normal 3 4 2 2 2 8 3" xfId="44640" xr:uid="{1131C9FC-2A45-4541-A7DE-9F7F54C43EAA}"/>
    <cellStyle name="Normal 3 4 2 2 2 9" xfId="22383" xr:uid="{F90AABD3-D648-4F16-8C5E-1EE0A98250C7}"/>
    <cellStyle name="Normal 3 4 2 2 2 9 2" xfId="42175" xr:uid="{78287390-D01A-46B4-9B69-5C4533929445}"/>
    <cellStyle name="Normal 3 4 2 2 3" xfId="2032" xr:uid="{D053D19F-64B2-4AE6-8F90-B9DB006F2442}"/>
    <cellStyle name="Normal 3 4 2 2 3 10" xfId="23765" xr:uid="{0475638F-2C7C-466C-B726-FE3C235E83B2}"/>
    <cellStyle name="Normal 3 4 2 2 3 11" xfId="44641" xr:uid="{B9217101-FFE4-4075-B38A-275732BD9B46}"/>
    <cellStyle name="Normal 3 4 2 2 3 12" xfId="47027" xr:uid="{2F037534-1F56-4FDA-A0C8-5F15F777FFBB}"/>
    <cellStyle name="Normal 3 4 2 2 3 2" xfId="2237" xr:uid="{24F59891-5AB5-4285-97C8-45FF93676B56}"/>
    <cellStyle name="Normal 3 4 2 2 3 2 10" xfId="44642" xr:uid="{61814A39-F4AE-446B-8C2E-5157E6D55E2C}"/>
    <cellStyle name="Normal 3 4 2 2 3 2 11" xfId="47210" xr:uid="{0C5EFF53-FFDC-444E-9AA6-110B732742FA}"/>
    <cellStyle name="Normal 3 4 2 2 3 2 2" xfId="4912" xr:uid="{037EFAA8-0CFD-4689-9B73-1DE3A243D6D3}"/>
    <cellStyle name="Normal 3 4 2 2 3 2 2 10" xfId="48969" xr:uid="{9262C5BA-1BD5-4BEF-95DC-67090E1ED04E}"/>
    <cellStyle name="Normal 3 4 2 2 3 2 2 2" xfId="8679" xr:uid="{4E743B89-6CF7-4561-8C2C-2677EA92C850}"/>
    <cellStyle name="Normal 3 4 2 2 3 2 2 2 2" xfId="22443" xr:uid="{BE695B2B-6EFC-422F-B5AF-E0745A00453C}"/>
    <cellStyle name="Normal 3 4 2 2 3 2 2 2 2 2" xfId="22444" xr:uid="{1E2A3DBB-5934-4B1A-AF37-96E88BC482B4}"/>
    <cellStyle name="Normal 3 4 2 2 3 2 2 2 2 2 2" xfId="42236" xr:uid="{1A85E04D-CB2A-4FD1-AF1B-BF0A71B12829}"/>
    <cellStyle name="Normal 3 4 2 2 3 2 2 2 2 2 3" xfId="44646" xr:uid="{48D1DED7-7B32-4B6D-A826-CF8C624EDD1A}"/>
    <cellStyle name="Normal 3 4 2 2 3 2 2 2 2 3" xfId="42235" xr:uid="{7CE0AE35-664E-48FE-A090-84162E6B3388}"/>
    <cellStyle name="Normal 3 4 2 2 3 2 2 2 2 4" xfId="44645" xr:uid="{7D5B90C4-B0D0-45AB-BEFB-8BBF332406D7}"/>
    <cellStyle name="Normal 3 4 2 2 3 2 2 2 3" xfId="22445" xr:uid="{3AFAF819-7BED-45C5-AAD1-EE88AA3601BF}"/>
    <cellStyle name="Normal 3 4 2 2 3 2 2 2 3 2" xfId="22446" xr:uid="{5DB3A988-2890-43DC-8CB9-908C44CA34AE}"/>
    <cellStyle name="Normal 3 4 2 2 3 2 2 2 3 2 2" xfId="42238" xr:uid="{7524AE91-E5A7-4BA3-8111-29F9D38D606F}"/>
    <cellStyle name="Normal 3 4 2 2 3 2 2 2 3 2 3" xfId="44648" xr:uid="{0E19E105-06BF-4B99-BB86-8931CEB0F2BF}"/>
    <cellStyle name="Normal 3 4 2 2 3 2 2 2 3 3" xfId="42237" xr:uid="{BD340479-334C-4424-865A-78CBDDF27BD6}"/>
    <cellStyle name="Normal 3 4 2 2 3 2 2 2 3 4" xfId="44647" xr:uid="{6DB060C5-6E7C-4175-87D2-C6E47AD89E6B}"/>
    <cellStyle name="Normal 3 4 2 2 3 2 2 2 4" xfId="22447" xr:uid="{9B208912-14F8-48FE-9C84-D30C7D76479C}"/>
    <cellStyle name="Normal 3 4 2 2 3 2 2 2 4 2" xfId="42239" xr:uid="{E74A5A8D-F0A6-4919-A07C-ECCDC93DF564}"/>
    <cellStyle name="Normal 3 4 2 2 3 2 2 2 4 3" xfId="44649" xr:uid="{398DC382-D5E5-4A19-B4F6-43FD007FD7FA}"/>
    <cellStyle name="Normal 3 4 2 2 3 2 2 2 5" xfId="22448" xr:uid="{E1E1B58A-5C65-4FA5-919F-2A5A850C2444}"/>
    <cellStyle name="Normal 3 4 2 2 3 2 2 2 5 2" xfId="42240" xr:uid="{E0E3A4BB-F04A-446B-A40E-40075D25B725}"/>
    <cellStyle name="Normal 3 4 2 2 3 2 2 2 5 3" xfId="44650" xr:uid="{059A2F76-FDD0-468C-AA76-CCBDCCDBC757}"/>
    <cellStyle name="Normal 3 4 2 2 3 2 2 2 6" xfId="22442" xr:uid="{1E472FE2-E2C3-4C22-A9BA-A338A0EFA584}"/>
    <cellStyle name="Normal 3 4 2 2 3 2 2 2 6 2" xfId="42234" xr:uid="{57A8B979-7AF2-4B40-BC4A-DE7DEAB3D1CE}"/>
    <cellStyle name="Normal 3 4 2 2 3 2 2 2 7" xfId="30169" xr:uid="{6A470BC4-B905-48B3-829D-48CE93E8065D}"/>
    <cellStyle name="Normal 3 4 2 2 3 2 2 2 8" xfId="44644" xr:uid="{3A6AA50D-ABEB-4F8E-9320-2B23863B2676}"/>
    <cellStyle name="Normal 3 4 2 2 3 2 2 3" xfId="22449" xr:uid="{5F70393B-0736-47D5-8C60-9A1846BB9BAC}"/>
    <cellStyle name="Normal 3 4 2 2 3 2 2 3 2" xfId="22450" xr:uid="{A11D3AB1-FDE2-4D59-933B-A4EEFFA17DF0}"/>
    <cellStyle name="Normal 3 4 2 2 3 2 2 3 2 2" xfId="42242" xr:uid="{CCAA85A0-9F6C-4AAF-B3E9-93C3B731A5C0}"/>
    <cellStyle name="Normal 3 4 2 2 3 2 2 3 2 3" xfId="44652" xr:uid="{5BB2B7D5-A805-477D-8BE8-FEDEF937526F}"/>
    <cellStyle name="Normal 3 4 2 2 3 2 2 3 3" xfId="42241" xr:uid="{D3608A71-50A8-4D72-AC37-CDB7EC7F4AD1}"/>
    <cellStyle name="Normal 3 4 2 2 3 2 2 3 4" xfId="44651" xr:uid="{A9564C15-81DB-48D6-A186-3DD76808104A}"/>
    <cellStyle name="Normal 3 4 2 2 3 2 2 4" xfId="22451" xr:uid="{CBA56BF2-F476-49D5-B095-293B64334968}"/>
    <cellStyle name="Normal 3 4 2 2 3 2 2 4 2" xfId="22452" xr:uid="{91E49AE1-CEB5-4961-B4E6-F40437EA432F}"/>
    <cellStyle name="Normal 3 4 2 2 3 2 2 4 2 2" xfId="42244" xr:uid="{42FF112B-7305-4A98-9DBA-5831BB6EA840}"/>
    <cellStyle name="Normal 3 4 2 2 3 2 2 4 2 3" xfId="44654" xr:uid="{693E71AC-2E7C-4577-8442-6DF1780130A0}"/>
    <cellStyle name="Normal 3 4 2 2 3 2 2 4 3" xfId="42243" xr:uid="{512AECD3-A6A4-4D3C-A8F0-0FAD37DE0E81}"/>
    <cellStyle name="Normal 3 4 2 2 3 2 2 4 4" xfId="44653" xr:uid="{10F82CBC-E4A8-4695-8E33-14F15DCA9B83}"/>
    <cellStyle name="Normal 3 4 2 2 3 2 2 5" xfId="22453" xr:uid="{2792B7AA-2C04-408C-9E82-7B2E4836F048}"/>
    <cellStyle name="Normal 3 4 2 2 3 2 2 5 2" xfId="42245" xr:uid="{D31BF9C2-343C-424D-82DA-539286876980}"/>
    <cellStyle name="Normal 3 4 2 2 3 2 2 5 3" xfId="44655" xr:uid="{80ACA441-1C0C-46BE-B07C-10D0D5BF184E}"/>
    <cellStyle name="Normal 3 4 2 2 3 2 2 6" xfId="22454" xr:uid="{DEC88127-39EF-4733-9861-6C58EF383D0A}"/>
    <cellStyle name="Normal 3 4 2 2 3 2 2 6 2" xfId="42246" xr:uid="{28FF8393-BD17-4A6F-A64E-F6E32BCF25B0}"/>
    <cellStyle name="Normal 3 4 2 2 3 2 2 6 3" xfId="44656" xr:uid="{47986E09-1933-433E-BAAF-519AF52B4754}"/>
    <cellStyle name="Normal 3 4 2 2 3 2 2 7" xfId="22441" xr:uid="{AEE96EB6-192B-44C6-83F0-99098A904BF2}"/>
    <cellStyle name="Normal 3 4 2 2 3 2 2 7 2" xfId="42233" xr:uid="{F7030DD8-875C-4488-9905-37A44CC7FF6E}"/>
    <cellStyle name="Normal 3 4 2 2 3 2 2 8" xfId="26399" xr:uid="{2433F3CB-F0B3-4088-99CC-7FA292DFBFD6}"/>
    <cellStyle name="Normal 3 4 2 2 3 2 2 9" xfId="44643" xr:uid="{3EABA865-5EB2-4F8E-A65E-3FABF730FD9F}"/>
    <cellStyle name="Normal 3 4 2 2 3 2 3" xfId="6300" xr:uid="{520C287F-A3D8-4D32-A031-25C5792E0438}"/>
    <cellStyle name="Normal 3 4 2 2 3 2 3 2" xfId="22456" xr:uid="{B53E3E85-3A62-4A18-9C44-5524552DAE53}"/>
    <cellStyle name="Normal 3 4 2 2 3 2 3 2 2" xfId="22457" xr:uid="{35DB49BC-4A45-4E01-AB5B-C879A307E3C9}"/>
    <cellStyle name="Normal 3 4 2 2 3 2 3 2 2 2" xfId="42249" xr:uid="{02BD69D2-3A2C-4C64-BAD1-D7CD3E2E4055}"/>
    <cellStyle name="Normal 3 4 2 2 3 2 3 2 2 3" xfId="44659" xr:uid="{80311809-9CB7-4AAD-9D18-F2CB59621466}"/>
    <cellStyle name="Normal 3 4 2 2 3 2 3 2 3" xfId="42248" xr:uid="{177E275B-C815-4787-AAEE-86E63E0EB24A}"/>
    <cellStyle name="Normal 3 4 2 2 3 2 3 2 4" xfId="44658" xr:uid="{BE5A04F8-305E-41EE-99C3-BAF46F723D2B}"/>
    <cellStyle name="Normal 3 4 2 2 3 2 3 3" xfId="22458" xr:uid="{7B3F9030-B389-42C5-9481-78DAABA4E834}"/>
    <cellStyle name="Normal 3 4 2 2 3 2 3 3 2" xfId="22459" xr:uid="{C97C58F9-7F25-4110-A1EB-960DF58A5997}"/>
    <cellStyle name="Normal 3 4 2 2 3 2 3 3 2 2" xfId="42251" xr:uid="{E35CEA4F-878E-4785-B21B-BBA8360CA8F9}"/>
    <cellStyle name="Normal 3 4 2 2 3 2 3 3 2 3" xfId="44661" xr:uid="{FE1D598F-5FFF-41FA-9FD5-F2B9277F8EA0}"/>
    <cellStyle name="Normal 3 4 2 2 3 2 3 3 3" xfId="42250" xr:uid="{17BB99D5-F2C2-4143-A02E-CCD0E1920BD4}"/>
    <cellStyle name="Normal 3 4 2 2 3 2 3 3 4" xfId="44660" xr:uid="{FB107446-6117-4D6C-9076-E801C703C570}"/>
    <cellStyle name="Normal 3 4 2 2 3 2 3 4" xfId="22460" xr:uid="{19F65A47-5EC8-4775-BA04-54A66B3FD594}"/>
    <cellStyle name="Normal 3 4 2 2 3 2 3 4 2" xfId="42252" xr:uid="{97697B77-901B-4BC9-AEE7-22D64C8F5AA8}"/>
    <cellStyle name="Normal 3 4 2 2 3 2 3 4 3" xfId="44662" xr:uid="{B50FD1AB-8E65-432D-814E-D477CFDD3E80}"/>
    <cellStyle name="Normal 3 4 2 2 3 2 3 5" xfId="22461" xr:uid="{9C86F334-E2AF-4211-905F-EA241B204140}"/>
    <cellStyle name="Normal 3 4 2 2 3 2 3 5 2" xfId="42253" xr:uid="{40FBF56C-15A0-4A5B-8A4E-7014A5666050}"/>
    <cellStyle name="Normal 3 4 2 2 3 2 3 5 3" xfId="44663" xr:uid="{2F47E144-BC0A-44C4-90B2-5AA732686B2E}"/>
    <cellStyle name="Normal 3 4 2 2 3 2 3 6" xfId="22455" xr:uid="{B32D6F46-CD6C-4C9F-AC37-0570B22C0BB8}"/>
    <cellStyle name="Normal 3 4 2 2 3 2 3 6 2" xfId="42247" xr:uid="{2C4C353B-C361-46DA-A78B-79752039D692}"/>
    <cellStyle name="Normal 3 4 2 2 3 2 3 7" xfId="27788" xr:uid="{6E00EFA7-ECE6-49E7-BA3D-E42E0D423566}"/>
    <cellStyle name="Normal 3 4 2 2 3 2 3 8" xfId="44657" xr:uid="{1FC51FF2-D13C-4F13-BFDB-F7CCB4D5BD8C}"/>
    <cellStyle name="Normal 3 4 2 2 3 2 3 9" xfId="49474" xr:uid="{A5CE6980-12D5-4696-BB09-036A8E9ACDD7}"/>
    <cellStyle name="Normal 3 4 2 2 3 2 4" xfId="22462" xr:uid="{385AD0F0-FC60-4CAB-8641-916BD7448E74}"/>
    <cellStyle name="Normal 3 4 2 2 3 2 4 2" xfId="22463" xr:uid="{3E780917-3CB7-422E-8AF9-D4484086FFEB}"/>
    <cellStyle name="Normal 3 4 2 2 3 2 4 2 2" xfId="42255" xr:uid="{10036DA6-BBFD-4C8B-84E0-B89A13BA9A05}"/>
    <cellStyle name="Normal 3 4 2 2 3 2 4 2 3" xfId="44665" xr:uid="{4A35D96C-9BC9-492D-8BEE-E1845A68399D}"/>
    <cellStyle name="Normal 3 4 2 2 3 2 4 3" xfId="42254" xr:uid="{EF66C259-3F01-413C-ADF9-4B76F0AE788F}"/>
    <cellStyle name="Normal 3 4 2 2 3 2 4 4" xfId="44664" xr:uid="{048B23AD-C610-43F6-9887-25DB8EFAA474}"/>
    <cellStyle name="Normal 3 4 2 2 3 2 5" xfId="22464" xr:uid="{0F2EF975-08A5-44A3-8C2F-EB3F63E2720A}"/>
    <cellStyle name="Normal 3 4 2 2 3 2 5 2" xfId="22465" xr:uid="{8BD3D32E-17B7-4D03-A955-20C286194DA3}"/>
    <cellStyle name="Normal 3 4 2 2 3 2 5 2 2" xfId="42257" xr:uid="{F721F165-586E-40C7-9128-F2E2FF8BE3DE}"/>
    <cellStyle name="Normal 3 4 2 2 3 2 5 2 3" xfId="44667" xr:uid="{52D5580D-76F7-403D-A66E-D20A2ED6E021}"/>
    <cellStyle name="Normal 3 4 2 2 3 2 5 3" xfId="42256" xr:uid="{CB391069-7542-442A-9AE7-D76A76B63716}"/>
    <cellStyle name="Normal 3 4 2 2 3 2 5 4" xfId="44666" xr:uid="{11879898-D89B-47C8-8764-5DA6FE98A3D9}"/>
    <cellStyle name="Normal 3 4 2 2 3 2 6" xfId="22466" xr:uid="{99E80EC8-02EC-4F93-99B3-FEC0B4C2CC40}"/>
    <cellStyle name="Normal 3 4 2 2 3 2 6 2" xfId="42258" xr:uid="{5953C58A-6B59-4C50-AD1A-B10ABF75A395}"/>
    <cellStyle name="Normal 3 4 2 2 3 2 6 3" xfId="44668" xr:uid="{7838060A-689D-4685-A7FA-7D5B2AB547F6}"/>
    <cellStyle name="Normal 3 4 2 2 3 2 7" xfId="22467" xr:uid="{C814DD00-3B56-4BA1-85E1-3B8D05C529CD}"/>
    <cellStyle name="Normal 3 4 2 2 3 2 7 2" xfId="42259" xr:uid="{F8A09185-AEE0-4FAF-BC24-4144FD08242C}"/>
    <cellStyle name="Normal 3 4 2 2 3 2 7 3" xfId="44669" xr:uid="{44B41F82-49FF-49BB-A02C-84F7BD5F90CF}"/>
    <cellStyle name="Normal 3 4 2 2 3 2 8" xfId="22440" xr:uid="{2DA7F27D-CBAC-4E5F-BF35-EBA920620CA8}"/>
    <cellStyle name="Normal 3 4 2 2 3 2 8 2" xfId="42232" xr:uid="{9A12F58C-A02E-4DC2-88D4-E15883BA15FB}"/>
    <cellStyle name="Normal 3 4 2 2 3 2 9" xfId="23948" xr:uid="{08FD665C-B444-4FFF-A14B-27C0AABEC865}"/>
    <cellStyle name="Normal 3 4 2 2 3 3" xfId="4697" xr:uid="{9D6529C2-0C5E-4814-9605-0F1BBE64810A}"/>
    <cellStyle name="Normal 3 4 2 2 3 3 10" xfId="48785" xr:uid="{36F79D37-A560-4F1F-A674-5E4AB1A9993E}"/>
    <cellStyle name="Normal 3 4 2 2 3 3 2" xfId="8466" xr:uid="{60703FBD-3EE3-41C5-B901-7D2D9D394C04}"/>
    <cellStyle name="Normal 3 4 2 2 3 3 2 2" xfId="22470" xr:uid="{53B5D9B0-0703-4F27-83B2-5FBE7342BB1F}"/>
    <cellStyle name="Normal 3 4 2 2 3 3 2 2 2" xfId="22471" xr:uid="{D5AE9C70-24C4-475E-9759-D86676B4483E}"/>
    <cellStyle name="Normal 3 4 2 2 3 3 2 2 2 2" xfId="42263" xr:uid="{014E99B8-5E3D-4716-900C-F4244F417D7A}"/>
    <cellStyle name="Normal 3 4 2 2 3 3 2 2 2 3" xfId="44673" xr:uid="{275D1E46-A10E-4C07-AAB6-D5157DD19250}"/>
    <cellStyle name="Normal 3 4 2 2 3 3 2 2 3" xfId="42262" xr:uid="{9DAEB5AB-95ED-4E6E-9D31-B2027791B14C}"/>
    <cellStyle name="Normal 3 4 2 2 3 3 2 2 4" xfId="44672" xr:uid="{4CAD4D6F-0A7B-421F-AA22-BC12BD4B5B2A}"/>
    <cellStyle name="Normal 3 4 2 2 3 3 2 3" xfId="22472" xr:uid="{A8516702-90D8-4CAE-8764-D6583804765C}"/>
    <cellStyle name="Normal 3 4 2 2 3 3 2 3 2" xfId="22473" xr:uid="{28BA7C8B-D112-4255-8DED-5ABCD525D0E3}"/>
    <cellStyle name="Normal 3 4 2 2 3 3 2 3 2 2" xfId="42265" xr:uid="{139A66CE-D76E-4D97-8D1D-2F53BA045D70}"/>
    <cellStyle name="Normal 3 4 2 2 3 3 2 3 2 3" xfId="44675" xr:uid="{3FDE3602-FD2A-4930-86BB-C49D11DB245B}"/>
    <cellStyle name="Normal 3 4 2 2 3 3 2 3 3" xfId="42264" xr:uid="{B8E400F5-42B6-4BB3-9821-A7D2F86753CA}"/>
    <cellStyle name="Normal 3 4 2 2 3 3 2 3 4" xfId="44674" xr:uid="{05AF5EF0-E66E-4CE4-9B8F-7AB700E61B06}"/>
    <cellStyle name="Normal 3 4 2 2 3 3 2 4" xfId="22474" xr:uid="{5691F548-554F-42C3-A0F0-7D680B1B8959}"/>
    <cellStyle name="Normal 3 4 2 2 3 3 2 4 2" xfId="42266" xr:uid="{E52CF88E-D14F-4669-B512-B8285E65791E}"/>
    <cellStyle name="Normal 3 4 2 2 3 3 2 4 3" xfId="44676" xr:uid="{EE8E71BA-39AB-4FFA-BB8E-D017134639FD}"/>
    <cellStyle name="Normal 3 4 2 2 3 3 2 5" xfId="22475" xr:uid="{4B8F71BD-24A1-4DED-B111-52456520C93B}"/>
    <cellStyle name="Normal 3 4 2 2 3 3 2 5 2" xfId="42267" xr:uid="{4522345B-2231-4F87-AE90-E2855C1685BD}"/>
    <cellStyle name="Normal 3 4 2 2 3 3 2 5 3" xfId="44677" xr:uid="{5160D359-0DF5-4859-9E11-5DD984B4587D}"/>
    <cellStyle name="Normal 3 4 2 2 3 3 2 6" xfId="22469" xr:uid="{8F2542A6-DECF-4052-8B79-67F763B873BB}"/>
    <cellStyle name="Normal 3 4 2 2 3 3 2 6 2" xfId="42261" xr:uid="{95E3E39D-FD1E-43D5-B6D1-E3BC9310A74C}"/>
    <cellStyle name="Normal 3 4 2 2 3 3 2 7" xfId="29956" xr:uid="{E5D601DA-40FA-442B-8C01-4C6677B3E668}"/>
    <cellStyle name="Normal 3 4 2 2 3 3 2 8" xfId="44671" xr:uid="{CD447B67-810C-48F6-AD5B-5266A323348E}"/>
    <cellStyle name="Normal 3 4 2 2 3 3 3" xfId="22476" xr:uid="{4647A3D1-34E2-467A-BEA5-7538E73CD48A}"/>
    <cellStyle name="Normal 3 4 2 2 3 3 3 2" xfId="22477" xr:uid="{CE154917-29D8-48FD-8B58-513EA9CEBBB7}"/>
    <cellStyle name="Normal 3 4 2 2 3 3 3 2 2" xfId="42269" xr:uid="{F48914BC-95A5-4E05-86BC-13D25363AD41}"/>
    <cellStyle name="Normal 3 4 2 2 3 3 3 2 3" xfId="44679" xr:uid="{DAC53925-9A68-4544-B7D9-55385FC2DB65}"/>
    <cellStyle name="Normal 3 4 2 2 3 3 3 3" xfId="42268" xr:uid="{B84B2F23-BC26-4A30-AD80-558CC1506CD3}"/>
    <cellStyle name="Normal 3 4 2 2 3 3 3 4" xfId="44678" xr:uid="{5A3871EB-9298-4443-8B75-8F89C866B130}"/>
    <cellStyle name="Normal 3 4 2 2 3 3 4" xfId="22478" xr:uid="{014ECCA4-5DCF-415E-8F2F-75046C2B311C}"/>
    <cellStyle name="Normal 3 4 2 2 3 3 4 2" xfId="22479" xr:uid="{8375EE45-06E6-418B-A27D-B3DDAED730F6}"/>
    <cellStyle name="Normal 3 4 2 2 3 3 4 2 2" xfId="42271" xr:uid="{4D8B8E45-5E5E-4873-9D00-963FEE864743}"/>
    <cellStyle name="Normal 3 4 2 2 3 3 4 2 3" xfId="44681" xr:uid="{E6EC4910-2EB1-443C-9E5E-027B53955F69}"/>
    <cellStyle name="Normal 3 4 2 2 3 3 4 3" xfId="42270" xr:uid="{7FFF7324-0FBD-4CAC-864B-C7261980CF85}"/>
    <cellStyle name="Normal 3 4 2 2 3 3 4 4" xfId="44680" xr:uid="{EB230E41-B141-478B-9986-58F782A1858F}"/>
    <cellStyle name="Normal 3 4 2 2 3 3 5" xfId="22480" xr:uid="{211EC42F-E4AD-4068-9352-DC7F586D5A08}"/>
    <cellStyle name="Normal 3 4 2 2 3 3 5 2" xfId="42272" xr:uid="{231BCB21-C9E0-4681-BB14-1680B0E4BBF8}"/>
    <cellStyle name="Normal 3 4 2 2 3 3 5 3" xfId="44682" xr:uid="{61CF48C0-EB5B-45B1-8839-765F22CCEDC2}"/>
    <cellStyle name="Normal 3 4 2 2 3 3 6" xfId="22481" xr:uid="{37348A05-82B2-4BF0-B095-F0FB6225397F}"/>
    <cellStyle name="Normal 3 4 2 2 3 3 6 2" xfId="42273" xr:uid="{B71E63C3-AEA5-40DE-8BD2-6DAF9B68F161}"/>
    <cellStyle name="Normal 3 4 2 2 3 3 6 3" xfId="44683" xr:uid="{3874BE2E-9498-4D31-9D6F-F57381E9D5C5}"/>
    <cellStyle name="Normal 3 4 2 2 3 3 7" xfId="22468" xr:uid="{EA91F22D-FBD8-46DA-8962-F697B369BC3C}"/>
    <cellStyle name="Normal 3 4 2 2 3 3 7 2" xfId="42260" xr:uid="{A10DBCAD-140C-4A1C-BF1D-58BFA4964011}"/>
    <cellStyle name="Normal 3 4 2 2 3 3 8" xfId="26183" xr:uid="{4A4C3EBC-7982-4D2A-9023-30963CA509DF}"/>
    <cellStyle name="Normal 3 4 2 2 3 3 9" xfId="44670" xr:uid="{E4CE13F8-7A2E-4F31-A8DA-85539C01B43F}"/>
    <cellStyle name="Normal 3 4 2 2 3 4" xfId="6117" xr:uid="{644B27EA-8F79-4A35-A63E-293A3C48EBF3}"/>
    <cellStyle name="Normal 3 4 2 2 3 4 2" xfId="22483" xr:uid="{0500CEB7-A7D6-46D8-B749-CB63E8B61DEF}"/>
    <cellStyle name="Normal 3 4 2 2 3 4 2 2" xfId="22484" xr:uid="{305AD9F0-C156-4BC0-AD22-216C0C4C3CF3}"/>
    <cellStyle name="Normal 3 4 2 2 3 4 2 2 2" xfId="42276" xr:uid="{2862F805-C286-4C66-92B3-2F14B191B1DF}"/>
    <cellStyle name="Normal 3 4 2 2 3 4 2 2 3" xfId="44686" xr:uid="{3F212FB6-F1C5-40F1-8206-62176454F90A}"/>
    <cellStyle name="Normal 3 4 2 2 3 4 2 3" xfId="42275" xr:uid="{B5008314-32D1-4CDA-A5C8-A82DED469718}"/>
    <cellStyle name="Normal 3 4 2 2 3 4 2 4" xfId="44685" xr:uid="{6D9FAF80-3ECC-4439-8E53-D22D8CA0B989}"/>
    <cellStyle name="Normal 3 4 2 2 3 4 3" xfId="22485" xr:uid="{A7E81C60-AC9B-4A61-8614-2B0C5B1349FF}"/>
    <cellStyle name="Normal 3 4 2 2 3 4 3 2" xfId="22486" xr:uid="{A7155C9B-795F-4749-8FD5-00134E2A6FD4}"/>
    <cellStyle name="Normal 3 4 2 2 3 4 3 2 2" xfId="42278" xr:uid="{BD0B7BA5-878F-4A49-9570-7701926D2B3A}"/>
    <cellStyle name="Normal 3 4 2 2 3 4 3 2 3" xfId="44688" xr:uid="{F095B5E9-E4C3-46B9-8539-D7C26BF986E0}"/>
    <cellStyle name="Normal 3 4 2 2 3 4 3 3" xfId="42277" xr:uid="{0B9F7CFE-3ED6-4751-B27D-C9FC71A448A5}"/>
    <cellStyle name="Normal 3 4 2 2 3 4 3 4" xfId="44687" xr:uid="{EE2EC0CC-E1F3-4F02-B50D-6E7DF386E766}"/>
    <cellStyle name="Normal 3 4 2 2 3 4 4" xfId="22487" xr:uid="{3D92B309-B0CC-4394-8879-E395BF445F26}"/>
    <cellStyle name="Normal 3 4 2 2 3 4 4 2" xfId="42279" xr:uid="{0204238D-0145-43B7-97CB-7A01E10D5C95}"/>
    <cellStyle name="Normal 3 4 2 2 3 4 4 3" xfId="44689" xr:uid="{060AB687-68B0-4A6C-BC26-32D56B3BC062}"/>
    <cellStyle name="Normal 3 4 2 2 3 4 5" xfId="22488" xr:uid="{9BC6A8F6-9354-4CCD-8E58-C0A09D9A6F49}"/>
    <cellStyle name="Normal 3 4 2 2 3 4 5 2" xfId="42280" xr:uid="{136D7C0C-A7E5-4ACA-9BD6-C933723F4AD3}"/>
    <cellStyle name="Normal 3 4 2 2 3 4 5 3" xfId="44690" xr:uid="{ECBD63E4-48FA-4BDE-B04D-F28B47FD0EFA}"/>
    <cellStyle name="Normal 3 4 2 2 3 4 6" xfId="22482" xr:uid="{8E504E5E-AEA9-4511-84CE-A5FC05A94562}"/>
    <cellStyle name="Normal 3 4 2 2 3 4 6 2" xfId="42274" xr:uid="{B90F4E98-B081-42BA-9BD7-4C2051A075CA}"/>
    <cellStyle name="Normal 3 4 2 2 3 4 7" xfId="27604" xr:uid="{C348DCFB-7B9F-4207-863C-59E5DE1F656C}"/>
    <cellStyle name="Normal 3 4 2 2 3 4 8" xfId="44684" xr:uid="{58A7FCAE-4E80-4581-89EC-944734CA96EB}"/>
    <cellStyle name="Normal 3 4 2 2 3 4 9" xfId="49294" xr:uid="{DB361F42-4093-4865-B022-91D531DD57EE}"/>
    <cellStyle name="Normal 3 4 2 2 3 5" xfId="22489" xr:uid="{5D49B60F-061C-459E-A060-A5B2EEB14B8C}"/>
    <cellStyle name="Normal 3 4 2 2 3 5 2" xfId="22490" xr:uid="{14E8AE01-6D4B-4752-99F3-FAAADA6C873F}"/>
    <cellStyle name="Normal 3 4 2 2 3 5 2 2" xfId="42282" xr:uid="{6A246966-19A5-43C4-9E2C-F84834B8018E}"/>
    <cellStyle name="Normal 3 4 2 2 3 5 2 3" xfId="44692" xr:uid="{5331991D-7384-4E41-A174-F632A00BA920}"/>
    <cellStyle name="Normal 3 4 2 2 3 5 3" xfId="42281" xr:uid="{D223F328-C23C-492A-8028-1BA1522BCE07}"/>
    <cellStyle name="Normal 3 4 2 2 3 5 4" xfId="44691" xr:uid="{C350F630-3462-42B8-9417-9FF3C4A767D0}"/>
    <cellStyle name="Normal 3 4 2 2 3 6" xfId="22491" xr:uid="{B6F57C70-DAB3-4DA1-A145-6524C49026A4}"/>
    <cellStyle name="Normal 3 4 2 2 3 6 2" xfId="22492" xr:uid="{592C48DB-5AD6-4514-8318-92D68A55849A}"/>
    <cellStyle name="Normal 3 4 2 2 3 6 2 2" xfId="42284" xr:uid="{9A0099C7-1AB1-420F-926B-AAA3CF661B0E}"/>
    <cellStyle name="Normal 3 4 2 2 3 6 2 3" xfId="44694" xr:uid="{69E03EE5-DA84-4162-A338-799CEBF6E267}"/>
    <cellStyle name="Normal 3 4 2 2 3 6 3" xfId="42283" xr:uid="{8F3ED5F4-B470-4335-9B59-A9835FD88607}"/>
    <cellStyle name="Normal 3 4 2 2 3 6 4" xfId="44693" xr:uid="{B456C7AC-286C-46C4-8F88-63192ACC5678}"/>
    <cellStyle name="Normal 3 4 2 2 3 7" xfId="22493" xr:uid="{292482D4-6D73-41B7-82D0-92DE45B11B13}"/>
    <cellStyle name="Normal 3 4 2 2 3 7 2" xfId="42285" xr:uid="{31D78596-A4D2-41E4-A572-E93C75A29788}"/>
    <cellStyle name="Normal 3 4 2 2 3 7 3" xfId="44695" xr:uid="{6F0C1D7B-5489-44F3-8FD8-24790D97D468}"/>
    <cellStyle name="Normal 3 4 2 2 3 8" xfId="22494" xr:uid="{4EDA95F7-40C9-4B05-A4DB-5F4E5115C221}"/>
    <cellStyle name="Normal 3 4 2 2 3 8 2" xfId="42286" xr:uid="{FFF43332-956D-48D5-9270-7700A595E57F}"/>
    <cellStyle name="Normal 3 4 2 2 3 8 3" xfId="44696" xr:uid="{37CAC2F2-72EB-432F-AC66-8AD2C34F9D9C}"/>
    <cellStyle name="Normal 3 4 2 2 3 9" xfId="22439" xr:uid="{9E449899-E61D-4E74-832C-7631F3BB1506}"/>
    <cellStyle name="Normal 3 4 2 2 3 9 2" xfId="42231" xr:uid="{67AF4B19-C567-47E6-BF0C-39B9B480A86C}"/>
    <cellStyle name="Normal 3 4 2 2 4" xfId="2180" xr:uid="{3FF10BF1-77D7-4856-AD7C-22A19AE3B312}"/>
    <cellStyle name="Normal 3 4 2 2 4 2" xfId="4853" xr:uid="{10F7000C-95FD-457F-B926-FEFC15992507}"/>
    <cellStyle name="Normal 3 4 2 2 4 2 2" xfId="8622" xr:uid="{FFCDB8B8-1A8A-47C3-B204-1502470685D5}"/>
    <cellStyle name="Normal 3 4 2 2 4 2 2 2" xfId="30112" xr:uid="{B17DCC7F-CEEC-42C6-8801-4766FFFFC975}"/>
    <cellStyle name="Normal 3 4 2 2 4 2 3" xfId="26340" xr:uid="{CBB125DC-4250-412F-9A08-F778E7D1B19D}"/>
    <cellStyle name="Normal 3 4 2 2 4 2 4" xfId="48911" xr:uid="{3F5B2DFD-3B2A-482D-8D66-6BB7FD3DF6C6}"/>
    <cellStyle name="Normal 3 4 2 2 4 3" xfId="6242" xr:uid="{B58CB1B5-3155-4947-97D9-447C05A8D444}"/>
    <cellStyle name="Normal 3 4 2 2 4 3 2" xfId="27730" xr:uid="{AB463345-494C-45D0-B205-C8794323FD88}"/>
    <cellStyle name="Normal 3 4 2 2 4 3 3" xfId="49415" xr:uid="{597D4936-DA34-48E2-AD77-7A9C563BB5A5}"/>
    <cellStyle name="Normal 3 4 2 2 4 4" xfId="22495" xr:uid="{C56FA5F0-3F46-49FA-B6C8-34D0EF20EC2D}"/>
    <cellStyle name="Normal 3 4 2 2 4 5" xfId="23890" xr:uid="{F006F4B3-905C-4547-A918-46861FB7D40C}"/>
    <cellStyle name="Normal 3 4 2 2 4 6" xfId="47152" xr:uid="{A224D9B9-B8F6-4DEF-8A39-F9A7CB39ECC0}"/>
    <cellStyle name="Normal 3 4 2 2 5" xfId="4638" xr:uid="{D3314EA5-DCBA-4036-8A77-DD18DAB6617A}"/>
    <cellStyle name="Normal 3 4 2 2 5 2" xfId="8409" xr:uid="{D88646F6-4C4C-43BB-923B-4C154C69E452}"/>
    <cellStyle name="Normal 3 4 2 2 5 2 2" xfId="29899" xr:uid="{482E24BC-4A41-414C-9B58-CCE895AE3030}"/>
    <cellStyle name="Normal 3 4 2 2 5 3" xfId="26124" xr:uid="{84459B49-356B-4DF2-B2D8-E5DD5C4B3FFC}"/>
    <cellStyle name="Normal 3 4 2 2 5 4" xfId="48726" xr:uid="{31EBB33F-A218-47B9-BFEB-728A1D7AE4E8}"/>
    <cellStyle name="Normal 3 4 2 2 6" xfId="6059" xr:uid="{FF12C1AD-1A23-49C0-9EA3-960C729C3C35}"/>
    <cellStyle name="Normal 3 4 2 2 6 2" xfId="27546" xr:uid="{EABA4EC4-28EC-4954-AF6A-C4F6F1D38AA1}"/>
    <cellStyle name="Normal 3 4 2 2 6 3" xfId="49236" xr:uid="{FAB2D8DE-9C7B-4F09-B121-BEBA69B449B3}"/>
    <cellStyle name="Normal 3 4 2 2 7" xfId="12639" xr:uid="{3E64500C-23F6-4E9B-8D76-23CE2EB42FCC}"/>
    <cellStyle name="Normal 3 4 2 2 8" xfId="22382" xr:uid="{943CDA80-5798-435F-88DE-A8B766EE08A1}"/>
    <cellStyle name="Normal 3 4 2 2 9" xfId="23706" xr:uid="{26E51C93-5C1D-4D6B-992E-5939B9535912}"/>
    <cellStyle name="Normal 3 4 2 3" xfId="1990" xr:uid="{726295B8-F673-4EB9-8309-606EA873F8A1}"/>
    <cellStyle name="Normal 3 4 2 3 2" xfId="2047" xr:uid="{2C194814-6065-42D8-86ED-54A883652149}"/>
    <cellStyle name="Normal 3 4 2 3 2 2" xfId="2252" xr:uid="{0E336454-DB4D-4E82-93F7-88188458ED74}"/>
    <cellStyle name="Normal 3 4 2 3 2 2 2" xfId="4928" xr:uid="{821B59B0-CC07-4E6F-9DE7-2A1113C5430E}"/>
    <cellStyle name="Normal 3 4 2 3 2 2 2 2" xfId="8694" xr:uid="{6664F5AC-783B-48DB-95E6-6177D3E7B9B2}"/>
    <cellStyle name="Normal 3 4 2 3 2 2 2 2 2" xfId="30184" xr:uid="{D74EF031-8627-4914-A734-7071D9784C97}"/>
    <cellStyle name="Normal 3 4 2 3 2 2 2 3" xfId="26415" xr:uid="{86868D2F-C358-4DFC-AE2F-25E30CFB17B9}"/>
    <cellStyle name="Normal 3 4 2 3 2 2 2 4" xfId="48984" xr:uid="{4C76EC04-B1C0-4A44-80EC-51DC1FBEF1B0}"/>
    <cellStyle name="Normal 3 4 2 3 2 2 3" xfId="6315" xr:uid="{8389B2EB-31D3-43FB-A328-ECCA3253AD7E}"/>
    <cellStyle name="Normal 3 4 2 3 2 2 3 2" xfId="27803" xr:uid="{237096BF-9220-48EB-9A01-B38AEC0FC3B3}"/>
    <cellStyle name="Normal 3 4 2 3 2 2 3 3" xfId="49490" xr:uid="{19015307-DD34-43EF-8B2D-6054F3B4DD12}"/>
    <cellStyle name="Normal 3 4 2 3 2 2 4" xfId="23963" xr:uid="{38A36D13-6DFB-40D0-AB19-9C6804FAE7C1}"/>
    <cellStyle name="Normal 3 4 2 3 2 2 5" xfId="47225" xr:uid="{8F321D27-DEF3-4585-A27E-96E77E1B48A9}"/>
    <cellStyle name="Normal 3 4 2 3 2 3" xfId="4713" xr:uid="{664D3167-F80C-4F17-BD7A-1DC707E308CE}"/>
    <cellStyle name="Normal 3 4 2 3 2 3 2" xfId="8481" xr:uid="{71D480C1-00E7-4C9C-99FA-1AA4598671C1}"/>
    <cellStyle name="Normal 3 4 2 3 2 3 2 2" xfId="29971" xr:uid="{A8FA4D0A-84B0-4D00-81B7-226E186FC069}"/>
    <cellStyle name="Normal 3 4 2 3 2 3 3" xfId="26199" xr:uid="{D5B12860-8136-4744-9C11-3EEE8BD792FB}"/>
    <cellStyle name="Normal 3 4 2 3 2 3 4" xfId="48800" xr:uid="{32A8A37C-BBB7-4622-9DD6-3538FC6F0339}"/>
    <cellStyle name="Normal 3 4 2 3 2 4" xfId="6132" xr:uid="{47118929-3878-441E-B41B-BB8AF1CB4FCB}"/>
    <cellStyle name="Normal 3 4 2 3 2 4 2" xfId="27619" xr:uid="{2110BCC2-E1BA-4E32-AA52-CB07D61EB170}"/>
    <cellStyle name="Normal 3 4 2 3 2 4 3" xfId="49309" xr:uid="{72134FB8-C99D-43A4-A0DF-66C026E26E3A}"/>
    <cellStyle name="Normal 3 4 2 3 2 5" xfId="22497" xr:uid="{D0033282-F269-473D-9F58-11918F955857}"/>
    <cellStyle name="Normal 3 4 2 3 2 6" xfId="23780" xr:uid="{8655A54E-4B71-47C4-950C-0EEDA4DC4FFD}"/>
    <cellStyle name="Normal 3 4 2 3 2 7" xfId="47042" xr:uid="{F53CD17A-E510-4700-B4E0-E06362D8E12E}"/>
    <cellStyle name="Normal 3 4 2 3 3" xfId="2196" xr:uid="{38A1B48F-7614-4730-9C5D-B5BDF285AA75}"/>
    <cellStyle name="Normal 3 4 2 3 3 2" xfId="4869" xr:uid="{8FC49E5C-6166-4C20-86FE-BE6EDC193B28}"/>
    <cellStyle name="Normal 3 4 2 3 3 2 2" xfId="8637" xr:uid="{50582443-93AA-4290-ABB5-AACBD7AF0746}"/>
    <cellStyle name="Normal 3 4 2 3 3 2 2 2" xfId="30127" xr:uid="{2871020A-E9A3-40E9-90CE-938A6D5BA246}"/>
    <cellStyle name="Normal 3 4 2 3 3 2 3" xfId="26356" xr:uid="{9CEF660F-405B-42D5-94B4-9A66BC768F8C}"/>
    <cellStyle name="Normal 3 4 2 3 3 2 4" xfId="48926" xr:uid="{1FBCAABF-E308-483D-B34C-70D0B3ADBA4F}"/>
    <cellStyle name="Normal 3 4 2 3 3 3" xfId="6257" xr:uid="{82C3D5E6-CBE7-42A5-852E-3AB41EDCE155}"/>
    <cellStyle name="Normal 3 4 2 3 3 3 2" xfId="27745" xr:uid="{5E4AFBD1-E4C6-4DD5-9AFC-57287EABE3A0}"/>
    <cellStyle name="Normal 3 4 2 3 3 3 3" xfId="49431" xr:uid="{83927D13-0307-47E4-893C-355E6862FFA6}"/>
    <cellStyle name="Normal 3 4 2 3 3 4" xfId="23905" xr:uid="{F797EA3D-499C-47D7-9AE0-64C530C95B11}"/>
    <cellStyle name="Normal 3 4 2 3 3 5" xfId="47167" xr:uid="{3EE6521C-A245-413C-B7C3-A00007A95B8F}"/>
    <cellStyle name="Normal 3 4 2 3 4" xfId="4654" xr:uid="{B8274E16-D160-45B5-899B-DE3C861BCFD1}"/>
    <cellStyle name="Normal 3 4 2 3 4 2" xfId="8424" xr:uid="{EB65ACA8-C44F-4DCB-A5B1-958589359EFE}"/>
    <cellStyle name="Normal 3 4 2 3 4 2 2" xfId="29914" xr:uid="{B8F46115-BC28-4CCA-BB00-658A6DC0717B}"/>
    <cellStyle name="Normal 3 4 2 3 4 3" xfId="26140" xr:uid="{98FA1B65-3447-4AAC-84DF-179FBA863652}"/>
    <cellStyle name="Normal 3 4 2 3 4 4" xfId="48742" xr:uid="{624F8D28-6881-4465-9F58-ED53A295682B}"/>
    <cellStyle name="Normal 3 4 2 3 5" xfId="6074" xr:uid="{0D00D72B-3BE1-4955-86ED-DFA2E8ABB1F3}"/>
    <cellStyle name="Normal 3 4 2 3 5 2" xfId="27561" xr:uid="{C60FE992-0FB0-41D6-AB3C-15CB4344957C}"/>
    <cellStyle name="Normal 3 4 2 3 5 3" xfId="49251" xr:uid="{7F34FDC7-DE8E-4463-B5DB-9A39FBA41B0F}"/>
    <cellStyle name="Normal 3 4 2 3 6" xfId="12640" xr:uid="{DDE27A69-644F-4D22-9CED-AE39F4928E55}"/>
    <cellStyle name="Normal 3 4 2 3 7" xfId="22496" xr:uid="{3E2AF7E2-9B1A-4DF8-B8F4-2DB98BF2F729}"/>
    <cellStyle name="Normal 3 4 2 3 8" xfId="23722" xr:uid="{E46FA4CE-9565-4159-829D-4A38D3985062}"/>
    <cellStyle name="Normal 3 4 2 3 9" xfId="46984" xr:uid="{3387A450-F4D6-4F4B-A701-898245999133}"/>
    <cellStyle name="Normal 3 4 2 4" xfId="2019" xr:uid="{2308EE6E-4DA6-45E5-89EA-64E085922BDA}"/>
    <cellStyle name="Normal 3 4 2 4 10" xfId="44697" xr:uid="{DB2629A2-5BD1-4A33-AA7A-FC9A8DF16B5A}"/>
    <cellStyle name="Normal 3 4 2 4 11" xfId="47013" xr:uid="{BFBE90AE-0E05-4CB8-B144-A19066163361}"/>
    <cellStyle name="Normal 3 4 2 4 2" xfId="2224" xr:uid="{3B2D9986-0A45-422E-8AD8-0B46750D4C41}"/>
    <cellStyle name="Normal 3 4 2 4 2 10" xfId="47196" xr:uid="{899730A9-1F03-43D6-A761-5FF2C95C27B7}"/>
    <cellStyle name="Normal 3 4 2 4 2 2" xfId="4898" xr:uid="{E5EEBA80-12C2-4BD5-A890-0E1AC6C812CB}"/>
    <cellStyle name="Normal 3 4 2 4 2 2 2" xfId="8665" xr:uid="{9304F3A6-BB76-41F7-9E5D-016BC50DE28C}"/>
    <cellStyle name="Normal 3 4 2 4 2 2 2 2" xfId="22502" xr:uid="{2C2E201F-836D-4245-A9E8-A702F455B812}"/>
    <cellStyle name="Normal 3 4 2 4 2 2 2 2 2" xfId="42291" xr:uid="{47CFA918-A657-4173-9F68-C63839D6FE44}"/>
    <cellStyle name="Normal 3 4 2 4 2 2 2 2 3" xfId="44701" xr:uid="{62C23D68-CE89-4914-91E2-28F0434EABBD}"/>
    <cellStyle name="Normal 3 4 2 4 2 2 2 3" xfId="22501" xr:uid="{7C0012A2-285A-49EE-9451-46AF08411B7A}"/>
    <cellStyle name="Normal 3 4 2 4 2 2 2 3 2" xfId="42290" xr:uid="{7310B7DB-7D20-47F4-8572-F1B643FE0AB9}"/>
    <cellStyle name="Normal 3 4 2 4 2 2 2 4" xfId="30155" xr:uid="{B1F89EDC-5FDE-4AB3-B600-E5724C21DCAF}"/>
    <cellStyle name="Normal 3 4 2 4 2 2 2 5" xfId="44700" xr:uid="{6FC68145-C851-453D-A740-9307D14EC300}"/>
    <cellStyle name="Normal 3 4 2 4 2 2 3" xfId="22503" xr:uid="{CD6FA23D-8344-4BC3-9B04-650F544836C6}"/>
    <cellStyle name="Normal 3 4 2 4 2 2 3 2" xfId="22504" xr:uid="{2313A114-095F-4F9D-8E02-31EDE7325BE4}"/>
    <cellStyle name="Normal 3 4 2 4 2 2 3 2 2" xfId="42293" xr:uid="{4F776BC9-9845-4FD3-9F51-3117F7A2B6AD}"/>
    <cellStyle name="Normal 3 4 2 4 2 2 3 2 3" xfId="44703" xr:uid="{EA860B69-A798-4DA0-A446-088B0E211C0F}"/>
    <cellStyle name="Normal 3 4 2 4 2 2 3 3" xfId="42292" xr:uid="{E7D31614-8046-47A2-9EF6-1F8E8600EB50}"/>
    <cellStyle name="Normal 3 4 2 4 2 2 3 4" xfId="44702" xr:uid="{1F214582-D1A9-43D1-86D8-1B9FCA4B1468}"/>
    <cellStyle name="Normal 3 4 2 4 2 2 4" xfId="22505" xr:uid="{77DF31FB-28A9-4391-984B-8E6B709D7946}"/>
    <cellStyle name="Normal 3 4 2 4 2 2 4 2" xfId="42294" xr:uid="{A75A3684-C6C5-4260-B986-B87E4D20C7F4}"/>
    <cellStyle name="Normal 3 4 2 4 2 2 4 3" xfId="44704" xr:uid="{8AF05BC8-CFA2-46A7-A1F7-1F4347EC3F79}"/>
    <cellStyle name="Normal 3 4 2 4 2 2 5" xfId="22506" xr:uid="{C47B8C7C-F893-40F7-8E60-CD2DF323B800}"/>
    <cellStyle name="Normal 3 4 2 4 2 2 5 2" xfId="42295" xr:uid="{74F7C5A4-F7B4-4966-B517-9F12950CD8FE}"/>
    <cellStyle name="Normal 3 4 2 4 2 2 5 3" xfId="44705" xr:uid="{1A26B6F1-A210-4ED2-846E-2F8805F9936D}"/>
    <cellStyle name="Normal 3 4 2 4 2 2 6" xfId="22500" xr:uid="{E14A8A89-CA0A-426D-A010-B14B9F49BD05}"/>
    <cellStyle name="Normal 3 4 2 4 2 2 6 2" xfId="42289" xr:uid="{A45BF924-5316-47FE-BBB5-7F198CBBC2FC}"/>
    <cellStyle name="Normal 3 4 2 4 2 2 7" xfId="26385" xr:uid="{CAA85703-B190-4E6E-90BF-A0FE5D513C9C}"/>
    <cellStyle name="Normal 3 4 2 4 2 2 8" xfId="44699" xr:uid="{2772B67C-C834-4640-A41D-725F8E363027}"/>
    <cellStyle name="Normal 3 4 2 4 2 2 9" xfId="48955" xr:uid="{5AD510B9-E398-4A3B-8957-75EAD98FA8FB}"/>
    <cellStyle name="Normal 3 4 2 4 2 3" xfId="6286" xr:uid="{C682DE69-C0FD-412F-A9F8-0F21508201C8}"/>
    <cellStyle name="Normal 3 4 2 4 2 3 2" xfId="22508" xr:uid="{2E8FEBD4-437F-470A-A73C-9051202589A4}"/>
    <cellStyle name="Normal 3 4 2 4 2 3 2 2" xfId="42297" xr:uid="{ABF55886-AEC4-45C0-BB0D-68C81A788199}"/>
    <cellStyle name="Normal 3 4 2 4 2 3 2 3" xfId="44707" xr:uid="{BB93F9C2-DAF7-4327-891D-F1DE9C95C739}"/>
    <cellStyle name="Normal 3 4 2 4 2 3 3" xfId="22507" xr:uid="{DC26DEB9-2F3D-49F0-AA1B-EDBBEB2FEE99}"/>
    <cellStyle name="Normal 3 4 2 4 2 3 3 2" xfId="42296" xr:uid="{145BD3B8-939C-464D-A562-D3AF55A4D024}"/>
    <cellStyle name="Normal 3 4 2 4 2 3 4" xfId="27774" xr:uid="{6F88D381-335F-49EA-B6DD-BE5878DFB96A}"/>
    <cellStyle name="Normal 3 4 2 4 2 3 5" xfId="44706" xr:uid="{A4FA0B09-9687-429F-898D-C7C944371978}"/>
    <cellStyle name="Normal 3 4 2 4 2 3 6" xfId="49460" xr:uid="{87EE12D7-A001-4AE6-A19B-A3C65B0910C3}"/>
    <cellStyle name="Normal 3 4 2 4 2 4" xfId="22509" xr:uid="{B75AFFEE-C9C2-4933-A735-30DFD704057C}"/>
    <cellStyle name="Normal 3 4 2 4 2 4 2" xfId="22510" xr:uid="{C7782784-6D9D-4383-A1A7-3CD8CAFB2D81}"/>
    <cellStyle name="Normal 3 4 2 4 2 4 2 2" xfId="42299" xr:uid="{7100C42C-6BE6-4AB7-A364-61177A40F745}"/>
    <cellStyle name="Normal 3 4 2 4 2 4 2 3" xfId="44709" xr:uid="{583D1472-986E-4CF2-B75C-99C869B6A486}"/>
    <cellStyle name="Normal 3 4 2 4 2 4 3" xfId="42298" xr:uid="{60B5B0E5-8DBD-45A1-AFFF-EC1C62C6EC11}"/>
    <cellStyle name="Normal 3 4 2 4 2 4 4" xfId="44708" xr:uid="{6C822054-3724-44ED-AD54-3F1C7F872311}"/>
    <cellStyle name="Normal 3 4 2 4 2 5" xfId="22511" xr:uid="{6EDA4A05-3411-456A-9352-4E5FFC4EA50E}"/>
    <cellStyle name="Normal 3 4 2 4 2 5 2" xfId="42300" xr:uid="{155BFA73-E1DE-4D53-A3D4-32944BCEEF29}"/>
    <cellStyle name="Normal 3 4 2 4 2 5 3" xfId="44710" xr:uid="{C80CBE4F-F99C-4688-A3A4-4E5D86EBC8BD}"/>
    <cellStyle name="Normal 3 4 2 4 2 6" xfId="22512" xr:uid="{DBF2C8B4-DFEE-40EF-B827-7520F587E6D5}"/>
    <cellStyle name="Normal 3 4 2 4 2 6 2" xfId="42301" xr:uid="{0C887D76-55C1-4E0A-BDA3-A9F943724C7C}"/>
    <cellStyle name="Normal 3 4 2 4 2 6 3" xfId="44711" xr:uid="{06D76730-A61E-4D77-B79F-B3481651BB79}"/>
    <cellStyle name="Normal 3 4 2 4 2 7" xfId="22499" xr:uid="{85DFC46F-A177-423D-8EAC-4C8D5E20C2A2}"/>
    <cellStyle name="Normal 3 4 2 4 2 7 2" xfId="42288" xr:uid="{DC5E4167-C7E5-4BEC-A76D-2997784AFA30}"/>
    <cellStyle name="Normal 3 4 2 4 2 8" xfId="23934" xr:uid="{2F11C779-4169-4792-9DE2-BA1A48B717DF}"/>
    <cellStyle name="Normal 3 4 2 4 2 9" xfId="44698" xr:uid="{31C6EBC5-9A6F-4EAE-9457-AFAE187E2AE5}"/>
    <cellStyle name="Normal 3 4 2 4 3" xfId="4684" xr:uid="{8BE5ED18-351A-4F45-8FD6-96549001C161}"/>
    <cellStyle name="Normal 3 4 2 4 3 2" xfId="8453" xr:uid="{73560756-61F1-4485-B2E4-8281656E2914}"/>
    <cellStyle name="Normal 3 4 2 4 3 2 2" xfId="22515" xr:uid="{D7A88D0D-8774-4AD2-9886-729D53C8BB82}"/>
    <cellStyle name="Normal 3 4 2 4 3 2 2 2" xfId="42304" xr:uid="{8A6D8B42-DC5D-4795-B1D8-8665DB6A5913}"/>
    <cellStyle name="Normal 3 4 2 4 3 2 2 3" xfId="44714" xr:uid="{DB03E727-8DD9-4716-90CC-E1A92178079B}"/>
    <cellStyle name="Normal 3 4 2 4 3 2 3" xfId="22514" xr:uid="{EB6BDFC2-A3BA-4E8D-B7D7-1A6E77B234C2}"/>
    <cellStyle name="Normal 3 4 2 4 3 2 3 2" xfId="42303" xr:uid="{F08E8DC7-B966-4E03-A78B-2B335A7EE8C2}"/>
    <cellStyle name="Normal 3 4 2 4 3 2 4" xfId="29943" xr:uid="{117DEE48-444C-49B3-AC41-ACAC5DA7A9C7}"/>
    <cellStyle name="Normal 3 4 2 4 3 2 5" xfId="44713" xr:uid="{D74FCAE7-617F-44A3-A62A-1DAA35E43EBC}"/>
    <cellStyle name="Normal 3 4 2 4 3 3" xfId="22516" xr:uid="{05C8F607-499E-41E0-B8BC-B76FC67CD02B}"/>
    <cellStyle name="Normal 3 4 2 4 3 3 2" xfId="22517" xr:uid="{86E691E4-0C37-4CB8-8179-BA6059C313CA}"/>
    <cellStyle name="Normal 3 4 2 4 3 3 2 2" xfId="42306" xr:uid="{9A90CCE1-5A73-45A4-97F7-7EEAD67C4921}"/>
    <cellStyle name="Normal 3 4 2 4 3 3 2 3" xfId="44716" xr:uid="{27BCB5F2-395E-4886-8FED-B5611F3B05B9}"/>
    <cellStyle name="Normal 3 4 2 4 3 3 3" xfId="42305" xr:uid="{89FD788A-5112-44E3-A01B-7D7B0AFF512D}"/>
    <cellStyle name="Normal 3 4 2 4 3 3 4" xfId="44715" xr:uid="{5F071F81-EA49-4A43-8D47-AE366F0EB6AF}"/>
    <cellStyle name="Normal 3 4 2 4 3 4" xfId="22518" xr:uid="{6E1B14B4-3317-442B-BDCD-C99874BCDEDE}"/>
    <cellStyle name="Normal 3 4 2 4 3 4 2" xfId="42307" xr:uid="{9A30C97A-4FFA-4711-B474-C91865991B56}"/>
    <cellStyle name="Normal 3 4 2 4 3 4 3" xfId="44717" xr:uid="{8939906E-3BAB-437E-9B43-8378D3B40924}"/>
    <cellStyle name="Normal 3 4 2 4 3 5" xfId="22519" xr:uid="{6A6FE09A-5D89-4A18-BFDE-A428AE5214C2}"/>
    <cellStyle name="Normal 3 4 2 4 3 5 2" xfId="42308" xr:uid="{6D719341-6405-4705-B503-F0B2AD0AB350}"/>
    <cellStyle name="Normal 3 4 2 4 3 5 3" xfId="44718" xr:uid="{0849FB35-F067-46BD-8D4A-66E95A8E163A}"/>
    <cellStyle name="Normal 3 4 2 4 3 6" xfId="22513" xr:uid="{2B46DCAF-0290-4417-8A82-1894909CA553}"/>
    <cellStyle name="Normal 3 4 2 4 3 6 2" xfId="42302" xr:uid="{8CFB7CE4-4C15-4071-A62D-AF56937FA76B}"/>
    <cellStyle name="Normal 3 4 2 4 3 7" xfId="26170" xr:uid="{B4318580-C847-4232-A47A-71EEAAA1F33B}"/>
    <cellStyle name="Normal 3 4 2 4 3 8" xfId="44712" xr:uid="{D5F8CFEC-FA14-475E-8E14-902C84DF206A}"/>
    <cellStyle name="Normal 3 4 2 4 3 9" xfId="48771" xr:uid="{917C5CB3-077D-4DF5-B48A-8B8DAEDC116E}"/>
    <cellStyle name="Normal 3 4 2 4 4" xfId="6103" xr:uid="{7D101194-D40B-41B2-8828-1370E7F553C5}"/>
    <cellStyle name="Normal 3 4 2 4 4 2" xfId="22521" xr:uid="{F58B0B14-2FC6-4D50-A28F-95C2AE926B6B}"/>
    <cellStyle name="Normal 3 4 2 4 4 2 2" xfId="42310" xr:uid="{53EDEC4B-84CD-4F75-A20C-DF7E9301F248}"/>
    <cellStyle name="Normal 3 4 2 4 4 2 3" xfId="44720" xr:uid="{2581C028-5647-41F3-8833-7550F157126E}"/>
    <cellStyle name="Normal 3 4 2 4 4 3" xfId="22520" xr:uid="{26394818-0FEF-4991-B98E-6BA37E867A19}"/>
    <cellStyle name="Normal 3 4 2 4 4 3 2" xfId="42309" xr:uid="{E2EB0B15-4133-45FE-A5A9-FBF933EAA001}"/>
    <cellStyle name="Normal 3 4 2 4 4 4" xfId="27590" xr:uid="{2E4F769B-5C68-4B0F-A6D6-CDB4BB38ADD5}"/>
    <cellStyle name="Normal 3 4 2 4 4 5" xfId="44719" xr:uid="{82DDBCED-B526-4614-96C9-38189DFCC69A}"/>
    <cellStyle name="Normal 3 4 2 4 4 6" xfId="49280" xr:uid="{01C980B3-EE31-4CD3-9867-00B8A58200E7}"/>
    <cellStyle name="Normal 3 4 2 4 5" xfId="12641" xr:uid="{8AE8FDF3-4A78-468E-A0F8-C8CDFE7D2227}"/>
    <cellStyle name="Normal 3 4 2 4 5 2" xfId="22523" xr:uid="{B66907C6-3511-4A6A-94A6-3A168F0CC87F}"/>
    <cellStyle name="Normal 3 4 2 4 5 2 2" xfId="42312" xr:uid="{2B8CF038-3472-41A0-8448-50226413DCEC}"/>
    <cellStyle name="Normal 3 4 2 4 5 2 3" xfId="44722" xr:uid="{4C52BDA7-D57A-42B6-9914-C022B8798B6C}"/>
    <cellStyle name="Normal 3 4 2 4 5 3" xfId="22522" xr:uid="{B4A364F0-F671-4DD3-844D-B15DC174FBFE}"/>
    <cellStyle name="Normal 3 4 2 4 5 3 2" xfId="42311" xr:uid="{18994521-659E-49FD-A737-DFA2D7D19E5B}"/>
    <cellStyle name="Normal 3 4 2 4 5 4" xfId="44721" xr:uid="{532B06C2-87B7-450D-B6C5-6BC629D3FF5F}"/>
    <cellStyle name="Normal 3 4 2 4 6" xfId="22524" xr:uid="{19212E18-87DB-4772-8772-8A04C0A01C23}"/>
    <cellStyle name="Normal 3 4 2 4 6 2" xfId="42313" xr:uid="{CBC0A1FB-8EFF-4700-B635-32E9A89A9DBE}"/>
    <cellStyle name="Normal 3 4 2 4 6 3" xfId="44723" xr:uid="{4147604D-5325-4C19-B672-3F2B71C09790}"/>
    <cellStyle name="Normal 3 4 2 4 7" xfId="22525" xr:uid="{E3709D73-0FE0-4B42-9335-E293D7D6576B}"/>
    <cellStyle name="Normal 3 4 2 4 7 2" xfId="42314" xr:uid="{1F817238-2CE7-41AA-AF95-72CE408246FD}"/>
    <cellStyle name="Normal 3 4 2 4 7 3" xfId="44724" xr:uid="{68ED9784-44CA-492C-BE05-97542B5E5CE1}"/>
    <cellStyle name="Normal 3 4 2 4 8" xfId="22498" xr:uid="{50067106-5B82-47CD-864D-EFBA92F2FAAA}"/>
    <cellStyle name="Normal 3 4 2 4 8 2" xfId="42287" xr:uid="{A7BF677B-0716-4224-AD83-4B3E9EA95FAD}"/>
    <cellStyle name="Normal 3 4 2 4 9" xfId="23751" xr:uid="{4E90768E-299D-4875-B920-57E1E608B030}"/>
    <cellStyle name="Normal 3 4 2 5" xfId="2166" xr:uid="{5ED65521-ABBA-4D88-B38D-5745F2B75E44}"/>
    <cellStyle name="Normal 3 4 2 5 10" xfId="47138" xr:uid="{BFC38A92-1416-47BD-B65A-8C7830016A84}"/>
    <cellStyle name="Normal 3 4 2 5 2" xfId="4839" xr:uid="{01742C16-319D-4275-98B7-29FB50F2786E}"/>
    <cellStyle name="Normal 3 4 2 5 2 2" xfId="8608" xr:uid="{EAC80620-43B7-4EEE-BE62-B8892E83E013}"/>
    <cellStyle name="Normal 3 4 2 5 2 2 2" xfId="22529" xr:uid="{933C04CF-8C59-4F1D-85B1-A1FC35B8FC01}"/>
    <cellStyle name="Normal 3 4 2 5 2 2 2 2" xfId="42318" xr:uid="{13062836-B2EB-4093-8FA2-CDBE78CA9C98}"/>
    <cellStyle name="Normal 3 4 2 5 2 2 2 3" xfId="44728" xr:uid="{9C877FAF-22C5-41A0-927C-2CBE1B34FBDE}"/>
    <cellStyle name="Normal 3 4 2 5 2 2 3" xfId="22528" xr:uid="{FF69D440-D8F4-4464-A4C4-39E0EF723E24}"/>
    <cellStyle name="Normal 3 4 2 5 2 2 3 2" xfId="42317" xr:uid="{E3C57761-8A29-4044-BF27-341E8DE1A739}"/>
    <cellStyle name="Normal 3 4 2 5 2 2 4" xfId="30098" xr:uid="{C266DFAB-1AC6-4F60-916A-FE5A06AE6B64}"/>
    <cellStyle name="Normal 3 4 2 5 2 2 5" xfId="44727" xr:uid="{E06FDE17-2C5E-4D59-AF19-C0A836AEB87C}"/>
    <cellStyle name="Normal 3 4 2 5 2 3" xfId="22530" xr:uid="{91A48E49-33B4-4D18-86AF-08A85F6876DF}"/>
    <cellStyle name="Normal 3 4 2 5 2 3 2" xfId="22531" xr:uid="{877D286D-58F6-4035-B62B-CD5AE3F0E62E}"/>
    <cellStyle name="Normal 3 4 2 5 2 3 2 2" xfId="42320" xr:uid="{4D69DEFF-6C4E-4C74-9BD8-215C3F88A813}"/>
    <cellStyle name="Normal 3 4 2 5 2 3 2 3" xfId="44730" xr:uid="{2E169478-3701-41BD-9373-67C0148B67F0}"/>
    <cellStyle name="Normal 3 4 2 5 2 3 3" xfId="42319" xr:uid="{D6933212-DCF2-43CA-AA76-3707350FA433}"/>
    <cellStyle name="Normal 3 4 2 5 2 3 4" xfId="44729" xr:uid="{3AAB913F-3524-4634-A1E5-772F542E6CF6}"/>
    <cellStyle name="Normal 3 4 2 5 2 4" xfId="22532" xr:uid="{0BB4EA38-7F98-4277-B656-3ECA55F66F64}"/>
    <cellStyle name="Normal 3 4 2 5 2 4 2" xfId="42321" xr:uid="{79A861A8-AAA7-4F1F-9C4D-4966D3AD8A67}"/>
    <cellStyle name="Normal 3 4 2 5 2 4 3" xfId="44731" xr:uid="{B64F07D1-C1DA-46F7-93AB-78ED74541A19}"/>
    <cellStyle name="Normal 3 4 2 5 2 5" xfId="22533" xr:uid="{9188882A-4E9A-4C4F-8589-44A0AF5E0293}"/>
    <cellStyle name="Normal 3 4 2 5 2 5 2" xfId="42322" xr:uid="{849A804F-1986-499D-AC69-B6AAE712283B}"/>
    <cellStyle name="Normal 3 4 2 5 2 5 3" xfId="44732" xr:uid="{3CCDC557-8DEE-43E1-9832-C4C44E81A64E}"/>
    <cellStyle name="Normal 3 4 2 5 2 6" xfId="22527" xr:uid="{2439DC2A-BD0B-4D53-A9E2-96FAD3D8E182}"/>
    <cellStyle name="Normal 3 4 2 5 2 6 2" xfId="42316" xr:uid="{1F3AFF77-D219-4CBE-BFC5-CFAC15B1FB20}"/>
    <cellStyle name="Normal 3 4 2 5 2 7" xfId="26326" xr:uid="{96E0E821-352E-4686-9D31-C04625027E43}"/>
    <cellStyle name="Normal 3 4 2 5 2 8" xfId="44726" xr:uid="{743370C6-EF7F-4D83-AE77-10A39D98C755}"/>
    <cellStyle name="Normal 3 4 2 5 2 9" xfId="48897" xr:uid="{807D7C07-28A5-45D0-9EA0-49290AF250EA}"/>
    <cellStyle name="Normal 3 4 2 5 3" xfId="6228" xr:uid="{152BAAF0-1250-4BF6-8F8B-A42D6CDCDE13}"/>
    <cellStyle name="Normal 3 4 2 5 3 2" xfId="22535" xr:uid="{9ECB8C64-8A69-4758-938E-960C031284FD}"/>
    <cellStyle name="Normal 3 4 2 5 3 2 2" xfId="42324" xr:uid="{66946D2F-5855-40E3-9716-83555D819A21}"/>
    <cellStyle name="Normal 3 4 2 5 3 2 3" xfId="44734" xr:uid="{B93DD548-A803-4D86-BBC0-86208CD7585B}"/>
    <cellStyle name="Normal 3 4 2 5 3 3" xfId="22534" xr:uid="{B3A7D166-8B14-4008-9E46-E5282E0A3885}"/>
    <cellStyle name="Normal 3 4 2 5 3 3 2" xfId="42323" xr:uid="{C7180352-0A69-4FDB-8652-B7B9BCD1B8A6}"/>
    <cellStyle name="Normal 3 4 2 5 3 4" xfId="27716" xr:uid="{5568387A-F925-4CB6-948A-1FCF0AF77173}"/>
    <cellStyle name="Normal 3 4 2 5 3 5" xfId="44733" xr:uid="{CCAF9B36-F07B-426E-B106-1B26277A7053}"/>
    <cellStyle name="Normal 3 4 2 5 3 6" xfId="49401" xr:uid="{2E001525-AD79-4EC7-AEF7-D56671BE7E57}"/>
    <cellStyle name="Normal 3 4 2 5 4" xfId="12642" xr:uid="{D2923899-B6AA-4AA5-9FE5-56852BFF30C7}"/>
    <cellStyle name="Normal 3 4 2 5 4 2" xfId="22537" xr:uid="{74B6162B-3A29-459D-BADF-3B5BF5AC0118}"/>
    <cellStyle name="Normal 3 4 2 5 4 2 2" xfId="42326" xr:uid="{AC67FA58-856F-4D38-A4AD-03A1DB71C0F0}"/>
    <cellStyle name="Normal 3 4 2 5 4 2 3" xfId="44736" xr:uid="{AB049D8E-8632-48F2-B53B-7AD6E7DEA450}"/>
    <cellStyle name="Normal 3 4 2 5 4 3" xfId="22536" xr:uid="{A2AC8598-DE8A-481B-A666-8754029D9E27}"/>
    <cellStyle name="Normal 3 4 2 5 4 3 2" xfId="42325" xr:uid="{96A1239A-6F0E-4240-BCE1-698EBC80580B}"/>
    <cellStyle name="Normal 3 4 2 5 4 4" xfId="44735" xr:uid="{F5D88527-AAB7-402A-B7EE-EFE01A5F0B91}"/>
    <cellStyle name="Normal 3 4 2 5 5" xfId="22538" xr:uid="{FA893699-23B7-46CA-8CEB-50B6B082331E}"/>
    <cellStyle name="Normal 3 4 2 5 5 2" xfId="42327" xr:uid="{D802A602-9352-42CB-AC83-FDF939118279}"/>
    <cellStyle name="Normal 3 4 2 5 5 3" xfId="44737" xr:uid="{2C79D63D-21CA-4DC9-AE3B-26417E7C58D1}"/>
    <cellStyle name="Normal 3 4 2 5 6" xfId="22539" xr:uid="{CE2195B7-8290-48D1-A41B-65D0C314AF7F}"/>
    <cellStyle name="Normal 3 4 2 5 6 2" xfId="42328" xr:uid="{174DBA65-FF97-4832-B69D-4094D6F085EF}"/>
    <cellStyle name="Normal 3 4 2 5 6 3" xfId="44738" xr:uid="{F959380D-7117-4366-9CB3-0D7B21203110}"/>
    <cellStyle name="Normal 3 4 2 5 7" xfId="22526" xr:uid="{E8F42C43-011E-4670-B799-E83630F49D16}"/>
    <cellStyle name="Normal 3 4 2 5 7 2" xfId="42315" xr:uid="{4A808D12-DDFC-4517-ABC3-77DE16D1B97F}"/>
    <cellStyle name="Normal 3 4 2 5 8" xfId="23876" xr:uid="{950FDE63-661D-4D80-A15A-8ACE217E41EA}"/>
    <cellStyle name="Normal 3 4 2 5 9" xfId="44725" xr:uid="{51E8CF68-D15E-49E4-9E89-4290B9CFCFAC}"/>
    <cellStyle name="Normal 3 4 2 6" xfId="2743" xr:uid="{F4EC64F0-9D75-461A-91F8-5F9826D0F3B1}"/>
    <cellStyle name="Normal 3 4 2 6 2" xfId="12643" xr:uid="{1802D72E-2BDA-45B2-8750-D9F365082AC3}"/>
    <cellStyle name="Normal 3 4 2 6 2 2" xfId="22542" xr:uid="{EB073302-5809-4170-B4F9-B669C559CFC7}"/>
    <cellStyle name="Normal 3 4 2 6 2 2 2" xfId="42331" xr:uid="{7174E99C-6890-4FCC-9573-A94C1C0483E6}"/>
    <cellStyle name="Normal 3 4 2 6 2 2 3" xfId="44741" xr:uid="{291A8BCA-D970-430B-BA3D-CEE94322099D}"/>
    <cellStyle name="Normal 3 4 2 6 2 3" xfId="22541" xr:uid="{9918B717-EBA9-4BF4-B82F-1A7DF22F1211}"/>
    <cellStyle name="Normal 3 4 2 6 2 3 2" xfId="42330" xr:uid="{267FD6F6-C21A-4245-A19D-A10A3923E28F}"/>
    <cellStyle name="Normal 3 4 2 6 2 4" xfId="44740" xr:uid="{3EEFDE13-4478-4282-B0AC-B1EFEC30EBBD}"/>
    <cellStyle name="Normal 3 4 2 6 3" xfId="22543" xr:uid="{B7FFAEAF-41FF-45C9-A88E-22D0BFE2EA41}"/>
    <cellStyle name="Normal 3 4 2 6 3 2" xfId="22544" xr:uid="{9546F5E7-535B-4F09-83FD-05950F8F48F0}"/>
    <cellStyle name="Normal 3 4 2 6 3 2 2" xfId="42333" xr:uid="{57D8A3A8-0ECC-4A6F-9DB2-5680A33A57A1}"/>
    <cellStyle name="Normal 3 4 2 6 3 2 3" xfId="44743" xr:uid="{11C194D8-E918-4891-82B2-BF0E3C0675C7}"/>
    <cellStyle name="Normal 3 4 2 6 3 3" xfId="42332" xr:uid="{A813084C-4C45-4C22-B244-3EF9C2BB0E09}"/>
    <cellStyle name="Normal 3 4 2 6 3 4" xfId="44742" xr:uid="{36B1E339-D8B2-43A3-89B8-D986650A5E09}"/>
    <cellStyle name="Normal 3 4 2 6 4" xfId="22545" xr:uid="{45FEB091-5D75-4177-9D1D-BF5D302F5FF8}"/>
    <cellStyle name="Normal 3 4 2 6 4 2" xfId="42334" xr:uid="{D777859C-76D2-47A0-9508-8482CEBC9698}"/>
    <cellStyle name="Normal 3 4 2 6 4 3" xfId="44744" xr:uid="{14AF6EBD-406D-49E7-ACA7-E074E5468918}"/>
    <cellStyle name="Normal 3 4 2 6 5" xfId="22546" xr:uid="{80B0B778-C1CE-46DD-97F3-141982241800}"/>
    <cellStyle name="Normal 3 4 2 6 5 2" xfId="42335" xr:uid="{4B308232-6C34-4F0D-A7C6-FF9C17048AA7}"/>
    <cellStyle name="Normal 3 4 2 6 5 3" xfId="44745" xr:uid="{99819F98-4DF9-4596-A9E6-9E27E8C4030A}"/>
    <cellStyle name="Normal 3 4 2 6 6" xfId="22540" xr:uid="{D52C2C27-4CE8-4476-B366-EC5A1DE1B5DF}"/>
    <cellStyle name="Normal 3 4 2 6 6 2" xfId="42329" xr:uid="{9C395CD8-EC6C-42E1-A4F0-23AC55CE56C1}"/>
    <cellStyle name="Normal 3 4 2 6 7" xfId="44739" xr:uid="{A271C7FD-5E23-4AD7-A5F4-DB5D22CFC416}"/>
    <cellStyle name="Normal 3 4 2 6 8" xfId="48712" xr:uid="{0141C5C1-7369-40FA-8B74-494FD30730D0}"/>
    <cellStyle name="Normal 3 4 2 7" xfId="4625" xr:uid="{C24CEC09-5DAB-46D7-A072-0758FB221A64}"/>
    <cellStyle name="Normal 3 4 2 7 2" xfId="8396" xr:uid="{9DF30362-8E1F-435C-97CB-1C0A5A01E7BF}"/>
    <cellStyle name="Normal 3 4 2 7 2 2" xfId="22548" xr:uid="{A38859A9-4001-4316-9FFA-86540688E6DA}"/>
    <cellStyle name="Normal 3 4 2 7 2 2 2" xfId="42337" xr:uid="{EC5A4272-6A85-449B-8F22-A0BB73CB79DB}"/>
    <cellStyle name="Normal 3 4 2 7 2 3" xfId="29886" xr:uid="{9A781037-BD06-49FD-8162-9D1E441B779D}"/>
    <cellStyle name="Normal 3 4 2 7 2 4" xfId="44747" xr:uid="{B3E30105-A5D0-4658-A850-44C1A91C7E82}"/>
    <cellStyle name="Normal 3 4 2 7 3" xfId="22547" xr:uid="{A7471E02-29B4-4AED-86A9-9A0F8751D43C}"/>
    <cellStyle name="Normal 3 4 2 7 3 2" xfId="42336" xr:uid="{BE581AC0-F114-4886-9625-C6DADF470ED5}"/>
    <cellStyle name="Normal 3 4 2 7 4" xfId="26111" xr:uid="{65A82468-9645-44B9-ADB2-EE506DBDFFBF}"/>
    <cellStyle name="Normal 3 4 2 7 5" xfId="44746" xr:uid="{3E644BD5-9360-47CA-95C9-3E39BAEBAB8F}"/>
    <cellStyle name="Normal 3 4 2 7 6" xfId="49222" xr:uid="{2E1C9A5D-9C9C-4C96-BB79-2D5FFB4730AE}"/>
    <cellStyle name="Normal 3 4 2 8" xfId="6045" xr:uid="{1E1FC827-1ED4-467F-8254-FBEDACF18B38}"/>
    <cellStyle name="Normal 3 4 2 8 2" xfId="22550" xr:uid="{C5C3CB1B-73BE-4A7E-88E9-02F5F8B32C4D}"/>
    <cellStyle name="Normal 3 4 2 8 2 2" xfId="42339" xr:uid="{C5AE275C-43B2-4C02-AB8D-45B2C79FC96E}"/>
    <cellStyle name="Normal 3 4 2 8 2 3" xfId="44749" xr:uid="{B4E34936-9A80-42F5-81E4-230A8BEF9026}"/>
    <cellStyle name="Normal 3 4 2 8 3" xfId="22549" xr:uid="{70A18267-1A30-4F41-A41A-DC4FC3915544}"/>
    <cellStyle name="Normal 3 4 2 8 3 2" xfId="42338" xr:uid="{A6056EFC-B554-451A-AC70-9A67C3B3A33F}"/>
    <cellStyle name="Normal 3 4 2 8 4" xfId="27532" xr:uid="{E9FF766E-584A-4F1E-9FB4-8192270542ED}"/>
    <cellStyle name="Normal 3 4 2 8 5" xfId="44748" xr:uid="{47C7EE74-DDCC-4988-8445-561D3A90F47D}"/>
    <cellStyle name="Normal 3 4 2 9" xfId="10111" xr:uid="{4CF13861-6490-476A-82D2-383BD7AD27AD}"/>
    <cellStyle name="Normal 3 4 2 9 2" xfId="22551" xr:uid="{CA9A697D-B2B5-41D3-9229-3AF107AB2F88}"/>
    <cellStyle name="Normal 3 4 2 9 2 2" xfId="42340" xr:uid="{78EEC0DF-E5AE-4244-92CE-A7F0A856A3E7}"/>
    <cellStyle name="Normal 3 4 2 9 3" xfId="44750" xr:uid="{6115772A-9AE4-40A4-80D6-040B7630F45E}"/>
    <cellStyle name="Normal 3 4 3" xfId="1023" xr:uid="{6C97C4F2-338B-49F1-B859-43B28E679206}"/>
    <cellStyle name="Normal 3 4 3 10" xfId="23700" xr:uid="{338BE763-12FE-4D64-A5AA-D64963E68695}"/>
    <cellStyle name="Normal 3 4 3 11" xfId="44751" xr:uid="{612A65CE-F17F-4896-B927-41F1DDF64ED2}"/>
    <cellStyle name="Normal 3 4 3 12" xfId="46962" xr:uid="{92F10B3A-AAFB-43F2-8C51-55932B8821F2}"/>
    <cellStyle name="Normal 3 4 3 13" xfId="1972" xr:uid="{BF6CA4C9-874B-4516-BF98-ED490AB2C203}"/>
    <cellStyle name="Normal 3 4 3 2" xfId="1997" xr:uid="{C538DF98-0F4D-472C-B6D1-C9B3DFAF3C67}"/>
    <cellStyle name="Normal 3 4 3 2 10" xfId="44752" xr:uid="{E11BF22D-36F4-4C4E-BAE0-45D10E34B931}"/>
    <cellStyle name="Normal 3 4 3 2 11" xfId="46992" xr:uid="{C895CDF0-8289-44F0-B3A4-D6A84F5B4ECA}"/>
    <cellStyle name="Normal 3 4 3 2 2" xfId="2054" xr:uid="{54771EA7-735F-4065-A522-42C39F91F413}"/>
    <cellStyle name="Normal 3 4 3 2 2 10" xfId="47050" xr:uid="{A58EB609-FD24-425E-AB38-347284DBAF5C}"/>
    <cellStyle name="Normal 3 4 3 2 2 2" xfId="2260" xr:uid="{79BB6942-0811-4149-93F9-8053F943C8E0}"/>
    <cellStyle name="Normal 3 4 3 2 2 2 2" xfId="4935" xr:uid="{A4FC5E63-4C27-4A78-B597-92889D81EF6A}"/>
    <cellStyle name="Normal 3 4 3 2 2 2 2 2" xfId="8701" xr:uid="{663F2061-A7C0-48DD-8AD3-E3998C503F5A}"/>
    <cellStyle name="Normal 3 4 3 2 2 2 2 2 2" xfId="22557" xr:uid="{EEAF11D3-F3FB-4D92-AB7D-0E013410DC27}"/>
    <cellStyle name="Normal 3 4 3 2 2 2 2 2 2 2" xfId="42346" xr:uid="{A4161B3D-EE13-4488-AB72-8022E1F3B399}"/>
    <cellStyle name="Normal 3 4 3 2 2 2 2 2 3" xfId="30191" xr:uid="{FB8414DA-2B39-4D35-BC7E-FC8B4501CCAE}"/>
    <cellStyle name="Normal 3 4 3 2 2 2 2 2 4" xfId="44756" xr:uid="{17AE027F-6A8E-4E4A-BECC-4E8A230D56FB}"/>
    <cellStyle name="Normal 3 4 3 2 2 2 2 3" xfId="22556" xr:uid="{8826AECD-2C0F-4CF3-8292-FA59F763D580}"/>
    <cellStyle name="Normal 3 4 3 2 2 2 2 3 2" xfId="42345" xr:uid="{0AD76DB9-7ADF-4085-8DCD-7A1278E5130C}"/>
    <cellStyle name="Normal 3 4 3 2 2 2 2 4" xfId="26422" xr:uid="{45165B82-66B7-42E2-A282-F16C602D2DA8}"/>
    <cellStyle name="Normal 3 4 3 2 2 2 2 5" xfId="44755" xr:uid="{825242BC-50B6-43AB-8D92-F167D51A467A}"/>
    <cellStyle name="Normal 3 4 3 2 2 2 2 6" xfId="48992" xr:uid="{4EFDE5C0-7F20-427B-B599-225A77126652}"/>
    <cellStyle name="Normal 3 4 3 2 2 2 3" xfId="6323" xr:uid="{91F373BD-E6CF-4388-BA53-F31B2AC089D9}"/>
    <cellStyle name="Normal 3 4 3 2 2 2 3 2" xfId="22559" xr:uid="{3F54AFED-D76A-4870-9B2D-17F4C9DB690E}"/>
    <cellStyle name="Normal 3 4 3 2 2 2 3 2 2" xfId="42348" xr:uid="{96021CEC-FF03-449B-8EFA-75084050E905}"/>
    <cellStyle name="Normal 3 4 3 2 2 2 3 2 3" xfId="44758" xr:uid="{AF640434-4C81-416C-930E-23E004A52E9E}"/>
    <cellStyle name="Normal 3 4 3 2 2 2 3 3" xfId="22558" xr:uid="{3BA7267C-D848-4B66-8D96-B87D23D3777D}"/>
    <cellStyle name="Normal 3 4 3 2 2 2 3 3 2" xfId="42347" xr:uid="{A4938353-EEAC-4D89-A06C-E544C245A415}"/>
    <cellStyle name="Normal 3 4 3 2 2 2 3 4" xfId="27811" xr:uid="{EC67F6FD-35D2-4885-9F46-0798EA54A354}"/>
    <cellStyle name="Normal 3 4 3 2 2 2 3 5" xfId="44757" xr:uid="{F96DFA48-E4BF-4251-85F0-FAD84ACDD515}"/>
    <cellStyle name="Normal 3 4 3 2 2 2 3 6" xfId="49498" xr:uid="{3B4F4B08-292A-4F9A-8E77-ED83210B455E}"/>
    <cellStyle name="Normal 3 4 3 2 2 2 4" xfId="22560" xr:uid="{BA66BF7F-88D4-4E7A-817D-B2914BBCE705}"/>
    <cellStyle name="Normal 3 4 3 2 2 2 4 2" xfId="42349" xr:uid="{A259B69A-E8A6-4C01-9D6B-41E2EAE4FB5E}"/>
    <cellStyle name="Normal 3 4 3 2 2 2 4 3" xfId="44759" xr:uid="{6E84C6B9-9E0D-4BFF-8420-8C949BD1D365}"/>
    <cellStyle name="Normal 3 4 3 2 2 2 5" xfId="22561" xr:uid="{AF47F1BE-B473-4B1B-BA2E-E72F3F326792}"/>
    <cellStyle name="Normal 3 4 3 2 2 2 5 2" xfId="42350" xr:uid="{8ACAA723-D705-4AD5-A3F8-933223CC1C6B}"/>
    <cellStyle name="Normal 3 4 3 2 2 2 5 3" xfId="44760" xr:uid="{35EBAA2E-5F07-47E7-8D6C-EA51DE295837}"/>
    <cellStyle name="Normal 3 4 3 2 2 2 6" xfId="22555" xr:uid="{397D70A1-132E-427A-B5AD-16E2B376ADBB}"/>
    <cellStyle name="Normal 3 4 3 2 2 2 6 2" xfId="42344" xr:uid="{62E7F6AF-A692-400E-92AA-CF98C3507C56}"/>
    <cellStyle name="Normal 3 4 3 2 2 2 7" xfId="23971" xr:uid="{11B3A355-582B-40E1-9DE4-92D3BA248298}"/>
    <cellStyle name="Normal 3 4 3 2 2 2 8" xfId="44754" xr:uid="{3EA19CC3-9631-41CF-B753-F28717B50B1E}"/>
    <cellStyle name="Normal 3 4 3 2 2 2 9" xfId="47233" xr:uid="{18043EE2-51AD-4B68-87A5-1D2573254C24}"/>
    <cellStyle name="Normal 3 4 3 2 2 3" xfId="4719" xr:uid="{E53A7055-8493-436B-BE39-00C22A678591}"/>
    <cellStyle name="Normal 3 4 3 2 2 3 2" xfId="8487" xr:uid="{17F2ECC2-CA52-4291-B44B-5231682E3F90}"/>
    <cellStyle name="Normal 3 4 3 2 2 3 2 2" xfId="22563" xr:uid="{F6BDC260-D481-4C9D-BA98-64F3B67D30CB}"/>
    <cellStyle name="Normal 3 4 3 2 2 3 2 2 2" xfId="42352" xr:uid="{9834F47F-7495-421D-BD3D-9267ADB12B29}"/>
    <cellStyle name="Normal 3 4 3 2 2 3 2 3" xfId="29977" xr:uid="{AC256772-5792-4374-9753-B7478A64129B}"/>
    <cellStyle name="Normal 3 4 3 2 2 3 2 4" xfId="44762" xr:uid="{F8EF48B2-AEBB-4DF5-8848-3530EEEF4CAB}"/>
    <cellStyle name="Normal 3 4 3 2 2 3 3" xfId="22562" xr:uid="{8EA8F3E2-B235-48F2-9EDB-9A6C3CEB9AAA}"/>
    <cellStyle name="Normal 3 4 3 2 2 3 3 2" xfId="42351" xr:uid="{5F5A40FD-7FA2-43A0-AA04-056B221BCF1F}"/>
    <cellStyle name="Normal 3 4 3 2 2 3 4" xfId="26205" xr:uid="{CFF40468-75F7-450C-BA19-0597E55DF4E1}"/>
    <cellStyle name="Normal 3 4 3 2 2 3 5" xfId="44761" xr:uid="{20142180-4D92-458B-A4DB-10A98946EEA4}"/>
    <cellStyle name="Normal 3 4 3 2 2 3 6" xfId="48808" xr:uid="{2EFE269E-2100-44F8-B11A-F4BE846D2258}"/>
    <cellStyle name="Normal 3 4 3 2 2 4" xfId="6140" xr:uid="{67A3D1DE-C3AE-4DDD-A5C2-54F420377662}"/>
    <cellStyle name="Normal 3 4 3 2 2 4 2" xfId="22565" xr:uid="{84CB3890-F337-4F5B-BEDB-C9D6201AF18E}"/>
    <cellStyle name="Normal 3 4 3 2 2 4 2 2" xfId="42354" xr:uid="{3CC1C86B-4DD7-4EF3-A263-88DF5061319B}"/>
    <cellStyle name="Normal 3 4 3 2 2 4 2 3" xfId="44764" xr:uid="{EBDE9F5F-EA72-4827-B4E0-624D2143779C}"/>
    <cellStyle name="Normal 3 4 3 2 2 4 3" xfId="22564" xr:uid="{F549DBE6-9495-4B53-BC07-C3077FAE11AF}"/>
    <cellStyle name="Normal 3 4 3 2 2 4 3 2" xfId="42353" xr:uid="{2AD10029-967A-4FA3-8028-0AC36476A286}"/>
    <cellStyle name="Normal 3 4 3 2 2 4 4" xfId="27627" xr:uid="{FFB79252-A455-43D4-B67D-3D7637BC0601}"/>
    <cellStyle name="Normal 3 4 3 2 2 4 5" xfId="44763" xr:uid="{2782E9D5-E0AF-4672-A261-9F5D9F0FA206}"/>
    <cellStyle name="Normal 3 4 3 2 2 4 6" xfId="49317" xr:uid="{E4D59AEF-7E1F-48D4-90A4-D33C03CFA848}"/>
    <cellStyle name="Normal 3 4 3 2 2 5" xfId="22566" xr:uid="{CF6EBBF3-DE2D-4ADA-AE60-B197A2715AD2}"/>
    <cellStyle name="Normal 3 4 3 2 2 5 2" xfId="42355" xr:uid="{624CC9FC-C84C-46B7-A1D2-2ACE28C63B23}"/>
    <cellStyle name="Normal 3 4 3 2 2 5 3" xfId="44765" xr:uid="{167F9F2B-2CF0-4C18-94F4-8FABA80B906A}"/>
    <cellStyle name="Normal 3 4 3 2 2 6" xfId="22567" xr:uid="{BF78F418-8D58-4697-9306-0B8AE3A187C2}"/>
    <cellStyle name="Normal 3 4 3 2 2 6 2" xfId="42356" xr:uid="{5659545B-5061-43CB-8F18-27DD8054F65F}"/>
    <cellStyle name="Normal 3 4 3 2 2 6 3" xfId="44766" xr:uid="{C6892D1E-3211-455D-A855-668914A6AD0A}"/>
    <cellStyle name="Normal 3 4 3 2 2 7" xfId="22554" xr:uid="{B1D8DDEA-A49B-41DD-A397-9824E0F1957F}"/>
    <cellStyle name="Normal 3 4 3 2 2 7 2" xfId="42343" xr:uid="{D2762612-774B-4A92-A77D-5F2BCB40E1E2}"/>
    <cellStyle name="Normal 3 4 3 2 2 8" xfId="23788" xr:uid="{01E1B219-3D22-4F27-A830-BA9C120CCFB8}"/>
    <cellStyle name="Normal 3 4 3 2 2 9" xfId="44753" xr:uid="{8A7C7B4E-351D-4B20-94CC-E3699F598369}"/>
    <cellStyle name="Normal 3 4 3 2 3" xfId="2203" xr:uid="{50D17A28-7F1A-4646-A774-A3A93CB72870}"/>
    <cellStyle name="Normal 3 4 3 2 3 2" xfId="4876" xr:uid="{E6276DC5-CE32-4A62-98A6-E3C92C16A85E}"/>
    <cellStyle name="Normal 3 4 3 2 3 2 2" xfId="8644" xr:uid="{6FD4B052-5687-418D-AA29-1755940E4F32}"/>
    <cellStyle name="Normal 3 4 3 2 3 2 2 2" xfId="22570" xr:uid="{8090BE1D-E4CB-4D0F-ACF0-9C3C0608815A}"/>
    <cellStyle name="Normal 3 4 3 2 3 2 2 2 2" xfId="42359" xr:uid="{F3B7B1B0-0B4C-4B24-A10C-D42290AE5011}"/>
    <cellStyle name="Normal 3 4 3 2 3 2 2 3" xfId="30134" xr:uid="{07536AAC-9AC6-42C5-8BF2-A8A16885DE62}"/>
    <cellStyle name="Normal 3 4 3 2 3 2 2 4" xfId="44769" xr:uid="{EDE75C06-5601-4221-9346-C89737FBF71E}"/>
    <cellStyle name="Normal 3 4 3 2 3 2 3" xfId="22569" xr:uid="{F7F813A7-AE22-432F-97BE-3725BCC84318}"/>
    <cellStyle name="Normal 3 4 3 2 3 2 3 2" xfId="42358" xr:uid="{51F4CB97-9429-42BD-83B1-AF388104866A}"/>
    <cellStyle name="Normal 3 4 3 2 3 2 4" xfId="26363" xr:uid="{5B125769-1378-4778-8646-3182B3627470}"/>
    <cellStyle name="Normal 3 4 3 2 3 2 5" xfId="44768" xr:uid="{BB4E2042-031F-448E-B86E-32978455584D}"/>
    <cellStyle name="Normal 3 4 3 2 3 2 6" xfId="48934" xr:uid="{3D4AAA2F-C685-4B8A-A80E-E0446222E7F5}"/>
    <cellStyle name="Normal 3 4 3 2 3 3" xfId="6265" xr:uid="{343FC5B4-0465-4389-BC42-982B58974756}"/>
    <cellStyle name="Normal 3 4 3 2 3 3 2" xfId="22572" xr:uid="{B7D0504D-D5B4-41F8-A697-1B41AA59663B}"/>
    <cellStyle name="Normal 3 4 3 2 3 3 2 2" xfId="42361" xr:uid="{502721AC-6E9E-423C-A399-0BC47DA3CF7A}"/>
    <cellStyle name="Normal 3 4 3 2 3 3 2 3" xfId="44771" xr:uid="{393576A8-01AB-4B95-890F-8093336D562F}"/>
    <cellStyle name="Normal 3 4 3 2 3 3 3" xfId="22571" xr:uid="{A013BC76-27C8-4E4E-BB9D-973240E25E30}"/>
    <cellStyle name="Normal 3 4 3 2 3 3 3 2" xfId="42360" xr:uid="{63DBCDFB-907C-474E-BDCE-4948D50DE1FC}"/>
    <cellStyle name="Normal 3 4 3 2 3 3 4" xfId="27753" xr:uid="{C502DE40-52C3-4AF8-AE79-9A01F9618B9E}"/>
    <cellStyle name="Normal 3 4 3 2 3 3 5" xfId="44770" xr:uid="{341767EA-EA0F-410F-ADE9-51558A27147E}"/>
    <cellStyle name="Normal 3 4 3 2 3 3 6" xfId="49439" xr:uid="{71FB8CE8-8AB1-4C75-900A-FFB497524736}"/>
    <cellStyle name="Normal 3 4 3 2 3 4" xfId="22573" xr:uid="{11269EED-9699-41BD-8765-E201F1C5B7FA}"/>
    <cellStyle name="Normal 3 4 3 2 3 4 2" xfId="42362" xr:uid="{ED69BB4D-EEB4-4208-8B81-376F351E8E2B}"/>
    <cellStyle name="Normal 3 4 3 2 3 4 3" xfId="44772" xr:uid="{3F35C817-AB60-4A92-97F7-98109A5C3DDD}"/>
    <cellStyle name="Normal 3 4 3 2 3 5" xfId="22574" xr:uid="{B11C401D-BDE7-499C-9B99-C771DDFF96FB}"/>
    <cellStyle name="Normal 3 4 3 2 3 5 2" xfId="42363" xr:uid="{2CC1289F-16B5-4594-92AD-AB702A3BB097}"/>
    <cellStyle name="Normal 3 4 3 2 3 5 3" xfId="44773" xr:uid="{D9D9B7FD-C02D-4FC2-82CB-6553FB90D8BC}"/>
    <cellStyle name="Normal 3 4 3 2 3 6" xfId="22568" xr:uid="{57872B72-6EED-4946-B4FA-D0E772F3CCEE}"/>
    <cellStyle name="Normal 3 4 3 2 3 6 2" xfId="42357" xr:uid="{2D686D17-E392-44B6-9E9A-0A68A364BAB7}"/>
    <cellStyle name="Normal 3 4 3 2 3 7" xfId="23913" xr:uid="{5768A779-A9A5-49B2-812B-1378C353CE37}"/>
    <cellStyle name="Normal 3 4 3 2 3 8" xfId="44767" xr:uid="{8CC7AB71-6B91-418A-9602-CF5CB4F1D20A}"/>
    <cellStyle name="Normal 3 4 3 2 3 9" xfId="47175" xr:uid="{2C4E1A0E-C19A-4DCB-A11B-93F945E2C62F}"/>
    <cellStyle name="Normal 3 4 3 2 4" xfId="4661" xr:uid="{F36228E1-71BA-4A3F-B2DB-28627B56EF2A}"/>
    <cellStyle name="Normal 3 4 3 2 4 2" xfId="8431" xr:uid="{55D8F2E9-6D0A-4BB9-9D5D-A155D811AC0A}"/>
    <cellStyle name="Normal 3 4 3 2 4 2 2" xfId="22576" xr:uid="{A321FAD9-3D64-41C1-9790-AEEB02C0C439}"/>
    <cellStyle name="Normal 3 4 3 2 4 2 2 2" xfId="42365" xr:uid="{0D25C2A5-ECD4-4960-B115-03D8C4258380}"/>
    <cellStyle name="Normal 3 4 3 2 4 2 3" xfId="29921" xr:uid="{EF37EDD5-492D-4824-AAC0-978181950022}"/>
    <cellStyle name="Normal 3 4 3 2 4 2 4" xfId="44775" xr:uid="{CC35D2E1-864F-4C73-8C36-0488EB9C2615}"/>
    <cellStyle name="Normal 3 4 3 2 4 3" xfId="22575" xr:uid="{347711C9-A18F-4C34-B01E-771E7555A3E1}"/>
    <cellStyle name="Normal 3 4 3 2 4 3 2" xfId="42364" xr:uid="{D5451CAC-8ACB-42F3-B885-B10B6A2E48DF}"/>
    <cellStyle name="Normal 3 4 3 2 4 4" xfId="26147" xr:uid="{A91E37A6-0AF9-4FD2-BF1A-A0F4298B9984}"/>
    <cellStyle name="Normal 3 4 3 2 4 5" xfId="44774" xr:uid="{D5406D3C-77B4-4E0C-BD1F-9DA86F42C6F8}"/>
    <cellStyle name="Normal 3 4 3 2 4 6" xfId="48750" xr:uid="{44F1559D-12E8-40E2-9E4C-4A62285FF014}"/>
    <cellStyle name="Normal 3 4 3 2 5" xfId="6082" xr:uid="{95BE918D-AA82-4D14-ABF9-CAD4B5A94E50}"/>
    <cellStyle name="Normal 3 4 3 2 5 2" xfId="22578" xr:uid="{F0E0C802-975B-4A5F-95FA-B6DA3AA19BCC}"/>
    <cellStyle name="Normal 3 4 3 2 5 2 2" xfId="42367" xr:uid="{39BF298B-0B5B-4BFA-B242-2F4AAA6F2F5C}"/>
    <cellStyle name="Normal 3 4 3 2 5 2 3" xfId="44777" xr:uid="{3F859B36-AA64-4CF3-8CFA-910F4C3C51DD}"/>
    <cellStyle name="Normal 3 4 3 2 5 3" xfId="22577" xr:uid="{A7948D15-C09F-4389-A54F-1CAA6ECE7A95}"/>
    <cellStyle name="Normal 3 4 3 2 5 3 2" xfId="42366" xr:uid="{97864B1B-01D6-4941-A5CC-F8163672D9EE}"/>
    <cellStyle name="Normal 3 4 3 2 5 4" xfId="27569" xr:uid="{5AEFDFA3-29E2-4CC4-B19E-005597F730A1}"/>
    <cellStyle name="Normal 3 4 3 2 5 5" xfId="44776" xr:uid="{A996A7EA-77BC-414F-A482-ED134E27DF6D}"/>
    <cellStyle name="Normal 3 4 3 2 5 6" xfId="49259" xr:uid="{D629B663-54BE-437A-A69D-E4BDCE609C58}"/>
    <cellStyle name="Normal 3 4 3 2 6" xfId="22579" xr:uid="{12F6CE36-B985-4090-A73A-A34152308059}"/>
    <cellStyle name="Normal 3 4 3 2 6 2" xfId="42368" xr:uid="{C356CF6B-C975-4CF0-979F-AE72C1A9E430}"/>
    <cellStyle name="Normal 3 4 3 2 6 3" xfId="44778" xr:uid="{01BE5531-FE05-4FD2-BEB4-985B476D9C3E}"/>
    <cellStyle name="Normal 3 4 3 2 7" xfId="22580" xr:uid="{75CBCB52-8309-4806-B792-901663FDAB04}"/>
    <cellStyle name="Normal 3 4 3 2 7 2" xfId="42369" xr:uid="{6886E9E4-B26C-4620-AC6A-207A6001BC62}"/>
    <cellStyle name="Normal 3 4 3 2 7 3" xfId="44779" xr:uid="{121EAB3B-57CB-4037-81FA-E239FC7DA0D1}"/>
    <cellStyle name="Normal 3 4 3 2 8" xfId="22553" xr:uid="{302D57D9-4D4E-4E26-9B0F-91AB0648D8A3}"/>
    <cellStyle name="Normal 3 4 3 2 8 2" xfId="42342" xr:uid="{D1517348-833C-47B3-905E-F98F73B6A8F4}"/>
    <cellStyle name="Normal 3 4 3 2 9" xfId="23730" xr:uid="{BDC596C1-9336-4971-BDEB-8991E2B08850}"/>
    <cellStyle name="Normal 3 4 3 3" xfId="2026" xr:uid="{87A0DBA4-B20F-4FDA-B0C5-D09FEEE5328C}"/>
    <cellStyle name="Normal 3 4 3 3 10" xfId="47021" xr:uid="{AF622375-1280-4559-B397-7C416622B6EE}"/>
    <cellStyle name="Normal 3 4 3 3 2" xfId="2231" xr:uid="{0BF29E3E-13D2-43AD-9A52-0322AC04245E}"/>
    <cellStyle name="Normal 3 4 3 3 2 2" xfId="4906" xr:uid="{D370310B-407D-4481-954B-231CA31F99E1}"/>
    <cellStyle name="Normal 3 4 3 3 2 2 2" xfId="8673" xr:uid="{D7A96C2D-BF01-4B36-8C7A-20D068176EF9}"/>
    <cellStyle name="Normal 3 4 3 3 2 2 2 2" xfId="22584" xr:uid="{BAAC25C3-E29E-452C-93B1-5EB0081B1BF3}"/>
    <cellStyle name="Normal 3 4 3 3 2 2 2 2 2" xfId="42373" xr:uid="{D7703A80-B556-4EDB-96AC-CFCAD1EDC7C3}"/>
    <cellStyle name="Normal 3 4 3 3 2 2 2 3" xfId="30163" xr:uid="{E2711360-C6F9-4523-A2CB-970358BD9ADC}"/>
    <cellStyle name="Normal 3 4 3 3 2 2 2 4" xfId="44783" xr:uid="{80EA091A-F697-4CD1-8BA7-9D199B24D1CD}"/>
    <cellStyle name="Normal 3 4 3 3 2 2 3" xfId="22583" xr:uid="{64944774-8769-43BD-8EAB-E5BE842B6264}"/>
    <cellStyle name="Normal 3 4 3 3 2 2 3 2" xfId="42372" xr:uid="{2AECC6E5-14A0-4AB7-8235-39EA666DC824}"/>
    <cellStyle name="Normal 3 4 3 3 2 2 4" xfId="26393" xr:uid="{44E71BCB-2CB3-4BA2-9E0E-42809C5094F5}"/>
    <cellStyle name="Normal 3 4 3 3 2 2 5" xfId="44782" xr:uid="{5FBFC43D-9672-4517-8F8B-063D5AFE266E}"/>
    <cellStyle name="Normal 3 4 3 3 2 2 6" xfId="48963" xr:uid="{CE338BB7-22B8-4C80-8080-EA51B5E9EB56}"/>
    <cellStyle name="Normal 3 4 3 3 2 3" xfId="6294" xr:uid="{DA6491E0-E76C-4D8E-ACF4-8011EC54C59B}"/>
    <cellStyle name="Normal 3 4 3 3 2 3 2" xfId="22586" xr:uid="{7792E1AE-A20C-49E8-98C7-65F32E1DD004}"/>
    <cellStyle name="Normal 3 4 3 3 2 3 2 2" xfId="42375" xr:uid="{B6BCE886-5930-4730-8671-A75C75493763}"/>
    <cellStyle name="Normal 3 4 3 3 2 3 2 3" xfId="44785" xr:uid="{F8B6D4ED-8359-4097-8113-87A05EF9E2B7}"/>
    <cellStyle name="Normal 3 4 3 3 2 3 3" xfId="22585" xr:uid="{09C072D4-4CEE-468C-A6A8-7AB8D080964F}"/>
    <cellStyle name="Normal 3 4 3 3 2 3 3 2" xfId="42374" xr:uid="{D462F15D-D44B-45B6-B169-5F6AADCEA2B6}"/>
    <cellStyle name="Normal 3 4 3 3 2 3 4" xfId="27782" xr:uid="{87DD7E47-61CA-4905-9355-9BFA3F690118}"/>
    <cellStyle name="Normal 3 4 3 3 2 3 5" xfId="44784" xr:uid="{D1C6D677-9B87-44B5-9DD8-58DEEEB72BFF}"/>
    <cellStyle name="Normal 3 4 3 3 2 3 6" xfId="49468" xr:uid="{DE9E26E9-D7DA-4289-9406-5446B0A560BB}"/>
    <cellStyle name="Normal 3 4 3 3 2 4" xfId="22587" xr:uid="{D9CB1F88-BC30-4C3A-840C-B4F60F46FADE}"/>
    <cellStyle name="Normal 3 4 3 3 2 4 2" xfId="42376" xr:uid="{86F64E1D-44A1-44DB-87A3-19E7F89EBED9}"/>
    <cellStyle name="Normal 3 4 3 3 2 4 3" xfId="44786" xr:uid="{F2B65D26-1B41-45FF-8177-0FCFC986709E}"/>
    <cellStyle name="Normal 3 4 3 3 2 5" xfId="22588" xr:uid="{591A54A2-77C5-4FFB-8BBB-5A5C1B0F2840}"/>
    <cellStyle name="Normal 3 4 3 3 2 5 2" xfId="42377" xr:uid="{8C973907-A0E8-4486-BB71-817A7CA7E273}"/>
    <cellStyle name="Normal 3 4 3 3 2 5 3" xfId="44787" xr:uid="{D8B2C1F5-1968-445C-A226-119D456791BF}"/>
    <cellStyle name="Normal 3 4 3 3 2 6" xfId="22582" xr:uid="{CAAE58B6-56C6-414D-9212-63928504F0D4}"/>
    <cellStyle name="Normal 3 4 3 3 2 6 2" xfId="42371" xr:uid="{699C0F81-3114-4084-A462-2507A0006EF7}"/>
    <cellStyle name="Normal 3 4 3 3 2 7" xfId="23942" xr:uid="{467BCB5F-7BCD-4F1A-9D03-02E592AE67C0}"/>
    <cellStyle name="Normal 3 4 3 3 2 8" xfId="44781" xr:uid="{2954AFFF-F681-44F3-A9FF-1D3422205A55}"/>
    <cellStyle name="Normal 3 4 3 3 2 9" xfId="47204" xr:uid="{8F9BD56E-30C2-4C81-9187-CD523A52FF19}"/>
    <cellStyle name="Normal 3 4 3 3 3" xfId="4691" xr:uid="{FB0CED46-9230-4D85-8662-7A1725FC8D7C}"/>
    <cellStyle name="Normal 3 4 3 3 3 2" xfId="8460" xr:uid="{61742E2C-3934-47C4-BEB2-2A05F26E4450}"/>
    <cellStyle name="Normal 3 4 3 3 3 2 2" xfId="22590" xr:uid="{DDFDB47F-3FD5-407F-85CF-FDEBF03FBC29}"/>
    <cellStyle name="Normal 3 4 3 3 3 2 2 2" xfId="42379" xr:uid="{BFB8B489-8274-4203-A30A-ECED39E0BCC0}"/>
    <cellStyle name="Normal 3 4 3 3 3 2 3" xfId="29950" xr:uid="{62B5568A-B377-480B-BB40-E114DE15A68B}"/>
    <cellStyle name="Normal 3 4 3 3 3 2 4" xfId="44789" xr:uid="{C5B947FE-5EF8-4C8B-878E-A963AE08042B}"/>
    <cellStyle name="Normal 3 4 3 3 3 3" xfId="22589" xr:uid="{75DC925D-7795-4554-9BFB-43291C19AC1B}"/>
    <cellStyle name="Normal 3 4 3 3 3 3 2" xfId="42378" xr:uid="{F1F674B0-D98B-43D0-BD1D-55668B9D266E}"/>
    <cellStyle name="Normal 3 4 3 3 3 4" xfId="26177" xr:uid="{824CC9BA-C471-4560-9681-4C1B2DE44440}"/>
    <cellStyle name="Normal 3 4 3 3 3 5" xfId="44788" xr:uid="{E4DB4AF6-2F15-4842-9CD1-20CD8BD1CCCD}"/>
    <cellStyle name="Normal 3 4 3 3 3 6" xfId="48779" xr:uid="{E30EE89E-D27D-4460-97B2-5CCDBB5482EC}"/>
    <cellStyle name="Normal 3 4 3 3 4" xfId="6111" xr:uid="{B76445E3-1492-47F4-B935-F90836EEBDAD}"/>
    <cellStyle name="Normal 3 4 3 3 4 2" xfId="22592" xr:uid="{B2FFD018-97FE-4211-9B9D-E54CAB64442D}"/>
    <cellStyle name="Normal 3 4 3 3 4 2 2" xfId="42381" xr:uid="{8B1CE603-48A6-4D14-8798-6F8966179785}"/>
    <cellStyle name="Normal 3 4 3 3 4 2 3" xfId="44791" xr:uid="{508C7726-5C40-4813-BE0B-C975C91E0C5C}"/>
    <cellStyle name="Normal 3 4 3 3 4 3" xfId="22591" xr:uid="{FD1B21AD-689D-45B7-97E3-050D77D9FE55}"/>
    <cellStyle name="Normal 3 4 3 3 4 3 2" xfId="42380" xr:uid="{5B549F42-4BA3-47A6-AC20-874F07F22796}"/>
    <cellStyle name="Normal 3 4 3 3 4 4" xfId="27598" xr:uid="{E13969F0-D1C4-4CD6-A0A1-1ED6DB1FE13B}"/>
    <cellStyle name="Normal 3 4 3 3 4 5" xfId="44790" xr:uid="{905E29E8-E40F-4CAF-85C0-CA36F60218E7}"/>
    <cellStyle name="Normal 3 4 3 3 4 6" xfId="49288" xr:uid="{BD363157-C693-494B-8417-A5DC058C0A4F}"/>
    <cellStyle name="Normal 3 4 3 3 5" xfId="22593" xr:uid="{C6B125EA-590B-4DE3-BFB2-D529815E436B}"/>
    <cellStyle name="Normal 3 4 3 3 5 2" xfId="42382" xr:uid="{00C5EC2A-2235-46D0-9019-B224EF543C4E}"/>
    <cellStyle name="Normal 3 4 3 3 5 3" xfId="44792" xr:uid="{B872D89D-54C9-421C-A1A9-B2659BE9C388}"/>
    <cellStyle name="Normal 3 4 3 3 6" xfId="22594" xr:uid="{21D6B436-5238-4339-BC98-E59647343073}"/>
    <cellStyle name="Normal 3 4 3 3 6 2" xfId="42383" xr:uid="{020B1483-DE41-4B42-B5BF-FA3C1C089116}"/>
    <cellStyle name="Normal 3 4 3 3 6 3" xfId="44793" xr:uid="{319285A5-4492-4FAA-B52B-D353032D332C}"/>
    <cellStyle name="Normal 3 4 3 3 7" xfId="22581" xr:uid="{B6DAE12D-F89B-457D-91B2-62361E7897E6}"/>
    <cellStyle name="Normal 3 4 3 3 7 2" xfId="42370" xr:uid="{793B08A6-F772-4DA8-8A6A-2FDD253D80FE}"/>
    <cellStyle name="Normal 3 4 3 3 8" xfId="23759" xr:uid="{E475F5B0-A27F-48C0-9691-766AA4654B3F}"/>
    <cellStyle name="Normal 3 4 3 3 9" xfId="44780" xr:uid="{4673FA74-CC9C-4C79-9E5A-EC7FB92ECA3B}"/>
    <cellStyle name="Normal 3 4 3 4" xfId="2174" xr:uid="{A80B31C7-EB44-43EB-9524-3C3E87FD02CA}"/>
    <cellStyle name="Normal 3 4 3 4 2" xfId="4847" xr:uid="{FD6277CD-2B96-439A-9D52-71A9529496C0}"/>
    <cellStyle name="Normal 3 4 3 4 2 2" xfId="8616" xr:uid="{5D81E939-EA9A-4555-AAFE-3D0A3C780DC5}"/>
    <cellStyle name="Normal 3 4 3 4 2 2 2" xfId="22597" xr:uid="{C766DBF3-4EDA-4E89-AAE8-84B9E1C61CC7}"/>
    <cellStyle name="Normal 3 4 3 4 2 2 2 2" xfId="42386" xr:uid="{6A62EB63-938E-407E-AC18-E19F7B0919D8}"/>
    <cellStyle name="Normal 3 4 3 4 2 2 3" xfId="30106" xr:uid="{BA174A85-4A8D-4959-B654-2839CF613869}"/>
    <cellStyle name="Normal 3 4 3 4 2 2 4" xfId="44796" xr:uid="{21316A2F-EE42-41D3-B00D-823F68F45D9E}"/>
    <cellStyle name="Normal 3 4 3 4 2 3" xfId="22596" xr:uid="{2F51C571-4FD0-4990-9A09-1DC141855A55}"/>
    <cellStyle name="Normal 3 4 3 4 2 3 2" xfId="42385" xr:uid="{0EBF80FF-D0A5-45DE-AD80-1D9623AD9057}"/>
    <cellStyle name="Normal 3 4 3 4 2 4" xfId="26334" xr:uid="{4292376C-E820-45ED-B791-10370B15B277}"/>
    <cellStyle name="Normal 3 4 3 4 2 5" xfId="44795" xr:uid="{3C61CFC5-BFAD-4495-A9B2-0136015E3AEB}"/>
    <cellStyle name="Normal 3 4 3 4 2 6" xfId="48905" xr:uid="{B6FFC4FB-8EFC-4611-9323-942DE184E16D}"/>
    <cellStyle name="Normal 3 4 3 4 3" xfId="6236" xr:uid="{1DBB3777-D61F-4343-977B-1AC0CD40B7BD}"/>
    <cellStyle name="Normal 3 4 3 4 3 2" xfId="22599" xr:uid="{8131B2E1-573D-4EDA-A060-9A5AAA7DCC63}"/>
    <cellStyle name="Normal 3 4 3 4 3 2 2" xfId="42388" xr:uid="{8119FE19-2605-4500-A13D-9402B9F127C7}"/>
    <cellStyle name="Normal 3 4 3 4 3 2 3" xfId="44798" xr:uid="{E8AA7093-215A-4E6D-AE90-1116EF9DC2F4}"/>
    <cellStyle name="Normal 3 4 3 4 3 3" xfId="22598" xr:uid="{8E0DDA20-CD38-413C-BF77-2A95BCE5A3CE}"/>
    <cellStyle name="Normal 3 4 3 4 3 3 2" xfId="42387" xr:uid="{3BAFAFC4-8773-42EE-844A-4540850B7E74}"/>
    <cellStyle name="Normal 3 4 3 4 3 4" xfId="27724" xr:uid="{A9D113C4-8D09-436E-AAC5-D0F9550F2C57}"/>
    <cellStyle name="Normal 3 4 3 4 3 5" xfId="44797" xr:uid="{76134A38-5065-40F1-9332-EF029D85C6A4}"/>
    <cellStyle name="Normal 3 4 3 4 3 6" xfId="49409" xr:uid="{3ECAF0AE-ACE8-411F-9558-6B334DDFC538}"/>
    <cellStyle name="Normal 3 4 3 4 4" xfId="22600" xr:uid="{C51B0363-95FC-4BA1-B453-BC83A4063279}"/>
    <cellStyle name="Normal 3 4 3 4 4 2" xfId="42389" xr:uid="{143CE1CF-D2B7-4544-9E00-8137F35B2A68}"/>
    <cellStyle name="Normal 3 4 3 4 4 3" xfId="44799" xr:uid="{0E4FF433-7E60-4F5F-B721-C764EB95375F}"/>
    <cellStyle name="Normal 3 4 3 4 5" xfId="22601" xr:uid="{E492B213-9111-4329-B304-9568F7117E01}"/>
    <cellStyle name="Normal 3 4 3 4 5 2" xfId="42390" xr:uid="{CA23BB27-AF12-433C-B542-D0E41B3C9B0C}"/>
    <cellStyle name="Normal 3 4 3 4 5 3" xfId="44800" xr:uid="{C1ECCED8-CF3F-46A7-9241-A4496472DEA1}"/>
    <cellStyle name="Normal 3 4 3 4 6" xfId="22595" xr:uid="{BA7794A4-B4B1-45F3-8B14-913410B9F974}"/>
    <cellStyle name="Normal 3 4 3 4 6 2" xfId="42384" xr:uid="{25703132-A682-43AD-AE36-D9B16EE0421C}"/>
    <cellStyle name="Normal 3 4 3 4 7" xfId="23884" xr:uid="{77383900-8843-4A3C-9717-63A2E77F512B}"/>
    <cellStyle name="Normal 3 4 3 4 8" xfId="44794" xr:uid="{A63B8FA1-E50F-48BD-8125-CC3B42C5EAD3}"/>
    <cellStyle name="Normal 3 4 3 4 9" xfId="47146" xr:uid="{065B7BA5-9005-4DBA-91AF-B30FE7BC592E}"/>
    <cellStyle name="Normal 3 4 3 5" xfId="4632" xr:uid="{F8B26E82-03F3-492F-8328-02F62BB3D67A}"/>
    <cellStyle name="Normal 3 4 3 5 2" xfId="8403" xr:uid="{13A8EB44-45BF-40E8-A5F0-45681AC5D48D}"/>
    <cellStyle name="Normal 3 4 3 5 2 2" xfId="22603" xr:uid="{06334D78-D6CD-4D35-9F04-791763E39D6D}"/>
    <cellStyle name="Normal 3 4 3 5 2 2 2" xfId="42392" xr:uid="{FFB06146-CA70-4BBB-B52F-0E1D821F7238}"/>
    <cellStyle name="Normal 3 4 3 5 2 3" xfId="29893" xr:uid="{BD60BD64-D6F9-4CC8-BC82-6E34EC03B662}"/>
    <cellStyle name="Normal 3 4 3 5 2 4" xfId="44802" xr:uid="{37C2E022-1166-4C66-BFBC-D4D19C073340}"/>
    <cellStyle name="Normal 3 4 3 5 3" xfId="22602" xr:uid="{6DB417DF-0700-460B-ACB9-3C4786FA4625}"/>
    <cellStyle name="Normal 3 4 3 5 3 2" xfId="42391" xr:uid="{B38E552D-1844-48F7-B84C-7BC10E2FFBBA}"/>
    <cellStyle name="Normal 3 4 3 5 4" xfId="26118" xr:uid="{10FFC412-C80E-431B-9D87-640F0BCD4F20}"/>
    <cellStyle name="Normal 3 4 3 5 5" xfId="44801" xr:uid="{7F8F2A93-627F-40E4-B1BE-94F2EC82639E}"/>
    <cellStyle name="Normal 3 4 3 5 6" xfId="48720" xr:uid="{E082451D-D325-4370-A01B-1913FF73DC36}"/>
    <cellStyle name="Normal 3 4 3 6" xfId="6053" xr:uid="{1C6D30DF-9834-4D68-B43A-AAC44CF73272}"/>
    <cellStyle name="Normal 3 4 3 6 2" xfId="22605" xr:uid="{3CD1A0D7-72FD-4AAB-B67A-6B55F4C82A55}"/>
    <cellStyle name="Normal 3 4 3 6 2 2" xfId="42394" xr:uid="{510E9866-B9B9-43F7-BF6E-FE46C6FE535C}"/>
    <cellStyle name="Normal 3 4 3 6 2 3" xfId="44804" xr:uid="{C190B663-5AA4-45CA-847A-13EAFD1A76BE}"/>
    <cellStyle name="Normal 3 4 3 6 3" xfId="22604" xr:uid="{D3A954EC-F525-43FF-882B-C2C31B2BC815}"/>
    <cellStyle name="Normal 3 4 3 6 3 2" xfId="42393" xr:uid="{05315077-B031-4538-8C85-B9A6062C2B45}"/>
    <cellStyle name="Normal 3 4 3 6 4" xfId="27540" xr:uid="{B70133CB-80CF-43DD-808C-E70B92F18A99}"/>
    <cellStyle name="Normal 3 4 3 6 5" xfId="44803" xr:uid="{A5D0FC27-65D1-4D72-85EF-CD9A77491307}"/>
    <cellStyle name="Normal 3 4 3 6 6" xfId="49230" xr:uid="{46B10881-CBAB-4EDA-9228-1DA0DFECEB11}"/>
    <cellStyle name="Normal 3 4 3 7" xfId="12644" xr:uid="{F1409507-D3B7-42D0-96E2-58E205A601FA}"/>
    <cellStyle name="Normal 3 4 3 7 2" xfId="22606" xr:uid="{10000A98-88FE-46FA-A465-37434577E368}"/>
    <cellStyle name="Normal 3 4 3 7 2 2" xfId="42395" xr:uid="{AB6E1D0C-2715-49E1-B68F-E6BA9AFBC2B1}"/>
    <cellStyle name="Normal 3 4 3 7 3" xfId="44805" xr:uid="{3F2958BA-F6B1-4C7A-A543-ECD32AF58ADD}"/>
    <cellStyle name="Normal 3 4 3 8" xfId="22607" xr:uid="{A920516B-F4F4-4B53-9F52-DE7D2823B541}"/>
    <cellStyle name="Normal 3 4 3 8 2" xfId="42396" xr:uid="{0DFD32EB-07BD-4C99-B747-931579473A33}"/>
    <cellStyle name="Normal 3 4 3 8 3" xfId="44806" xr:uid="{B8544148-B00E-4709-9223-93896BE10C9D}"/>
    <cellStyle name="Normal 3 4 3 9" xfId="22552" xr:uid="{68627A96-DD8E-442E-885E-E85475ADE2A7}"/>
    <cellStyle name="Normal 3 4 3 9 2" xfId="42341" xr:uid="{EB392D0F-7DF5-49FE-9B6F-6328B0453627}"/>
    <cellStyle name="Normal 3 4 4" xfId="1985" xr:uid="{C8548321-F19A-4224-98E6-F9CBEB23DDA2}"/>
    <cellStyle name="Normal 3 4 4 10" xfId="23716" xr:uid="{3AB0DCC8-FD5B-4013-9E16-D8E7F3E535E3}"/>
    <cellStyle name="Normal 3 4 4 11" xfId="44807" xr:uid="{1CFE7643-0CE9-42AC-A58E-0ECBE15406AF}"/>
    <cellStyle name="Normal 3 4 4 12" xfId="46978" xr:uid="{8FD78378-A62C-4764-A834-D56220FFDCEC}"/>
    <cellStyle name="Normal 3 4 4 2" xfId="2041" xr:uid="{77981248-BB4E-430D-BBA8-B2CAFCDE2380}"/>
    <cellStyle name="Normal 3 4 4 2 10" xfId="44808" xr:uid="{C534D375-3CED-4B5D-A8FE-382879486B8A}"/>
    <cellStyle name="Normal 3 4 4 2 11" xfId="47036" xr:uid="{A65D6384-9F8D-493D-B827-592FD9E898A9}"/>
    <cellStyle name="Normal 3 4 4 2 2" xfId="2246" xr:uid="{EE577574-8C9B-4F8A-8D03-3BC918E14F07}"/>
    <cellStyle name="Normal 3 4 4 2 2 10" xfId="47219" xr:uid="{FBF40781-D9B9-4CD5-80FF-A5F41D7DAF88}"/>
    <cellStyle name="Normal 3 4 4 2 2 2" xfId="4922" xr:uid="{30E132FA-9B2D-4448-AC48-6F270202B79E}"/>
    <cellStyle name="Normal 3 4 4 2 2 2 2" xfId="8688" xr:uid="{52EC39A1-6AAC-4E93-837C-651AAC3872C1}"/>
    <cellStyle name="Normal 3 4 4 2 2 2 2 2" xfId="22613" xr:uid="{6D912BDD-0B9B-4FB4-87ED-E7FF57320C8B}"/>
    <cellStyle name="Normal 3 4 4 2 2 2 2 2 2" xfId="42402" xr:uid="{7FEEEF43-B357-4129-AF33-ABE06D551BAC}"/>
    <cellStyle name="Normal 3 4 4 2 2 2 2 2 3" xfId="44812" xr:uid="{49D356AC-D437-49E6-B965-2A03B7FB19A8}"/>
    <cellStyle name="Normal 3 4 4 2 2 2 2 3" xfId="22612" xr:uid="{93C89973-2BB4-47E6-A98C-E7D401E31FA2}"/>
    <cellStyle name="Normal 3 4 4 2 2 2 2 3 2" xfId="42401" xr:uid="{51E3A21D-5D36-487C-A895-8093123FB766}"/>
    <cellStyle name="Normal 3 4 4 2 2 2 2 4" xfId="30178" xr:uid="{47FE2D9D-6776-4CA9-B406-1DAD9A9A3DF0}"/>
    <cellStyle name="Normal 3 4 4 2 2 2 2 5" xfId="44811" xr:uid="{69A92BAB-5DCB-46F4-84F2-C5F9D399A2C8}"/>
    <cellStyle name="Normal 3 4 4 2 2 2 3" xfId="22614" xr:uid="{E4041E9A-DD6D-48B6-99EC-10D32D9E773E}"/>
    <cellStyle name="Normal 3 4 4 2 2 2 3 2" xfId="22615" xr:uid="{C23A4242-C3FF-47A3-A2C6-CB27440F3B71}"/>
    <cellStyle name="Normal 3 4 4 2 2 2 3 2 2" xfId="42404" xr:uid="{B214C0D8-DFAB-4E81-A50D-5BC14AFBD142}"/>
    <cellStyle name="Normal 3 4 4 2 2 2 3 2 3" xfId="44814" xr:uid="{90D9D408-9BFE-4109-A278-70A98B4676D8}"/>
    <cellStyle name="Normal 3 4 4 2 2 2 3 3" xfId="42403" xr:uid="{34E35847-440C-478D-AF2C-A8248056000F}"/>
    <cellStyle name="Normal 3 4 4 2 2 2 3 4" xfId="44813" xr:uid="{D0A471EF-AD73-4CF3-B0F1-7C71135F19A6}"/>
    <cellStyle name="Normal 3 4 4 2 2 2 4" xfId="22616" xr:uid="{7D71A2A7-4423-4F72-B0C3-3F081469EAAB}"/>
    <cellStyle name="Normal 3 4 4 2 2 2 4 2" xfId="42405" xr:uid="{49D8B640-0255-4F54-BF04-E798DA1366ED}"/>
    <cellStyle name="Normal 3 4 4 2 2 2 4 3" xfId="44815" xr:uid="{489AD888-3F84-4230-BC0E-5756EEDD3D9F}"/>
    <cellStyle name="Normal 3 4 4 2 2 2 5" xfId="22617" xr:uid="{1F09E921-6654-49FE-B1E8-A8430637153C}"/>
    <cellStyle name="Normal 3 4 4 2 2 2 5 2" xfId="42406" xr:uid="{51911414-5487-4B3C-86A3-9289E2C32BED}"/>
    <cellStyle name="Normal 3 4 4 2 2 2 5 3" xfId="44816" xr:uid="{5E6DAB46-47DD-4449-A298-70B9BB4C792A}"/>
    <cellStyle name="Normal 3 4 4 2 2 2 6" xfId="22611" xr:uid="{17EFBDB9-3847-4721-9A67-09C014C65076}"/>
    <cellStyle name="Normal 3 4 4 2 2 2 6 2" xfId="42400" xr:uid="{11CE306A-0111-4823-AC29-AAC1A368CB17}"/>
    <cellStyle name="Normal 3 4 4 2 2 2 7" xfId="26409" xr:uid="{4C4AC8A2-A80E-43C3-AA56-3A935475F0F2}"/>
    <cellStyle name="Normal 3 4 4 2 2 2 8" xfId="44810" xr:uid="{E63CC07E-61E2-4624-A57F-7B1514C82581}"/>
    <cellStyle name="Normal 3 4 4 2 2 2 9" xfId="48978" xr:uid="{AB978995-9129-4C64-BBA5-56473D43566B}"/>
    <cellStyle name="Normal 3 4 4 2 2 3" xfId="6309" xr:uid="{470ABF2E-AEF4-41F4-A0FA-75E90FD11145}"/>
    <cellStyle name="Normal 3 4 4 2 2 3 2" xfId="22619" xr:uid="{77F60922-6076-4425-B049-7F40D52CD001}"/>
    <cellStyle name="Normal 3 4 4 2 2 3 2 2" xfId="42408" xr:uid="{C8F99044-08C3-44F4-91CD-C2831AAFE264}"/>
    <cellStyle name="Normal 3 4 4 2 2 3 2 3" xfId="44818" xr:uid="{86259787-A639-45F3-985E-F69203ABAC7B}"/>
    <cellStyle name="Normal 3 4 4 2 2 3 3" xfId="22618" xr:uid="{7FA7BFE4-1B8B-4DFD-94D5-272D00773156}"/>
    <cellStyle name="Normal 3 4 4 2 2 3 3 2" xfId="42407" xr:uid="{65B72FFF-0972-4FE4-BD47-CCC583D74C5E}"/>
    <cellStyle name="Normal 3 4 4 2 2 3 4" xfId="27797" xr:uid="{83A0BA67-DD40-4A8C-911D-95193F68263E}"/>
    <cellStyle name="Normal 3 4 4 2 2 3 5" xfId="44817" xr:uid="{597301BA-BA2D-4B8B-9D1A-5C79BA249446}"/>
    <cellStyle name="Normal 3 4 4 2 2 3 6" xfId="49484" xr:uid="{50203D00-9155-4E45-95F4-509403D10772}"/>
    <cellStyle name="Normal 3 4 4 2 2 4" xfId="22620" xr:uid="{1A0D4378-D279-4C61-93E5-B6D3BED62C11}"/>
    <cellStyle name="Normal 3 4 4 2 2 4 2" xfId="22621" xr:uid="{0355B255-F6B6-4B47-988D-1CE1B380BB6C}"/>
    <cellStyle name="Normal 3 4 4 2 2 4 2 2" xfId="42410" xr:uid="{0C1C9860-17D7-4984-9FDF-AFB07A9C5A44}"/>
    <cellStyle name="Normal 3 4 4 2 2 4 2 3" xfId="44820" xr:uid="{0E9C572F-2A2B-43EE-969C-852525BFB6ED}"/>
    <cellStyle name="Normal 3 4 4 2 2 4 3" xfId="42409" xr:uid="{84E95C92-2ACF-4B41-A00B-E9799D9198A0}"/>
    <cellStyle name="Normal 3 4 4 2 2 4 4" xfId="44819" xr:uid="{33AF4A10-2334-493A-91A6-BB7D45C75A44}"/>
    <cellStyle name="Normal 3 4 4 2 2 5" xfId="22622" xr:uid="{5AB46AC7-4759-40B8-B46A-6A2A7B68810A}"/>
    <cellStyle name="Normal 3 4 4 2 2 5 2" xfId="42411" xr:uid="{FD223EBB-8A8E-4DC2-B159-9C5201515C4B}"/>
    <cellStyle name="Normal 3 4 4 2 2 5 3" xfId="44821" xr:uid="{D6B7CEE6-BC3B-47CC-990B-81EBDA975BE8}"/>
    <cellStyle name="Normal 3 4 4 2 2 6" xfId="22623" xr:uid="{4AEC0A1C-6BB5-4A9B-BEEE-1B4940FF0AE5}"/>
    <cellStyle name="Normal 3 4 4 2 2 6 2" xfId="42412" xr:uid="{6CA3104F-7DA4-43F3-B2F2-D19DAF0CD5D2}"/>
    <cellStyle name="Normal 3 4 4 2 2 6 3" xfId="44822" xr:uid="{E629C3A7-B99A-4811-9162-CCE63B3DBB20}"/>
    <cellStyle name="Normal 3 4 4 2 2 7" xfId="22610" xr:uid="{DD0CF8D6-D2F8-401A-8792-38954A3E8C3B}"/>
    <cellStyle name="Normal 3 4 4 2 2 7 2" xfId="42399" xr:uid="{FFFF1CF3-9AEA-4CDB-9E6D-BAB674C7D9B1}"/>
    <cellStyle name="Normal 3 4 4 2 2 8" xfId="23957" xr:uid="{E0464155-E8AE-4A8B-B7D9-3555A9829713}"/>
    <cellStyle name="Normal 3 4 4 2 2 9" xfId="44809" xr:uid="{5B7AFEDF-0464-4FE9-A686-7FB9AD5D1AAA}"/>
    <cellStyle name="Normal 3 4 4 2 3" xfId="4707" xr:uid="{1F1021A8-AC76-4171-8DC8-E4DE1547E151}"/>
    <cellStyle name="Normal 3 4 4 2 3 2" xfId="8475" xr:uid="{B249ABB2-2312-4AAF-B9FD-84DC5D47165F}"/>
    <cellStyle name="Normal 3 4 4 2 3 2 2" xfId="22626" xr:uid="{F31EACBB-FD0A-4C74-B69C-5DE592FF3FB5}"/>
    <cellStyle name="Normal 3 4 4 2 3 2 2 2" xfId="42415" xr:uid="{CA4CD018-A782-4C72-B732-E9F68A8FEFAE}"/>
    <cellStyle name="Normal 3 4 4 2 3 2 2 3" xfId="44825" xr:uid="{6EFD60C5-C0DA-4FD6-BC19-DD06A49F1204}"/>
    <cellStyle name="Normal 3 4 4 2 3 2 3" xfId="22625" xr:uid="{0453B0B0-5204-49BE-A1BA-6EDDB6AE201D}"/>
    <cellStyle name="Normal 3 4 4 2 3 2 3 2" xfId="42414" xr:uid="{2809E58F-3B64-4B43-8DA0-5F2697C1E489}"/>
    <cellStyle name="Normal 3 4 4 2 3 2 4" xfId="29965" xr:uid="{81BB5C90-869F-418E-8A0B-E4692CDAD832}"/>
    <cellStyle name="Normal 3 4 4 2 3 2 5" xfId="44824" xr:uid="{10AE5AF2-D785-48DA-97AA-07BC46CF7AE9}"/>
    <cellStyle name="Normal 3 4 4 2 3 3" xfId="22627" xr:uid="{005B6B51-677A-4F9F-9AB0-D582C15C4054}"/>
    <cellStyle name="Normal 3 4 4 2 3 3 2" xfId="22628" xr:uid="{FCDC0FE7-31C7-445B-9E7C-E7B7C1181788}"/>
    <cellStyle name="Normal 3 4 4 2 3 3 2 2" xfId="42417" xr:uid="{343A6FE3-240D-4747-AE5B-AF60B9D57247}"/>
    <cellStyle name="Normal 3 4 4 2 3 3 2 3" xfId="44827" xr:uid="{189ECA0A-2F8F-4ED8-8492-6B600F99EBEE}"/>
    <cellStyle name="Normal 3 4 4 2 3 3 3" xfId="42416" xr:uid="{434FE664-C598-44ED-8C51-37B154546DA7}"/>
    <cellStyle name="Normal 3 4 4 2 3 3 4" xfId="44826" xr:uid="{E6471091-65D5-456C-9856-242117C23D96}"/>
    <cellStyle name="Normal 3 4 4 2 3 4" xfId="22629" xr:uid="{F0AADDDB-2DA9-4894-B5A5-71485228653B}"/>
    <cellStyle name="Normal 3 4 4 2 3 4 2" xfId="42418" xr:uid="{E499B439-3DDE-4E3E-8A95-6E5A96141D1D}"/>
    <cellStyle name="Normal 3 4 4 2 3 4 3" xfId="44828" xr:uid="{46710713-F13D-4A36-9359-E9C82D96DFAC}"/>
    <cellStyle name="Normal 3 4 4 2 3 5" xfId="22630" xr:uid="{FBEB8CE5-4879-4F07-8BE5-3F029C3A6DF3}"/>
    <cellStyle name="Normal 3 4 4 2 3 5 2" xfId="42419" xr:uid="{A1776B81-068C-484C-B193-93832E75CDD7}"/>
    <cellStyle name="Normal 3 4 4 2 3 5 3" xfId="44829" xr:uid="{3F6791A2-604A-4709-B515-F4CD1E16296A}"/>
    <cellStyle name="Normal 3 4 4 2 3 6" xfId="22624" xr:uid="{F4876204-8DCC-408C-B6F8-086CBA92A773}"/>
    <cellStyle name="Normal 3 4 4 2 3 6 2" xfId="42413" xr:uid="{D1B5EC63-5B96-4B56-BF63-C2DC6EA52F05}"/>
    <cellStyle name="Normal 3 4 4 2 3 7" xfId="26193" xr:uid="{CB2F560E-4DEE-4B1A-9B5A-14400A365AC6}"/>
    <cellStyle name="Normal 3 4 4 2 3 8" xfId="44823" xr:uid="{281582F1-70E6-4BE0-BD4C-8BB22CF98341}"/>
    <cellStyle name="Normal 3 4 4 2 3 9" xfId="48794" xr:uid="{C5AE06C1-3632-4C2C-B3DA-5536289D337B}"/>
    <cellStyle name="Normal 3 4 4 2 4" xfId="6126" xr:uid="{ECCA9CEE-3A37-4FBD-AD62-A6F5AE2F649F}"/>
    <cellStyle name="Normal 3 4 4 2 4 2" xfId="22632" xr:uid="{76856D91-1456-4523-ADC7-BE12EC4D7CEA}"/>
    <cellStyle name="Normal 3 4 4 2 4 2 2" xfId="42421" xr:uid="{FFF91F1D-09A3-4F51-831E-4A15381CF168}"/>
    <cellStyle name="Normal 3 4 4 2 4 2 3" xfId="44831" xr:uid="{9DFE189F-6A49-411D-8603-D3DAF1C123A6}"/>
    <cellStyle name="Normal 3 4 4 2 4 3" xfId="22631" xr:uid="{4A5766DE-C897-4FAC-87E7-CC5B909F0549}"/>
    <cellStyle name="Normal 3 4 4 2 4 3 2" xfId="42420" xr:uid="{763CEF17-4B24-4AAC-BC1B-846B0E30AC74}"/>
    <cellStyle name="Normal 3 4 4 2 4 4" xfId="27613" xr:uid="{5B630D74-0953-462F-AD78-F04EBF40BF8C}"/>
    <cellStyle name="Normal 3 4 4 2 4 5" xfId="44830" xr:uid="{74DB40F2-0993-40E2-8D07-5CBCCAAC94AB}"/>
    <cellStyle name="Normal 3 4 4 2 4 6" xfId="49303" xr:uid="{5C502CC9-398A-405E-B5EB-E6989735F13B}"/>
    <cellStyle name="Normal 3 4 4 2 5" xfId="22633" xr:uid="{7BD69AD2-AC66-4DCB-ADD6-0254273FB05A}"/>
    <cellStyle name="Normal 3 4 4 2 5 2" xfId="22634" xr:uid="{91FE21AF-77C2-47B5-A3D2-50FB2C2ED5B6}"/>
    <cellStyle name="Normal 3 4 4 2 5 2 2" xfId="42423" xr:uid="{A80E4A16-53FA-44DB-AA55-7CC9D87ED5D2}"/>
    <cellStyle name="Normal 3 4 4 2 5 2 3" xfId="44833" xr:uid="{A194E09B-A5E9-4146-9D40-7957A8EF5396}"/>
    <cellStyle name="Normal 3 4 4 2 5 3" xfId="42422" xr:uid="{80DD3D3A-6EDE-44D9-BDF1-0FACB52CA2AF}"/>
    <cellStyle name="Normal 3 4 4 2 5 4" xfId="44832" xr:uid="{62A56E71-4DCE-4D06-9BE3-3EB16C485DEC}"/>
    <cellStyle name="Normal 3 4 4 2 6" xfId="22635" xr:uid="{DE590D84-FDBF-419C-B443-8564235DD86C}"/>
    <cellStyle name="Normal 3 4 4 2 6 2" xfId="42424" xr:uid="{610EE6A7-41C1-424D-B830-E7E7DAC3E216}"/>
    <cellStyle name="Normal 3 4 4 2 6 3" xfId="44834" xr:uid="{B6431D18-5702-443B-B1D1-7AA1638BA993}"/>
    <cellStyle name="Normal 3 4 4 2 7" xfId="22636" xr:uid="{EE98B2A2-727F-4952-8D24-DBCD6A9A37EE}"/>
    <cellStyle name="Normal 3 4 4 2 7 2" xfId="42425" xr:uid="{96F33D57-1B92-445F-BCDA-348A9623F861}"/>
    <cellStyle name="Normal 3 4 4 2 7 3" xfId="44835" xr:uid="{3FE734A0-5363-4863-AC0F-B808CC3D30DA}"/>
    <cellStyle name="Normal 3 4 4 2 8" xfId="22609" xr:uid="{676E4649-395D-4970-8B7D-CBFCE49EA519}"/>
    <cellStyle name="Normal 3 4 4 2 8 2" xfId="42398" xr:uid="{A1072656-C46C-44C5-AA62-5F587240FD6C}"/>
    <cellStyle name="Normal 3 4 4 2 9" xfId="23774" xr:uid="{C203C47A-8C78-4647-94FF-6A3BDF83EEB4}"/>
    <cellStyle name="Normal 3 4 4 3" xfId="2190" xr:uid="{F46DD3DE-F746-4043-AFAE-EF7946C8430E}"/>
    <cellStyle name="Normal 3 4 4 3 10" xfId="47161" xr:uid="{FDF7CB10-7554-4617-B91D-F9863F325B65}"/>
    <cellStyle name="Normal 3 4 4 3 2" xfId="4863" xr:uid="{686F3EB0-C005-477C-8DC8-B28C7752FE2E}"/>
    <cellStyle name="Normal 3 4 4 3 2 2" xfId="8631" xr:uid="{0F84968C-9B5E-4592-BAA3-648F3A0C8283}"/>
    <cellStyle name="Normal 3 4 4 3 2 2 2" xfId="22640" xr:uid="{9F9130D8-05C4-4B06-A1FB-4CE440AA1BD7}"/>
    <cellStyle name="Normal 3 4 4 3 2 2 2 2" xfId="42429" xr:uid="{9FF328FE-9BCF-4C9D-A557-3487B97CABFD}"/>
    <cellStyle name="Normal 3 4 4 3 2 2 2 3" xfId="44839" xr:uid="{AD3E5F73-EBED-4266-B4B4-7320DE445847}"/>
    <cellStyle name="Normal 3 4 4 3 2 2 3" xfId="22639" xr:uid="{905097AB-50E2-4F7D-BC25-7E793729B54E}"/>
    <cellStyle name="Normal 3 4 4 3 2 2 3 2" xfId="42428" xr:uid="{A6D3C315-B1E0-469F-B8C5-8FD0F5A1B8FB}"/>
    <cellStyle name="Normal 3 4 4 3 2 2 4" xfId="30121" xr:uid="{4ED0131A-B8B7-477C-938E-03D9DCCAD31E}"/>
    <cellStyle name="Normal 3 4 4 3 2 2 5" xfId="44838" xr:uid="{91A0AAC1-F88C-4DAE-B15E-E082E9F0FC04}"/>
    <cellStyle name="Normal 3 4 4 3 2 3" xfId="22641" xr:uid="{5A79485D-F87A-4F21-8D29-933E233FDE47}"/>
    <cellStyle name="Normal 3 4 4 3 2 3 2" xfId="22642" xr:uid="{1706ECF2-7A71-40FB-93DB-57399B5D98E1}"/>
    <cellStyle name="Normal 3 4 4 3 2 3 2 2" xfId="42431" xr:uid="{8A9CDBCF-BA80-41B2-89BD-B473C5448BF5}"/>
    <cellStyle name="Normal 3 4 4 3 2 3 2 3" xfId="44841" xr:uid="{3BC597B2-2EDD-4097-9B75-FC4E589648FD}"/>
    <cellStyle name="Normal 3 4 4 3 2 3 3" xfId="42430" xr:uid="{3FACDF15-D025-49AB-95FE-CA1245E0DE50}"/>
    <cellStyle name="Normal 3 4 4 3 2 3 4" xfId="44840" xr:uid="{A28B0EA4-3535-4724-A369-786B4116DF6A}"/>
    <cellStyle name="Normal 3 4 4 3 2 4" xfId="22643" xr:uid="{CD1B84FD-DA8F-498F-97F2-A52FD2C5E4B1}"/>
    <cellStyle name="Normal 3 4 4 3 2 4 2" xfId="42432" xr:uid="{6B60A50E-F5AC-46E0-8D6B-548BAF8C0559}"/>
    <cellStyle name="Normal 3 4 4 3 2 4 3" xfId="44842" xr:uid="{FAAAA23D-CDC5-4109-8129-D99BE0ACBBE4}"/>
    <cellStyle name="Normal 3 4 4 3 2 5" xfId="22644" xr:uid="{26484334-8159-45D1-BB9F-07E88379330F}"/>
    <cellStyle name="Normal 3 4 4 3 2 5 2" xfId="42433" xr:uid="{7EB5F870-3B12-4149-8010-D4A0A3B79AFE}"/>
    <cellStyle name="Normal 3 4 4 3 2 5 3" xfId="44843" xr:uid="{EF09E6A1-8B78-47CE-8734-9BFDA0B4EC59}"/>
    <cellStyle name="Normal 3 4 4 3 2 6" xfId="22638" xr:uid="{9CA0D637-ED86-40BA-BFC8-457425C6C696}"/>
    <cellStyle name="Normal 3 4 4 3 2 6 2" xfId="42427" xr:uid="{4B64BE66-F70E-4B5D-909F-945F436F0AF7}"/>
    <cellStyle name="Normal 3 4 4 3 2 7" xfId="26350" xr:uid="{B32DF384-31B4-4CC1-8202-F580FACB4FEA}"/>
    <cellStyle name="Normal 3 4 4 3 2 8" xfId="44837" xr:uid="{CC57A367-FDBA-4EE3-88E8-F8D4D8AA8BDA}"/>
    <cellStyle name="Normal 3 4 4 3 2 9" xfId="48920" xr:uid="{F8D76C5B-82C6-4446-BE50-5FE0A55EA304}"/>
    <cellStyle name="Normal 3 4 4 3 3" xfId="6251" xr:uid="{68CE229D-1094-4CD4-9194-181710653B3C}"/>
    <cellStyle name="Normal 3 4 4 3 3 2" xfId="22646" xr:uid="{CF8A7769-0FCB-4412-89E8-D4462DA66959}"/>
    <cellStyle name="Normal 3 4 4 3 3 2 2" xfId="42435" xr:uid="{61DFD613-F0A8-4E9B-80F8-3B981D667EBA}"/>
    <cellStyle name="Normal 3 4 4 3 3 2 3" xfId="44845" xr:uid="{D2FAC72F-0696-4F88-8597-569C1383B974}"/>
    <cellStyle name="Normal 3 4 4 3 3 3" xfId="22645" xr:uid="{CA0C099D-FA75-49A0-8C59-EDA8F4F4F5B3}"/>
    <cellStyle name="Normal 3 4 4 3 3 3 2" xfId="42434" xr:uid="{32B256C6-1297-4F78-BEE3-2BD51B0036FA}"/>
    <cellStyle name="Normal 3 4 4 3 3 4" xfId="27739" xr:uid="{210D2017-5FFA-4212-B2A0-00E1840C5E25}"/>
    <cellStyle name="Normal 3 4 4 3 3 5" xfId="44844" xr:uid="{75C6373A-3141-43A6-AD0B-B14A22A93493}"/>
    <cellStyle name="Normal 3 4 4 3 3 6" xfId="49425" xr:uid="{7F8553F1-3C34-4EC0-A291-35DF6C340E00}"/>
    <cellStyle name="Normal 3 4 4 3 4" xfId="22647" xr:uid="{F2C7F8E3-DC1F-4636-B30A-253979F07574}"/>
    <cellStyle name="Normal 3 4 4 3 4 2" xfId="22648" xr:uid="{D9BBE153-60C8-4A24-8EB0-BAFA03CB1E51}"/>
    <cellStyle name="Normal 3 4 4 3 4 2 2" xfId="42437" xr:uid="{78284433-28F3-4242-A0AB-1B53DCAEA466}"/>
    <cellStyle name="Normal 3 4 4 3 4 2 3" xfId="44847" xr:uid="{35E32DEE-9FE6-4512-BA11-51719B8DB336}"/>
    <cellStyle name="Normal 3 4 4 3 4 3" xfId="42436" xr:uid="{542D85DB-780B-4743-A593-7A47BBEAACFB}"/>
    <cellStyle name="Normal 3 4 4 3 4 4" xfId="44846" xr:uid="{85E04836-BE3D-415C-97CC-6DCCC7729C69}"/>
    <cellStyle name="Normal 3 4 4 3 5" xfId="22649" xr:uid="{34BA5A08-8B76-48B7-99B9-0F6CA67E739D}"/>
    <cellStyle name="Normal 3 4 4 3 5 2" xfId="42438" xr:uid="{D34A1631-0201-4F0B-850F-838B649048BE}"/>
    <cellStyle name="Normal 3 4 4 3 5 3" xfId="44848" xr:uid="{94B17836-01BF-4C8F-90ED-A21B7A096BFC}"/>
    <cellStyle name="Normal 3 4 4 3 6" xfId="22650" xr:uid="{6FC01C4C-D370-4A24-BDFF-368A748A25AE}"/>
    <cellStyle name="Normal 3 4 4 3 6 2" xfId="42439" xr:uid="{2A9C3237-542C-4016-84E1-AAF0D343A3DC}"/>
    <cellStyle name="Normal 3 4 4 3 6 3" xfId="44849" xr:uid="{97C3963D-3425-4DA4-AC77-D44C81A535C6}"/>
    <cellStyle name="Normal 3 4 4 3 7" xfId="22637" xr:uid="{159884B3-361B-4FB3-BD88-DFAEF2BB2DAB}"/>
    <cellStyle name="Normal 3 4 4 3 7 2" xfId="42426" xr:uid="{4DA49C6D-53BA-4F01-87BE-80A6EEE7BA37}"/>
    <cellStyle name="Normal 3 4 4 3 8" xfId="23899" xr:uid="{54BA2FB5-B61D-47EC-BAC2-A2460DEEDEDE}"/>
    <cellStyle name="Normal 3 4 4 3 9" xfId="44836" xr:uid="{5ADC0F3A-4091-4996-9F9D-8694AE338DEB}"/>
    <cellStyle name="Normal 3 4 4 4" xfId="4648" xr:uid="{3D0F302A-931C-429A-9134-6C85EE33A961}"/>
    <cellStyle name="Normal 3 4 4 4 2" xfId="8418" xr:uid="{6F546A78-B7F8-463A-B058-4DA0060706C6}"/>
    <cellStyle name="Normal 3 4 4 4 2 2" xfId="22653" xr:uid="{85654CDB-85FC-4E35-A451-1C4ACAEF657E}"/>
    <cellStyle name="Normal 3 4 4 4 2 2 2" xfId="42442" xr:uid="{8608B688-54C5-499C-82BF-18B7D8F3D647}"/>
    <cellStyle name="Normal 3 4 4 4 2 2 3" xfId="44852" xr:uid="{D745B17C-802A-4F7E-9782-A935D66F6A44}"/>
    <cellStyle name="Normal 3 4 4 4 2 3" xfId="22652" xr:uid="{14D65291-88A1-4EDC-B2EC-029F4B3BAB47}"/>
    <cellStyle name="Normal 3 4 4 4 2 3 2" xfId="42441" xr:uid="{ED3A49A1-F843-440E-931D-56CC4FB5DD0F}"/>
    <cellStyle name="Normal 3 4 4 4 2 4" xfId="29908" xr:uid="{F8E58454-48FC-4E3E-B319-6939D1EE1D5A}"/>
    <cellStyle name="Normal 3 4 4 4 2 5" xfId="44851" xr:uid="{1A271243-3FBE-4A04-8492-E228C790C6BC}"/>
    <cellStyle name="Normal 3 4 4 4 3" xfId="22654" xr:uid="{8D63C2E2-D20E-47CF-842F-41CCA267C834}"/>
    <cellStyle name="Normal 3 4 4 4 3 2" xfId="22655" xr:uid="{FF004373-0965-4C53-92C8-E12BDBA71B72}"/>
    <cellStyle name="Normal 3 4 4 4 3 2 2" xfId="42444" xr:uid="{E71058B2-DA2C-4B25-A984-FF492EA1A379}"/>
    <cellStyle name="Normal 3 4 4 4 3 2 3" xfId="44854" xr:uid="{FB981C30-52E9-4897-8B29-5CAAC5B26443}"/>
    <cellStyle name="Normal 3 4 4 4 3 3" xfId="42443" xr:uid="{2BE2DD41-80AD-41C0-8ADE-4E9B8F5E82DF}"/>
    <cellStyle name="Normal 3 4 4 4 3 4" xfId="44853" xr:uid="{D8B86458-AD4B-41A5-B2F1-C83576D7B625}"/>
    <cellStyle name="Normal 3 4 4 4 4" xfId="22656" xr:uid="{FAA22FB4-54CA-47B2-80B3-07CDAE8E2D6F}"/>
    <cellStyle name="Normal 3 4 4 4 4 2" xfId="42445" xr:uid="{4AD70B24-7794-4872-B454-037F3FAF28EC}"/>
    <cellStyle name="Normal 3 4 4 4 4 3" xfId="44855" xr:uid="{CF916963-E82C-4F63-9347-8655FEDEBF95}"/>
    <cellStyle name="Normal 3 4 4 4 5" xfId="22657" xr:uid="{5122432F-8B49-48E0-B768-CAEBB3B38BBC}"/>
    <cellStyle name="Normal 3 4 4 4 5 2" xfId="42446" xr:uid="{2A711660-4482-4723-ABF9-35F4300B7AC6}"/>
    <cellStyle name="Normal 3 4 4 4 5 3" xfId="44856" xr:uid="{E8E991DC-FC41-44AF-87E5-47861992CA4C}"/>
    <cellStyle name="Normal 3 4 4 4 6" xfId="22651" xr:uid="{D4C67D7D-1F3E-4650-B9F1-71709A87B4E6}"/>
    <cellStyle name="Normal 3 4 4 4 6 2" xfId="42440" xr:uid="{CF3B2CF5-9E92-4617-AA2D-A9DC34E0E0DF}"/>
    <cellStyle name="Normal 3 4 4 4 7" xfId="26134" xr:uid="{4675D1C0-D039-405A-84D1-E56CC0790F13}"/>
    <cellStyle name="Normal 3 4 4 4 8" xfId="44850" xr:uid="{6369F78C-70E1-4750-ADAF-D33933ECD496}"/>
    <cellStyle name="Normal 3 4 4 4 9" xfId="48736" xr:uid="{FFF97416-1C45-48DC-9BBE-F2B8F938A71B}"/>
    <cellStyle name="Normal 3 4 4 5" xfId="6068" xr:uid="{352B5184-A5B6-43E3-80FD-2E9906875AE0}"/>
    <cellStyle name="Normal 3 4 4 5 2" xfId="22659" xr:uid="{12BA1702-D6A0-4A48-AFA0-5B9EDFD2E146}"/>
    <cellStyle name="Normal 3 4 4 5 2 2" xfId="42448" xr:uid="{14EA01AD-92FC-42BB-B6C0-13729A29DD3A}"/>
    <cellStyle name="Normal 3 4 4 5 2 3" xfId="44858" xr:uid="{154AD932-90AF-4E72-BF6F-8FE5848A4076}"/>
    <cellStyle name="Normal 3 4 4 5 3" xfId="22658" xr:uid="{4EFC1427-A927-4BD2-98F3-3358C67C5F33}"/>
    <cellStyle name="Normal 3 4 4 5 3 2" xfId="42447" xr:uid="{002BA355-CE91-4038-855A-F8615128E1B1}"/>
    <cellStyle name="Normal 3 4 4 5 4" xfId="27555" xr:uid="{D3C3F046-5081-471B-8E24-2B7F31D215A8}"/>
    <cellStyle name="Normal 3 4 4 5 5" xfId="44857" xr:uid="{34C02B1C-C5EE-4C6C-B64C-5007D1AB53BB}"/>
    <cellStyle name="Normal 3 4 4 5 6" xfId="49245" xr:uid="{FF3ADD1A-933C-4968-A256-D59132E3E43F}"/>
    <cellStyle name="Normal 3 4 4 6" xfId="12645" xr:uid="{553505E9-99FD-4BBA-A2D0-1611034B8332}"/>
    <cellStyle name="Normal 3 4 4 6 2" xfId="22661" xr:uid="{BDF26312-E834-4C83-9B21-F0D2EB7A393D}"/>
    <cellStyle name="Normal 3 4 4 6 2 2" xfId="42450" xr:uid="{3A218674-360F-4813-8544-45181A2285A2}"/>
    <cellStyle name="Normal 3 4 4 6 2 3" xfId="44860" xr:uid="{EEB67EE6-9FDB-43B1-A882-7D08A8183D65}"/>
    <cellStyle name="Normal 3 4 4 6 3" xfId="22660" xr:uid="{10AFAC47-D11A-4513-BD70-DDB114E08B9F}"/>
    <cellStyle name="Normal 3 4 4 6 3 2" xfId="42449" xr:uid="{3FB427C6-02B3-40AF-99FC-A39160C7DBF1}"/>
    <cellStyle name="Normal 3 4 4 6 4" xfId="44859" xr:uid="{D740492D-0645-49AE-9600-36ECB7911C54}"/>
    <cellStyle name="Normal 3 4 4 7" xfId="22662" xr:uid="{78F1EDE3-37B4-4D92-933C-C5641843F184}"/>
    <cellStyle name="Normal 3 4 4 7 2" xfId="42451" xr:uid="{AE4F3E70-416E-440F-8251-005DDCAC6DF2}"/>
    <cellStyle name="Normal 3 4 4 7 3" xfId="44861" xr:uid="{51B5BBB2-6249-4CBD-9DB3-2731C0646753}"/>
    <cellStyle name="Normal 3 4 4 8" xfId="22663" xr:uid="{69D3250B-4A0C-4D0E-8285-F5A45EE4A760}"/>
    <cellStyle name="Normal 3 4 4 8 2" xfId="42452" xr:uid="{C8869909-0FDA-49F7-9CB8-9E065DD7C059}"/>
    <cellStyle name="Normal 3 4 4 8 3" xfId="44862" xr:uid="{01B70CA1-8D73-4A4C-9729-7ABB0D5BC319}"/>
    <cellStyle name="Normal 3 4 4 9" xfId="22608" xr:uid="{F6A10AB7-0EAA-40BA-A622-43ED8BD3918F}"/>
    <cellStyle name="Normal 3 4 4 9 2" xfId="42397" xr:uid="{47F2C0D3-FBB7-4350-9D0B-B527814008FB}"/>
    <cellStyle name="Normal 3 4 5" xfId="2013" xr:uid="{9458B18C-B5C8-4F12-9D76-FE90AD2F7396}"/>
    <cellStyle name="Normal 3 4 5 2" xfId="2218" xr:uid="{24E9B4D2-2B4F-4700-8EC7-B7F21D8C6CBF}"/>
    <cellStyle name="Normal 3 4 5 2 2" xfId="4892" xr:uid="{4D09392B-CED7-4F1D-AF84-679CE27C983E}"/>
    <cellStyle name="Normal 3 4 5 2 2 2" xfId="8659" xr:uid="{E67FEC96-C0E3-4AD8-9494-CAAEFC904F2D}"/>
    <cellStyle name="Normal 3 4 5 2 2 2 2" xfId="30149" xr:uid="{87E84B69-FCF6-4904-BE8F-C15FC0EF0ECC}"/>
    <cellStyle name="Normal 3 4 5 2 2 3" xfId="26379" xr:uid="{ECE536EF-B075-4142-B5E3-9C9AC2293663}"/>
    <cellStyle name="Normal 3 4 5 2 2 4" xfId="48949" xr:uid="{F721A9D2-00CC-4D52-AF41-C6DD1363A6FC}"/>
    <cellStyle name="Normal 3 4 5 2 3" xfId="6280" xr:uid="{C4C67B2E-F9A8-4D72-9B53-CF8039EFED32}"/>
    <cellStyle name="Normal 3 4 5 2 3 2" xfId="27768" xr:uid="{3888F852-0AFC-4FA8-8E95-A255EE9622DB}"/>
    <cellStyle name="Normal 3 4 5 2 3 3" xfId="49454" xr:uid="{87464D77-98FF-43A0-9324-FAB04583D85A}"/>
    <cellStyle name="Normal 3 4 5 2 4" xfId="23928" xr:uid="{28FFA818-52FD-43B5-A344-7C3435862107}"/>
    <cellStyle name="Normal 3 4 5 2 5" xfId="47190" xr:uid="{AB5E218B-7B35-40A4-A965-D25CB14A1A71}"/>
    <cellStyle name="Normal 3 4 5 3" xfId="4678" xr:uid="{E4BBC1DE-D00D-4868-A63A-0D26DCEAB34C}"/>
    <cellStyle name="Normal 3 4 5 3 2" xfId="8447" xr:uid="{F999826C-9D81-45A5-84BA-35FCBF3D3961}"/>
    <cellStyle name="Normal 3 4 5 3 2 2" xfId="29937" xr:uid="{05FDEAA6-0456-4600-8D3C-5DA07EC54467}"/>
    <cellStyle name="Normal 3 4 5 3 3" xfId="26164" xr:uid="{9BCEF1EF-5CA9-4F53-BD5C-CA70C655B89D}"/>
    <cellStyle name="Normal 3 4 5 3 4" xfId="48765" xr:uid="{D2BF5C79-A59B-4D65-AC28-682AEBF60BC9}"/>
    <cellStyle name="Normal 3 4 5 4" xfId="6097" xr:uid="{E86F2D58-B4DF-4038-B6C2-C7823EEDDA19}"/>
    <cellStyle name="Normal 3 4 5 4 2" xfId="27584" xr:uid="{FCA80173-3F70-4E58-BC31-29E44C0F4213}"/>
    <cellStyle name="Normal 3 4 5 4 3" xfId="49274" xr:uid="{047974D8-28DD-48D8-97DA-E4C4F488E8FB}"/>
    <cellStyle name="Normal 3 4 5 5" xfId="12646" xr:uid="{99705805-00B7-45CB-B2CF-336E1DA2CD11}"/>
    <cellStyle name="Normal 3 4 5 6" xfId="22664" xr:uid="{48143485-9F64-4B7F-8210-119B35A0B40D}"/>
    <cellStyle name="Normal 3 4 5 7" xfId="23745" xr:uid="{E72E86A7-E464-4EED-901C-2328E70BBA31}"/>
    <cellStyle name="Normal 3 4 5 8" xfId="47007" xr:uid="{FA79060B-5510-4E9F-A08A-08C8D958D692}"/>
    <cellStyle name="Normal 3 4 6" xfId="1960" xr:uid="{45374759-2776-4816-BEE7-A5F5DA5FE146}"/>
    <cellStyle name="Normal 3 4 6 2" xfId="4618" xr:uid="{479853A9-C6F0-432A-AA93-D7DBB263F164}"/>
    <cellStyle name="Normal 3 4 6 2 2" xfId="8389" xr:uid="{FD04FBBD-4B9C-41CE-B0AF-E8F341133277}"/>
    <cellStyle name="Normal 3 4 6 2 2 2" xfId="29879" xr:uid="{DE6AAF3E-99EE-418C-86AF-C65252649EB6}"/>
    <cellStyle name="Normal 3 4 6 2 3" xfId="26104" xr:uid="{E9F9E91A-821D-4337-800A-DDDD1368A571}"/>
    <cellStyle name="Normal 3 4 6 2 4" xfId="48706" xr:uid="{D1864960-5875-4C5B-A4CC-EAF0EDDD976B}"/>
    <cellStyle name="Normal 3 4 6 3" xfId="6039" xr:uid="{E8266F63-A323-4191-B755-2D3099D04C8A}"/>
    <cellStyle name="Normal 3 4 6 3 2" xfId="27526" xr:uid="{8EE1E9E5-7E8B-455C-998D-BF0BF7A40B92}"/>
    <cellStyle name="Normal 3 4 6 3 3" xfId="49216" xr:uid="{FFA4F675-A8A5-42D7-9AAF-10B90C4ADD56}"/>
    <cellStyle name="Normal 3 4 6 4" xfId="12647" xr:uid="{00834755-40A2-487C-9C49-A736B0FB5533}"/>
    <cellStyle name="Normal 3 4 6 5" xfId="23686" xr:uid="{4E0041E3-4BF3-4C27-AD07-C77A49E122BF}"/>
    <cellStyle name="Normal 3 4 6 6" xfId="46948" xr:uid="{E50D52A3-00BE-4AEB-AD50-EB327766F543}"/>
    <cellStyle name="Normal 3 4 7" xfId="2160" xr:uid="{A46BFEC2-6B73-4E29-A482-8A5123080088}"/>
    <cellStyle name="Normal 3 4 7 2" xfId="4833" xr:uid="{5F4053AC-9516-4D03-8926-EEE228B560FD}"/>
    <cellStyle name="Normal 3 4 7 2 2" xfId="8602" xr:uid="{182DF413-B9B4-4FB7-9A35-CE2010E1F8D8}"/>
    <cellStyle name="Normal 3 4 7 2 2 2" xfId="30092" xr:uid="{113BECD8-CC43-46DE-A296-864DAEA109B4}"/>
    <cellStyle name="Normal 3 4 7 2 3" xfId="26320" xr:uid="{F6B7EF25-C03C-4BE8-8143-242054BDAD96}"/>
    <cellStyle name="Normal 3 4 7 2 4" xfId="48891" xr:uid="{5D2E7331-5DA7-4F19-9DFC-FDABDFFA4E75}"/>
    <cellStyle name="Normal 3 4 7 3" xfId="6222" xr:uid="{073CBC88-085D-4085-A5A8-CA278B982779}"/>
    <cellStyle name="Normal 3 4 7 3 2" xfId="27710" xr:uid="{726B9F60-DF51-4811-91DC-DD1DDB7CC10E}"/>
    <cellStyle name="Normal 3 4 7 3 3" xfId="49395" xr:uid="{0C19AE65-2D71-4168-806B-0E278D08084D}"/>
    <cellStyle name="Normal 3 4 7 4" xfId="23870" xr:uid="{846DEC00-1A23-42A3-B447-BAA9C01C60B9}"/>
    <cellStyle name="Normal 3 4 7 5" xfId="47132" xr:uid="{587C577B-E9C7-460E-91A0-7AEA1C5770A1}"/>
    <cellStyle name="Normal 3 4 8" xfId="2557" xr:uid="{04E871DE-9EDF-4E00-8242-2154A73CFBCA}"/>
    <cellStyle name="Normal 3 4 8 2" xfId="4432" xr:uid="{1B27152F-6C22-4E96-AB50-F2B44372C9EF}"/>
    <cellStyle name="Normal 3 4 9" xfId="3194" xr:uid="{36CF972F-F72C-4CBB-83D2-DB9917B2BC86}"/>
    <cellStyle name="Normal 3 5" xfId="820" xr:uid="{4552F47F-FCD8-4B67-8A89-CA013616B4D4}"/>
    <cellStyle name="Normal 3 5 2" xfId="821" xr:uid="{19BF872D-9890-4BCB-9BB6-B290639D00D6}"/>
    <cellStyle name="Normal 3 5 2 10" xfId="23703" xr:uid="{6378B79C-9DFD-4171-9713-547373B94B69}"/>
    <cellStyle name="Normal 3 5 2 11" xfId="44863" xr:uid="{9FA2F8A7-78C9-4C44-8901-517CA6545414}"/>
    <cellStyle name="Normal 3 5 2 12" xfId="46965" xr:uid="{1C84A5E8-88CC-4FFF-AD03-E5E4CA24B183}"/>
    <cellStyle name="Normal 3 5 2 2" xfId="2000" xr:uid="{F6E61AEE-2990-4998-972F-1A15E16D1C84}"/>
    <cellStyle name="Normal 3 5 2 2 10" xfId="44864" xr:uid="{4B4B9E72-61D5-4905-ACAC-780FA9521273}"/>
    <cellStyle name="Normal 3 5 2 2 11" xfId="46995" xr:uid="{DC5A9838-21C6-410B-9CF5-C539C4B534E4}"/>
    <cellStyle name="Normal 3 5 2 2 2" xfId="2057" xr:uid="{4A621A18-15EB-428B-9FDD-2AFADCDF2E9A}"/>
    <cellStyle name="Normal 3 5 2 2 2 10" xfId="47053" xr:uid="{EC21C0DB-7E5B-4A92-9D66-EC47B5C85C91}"/>
    <cellStyle name="Normal 3 5 2 2 2 2" xfId="2263" xr:uid="{65281B4B-67A5-4ABA-9E2E-A8879A37C833}"/>
    <cellStyle name="Normal 3 5 2 2 2 2 2" xfId="4938" xr:uid="{2842E0F9-C148-42CD-8A89-F1457507396E}"/>
    <cellStyle name="Normal 3 5 2 2 2 2 2 2" xfId="8704" xr:uid="{F6C4BBB0-B702-4A1C-A444-C806BFB0C2BB}"/>
    <cellStyle name="Normal 3 5 2 2 2 2 2 2 2" xfId="22671" xr:uid="{62693519-BAC6-429F-B134-F8561D021A59}"/>
    <cellStyle name="Normal 3 5 2 2 2 2 2 2 2 2" xfId="42458" xr:uid="{A2913F39-48FB-42B2-9712-1A3F17551D52}"/>
    <cellStyle name="Normal 3 5 2 2 2 2 2 2 3" xfId="30194" xr:uid="{A460E929-1293-4D05-8FAE-FA7E7B481238}"/>
    <cellStyle name="Normal 3 5 2 2 2 2 2 2 4" xfId="44868" xr:uid="{FCDA9BDA-6358-4C03-9D92-A955D510B778}"/>
    <cellStyle name="Normal 3 5 2 2 2 2 2 3" xfId="22670" xr:uid="{5F57D1BC-7063-435C-AFA2-0E33CCB7FC08}"/>
    <cellStyle name="Normal 3 5 2 2 2 2 2 3 2" xfId="42457" xr:uid="{2A56D73A-1F8A-4B39-B94F-703C96F3E0A7}"/>
    <cellStyle name="Normal 3 5 2 2 2 2 2 4" xfId="26425" xr:uid="{BB110070-AE0C-4FD7-B068-1C428E402081}"/>
    <cellStyle name="Normal 3 5 2 2 2 2 2 5" xfId="44867" xr:uid="{DCF8779F-EE09-4836-9A48-89EF4351BDE8}"/>
    <cellStyle name="Normal 3 5 2 2 2 2 2 6" xfId="48995" xr:uid="{E431C307-6392-4FAF-968F-2BF90ACD00E4}"/>
    <cellStyle name="Normal 3 5 2 2 2 2 3" xfId="6326" xr:uid="{39B8F742-C4B6-48E8-8E78-B4E9115649CF}"/>
    <cellStyle name="Normal 3 5 2 2 2 2 3 2" xfId="22673" xr:uid="{C2CB3167-6008-463C-92A1-2F29D5581475}"/>
    <cellStyle name="Normal 3 5 2 2 2 2 3 2 2" xfId="42460" xr:uid="{B147EFA6-8740-4EC0-A380-9DAC313D5CAB}"/>
    <cellStyle name="Normal 3 5 2 2 2 2 3 2 3" xfId="44870" xr:uid="{612A2ECC-D21A-4F69-96D9-48FCB85616DB}"/>
    <cellStyle name="Normal 3 5 2 2 2 2 3 3" xfId="22672" xr:uid="{5EB731E9-845C-4C64-8669-2151552A5EED}"/>
    <cellStyle name="Normal 3 5 2 2 2 2 3 3 2" xfId="42459" xr:uid="{8B1D2D33-6226-4F46-A5D8-86DB0C2F79E4}"/>
    <cellStyle name="Normal 3 5 2 2 2 2 3 4" xfId="27814" xr:uid="{5F90C4A4-FE55-4CEB-9201-03E73410FA22}"/>
    <cellStyle name="Normal 3 5 2 2 2 2 3 5" xfId="44869" xr:uid="{B5E5A323-EC5A-48DC-B018-32FF6B33FBB2}"/>
    <cellStyle name="Normal 3 5 2 2 2 2 3 6" xfId="49501" xr:uid="{D7775797-C49C-458F-95AD-DA40F96630A4}"/>
    <cellStyle name="Normal 3 5 2 2 2 2 4" xfId="22674" xr:uid="{E84F31B1-E2FF-4923-A3BF-4AC62F963E67}"/>
    <cellStyle name="Normal 3 5 2 2 2 2 4 2" xfId="42461" xr:uid="{1AA6FB56-C8D9-4212-B36E-CC20C78125BE}"/>
    <cellStyle name="Normal 3 5 2 2 2 2 4 3" xfId="44871" xr:uid="{7105EC3D-1971-4190-97BF-4E14A3D3D3AE}"/>
    <cellStyle name="Normal 3 5 2 2 2 2 5" xfId="22675" xr:uid="{D452F5D7-08D1-4C77-9234-9FD9DB3FA733}"/>
    <cellStyle name="Normal 3 5 2 2 2 2 5 2" xfId="42462" xr:uid="{0040B3F2-DA6B-44F5-8BB8-131224FEF648}"/>
    <cellStyle name="Normal 3 5 2 2 2 2 5 3" xfId="44872" xr:uid="{6E8B07D4-7464-40DA-886F-A17321E20CDC}"/>
    <cellStyle name="Normal 3 5 2 2 2 2 6" xfId="22669" xr:uid="{DFD604F5-176F-4B14-9E7C-8EAA3C57DAD4}"/>
    <cellStyle name="Normal 3 5 2 2 2 2 6 2" xfId="42456" xr:uid="{4C98D7C6-4D18-4D6C-B3AB-4219F0385CF9}"/>
    <cellStyle name="Normal 3 5 2 2 2 2 7" xfId="23974" xr:uid="{E7F4BA6E-0F49-4B1A-9BB2-88AED783CB60}"/>
    <cellStyle name="Normal 3 5 2 2 2 2 8" xfId="44866" xr:uid="{E8EF37CF-0EE1-4FB5-BECB-E71CD225CB8A}"/>
    <cellStyle name="Normal 3 5 2 2 2 2 9" xfId="47236" xr:uid="{A0F97C22-1C8C-4651-8F25-2B29C8D2729E}"/>
    <cellStyle name="Normal 3 5 2 2 2 3" xfId="4722" xr:uid="{1596B132-44C1-42BD-9021-5186E25315FE}"/>
    <cellStyle name="Normal 3 5 2 2 2 3 2" xfId="8490" xr:uid="{9CD55993-773A-4033-918C-66CD086566BA}"/>
    <cellStyle name="Normal 3 5 2 2 2 3 2 2" xfId="22677" xr:uid="{EC9F0FF9-2C5D-474A-9DB1-A7CBE2FD3EE7}"/>
    <cellStyle name="Normal 3 5 2 2 2 3 2 2 2" xfId="42464" xr:uid="{4493E350-374A-4BFD-AB7A-9BDB83F54FC6}"/>
    <cellStyle name="Normal 3 5 2 2 2 3 2 3" xfId="29980" xr:uid="{9109FF65-67FA-4029-8576-97FB4F5DF2C9}"/>
    <cellStyle name="Normal 3 5 2 2 2 3 2 4" xfId="44874" xr:uid="{D1CCDF88-3DFA-4BB6-B902-EDFF1567CD3E}"/>
    <cellStyle name="Normal 3 5 2 2 2 3 3" xfId="22676" xr:uid="{D73DF785-C3B6-436D-ABF1-D0D95EB770FF}"/>
    <cellStyle name="Normal 3 5 2 2 2 3 3 2" xfId="42463" xr:uid="{3D88F394-4F85-42A0-AEB3-B76D171E7E22}"/>
    <cellStyle name="Normal 3 5 2 2 2 3 4" xfId="26208" xr:uid="{1BF7D9B7-890E-47DD-AFC3-AF5763029891}"/>
    <cellStyle name="Normal 3 5 2 2 2 3 5" xfId="44873" xr:uid="{563FB99F-97EA-4979-BCA7-C5C75DA8F2C4}"/>
    <cellStyle name="Normal 3 5 2 2 2 3 6" xfId="48811" xr:uid="{21925883-72AC-4124-9662-9E690CFFA66D}"/>
    <cellStyle name="Normal 3 5 2 2 2 4" xfId="6143" xr:uid="{C061F8F6-ADEF-4862-9730-16F3376F804D}"/>
    <cellStyle name="Normal 3 5 2 2 2 4 2" xfId="22679" xr:uid="{B3E337FB-D27E-48B9-A2BA-6BB313A427B6}"/>
    <cellStyle name="Normal 3 5 2 2 2 4 2 2" xfId="42466" xr:uid="{67EC064B-E3A3-4C94-BF8D-2F3471E1D61F}"/>
    <cellStyle name="Normal 3 5 2 2 2 4 2 3" xfId="44876" xr:uid="{CBCC3204-B55C-4F05-812A-5EE9F03F4AAD}"/>
    <cellStyle name="Normal 3 5 2 2 2 4 3" xfId="22678" xr:uid="{6DDFFEB8-A13B-445C-A938-2DDB5319A16D}"/>
    <cellStyle name="Normal 3 5 2 2 2 4 3 2" xfId="42465" xr:uid="{638A0F0E-AAE4-4F27-AF76-D9370561772B}"/>
    <cellStyle name="Normal 3 5 2 2 2 4 4" xfId="27630" xr:uid="{584BA773-C84A-4813-84B5-011A727310A2}"/>
    <cellStyle name="Normal 3 5 2 2 2 4 5" xfId="44875" xr:uid="{0B187E3F-9DCE-494B-AD8A-6F961FF35817}"/>
    <cellStyle name="Normal 3 5 2 2 2 4 6" xfId="49320" xr:uid="{03B6C2BE-769E-46D4-9E2A-2D82150DC5E9}"/>
    <cellStyle name="Normal 3 5 2 2 2 5" xfId="22680" xr:uid="{A2DDCC9D-1A30-4298-832D-6E85CA7875C3}"/>
    <cellStyle name="Normal 3 5 2 2 2 5 2" xfId="42467" xr:uid="{B0972302-7ABC-4CDD-8B7D-4B5ED604F976}"/>
    <cellStyle name="Normal 3 5 2 2 2 5 3" xfId="44877" xr:uid="{9903D723-FC71-45F5-A958-94BFA0EC3A34}"/>
    <cellStyle name="Normal 3 5 2 2 2 6" xfId="22681" xr:uid="{00EC7835-6E57-4021-B6A1-7222A9F55C0E}"/>
    <cellStyle name="Normal 3 5 2 2 2 6 2" xfId="42468" xr:uid="{8004AEAE-8AB1-4D70-8E8B-AF3EAD647642}"/>
    <cellStyle name="Normal 3 5 2 2 2 6 3" xfId="44878" xr:uid="{87142CD6-819A-4D51-802B-51029FCCB6E4}"/>
    <cellStyle name="Normal 3 5 2 2 2 7" xfId="22668" xr:uid="{66DFA8F0-7EEA-4DCE-98C4-0C1D6F4C8168}"/>
    <cellStyle name="Normal 3 5 2 2 2 7 2" xfId="42455" xr:uid="{FF453C47-C35D-4161-A733-D319822D856D}"/>
    <cellStyle name="Normal 3 5 2 2 2 8" xfId="23791" xr:uid="{1E5E71A9-7341-4077-8F09-E1902DE5166F}"/>
    <cellStyle name="Normal 3 5 2 2 2 9" xfId="44865" xr:uid="{B0D8877F-0D6E-4957-B91D-05FC6B6EB7B7}"/>
    <cellStyle name="Normal 3 5 2 2 3" xfId="2206" xr:uid="{CA24C253-47C2-4295-8FEE-9A3C2C76F1B4}"/>
    <cellStyle name="Normal 3 5 2 2 3 2" xfId="4879" xr:uid="{70394D22-B237-4D44-A05F-76C211DB5D2A}"/>
    <cellStyle name="Normal 3 5 2 2 3 2 2" xfId="8647" xr:uid="{D6025823-E1F0-4BFF-AB6A-5331583DA0FB}"/>
    <cellStyle name="Normal 3 5 2 2 3 2 2 2" xfId="22684" xr:uid="{3FD0D1F5-70C6-4252-AA65-2DE923259112}"/>
    <cellStyle name="Normal 3 5 2 2 3 2 2 2 2" xfId="42471" xr:uid="{1442E9C5-EFAE-4117-819A-E5BED339F292}"/>
    <cellStyle name="Normal 3 5 2 2 3 2 2 3" xfId="30137" xr:uid="{EBFA8074-E96E-4327-9261-49241A4842C5}"/>
    <cellStyle name="Normal 3 5 2 2 3 2 2 4" xfId="44881" xr:uid="{AA5D6EFE-6E4B-46A5-AB0E-D1825F049B3C}"/>
    <cellStyle name="Normal 3 5 2 2 3 2 3" xfId="22683" xr:uid="{379474DE-4C88-40EF-BD68-73C5CF3B8F4F}"/>
    <cellStyle name="Normal 3 5 2 2 3 2 3 2" xfId="42470" xr:uid="{ACF71553-BB84-4335-A382-82E010B1E4B4}"/>
    <cellStyle name="Normal 3 5 2 2 3 2 4" xfId="26366" xr:uid="{14C7925E-FD95-41B8-BC0B-E6D9DADAA9C4}"/>
    <cellStyle name="Normal 3 5 2 2 3 2 5" xfId="44880" xr:uid="{B1175DD8-4144-4DA0-BE45-6998BB336061}"/>
    <cellStyle name="Normal 3 5 2 2 3 2 6" xfId="48937" xr:uid="{C05A754A-BC78-42DE-B392-D85C9879E4DB}"/>
    <cellStyle name="Normal 3 5 2 2 3 3" xfId="6268" xr:uid="{771F1900-F63C-4ADE-AC3F-18F842E6099E}"/>
    <cellStyle name="Normal 3 5 2 2 3 3 2" xfId="22686" xr:uid="{F7511606-7687-4C9F-B954-ECE148DBEBD9}"/>
    <cellStyle name="Normal 3 5 2 2 3 3 2 2" xfId="42473" xr:uid="{28798EB3-E03B-433D-B7E6-487BD36836C1}"/>
    <cellStyle name="Normal 3 5 2 2 3 3 2 3" xfId="44883" xr:uid="{7A196746-37D7-4B00-ABFD-29D63E9C31B0}"/>
    <cellStyle name="Normal 3 5 2 2 3 3 3" xfId="22685" xr:uid="{2FC0FB59-AD59-46EC-BD41-5B258C5B2522}"/>
    <cellStyle name="Normal 3 5 2 2 3 3 3 2" xfId="42472" xr:uid="{9A4AA8AC-9082-48D6-A410-238917D3EE43}"/>
    <cellStyle name="Normal 3 5 2 2 3 3 4" xfId="27756" xr:uid="{8CCA1ADC-39BD-4940-A20A-22DF11308ECF}"/>
    <cellStyle name="Normal 3 5 2 2 3 3 5" xfId="44882" xr:uid="{AF67FB68-D313-4573-9B8B-56CA040A5AD0}"/>
    <cellStyle name="Normal 3 5 2 2 3 3 6" xfId="49442" xr:uid="{F6BB78A7-EC08-4836-98A9-CFD64278FF6D}"/>
    <cellStyle name="Normal 3 5 2 2 3 4" xfId="22687" xr:uid="{042A2DEA-5508-4766-8849-A88CB1BA6833}"/>
    <cellStyle name="Normal 3 5 2 2 3 4 2" xfId="42474" xr:uid="{72155516-7E97-43B7-9AC5-4586BD49F1F9}"/>
    <cellStyle name="Normal 3 5 2 2 3 4 3" xfId="44884" xr:uid="{4FCBFEF5-F770-48A5-812B-8A21FAA3B949}"/>
    <cellStyle name="Normal 3 5 2 2 3 5" xfId="22688" xr:uid="{A9F3BC1C-33F3-47B6-A5B2-0FF170D49BA8}"/>
    <cellStyle name="Normal 3 5 2 2 3 5 2" xfId="42475" xr:uid="{0486C4B0-8E57-4CC5-8BBE-3BE7CBBA3032}"/>
    <cellStyle name="Normal 3 5 2 2 3 5 3" xfId="44885" xr:uid="{A0BCE887-B7DF-4BCA-843B-A9E02612E689}"/>
    <cellStyle name="Normal 3 5 2 2 3 6" xfId="22682" xr:uid="{89058DE8-F1E5-4287-8E19-F8B33D136D73}"/>
    <cellStyle name="Normal 3 5 2 2 3 6 2" xfId="42469" xr:uid="{CE2D0C7B-3CC1-436F-B37B-AB83BAEB29AE}"/>
    <cellStyle name="Normal 3 5 2 2 3 7" xfId="23916" xr:uid="{9EA35339-207C-4B13-B655-4B076A3E6349}"/>
    <cellStyle name="Normal 3 5 2 2 3 8" xfId="44879" xr:uid="{EA0DD8E8-CBBD-42C5-B279-D4067CA2F1F0}"/>
    <cellStyle name="Normal 3 5 2 2 3 9" xfId="47178" xr:uid="{2922CC44-8DB1-4250-B598-A4922D420297}"/>
    <cellStyle name="Normal 3 5 2 2 4" xfId="4664" xr:uid="{5E4AB6CC-E8D2-4807-B3F8-FDA7AC9EE251}"/>
    <cellStyle name="Normal 3 5 2 2 4 2" xfId="8434" xr:uid="{C2E75F21-FEC5-4C0C-86DF-661B62FAAFDC}"/>
    <cellStyle name="Normal 3 5 2 2 4 2 2" xfId="22690" xr:uid="{3E146729-A19A-4597-A127-9D71EF8D8C94}"/>
    <cellStyle name="Normal 3 5 2 2 4 2 2 2" xfId="42477" xr:uid="{BCB12228-D44A-4835-AF39-2ECCE02BA6B0}"/>
    <cellStyle name="Normal 3 5 2 2 4 2 3" xfId="29924" xr:uid="{BBE24D82-4A1B-46C3-A0E2-FF510794DDB5}"/>
    <cellStyle name="Normal 3 5 2 2 4 2 4" xfId="44887" xr:uid="{D11033FD-7020-4629-81ED-136064614495}"/>
    <cellStyle name="Normal 3 5 2 2 4 3" xfId="22689" xr:uid="{C23DE330-BF01-432E-9E78-BD633428249F}"/>
    <cellStyle name="Normal 3 5 2 2 4 3 2" xfId="42476" xr:uid="{FAEAE44E-3B6D-40F2-AC08-0823B11B45C8}"/>
    <cellStyle name="Normal 3 5 2 2 4 4" xfId="26150" xr:uid="{98F22D0E-FE6E-4036-B79F-4FE1E4998B84}"/>
    <cellStyle name="Normal 3 5 2 2 4 5" xfId="44886" xr:uid="{2C658396-8D64-4A4B-A868-67A1B5334832}"/>
    <cellStyle name="Normal 3 5 2 2 4 6" xfId="48753" xr:uid="{3BA015C7-5460-4FF6-8546-3EC805FFDFE2}"/>
    <cellStyle name="Normal 3 5 2 2 5" xfId="6085" xr:uid="{B8BECDAF-C479-48BC-8553-E8CAC7DA569F}"/>
    <cellStyle name="Normal 3 5 2 2 5 2" xfId="22692" xr:uid="{8790B524-CC61-437B-A45E-A8F9DB36715F}"/>
    <cellStyle name="Normal 3 5 2 2 5 2 2" xfId="42479" xr:uid="{B7FDEB4D-721E-40B7-8CBA-C54100211217}"/>
    <cellStyle name="Normal 3 5 2 2 5 2 3" xfId="44889" xr:uid="{EDB9F9B6-77C7-40C5-A79A-C2A5C7DC3C7F}"/>
    <cellStyle name="Normal 3 5 2 2 5 3" xfId="22691" xr:uid="{939C9402-3A7F-4587-B1AD-16F52D4296D6}"/>
    <cellStyle name="Normal 3 5 2 2 5 3 2" xfId="42478" xr:uid="{61125236-2548-444A-8E9B-8A4C59675334}"/>
    <cellStyle name="Normal 3 5 2 2 5 4" xfId="27572" xr:uid="{0E630C3C-3DFE-4B9C-8CE5-180DC2F66ACA}"/>
    <cellStyle name="Normal 3 5 2 2 5 5" xfId="44888" xr:uid="{D9D2C851-27BF-4BEE-9630-7E9E5A009B28}"/>
    <cellStyle name="Normal 3 5 2 2 5 6" xfId="49262" xr:uid="{8D6D6E07-5585-4788-A9DA-9750A575E36E}"/>
    <cellStyle name="Normal 3 5 2 2 6" xfId="12648" xr:uid="{24164E83-40E7-4C04-AAD8-E8428BE90D90}"/>
    <cellStyle name="Normal 3 5 2 2 6 2" xfId="22693" xr:uid="{F30CEC62-144F-4FFB-B63F-36C6D11B7152}"/>
    <cellStyle name="Normal 3 5 2 2 6 2 2" xfId="42480" xr:uid="{42CD77F0-73BE-4D48-97E9-58D32805140B}"/>
    <cellStyle name="Normal 3 5 2 2 6 3" xfId="44890" xr:uid="{635FC6D1-6C46-408E-BE31-6B7063EE91F3}"/>
    <cellStyle name="Normal 3 5 2 2 7" xfId="22694" xr:uid="{BE046F98-DDD8-424D-8AB4-F7CA99C299C6}"/>
    <cellStyle name="Normal 3 5 2 2 7 2" xfId="42481" xr:uid="{705B5B6F-B553-4F8B-95F3-FD6A8552EEF9}"/>
    <cellStyle name="Normal 3 5 2 2 7 3" xfId="44891" xr:uid="{A8395EE2-8384-49ED-B7CD-240A0D3776DA}"/>
    <cellStyle name="Normal 3 5 2 2 8" xfId="22667" xr:uid="{F7CEF4DD-A3B8-45B5-935F-8915EC599A48}"/>
    <cellStyle name="Normal 3 5 2 2 8 2" xfId="42454" xr:uid="{3848CCB2-844C-469C-9001-CEBD728830E5}"/>
    <cellStyle name="Normal 3 5 2 2 9" xfId="23733" xr:uid="{8DDB9686-5171-4F0B-B3B8-0E9FFD845189}"/>
    <cellStyle name="Normal 3 5 2 3" xfId="2029" xr:uid="{3EEAA900-75F8-4F6E-8E94-0FE8E37F7753}"/>
    <cellStyle name="Normal 3 5 2 3 10" xfId="47024" xr:uid="{5834FBE0-B861-4189-970C-D86E64761CC1}"/>
    <cellStyle name="Normal 3 5 2 3 2" xfId="2234" xr:uid="{68EE01CA-81BC-46F1-983A-8A8D97349FCD}"/>
    <cellStyle name="Normal 3 5 2 3 2 2" xfId="4909" xr:uid="{19062C3E-EAC0-446F-8280-40FD66B2D3FE}"/>
    <cellStyle name="Normal 3 5 2 3 2 2 2" xfId="8676" xr:uid="{93E830CB-8BDB-4417-89A7-8CBEA48E8094}"/>
    <cellStyle name="Normal 3 5 2 3 2 2 2 2" xfId="22698" xr:uid="{A5B6EA1A-AAE9-48CA-AF5F-3CB98C12D07A}"/>
    <cellStyle name="Normal 3 5 2 3 2 2 2 2 2" xfId="42485" xr:uid="{188DFA7A-EE49-434F-B6AC-0C6FE9260DD6}"/>
    <cellStyle name="Normal 3 5 2 3 2 2 2 3" xfId="30166" xr:uid="{C1FD07E0-8656-45DF-BD64-D1D1A2EEBC89}"/>
    <cellStyle name="Normal 3 5 2 3 2 2 2 4" xfId="44895" xr:uid="{D4A02F7B-F908-4D98-AF85-D66D0E7AE592}"/>
    <cellStyle name="Normal 3 5 2 3 2 2 3" xfId="22697" xr:uid="{5F84565B-57BB-4A35-A800-1AB6D274F4C3}"/>
    <cellStyle name="Normal 3 5 2 3 2 2 3 2" xfId="42484" xr:uid="{DDAF42A7-B4BE-4592-8AB5-8C16309BEED0}"/>
    <cellStyle name="Normal 3 5 2 3 2 2 4" xfId="26396" xr:uid="{275861B9-C0B2-4DD6-8649-31407B74C659}"/>
    <cellStyle name="Normal 3 5 2 3 2 2 5" xfId="44894" xr:uid="{FE690B74-A66B-473D-AC89-E6C8B0501739}"/>
    <cellStyle name="Normal 3 5 2 3 2 2 6" xfId="48966" xr:uid="{4F3C8DFC-A7A4-42F9-9C89-88CC5B9EC167}"/>
    <cellStyle name="Normal 3 5 2 3 2 3" xfId="6297" xr:uid="{B56CE8A1-4A60-4D73-BC7A-D09A557C0DE7}"/>
    <cellStyle name="Normal 3 5 2 3 2 3 2" xfId="22700" xr:uid="{6C9CE96C-0AF7-45A0-86FA-70BF4ED5D4BC}"/>
    <cellStyle name="Normal 3 5 2 3 2 3 2 2" xfId="42487" xr:uid="{26DEB26A-9CFD-4E31-AE2A-59C436BFB61F}"/>
    <cellStyle name="Normal 3 5 2 3 2 3 2 3" xfId="44897" xr:uid="{9E83EDE3-DCC9-4868-BEBF-7ECD4EEF1D0C}"/>
    <cellStyle name="Normal 3 5 2 3 2 3 3" xfId="22699" xr:uid="{504F7492-0E7C-46A4-90C7-9DDB4CA48E6F}"/>
    <cellStyle name="Normal 3 5 2 3 2 3 3 2" xfId="42486" xr:uid="{6F7201A7-1E16-44CD-B0E9-64FDD87ADA50}"/>
    <cellStyle name="Normal 3 5 2 3 2 3 4" xfId="27785" xr:uid="{84CE1544-ABBC-4D09-BB11-5F1DE6C1EEC9}"/>
    <cellStyle name="Normal 3 5 2 3 2 3 5" xfId="44896" xr:uid="{0F506DC1-ECCD-42CC-AEC5-4A1837CA11FA}"/>
    <cellStyle name="Normal 3 5 2 3 2 3 6" xfId="49471" xr:uid="{0CB5F4E2-315E-469D-81F4-6BB18BFF04AF}"/>
    <cellStyle name="Normal 3 5 2 3 2 4" xfId="22701" xr:uid="{96A06682-C6E1-4EAC-999D-D31343866E3F}"/>
    <cellStyle name="Normal 3 5 2 3 2 4 2" xfId="42488" xr:uid="{814E4106-FDBB-42C4-9880-92412B7D07F4}"/>
    <cellStyle name="Normal 3 5 2 3 2 4 3" xfId="44898" xr:uid="{D14F9FD8-7CC8-47E7-B746-7B8F7194EFF7}"/>
    <cellStyle name="Normal 3 5 2 3 2 5" xfId="22702" xr:uid="{30AFEADA-7032-4FE6-929D-A9D2015B6715}"/>
    <cellStyle name="Normal 3 5 2 3 2 5 2" xfId="42489" xr:uid="{A862E2B1-1B46-45AD-A6A4-B26AF08B2FA3}"/>
    <cellStyle name="Normal 3 5 2 3 2 5 3" xfId="44899" xr:uid="{9174D9EA-2682-4A72-B59A-85216AFC7C6A}"/>
    <cellStyle name="Normal 3 5 2 3 2 6" xfId="22696" xr:uid="{003003B1-AD8C-4BA8-A3E7-F2916D483225}"/>
    <cellStyle name="Normal 3 5 2 3 2 6 2" xfId="42483" xr:uid="{BFADEA77-DEB5-4DE5-B697-A5C4F0BD8DFB}"/>
    <cellStyle name="Normal 3 5 2 3 2 7" xfId="23945" xr:uid="{594C0C06-837E-4F6B-8D37-410DC4108A23}"/>
    <cellStyle name="Normal 3 5 2 3 2 8" xfId="44893" xr:uid="{A3056A68-7C62-443E-922F-8B0B6EF79729}"/>
    <cellStyle name="Normal 3 5 2 3 2 9" xfId="47207" xr:uid="{971F9D57-C4AA-4A3A-9742-AAAE232339DE}"/>
    <cellStyle name="Normal 3 5 2 3 3" xfId="4694" xr:uid="{669DF67B-85EF-47B5-9853-990378C4C5EE}"/>
    <cellStyle name="Normal 3 5 2 3 3 2" xfId="8463" xr:uid="{22D496BF-5F3E-4A6E-AFC9-B93CAAD5E7C1}"/>
    <cellStyle name="Normal 3 5 2 3 3 2 2" xfId="22704" xr:uid="{A5904957-A13A-466D-A542-D7EBC7FCDF28}"/>
    <cellStyle name="Normal 3 5 2 3 3 2 2 2" xfId="42491" xr:uid="{6F8D1289-73A2-4329-9E3B-55685D61046F}"/>
    <cellStyle name="Normal 3 5 2 3 3 2 3" xfId="29953" xr:uid="{DB51FEDC-79B1-4218-ABBA-B397AF0A1C98}"/>
    <cellStyle name="Normal 3 5 2 3 3 2 4" xfId="44901" xr:uid="{A031F3DB-1F77-4796-846C-CC9E808F2E8A}"/>
    <cellStyle name="Normal 3 5 2 3 3 3" xfId="22703" xr:uid="{A1AEFF7D-D99B-4CA1-AF81-BFCB4460B41E}"/>
    <cellStyle name="Normal 3 5 2 3 3 3 2" xfId="42490" xr:uid="{79767C22-35FD-4BC3-BD77-17801BDCF602}"/>
    <cellStyle name="Normal 3 5 2 3 3 4" xfId="26180" xr:uid="{03B7F150-3282-45CE-97E9-958CF51C0954}"/>
    <cellStyle name="Normal 3 5 2 3 3 5" xfId="44900" xr:uid="{11504EF2-FC28-4907-8134-7F7EEBD9C86A}"/>
    <cellStyle name="Normal 3 5 2 3 3 6" xfId="48782" xr:uid="{46BF1723-59EF-4210-A7AD-A2EDAB4BD93F}"/>
    <cellStyle name="Normal 3 5 2 3 4" xfId="6114" xr:uid="{D094279D-5506-4199-985B-7991D6870C40}"/>
    <cellStyle name="Normal 3 5 2 3 4 2" xfId="22706" xr:uid="{4BAF7783-524F-412F-BB15-3E11B44931D9}"/>
    <cellStyle name="Normal 3 5 2 3 4 2 2" xfId="42493" xr:uid="{74F22BE0-82D7-436A-BC7C-AE2129EFE862}"/>
    <cellStyle name="Normal 3 5 2 3 4 2 3" xfId="44903" xr:uid="{4D69BAEF-5D6A-44E2-ABE5-B6A9678ECF9C}"/>
    <cellStyle name="Normal 3 5 2 3 4 3" xfId="22705" xr:uid="{CD7E83DB-6338-4119-B2F8-300EBEEE8431}"/>
    <cellStyle name="Normal 3 5 2 3 4 3 2" xfId="42492" xr:uid="{649F037E-F428-48C7-AE3F-0048E3FDFE82}"/>
    <cellStyle name="Normal 3 5 2 3 4 4" xfId="27601" xr:uid="{A8B7418D-6019-429A-AA69-D208EE726F75}"/>
    <cellStyle name="Normal 3 5 2 3 4 5" xfId="44902" xr:uid="{1A924A38-4229-4C43-8A23-9BB818FCDF0D}"/>
    <cellStyle name="Normal 3 5 2 3 4 6" xfId="49291" xr:uid="{DF77C064-C3AD-4718-A878-A8231A26AEFC}"/>
    <cellStyle name="Normal 3 5 2 3 5" xfId="12649" xr:uid="{FF422B41-6184-4D24-9E14-5624C724BFF5}"/>
    <cellStyle name="Normal 3 5 2 3 5 2" xfId="22707" xr:uid="{EBC94EE7-0915-4DA3-96B4-F8C0720ACE7A}"/>
    <cellStyle name="Normal 3 5 2 3 5 2 2" xfId="42494" xr:uid="{A635FE48-AFD5-442A-B8E2-199FCAC29650}"/>
    <cellStyle name="Normal 3 5 2 3 5 3" xfId="44904" xr:uid="{6358A2B3-AAAF-429C-ACDE-22F9C7990A73}"/>
    <cellStyle name="Normal 3 5 2 3 6" xfId="22708" xr:uid="{B8817455-0899-412A-A4BF-FC072F5A2D37}"/>
    <cellStyle name="Normal 3 5 2 3 6 2" xfId="42495" xr:uid="{0DC55C40-449C-41D3-A73F-A38E063AE127}"/>
    <cellStyle name="Normal 3 5 2 3 6 3" xfId="44905" xr:uid="{B55E580F-CB6A-4646-A788-9E7EE3EAA212}"/>
    <cellStyle name="Normal 3 5 2 3 7" xfId="22695" xr:uid="{575CBE5E-57CF-4936-BD55-35C7BE010990}"/>
    <cellStyle name="Normal 3 5 2 3 7 2" xfId="42482" xr:uid="{23EEC7D2-28D8-4218-8FE1-0FE6E5B885DF}"/>
    <cellStyle name="Normal 3 5 2 3 8" xfId="23762" xr:uid="{B85422BB-9793-44ED-875D-6743C5511F47}"/>
    <cellStyle name="Normal 3 5 2 3 9" xfId="44892" xr:uid="{9202A9B4-6AB2-4B27-8A8C-5AFAA3FD61EB}"/>
    <cellStyle name="Normal 3 5 2 4" xfId="2177" xr:uid="{00BCA4DB-D003-40A0-A9F7-EDA0A76C4190}"/>
    <cellStyle name="Normal 3 5 2 4 2" xfId="4850" xr:uid="{5027E46C-2C89-4341-975D-CC4D1E6D946B}"/>
    <cellStyle name="Normal 3 5 2 4 2 2" xfId="8619" xr:uid="{6F314CB5-4190-4C77-BF1A-4E0D240CDB62}"/>
    <cellStyle name="Normal 3 5 2 4 2 2 2" xfId="22711" xr:uid="{4240EB64-98B3-431D-9C6E-FE1E93169397}"/>
    <cellStyle name="Normal 3 5 2 4 2 2 2 2" xfId="42498" xr:uid="{FDA41683-2C71-4C2F-BD36-6AE009902B8C}"/>
    <cellStyle name="Normal 3 5 2 4 2 2 3" xfId="30109" xr:uid="{0DD06629-1F1F-44CE-A7D6-8E8CA47B892B}"/>
    <cellStyle name="Normal 3 5 2 4 2 2 4" xfId="44908" xr:uid="{161D21CF-3FA0-4596-8BE0-02775D4EB0A2}"/>
    <cellStyle name="Normal 3 5 2 4 2 3" xfId="22710" xr:uid="{EEF74685-5381-41CE-9F4A-687872E834EA}"/>
    <cellStyle name="Normal 3 5 2 4 2 3 2" xfId="42497" xr:uid="{C3A4E766-8783-4C56-86ED-490E3D22C302}"/>
    <cellStyle name="Normal 3 5 2 4 2 4" xfId="26337" xr:uid="{7B9B6688-FBDC-4DEC-ADF5-D6AD5C39F0E0}"/>
    <cellStyle name="Normal 3 5 2 4 2 5" xfId="44907" xr:uid="{BC8AF302-B615-442C-B0A4-29CC41896512}"/>
    <cellStyle name="Normal 3 5 2 4 2 6" xfId="48908" xr:uid="{CEB338D4-6344-44C1-8F21-0395B132BEA6}"/>
    <cellStyle name="Normal 3 5 2 4 3" xfId="6239" xr:uid="{05FFC6DF-9797-48E0-AA29-7180D9258682}"/>
    <cellStyle name="Normal 3 5 2 4 3 2" xfId="22713" xr:uid="{591A5207-CFFC-4C77-A195-699004F389EF}"/>
    <cellStyle name="Normal 3 5 2 4 3 2 2" xfId="42500" xr:uid="{6C74E764-1483-47A0-849D-190E8FF84783}"/>
    <cellStyle name="Normal 3 5 2 4 3 2 3" xfId="44910" xr:uid="{7351B242-44F6-442E-858C-F0656C117716}"/>
    <cellStyle name="Normal 3 5 2 4 3 3" xfId="22712" xr:uid="{772838A9-00AA-4A47-B11A-9D5B0A0EC62D}"/>
    <cellStyle name="Normal 3 5 2 4 3 3 2" xfId="42499" xr:uid="{CA6E73B7-0014-44C6-8C69-95A57EA9CEB5}"/>
    <cellStyle name="Normal 3 5 2 4 3 4" xfId="27727" xr:uid="{F0D17C07-954A-4885-871A-E6A2B0D207D3}"/>
    <cellStyle name="Normal 3 5 2 4 3 5" xfId="44909" xr:uid="{EB576E6C-E5C7-4A9E-A3CD-F549D307211B}"/>
    <cellStyle name="Normal 3 5 2 4 3 6" xfId="49412" xr:uid="{E6F56BE7-8221-4711-AAD1-498CE923DC12}"/>
    <cellStyle name="Normal 3 5 2 4 4" xfId="12650" xr:uid="{48D53E95-8434-4FD4-8E9E-5B17DD53B50C}"/>
    <cellStyle name="Normal 3 5 2 4 4 2" xfId="22714" xr:uid="{65774E5F-4295-4D38-9CEA-70647F9D0630}"/>
    <cellStyle name="Normal 3 5 2 4 4 2 2" xfId="42501" xr:uid="{E4A4EDB9-B68B-4F04-9009-B6E978B7AF43}"/>
    <cellStyle name="Normal 3 5 2 4 4 3" xfId="44911" xr:uid="{3A8CB412-B626-4BED-B7A7-2BA249A9087E}"/>
    <cellStyle name="Normal 3 5 2 4 5" xfId="22715" xr:uid="{93706102-CC64-453C-B6F6-329EFD0A2583}"/>
    <cellStyle name="Normal 3 5 2 4 5 2" xfId="42502" xr:uid="{91AB823A-70F2-49EB-AEA9-4CEE84903AE2}"/>
    <cellStyle name="Normal 3 5 2 4 5 3" xfId="44912" xr:uid="{8006FF6F-BD79-4D7A-A1D2-2E5F8F89C223}"/>
    <cellStyle name="Normal 3 5 2 4 6" xfId="22709" xr:uid="{63AC21E5-965A-4984-97AA-3E8D72227034}"/>
    <cellStyle name="Normal 3 5 2 4 6 2" xfId="42496" xr:uid="{56E29854-D034-4F12-87E2-D7ABDD8BA4AF}"/>
    <cellStyle name="Normal 3 5 2 4 7" xfId="23887" xr:uid="{32AF23E8-DB3E-43DF-9E8F-E6F836847DCE}"/>
    <cellStyle name="Normal 3 5 2 4 8" xfId="44906" xr:uid="{CC94D4D0-B55D-4113-AED0-85B5F8A31765}"/>
    <cellStyle name="Normal 3 5 2 4 9" xfId="47149" xr:uid="{2F2D14DF-E965-4C9E-8AAE-A5F767C9E4C0}"/>
    <cellStyle name="Normal 3 5 2 5" xfId="4635" xr:uid="{196C1F95-5477-4CC8-9F21-1F1120C3205F}"/>
    <cellStyle name="Normal 3 5 2 5 2" xfId="8406" xr:uid="{A54C607F-9E91-4890-BF89-FA902EF2FB83}"/>
    <cellStyle name="Normal 3 5 2 5 2 2" xfId="22717" xr:uid="{DE6CB3DE-8F66-4A40-9D9D-79B127B367BC}"/>
    <cellStyle name="Normal 3 5 2 5 2 2 2" xfId="42504" xr:uid="{30F4AA9C-6D1B-437C-B97F-F631622FDC47}"/>
    <cellStyle name="Normal 3 5 2 5 2 3" xfId="29896" xr:uid="{8BE7B914-CBCA-4AB6-A266-2CAC1B90E3A5}"/>
    <cellStyle name="Normal 3 5 2 5 2 4" xfId="44914" xr:uid="{82DC00A1-6868-4C38-9604-1E7FD397B646}"/>
    <cellStyle name="Normal 3 5 2 5 3" xfId="12651" xr:uid="{AB4F48DF-B6DB-418E-AAEE-A0F3BCFE8829}"/>
    <cellStyle name="Normal 3 5 2 5 4" xfId="22716" xr:uid="{C36C2EE2-0BD4-4854-9584-F29F3F4062F8}"/>
    <cellStyle name="Normal 3 5 2 5 4 2" xfId="42503" xr:uid="{A4A2CE7B-646D-49C6-8B35-851496CDD750}"/>
    <cellStyle name="Normal 3 5 2 5 5" xfId="26121" xr:uid="{18FEC151-B382-4FF1-BD03-9C578DDCEA6D}"/>
    <cellStyle name="Normal 3 5 2 5 6" xfId="44913" xr:uid="{91F9847B-B970-4DC9-AAE9-8E22985F2AF2}"/>
    <cellStyle name="Normal 3 5 2 5 7" xfId="48723" xr:uid="{F947C56B-F1A2-4B3F-808D-71FB78695C1B}"/>
    <cellStyle name="Normal 3 5 2 6" xfId="6056" xr:uid="{FA03061A-862D-455E-A782-0DA0B7B52A72}"/>
    <cellStyle name="Normal 3 5 2 6 2" xfId="12652" xr:uid="{8FAFBA1E-67BD-4C17-847D-5A10331BADFE}"/>
    <cellStyle name="Normal 3 5 2 6 2 2" xfId="22719" xr:uid="{232BEBF7-54CA-43BC-BA21-6CA7F3CFC79B}"/>
    <cellStyle name="Normal 3 5 2 6 2 2 2" xfId="42506" xr:uid="{05AA8054-67FA-4E54-B800-B56A3C836BAE}"/>
    <cellStyle name="Normal 3 5 2 6 2 3" xfId="44916" xr:uid="{413B2953-E76D-43FB-946A-B65A676EE3D8}"/>
    <cellStyle name="Normal 3 5 2 6 3" xfId="22718" xr:uid="{7F397A6F-4A26-40D9-AB50-BDA0A11737F5}"/>
    <cellStyle name="Normal 3 5 2 6 3 2" xfId="42505" xr:uid="{F199D804-FDCF-4AA5-9FBD-73DF602D3D22}"/>
    <cellStyle name="Normal 3 5 2 6 4" xfId="27543" xr:uid="{E82BFC88-2A6A-44A8-B037-13A5EEABC023}"/>
    <cellStyle name="Normal 3 5 2 6 5" xfId="44915" xr:uid="{79E8168B-DA10-4294-BAD1-97D794967C24}"/>
    <cellStyle name="Normal 3 5 2 6 6" xfId="49233" xr:uid="{6CD9D932-9033-4012-B5E8-D40FB22AA751}"/>
    <cellStyle name="Normal 3 5 2 7" xfId="10112" xr:uid="{9C2EC9E2-7902-4513-8740-3993FF1E1DD2}"/>
    <cellStyle name="Normal 3 5 2 7 2" xfId="22720" xr:uid="{582E090F-6350-4F70-AE2D-4D0F716A89A4}"/>
    <cellStyle name="Normal 3 5 2 7 2 2" xfId="42507" xr:uid="{01EC6AFE-9037-4364-933C-8948E75702D1}"/>
    <cellStyle name="Normal 3 5 2 7 3" xfId="44917" xr:uid="{E7C5D86C-609E-4146-AB45-6D139437D28C}"/>
    <cellStyle name="Normal 3 5 2 8" xfId="22721" xr:uid="{BA898BF4-C9EF-4134-B55F-63CBFDAEB65D}"/>
    <cellStyle name="Normal 3 5 2 8 2" xfId="42508" xr:uid="{C8990B16-0BCE-4F0E-9F05-1369F6D91C4B}"/>
    <cellStyle name="Normal 3 5 2 8 3" xfId="44918" xr:uid="{CF65F385-28A4-483C-B5B9-E04D1C21CA7A}"/>
    <cellStyle name="Normal 3 5 2 9" xfId="22666" xr:uid="{B1D0DB86-AEB4-4D41-8AC1-93E6815BE7E9}"/>
    <cellStyle name="Normal 3 5 2 9 2" xfId="42453" xr:uid="{1C28123D-9724-44D5-B80F-52A7E130DCF6}"/>
    <cellStyle name="Normal 3 5 3" xfId="1024" xr:uid="{8DB3DC85-46E5-46D7-86D9-A2024F86FA46}"/>
    <cellStyle name="Normal 3 5 3 10" xfId="23719" xr:uid="{8912579A-AF06-4847-9120-A1A87A6C27FA}"/>
    <cellStyle name="Normal 3 5 3 11" xfId="44919" xr:uid="{F600BA5C-1DC5-447A-86D0-4199812D4A9E}"/>
    <cellStyle name="Normal 3 5 3 12" xfId="46981" xr:uid="{D8088FBB-E90B-4A1F-BE68-50C3215B7FDA}"/>
    <cellStyle name="Normal 3 5 3 13" xfId="1988" xr:uid="{5B61386A-1CA1-4919-A479-39A89217B9E0}"/>
    <cellStyle name="Normal 3 5 3 2" xfId="2044" xr:uid="{68496CFB-B187-4D99-B2C6-2393F03C4CED}"/>
    <cellStyle name="Normal 3 5 3 2 10" xfId="44920" xr:uid="{908F2B53-59A6-4310-B6F0-6AE39B381DC5}"/>
    <cellStyle name="Normal 3 5 3 2 11" xfId="47039" xr:uid="{0C56CB57-5A27-4E73-ABD7-83540AAADE58}"/>
    <cellStyle name="Normal 3 5 3 2 2" xfId="2249" xr:uid="{8DB7EF88-EEF9-4928-A4DD-6F9B5AA561AC}"/>
    <cellStyle name="Normal 3 5 3 2 2 10" xfId="47222" xr:uid="{017DE66F-6701-409A-AAD8-A35B32217FAF}"/>
    <cellStyle name="Normal 3 5 3 2 2 2" xfId="4925" xr:uid="{390491BC-AD55-447B-836A-5DF52C2321B4}"/>
    <cellStyle name="Normal 3 5 3 2 2 2 2" xfId="8691" xr:uid="{85215757-6A7D-4345-B1D1-E3C3D6886556}"/>
    <cellStyle name="Normal 3 5 3 2 2 2 2 2" xfId="22727" xr:uid="{A576EB71-027A-44BA-BD31-A8A535A0B549}"/>
    <cellStyle name="Normal 3 5 3 2 2 2 2 2 2" xfId="42514" xr:uid="{B3FB0A01-3DCF-4C67-AEFA-E045D61D36B7}"/>
    <cellStyle name="Normal 3 5 3 2 2 2 2 2 3" xfId="44924" xr:uid="{4964DE6B-124F-425B-BD93-08B4B92E3D2B}"/>
    <cellStyle name="Normal 3 5 3 2 2 2 2 3" xfId="22726" xr:uid="{59457466-A49D-4B77-AD56-7E191E305FA6}"/>
    <cellStyle name="Normal 3 5 3 2 2 2 2 3 2" xfId="42513" xr:uid="{B2F53CA5-D010-4B4E-B7F0-50C6BA8F207B}"/>
    <cellStyle name="Normal 3 5 3 2 2 2 2 4" xfId="30181" xr:uid="{65F599FB-05E7-4460-B5F1-B16DE5F0485C}"/>
    <cellStyle name="Normal 3 5 3 2 2 2 2 5" xfId="44923" xr:uid="{FBC2AF85-1E73-47DC-8774-6DF40DC84EFC}"/>
    <cellStyle name="Normal 3 5 3 2 2 2 3" xfId="22728" xr:uid="{55072E1A-3DB7-43FF-A1D3-60A0593A208D}"/>
    <cellStyle name="Normal 3 5 3 2 2 2 3 2" xfId="22729" xr:uid="{9E193819-5AE6-44EF-A8E6-432C83A16730}"/>
    <cellStyle name="Normal 3 5 3 2 2 2 3 2 2" xfId="42516" xr:uid="{AB030636-9CCD-4F20-A9CB-6EFC5E5F7274}"/>
    <cellStyle name="Normal 3 5 3 2 2 2 3 2 3" xfId="44926" xr:uid="{44473792-5897-4F10-AB63-0BF458BD84F2}"/>
    <cellStyle name="Normal 3 5 3 2 2 2 3 3" xfId="42515" xr:uid="{A8B34FF7-426A-42F4-AC30-09EA742F1F7A}"/>
    <cellStyle name="Normal 3 5 3 2 2 2 3 4" xfId="44925" xr:uid="{231B693F-2D73-450F-8BF9-6792BB6059C6}"/>
    <cellStyle name="Normal 3 5 3 2 2 2 4" xfId="22730" xr:uid="{6F7EE2FE-424E-47E7-AA26-A3C24F85ABF7}"/>
    <cellStyle name="Normal 3 5 3 2 2 2 4 2" xfId="42517" xr:uid="{6F64D14F-B04C-41A7-B9AC-18B0BD02783E}"/>
    <cellStyle name="Normal 3 5 3 2 2 2 4 3" xfId="44927" xr:uid="{5B3A6CC9-F27E-425E-9E60-4D8166A6C7E8}"/>
    <cellStyle name="Normal 3 5 3 2 2 2 5" xfId="22731" xr:uid="{FBDB6872-A8C3-42D4-A6BB-AE9F902D8285}"/>
    <cellStyle name="Normal 3 5 3 2 2 2 5 2" xfId="42518" xr:uid="{2BA836BA-B692-4A9C-A2A3-E5B50E347A36}"/>
    <cellStyle name="Normal 3 5 3 2 2 2 5 3" xfId="44928" xr:uid="{9FE40273-014B-4C2E-809B-2D9F1FAD89D6}"/>
    <cellStyle name="Normal 3 5 3 2 2 2 6" xfId="22725" xr:uid="{9753C3E7-40DE-4490-ABCF-8E5000581246}"/>
    <cellStyle name="Normal 3 5 3 2 2 2 6 2" xfId="42512" xr:uid="{974CC7CA-8952-46DC-A26E-7E04BA327B2D}"/>
    <cellStyle name="Normal 3 5 3 2 2 2 7" xfId="26412" xr:uid="{4CD15964-2413-49B3-9A96-9B5B578A21AE}"/>
    <cellStyle name="Normal 3 5 3 2 2 2 8" xfId="44922" xr:uid="{F76A1C57-0AC3-4907-80D9-CC5EFEBDB841}"/>
    <cellStyle name="Normal 3 5 3 2 2 2 9" xfId="48981" xr:uid="{DDC3B1D3-FCB7-4076-968B-A656F22ABC7A}"/>
    <cellStyle name="Normal 3 5 3 2 2 3" xfId="6312" xr:uid="{30675213-9201-4A2A-865B-9C64AD84C8C6}"/>
    <cellStyle name="Normal 3 5 3 2 2 3 2" xfId="22733" xr:uid="{49C5CC8F-0CAB-442A-89DB-D10FE81FAC7D}"/>
    <cellStyle name="Normal 3 5 3 2 2 3 2 2" xfId="42520" xr:uid="{CE649241-A69C-413C-942B-AFB89389235C}"/>
    <cellStyle name="Normal 3 5 3 2 2 3 2 3" xfId="44930" xr:uid="{E9DF78B0-3257-4373-AAFB-230145522B14}"/>
    <cellStyle name="Normal 3 5 3 2 2 3 3" xfId="22732" xr:uid="{B0A1D4FE-C01B-4EFA-97D8-13813C25018E}"/>
    <cellStyle name="Normal 3 5 3 2 2 3 3 2" xfId="42519" xr:uid="{27CB1C1F-C05B-406E-8139-83687429980B}"/>
    <cellStyle name="Normal 3 5 3 2 2 3 4" xfId="27800" xr:uid="{8A9ACCB6-C21F-4404-BEB3-AB3BB62F1186}"/>
    <cellStyle name="Normal 3 5 3 2 2 3 5" xfId="44929" xr:uid="{554D8D5F-1907-4758-8665-645133668186}"/>
    <cellStyle name="Normal 3 5 3 2 2 3 6" xfId="49487" xr:uid="{817F1D8B-5350-4AB8-972D-0128BC7EAC6C}"/>
    <cellStyle name="Normal 3 5 3 2 2 4" xfId="22734" xr:uid="{2F3B4620-13FA-4F93-A8CF-5B463274F80B}"/>
    <cellStyle name="Normal 3 5 3 2 2 4 2" xfId="22735" xr:uid="{8B73935F-AB1A-4F95-B312-7D3A8FE2B175}"/>
    <cellStyle name="Normal 3 5 3 2 2 4 2 2" xfId="42522" xr:uid="{2C89217C-6149-41C3-8AC0-8ACB98B48584}"/>
    <cellStyle name="Normal 3 5 3 2 2 4 2 3" xfId="44932" xr:uid="{0A2FC125-75CC-4DA7-B057-452A5E74F29A}"/>
    <cellStyle name="Normal 3 5 3 2 2 4 3" xfId="42521" xr:uid="{A0399ACD-06C7-46A6-87CD-3F48887733BA}"/>
    <cellStyle name="Normal 3 5 3 2 2 4 4" xfId="44931" xr:uid="{E3B90FB0-7B68-4384-885F-EFC2E9C1361C}"/>
    <cellStyle name="Normal 3 5 3 2 2 5" xfId="22736" xr:uid="{0FABC942-39A7-4D7F-AC3A-11E5CDB8FC43}"/>
    <cellStyle name="Normal 3 5 3 2 2 5 2" xfId="42523" xr:uid="{84388154-3E29-42AA-9B80-285F9DDF4BC4}"/>
    <cellStyle name="Normal 3 5 3 2 2 5 3" xfId="44933" xr:uid="{44AB226C-1723-46E4-8B03-96FF5DE68CD0}"/>
    <cellStyle name="Normal 3 5 3 2 2 6" xfId="22737" xr:uid="{F91D34F4-26AD-4732-BE6A-F1CA177D8929}"/>
    <cellStyle name="Normal 3 5 3 2 2 6 2" xfId="42524" xr:uid="{B11C6BDC-B50E-46F3-BCA2-AE16B7F7E2A5}"/>
    <cellStyle name="Normal 3 5 3 2 2 6 3" xfId="44934" xr:uid="{4673270D-D484-4A59-A427-66B800ED083F}"/>
    <cellStyle name="Normal 3 5 3 2 2 7" xfId="22724" xr:uid="{BA4C1D8B-D55C-4663-9ABA-D06B608E3773}"/>
    <cellStyle name="Normal 3 5 3 2 2 7 2" xfId="42511" xr:uid="{C4C33EE4-F5BF-4B7B-9AC0-C1CD41ED83B0}"/>
    <cellStyle name="Normal 3 5 3 2 2 8" xfId="23960" xr:uid="{A1FDF10D-D854-4EF4-AE84-8D2A99D7F34D}"/>
    <cellStyle name="Normal 3 5 3 2 2 9" xfId="44921" xr:uid="{A04BC9D4-FFC1-4C2A-826E-9929AAD8C0D9}"/>
    <cellStyle name="Normal 3 5 3 2 3" xfId="4710" xr:uid="{157AD3ED-470E-4875-9C80-821E8A4C3A0A}"/>
    <cellStyle name="Normal 3 5 3 2 3 2" xfId="8478" xr:uid="{C0CA49B5-8C1D-4D62-9A81-778898C8E169}"/>
    <cellStyle name="Normal 3 5 3 2 3 2 2" xfId="22740" xr:uid="{98B39955-923B-444A-931A-951616B4BD83}"/>
    <cellStyle name="Normal 3 5 3 2 3 2 2 2" xfId="42527" xr:uid="{0AC8F95F-827C-447A-A32A-DD8DF8DFC7FB}"/>
    <cellStyle name="Normal 3 5 3 2 3 2 2 3" xfId="44937" xr:uid="{AB261D23-B74A-430C-8E9A-D80847E2758A}"/>
    <cellStyle name="Normal 3 5 3 2 3 2 3" xfId="22739" xr:uid="{9B4564B0-E8D1-4BA9-A6F6-D5304801851B}"/>
    <cellStyle name="Normal 3 5 3 2 3 2 3 2" xfId="42526" xr:uid="{12B8C3E2-C82D-4629-8BDA-5232B6724C35}"/>
    <cellStyle name="Normal 3 5 3 2 3 2 4" xfId="29968" xr:uid="{58CA05DE-481C-4296-9C5C-79FAA3C7829F}"/>
    <cellStyle name="Normal 3 5 3 2 3 2 5" xfId="44936" xr:uid="{E06E685F-3A42-46A1-84AE-2E1A9627E5C6}"/>
    <cellStyle name="Normal 3 5 3 2 3 3" xfId="22741" xr:uid="{AD47FB10-8499-44E4-93FC-FCDE1B032A1A}"/>
    <cellStyle name="Normal 3 5 3 2 3 3 2" xfId="22742" xr:uid="{7A5E02AE-6FD1-4A5C-B030-02F73F69DD53}"/>
    <cellStyle name="Normal 3 5 3 2 3 3 2 2" xfId="42529" xr:uid="{7D6E65D7-E66E-4000-9B0F-AF8025636032}"/>
    <cellStyle name="Normal 3 5 3 2 3 3 2 3" xfId="44939" xr:uid="{F9B2D5C6-F7C7-44A1-A2F8-45F416AD96C5}"/>
    <cellStyle name="Normal 3 5 3 2 3 3 3" xfId="42528" xr:uid="{F2472502-5C50-4DD7-97DA-585970B65033}"/>
    <cellStyle name="Normal 3 5 3 2 3 3 4" xfId="44938" xr:uid="{C1C1135C-F98F-4F43-B65F-1862B756D0AC}"/>
    <cellStyle name="Normal 3 5 3 2 3 4" xfId="22743" xr:uid="{1D8A42DC-112E-421D-958B-77C7AACFEBF9}"/>
    <cellStyle name="Normal 3 5 3 2 3 4 2" xfId="42530" xr:uid="{AF92E01E-B870-4E07-83E1-F177FE918F5C}"/>
    <cellStyle name="Normal 3 5 3 2 3 4 3" xfId="44940" xr:uid="{DFBC960B-32EF-4BF5-8FCB-C840ACDBDC9C}"/>
    <cellStyle name="Normal 3 5 3 2 3 5" xfId="22744" xr:uid="{15471413-474A-40B9-94A3-68AC17322069}"/>
    <cellStyle name="Normal 3 5 3 2 3 5 2" xfId="42531" xr:uid="{DC7BB13F-7F06-4DE1-A9D1-DADF4A848A31}"/>
    <cellStyle name="Normal 3 5 3 2 3 5 3" xfId="44941" xr:uid="{7E8C82D2-CCC9-4F95-ACE8-6A70475192E6}"/>
    <cellStyle name="Normal 3 5 3 2 3 6" xfId="22738" xr:uid="{AC63D8FC-2983-4FFF-A62B-4319CCCAD8EC}"/>
    <cellStyle name="Normal 3 5 3 2 3 6 2" xfId="42525" xr:uid="{04729E12-CEBB-4638-896A-5565B89B6DF4}"/>
    <cellStyle name="Normal 3 5 3 2 3 7" xfId="26196" xr:uid="{2ACAAED0-F542-4A4D-9981-430DC4021E43}"/>
    <cellStyle name="Normal 3 5 3 2 3 8" xfId="44935" xr:uid="{FD5B051C-8470-4709-823A-CC9C36844BCF}"/>
    <cellStyle name="Normal 3 5 3 2 3 9" xfId="48797" xr:uid="{8BE4BFF1-4708-4244-BD1F-7D7F87E63746}"/>
    <cellStyle name="Normal 3 5 3 2 4" xfId="6129" xr:uid="{ECE1FB95-7449-4148-BE3C-8F3F2C54D634}"/>
    <cellStyle name="Normal 3 5 3 2 4 2" xfId="22746" xr:uid="{427F0C17-3276-4BDB-8DEA-5DDED59102E1}"/>
    <cellStyle name="Normal 3 5 3 2 4 2 2" xfId="42533" xr:uid="{FCBDA54E-492A-4FFD-BD27-3FB068D1A828}"/>
    <cellStyle name="Normal 3 5 3 2 4 2 3" xfId="44943" xr:uid="{E7425897-E5E9-41A1-99BA-334EA184FDB9}"/>
    <cellStyle name="Normal 3 5 3 2 4 3" xfId="22745" xr:uid="{D17867E9-BB0E-44C7-AC19-F8DFB0E236C2}"/>
    <cellStyle name="Normal 3 5 3 2 4 3 2" xfId="42532" xr:uid="{6CBDDCC6-960C-47A9-9E15-5382D5178681}"/>
    <cellStyle name="Normal 3 5 3 2 4 4" xfId="27616" xr:uid="{7F31869E-C6B8-4877-9E1D-5F5177333419}"/>
    <cellStyle name="Normal 3 5 3 2 4 5" xfId="44942" xr:uid="{A8E53867-8CA0-45CA-9161-21965A35701D}"/>
    <cellStyle name="Normal 3 5 3 2 4 6" xfId="49306" xr:uid="{76810EC6-3436-4CFB-8027-EB9284E95D57}"/>
    <cellStyle name="Normal 3 5 3 2 5" xfId="22747" xr:uid="{E851ABFB-0F09-46F9-95FE-7E8502284423}"/>
    <cellStyle name="Normal 3 5 3 2 5 2" xfId="22748" xr:uid="{F8186F90-46C1-4F8D-8F4E-07BA1DC610D2}"/>
    <cellStyle name="Normal 3 5 3 2 5 2 2" xfId="42535" xr:uid="{160B05BF-0459-4EBD-91E2-D02329148903}"/>
    <cellStyle name="Normal 3 5 3 2 5 2 3" xfId="44945" xr:uid="{06D69763-C811-4FAA-9472-9301A89FB6A7}"/>
    <cellStyle name="Normal 3 5 3 2 5 3" xfId="42534" xr:uid="{CEB3F83D-0F4C-43CF-B71D-79D5A758CFEA}"/>
    <cellStyle name="Normal 3 5 3 2 5 4" xfId="44944" xr:uid="{3350E742-F3D4-4ECC-9956-30D43B83D2A6}"/>
    <cellStyle name="Normal 3 5 3 2 6" xfId="22749" xr:uid="{83CBE21D-43B8-42F1-91F1-C233B168DF08}"/>
    <cellStyle name="Normal 3 5 3 2 6 2" xfId="42536" xr:uid="{170DDEA1-824B-4210-8E6E-31533353682F}"/>
    <cellStyle name="Normal 3 5 3 2 6 3" xfId="44946" xr:uid="{68036ABB-744F-40DB-AB25-6AD3E967D9BA}"/>
    <cellStyle name="Normal 3 5 3 2 7" xfId="22750" xr:uid="{619AC829-4965-4E8A-95C7-5AA5048DF404}"/>
    <cellStyle name="Normal 3 5 3 2 7 2" xfId="42537" xr:uid="{F6E97C41-0C5E-4AE1-B09E-ADE6B86F44B6}"/>
    <cellStyle name="Normal 3 5 3 2 7 3" xfId="44947" xr:uid="{A1A499D7-3E37-4A51-9F7C-9B62D4307A14}"/>
    <cellStyle name="Normal 3 5 3 2 8" xfId="22723" xr:uid="{3306B952-B9B7-4048-A495-73687D3A1543}"/>
    <cellStyle name="Normal 3 5 3 2 8 2" xfId="42510" xr:uid="{534D8444-B76D-49A5-8FA0-4A0E50FF63A2}"/>
    <cellStyle name="Normal 3 5 3 2 9" xfId="23777" xr:uid="{5418414B-0C56-4C63-9D1E-092D124399FF}"/>
    <cellStyle name="Normal 3 5 3 3" xfId="2193" xr:uid="{2FA93E83-5E2D-4D7A-955F-7BC8ADE9222E}"/>
    <cellStyle name="Normal 3 5 3 3 10" xfId="47164" xr:uid="{A3D5A7EF-CE2D-439E-AA6E-DC7A82E38D94}"/>
    <cellStyle name="Normal 3 5 3 3 2" xfId="4866" xr:uid="{0C5406E4-5A65-4160-813D-8500D82E5B24}"/>
    <cellStyle name="Normal 3 5 3 3 2 2" xfId="8634" xr:uid="{55CE6DF7-936B-4536-BC68-419E0D3FC4C4}"/>
    <cellStyle name="Normal 3 5 3 3 2 2 2" xfId="22754" xr:uid="{688B55EB-8E8C-4901-B9DD-E2722A5A8DC9}"/>
    <cellStyle name="Normal 3 5 3 3 2 2 2 2" xfId="42541" xr:uid="{2063B3B0-4446-492D-ABA3-B92B457E54C5}"/>
    <cellStyle name="Normal 3 5 3 3 2 2 2 3" xfId="44951" xr:uid="{297E365F-117A-4DEC-AE2B-7270E39742BE}"/>
    <cellStyle name="Normal 3 5 3 3 2 2 3" xfId="22753" xr:uid="{EE822F57-089D-4029-87B2-8D9A83DEBAA3}"/>
    <cellStyle name="Normal 3 5 3 3 2 2 3 2" xfId="42540" xr:uid="{AF793CE1-AF9E-4FCF-914E-01E6222446D0}"/>
    <cellStyle name="Normal 3 5 3 3 2 2 4" xfId="30124" xr:uid="{4C878E16-9B6C-4DE5-AD52-168807FF6CAA}"/>
    <cellStyle name="Normal 3 5 3 3 2 2 5" xfId="44950" xr:uid="{24C542EA-4575-44DA-A93A-F98BD01CB4FA}"/>
    <cellStyle name="Normal 3 5 3 3 2 3" xfId="22755" xr:uid="{357532D5-68D2-497D-9C4F-F208B221CD5B}"/>
    <cellStyle name="Normal 3 5 3 3 2 3 2" xfId="22756" xr:uid="{274526B6-9FDB-4597-8638-3FF68E4F69B9}"/>
    <cellStyle name="Normal 3 5 3 3 2 3 2 2" xfId="42543" xr:uid="{AE10F576-9BB5-48D4-AEA3-90E08F1E0C59}"/>
    <cellStyle name="Normal 3 5 3 3 2 3 2 3" xfId="44953" xr:uid="{71D7A1EA-01FC-49C7-861E-5CB63744E396}"/>
    <cellStyle name="Normal 3 5 3 3 2 3 3" xfId="42542" xr:uid="{9C25B0C0-4429-410E-A9CE-8ED149020FA2}"/>
    <cellStyle name="Normal 3 5 3 3 2 3 4" xfId="44952" xr:uid="{BDDBB6DA-20CB-4C14-83C1-3D3973AF2778}"/>
    <cellStyle name="Normal 3 5 3 3 2 4" xfId="22757" xr:uid="{C25DDDE8-9E58-49DC-97E5-358C76A3F2C9}"/>
    <cellStyle name="Normal 3 5 3 3 2 4 2" xfId="42544" xr:uid="{55CCF8D8-6A46-4AA1-B6EF-FB14A4C6F2A7}"/>
    <cellStyle name="Normal 3 5 3 3 2 4 3" xfId="44954" xr:uid="{8C44940C-9646-4C2F-874C-695BA70B43FD}"/>
    <cellStyle name="Normal 3 5 3 3 2 5" xfId="22758" xr:uid="{71639516-99C5-49B2-B468-23CC658734AA}"/>
    <cellStyle name="Normal 3 5 3 3 2 5 2" xfId="42545" xr:uid="{2684ACA3-2410-4E41-AAA8-DD9C10E8CE16}"/>
    <cellStyle name="Normal 3 5 3 3 2 5 3" xfId="44955" xr:uid="{606C85A6-2123-4CFF-B01D-C436E8EAF688}"/>
    <cellStyle name="Normal 3 5 3 3 2 6" xfId="22752" xr:uid="{733D3C5A-615A-4CB4-8A7E-4B00286E3CB0}"/>
    <cellStyle name="Normal 3 5 3 3 2 6 2" xfId="42539" xr:uid="{3E60330A-F751-4EC1-9426-7871A754A127}"/>
    <cellStyle name="Normal 3 5 3 3 2 7" xfId="26353" xr:uid="{B21AF5F5-6A03-434A-9C82-930DEECD2D09}"/>
    <cellStyle name="Normal 3 5 3 3 2 8" xfId="44949" xr:uid="{1B95580A-8507-4B1B-9232-0DAAD21F9DD7}"/>
    <cellStyle name="Normal 3 5 3 3 2 9" xfId="48923" xr:uid="{7559BFA7-AD5E-4F0D-B52D-6E6A546780E1}"/>
    <cellStyle name="Normal 3 5 3 3 3" xfId="6254" xr:uid="{FF419838-6D87-4699-9014-F0F62B889E79}"/>
    <cellStyle name="Normal 3 5 3 3 3 2" xfId="22760" xr:uid="{0C4D2625-9345-4969-B936-E40816CCBDE5}"/>
    <cellStyle name="Normal 3 5 3 3 3 2 2" xfId="42547" xr:uid="{051F1CC3-7E04-40C4-9DA0-E78B706B3206}"/>
    <cellStyle name="Normal 3 5 3 3 3 2 3" xfId="44957" xr:uid="{A3393490-190B-483D-8348-B5D021EBBFF9}"/>
    <cellStyle name="Normal 3 5 3 3 3 3" xfId="22759" xr:uid="{418B0C50-AF10-428B-A300-4A1B12F53122}"/>
    <cellStyle name="Normal 3 5 3 3 3 3 2" xfId="42546" xr:uid="{2839C9C0-1790-4474-AE6E-61B643F189F7}"/>
    <cellStyle name="Normal 3 5 3 3 3 4" xfId="27742" xr:uid="{909452FB-3F2A-4ED4-B241-179DFA22E19A}"/>
    <cellStyle name="Normal 3 5 3 3 3 5" xfId="44956" xr:uid="{CE6FD6A3-665A-48D7-8F4D-A47B5D5EC374}"/>
    <cellStyle name="Normal 3 5 3 3 3 6" xfId="49428" xr:uid="{C8A3DC01-CF92-40A6-AEC2-3DE33FB03C1D}"/>
    <cellStyle name="Normal 3 5 3 3 4" xfId="22761" xr:uid="{91F91E63-9BB0-463E-97EC-E7D95E25993D}"/>
    <cellStyle name="Normal 3 5 3 3 4 2" xfId="22762" xr:uid="{7E945D2C-F75B-45CD-9F9B-EBC02B586728}"/>
    <cellStyle name="Normal 3 5 3 3 4 2 2" xfId="42549" xr:uid="{2206B736-97F3-4B71-A03E-965C60C21185}"/>
    <cellStyle name="Normal 3 5 3 3 4 2 3" xfId="44959" xr:uid="{A302B9EB-06E1-466D-A5A6-6EFE96681CBF}"/>
    <cellStyle name="Normal 3 5 3 3 4 3" xfId="42548" xr:uid="{5B74A9B5-17AD-42E3-B4E9-C12C43CBAB28}"/>
    <cellStyle name="Normal 3 5 3 3 4 4" xfId="44958" xr:uid="{5CF6B5C0-B8F5-4EFA-BD98-BFF8D6FB5387}"/>
    <cellStyle name="Normal 3 5 3 3 5" xfId="22763" xr:uid="{C675520A-326E-4FCB-8D2D-61C8A239B87B}"/>
    <cellStyle name="Normal 3 5 3 3 5 2" xfId="42550" xr:uid="{4555642B-8266-4ACE-B366-A2E85DD15615}"/>
    <cellStyle name="Normal 3 5 3 3 5 3" xfId="44960" xr:uid="{432A5A83-78B7-4F22-87E3-9208B1E20B70}"/>
    <cellStyle name="Normal 3 5 3 3 6" xfId="22764" xr:uid="{A5B80E12-516E-4E31-BE8C-6C3710DE2445}"/>
    <cellStyle name="Normal 3 5 3 3 6 2" xfId="42551" xr:uid="{C349B3E1-4983-411A-9AD3-414A862ACF53}"/>
    <cellStyle name="Normal 3 5 3 3 6 3" xfId="44961" xr:uid="{B102E3E6-9B4D-498B-B72F-2B9582844BC3}"/>
    <cellStyle name="Normal 3 5 3 3 7" xfId="22751" xr:uid="{19907ACE-AC5A-419A-9BC0-5194295D7ED1}"/>
    <cellStyle name="Normal 3 5 3 3 7 2" xfId="42538" xr:uid="{C7CEE513-D72C-42B4-AC61-44D7319CB801}"/>
    <cellStyle name="Normal 3 5 3 3 8" xfId="23902" xr:uid="{4CDE6F55-1B27-44C8-B3F4-0799FB09CD71}"/>
    <cellStyle name="Normal 3 5 3 3 9" xfId="44948" xr:uid="{40440C0E-8C49-4717-AC2E-F0D60661F5CC}"/>
    <cellStyle name="Normal 3 5 3 4" xfId="4651" xr:uid="{DD7FC691-0D31-45B5-BAA3-6278BEE71869}"/>
    <cellStyle name="Normal 3 5 3 4 2" xfId="8421" xr:uid="{E4DA8C3D-03B1-4E6B-BC6D-6035617F19DE}"/>
    <cellStyle name="Normal 3 5 3 4 2 2" xfId="22767" xr:uid="{EE1812D7-9A6D-433C-9E0F-E9A77BD85508}"/>
    <cellStyle name="Normal 3 5 3 4 2 2 2" xfId="42554" xr:uid="{8C9C737A-8879-4F52-A28E-82AFA1B03360}"/>
    <cellStyle name="Normal 3 5 3 4 2 2 3" xfId="44964" xr:uid="{FA7A5C66-D780-4FD6-8523-3E582ECF7875}"/>
    <cellStyle name="Normal 3 5 3 4 2 3" xfId="22766" xr:uid="{CD5D3E46-9392-4730-810F-42282AEEE90A}"/>
    <cellStyle name="Normal 3 5 3 4 2 3 2" xfId="42553" xr:uid="{636015C0-48BC-4FAF-8DD9-EB982908B2BC}"/>
    <cellStyle name="Normal 3 5 3 4 2 4" xfId="29911" xr:uid="{9676AC2D-387B-4141-AD96-073B2C86D4C2}"/>
    <cellStyle name="Normal 3 5 3 4 2 5" xfId="44963" xr:uid="{EDF7E4D9-3374-4046-A7BD-A5AD44DC83D0}"/>
    <cellStyle name="Normal 3 5 3 4 3" xfId="22768" xr:uid="{FE831CA5-FC2C-43B7-AA37-1E5D30977D79}"/>
    <cellStyle name="Normal 3 5 3 4 3 2" xfId="22769" xr:uid="{1DD3936B-15D3-438D-AE0A-EA02E7BDBD3F}"/>
    <cellStyle name="Normal 3 5 3 4 3 2 2" xfId="42556" xr:uid="{CC56C20A-FB8A-4582-97C5-FDB8F8BCF1A8}"/>
    <cellStyle name="Normal 3 5 3 4 3 2 3" xfId="44966" xr:uid="{626FFA03-AD30-40D3-9BFC-4B05F0FDB952}"/>
    <cellStyle name="Normal 3 5 3 4 3 3" xfId="42555" xr:uid="{BD3BF952-CFD7-41B5-A085-75ECBC9DEE11}"/>
    <cellStyle name="Normal 3 5 3 4 3 4" xfId="44965" xr:uid="{10F9B35D-DE18-4742-BDE7-0C7CC927A9E0}"/>
    <cellStyle name="Normal 3 5 3 4 4" xfId="22770" xr:uid="{EBB4BB96-0E35-41BD-8C17-6B292C5EB125}"/>
    <cellStyle name="Normal 3 5 3 4 4 2" xfId="42557" xr:uid="{6E6A8DAE-D8C4-4685-B2F3-A6FCFF0EE8CE}"/>
    <cellStyle name="Normal 3 5 3 4 4 3" xfId="44967" xr:uid="{C2EF2993-1209-4BD7-9E6A-43486607FC50}"/>
    <cellStyle name="Normal 3 5 3 4 5" xfId="22771" xr:uid="{E279BA72-CDDA-4A52-AD6B-9D04C0807C69}"/>
    <cellStyle name="Normal 3 5 3 4 5 2" xfId="42558" xr:uid="{97A8C607-D7E7-4508-AD29-637E6AF77237}"/>
    <cellStyle name="Normal 3 5 3 4 5 3" xfId="44968" xr:uid="{88B8D177-AFAA-4F1A-9EB1-1CF9CFBD22B2}"/>
    <cellStyle name="Normal 3 5 3 4 6" xfId="22765" xr:uid="{DD0BB0D7-AB3A-4041-AE19-B833CA81E4FC}"/>
    <cellStyle name="Normal 3 5 3 4 6 2" xfId="42552" xr:uid="{027866C6-AD11-47F1-84D5-B1FA55273D07}"/>
    <cellStyle name="Normal 3 5 3 4 7" xfId="26137" xr:uid="{3F1ADE42-138F-42DB-AA86-4FEDA3232F87}"/>
    <cellStyle name="Normal 3 5 3 4 8" xfId="44962" xr:uid="{D9BE6DE6-169D-4D51-A8A1-B834C27E24DF}"/>
    <cellStyle name="Normal 3 5 3 4 9" xfId="48739" xr:uid="{85878F22-40B3-4712-96AF-7E24C03CC63C}"/>
    <cellStyle name="Normal 3 5 3 5" xfId="6071" xr:uid="{9C030E5B-60E9-497F-A78B-8EDA3639D7DD}"/>
    <cellStyle name="Normal 3 5 3 5 2" xfId="22773" xr:uid="{DD8B6596-A72E-479C-851E-6ACCF21B8701}"/>
    <cellStyle name="Normal 3 5 3 5 2 2" xfId="42560" xr:uid="{DBA5B396-57F4-4541-A973-B39F8C76920C}"/>
    <cellStyle name="Normal 3 5 3 5 2 3" xfId="44970" xr:uid="{36E97992-C94A-48FD-A1E4-61EC5D1DB0A8}"/>
    <cellStyle name="Normal 3 5 3 5 3" xfId="22772" xr:uid="{0EE9FCA1-D458-4CD0-82DD-76E9D7E9448A}"/>
    <cellStyle name="Normal 3 5 3 5 3 2" xfId="42559" xr:uid="{98586BB3-EC5A-48DA-B49F-4543DDDEF968}"/>
    <cellStyle name="Normal 3 5 3 5 4" xfId="27558" xr:uid="{CDA2A857-478C-411F-8753-44A61B81FA8E}"/>
    <cellStyle name="Normal 3 5 3 5 5" xfId="44969" xr:uid="{E0D8B60B-817C-471D-80EF-F6B734A550D1}"/>
    <cellStyle name="Normal 3 5 3 5 6" xfId="49248" xr:uid="{B26B342A-EACB-435D-8A3D-6A9B97446030}"/>
    <cellStyle name="Normal 3 5 3 6" xfId="12653" xr:uid="{CEF05683-3BE8-4F04-AAF6-A61A471691DE}"/>
    <cellStyle name="Normal 3 5 3 6 2" xfId="22775" xr:uid="{5711BE79-D16B-49A5-A97C-12306E899FCA}"/>
    <cellStyle name="Normal 3 5 3 6 2 2" xfId="42562" xr:uid="{F7F3273A-1BBC-417F-8333-07A3895DB0CD}"/>
    <cellStyle name="Normal 3 5 3 6 2 3" xfId="44972" xr:uid="{A6E3C4A3-F1D8-477F-8E16-F620FF4B9B13}"/>
    <cellStyle name="Normal 3 5 3 6 3" xfId="22774" xr:uid="{37CD4A51-971C-49B1-8185-5B95AF16F128}"/>
    <cellStyle name="Normal 3 5 3 6 3 2" xfId="42561" xr:uid="{8DD8CD9A-7AAA-407A-ADE1-D29FA2FCCD4A}"/>
    <cellStyle name="Normal 3 5 3 6 4" xfId="44971" xr:uid="{09C3E99F-AB1B-4ED8-A927-85E0BFB0FD26}"/>
    <cellStyle name="Normal 3 5 3 7" xfId="22776" xr:uid="{435049C0-E597-4029-A8B9-A8689EA5A535}"/>
    <cellStyle name="Normal 3 5 3 7 2" xfId="42563" xr:uid="{0136A7E8-B233-41E4-A5CB-79AEEE8F0A11}"/>
    <cellStyle name="Normal 3 5 3 7 3" xfId="44973" xr:uid="{F8E1215F-6830-4EF3-BCED-F40D6220227B}"/>
    <cellStyle name="Normal 3 5 3 8" xfId="22777" xr:uid="{ACA24F8B-CF01-463E-A91B-991C3C2C66DE}"/>
    <cellStyle name="Normal 3 5 3 8 2" xfId="42564" xr:uid="{7CBA8F14-B20F-4B3E-8B48-3256A5E02987}"/>
    <cellStyle name="Normal 3 5 3 8 3" xfId="44974" xr:uid="{9C35423A-9ED6-4656-999B-DB35AC35301C}"/>
    <cellStyle name="Normal 3 5 3 9" xfId="22722" xr:uid="{95FE409F-D6C7-49D8-B4C9-DA7AE6F27F27}"/>
    <cellStyle name="Normal 3 5 3 9 2" xfId="42509" xr:uid="{DA487297-F6D0-443C-97E1-973A75B55ECA}"/>
    <cellStyle name="Normal 3 5 4" xfId="2016" xr:uid="{694077D8-B3AF-4F0F-84BD-B6CAA2A096B7}"/>
    <cellStyle name="Normal 3 5 4 2" xfId="2221" xr:uid="{7DEBA97C-2BA4-41DD-AE17-DEA622D74FAD}"/>
    <cellStyle name="Normal 3 5 4 2 2" xfId="4895" xr:uid="{C9B095FE-1723-4180-A978-ED04823E49B5}"/>
    <cellStyle name="Normal 3 5 4 2 2 2" xfId="8662" xr:uid="{3C9503CA-9D6B-4DF0-9200-4E43131446DF}"/>
    <cellStyle name="Normal 3 5 4 2 2 2 2" xfId="30152" xr:uid="{6E2F5550-3C8F-4D5C-9565-905D69D0167C}"/>
    <cellStyle name="Normal 3 5 4 2 2 3" xfId="26382" xr:uid="{27BD2065-9155-4901-9826-948443A9B1EF}"/>
    <cellStyle name="Normal 3 5 4 2 2 4" xfId="48952" xr:uid="{F7999A9E-3641-4AD3-906D-F83194F3A49D}"/>
    <cellStyle name="Normal 3 5 4 2 3" xfId="6283" xr:uid="{18D5B63C-5287-42B4-A02D-7F65BDF79042}"/>
    <cellStyle name="Normal 3 5 4 2 3 2" xfId="27771" xr:uid="{96C62C62-6433-4CF3-A42E-979E5F371011}"/>
    <cellStyle name="Normal 3 5 4 2 3 3" xfId="49457" xr:uid="{C1E360F5-23C8-40F6-94DD-CCB8CA45A931}"/>
    <cellStyle name="Normal 3 5 4 2 4" xfId="23931" xr:uid="{6FC40B34-1604-4EAA-A82F-618F736C45E3}"/>
    <cellStyle name="Normal 3 5 4 2 5" xfId="47193" xr:uid="{C93B3BDA-B9B8-44F6-AA20-0F889513EEA7}"/>
    <cellStyle name="Normal 3 5 4 3" xfId="4681" xr:uid="{8B82337B-BDFB-4EAF-92EB-73489941E931}"/>
    <cellStyle name="Normal 3 5 4 3 2" xfId="8450" xr:uid="{A2F99FB4-15F7-4A4D-A89D-40F450011674}"/>
    <cellStyle name="Normal 3 5 4 3 2 2" xfId="29940" xr:uid="{AFBBA583-62A9-4A1C-B4D2-AB2E8FE527E3}"/>
    <cellStyle name="Normal 3 5 4 3 3" xfId="26167" xr:uid="{8D6BA04B-134E-4626-AE4C-D594E63297D6}"/>
    <cellStyle name="Normal 3 5 4 3 4" xfId="48768" xr:uid="{450EDA21-AE7E-4ECC-B56A-2F46444E502F}"/>
    <cellStyle name="Normal 3 5 4 4" xfId="6100" xr:uid="{5C81A7D6-60AA-484C-8921-2A8EC27A9BBC}"/>
    <cellStyle name="Normal 3 5 4 4 2" xfId="27587" xr:uid="{435C34FE-59CF-4F1C-81A1-78BE4F9AD2B7}"/>
    <cellStyle name="Normal 3 5 4 4 3" xfId="49277" xr:uid="{F3B31B48-4401-44D3-ADA0-E38045EC71EA}"/>
    <cellStyle name="Normal 3 5 4 5" xfId="12654" xr:uid="{E4C90E56-A0D6-47CC-9B22-926BE280A435}"/>
    <cellStyle name="Normal 3 5 4 6" xfId="22778" xr:uid="{762D0FD4-3469-46A3-BA97-91422B4DC0E7}"/>
    <cellStyle name="Normal 3 5 4 7" xfId="23748" xr:uid="{824818C4-E404-4C9C-999C-8A444AD6E907}"/>
    <cellStyle name="Normal 3 5 4 8" xfId="47010" xr:uid="{1DABC69B-D47E-46C8-8316-519554EBB894}"/>
    <cellStyle name="Normal 3 5 5" xfId="1964" xr:uid="{9B3B4968-0294-4419-919D-D932D5521B45}"/>
    <cellStyle name="Normal 3 5 5 2" xfId="4622" xr:uid="{F42A09E2-388A-4263-BF54-313124FDD10C}"/>
    <cellStyle name="Normal 3 5 5 2 2" xfId="8393" xr:uid="{0FBDE8DD-D24B-488C-9F40-DB806B908C29}"/>
    <cellStyle name="Normal 3 5 5 2 2 2" xfId="29883" xr:uid="{F61DCB1E-844D-4F16-85D5-110279A482D6}"/>
    <cellStyle name="Normal 3 5 5 2 3" xfId="26108" xr:uid="{2DC42C29-444C-480F-8395-0ABF8BA05441}"/>
    <cellStyle name="Normal 3 5 5 2 4" xfId="48709" xr:uid="{753234A5-DA16-4FFC-8F0C-604561283472}"/>
    <cellStyle name="Normal 3 5 5 3" xfId="6042" xr:uid="{89AADF1C-1600-4F64-B07C-3E46863A5E5E}"/>
    <cellStyle name="Normal 3 5 5 3 2" xfId="27529" xr:uid="{E81A423F-43E0-46C4-B995-ACB04D3E5F1C}"/>
    <cellStyle name="Normal 3 5 5 3 3" xfId="49219" xr:uid="{B327681A-3B26-45CC-9754-51BA8AF70223}"/>
    <cellStyle name="Normal 3 5 5 4" xfId="12655" xr:uid="{8B126E58-5985-43BE-94A7-2211C351CCC4}"/>
    <cellStyle name="Normal 3 5 5 5" xfId="23689" xr:uid="{FC2FD405-3FC0-446E-A4DA-15914CC7EC9D}"/>
    <cellStyle name="Normal 3 5 5 6" xfId="46951" xr:uid="{BEDB2D99-EB0C-4448-B5BD-6ED3075B1F88}"/>
    <cellStyle name="Normal 3 5 6" xfId="2163" xr:uid="{028234AB-6CC6-44F5-8459-9E489F48C673}"/>
    <cellStyle name="Normal 3 5 6 2" xfId="4836" xr:uid="{694CEF45-4A7C-4D29-AF74-0C15F12CFF73}"/>
    <cellStyle name="Normal 3 5 6 2 2" xfId="8605" xr:uid="{33463ACF-EB27-4C47-94F1-EA940D93791C}"/>
    <cellStyle name="Normal 3 5 6 2 2 2" xfId="30095" xr:uid="{F0B4B30D-DF88-42A9-A9B4-A2630B787974}"/>
    <cellStyle name="Normal 3 5 6 2 3" xfId="26323" xr:uid="{352AE850-F22F-4D71-82D2-CAA7646335B9}"/>
    <cellStyle name="Normal 3 5 6 2 4" xfId="48894" xr:uid="{7AD9B361-02AE-45C5-8555-13B80D57A72F}"/>
    <cellStyle name="Normal 3 5 6 3" xfId="6225" xr:uid="{70FA7525-DA45-4DDB-92F1-0899E3D16712}"/>
    <cellStyle name="Normal 3 5 6 3 2" xfId="27713" xr:uid="{136FEFF5-A449-48C5-AA4D-B8316C6FE8E1}"/>
    <cellStyle name="Normal 3 5 6 3 3" xfId="49398" xr:uid="{CF6F17C9-52BF-467E-A336-CEBA73B452BF}"/>
    <cellStyle name="Normal 3 5 6 4" xfId="12656" xr:uid="{1646DCF4-33E0-42A5-B78F-2204CBBAF4A5}"/>
    <cellStyle name="Normal 3 5 6 5" xfId="23873" xr:uid="{AF437A1A-A4AE-4708-B89A-7C3CDAD0135E}"/>
    <cellStyle name="Normal 3 5 6 6" xfId="47135" xr:uid="{B3C6D9A7-3966-47A2-BA46-9496C278F35D}"/>
    <cellStyle name="Normal 3 5 7" xfId="2695" xr:uid="{886C112F-5731-4616-99FA-3AAA41E1C928}"/>
    <cellStyle name="Normal 3 5 8" xfId="22665" xr:uid="{203925E1-EC7F-4C10-99F9-6F081AC58520}"/>
    <cellStyle name="Normal 3 5 9" xfId="1802" xr:uid="{12E04231-D6F8-495A-832E-89C8802E827C}"/>
    <cellStyle name="Normal 3 6" xfId="822" xr:uid="{3372C3AB-5142-43DF-9047-3A6E749805E9}"/>
    <cellStyle name="Normal 3 6 2" xfId="1025" xr:uid="{E8DB8CD6-B1A6-459D-BEA5-D7183DC4596C}"/>
    <cellStyle name="Normal 3 6 2 10" xfId="46970" xr:uid="{61738225-CF90-4CDE-ABC8-32E4E170979B}"/>
    <cellStyle name="Normal 3 6 2 2" xfId="2004" xr:uid="{A8B89C1C-39B0-48B3-AAFE-E37569FFFDC5}"/>
    <cellStyle name="Normal 3 6 2 2 2" xfId="2062" xr:uid="{EE3242EE-BA50-422B-936D-8AEF865ED2EE}"/>
    <cellStyle name="Normal 3 6 2 2 2 2" xfId="2268" xr:uid="{F058EE9B-49BB-4D67-BA12-7BAE9AA331D6}"/>
    <cellStyle name="Normal 3 6 2 2 2 2 2" xfId="4943" xr:uid="{85B10E2B-2157-45BF-8FF5-F1BD51184A8F}"/>
    <cellStyle name="Normal 3 6 2 2 2 2 2 2" xfId="8709" xr:uid="{15712163-7AD4-48F4-92F2-DFAB0795937C}"/>
    <cellStyle name="Normal 3 6 2 2 2 2 2 2 2" xfId="30199" xr:uid="{5233F728-C3E8-476B-9AB3-0C1C05A9980E}"/>
    <cellStyle name="Normal 3 6 2 2 2 2 2 3" xfId="26430" xr:uid="{FCC25A0F-0CC7-4A48-A7CA-674EA99E2D32}"/>
    <cellStyle name="Normal 3 6 2 2 2 2 2 4" xfId="49000" xr:uid="{FFAADE44-53BA-4884-A671-A64D2F64B1B7}"/>
    <cellStyle name="Normal 3 6 2 2 2 2 3" xfId="6331" xr:uid="{C273616B-6FB1-4EE9-B669-F62113FACA06}"/>
    <cellStyle name="Normal 3 6 2 2 2 2 3 2" xfId="27819" xr:uid="{AA7FA731-6937-4F60-89C1-C4B403556053}"/>
    <cellStyle name="Normal 3 6 2 2 2 2 3 3" xfId="49506" xr:uid="{65F2EABF-3E5E-47C1-9EA3-A90A1BF24F86}"/>
    <cellStyle name="Normal 3 6 2 2 2 2 4" xfId="23979" xr:uid="{F2CED620-A603-4F48-BC19-0FE59E183FC0}"/>
    <cellStyle name="Normal 3 6 2 2 2 2 5" xfId="47241" xr:uid="{3D379877-4D2C-4845-B4B8-05914D3191B7}"/>
    <cellStyle name="Normal 3 6 2 2 2 3" xfId="4726" xr:uid="{F971AF8C-4EF0-4721-B87B-A7C1E20FD3E0}"/>
    <cellStyle name="Normal 3 6 2 2 2 3 2" xfId="8494" xr:uid="{7ADC9AEB-2758-4E2B-B074-50D9CDD2E17A}"/>
    <cellStyle name="Normal 3 6 2 2 2 3 2 2" xfId="29984" xr:uid="{1541439B-9150-4340-B260-84C8A8FDCF38}"/>
    <cellStyle name="Normal 3 6 2 2 2 3 3" xfId="26212" xr:uid="{1FBA3C8D-0796-409D-ADC5-10FC05449225}"/>
    <cellStyle name="Normal 3 6 2 2 2 3 4" xfId="48816" xr:uid="{DE6E5FDA-88F3-4778-9D03-569B94A217BA}"/>
    <cellStyle name="Normal 3 6 2 2 2 4" xfId="6148" xr:uid="{79B5C781-BAB9-443E-B68A-F9C410BE7512}"/>
    <cellStyle name="Normal 3 6 2 2 2 4 2" xfId="27635" xr:uid="{F69D0FB2-90E2-4E4B-9AFF-C5B39DCECA90}"/>
    <cellStyle name="Normal 3 6 2 2 2 4 3" xfId="49325" xr:uid="{236B2E69-C8A8-4A56-BB05-A3433B973951}"/>
    <cellStyle name="Normal 3 6 2 2 2 5" xfId="23796" xr:uid="{27CF69C1-D565-4D91-AC1B-B03AC434BBE8}"/>
    <cellStyle name="Normal 3 6 2 2 2 6" xfId="47058" xr:uid="{E1A6967B-7F8F-4EAB-851B-27A701546B37}"/>
    <cellStyle name="Normal 3 6 2 2 3" xfId="2211" xr:uid="{B21AE5D4-E8FB-4605-9149-C9068F8C1D81}"/>
    <cellStyle name="Normal 3 6 2 2 3 2" xfId="4884" xr:uid="{2B4CB117-8613-4A88-AC56-43AEBF62628C}"/>
    <cellStyle name="Normal 3 6 2 2 3 2 2" xfId="8652" xr:uid="{30F27702-5759-4759-BC55-BCF47BBBE497}"/>
    <cellStyle name="Normal 3 6 2 2 3 2 2 2" xfId="30142" xr:uid="{F3623C1E-6BE8-4A42-A94B-362E2B538B53}"/>
    <cellStyle name="Normal 3 6 2 2 3 2 3" xfId="26371" xr:uid="{A2B6E498-BCA1-4487-8C39-4078F48951D7}"/>
    <cellStyle name="Normal 3 6 2 2 3 2 4" xfId="48942" xr:uid="{A69CD179-8480-4E3D-B702-DF228E5DF445}"/>
    <cellStyle name="Normal 3 6 2 2 3 3" xfId="6273" xr:uid="{06769B7D-D65A-4154-9AE4-7D22962F9B2F}"/>
    <cellStyle name="Normal 3 6 2 2 3 3 2" xfId="27761" xr:uid="{DA36184C-56F2-49FB-ABAB-E251AE4CF331}"/>
    <cellStyle name="Normal 3 6 2 2 3 3 3" xfId="49447" xr:uid="{CC77324F-69C1-4481-BC47-4827A2D782FF}"/>
    <cellStyle name="Normal 3 6 2 2 3 4" xfId="23921" xr:uid="{C2A4433B-2230-4747-BFA2-B6597A3C8AB1}"/>
    <cellStyle name="Normal 3 6 2 2 3 5" xfId="47183" xr:uid="{468D3F0C-C160-47A8-A0E0-7B382EFF3FAE}"/>
    <cellStyle name="Normal 3 6 2 2 4" xfId="4668" xr:uid="{3B994816-B5F7-457E-9B85-9E96DCDA5A07}"/>
    <cellStyle name="Normal 3 6 2 2 4 2" xfId="8438" xr:uid="{B1F2BB29-5EA7-48D8-BA06-7D70194C7B91}"/>
    <cellStyle name="Normal 3 6 2 2 4 2 2" xfId="29928" xr:uid="{1C4B716E-BFB3-45B2-9F23-C81FCEACB694}"/>
    <cellStyle name="Normal 3 6 2 2 4 3" xfId="26154" xr:uid="{7EB52C83-D481-4B25-90E9-325987ED44C2}"/>
    <cellStyle name="Normal 3 6 2 2 4 4" xfId="48758" xr:uid="{57202B5C-0506-4D31-80FE-35497029909D}"/>
    <cellStyle name="Normal 3 6 2 2 5" xfId="6090" xr:uid="{4345D945-FE4E-4A5E-90F7-97B94E267DFC}"/>
    <cellStyle name="Normal 3 6 2 2 5 2" xfId="27577" xr:uid="{2229B9DF-2086-49E0-93A9-8B10A6791481}"/>
    <cellStyle name="Normal 3 6 2 2 5 3" xfId="49267" xr:uid="{0CF12F5B-6626-418C-A3C3-0A9C3A122518}"/>
    <cellStyle name="Normal 3 6 2 2 6" xfId="12657" xr:uid="{E23D58CE-AF21-4971-931F-CCA025E72C67}"/>
    <cellStyle name="Normal 3 6 2 2 7" xfId="23738" xr:uid="{0F30D588-0B0C-4E88-B684-0B8D9BFC781F}"/>
    <cellStyle name="Normal 3 6 2 2 8" xfId="47000" xr:uid="{55DE5573-E58B-4B55-849A-30DD85C3C258}"/>
    <cellStyle name="Normal 3 6 2 3" xfId="2034" xr:uid="{0D80B8BB-4C4C-4952-9A64-EBFC8B0903B9}"/>
    <cellStyle name="Normal 3 6 2 3 2" xfId="2239" xr:uid="{80E59EC5-4F16-40BF-AAB5-4E5E5ADB8829}"/>
    <cellStyle name="Normal 3 6 2 3 2 2" xfId="4914" xr:uid="{F95DC5B8-1053-45F3-A5FF-CAF277FDCBDC}"/>
    <cellStyle name="Normal 3 6 2 3 2 2 2" xfId="8681" xr:uid="{50D50B20-A282-4726-A5EB-DF0D21FAAE15}"/>
    <cellStyle name="Normal 3 6 2 3 2 2 2 2" xfId="30171" xr:uid="{8931801D-5864-4B15-96D5-5F3C87C97EDE}"/>
    <cellStyle name="Normal 3 6 2 3 2 2 3" xfId="26401" xr:uid="{24A42B09-C655-42BD-BC3D-70441AA9D292}"/>
    <cellStyle name="Normal 3 6 2 3 2 2 4" xfId="48971" xr:uid="{A1673152-9FA5-459A-B79C-1376A1AB6CCB}"/>
    <cellStyle name="Normal 3 6 2 3 2 3" xfId="6302" xr:uid="{60D91C57-15B4-4684-B739-B4A6B2DA9C24}"/>
    <cellStyle name="Normal 3 6 2 3 2 3 2" xfId="27790" xr:uid="{F5E1E4DD-6A22-4DCD-9101-4DB250F5712B}"/>
    <cellStyle name="Normal 3 6 2 3 2 3 3" xfId="49476" xr:uid="{EB8D69C9-66D2-4087-907E-4E37F68F14B3}"/>
    <cellStyle name="Normal 3 6 2 3 2 4" xfId="23950" xr:uid="{ADC0DC8B-B63F-4D81-9051-DAB36B685871}"/>
    <cellStyle name="Normal 3 6 2 3 2 5" xfId="47212" xr:uid="{A962284E-7277-4006-99CB-3D9546B6C852}"/>
    <cellStyle name="Normal 3 6 2 3 3" xfId="4699" xr:uid="{DACF4B88-9C9A-49FE-AA5C-243E449CBEA7}"/>
    <cellStyle name="Normal 3 6 2 3 3 2" xfId="8468" xr:uid="{4084C7B9-D83C-46D5-AA26-F46074401424}"/>
    <cellStyle name="Normal 3 6 2 3 3 2 2" xfId="29958" xr:uid="{9E77E398-BF46-4C27-9533-20C0E526372B}"/>
    <cellStyle name="Normal 3 6 2 3 3 3" xfId="26185" xr:uid="{2DD83069-C5EB-4962-B07D-1C53544EBEFD}"/>
    <cellStyle name="Normal 3 6 2 3 3 4" xfId="48787" xr:uid="{61E399AF-50EB-4F7A-9AA9-C8EB961DCA01}"/>
    <cellStyle name="Normal 3 6 2 3 4" xfId="6119" xr:uid="{49EFD97E-39D7-47C0-8FEB-60DD14CA8A98}"/>
    <cellStyle name="Normal 3 6 2 3 4 2" xfId="27606" xr:uid="{05974AC5-A62E-4E9D-A05B-58B755331144}"/>
    <cellStyle name="Normal 3 6 2 3 4 3" xfId="49296" xr:uid="{3C8274A7-AB2F-4139-8584-F053577290EC}"/>
    <cellStyle name="Normal 3 6 2 3 5" xfId="12658" xr:uid="{D8A02C62-422A-4AAB-9C18-A8D68D46BA57}"/>
    <cellStyle name="Normal 3 6 2 3 6" xfId="23767" xr:uid="{8FCD2A3F-4085-405E-B63A-BD18C7D2167E}"/>
    <cellStyle name="Normal 3 6 2 3 7" xfId="47029" xr:uid="{3AC56801-2047-497E-A77D-0F12364D72C4}"/>
    <cellStyle name="Normal 3 6 2 4" xfId="2182" xr:uid="{126AFFDB-EE27-4BEB-91B8-476104DCD4BA}"/>
    <cellStyle name="Normal 3 6 2 4 2" xfId="4855" xr:uid="{001D83E2-4B03-4F38-9BFB-468BDC37D2D1}"/>
    <cellStyle name="Normal 3 6 2 4 2 2" xfId="8624" xr:uid="{E32E760E-EF28-4B75-9387-4FEC882C737C}"/>
    <cellStyle name="Normal 3 6 2 4 2 2 2" xfId="30114" xr:uid="{3BE872AA-C06B-4273-9608-439F96FE0C9C}"/>
    <cellStyle name="Normal 3 6 2 4 2 3" xfId="26342" xr:uid="{44216B2E-7D11-4AA7-BB58-17183DAE569E}"/>
    <cellStyle name="Normal 3 6 2 4 2 4" xfId="48913" xr:uid="{39462738-3872-4675-A248-FC7ECC8527B5}"/>
    <cellStyle name="Normal 3 6 2 4 3" xfId="6244" xr:uid="{497281A9-A40C-4991-91E2-4189DC5E1FEF}"/>
    <cellStyle name="Normal 3 6 2 4 3 2" xfId="27732" xr:uid="{F3062AFC-51FF-4773-A110-04F1873FE5EA}"/>
    <cellStyle name="Normal 3 6 2 4 3 3" xfId="49417" xr:uid="{94446F95-DF1B-4576-ACE4-A9080B43EB76}"/>
    <cellStyle name="Normal 3 6 2 4 4" xfId="23892" xr:uid="{8EA23536-9822-4A83-AA23-6C59BB648AD9}"/>
    <cellStyle name="Normal 3 6 2 4 5" xfId="47154" xr:uid="{1C05D8AA-A3E6-4A28-A039-5F455D08DC61}"/>
    <cellStyle name="Normal 3 6 2 5" xfId="4640" xr:uid="{88C6EAD7-550F-4A4B-91D6-49CA506F9842}"/>
    <cellStyle name="Normal 3 6 2 5 2" xfId="8411" xr:uid="{2C290ADF-C19C-4C01-8FA5-4C7C1A974946}"/>
    <cellStyle name="Normal 3 6 2 5 2 2" xfId="29901" xr:uid="{9407213E-83A8-4226-AED3-7F12A450D674}"/>
    <cellStyle name="Normal 3 6 2 5 3" xfId="26126" xr:uid="{97757C02-D37A-42A0-A5C5-D7A6E4DDA241}"/>
    <cellStyle name="Normal 3 6 2 5 4" xfId="48728" xr:uid="{C4F153AC-A438-49FD-8BDD-5675B352A122}"/>
    <cellStyle name="Normal 3 6 2 6" xfId="6061" xr:uid="{08EB060C-6D4E-4417-A77A-3502099FDB12}"/>
    <cellStyle name="Normal 3 6 2 6 2" xfId="27548" xr:uid="{818F83E2-0E0E-4721-9F79-C855C1CD7568}"/>
    <cellStyle name="Normal 3 6 2 6 3" xfId="49238" xr:uid="{D8F1B975-A4C2-46DB-BC16-FEF7A0416432}"/>
    <cellStyle name="Normal 3 6 2 7" xfId="10113" xr:uid="{49DB29B1-191C-4537-9549-152C4BAD25DC}"/>
    <cellStyle name="Normal 3 6 2 8" xfId="22780" xr:uid="{9D938ACD-E336-4655-B006-016BCB63F6EC}"/>
    <cellStyle name="Normal 3 6 2 9" xfId="23708" xr:uid="{D51EC527-1381-4E73-A65D-352DA1899502}"/>
    <cellStyle name="Normal 3 6 3" xfId="1992" xr:uid="{AEFCC9B8-A976-43E3-90AC-415BE4C145F2}"/>
    <cellStyle name="Normal 3 6 3 2" xfId="2049" xr:uid="{51C9C671-964C-4F03-9306-6C0A90C5147E}"/>
    <cellStyle name="Normal 3 6 3 2 2" xfId="2254" xr:uid="{16519E28-97AB-404A-868B-7B0731786681}"/>
    <cellStyle name="Normal 3 6 3 2 2 2" xfId="4929" xr:uid="{197F94B4-278C-44A6-87FE-26A3EE2A4AF3}"/>
    <cellStyle name="Normal 3 6 3 2 2 2 2" xfId="8695" xr:uid="{49BE73BB-8919-4F33-9A0D-B0CDC5A77D05}"/>
    <cellStyle name="Normal 3 6 3 2 2 2 2 2" xfId="30185" xr:uid="{4BE698AB-378A-4E1C-8310-0DD0F7F0AF1D}"/>
    <cellStyle name="Normal 3 6 3 2 2 2 3" xfId="26416" xr:uid="{DB51F97F-9152-4271-868E-1D5093D81249}"/>
    <cellStyle name="Normal 3 6 3 2 2 2 4" xfId="48986" xr:uid="{8A4895CB-B3D3-4CC1-A07B-2A587A63A82B}"/>
    <cellStyle name="Normal 3 6 3 2 2 3" xfId="6317" xr:uid="{4C45EA1B-074C-4275-84C5-46F17363EE15}"/>
    <cellStyle name="Normal 3 6 3 2 2 3 2" xfId="27805" xr:uid="{6C5E7387-EC55-4403-B6EC-2737726CB7FF}"/>
    <cellStyle name="Normal 3 6 3 2 2 3 3" xfId="49492" xr:uid="{9018F811-217A-47DE-B6D7-3EE4BCC7A854}"/>
    <cellStyle name="Normal 3 6 3 2 2 4" xfId="23965" xr:uid="{BA571ABA-2949-409B-9205-F3C597767B1F}"/>
    <cellStyle name="Normal 3 6 3 2 2 5" xfId="47227" xr:uid="{DAA15271-4A5B-4989-9914-9AB95C1C0248}"/>
    <cellStyle name="Normal 3 6 3 2 3" xfId="4714" xr:uid="{4B0BFF59-B5FB-48BA-906A-646014EF4A1C}"/>
    <cellStyle name="Normal 3 6 3 2 3 2" xfId="8482" xr:uid="{4C44E494-EC63-418D-8AE9-967D49A56B27}"/>
    <cellStyle name="Normal 3 6 3 2 3 2 2" xfId="29972" xr:uid="{3FF1F267-6774-4BB1-8426-732A193F9766}"/>
    <cellStyle name="Normal 3 6 3 2 3 3" xfId="26200" xr:uid="{BB2B809C-043E-456F-B767-EFCC226721D7}"/>
    <cellStyle name="Normal 3 6 3 2 3 4" xfId="48802" xr:uid="{A5CDA3AC-7E81-4E9C-8558-E3F25DA01CB1}"/>
    <cellStyle name="Normal 3 6 3 2 4" xfId="6134" xr:uid="{F86DB690-C312-4409-98B0-EADEA5E5A095}"/>
    <cellStyle name="Normal 3 6 3 2 4 2" xfId="27621" xr:uid="{4A8FB59B-63F0-42EA-9F21-11570B2AB861}"/>
    <cellStyle name="Normal 3 6 3 2 4 3" xfId="49311" xr:uid="{2DD47B1A-D228-4AF9-BCE1-387B3BE5A528}"/>
    <cellStyle name="Normal 3 6 3 2 5" xfId="23782" xr:uid="{E3D83A08-D14E-4B13-88C4-3902435A67CB}"/>
    <cellStyle name="Normal 3 6 3 2 6" xfId="47044" xr:uid="{111639E3-7773-4357-A578-A7B989DBB79D}"/>
    <cellStyle name="Normal 3 6 3 3" xfId="2198" xr:uid="{E793E750-030D-4CE8-9FF9-80E134271D53}"/>
    <cellStyle name="Normal 3 6 3 3 2" xfId="4870" xr:uid="{3E2169EB-D9FB-4AEB-8CE5-D32721F9F52E}"/>
    <cellStyle name="Normal 3 6 3 3 2 2" xfId="8638" xr:uid="{971FCD13-79B9-407A-9AF6-1DBC9E502D69}"/>
    <cellStyle name="Normal 3 6 3 3 2 2 2" xfId="30128" xr:uid="{3B95DE83-B4E6-49FE-9C45-1622FE35A1D1}"/>
    <cellStyle name="Normal 3 6 3 3 2 3" xfId="26357" xr:uid="{F10467E0-0FA3-43A9-9E34-94D8585AB6C1}"/>
    <cellStyle name="Normal 3 6 3 3 2 4" xfId="48928" xr:uid="{EC64A5F6-C560-46DC-8014-ADB019B959C2}"/>
    <cellStyle name="Normal 3 6 3 3 3" xfId="6259" xr:uid="{9CD97EAF-ECFB-4626-BD1D-CC24C458F59A}"/>
    <cellStyle name="Normal 3 6 3 3 3 2" xfId="27747" xr:uid="{8CC3EE54-5063-4BED-832C-D598A0D57C46}"/>
    <cellStyle name="Normal 3 6 3 3 3 3" xfId="49433" xr:uid="{CCAD80DB-76C4-4B10-B901-581D0F105790}"/>
    <cellStyle name="Normal 3 6 3 3 4" xfId="23907" xr:uid="{153A1E28-0068-43F9-8363-429049513C67}"/>
    <cellStyle name="Normal 3 6 3 3 5" xfId="47169" xr:uid="{2B070723-23B8-4778-AD59-90A624D58159}"/>
    <cellStyle name="Normal 3 6 3 4" xfId="4656" xr:uid="{EBAC8213-13C0-4552-836F-4FC5DC5441B3}"/>
    <cellStyle name="Normal 3 6 3 4 2" xfId="8426" xr:uid="{7328BF8C-9067-4136-A27D-A65CF21DEB56}"/>
    <cellStyle name="Normal 3 6 3 4 2 2" xfId="29916" xr:uid="{1CA840CC-439B-4097-916A-983522102166}"/>
    <cellStyle name="Normal 3 6 3 4 3" xfId="26142" xr:uid="{EBA51498-9280-4B26-AB97-F571302308FD}"/>
    <cellStyle name="Normal 3 6 3 4 4" xfId="48744" xr:uid="{47C11B75-018E-4C1F-83EF-B7B35201A1B5}"/>
    <cellStyle name="Normal 3 6 3 5" xfId="6076" xr:uid="{900A4B07-35BA-4945-B897-6467F1EDB998}"/>
    <cellStyle name="Normal 3 6 3 5 2" xfId="27563" xr:uid="{F40C6CB8-B2C9-40D5-899B-11EBF479E010}"/>
    <cellStyle name="Normal 3 6 3 5 3" xfId="49253" xr:uid="{F470E7FA-5E1F-4C69-BDDB-E130D6F27DBD}"/>
    <cellStyle name="Normal 3 6 3 6" xfId="12659" xr:uid="{BCDA0A6F-9CD6-46CF-A854-DB1116B97532}"/>
    <cellStyle name="Normal 3 6 3 7" xfId="23724" xr:uid="{5DAA606C-C58D-474E-AD6D-91D5C6FFF2C5}"/>
    <cellStyle name="Normal 3 6 3 8" xfId="46986" xr:uid="{4CC921DD-A44B-40A4-8324-498D8BF7ACD0}"/>
    <cellStyle name="Normal 3 6 4" xfId="2021" xr:uid="{F9574AE1-F3CB-42F4-ABA7-84DFB52D5478}"/>
    <cellStyle name="Normal 3 6 4 2" xfId="2226" xr:uid="{13541171-9D04-4A95-A62B-69B5F7F9E0EA}"/>
    <cellStyle name="Normal 3 6 4 2 2" xfId="4900" xr:uid="{49A6753C-D54A-4A73-9A8C-998249E894F3}"/>
    <cellStyle name="Normal 3 6 4 2 2 2" xfId="8667" xr:uid="{36118898-C5EF-4E63-BF1C-CC31614A4C5A}"/>
    <cellStyle name="Normal 3 6 4 2 2 2 2" xfId="30157" xr:uid="{4875E530-95A1-46E1-B3A1-66172D8FB980}"/>
    <cellStyle name="Normal 3 6 4 2 2 3" xfId="26387" xr:uid="{B4A2B9C6-A2D0-4B7C-A59F-C61DAA874337}"/>
    <cellStyle name="Normal 3 6 4 2 2 4" xfId="48957" xr:uid="{FB73CE63-CC26-4E6B-A9B9-D696B57190B3}"/>
    <cellStyle name="Normal 3 6 4 2 3" xfId="6288" xr:uid="{4E7CBE9A-FA64-4E23-8B87-F45878255520}"/>
    <cellStyle name="Normal 3 6 4 2 3 2" xfId="27776" xr:uid="{36C5CF96-7C9E-4C7C-B3BE-840E29FA1A1A}"/>
    <cellStyle name="Normal 3 6 4 2 3 3" xfId="49462" xr:uid="{A2F527E8-9059-4999-9BE0-7BF66F8B5A52}"/>
    <cellStyle name="Normal 3 6 4 2 4" xfId="23936" xr:uid="{893204E0-63A2-4320-81F1-79429077FF5E}"/>
    <cellStyle name="Normal 3 6 4 2 5" xfId="47198" xr:uid="{81E6D7F0-A921-4A30-B4E6-721C1171C9CE}"/>
    <cellStyle name="Normal 3 6 4 3" xfId="4685" xr:uid="{888CAFA2-910F-4158-9CDD-E138069C07D6}"/>
    <cellStyle name="Normal 3 6 4 3 2" xfId="8454" xr:uid="{CC5E0628-6453-4EF7-834E-6CBDFBFB9B0F}"/>
    <cellStyle name="Normal 3 6 4 3 2 2" xfId="29944" xr:uid="{38A88807-C314-4750-BF58-B5AB2BA46622}"/>
    <cellStyle name="Normal 3 6 4 3 3" xfId="26171" xr:uid="{D1D0279E-B327-4785-A542-A99AB94D3CE5}"/>
    <cellStyle name="Normal 3 6 4 3 4" xfId="48773" xr:uid="{0820177A-20D3-4A93-A9D8-6C0920A92184}"/>
    <cellStyle name="Normal 3 6 4 4" xfId="6105" xr:uid="{19A7B1A9-BFD9-4BCC-AF84-FD092E4BCDA0}"/>
    <cellStyle name="Normal 3 6 4 4 2" xfId="27592" xr:uid="{0C26032D-1F69-41AF-B18C-29EA953BC94E}"/>
    <cellStyle name="Normal 3 6 4 4 3" xfId="49282" xr:uid="{6271BEA9-68E2-4FF1-BBF9-6AF813A1A2C9}"/>
    <cellStyle name="Normal 3 6 4 5" xfId="12660" xr:uid="{E7BE4CDC-D397-4D32-AF03-51985276B8DD}"/>
    <cellStyle name="Normal 3 6 4 6" xfId="23753" xr:uid="{FC77BCB0-6D92-4C5D-B714-8EBBCE0DCF77}"/>
    <cellStyle name="Normal 3 6 4 7" xfId="47015" xr:uid="{DC3ADD63-48F4-4056-86AC-48EED298515C}"/>
    <cellStyle name="Normal 3 6 5" xfId="1968" xr:uid="{59E3E038-ECB7-40E3-B8D5-2B592839B4AD}"/>
    <cellStyle name="Normal 3 6 5 2" xfId="4626" xr:uid="{E0FE528F-6BB8-4967-9F31-583050C6F2EE}"/>
    <cellStyle name="Normal 3 6 5 2 2" xfId="8397" xr:uid="{9FF8216E-D4DE-4490-8E62-BB6521A5E247}"/>
    <cellStyle name="Normal 3 6 5 2 2 2" xfId="29887" xr:uid="{C0ED12ED-DD78-47F7-B131-FE0ECBDFA2DD}"/>
    <cellStyle name="Normal 3 6 5 2 3" xfId="26112" xr:uid="{21526527-6EBB-4AF8-969B-80B5F89B12B4}"/>
    <cellStyle name="Normal 3 6 5 2 4" xfId="48714" xr:uid="{97448C6C-5ECE-4C3A-94F9-AB8F159A21E7}"/>
    <cellStyle name="Normal 3 6 5 3" xfId="6047" xr:uid="{3B4748F9-8197-44E3-BA41-198C85232784}"/>
    <cellStyle name="Normal 3 6 5 3 2" xfId="27534" xr:uid="{427EB00A-D9B3-4A8E-945E-EF43CDC8FFAD}"/>
    <cellStyle name="Normal 3 6 5 3 3" xfId="49224" xr:uid="{EE9CA2F1-006B-49AD-BBE7-AF3AF06364A6}"/>
    <cellStyle name="Normal 3 6 5 4" xfId="12661" xr:uid="{F6C62915-E173-4A48-8710-CEA9BE019C2A}"/>
    <cellStyle name="Normal 3 6 5 5" xfId="23694" xr:uid="{790DF57D-189A-4A24-A953-0BA2CA7796B1}"/>
    <cellStyle name="Normal 3 6 5 6" xfId="46956" xr:uid="{83DDF86A-661F-4B2B-9FDF-82CD261C0DF2}"/>
    <cellStyle name="Normal 3 6 6" xfId="2168" xr:uid="{CED283B2-5D35-4E54-9E2E-D9FBB11CC8B1}"/>
    <cellStyle name="Normal 3 6 6 2" xfId="4841" xr:uid="{557DA8C9-3A6E-46F3-ABEC-9DB7E188EAFF}"/>
    <cellStyle name="Normal 3 6 6 2 2" xfId="8610" xr:uid="{2596B788-DC5A-42F6-8CB6-2668FCB97BF2}"/>
    <cellStyle name="Normal 3 6 6 2 2 2" xfId="30100" xr:uid="{8BA33B1A-37FF-4371-85F1-FB2014337A20}"/>
    <cellStyle name="Normal 3 6 6 2 3" xfId="26328" xr:uid="{87E58B67-D0CF-449C-9E83-2F58730D6287}"/>
    <cellStyle name="Normal 3 6 6 2 4" xfId="48899" xr:uid="{B2EFBEB2-DFF5-4191-93AF-C537110E169F}"/>
    <cellStyle name="Normal 3 6 6 3" xfId="6230" xr:uid="{4AAE778D-AC6C-453B-97A3-25364BC780CE}"/>
    <cellStyle name="Normal 3 6 6 3 2" xfId="27718" xr:uid="{B5745A7C-FA78-4B42-A036-3245B3F73151}"/>
    <cellStyle name="Normal 3 6 6 3 3" xfId="49403" xr:uid="{CB572B9D-4A47-4F85-BB8A-E05691A574FD}"/>
    <cellStyle name="Normal 3 6 6 4" xfId="12662" xr:uid="{B3B31FB3-28DA-4C3D-8C84-92D9E1B0EB0C}"/>
    <cellStyle name="Normal 3 6 6 5" xfId="23878" xr:uid="{3A575F9C-FD36-46A4-9E1C-833ACC7252BF}"/>
    <cellStyle name="Normal 3 6 6 6" xfId="47140" xr:uid="{785DE6D8-DE91-4749-A377-2367A363D87C}"/>
    <cellStyle name="Normal 3 6 7" xfId="2696" xr:uid="{B303461E-49D4-4673-B134-60A7EAF8C699}"/>
    <cellStyle name="Normal 3 6 7 2" xfId="12663" xr:uid="{AB30948F-4040-4FA5-AA41-9BE28638F311}"/>
    <cellStyle name="Normal 3 6 8" xfId="22779" xr:uid="{2F5C438C-BFA8-45B9-82D5-ABEC5EC08C58}"/>
    <cellStyle name="Normal 3 6 9" xfId="1803" xr:uid="{58711589-6533-4AF2-81C7-4A02F806EFD2}"/>
    <cellStyle name="Normal 3 7" xfId="823" xr:uid="{0FA75BC3-8A07-4EFF-8FE2-1C2E4F4AEA19}"/>
    <cellStyle name="Normal 3 7 2" xfId="1994" xr:uid="{34C3D3CF-E3F2-40E7-B0EF-FD95C93F0573}"/>
    <cellStyle name="Normal 3 7 2 10" xfId="46989" xr:uid="{1B283051-8B96-49D1-95FD-34B95A425D41}"/>
    <cellStyle name="Normal 3 7 2 2" xfId="2051" xr:uid="{A3E20B45-570C-457C-A0E8-3B3FBE132349}"/>
    <cellStyle name="Normal 3 7 2 2 2" xfId="2257" xr:uid="{FC383F6E-0C80-4C33-A13E-9F815FBE2711}"/>
    <cellStyle name="Normal 3 7 2 2 2 2" xfId="4932" xr:uid="{EA2F7AF4-ADEB-422F-BCA0-303EDF206120}"/>
    <cellStyle name="Normal 3 7 2 2 2 2 2" xfId="8698" xr:uid="{FFC6C4CA-781B-4648-AA4B-131FA5E56AC2}"/>
    <cellStyle name="Normal 3 7 2 2 2 2 2 2" xfId="30188" xr:uid="{99D40532-3A54-45B0-9238-DA5563BE0F6C}"/>
    <cellStyle name="Normal 3 7 2 2 2 2 3" xfId="22785" xr:uid="{58632F4F-11F2-4E47-A1A9-53EEF406AE2F}"/>
    <cellStyle name="Normal 3 7 2 2 2 2 3 2" xfId="42568" xr:uid="{5144C3E3-CB28-4031-8753-093ABA63179C}"/>
    <cellStyle name="Normal 3 7 2 2 2 2 4" xfId="26419" xr:uid="{389A463B-5D50-4710-BC97-2560D0C05FD6}"/>
    <cellStyle name="Normal 3 7 2 2 2 2 5" xfId="44978" xr:uid="{E52C82C8-FBD9-491B-9452-5210D077F93C}"/>
    <cellStyle name="Normal 3 7 2 2 2 2 6" xfId="48989" xr:uid="{FCEFC81E-A4BD-4694-8666-1FF7AA2EE23A}"/>
    <cellStyle name="Normal 3 7 2 2 2 3" xfId="6320" xr:uid="{CBB53678-236F-4103-B78A-D29441DF80A0}"/>
    <cellStyle name="Normal 3 7 2 2 2 3 2" xfId="27808" xr:uid="{F3415644-26B4-40BC-A5E5-832B94136D6F}"/>
    <cellStyle name="Normal 3 7 2 2 2 3 3" xfId="49495" xr:uid="{A290408F-49F8-4299-BFBE-772C2AF0A8D0}"/>
    <cellStyle name="Normal 3 7 2 2 2 4" xfId="22784" xr:uid="{9885CCF3-6500-4CE8-ABAF-EFD18A4BF044}"/>
    <cellStyle name="Normal 3 7 2 2 2 4 2" xfId="42567" xr:uid="{1596E20B-7778-4E31-98A9-01B8005A3703}"/>
    <cellStyle name="Normal 3 7 2 2 2 5" xfId="23968" xr:uid="{BA096C7C-5C42-4F76-92FC-28EA5256F5B1}"/>
    <cellStyle name="Normal 3 7 2 2 2 6" xfId="44977" xr:uid="{6DFE85CD-949E-4142-A300-E8B28854F48C}"/>
    <cellStyle name="Normal 3 7 2 2 2 7" xfId="47230" xr:uid="{16FB72E9-1912-49F0-B434-52E1580E358B}"/>
    <cellStyle name="Normal 3 7 2 2 3" xfId="4716" xr:uid="{C11AEF60-3AD6-40E8-88EE-11DECAC57899}"/>
    <cellStyle name="Normal 3 7 2 2 3 2" xfId="8484" xr:uid="{5B50DF32-68D6-4BC0-A104-F92826DA1B3B}"/>
    <cellStyle name="Normal 3 7 2 2 3 2 2" xfId="22787" xr:uid="{D82D4199-246D-4464-8612-5E955F8E71A6}"/>
    <cellStyle name="Normal 3 7 2 2 3 2 2 2" xfId="42570" xr:uid="{C6BD9073-1480-4472-AFCA-BC84A75C6F2A}"/>
    <cellStyle name="Normal 3 7 2 2 3 2 3" xfId="29974" xr:uid="{63719171-827F-4192-8E54-446AD5FE69ED}"/>
    <cellStyle name="Normal 3 7 2 2 3 2 4" xfId="44980" xr:uid="{9C387B0F-0B69-44E6-AD28-6526A9E0113F}"/>
    <cellStyle name="Normal 3 7 2 2 3 3" xfId="22786" xr:uid="{C7E8C0BD-BE0C-4164-AE2A-0B417DF9201D}"/>
    <cellStyle name="Normal 3 7 2 2 3 3 2" xfId="42569" xr:uid="{81CD9F54-86A3-4A61-8EBC-4A27063106ED}"/>
    <cellStyle name="Normal 3 7 2 2 3 4" xfId="26202" xr:uid="{790D5981-33EF-42AC-A9EB-8BA28522EAA7}"/>
    <cellStyle name="Normal 3 7 2 2 3 5" xfId="44979" xr:uid="{DEE68107-CE7F-4211-BC04-F42C1B4C8169}"/>
    <cellStyle name="Normal 3 7 2 2 3 6" xfId="48805" xr:uid="{52EF7DF6-57FB-4137-909D-0DFFEBC122B2}"/>
    <cellStyle name="Normal 3 7 2 2 4" xfId="6137" xr:uid="{D22C007F-CCA4-4284-BDB5-4E694AF1975E}"/>
    <cellStyle name="Normal 3 7 2 2 4 2" xfId="22788" xr:uid="{576BCBB3-1675-43D0-9B79-0F12972827B0}"/>
    <cellStyle name="Normal 3 7 2 2 4 2 2" xfId="42571" xr:uid="{87267840-DEB0-4E5E-8A80-F2C6250E2C09}"/>
    <cellStyle name="Normal 3 7 2 2 4 3" xfId="27624" xr:uid="{88284A63-823A-449B-B43E-63CA4A4ED1FF}"/>
    <cellStyle name="Normal 3 7 2 2 4 4" xfId="44981" xr:uid="{ABC8E60A-D1F2-4E2C-A250-2E0EFB044C94}"/>
    <cellStyle name="Normal 3 7 2 2 4 5" xfId="49314" xr:uid="{8AB13E49-B630-47A1-AB88-318E340BF687}"/>
    <cellStyle name="Normal 3 7 2 2 5" xfId="12665" xr:uid="{9CBDF75A-F5A5-44B5-A086-901A0198F63D}"/>
    <cellStyle name="Normal 3 7 2 2 5 2" xfId="22789" xr:uid="{61CDA5BB-9192-4FA8-A15B-5F1D25AB8415}"/>
    <cellStyle name="Normal 3 7 2 2 5 2 2" xfId="42572" xr:uid="{A32729BA-F0B2-40A5-9E8E-C9299FC0CDC3}"/>
    <cellStyle name="Normal 3 7 2 2 5 3" xfId="44982" xr:uid="{8261E563-3D14-481B-BBBF-3C24A43E1651}"/>
    <cellStyle name="Normal 3 7 2 2 6" xfId="22783" xr:uid="{0769A5FB-D951-4BB9-BEA1-D81170CDB65A}"/>
    <cellStyle name="Normal 3 7 2 2 6 2" xfId="42566" xr:uid="{54DFE78F-B765-4BFF-A686-9BCFA5D9AC8D}"/>
    <cellStyle name="Normal 3 7 2 2 7" xfId="23785" xr:uid="{78782D97-04E3-4F48-8531-09505DBC52D9}"/>
    <cellStyle name="Normal 3 7 2 2 8" xfId="44976" xr:uid="{B627E3AB-105B-419C-B8DA-C2C620E8ECFC}"/>
    <cellStyle name="Normal 3 7 2 2 9" xfId="47047" xr:uid="{2BAA7982-A1FE-4E50-AB9F-47056953A30B}"/>
    <cellStyle name="Normal 3 7 2 3" xfId="2200" xr:uid="{12D8843E-593B-4895-8544-BB298A3AACE9}"/>
    <cellStyle name="Normal 3 7 2 3 2" xfId="4873" xr:uid="{6ADB9CB2-67D8-4941-B116-6FE2B932435D}"/>
    <cellStyle name="Normal 3 7 2 3 2 2" xfId="8641" xr:uid="{EBF4E63D-07D4-4FD7-B6CF-27948F98A101}"/>
    <cellStyle name="Normal 3 7 2 3 2 2 2" xfId="30131" xr:uid="{1702B2F8-67E4-4F7C-923A-C86E240AE149}"/>
    <cellStyle name="Normal 3 7 2 3 2 3" xfId="22791" xr:uid="{186AC787-74AD-4CD1-A238-CEAF96D0C1DF}"/>
    <cellStyle name="Normal 3 7 2 3 2 3 2" xfId="42574" xr:uid="{6381E22E-8E46-4352-BBCD-C6B9EA2A03A5}"/>
    <cellStyle name="Normal 3 7 2 3 2 4" xfId="26360" xr:uid="{D529F5A6-637B-4DF8-9D7F-4556E2427DB3}"/>
    <cellStyle name="Normal 3 7 2 3 2 5" xfId="44984" xr:uid="{A45BB4B0-797F-4383-8CBA-318750B469C6}"/>
    <cellStyle name="Normal 3 7 2 3 2 6" xfId="48931" xr:uid="{98CFEBF1-1D37-449F-BC09-5367E75C8C48}"/>
    <cellStyle name="Normal 3 7 2 3 3" xfId="6262" xr:uid="{1A321B66-708E-4561-92F5-C59A1F396854}"/>
    <cellStyle name="Normal 3 7 2 3 3 2" xfId="27750" xr:uid="{7AFEF6CF-F32C-4026-BF41-A3EF0961D63E}"/>
    <cellStyle name="Normal 3 7 2 3 3 3" xfId="49436" xr:uid="{34806677-9F82-47C0-841E-93F3E203FD02}"/>
    <cellStyle name="Normal 3 7 2 3 4" xfId="12666" xr:uid="{1700B06F-44E8-4E56-ADEA-BA5224665F8B}"/>
    <cellStyle name="Normal 3 7 2 3 5" xfId="22790" xr:uid="{3C788EB6-A328-4263-AB37-B2431617D4EB}"/>
    <cellStyle name="Normal 3 7 2 3 5 2" xfId="42573" xr:uid="{E4E62F19-4EDE-435E-B21D-221CA572476E}"/>
    <cellStyle name="Normal 3 7 2 3 6" xfId="23910" xr:uid="{EB49049B-AE15-4503-9849-8F33811BB849}"/>
    <cellStyle name="Normal 3 7 2 3 7" xfId="44983" xr:uid="{E6C195AE-4658-4F03-AA3E-8D7894147654}"/>
    <cellStyle name="Normal 3 7 2 3 8" xfId="47172" xr:uid="{526CDC84-3128-4590-853C-40E8B6472195}"/>
    <cellStyle name="Normal 3 7 2 4" xfId="4658" xr:uid="{871C69AE-273D-461D-BA60-F0D5E3A2A85C}"/>
    <cellStyle name="Normal 3 7 2 4 2" xfId="8428" xr:uid="{6892308E-4590-441F-AAE9-BB91DA32939D}"/>
    <cellStyle name="Normal 3 7 2 4 2 2" xfId="22793" xr:uid="{BD1775F4-5FF9-47F8-80AD-BC92BC9B7325}"/>
    <cellStyle name="Normal 3 7 2 4 2 2 2" xfId="42576" xr:uid="{1209A29C-DE41-43C3-8E94-35771C0B085C}"/>
    <cellStyle name="Normal 3 7 2 4 2 3" xfId="29918" xr:uid="{2347EBA2-B8F5-4F59-8EAC-87053E7D0AA4}"/>
    <cellStyle name="Normal 3 7 2 4 2 4" xfId="44986" xr:uid="{4165A60B-6C17-4466-9C24-185C2FF1A5EE}"/>
    <cellStyle name="Normal 3 7 2 4 3" xfId="22792" xr:uid="{BD5A4BC3-D702-408A-AE18-936F852AB6B2}"/>
    <cellStyle name="Normal 3 7 2 4 3 2" xfId="42575" xr:uid="{49C66E6D-D296-4423-A63C-7938D28B84BA}"/>
    <cellStyle name="Normal 3 7 2 4 4" xfId="26144" xr:uid="{07972E27-56C1-4A3C-B0AA-9D8DA7EA800E}"/>
    <cellStyle name="Normal 3 7 2 4 5" xfId="44985" xr:uid="{784D741F-D574-4A9F-AEFF-C4A7BD325D59}"/>
    <cellStyle name="Normal 3 7 2 4 6" xfId="48747" xr:uid="{EAA2A004-63B0-449D-A84D-F848ACD01A19}"/>
    <cellStyle name="Normal 3 7 2 5" xfId="6079" xr:uid="{EC3CC9B2-313B-431F-9F03-CB742CE8408D}"/>
    <cellStyle name="Normal 3 7 2 5 2" xfId="22794" xr:uid="{FFF22541-206D-4A87-98D0-BD4CD8F61419}"/>
    <cellStyle name="Normal 3 7 2 5 2 2" xfId="42577" xr:uid="{FA258FC9-485A-40FC-BE86-EB4B0A527B8D}"/>
    <cellStyle name="Normal 3 7 2 5 3" xfId="27566" xr:uid="{E6E95D4F-7077-41B0-B495-B957C28E347C}"/>
    <cellStyle name="Normal 3 7 2 5 4" xfId="44987" xr:uid="{0F92EF3A-7F96-4F68-8950-8D269876D4EB}"/>
    <cellStyle name="Normal 3 7 2 5 5" xfId="49256" xr:uid="{3249A7C2-F8DB-4141-9F7B-106AA448C847}"/>
    <cellStyle name="Normal 3 7 2 6" xfId="12664" xr:uid="{772FDC36-AAAC-4EFA-8732-8FB92756384D}"/>
    <cellStyle name="Normal 3 7 2 6 2" xfId="22795" xr:uid="{5396BA4B-7ED0-48D5-B918-A93329F8F501}"/>
    <cellStyle name="Normal 3 7 2 6 2 2" xfId="42578" xr:uid="{6C4BDAA6-D1CC-4C63-AF77-AA28CA255DFB}"/>
    <cellStyle name="Normal 3 7 2 6 3" xfId="44988" xr:uid="{7758FE6D-DAB0-4B53-932E-E58DA880FAF4}"/>
    <cellStyle name="Normal 3 7 2 7" xfId="22782" xr:uid="{7740EEBD-7774-4D5D-8E77-3E9371147C5F}"/>
    <cellStyle name="Normal 3 7 2 7 2" xfId="42565" xr:uid="{B90CE998-240B-4480-981A-EDD3BBD85378}"/>
    <cellStyle name="Normal 3 7 2 8" xfId="23727" xr:uid="{EED1C512-0028-4D1E-A701-19B1395EACF3}"/>
    <cellStyle name="Normal 3 7 2 9" xfId="44975" xr:uid="{A5A8838F-FDA1-4128-BAA1-CB809903AE66}"/>
    <cellStyle name="Normal 3 7 3" xfId="2023" xr:uid="{FDE04AF0-6EF7-4E8D-8499-287D1446D610}"/>
    <cellStyle name="Normal 3 7 3 2" xfId="2228" xr:uid="{C2BB0A1A-7D40-4CE3-A38B-C46C13D3E0EE}"/>
    <cellStyle name="Normal 3 7 3 2 2" xfId="4903" xr:uid="{2C994BDC-2A5E-455E-A63D-D0CE6C1E3C0C}"/>
    <cellStyle name="Normal 3 7 3 2 2 2" xfId="8670" xr:uid="{4C1AAC72-0D3E-4237-8AFD-981FBD43C8D3}"/>
    <cellStyle name="Normal 3 7 3 2 2 2 2" xfId="30160" xr:uid="{AB025C19-64F0-44BA-94E2-3F1B7C2DDCC4}"/>
    <cellStyle name="Normal 3 7 3 2 2 3" xfId="22798" xr:uid="{976C40DF-3541-4EAC-B9AB-EF3840FBAD90}"/>
    <cellStyle name="Normal 3 7 3 2 2 3 2" xfId="42581" xr:uid="{F3F558E4-CE4D-4B12-8E50-09F553E1B909}"/>
    <cellStyle name="Normal 3 7 3 2 2 4" xfId="26390" xr:uid="{B7C7270F-2CD3-4501-96CB-E5DF973CC5C5}"/>
    <cellStyle name="Normal 3 7 3 2 2 5" xfId="44991" xr:uid="{3AD613BF-56EF-4748-A8C9-B40DE24132FB}"/>
    <cellStyle name="Normal 3 7 3 2 2 6" xfId="48960" xr:uid="{0B82690C-7D38-412F-8584-AE33D6BD1FDA}"/>
    <cellStyle name="Normal 3 7 3 2 3" xfId="6291" xr:uid="{E66AD2AB-2B48-4370-AC16-54B13E99018E}"/>
    <cellStyle name="Normal 3 7 3 2 3 2" xfId="27779" xr:uid="{30AD971C-066C-4FEE-92BB-DCC1E4242DB0}"/>
    <cellStyle name="Normal 3 7 3 2 3 3" xfId="49465" xr:uid="{47AAE641-22A3-4831-B51D-1CA880AD188E}"/>
    <cellStyle name="Normal 3 7 3 2 4" xfId="22797" xr:uid="{98110B3C-5A3A-4B1D-8B99-0B997FF3B84C}"/>
    <cellStyle name="Normal 3 7 3 2 4 2" xfId="42580" xr:uid="{CF2DB0F0-DEDA-4489-8FDA-C5752FB4FFEC}"/>
    <cellStyle name="Normal 3 7 3 2 5" xfId="23939" xr:uid="{D16688FA-667A-491C-8385-205CB7FD3F34}"/>
    <cellStyle name="Normal 3 7 3 2 6" xfId="44990" xr:uid="{8F90C079-8C60-473B-8624-F8FA743A1449}"/>
    <cellStyle name="Normal 3 7 3 2 7" xfId="47201" xr:uid="{0E35A622-DFB8-4FA2-8BED-2AE2D347A48F}"/>
    <cellStyle name="Normal 3 7 3 3" xfId="4688" xr:uid="{4A877BEB-D35E-4B00-A7FE-3AE42594B2B6}"/>
    <cellStyle name="Normal 3 7 3 3 2" xfId="8457" xr:uid="{DB90F304-E6C3-4366-B258-5A5D38EACF09}"/>
    <cellStyle name="Normal 3 7 3 3 2 2" xfId="22800" xr:uid="{1A829DDC-511B-4DEF-9C1A-A67C9DB1CCCF}"/>
    <cellStyle name="Normal 3 7 3 3 2 2 2" xfId="42583" xr:uid="{A99666C8-FDD3-427D-B9F4-9CC9F0E91FAB}"/>
    <cellStyle name="Normal 3 7 3 3 2 3" xfId="29947" xr:uid="{7DA15100-A290-4062-99B2-1A5FEAB482FD}"/>
    <cellStyle name="Normal 3 7 3 3 2 4" xfId="44993" xr:uid="{15164003-1694-44C2-A1F2-67D7EFC1FE96}"/>
    <cellStyle name="Normal 3 7 3 3 3" xfId="22799" xr:uid="{AADFE805-7126-44D5-B0CC-98B3293E3AFE}"/>
    <cellStyle name="Normal 3 7 3 3 3 2" xfId="42582" xr:uid="{5B868785-7366-4554-BB13-AC1F890EDD08}"/>
    <cellStyle name="Normal 3 7 3 3 4" xfId="26174" xr:uid="{F8C1B82B-9056-4383-80F1-73309FCD5CDF}"/>
    <cellStyle name="Normal 3 7 3 3 5" xfId="44992" xr:uid="{6B6E5A24-D94D-43B8-AC89-0CE08C9698B5}"/>
    <cellStyle name="Normal 3 7 3 3 6" xfId="48776" xr:uid="{4FFF3752-7F90-41E4-8ABF-9AF37F22809D}"/>
    <cellStyle name="Normal 3 7 3 4" xfId="6108" xr:uid="{165F7F70-8C1D-4002-9755-CF0A4F027BA7}"/>
    <cellStyle name="Normal 3 7 3 4 2" xfId="22801" xr:uid="{DA8FBDB8-2186-461B-8CD6-4869A89435F2}"/>
    <cellStyle name="Normal 3 7 3 4 2 2" xfId="42584" xr:uid="{A3D28536-861E-465A-B842-593889B75414}"/>
    <cellStyle name="Normal 3 7 3 4 3" xfId="27595" xr:uid="{C601C1BE-3D88-45F0-B851-0C70135CC164}"/>
    <cellStyle name="Normal 3 7 3 4 4" xfId="44994" xr:uid="{7FCFB486-06E2-4BE5-B094-A77FF397E02C}"/>
    <cellStyle name="Normal 3 7 3 4 5" xfId="49285" xr:uid="{0B3DC809-01DF-4424-8F11-D694D52BDB27}"/>
    <cellStyle name="Normal 3 7 3 5" xfId="12667" xr:uid="{5C4AFB64-DADA-4D50-8856-BB8BD10D5BB5}"/>
    <cellStyle name="Normal 3 7 3 5 2" xfId="22802" xr:uid="{CE95202C-1FC3-4029-AE04-12ACAB76B2DE}"/>
    <cellStyle name="Normal 3 7 3 5 2 2" xfId="42585" xr:uid="{C8A035A6-F10D-4D59-A211-33317AC2A635}"/>
    <cellStyle name="Normal 3 7 3 5 3" xfId="44995" xr:uid="{76B1C89D-5553-476A-8F44-F79C541181DE}"/>
    <cellStyle name="Normal 3 7 3 6" xfId="22796" xr:uid="{17FB2215-9FCE-4555-ABE0-1CC9532FC492}"/>
    <cellStyle name="Normal 3 7 3 6 2" xfId="42579" xr:uid="{5D29CC4C-BCF6-48CD-8226-70F9C928CD10}"/>
    <cellStyle name="Normal 3 7 3 7" xfId="23756" xr:uid="{D183C9B6-20F9-4A5C-A02B-2F8C10430ABD}"/>
    <cellStyle name="Normal 3 7 3 8" xfId="44989" xr:uid="{2E524C4D-F1B3-455B-B045-29E46C7B0DA3}"/>
    <cellStyle name="Normal 3 7 3 9" xfId="47018" xr:uid="{B15982EF-583D-4A83-877C-65CA4BF3FBD4}"/>
    <cellStyle name="Normal 3 7 4" xfId="1970" xr:uid="{658B9278-8B23-478A-9E45-5D079F19DAD1}"/>
    <cellStyle name="Normal 3 7 4 2" xfId="4629" xr:uid="{27006043-36F4-437F-8B3C-6C5D243DC427}"/>
    <cellStyle name="Normal 3 7 4 2 2" xfId="8400" xr:uid="{C5433063-30B7-4A78-B9B7-EC5979EEA2EB}"/>
    <cellStyle name="Normal 3 7 4 2 2 2" xfId="29890" xr:uid="{9CB24B63-1398-466D-A417-DE744D3076D0}"/>
    <cellStyle name="Normal 3 7 4 2 3" xfId="22804" xr:uid="{F582EB66-41B5-43AF-A2F9-E88DA583B78F}"/>
    <cellStyle name="Normal 3 7 4 2 3 2" xfId="42587" xr:uid="{B7061840-2733-47A1-92A4-8E9DE2680049}"/>
    <cellStyle name="Normal 3 7 4 2 4" xfId="26115" xr:uid="{A86760B6-F407-4AE5-9FCF-2BF6CBEA7E22}"/>
    <cellStyle name="Normal 3 7 4 2 5" xfId="44997" xr:uid="{DD228CEF-CB9F-4DFE-AFCD-23D742B79FE5}"/>
    <cellStyle name="Normal 3 7 4 2 6" xfId="48717" xr:uid="{6748D182-B98F-4269-BCA3-E5BB00F2268E}"/>
    <cellStyle name="Normal 3 7 4 3" xfId="6050" xr:uid="{E0B77A99-065F-401C-AA36-579B73936398}"/>
    <cellStyle name="Normal 3 7 4 3 2" xfId="27537" xr:uid="{6E41A688-E8E0-4190-A2F8-09D5F62B4884}"/>
    <cellStyle name="Normal 3 7 4 3 3" xfId="49227" xr:uid="{05A3612E-5D51-41CA-A70C-846A63C9B79E}"/>
    <cellStyle name="Normal 3 7 4 4" xfId="22803" xr:uid="{25D0E256-0F8A-45F9-8AD9-010EDCC8A67C}"/>
    <cellStyle name="Normal 3 7 4 4 2" xfId="42586" xr:uid="{7AA61AAC-BB22-4160-B4DB-B6A35C8369CB}"/>
    <cellStyle name="Normal 3 7 4 5" xfId="23697" xr:uid="{BECDABAD-9FE0-4747-A258-53498FF8D055}"/>
    <cellStyle name="Normal 3 7 4 6" xfId="44996" xr:uid="{4683BF38-CDD6-41FC-AC7F-3FA359DFFC6A}"/>
    <cellStyle name="Normal 3 7 4 7" xfId="46959" xr:uid="{E2ADEBB8-9AD5-4D31-A02C-E9EBE3B54FDF}"/>
    <cellStyle name="Normal 3 7 5" xfId="2171" xr:uid="{F8743D51-7167-4065-B4FE-3625B2E33AE0}"/>
    <cellStyle name="Normal 3 7 5 2" xfId="4844" xr:uid="{4CA32E73-9979-492E-9377-DEDE3B641BFA}"/>
    <cellStyle name="Normal 3 7 5 2 2" xfId="8613" xr:uid="{58F5F52E-4BC4-470C-9AF8-40B9E066A1CF}"/>
    <cellStyle name="Normal 3 7 5 2 2 2" xfId="30103" xr:uid="{D5844836-2E47-4076-9A89-BC09426C2669}"/>
    <cellStyle name="Normal 3 7 5 2 3" xfId="22806" xr:uid="{D784E821-4A12-4F35-ADE4-B52F374C75DD}"/>
    <cellStyle name="Normal 3 7 5 2 3 2" xfId="42589" xr:uid="{7D564BB3-BC8F-4334-A9C6-DF4DA5A288CB}"/>
    <cellStyle name="Normal 3 7 5 2 4" xfId="26331" xr:uid="{54232CB2-2874-4CA3-B927-B964CA59C322}"/>
    <cellStyle name="Normal 3 7 5 2 5" xfId="44999" xr:uid="{1944CA22-74AD-40E8-AC70-10024CB96854}"/>
    <cellStyle name="Normal 3 7 5 2 6" xfId="48902" xr:uid="{6E78C426-9554-4011-BB15-1CD3F6570075}"/>
    <cellStyle name="Normal 3 7 5 3" xfId="6233" xr:uid="{AC3C0878-FE4F-4763-9C98-630CD955A8C5}"/>
    <cellStyle name="Normal 3 7 5 3 2" xfId="27721" xr:uid="{050ACC1A-71E0-46A0-9567-35AFE54C69F9}"/>
    <cellStyle name="Normal 3 7 5 3 3" xfId="49406" xr:uid="{793B317F-E012-42D4-ACFE-BF9942ED11E4}"/>
    <cellStyle name="Normal 3 7 5 4" xfId="22805" xr:uid="{9A2686C4-D916-4203-92B1-FFE142C9834D}"/>
    <cellStyle name="Normal 3 7 5 4 2" xfId="42588" xr:uid="{B4984270-559E-4C10-B0C6-9AD576CABE97}"/>
    <cellStyle name="Normal 3 7 5 5" xfId="23881" xr:uid="{AD93060A-7039-4599-9F70-F22B1960913A}"/>
    <cellStyle name="Normal 3 7 5 6" xfId="44998" xr:uid="{18C588FE-D8F9-4280-8BB4-205D024877D2}"/>
    <cellStyle name="Normal 3 7 5 7" xfId="47143" xr:uid="{2AB37E37-F8BA-415A-AA4D-4A219C484F8E}"/>
    <cellStyle name="Normal 3 7 6" xfId="2697" xr:uid="{F82C6FDD-37FC-448D-9C9A-3F65BCE447FB}"/>
    <cellStyle name="Normal 3 7 6 2" xfId="22807" xr:uid="{549FEFE4-2B69-4929-8379-193C1835EFDE}"/>
    <cellStyle name="Normal 3 7 6 2 2" xfId="42590" xr:uid="{A387C73F-CBDB-4242-AFD0-84FEF50D9571}"/>
    <cellStyle name="Normal 3 7 6 3" xfId="45000" xr:uid="{23D80DCA-95A2-4DEB-B949-047EA48FE901}"/>
    <cellStyle name="Normal 3 7 7" xfId="22808" xr:uid="{80A8261A-48D1-4721-8D9B-CDF7B6E23B1C}"/>
    <cellStyle name="Normal 3 7 7 2" xfId="42591" xr:uid="{04AD71DF-89C1-45E2-ABEC-6485F4C824C1}"/>
    <cellStyle name="Normal 3 7 7 3" xfId="45001" xr:uid="{E561CFD1-A945-4C0D-BDAC-37E0E10DE385}"/>
    <cellStyle name="Normal 3 7 8" xfId="22781" xr:uid="{8B697A0C-BBE7-4BC9-B291-DC748ECED960}"/>
    <cellStyle name="Normal 3 7 9" xfId="1804" xr:uid="{664E35B8-A44E-4594-9D1B-82F8DFE90BAA}"/>
    <cellStyle name="Normal 3 8" xfId="824" xr:uid="{208C4532-1BD8-4E84-A60A-89CC1E19A5C4}"/>
    <cellStyle name="Normal 3 8 2" xfId="2038" xr:uid="{05A1AE22-A1C0-4A9B-9985-CAC5A0964702}"/>
    <cellStyle name="Normal 3 8 2 2" xfId="2243" xr:uid="{7E12F081-9EF9-4C68-B074-18E95C0CDBF7}"/>
    <cellStyle name="Normal 3 8 2 2 2" xfId="4919" xr:uid="{4359037F-71C6-4067-93DF-AC653316FA0A}"/>
    <cellStyle name="Normal 3 8 2 2 2 2" xfId="8685" xr:uid="{547E8572-A822-4E74-9994-12F4DEC39501}"/>
    <cellStyle name="Normal 3 8 2 2 2 2 2" xfId="30175" xr:uid="{A3EDDD66-A9A3-4129-A23A-0E9EE95B44AE}"/>
    <cellStyle name="Normal 3 8 2 2 2 3" xfId="22812" xr:uid="{7801B4F5-C903-4198-9DF5-54B76680C758}"/>
    <cellStyle name="Normal 3 8 2 2 2 3 2" xfId="42594" xr:uid="{C9BAB009-50A8-4FBB-9FEE-B6518FE41304}"/>
    <cellStyle name="Normal 3 8 2 2 2 4" xfId="26406" xr:uid="{C8F3E25A-FF22-4FB4-AA09-6C8D16A4C471}"/>
    <cellStyle name="Normal 3 8 2 2 2 5" xfId="45004" xr:uid="{72EA3774-6E13-46F9-A9BA-3AFDD1F176A2}"/>
    <cellStyle name="Normal 3 8 2 2 2 6" xfId="48975" xr:uid="{37C54C27-9D68-4B94-BD99-64FD491A59AB}"/>
    <cellStyle name="Normal 3 8 2 2 3" xfId="6306" xr:uid="{0445F8EF-F44C-4510-A8BA-B1356E9175D2}"/>
    <cellStyle name="Normal 3 8 2 2 3 2" xfId="27794" xr:uid="{E2E23E83-91BF-4EE2-B15C-5F2853FBD630}"/>
    <cellStyle name="Normal 3 8 2 2 3 3" xfId="49481" xr:uid="{9620CFBB-C397-4CEB-B6C8-C9DA0DB0BEEF}"/>
    <cellStyle name="Normal 3 8 2 2 4" xfId="12669" xr:uid="{24C8E397-EE92-40C2-B78F-2CAF9B468CB4}"/>
    <cellStyle name="Normal 3 8 2 2 5" xfId="22811" xr:uid="{C58F8B67-DC65-402C-B59E-21D71F243186}"/>
    <cellStyle name="Normal 3 8 2 2 5 2" xfId="42593" xr:uid="{0BD7FD19-0071-44C3-823E-1112017C371F}"/>
    <cellStyle name="Normal 3 8 2 2 6" xfId="23954" xr:uid="{9C1F819F-F63A-4FFB-993C-1B85E59CF40B}"/>
    <cellStyle name="Normal 3 8 2 2 7" xfId="45003" xr:uid="{E085159A-46FE-4262-B674-13B9B8208D9D}"/>
    <cellStyle name="Normal 3 8 2 2 8" xfId="47216" xr:uid="{70050C55-D780-462D-BB55-B9C98D970D15}"/>
    <cellStyle name="Normal 3 8 2 3" xfId="4704" xr:uid="{BDB73FAD-BB4F-4D97-9DF8-5449FDC73526}"/>
    <cellStyle name="Normal 3 8 2 3 2" xfId="8472" xr:uid="{EB5749D3-40FD-46DF-BCB7-C28F7AEC8502}"/>
    <cellStyle name="Normal 3 8 2 3 2 2" xfId="22814" xr:uid="{3DCA3B8C-6F7B-49E4-A9EF-595F0615629C}"/>
    <cellStyle name="Normal 3 8 2 3 2 2 2" xfId="42596" xr:uid="{1E0B32F0-D9B8-4DAE-A4A0-5C002103616A}"/>
    <cellStyle name="Normal 3 8 2 3 2 3" xfId="29962" xr:uid="{B2F05399-CA30-467D-AF93-0FAAEF50660A}"/>
    <cellStyle name="Normal 3 8 2 3 2 4" xfId="45006" xr:uid="{2D23D47D-56C5-4C67-8BBA-85737E6544EB}"/>
    <cellStyle name="Normal 3 8 2 3 3" xfId="12670" xr:uid="{950DBFA6-E690-4EDD-A046-3567EEB71057}"/>
    <cellStyle name="Normal 3 8 2 3 4" xfId="22813" xr:uid="{8DAF9279-1A14-496B-8A54-C948542448B8}"/>
    <cellStyle name="Normal 3 8 2 3 4 2" xfId="42595" xr:uid="{34F416F5-749D-4071-B6E4-09F7CEECD377}"/>
    <cellStyle name="Normal 3 8 2 3 5" xfId="26190" xr:uid="{4CF69270-D904-4F3F-BA4F-9AC2B42FC213}"/>
    <cellStyle name="Normal 3 8 2 3 6" xfId="45005" xr:uid="{F53BE60B-4C6E-4DF8-BADE-F0D44DBD8D2D}"/>
    <cellStyle name="Normal 3 8 2 3 7" xfId="48791" xr:uid="{F89E216C-7208-48DA-A784-7C59C9D62319}"/>
    <cellStyle name="Normal 3 8 2 4" xfId="6123" xr:uid="{D68DA971-AC54-43FC-9694-F52E74DF47E5}"/>
    <cellStyle name="Normal 3 8 2 4 2" xfId="22815" xr:uid="{AE19B907-313C-4F23-9254-DDA56195D41A}"/>
    <cellStyle name="Normal 3 8 2 4 2 2" xfId="42597" xr:uid="{CF7619CD-33BC-4B31-B20A-6AB0E6C6E01D}"/>
    <cellStyle name="Normal 3 8 2 4 3" xfId="27610" xr:uid="{165AC2C9-410F-4EF7-A318-65E62541E6C8}"/>
    <cellStyle name="Normal 3 8 2 4 4" xfId="45007" xr:uid="{EC669702-18A1-4FDA-AA5B-C902B7BAD76D}"/>
    <cellStyle name="Normal 3 8 2 4 5" xfId="49300" xr:uid="{88BB5BA2-6F98-4C02-B763-5B0459E91845}"/>
    <cellStyle name="Normal 3 8 2 5" xfId="12668" xr:uid="{44F005DD-A22B-4314-88E0-B139D19264DD}"/>
    <cellStyle name="Normal 3 8 2 5 2" xfId="22816" xr:uid="{48ECEF8E-CD3E-4EDC-84E6-DE9CACCF88D5}"/>
    <cellStyle name="Normal 3 8 2 5 2 2" xfId="42598" xr:uid="{1A945C55-84E7-4251-BE74-40D6D5400EC5}"/>
    <cellStyle name="Normal 3 8 2 5 3" xfId="45008" xr:uid="{E8401D94-0C82-4BAB-8A5C-A1E5CE7C28D6}"/>
    <cellStyle name="Normal 3 8 2 6" xfId="22810" xr:uid="{9A81C130-FE49-4FC1-8E20-167FE138CA08}"/>
    <cellStyle name="Normal 3 8 2 6 2" xfId="42592" xr:uid="{B6C44C12-6F4E-49E1-BE99-15D5CF720C9E}"/>
    <cellStyle name="Normal 3 8 2 7" xfId="23771" xr:uid="{C8E12574-CE56-42B2-B72C-58A0A7E9A3F9}"/>
    <cellStyle name="Normal 3 8 2 8" xfId="45002" xr:uid="{57296DB9-A932-48BF-B6FC-3BD7D14956EE}"/>
    <cellStyle name="Normal 3 8 2 9" xfId="47033" xr:uid="{6B7E2249-855B-4698-872D-E856FCD799C9}"/>
    <cellStyle name="Normal 3 8 3" xfId="1983" xr:uid="{D93F3EE3-FEF4-45F0-A5B2-0566AACE5379}"/>
    <cellStyle name="Normal 3 8 3 2" xfId="4645" xr:uid="{2B313EAB-9AD0-4E05-9E6A-7862D072E254}"/>
    <cellStyle name="Normal 3 8 3 2 2" xfId="8415" xr:uid="{272F80A8-482D-4DD0-A651-7B928456243B}"/>
    <cellStyle name="Normal 3 8 3 2 2 2" xfId="29905" xr:uid="{9C2A4303-44C7-40EC-97DC-18669D02430F}"/>
    <cellStyle name="Normal 3 8 3 2 3" xfId="22818" xr:uid="{B1D781FB-12C6-42E4-BD0A-E82BD1746D2D}"/>
    <cellStyle name="Normal 3 8 3 2 3 2" xfId="42600" xr:uid="{B14550B2-741F-462A-B2F4-5D072C5D7623}"/>
    <cellStyle name="Normal 3 8 3 2 4" xfId="26131" xr:uid="{E0BDB675-D9CA-4233-A85F-1C64A97C59AC}"/>
    <cellStyle name="Normal 3 8 3 2 5" xfId="45010" xr:uid="{123E7A22-4955-4600-9ED5-CA4D9D5B3812}"/>
    <cellStyle name="Normal 3 8 3 2 6" xfId="48733" xr:uid="{B93EA11E-4AD1-4174-B05E-E366440D6DF6}"/>
    <cellStyle name="Normal 3 8 3 3" xfId="6065" xr:uid="{3B88504A-DFC6-45C2-8073-89A14BF38397}"/>
    <cellStyle name="Normal 3 8 3 3 2" xfId="27552" xr:uid="{02B9618B-7C12-4D35-A796-138691FEE450}"/>
    <cellStyle name="Normal 3 8 3 3 3" xfId="49242" xr:uid="{18350D83-5DF1-44EB-AC0A-CE4B5F4363FC}"/>
    <cellStyle name="Normal 3 8 3 4" xfId="12671" xr:uid="{90EFEA20-BC73-4195-82C6-7787E06FF533}"/>
    <cellStyle name="Normal 3 8 3 5" xfId="22817" xr:uid="{D7778A23-786A-4F43-BF52-2218CBE7C8B3}"/>
    <cellStyle name="Normal 3 8 3 5 2" xfId="42599" xr:uid="{F6D35660-20ED-48AD-8C02-5D268DE989E7}"/>
    <cellStyle name="Normal 3 8 3 6" xfId="23713" xr:uid="{2E7A5F77-8493-46FE-A651-2913D91DF943}"/>
    <cellStyle name="Normal 3 8 3 7" xfId="45009" xr:uid="{32DD8B17-B399-43F7-8346-017999BB8E0F}"/>
    <cellStyle name="Normal 3 8 3 8" xfId="46975" xr:uid="{4B5DA0E1-94E2-4027-91A7-8CF990D1D0E5}"/>
    <cellStyle name="Normal 3 8 4" xfId="2187" xr:uid="{CDCEDAFD-B7E2-47C9-9FF8-34CC9EF61675}"/>
    <cellStyle name="Normal 3 8 4 2" xfId="4860" xr:uid="{9D50899C-DA80-45C4-BCC5-FD85098DBD19}"/>
    <cellStyle name="Normal 3 8 4 2 2" xfId="8628" xr:uid="{59537534-014D-4AA4-B629-FE2F51B76D4B}"/>
    <cellStyle name="Normal 3 8 4 2 2 2" xfId="30118" xr:uid="{9261E901-09D1-4309-88FE-FD09933DC653}"/>
    <cellStyle name="Normal 3 8 4 2 3" xfId="22820" xr:uid="{31842894-DC22-4521-967F-8D278C6EFA12}"/>
    <cellStyle name="Normal 3 8 4 2 3 2" xfId="42602" xr:uid="{08D56718-CA33-486A-B61B-B2BB2FD2C1FC}"/>
    <cellStyle name="Normal 3 8 4 2 4" xfId="26347" xr:uid="{F508DE60-1585-43EF-9CC5-ECE75A6B13E9}"/>
    <cellStyle name="Normal 3 8 4 2 5" xfId="45012" xr:uid="{30953459-56F6-4BF3-8516-0AD0F7CC5D11}"/>
    <cellStyle name="Normal 3 8 4 2 6" xfId="48917" xr:uid="{5268F219-CE59-460E-87D3-096A5E3F10A9}"/>
    <cellStyle name="Normal 3 8 4 3" xfId="6248" xr:uid="{40E430FD-A453-455C-AE77-BBA5438BC7C5}"/>
    <cellStyle name="Normal 3 8 4 3 2" xfId="27736" xr:uid="{881B1807-A250-47D7-8CC8-D828BACC9D1C}"/>
    <cellStyle name="Normal 3 8 4 3 3" xfId="49422" xr:uid="{ABBDC081-3428-4A34-A05B-EF26D0EF66C8}"/>
    <cellStyle name="Normal 3 8 4 4" xfId="22819" xr:uid="{976BC668-C48B-4BE2-86FE-5403C027DF8E}"/>
    <cellStyle name="Normal 3 8 4 4 2" xfId="42601" xr:uid="{C38F8456-8F28-400C-880B-9A0D823149C7}"/>
    <cellStyle name="Normal 3 8 4 5" xfId="23896" xr:uid="{DC00E268-B82E-40B4-9ABE-097299520942}"/>
    <cellStyle name="Normal 3 8 4 6" xfId="45011" xr:uid="{158E243E-C210-4797-8F8F-276763D971D1}"/>
    <cellStyle name="Normal 3 8 4 7" xfId="47158" xr:uid="{6907E237-ACD0-4B79-89B0-2D72C61C36F9}"/>
    <cellStyle name="Normal 3 8 5" xfId="2698" xr:uid="{14E85CEC-5534-455F-929D-3687065B0A15}"/>
    <cellStyle name="Normal 3 8 5 2" xfId="22821" xr:uid="{BF16989A-9BE1-4204-ACAE-E8F34540EBC6}"/>
    <cellStyle name="Normal 3 8 5 2 2" xfId="42603" xr:uid="{62C89B5C-A3D2-4A1D-9931-B1C65D0CD707}"/>
    <cellStyle name="Normal 3 8 5 3" xfId="45013" xr:uid="{8CEFB34F-D2CD-467D-B609-D4AAF9CDF27A}"/>
    <cellStyle name="Normal 3 8 6" xfId="22822" xr:uid="{A2D4B0A0-C696-4527-B0E6-138D544B7096}"/>
    <cellStyle name="Normal 3 8 6 2" xfId="42604" xr:uid="{CC9FEDD1-A4A9-4CB6-8CE9-E05A7A2EA845}"/>
    <cellStyle name="Normal 3 8 6 3" xfId="45014" xr:uid="{2FE3C715-109B-44FF-9555-88AB9B05C1B8}"/>
    <cellStyle name="Normal 3 8 7" xfId="22809" xr:uid="{75AE2DA5-DFE9-4007-BE63-3094D45081E3}"/>
    <cellStyle name="Normal 3 8 8" xfId="1805" xr:uid="{E8617081-183C-4D5A-A48E-8453FE6489DD}"/>
    <cellStyle name="Normal 3 9" xfId="825" xr:uid="{CEA2565F-2388-408A-97F6-869A99116CDC}"/>
    <cellStyle name="Normal 3 9 2" xfId="2011" xr:uid="{0D5099CC-D508-406C-9037-C89A6F68A09A}"/>
    <cellStyle name="Normal 3 9 2 2" xfId="4675" xr:uid="{39F511F8-516D-4701-B716-7BFE7B8DBFDE}"/>
    <cellStyle name="Normal 3 9 2 2 2" xfId="8444" xr:uid="{D2760205-FB63-4CAA-90DC-FE350D48C3B1}"/>
    <cellStyle name="Normal 3 9 2 2 2 2" xfId="29934" xr:uid="{5F6D201D-B8E4-4A2D-B8B7-67EE7E57358E}"/>
    <cellStyle name="Normal 3 9 2 2 3" xfId="12673" xr:uid="{60FFD537-3E24-4509-90BF-3493E99048B0}"/>
    <cellStyle name="Normal 3 9 2 2 4" xfId="22825" xr:uid="{BAC05C3E-DAA9-4F9A-9B5F-170BE84EC5D2}"/>
    <cellStyle name="Normal 3 9 2 2 4 2" xfId="42606" xr:uid="{5F09923C-C553-42C2-84B5-C37DE80B4A2C}"/>
    <cellStyle name="Normal 3 9 2 2 5" xfId="26161" xr:uid="{C6FC8B12-CF5F-4C50-A54D-A5B362529A61}"/>
    <cellStyle name="Normal 3 9 2 2 6" xfId="45016" xr:uid="{6DB94DCB-43D1-493B-B9CE-CFF34879B593}"/>
    <cellStyle name="Normal 3 9 2 2 7" xfId="48762" xr:uid="{29C33555-20CD-4EF2-8416-7B2A79439A0A}"/>
    <cellStyle name="Normal 3 9 2 3" xfId="6094" xr:uid="{537DA701-ED51-41C0-A0D1-5EA04C632707}"/>
    <cellStyle name="Normal 3 9 2 3 2" xfId="12674" xr:uid="{1FAD1B5C-3FAA-492D-A30A-61EA86C8AD39}"/>
    <cellStyle name="Normal 3 9 2 3 3" xfId="27581" xr:uid="{D27FD048-21F7-48F9-9A59-95B44075574B}"/>
    <cellStyle name="Normal 3 9 2 3 4" xfId="49271" xr:uid="{620290CA-D90A-4AA6-B7BC-F1C0B9A6B935}"/>
    <cellStyle name="Normal 3 9 2 4" xfId="12672" xr:uid="{C8A62258-954B-411A-81F6-C1F228A5CC46}"/>
    <cellStyle name="Normal 3 9 2 5" xfId="22824" xr:uid="{F1A39F2E-1CED-4FAF-AD06-4D60A0780A7F}"/>
    <cellStyle name="Normal 3 9 2 5 2" xfId="42605" xr:uid="{D3C7D3E0-8A06-4B13-A057-CB3D33531E72}"/>
    <cellStyle name="Normal 3 9 2 6" xfId="23742" xr:uid="{48E9F39E-631B-4B22-BF52-D5CE27C5F482}"/>
    <cellStyle name="Normal 3 9 2 7" xfId="45015" xr:uid="{EC76072E-EF84-4A6F-98EC-1DA2235CF685}"/>
    <cellStyle name="Normal 3 9 2 8" xfId="47004" xr:uid="{9522813D-309D-4A4E-BD00-0DF64A11E2CD}"/>
    <cellStyle name="Normal 3 9 3" xfId="2215" xr:uid="{62741A28-0E7A-4109-B477-38D95AC9885C}"/>
    <cellStyle name="Normal 3 9 3 2" xfId="4889" xr:uid="{FB693E7F-674C-4E4D-A34B-E0A0B28EA8E3}"/>
    <cellStyle name="Normal 3 9 3 2 2" xfId="8656" xr:uid="{FABE22A6-AA0C-4332-BCE4-E7C3B9D31DB5}"/>
    <cellStyle name="Normal 3 9 3 2 2 2" xfId="30146" xr:uid="{9FE3F83A-A23B-4C29-860E-5736E6D82B84}"/>
    <cellStyle name="Normal 3 9 3 2 3" xfId="22827" xr:uid="{0035B1A3-86EC-4202-957B-1973B9FC6966}"/>
    <cellStyle name="Normal 3 9 3 2 3 2" xfId="42608" xr:uid="{5EC38EF1-A891-46E7-8479-C6D2E91B0AA5}"/>
    <cellStyle name="Normal 3 9 3 2 4" xfId="26376" xr:uid="{09D798EC-0BDA-476C-A25B-54F796AAB14E}"/>
    <cellStyle name="Normal 3 9 3 2 5" xfId="45018" xr:uid="{BFAFAE0B-369F-4B9A-9DB5-7E02E52D952D}"/>
    <cellStyle name="Normal 3 9 3 2 6" xfId="48946" xr:uid="{9AE846AF-7125-47A9-98A0-39B41819B485}"/>
    <cellStyle name="Normal 3 9 3 3" xfId="6277" xr:uid="{A2352B51-1584-4D1D-AF28-B83FFECF6E61}"/>
    <cellStyle name="Normal 3 9 3 3 2" xfId="27765" xr:uid="{3504D135-5CE9-4813-9B57-0CDB2459F408}"/>
    <cellStyle name="Normal 3 9 3 3 3" xfId="49451" xr:uid="{A02047A1-9835-42FF-82BB-93A1F297D722}"/>
    <cellStyle name="Normal 3 9 3 4" xfId="12675" xr:uid="{42D139F5-03F4-496C-8E59-933241A0BC51}"/>
    <cellStyle name="Normal 3 9 3 5" xfId="22826" xr:uid="{5BA01C16-9B64-4927-949D-F5DEC4297007}"/>
    <cellStyle name="Normal 3 9 3 5 2" xfId="42607" xr:uid="{B58D938C-5ACD-4C83-96C0-808CADCB6352}"/>
    <cellStyle name="Normal 3 9 3 6" xfId="23925" xr:uid="{E8559D20-73F7-4141-AF93-9A69A2C0A253}"/>
    <cellStyle name="Normal 3 9 3 7" xfId="45017" xr:uid="{95FEA6DD-AA1D-4511-A2E4-0618F9CE5B46}"/>
    <cellStyle name="Normal 3 9 3 8" xfId="47187" xr:uid="{322852D7-7A77-4673-A2B6-0AB7B5A6E023}"/>
    <cellStyle name="Normal 3 9 4" xfId="2699" xr:uid="{24C0D302-88C2-4977-AA1E-E4B3BCDF581B}"/>
    <cellStyle name="Normal 3 9 4 2" xfId="22828" xr:uid="{37D2C4BE-A9D6-4617-8A61-3BA005345CE8}"/>
    <cellStyle name="Normal 3 9 4 2 2" xfId="42609" xr:uid="{BE0D18CA-9956-4C9F-BEB3-28BFC954AD2E}"/>
    <cellStyle name="Normal 3 9 4 3" xfId="45019" xr:uid="{681C2C35-E847-41EB-94BB-D5B9FC762527}"/>
    <cellStyle name="Normal 3 9 5" xfId="22829" xr:uid="{C7E58FBC-1E61-4613-A424-A01BB1DB4264}"/>
    <cellStyle name="Normal 3 9 5 2" xfId="42610" xr:uid="{E8E5DDCB-09D3-49AF-9540-4F5B49715494}"/>
    <cellStyle name="Normal 3 9 5 3" xfId="45020" xr:uid="{4BC5DDFD-DBD1-4B0F-8080-A3B9AA724DEF}"/>
    <cellStyle name="Normal 3 9 6" xfId="22823" xr:uid="{5524324A-23EB-4BD6-8FA1-77F1C4F1BF85}"/>
    <cellStyle name="Normal 3 9 7" xfId="1806" xr:uid="{A66B9E84-AA5E-417E-9DA4-55A9994A8E05}"/>
    <cellStyle name="Normal 3_2. GFCF by Public  Private Sector_Quarterly GDP 3Q 2011" xfId="2666" xr:uid="{C11A5514-0950-4009-BB56-508E031E2B34}"/>
    <cellStyle name="Normal 30" xfId="58" xr:uid="{0117C782-18B1-4F43-A69E-5FAEB7F5B221}"/>
    <cellStyle name="Normal 30 10" xfId="46821" xr:uid="{DD819990-C521-4BF3-A49D-09ADB0D399CD}"/>
    <cellStyle name="Normal 30 11" xfId="1807" xr:uid="{DB71CB34-C641-4F85-919D-9529B0BBB7FB}"/>
    <cellStyle name="Normal 30 2" xfId="1898" xr:uid="{7B35CC73-B8D1-47F5-90E1-FF3ADDAF7F18}"/>
    <cellStyle name="Normal 30 2 2" xfId="4525" xr:uid="{CDA44E38-0B96-45DE-A894-FCA2E69769CC}"/>
    <cellStyle name="Normal 30 2 2 2" xfId="8323" xr:uid="{8FE82C88-5711-4B0E-B8E0-8DBB3822A4DF}"/>
    <cellStyle name="Normal 30 2 2 2 2" xfId="29813" xr:uid="{1208D385-7452-4357-AB90-2AA0ED82D128}"/>
    <cellStyle name="Normal 30 2 2 3" xfId="26038" xr:uid="{E9CD865B-F87D-46F6-9A73-280BF3805E9A}"/>
    <cellStyle name="Normal 30 2 2 4" xfId="48645" xr:uid="{0ED5D520-5867-4A41-8EA0-AEF472B28E8C}"/>
    <cellStyle name="Normal 30 2 3" xfId="5981" xr:uid="{4AFD2B02-12F4-42CB-A6D5-C02211845298}"/>
    <cellStyle name="Normal 30 2 3 2" xfId="27468" xr:uid="{52E54629-8C87-452E-B19D-1560982F026F}"/>
    <cellStyle name="Normal 30 2 3 3" xfId="49158" xr:uid="{23CF797B-2EB9-457B-A09C-FE2A63C887A8}"/>
    <cellStyle name="Normal 30 2 4" xfId="12676" xr:uid="{DDC056BB-0D05-455D-89D7-8EA6888F38CD}"/>
    <cellStyle name="Normal 30 2 5" xfId="22831" xr:uid="{CB4E5F04-0118-4965-ACB9-062B60162CB9}"/>
    <cellStyle name="Normal 30 2 6" xfId="23627" xr:uid="{A5A0D8EB-E108-4D94-8BFB-847AB50B08C0}"/>
    <cellStyle name="Normal 30 2 7" xfId="46890" xr:uid="{2E2FAAFA-1729-4046-8C9A-2C842773C999}"/>
    <cellStyle name="Normal 30 3" xfId="2789" xr:uid="{BE0077E0-339A-44B8-A878-F74458F104A6}"/>
    <cellStyle name="Normal 30 3 2" xfId="6652" xr:uid="{5692CCDB-B42F-4720-A952-EDABE4372F02}"/>
    <cellStyle name="Normal 30 3 2 2" xfId="28141" xr:uid="{C30D7F0C-3A37-4521-A8D2-7A0AD84EF4E1}"/>
    <cellStyle name="Normal 30 3 3" xfId="12677" xr:uid="{EB88BBCB-8414-444C-83C7-FBD16ABDB0B3}"/>
    <cellStyle name="Normal 30 3 4" xfId="24367" xr:uid="{CFE18AB9-6364-4407-8F51-956AEE0CDA08}"/>
    <cellStyle name="Normal 30 3 5" xfId="48573" xr:uid="{23BA1BCC-A1D1-488E-9A02-2B10C9CF2DA0}"/>
    <cellStyle name="Normal 30 4" xfId="4438" xr:uid="{83BA7832-4F46-4773-8FB9-0E3648910475}"/>
    <cellStyle name="Normal 30 4 2" xfId="8239" xr:uid="{8179AF68-E9B2-47A1-8130-971A949FFB5A}"/>
    <cellStyle name="Normal 30 4 2 2" xfId="29729" xr:uid="{CEF6E942-142E-4F4E-9CEC-C81A9E785D05}"/>
    <cellStyle name="Normal 30 4 3" xfId="25954" xr:uid="{38731421-AE48-4AF6-BCC5-6BDEB65019DF}"/>
    <cellStyle name="Normal 30 4 4" xfId="49098" xr:uid="{373CD63E-7D41-42FF-9037-A0DF578F78DF}"/>
    <cellStyle name="Normal 30 5" xfId="5912" xr:uid="{2CD2EE20-E59B-4C23-9B25-0AB56B29FC01}"/>
    <cellStyle name="Normal 30 5 2" xfId="27399" xr:uid="{4721B1AA-B010-4A9E-B547-B4FA1FF1E87E}"/>
    <cellStyle name="Normal 30 6" xfId="9811" xr:uid="{101CB82F-CFC7-47D5-84DB-ED24E1E42045}"/>
    <cellStyle name="Normal 30 6 2" xfId="31298" xr:uid="{76D10856-785C-46DF-AE82-CAA65E45D978}"/>
    <cellStyle name="Normal 30 7" xfId="10047" xr:uid="{E2D43B51-75E2-4F3F-B10F-910B463E3D86}"/>
    <cellStyle name="Normal 30 7 2" xfId="31455" xr:uid="{4E182D6F-FF6E-4A7C-9C27-C0B3C32008E5}"/>
    <cellStyle name="Normal 30 8" xfId="22830" xr:uid="{654E0EC5-78DE-4EF4-8A3C-17812B82752A}"/>
    <cellStyle name="Normal 30 9" xfId="23557" xr:uid="{94DDDE4C-AAD9-405A-A9F2-E49177E54D27}"/>
    <cellStyle name="Normal 31" xfId="1437" xr:uid="{85C29752-166D-4377-BBBD-3E54026C2842}"/>
    <cellStyle name="Normal 31 10" xfId="1808" xr:uid="{24A4BD4F-1EFB-4FCD-B3D0-347F5F3443C1}"/>
    <cellStyle name="Normal 31 2" xfId="1899" xr:uid="{B3FFE0B5-65EC-41FD-8DBC-1E4ABE39451A}"/>
    <cellStyle name="Normal 31 2 2" xfId="4526" xr:uid="{34209B1A-B8CF-4E58-AC19-E6AE2DFC1F51}"/>
    <cellStyle name="Normal 31 2 2 2" xfId="8324" xr:uid="{536F2BEE-A4C6-472A-98C4-930B9004392F}"/>
    <cellStyle name="Normal 31 2 2 2 2" xfId="29814" xr:uid="{604F7165-DE56-4E71-A1AF-FFBC86754CB8}"/>
    <cellStyle name="Normal 31 2 2 3" xfId="26039" xr:uid="{225510DD-955B-41DB-9D21-30802E65CC18}"/>
    <cellStyle name="Normal 31 2 2 4" xfId="48646" xr:uid="{3C0F0781-D151-41B1-BFBA-85DD0A6D2C2B}"/>
    <cellStyle name="Normal 31 2 3" xfId="5982" xr:uid="{76CD96E5-BB39-45F1-9CD4-D8EC90E09240}"/>
    <cellStyle name="Normal 31 2 3 2" xfId="27469" xr:uid="{F13F1908-1282-4903-B3E2-12BF1E0D8E29}"/>
    <cellStyle name="Normal 31 2 3 3" xfId="49159" xr:uid="{F0B0362E-FB52-4DA5-8512-B069585AC997}"/>
    <cellStyle name="Normal 31 2 4" xfId="12678" xr:uid="{8BA5BED7-327A-4379-9521-94A26F290C44}"/>
    <cellStyle name="Normal 31 2 5" xfId="22833" xr:uid="{DDC0512D-CE87-4005-990D-0E9403E8765B}"/>
    <cellStyle name="Normal 31 2 6" xfId="23628" xr:uid="{CC6524D7-38C0-4BC3-B2B1-6DE9739E68C1}"/>
    <cellStyle name="Normal 31 2 7" xfId="46891" xr:uid="{D6190E63-1EDD-4946-8BD0-0BE896B52C6B}"/>
    <cellStyle name="Normal 31 3" xfId="4439" xr:uid="{D873F72C-307F-4750-8E60-607A5DA4F4F6}"/>
    <cellStyle name="Normal 31 3 2" xfId="8240" xr:uid="{4E90FD77-0368-4D33-8A92-6DB2C3E885C9}"/>
    <cellStyle name="Normal 31 3 2 2" xfId="29730" xr:uid="{FE66BDE5-D425-4803-B8D5-FF18305AE148}"/>
    <cellStyle name="Normal 31 3 3" xfId="12679" xr:uid="{93556911-616A-4661-B04E-7071BB08C62B}"/>
    <cellStyle name="Normal 31 3 4" xfId="25955" xr:uid="{00B3D4BE-C238-45B3-A2B9-0C19A5F8B9B5}"/>
    <cellStyle name="Normal 31 3 5" xfId="48574" xr:uid="{56B1EA97-D623-40CE-97CC-4815858EAECF}"/>
    <cellStyle name="Normal 31 4" xfId="5913" xr:uid="{D2B4386E-669C-4D71-A3A2-57AF561993D8}"/>
    <cellStyle name="Normal 31 4 2" xfId="27400" xr:uid="{952228AA-7428-420D-B031-BC0948DDF60F}"/>
    <cellStyle name="Normal 31 4 3" xfId="49099" xr:uid="{5A787243-F8C8-43D0-A099-D89B526253E2}"/>
    <cellStyle name="Normal 31 5" xfId="9917" xr:uid="{3CDA1520-0321-467D-8BD5-00A838F30A1F}"/>
    <cellStyle name="Normal 31 5 2" xfId="31404" xr:uid="{3D7FDFE7-3A78-4893-8DFD-4E49C6E4C81F}"/>
    <cellStyle name="Normal 31 6" xfId="10133" xr:uid="{CAF9DAA5-BB55-4DDD-A3F7-08F8334338B8}"/>
    <cellStyle name="Normal 31 6 2" xfId="31484" xr:uid="{9DBDB64B-A102-4E8D-BBB0-9482EA6306DD}"/>
    <cellStyle name="Normal 31 7" xfId="22832" xr:uid="{28611822-AB58-4801-A41F-A6EA6033D940}"/>
    <cellStyle name="Normal 31 8" xfId="23558" xr:uid="{19E5C304-B42E-4264-99FF-59F842D3D74F}"/>
    <cellStyle name="Normal 31 9" xfId="46822" xr:uid="{EB8A6E60-3F72-400F-93E2-28F3C8C5AF78}"/>
    <cellStyle name="Normal 32" xfId="1464" xr:uid="{EB253A52-E43B-4510-89AC-7915CBFC1ADD}"/>
    <cellStyle name="Normal 32 10" xfId="1809" xr:uid="{B2E6F51D-3809-4A6C-B4F4-EC0E58F57DBD}"/>
    <cellStyle name="Normal 32 2" xfId="1900" xr:uid="{F93CDA56-DD8B-4261-8F89-66355F11AE42}"/>
    <cellStyle name="Normal 32 2 2" xfId="4527" xr:uid="{8E91106B-A4C8-4AAB-8F75-48761DDDCD89}"/>
    <cellStyle name="Normal 32 2 2 2" xfId="8325" xr:uid="{50517AF7-A472-4AB4-8170-397D8AA3A4E9}"/>
    <cellStyle name="Normal 32 2 2 2 2" xfId="29815" xr:uid="{85543F18-66C0-4014-8E64-5EC619ABC82F}"/>
    <cellStyle name="Normal 32 2 2 3" xfId="26040" xr:uid="{2A018A37-702A-4E64-8410-81698742D64C}"/>
    <cellStyle name="Normal 32 2 2 4" xfId="48647" xr:uid="{DF613A4B-2547-4513-9B4F-6CC720498D0F}"/>
    <cellStyle name="Normal 32 2 3" xfId="5983" xr:uid="{7A0951FA-5EB7-4464-B6CA-0693E0B58703}"/>
    <cellStyle name="Normal 32 2 3 2" xfId="27470" xr:uid="{E1EBB5EE-3519-4426-BF91-7B0EDD0F3461}"/>
    <cellStyle name="Normal 32 2 3 3" xfId="49160" xr:uid="{1A21A6FC-FDC1-481E-8693-381AADB7244F}"/>
    <cellStyle name="Normal 32 2 4" xfId="12680" xr:uid="{7EE5BFD6-D887-4B90-B1E2-CB3FD745B4DB}"/>
    <cellStyle name="Normal 32 2 5" xfId="22835" xr:uid="{AB8FA854-A6BE-4E34-BBE5-2E7EECA2E703}"/>
    <cellStyle name="Normal 32 2 6" xfId="23629" xr:uid="{F8D9364C-061B-4F5D-8F32-D46B39BF8B75}"/>
    <cellStyle name="Normal 32 2 7" xfId="46892" xr:uid="{3C930908-1B32-40ED-876B-8044D5145D3D}"/>
    <cellStyle name="Normal 32 3" xfId="4440" xr:uid="{FB4A5533-9680-4560-9A9F-801E6205F461}"/>
    <cellStyle name="Normal 32 3 2" xfId="8241" xr:uid="{A21DA584-B0CB-4324-885C-E29A7C03F8A4}"/>
    <cellStyle name="Normal 32 3 2 2" xfId="29731" xr:uid="{0B54633A-446E-4D14-9F99-0634730DE535}"/>
    <cellStyle name="Normal 32 3 3" xfId="12681" xr:uid="{16959D62-CE6D-4E11-90AB-1AB972A05028}"/>
    <cellStyle name="Normal 32 3 4" xfId="25956" xr:uid="{7A6ACA01-4087-4D43-865E-3DF32B588E2D}"/>
    <cellStyle name="Normal 32 3 5" xfId="48575" xr:uid="{5A870BBA-9F7F-4545-BE0D-B0E5D0B9E580}"/>
    <cellStyle name="Normal 32 4" xfId="5914" xr:uid="{D542813F-90DC-4C2B-86F8-BA3E5F6EB2F8}"/>
    <cellStyle name="Normal 32 4 2" xfId="27401" xr:uid="{0CE94471-0FBF-47F9-8804-99AF383D6B20}"/>
    <cellStyle name="Normal 32 4 3" xfId="49100" xr:uid="{709242D6-84B1-42EC-8EB5-73912553C298}"/>
    <cellStyle name="Normal 32 5" xfId="9919" xr:uid="{319B988A-E660-47EE-B859-1FE175AC3A20}"/>
    <cellStyle name="Normal 32 5 2" xfId="31406" xr:uid="{40948262-C77E-46C9-A644-A9530F5E5319}"/>
    <cellStyle name="Normal 32 6" xfId="10134" xr:uid="{FCD7448D-A582-4981-8BCC-A255BCB605F6}"/>
    <cellStyle name="Normal 32 6 2" xfId="31485" xr:uid="{DEAD92AB-5DE1-41A4-987A-B2F55AE989AF}"/>
    <cellStyle name="Normal 32 7" xfId="22834" xr:uid="{3AF68401-B63B-4411-BC19-83CA421723BF}"/>
    <cellStyle name="Normal 32 8" xfId="23559" xr:uid="{F0712D0F-BE2D-4396-9BFC-F2A26977F724}"/>
    <cellStyle name="Normal 32 9" xfId="46823" xr:uid="{BBA6A4CD-995B-4F49-990B-531F9B387B4B}"/>
    <cellStyle name="Normal 33" xfId="1465" xr:uid="{7BA9F061-4CE9-4AD4-924A-DAF825DBE586}"/>
    <cellStyle name="Normal 33 10" xfId="1810" xr:uid="{F65BAE00-B93C-43D5-AD84-FD9A0865A610}"/>
    <cellStyle name="Normal 33 2" xfId="1901" xr:uid="{EFFD37BA-EE4A-459F-BBA5-B4FEA63486DF}"/>
    <cellStyle name="Normal 33 2 2" xfId="4528" xr:uid="{3FF91511-5B6C-41EC-A6B6-A79718D5E8F8}"/>
    <cellStyle name="Normal 33 2 2 2" xfId="8326" xr:uid="{4C16409C-49F8-4DD4-8DE1-4B6EA4F815AC}"/>
    <cellStyle name="Normal 33 2 2 2 2" xfId="29816" xr:uid="{1ED62823-7686-48CF-A591-E2A2229626D2}"/>
    <cellStyle name="Normal 33 2 2 3" xfId="26041" xr:uid="{52C43DC8-A399-4177-80D0-6E400A10E022}"/>
    <cellStyle name="Normal 33 2 2 4" xfId="48648" xr:uid="{60A2C1F2-BB55-426E-93C2-7ADCAECBB807}"/>
    <cellStyle name="Normal 33 2 3" xfId="5984" xr:uid="{EC444154-2D74-474D-96FB-6002F75007F6}"/>
    <cellStyle name="Normal 33 2 3 2" xfId="27471" xr:uid="{AE4858E7-2C8E-49D0-86F8-4BBEF3348FD2}"/>
    <cellStyle name="Normal 33 2 3 3" xfId="49161" xr:uid="{5516E501-DDD8-406E-869B-A6132E52AAA6}"/>
    <cellStyle name="Normal 33 2 4" xfId="12682" xr:uid="{0BB90D5B-770C-4EB7-9473-988449A393AE}"/>
    <cellStyle name="Normal 33 2 5" xfId="22837" xr:uid="{1708D40B-8683-43D9-ADAA-E4F514DA884E}"/>
    <cellStyle name="Normal 33 2 5 2" xfId="42612" xr:uid="{BECBF696-89A2-4D3B-8AE9-0E0666BCEAFE}"/>
    <cellStyle name="Normal 33 2 6" xfId="23630" xr:uid="{F350C031-360A-4E03-BD24-07830EB366D6}"/>
    <cellStyle name="Normal 33 2 7" xfId="45022" xr:uid="{CE61A5D7-CC6D-43EF-92DF-23DC795E36B9}"/>
    <cellStyle name="Normal 33 2 8" xfId="46893" xr:uid="{CFEB8937-BD8D-40CB-B489-D5E50169725D}"/>
    <cellStyle name="Normal 33 3" xfId="4441" xr:uid="{0FE940EF-EE10-4375-B31C-6E2DDC7C8499}"/>
    <cellStyle name="Normal 33 3 2" xfId="8242" xr:uid="{2F4F50ED-CCBE-4073-827B-A2F04C526D20}"/>
    <cellStyle name="Normal 33 3 2 2" xfId="29732" xr:uid="{E24B21F3-DDCC-43D8-8076-63BE2E83AAB3}"/>
    <cellStyle name="Normal 33 3 3" xfId="12683" xr:uid="{1091C523-C80F-4221-866E-7EFD445020B5}"/>
    <cellStyle name="Normal 33 3 4" xfId="22838" xr:uid="{42F7C90C-8273-4889-8F35-2EC9210B00AC}"/>
    <cellStyle name="Normal 33 3 5" xfId="25957" xr:uid="{11ABC66E-50B3-4546-B0E6-3A697F9267A2}"/>
    <cellStyle name="Normal 33 3 6" xfId="48576" xr:uid="{14042331-3895-4B4F-9B33-9D04E870B00C}"/>
    <cellStyle name="Normal 33 4" xfId="5915" xr:uid="{B346339C-980A-469E-806C-6DB6A9196B9F}"/>
    <cellStyle name="Normal 33 4 2" xfId="27402" xr:uid="{219EE7CB-91D0-4CBF-B524-79977A940DA8}"/>
    <cellStyle name="Normal 33 4 3" xfId="49101" xr:uid="{4CDD9083-9A90-4F7C-AE4F-82AF0B56C421}"/>
    <cellStyle name="Normal 33 5" xfId="10135" xr:uid="{94DD56F7-6D43-4E06-8C1C-92E05775E7B3}"/>
    <cellStyle name="Normal 33 5 2" xfId="31486" xr:uid="{07085CBB-0517-4878-9FFA-71B965F842FB}"/>
    <cellStyle name="Normal 33 6" xfId="22836" xr:uid="{C1B6A225-2FBA-4556-BD9D-156769120CA8}"/>
    <cellStyle name="Normal 33 6 2" xfId="42611" xr:uid="{8819A2B7-A7DC-4ACA-AA7B-51ACF15B98FE}"/>
    <cellStyle name="Normal 33 7" xfId="23560" xr:uid="{65116434-9477-466E-9611-B21020BE489B}"/>
    <cellStyle name="Normal 33 8" xfId="45021" xr:uid="{EB13042D-A40F-414E-B713-60E612D62A79}"/>
    <cellStyle name="Normal 33 9" xfId="46824" xr:uid="{B056EF74-B388-476A-8ACE-1CAD374D122C}"/>
    <cellStyle name="Normal 34" xfId="1466" xr:uid="{C035B6B5-B83E-4943-942D-B6B0C57C1C80}"/>
    <cellStyle name="Normal 34 2" xfId="1876" xr:uid="{A6C6AF3D-D82B-4AB8-B7C9-9E32DAE980DD}"/>
    <cellStyle name="Normal 34 2 2" xfId="4503" xr:uid="{FAD3E1B2-F691-4B33-84E5-73C1130AB06F}"/>
    <cellStyle name="Normal 34 2 2 2" xfId="8301" xr:uid="{F7752077-FA9E-427A-8C43-94F2955B038B}"/>
    <cellStyle name="Normal 34 2 2 2 2" xfId="29791" xr:uid="{CD21D6F6-2EF3-43CE-A5D1-8F49C8938708}"/>
    <cellStyle name="Normal 34 2 2 3" xfId="26016" xr:uid="{689DC4ED-05B6-4C78-9E6E-7C732DAEE8FE}"/>
    <cellStyle name="Normal 34 2 2 4" xfId="48624" xr:uid="{5BDA23F3-3087-445E-95DB-227540FDA860}"/>
    <cellStyle name="Normal 34 2 3" xfId="5961" xr:uid="{D344A419-F9CB-4E8C-9F87-307C17341987}"/>
    <cellStyle name="Normal 34 2 3 2" xfId="27448" xr:uid="{2163367E-FBB1-49AE-A8C5-C8DE6BCB6E62}"/>
    <cellStyle name="Normal 34 2 3 3" xfId="49138" xr:uid="{F57FBC61-7F2E-4811-A807-C2F8FB794850}"/>
    <cellStyle name="Normal 34 2 4" xfId="22840" xr:uid="{0A23FA55-4A36-4442-96A2-78E07081652A}"/>
    <cellStyle name="Normal 34 2 5" xfId="23606" xr:uid="{AA7FFB7A-8CF9-414A-AED8-6D30257CFCB0}"/>
    <cellStyle name="Normal 34 2 6" xfId="46870" xr:uid="{02BD6F56-5362-4FFF-9A80-D05D84131A5F}"/>
    <cellStyle name="Normal 34 3" xfId="4260" xr:uid="{F8960B60-1A2C-4247-8BAB-7481F331D3F3}"/>
    <cellStyle name="Normal 34 3 2" xfId="8069" xr:uid="{D8513198-E687-4AA2-8F92-EE91670FBB3D}"/>
    <cellStyle name="Normal 34 3 2 2" xfId="29559" xr:uid="{9A218B21-CDC3-447E-8D76-09D356FACA6D}"/>
    <cellStyle name="Normal 34 3 3" xfId="25784" xr:uid="{AB0EAEE7-290C-458E-87A9-22CC4F2DB89D}"/>
    <cellStyle name="Normal 34 3 4" xfId="48533" xr:uid="{A30D17E3-98B2-4372-98BC-F2C4C33533AF}"/>
    <cellStyle name="Normal 34 4" xfId="5886" xr:uid="{A9E3EF6B-DDB8-4994-9C16-13C02A8BEB0C}"/>
    <cellStyle name="Normal 34 4 2" xfId="27373" xr:uid="{B88D9B5F-58AE-4AE5-BC97-290B5FB225C8}"/>
    <cellStyle name="Normal 34 4 3" xfId="49078" xr:uid="{A4EF1B59-D7DF-4E09-AEAB-D129B35645E9}"/>
    <cellStyle name="Normal 34 5" xfId="12684" xr:uid="{72ACFD3C-926E-4CEC-97BD-835A1F713481}"/>
    <cellStyle name="Normal 34 6" xfId="22839" xr:uid="{86166905-48EB-459B-B857-2000E3488C83}"/>
    <cellStyle name="Normal 34 7" xfId="23527" xr:uid="{8F6373E3-7784-411B-BA00-4A4B8E3021B9}"/>
    <cellStyle name="Normal 34 8" xfId="46795" xr:uid="{569BF483-DAD2-4AAB-A8CE-2419EED4FA8C}"/>
    <cellStyle name="Normal 34 9" xfId="1652" xr:uid="{A716289F-DD2F-4ABD-BD2C-5C2C4FC979C3}"/>
    <cellStyle name="Normal 35" xfId="1467" xr:uid="{6252180D-130B-4383-9AC7-20A43F164A12}"/>
    <cellStyle name="Normal 35 2" xfId="1873" xr:uid="{7A117626-A266-4942-8B7D-F16AE9D00857}"/>
    <cellStyle name="Normal 35 2 2" xfId="4501" xr:uid="{63291F9D-A17A-4587-8E9D-F7E4B2802AEE}"/>
    <cellStyle name="Normal 35 2 2 2" xfId="8299" xr:uid="{8B962AF0-0D0E-4BFF-A9E6-6D0EE2380C50}"/>
    <cellStyle name="Normal 35 2 2 2 2" xfId="29789" xr:uid="{F650D1D1-7DF4-4987-BE15-D48705E71D20}"/>
    <cellStyle name="Normal 35 2 2 3" xfId="26014" xr:uid="{571E2502-AB61-413A-8832-6CEA8C0AD010}"/>
    <cellStyle name="Normal 35 2 2 4" xfId="48621" xr:uid="{315A8812-B92C-42F7-8050-5B661F5745AE}"/>
    <cellStyle name="Normal 35 2 3" xfId="5958" xr:uid="{CB78B05B-1ABA-4ED6-A6E3-19A56CB50B0C}"/>
    <cellStyle name="Normal 35 2 3 2" xfId="27445" xr:uid="{7C809FB7-B677-427F-B059-42402A1434D5}"/>
    <cellStyle name="Normal 35 2 3 3" xfId="49135" xr:uid="{F4B8C9B1-D55C-44D5-A1E8-2A5FD96E5763}"/>
    <cellStyle name="Normal 35 2 4" xfId="22842" xr:uid="{B1C8F2E0-1D84-4C2E-9026-640458B15C1B}"/>
    <cellStyle name="Normal 35 2 5" xfId="23603" xr:uid="{72A71CE4-2581-4979-B025-B06534C229BC}"/>
    <cellStyle name="Normal 35 2 6" xfId="46867" xr:uid="{42649ECB-4D5C-42F0-9AEA-3297E5FDBE60}"/>
    <cellStyle name="Normal 35 3" xfId="4258" xr:uid="{99612F68-6E41-4DEE-8641-B2AD48FD3F1E}"/>
    <cellStyle name="Normal 35 3 2" xfId="8067" xr:uid="{43FD6161-6337-4E05-B9DE-B42DF18C24D3}"/>
    <cellStyle name="Normal 35 3 2 2" xfId="29557" xr:uid="{BC481F2D-D38F-4330-8F75-88A17601BEAB}"/>
    <cellStyle name="Normal 35 3 3" xfId="25782" xr:uid="{9C1AB34C-04B1-497E-932E-78257EC22886}"/>
    <cellStyle name="Normal 35 3 4" xfId="48530" xr:uid="{4EC04A9F-2BDB-4B83-A2B0-81DEFC9A2A27}"/>
    <cellStyle name="Normal 35 4" xfId="5883" xr:uid="{40C6CC30-C41F-41A3-A2BF-6B1DF29EAEE4}"/>
    <cellStyle name="Normal 35 4 2" xfId="27370" xr:uid="{48ABF07C-1701-4CB8-8633-CA2A3E858EB0}"/>
    <cellStyle name="Normal 35 4 3" xfId="49075" xr:uid="{9403CFD0-1BB9-40FD-BD3A-48960B807307}"/>
    <cellStyle name="Normal 35 5" xfId="12685" xr:uid="{1262B278-AD4C-4CF8-AE3D-73D7EA5C2990}"/>
    <cellStyle name="Normal 35 6" xfId="22841" xr:uid="{62E6039A-8EF4-4865-AF69-5D75507C3095}"/>
    <cellStyle name="Normal 35 7" xfId="23524" xr:uid="{313505AD-8837-48BF-9C52-1B1EEBA751BD}"/>
    <cellStyle name="Normal 35 8" xfId="46792" xr:uid="{03671CC8-5A1C-48FE-B72D-530984BA573C}"/>
    <cellStyle name="Normal 35 9" xfId="1649" xr:uid="{0A2F5DA7-7D23-4F55-B99A-84C778DFFAA9}"/>
    <cellStyle name="Normal 36" xfId="1468" xr:uid="{7EAFC815-8F0E-4BA2-B9E5-E196645EC199}"/>
    <cellStyle name="Normal 36 10" xfId="1654" xr:uid="{5A978A36-00E6-4FFD-A1BE-F4A0AB115EE1}"/>
    <cellStyle name="Normal 36 2" xfId="1878" xr:uid="{7D0A9308-0055-418B-AD3A-0B70054EC5B0}"/>
    <cellStyle name="Normal 36 2 2" xfId="4505" xr:uid="{19DC6DAA-878B-4F9A-9A27-6C7FD896616A}"/>
    <cellStyle name="Normal 36 2 2 2" xfId="8303" xr:uid="{7CE81B38-11D0-4CAE-A8FA-28611116AB2F}"/>
    <cellStyle name="Normal 36 2 2 2 2" xfId="29793" xr:uid="{318AF7BC-97C2-4D1A-8391-257340C19426}"/>
    <cellStyle name="Normal 36 2 2 3" xfId="26018" xr:uid="{A446B55F-7035-4C8F-A433-198BD71A2D3B}"/>
    <cellStyle name="Normal 36 2 2 4" xfId="48626" xr:uid="{772CCDE9-8EF4-48A2-816A-7C0C53399EBA}"/>
    <cellStyle name="Normal 36 2 3" xfId="5963" xr:uid="{4F021AA7-7488-44E3-838A-7DA33CA3C14E}"/>
    <cellStyle name="Normal 36 2 3 2" xfId="27450" xr:uid="{B781BAAE-896E-4EB2-85AB-11ADB2DF6889}"/>
    <cellStyle name="Normal 36 2 3 3" xfId="49140" xr:uid="{2252A451-A32C-4812-B318-CA72A158D90F}"/>
    <cellStyle name="Normal 36 2 4" xfId="22844" xr:uid="{E16D359B-5194-4F6B-A97C-7F5F940111FC}"/>
    <cellStyle name="Normal 36 2 4 2" xfId="42614" xr:uid="{1984E9D9-1FEC-48A6-B3E1-F2B5E605892E}"/>
    <cellStyle name="Normal 36 2 5" xfId="23608" xr:uid="{2E5E8A72-91F5-48DC-8971-AF29C5AF52BF}"/>
    <cellStyle name="Normal 36 2 6" xfId="45024" xr:uid="{C0811405-0978-4376-AE4B-DA12A840B1DE}"/>
    <cellStyle name="Normal 36 2 7" xfId="46872" xr:uid="{51C3FCD0-BF12-455C-AF41-C5B144F25205}"/>
    <cellStyle name="Normal 36 3" xfId="4263" xr:uid="{1F2C2DC0-89AB-4EC3-9182-DE9709EDEDB1}"/>
    <cellStyle name="Normal 36 3 2" xfId="8072" xr:uid="{59576E75-A13E-4151-ACFB-9C2B1A447FF2}"/>
    <cellStyle name="Normal 36 3 2 2" xfId="29562" xr:uid="{92E23B37-CA71-4903-BE2F-93CEC450E068}"/>
    <cellStyle name="Normal 36 3 3" xfId="22845" xr:uid="{C08B4EFB-156D-4616-845E-73FDE854A81E}"/>
    <cellStyle name="Normal 36 3 4" xfId="25787" xr:uid="{819B6564-C91D-420A-8CD9-F1FA1CF62F2B}"/>
    <cellStyle name="Normal 36 3 5" xfId="48535" xr:uid="{006CCD0B-D8D4-4111-A2F4-1D7495FEA493}"/>
    <cellStyle name="Normal 36 4" xfId="5888" xr:uid="{1ADF70B8-E830-4D33-AEA6-CECF98A7082B}"/>
    <cellStyle name="Normal 36 4 2" xfId="27375" xr:uid="{8DFCBDE5-CA5E-45C5-B424-60072697653B}"/>
    <cellStyle name="Normal 36 4 3" xfId="49080" xr:uid="{51C30501-D521-42C0-A68D-89677449F699}"/>
    <cellStyle name="Normal 36 5" xfId="12686" xr:uid="{2F243DCE-8C01-49FA-90B6-13DB3C29B841}"/>
    <cellStyle name="Normal 36 6" xfId="22843" xr:uid="{05D94D92-0321-4146-90BF-DF286EE9ACB2}"/>
    <cellStyle name="Normal 36 6 2" xfId="42613" xr:uid="{A923DC23-9066-4880-9303-BAB36BB33DA9}"/>
    <cellStyle name="Normal 36 7" xfId="23529" xr:uid="{43F77276-1686-4F15-8DBB-435A1E104662}"/>
    <cellStyle name="Normal 36 8" xfId="45023" xr:uid="{2544F962-AA12-4CC5-9FBD-C828BAAFEB00}"/>
    <cellStyle name="Normal 36 9" xfId="46797" xr:uid="{5279BCF1-9057-4A85-B7FA-52FB1D832198}"/>
    <cellStyle name="Normal 37" xfId="1469" xr:uid="{AD25484E-B90E-4DE3-ADFA-BFD49F6A263D}"/>
    <cellStyle name="Normal 37 10" xfId="1848" xr:uid="{2C7E2E21-3B12-475C-A62C-588BFB427038}"/>
    <cellStyle name="Normal 37 2" xfId="1914" xr:uid="{D76B69A1-EE37-4226-9435-220F23EA516B}"/>
    <cellStyle name="Normal 37 2 2" xfId="4541" xr:uid="{4A1FE901-2F31-4E01-B7C6-4ADD896D3ABF}"/>
    <cellStyle name="Normal 37 2 2 2" xfId="8339" xr:uid="{9BFB1EFC-CEA1-4C73-9F84-0F2AAAA7B1B9}"/>
    <cellStyle name="Normal 37 2 2 2 2" xfId="29829" xr:uid="{7BD22D0D-3CD2-414A-94E3-266044A06177}"/>
    <cellStyle name="Normal 37 2 2 3" xfId="26054" xr:uid="{4C6008EA-CFEF-4A35-94BD-AE5A63E393D5}"/>
    <cellStyle name="Normal 37 2 2 4" xfId="48661" xr:uid="{BA1DA2EC-B1EE-42E4-A25E-AC3FFE19C33A}"/>
    <cellStyle name="Normal 37 2 3" xfId="5997" xr:uid="{05F7EDA9-FC46-4309-8745-F16B822A3661}"/>
    <cellStyle name="Normal 37 2 3 2" xfId="27484" xr:uid="{42703524-C32A-444C-B8E4-9BC2BFCC8F79}"/>
    <cellStyle name="Normal 37 2 3 3" xfId="49174" xr:uid="{F6D3BB0C-9773-46FF-AF2E-DBDC075D3477}"/>
    <cellStyle name="Normal 37 2 4" xfId="22847" xr:uid="{F9333270-8D42-4EB2-AB4C-4C015DAD76E8}"/>
    <cellStyle name="Normal 37 2 5" xfId="23643" xr:uid="{B1FF8371-350A-44B8-8E71-22E53F76B450}"/>
    <cellStyle name="Normal 37 2 6" xfId="46906" xr:uid="{8D402E2F-5406-4B02-AE58-4C68F1308E23}"/>
    <cellStyle name="Normal 37 3" xfId="4476" xr:uid="{0B7D174E-12AC-448A-A30C-0E20E8645663}"/>
    <cellStyle name="Normal 37 3 2" xfId="8274" xr:uid="{308A7908-9C86-46FA-BF8C-005D99AA1FA5}"/>
    <cellStyle name="Normal 37 3 2 2" xfId="29764" xr:uid="{0AF5F512-0E0A-4C8C-AF3F-5B6A440AD529}"/>
    <cellStyle name="Normal 37 3 3" xfId="25989" xr:uid="{3ED1781A-B36B-4F5E-A679-90BBC5C6D335}"/>
    <cellStyle name="Normal 37 3 4" xfId="48597" xr:uid="{99E0601B-1F87-482C-9DF5-DF1A38DFC393}"/>
    <cellStyle name="Normal 37 4" xfId="5935" xr:uid="{690377B4-CF6A-42C2-93DE-D55C0BC79177}"/>
    <cellStyle name="Normal 37 4 2" xfId="27422" xr:uid="{D1882A4A-F456-4EFB-BB3C-6EEC24E10E41}"/>
    <cellStyle name="Normal 37 4 3" xfId="49112" xr:uid="{C88DB828-8B9F-4EB8-96B4-603A9B457533}"/>
    <cellStyle name="Normal 37 5" xfId="12687" xr:uid="{1771CA9A-C08F-495A-A313-BDEF46F1F5EF}"/>
    <cellStyle name="Normal 37 6" xfId="22846" xr:uid="{C2719FA1-AC9B-48C8-9CED-478BFB3A5271}"/>
    <cellStyle name="Normal 37 6 2" xfId="42615" xr:uid="{F9ABA525-0FCB-408E-B7A4-887DF3348AB9}"/>
    <cellStyle name="Normal 37 7" xfId="23579" xr:uid="{01B68800-56D5-4088-A37D-0D7CCA9EC942}"/>
    <cellStyle name="Normal 37 8" xfId="45025" xr:uid="{F3953146-A0CC-48CD-8CBB-8AC3946EA3D4}"/>
    <cellStyle name="Normal 37 9" xfId="46844" xr:uid="{16BAE092-82E3-44F9-9939-69050F29C373}"/>
    <cellStyle name="Normal 38" xfId="1470" xr:uid="{0E1B1336-C0DA-4BF7-9FC8-6431F6CABA34}"/>
    <cellStyle name="Normal 38 2" xfId="1916" xr:uid="{3ED0A08E-2E23-4E18-BA03-D078F37A5448}"/>
    <cellStyle name="Normal 38 2 2" xfId="4543" xr:uid="{A5B64455-C8E9-4300-A3BC-ABBF0C52A847}"/>
    <cellStyle name="Normal 38 2 2 2" xfId="8341" xr:uid="{AB941759-E6DB-4332-85E8-F6F24B3C2C37}"/>
    <cellStyle name="Normal 38 2 2 2 2" xfId="29831" xr:uid="{BE085AAD-77B7-405C-83A9-BB6C3FB4BAF9}"/>
    <cellStyle name="Normal 38 2 2 3" xfId="26056" xr:uid="{4D5434EF-AE04-422E-82C9-C847980DE88F}"/>
    <cellStyle name="Normal 38 2 2 4" xfId="48663" xr:uid="{D0540673-08F9-4033-801F-25CEA809696D}"/>
    <cellStyle name="Normal 38 2 3" xfId="5999" xr:uid="{5FA412BB-F270-42F9-9657-77339FAA0A91}"/>
    <cellStyle name="Normal 38 2 3 2" xfId="27486" xr:uid="{D41C0432-0504-4E7F-9AA2-C8937F89153E}"/>
    <cellStyle name="Normal 38 2 3 3" xfId="49176" xr:uid="{44347CC9-F7AB-4F10-93E9-D27416102800}"/>
    <cellStyle name="Normal 38 2 4" xfId="22849" xr:uid="{8D161147-A742-4641-9C7D-0FADD3B146B5}"/>
    <cellStyle name="Normal 38 2 5" xfId="23645" xr:uid="{F9D9E154-F31A-42CF-8751-A75801299747}"/>
    <cellStyle name="Normal 38 2 6" xfId="46908" xr:uid="{CF068A4B-0A15-474A-B4F6-9C3B4EE0693A}"/>
    <cellStyle name="Normal 38 3" xfId="4478" xr:uid="{FFD344BB-1F48-429A-A035-5E614906A8DC}"/>
    <cellStyle name="Normal 38 3 2" xfId="8276" xr:uid="{A4B2A3EB-9FE0-4F5D-B1A0-68D16F47B520}"/>
    <cellStyle name="Normal 38 3 2 2" xfId="29766" xr:uid="{A18D6755-E2A4-4188-AE8B-368C2C2BF6E8}"/>
    <cellStyle name="Normal 38 3 3" xfId="25991" xr:uid="{F634869F-3DA5-4EC4-A586-7CF04E4167A1}"/>
    <cellStyle name="Normal 38 3 4" xfId="48599" xr:uid="{C70EC35B-C203-430F-9474-3DB47651AD5C}"/>
    <cellStyle name="Normal 38 4" xfId="5937" xr:uid="{857013DC-AF8A-4158-A481-C8FC1D2F8EC8}"/>
    <cellStyle name="Normal 38 4 2" xfId="27424" xr:uid="{0220D6D9-9337-4EC3-AAB7-790CFCBC8716}"/>
    <cellStyle name="Normal 38 4 3" xfId="49114" xr:uid="{87A1A593-0E77-4AC7-8948-27548B1E1541}"/>
    <cellStyle name="Normal 38 5" xfId="12688" xr:uid="{83CBEE28-993E-4E0B-99AD-5F100D3CD62D}"/>
    <cellStyle name="Normal 38 5 2" xfId="33337" xr:uid="{2214B32E-0A3E-432C-986D-F9760DEFFC2D}"/>
    <cellStyle name="Normal 38 6" xfId="22848" xr:uid="{373995B4-9D75-4DC3-8CB1-6DA9D0A11E6E}"/>
    <cellStyle name="Normal 38 7" xfId="23581" xr:uid="{979CADBA-D5C1-497A-BF1B-6EC9AA659ED4}"/>
    <cellStyle name="Normal 38 8" xfId="46846" xr:uid="{FE8F124E-7473-47B4-9DB9-D35CC0D0DD5B}"/>
    <cellStyle name="Normal 38 9" xfId="1850" xr:uid="{BA353C68-30FF-4D9F-B220-990BA9E57EF5}"/>
    <cellStyle name="Normal 39" xfId="1471" xr:uid="{E033A694-0800-4DA4-A8E2-04FFD7BB52E3}"/>
    <cellStyle name="Normal 39 10" xfId="1846" xr:uid="{7B15C44B-E80D-4B37-9088-DA09E8C4D145}"/>
    <cellStyle name="Normal 39 2" xfId="1912" xr:uid="{B4B0405E-0157-4C72-A58F-ADFD07800519}"/>
    <cellStyle name="Normal 39 2 2" xfId="4539" xr:uid="{9541E1C0-E392-4444-A0E3-16B7409D13A1}"/>
    <cellStyle name="Normal 39 2 2 2" xfId="8337" xr:uid="{28E4ED9D-D4A3-4EAB-A976-7C9EF484E69B}"/>
    <cellStyle name="Normal 39 2 2 2 2" xfId="29827" xr:uid="{A8DE9057-1631-4B11-B0F9-76C8E1F70019}"/>
    <cellStyle name="Normal 39 2 2 3" xfId="26052" xr:uid="{235704E8-266B-42B2-A8B7-0231763F5B26}"/>
    <cellStyle name="Normal 39 2 2 4" xfId="48659" xr:uid="{B6E4DF95-8878-471E-B635-8010A8E301D1}"/>
    <cellStyle name="Normal 39 2 3" xfId="5995" xr:uid="{C9A42D67-998F-4ED0-8B6C-A175B9E95030}"/>
    <cellStyle name="Normal 39 2 3 2" xfId="27482" xr:uid="{5FDC15DA-B7D6-49B5-9024-D858AC315810}"/>
    <cellStyle name="Normal 39 2 3 3" xfId="49172" xr:uid="{59BCA249-1E58-4D9C-A372-70381E9A899B}"/>
    <cellStyle name="Normal 39 2 4" xfId="22851" xr:uid="{9848E9F9-225E-4AFC-8BC7-BE0F7A142F33}"/>
    <cellStyle name="Normal 39 2 4 2" xfId="42617" xr:uid="{9E54C353-FD3D-444C-AF76-6D28619E5A25}"/>
    <cellStyle name="Normal 39 2 5" xfId="23641" xr:uid="{1F182999-6A4D-4BCD-9783-35543AA19EB5}"/>
    <cellStyle name="Normal 39 2 6" xfId="45027" xr:uid="{51D5F10F-5650-4768-B7BD-A268E844BCD2}"/>
    <cellStyle name="Normal 39 2 7" xfId="46904" xr:uid="{204722A8-11A1-4D24-8F46-1A5FFD480714}"/>
    <cellStyle name="Normal 39 3" xfId="4474" xr:uid="{7B502D4F-722E-4847-8B5C-674813249601}"/>
    <cellStyle name="Normal 39 3 2" xfId="8272" xr:uid="{70D22968-77BE-4B90-BED7-A0889886A4DC}"/>
    <cellStyle name="Normal 39 3 2 2" xfId="29762" xr:uid="{0CCC1E4F-2C2A-4A04-8677-B22EFC2A688C}"/>
    <cellStyle name="Normal 39 3 3" xfId="25987" xr:uid="{01C93D9C-A367-4837-BE19-4684523D9458}"/>
    <cellStyle name="Normal 39 3 4" xfId="48595" xr:uid="{05331DFD-EDAB-448B-81FA-0C3B5F47D460}"/>
    <cellStyle name="Normal 39 4" xfId="5933" xr:uid="{7741E70F-DCD7-4787-8879-51D795FD067C}"/>
    <cellStyle name="Normal 39 4 2" xfId="27420" xr:uid="{FC5B3FFD-8E6A-42C7-97DF-3E4A92D47867}"/>
    <cellStyle name="Normal 39 4 3" xfId="49110" xr:uid="{4F1F6E11-A288-4C38-9CDF-B828D561261D}"/>
    <cellStyle name="Normal 39 5" xfId="12689" xr:uid="{05CE2D10-DFB0-4DE7-9810-98208FC6E1E4}"/>
    <cellStyle name="Normal 39 5 2" xfId="33338" xr:uid="{E7A626A1-75C7-494B-AAF2-D829A905DCEE}"/>
    <cellStyle name="Normal 39 6" xfId="22850" xr:uid="{2CB9C0C3-6652-413D-A77E-754714A04443}"/>
    <cellStyle name="Normal 39 6 2" xfId="42616" xr:uid="{5C754F9B-061F-4530-A47D-41674EC07A82}"/>
    <cellStyle name="Normal 39 7" xfId="23577" xr:uid="{63EE1D00-7E36-4434-AD84-DFE3EC39CFAE}"/>
    <cellStyle name="Normal 39 8" xfId="45026" xr:uid="{B5751D66-00EE-4EC8-9AB4-7969D0983811}"/>
    <cellStyle name="Normal 39 9" xfId="46842" xr:uid="{DC74E845-8FD1-4792-B3DE-AC9979F297B6}"/>
    <cellStyle name="Normal 4" xfId="4" xr:uid="{00000000-0005-0000-0000-000004000000}"/>
    <cellStyle name="Normal 4 10" xfId="827" xr:uid="{1F04D891-561A-42C9-8BEC-10450B729409}"/>
    <cellStyle name="Normal 4 10 2" xfId="12690" xr:uid="{1C707437-D9E6-452F-8731-3C166622BBAD}"/>
    <cellStyle name="Normal 4 10 2 2" xfId="12691" xr:uid="{D41B7EFC-6FE3-4725-B912-DE64D304C1A7}"/>
    <cellStyle name="Normal 4 10 3" xfId="12692" xr:uid="{7E3368E4-FB58-4146-B92A-0B0BE7F2D19E}"/>
    <cellStyle name="Normal 4 10 4" xfId="10017" xr:uid="{5CEA666E-6295-42F0-908E-8A6F9D40BD44}"/>
    <cellStyle name="Normal 4 10 5" xfId="22852" xr:uid="{0DE42B44-C769-4ED5-B852-C592C48968F0}"/>
    <cellStyle name="Normal 4 10 6" xfId="1811" xr:uid="{34E17E72-E68B-4F5B-8350-3CFF1F30F103}"/>
    <cellStyle name="Normal 4 11" xfId="828" xr:uid="{36510F2D-080F-42FA-85B5-B80943F4BD8C}"/>
    <cellStyle name="Normal 4 11 2" xfId="12693" xr:uid="{2248F80F-0BBF-4059-AE62-E18BDC90A659}"/>
    <cellStyle name="Normal 4 11 2 2" xfId="12694" xr:uid="{FD7F9F33-1E5E-455C-8CBF-F7624888DB42}"/>
    <cellStyle name="Normal 4 11 3" xfId="12695" xr:uid="{5B5E4A0A-EB7B-4981-B4A2-25DAEDB75061}"/>
    <cellStyle name="Normal 4 11 4" xfId="10018" xr:uid="{55FCAEB2-F1C2-4535-A073-FA661FCEA818}"/>
    <cellStyle name="Normal 4 11 5" xfId="22853" xr:uid="{C3671EFB-CA5D-4C21-9189-A85C0E42E8CB}"/>
    <cellStyle name="Normal 4 11 6" xfId="1812" xr:uid="{70D46396-995E-414C-97E8-B0197C3ED651}"/>
    <cellStyle name="Normal 4 12" xfId="829" xr:uid="{77CF3679-E13A-450E-B6AE-3A2AB5A16A8C}"/>
    <cellStyle name="Normal 4 12 2" xfId="12696" xr:uid="{4AD796DB-B93F-4D61-9E1C-EADE5DA0219A}"/>
    <cellStyle name="Normal 4 12 3" xfId="12697" xr:uid="{A196F612-73CB-43AF-8B2C-00A835D395C6}"/>
    <cellStyle name="Normal 4 12 4" xfId="10019" xr:uid="{2CBD67B0-F43A-4C4C-952F-D2D87CFE6BE7}"/>
    <cellStyle name="Normal 4 12 5" xfId="22854" xr:uid="{D9A274FF-B207-440B-ADBE-1C3A1EC41C72}"/>
    <cellStyle name="Normal 4 12 6" xfId="1813" xr:uid="{B5DDED0E-EF2D-4E2A-9BEB-877D296AF7D1}"/>
    <cellStyle name="Normal 4 13" xfId="826" xr:uid="{0DB98A88-62D2-418D-A37A-1A46F09D06AF}"/>
    <cellStyle name="Normal 4 13 2" xfId="12698" xr:uid="{241E8D5C-B163-4088-9D85-CC4B75634DB7}"/>
    <cellStyle name="Normal 4 13 3" xfId="12699" xr:uid="{1C63FBC1-F67C-4056-B358-7453610D45B7}"/>
    <cellStyle name="Normal 4 13 4" xfId="10136" xr:uid="{02A037A3-260D-4410-B12E-D1FDBCF6311C}"/>
    <cellStyle name="Normal 4 13 5" xfId="22855" xr:uid="{03FD8066-8E07-4EAA-B029-8323B30F1D88}"/>
    <cellStyle name="Normal 4 13 6" xfId="1814" xr:uid="{B9FDEA64-AA8E-4AB0-B6F5-6EDF8E4B1480}"/>
    <cellStyle name="Normal 4 14" xfId="1560" xr:uid="{F1B080AE-1627-4FC3-B8DD-0E95EE465E09}"/>
    <cellStyle name="Normal 4 14 2" xfId="22856" xr:uid="{A9BA3D36-092C-4FFE-B46F-32A425681D66}"/>
    <cellStyle name="Normal 4 14 3" xfId="1815" xr:uid="{A0F1E5A7-E071-4D3A-B217-B3009440369D}"/>
    <cellStyle name="Normal 4 15" xfId="1656" xr:uid="{F5888B05-F8F9-438D-8265-82D72BB941D4}"/>
    <cellStyle name="Normal 4 15 2" xfId="12700" xr:uid="{34F2F39E-5E69-4164-9BBC-A8F9FB2E2CA6}"/>
    <cellStyle name="Normal 4 15 2 2" xfId="33339" xr:uid="{685C3EE4-A8F5-42F0-A581-AFE07288453D}"/>
    <cellStyle name="Normal 4 15 3" xfId="22857" xr:uid="{72F7C859-4B00-4B20-AB41-B80C4C71E1EB}"/>
    <cellStyle name="Normal 4 16" xfId="1949" xr:uid="{922BE37D-97D2-4472-B969-5E82184F3D01}"/>
    <cellStyle name="Normal 4 16 2" xfId="12701" xr:uid="{AFAD8C3A-0EED-41B7-AB8A-F26C63EF0B6C}"/>
    <cellStyle name="Normal 4 16 2 2" xfId="33340" xr:uid="{0C4556D2-4843-4D41-8E50-3275AA7C0F6B}"/>
    <cellStyle name="Normal 4 16 3" xfId="22858" xr:uid="{63FC63A7-126C-46AD-9309-7B70FCB94E70}"/>
    <cellStyle name="Normal 4 17" xfId="2366" xr:uid="{4826C509-D2AB-401C-B190-AB81BB39F9A5}"/>
    <cellStyle name="Normal 4 17 2" xfId="4246" xr:uid="{D76BAE33-5ABE-4931-8149-9396DEBF1DC9}"/>
    <cellStyle name="Normal 4 17 3" xfId="6429" xr:uid="{41634233-4A69-45E3-A0AA-441976E3E813}"/>
    <cellStyle name="Normal 4 17 3 2" xfId="27918" xr:uid="{1EE80E64-D218-45A6-89E3-06B29FAE7E02}"/>
    <cellStyle name="Normal 4 17 4" xfId="12702" xr:uid="{C48438E5-8747-40CA-AF02-F1AC404A1631}"/>
    <cellStyle name="Normal 4 17 4 2" xfId="33341" xr:uid="{4844638F-4F1B-406E-82E3-8AC2427CE4FA}"/>
    <cellStyle name="Normal 4 17 5" xfId="22859" xr:uid="{C1BD79DE-195F-4071-9BF9-6C909873CB44}"/>
    <cellStyle name="Normal 4 17 6" xfId="24078" xr:uid="{769DFCE0-6440-4FDE-A364-80FC34B56021}"/>
    <cellStyle name="Normal 4 18" xfId="9645" xr:uid="{06C1BBF9-FB58-49E2-9EBA-4DD2A5E3696B}"/>
    <cellStyle name="Normal 4 18 2" xfId="22860" xr:uid="{2F2CEBD7-FCA8-49A6-A8DB-5E57A4568E56}"/>
    <cellStyle name="Normal 4 18 3" xfId="31134" xr:uid="{5ED8A881-0292-4CA1-A5C7-25889EC2C253}"/>
    <cellStyle name="Normal 4 19" xfId="10016" xr:uid="{06491AE6-CB90-4239-8565-92D9DF1103A2}"/>
    <cellStyle name="Normal 4 19 2" xfId="22861" xr:uid="{A5684AB0-F85F-4D07-96FD-AB76DF4FA3A5}"/>
    <cellStyle name="Normal 4 2" xfId="830" xr:uid="{F027A874-B421-47AC-9548-4F01718A41A4}"/>
    <cellStyle name="Normal 4 2 10" xfId="12703" xr:uid="{46571CB1-A50F-4E62-9D19-FEFF5D55FD0D}"/>
    <cellStyle name="Normal 4 2 10 2" xfId="33342" xr:uid="{1B9B1660-8F76-47D3-9A30-C8AFBD939AA9}"/>
    <cellStyle name="Normal 4 2 11" xfId="12704" xr:uid="{D3E0FFDD-6111-482F-B833-E137E312C17B}"/>
    <cellStyle name="Normal 4 2 11 2" xfId="33343" xr:uid="{C3E8FD4A-5C60-4058-B21D-11C2CB24F6DB}"/>
    <cellStyle name="Normal 4 2 12" xfId="12705" xr:uid="{4542D956-4321-403E-B0E0-A6A412BAFB0C}"/>
    <cellStyle name="Normal 4 2 12 2" xfId="33344" xr:uid="{19C7495D-5BA7-45FA-9A7F-B4FB455E4814}"/>
    <cellStyle name="Normal 4 2 13" xfId="22862" xr:uid="{C9600257-B058-4026-917F-424BCBF892B1}"/>
    <cellStyle name="Normal 4 2 13 2" xfId="42618" xr:uid="{15D97499-7AE4-4D97-A276-B889250EAA50}"/>
    <cellStyle name="Normal 4 2 14" xfId="45028" xr:uid="{67FE9D98-D4FF-4CDE-AAAE-4329904B279E}"/>
    <cellStyle name="Normal 4 2 2" xfId="831" xr:uid="{DE6B779D-A060-40B0-846B-9ACB31C8958B}"/>
    <cellStyle name="Normal 4 2 2 10" xfId="832" xr:uid="{73462E05-3DDD-4825-8966-1753E3FE27C5}"/>
    <cellStyle name="Normal 4 2 2 10 2" xfId="22863" xr:uid="{D4B507D6-7F0B-48E7-B328-ED82789496E5}"/>
    <cellStyle name="Normal 4 2 2 11" xfId="1027" xr:uid="{756FF68D-0D0D-4E97-9E24-753E1FB2FB41}"/>
    <cellStyle name="Normal 4 2 2 12" xfId="1957" xr:uid="{2F9CF839-F4C3-45AB-8F8B-96A8C693D42B}"/>
    <cellStyle name="Normal 4 2 2 2" xfId="833" xr:uid="{6BCE8E9A-111A-45D3-9CDE-A73089E4A5E2}"/>
    <cellStyle name="Normal 4 2 2 2 2" xfId="834" xr:uid="{B0C2BF35-2B29-4932-9A6A-8339EF426009}"/>
    <cellStyle name="Normal 4 2 2 2 2 2" xfId="12709" xr:uid="{574D2306-9C13-4A1F-A810-595131F372B3}"/>
    <cellStyle name="Normal 4 2 2 2 2 2 2" xfId="12710" xr:uid="{CD5A7C9C-8135-4C63-A334-75B7194B475A}"/>
    <cellStyle name="Normal 4 2 2 2 2 2 2 2" xfId="33348" xr:uid="{DD0F9EA6-3553-47B9-AF29-D8B1610C15E5}"/>
    <cellStyle name="Normal 4 2 2 2 2 2 3" xfId="22866" xr:uid="{FA288E02-8ADC-48C9-9E39-71F42C93D672}"/>
    <cellStyle name="Normal 4 2 2 2 2 2 3 2" xfId="42621" xr:uid="{9C31D6FC-EF8C-400B-8D18-79EA4A8B88F1}"/>
    <cellStyle name="Normal 4 2 2 2 2 2 4" xfId="33347" xr:uid="{629417C4-A6E8-4F4C-92D4-5023EA7319CA}"/>
    <cellStyle name="Normal 4 2 2 2 2 2 5" xfId="45031" xr:uid="{F3F356C8-9AB0-4BF9-89C3-73404C4F420C}"/>
    <cellStyle name="Normal 4 2 2 2 2 3" xfId="12711" xr:uid="{96519465-D970-491A-A5FC-B79469E4C8D6}"/>
    <cellStyle name="Normal 4 2 2 2 2 3 2" xfId="33349" xr:uid="{96943B64-8340-4B3E-A694-A2DC38D02F3F}"/>
    <cellStyle name="Normal 4 2 2 2 2 4" xfId="22865" xr:uid="{20F39FE1-AB2E-4D4C-A38C-6980263C175B}"/>
    <cellStyle name="Normal 4 2 2 2 2 4 2" xfId="42620" xr:uid="{3D8353D5-E7DA-43F1-8903-E6F87690A279}"/>
    <cellStyle name="Normal 4 2 2 2 2 5" xfId="33346" xr:uid="{D2B5E88B-80D8-41D0-9445-9BA39615E126}"/>
    <cellStyle name="Normal 4 2 2 2 2 6" xfId="45030" xr:uid="{2F913E82-E66D-4B2C-A742-F9E70540AA1C}"/>
    <cellStyle name="Normal 4 2 2 2 2 7" xfId="12708" xr:uid="{46F50DD4-1566-44AD-A951-57B43A74A2CE}"/>
    <cellStyle name="Normal 4 2 2 2 3" xfId="835" xr:uid="{1B0B5EE3-9EA1-4D6B-8CBA-717E7E4A7963}"/>
    <cellStyle name="Normal 4 2 2 2 3 2" xfId="12713" xr:uid="{DE64E93C-E08B-4A16-9AE2-B6DBE2DC1F8A}"/>
    <cellStyle name="Normal 4 2 2 2 3 2 2" xfId="22868" xr:uid="{CB5C2985-1DF4-4E84-A9AF-472F08BE05CD}"/>
    <cellStyle name="Normal 4 2 2 2 3 2 2 2" xfId="42623" xr:uid="{250DCED9-E0CE-4A46-AA51-CB127C993ED8}"/>
    <cellStyle name="Normal 4 2 2 2 3 2 3" xfId="33351" xr:uid="{DB8001EF-62D5-4E76-A3E9-3EBFD1F4C965}"/>
    <cellStyle name="Normal 4 2 2 2 3 2 4" xfId="45033" xr:uid="{D65E477B-8009-46F6-9DA0-E6DD8E5F68DE}"/>
    <cellStyle name="Normal 4 2 2 2 3 3" xfId="22867" xr:uid="{CE6D3934-01DA-48C0-8FE2-ECBE8C799476}"/>
    <cellStyle name="Normal 4 2 2 2 3 3 2" xfId="42622" xr:uid="{7AC6C1E2-4249-4D07-8EFF-A7B6E6B331D5}"/>
    <cellStyle name="Normal 4 2 2 2 3 4" xfId="33350" xr:uid="{6F7DB838-7CC9-4D0C-9F47-2D5AA2A23EDA}"/>
    <cellStyle name="Normal 4 2 2 2 3 5" xfId="45032" xr:uid="{2BA176A6-8382-4889-9590-4A797DF7D6C9}"/>
    <cellStyle name="Normal 4 2 2 2 3 6" xfId="12712" xr:uid="{A923DB57-7083-467A-A09D-FA50E91F63F4}"/>
    <cellStyle name="Normal 4 2 2 2 4" xfId="836" xr:uid="{098BE11E-427F-4689-B9E4-73FB861BC4B4}"/>
    <cellStyle name="Normal 4 2 2 2 4 2" xfId="12715" xr:uid="{BB5E706E-1178-427A-BD9D-DB3B2B9115FB}"/>
    <cellStyle name="Normal 4 2 2 2 4 2 2" xfId="33353" xr:uid="{7BC14567-40BC-43AF-B9A5-8D6AB1F4185F}"/>
    <cellStyle name="Normal 4 2 2 2 4 3" xfId="22869" xr:uid="{6ADE5D47-7C41-45A1-BAA2-FAF89499E521}"/>
    <cellStyle name="Normal 4 2 2 2 4 3 2" xfId="42624" xr:uid="{C5F939E8-CFC8-443B-B40A-4A8B5B795634}"/>
    <cellStyle name="Normal 4 2 2 2 4 4" xfId="33352" xr:uid="{F998EC24-5EB8-46B7-B052-CEFC3922FBE2}"/>
    <cellStyle name="Normal 4 2 2 2 4 5" xfId="45034" xr:uid="{048318C3-9286-4CBF-AA08-5D71EF5E76FB}"/>
    <cellStyle name="Normal 4 2 2 2 4 6" xfId="12714" xr:uid="{2C7574A1-2933-493C-B805-A293C615FC1B}"/>
    <cellStyle name="Normal 4 2 2 2 5" xfId="837" xr:uid="{80C76C07-7405-47F5-B7C0-3B86ADA45B2F}"/>
    <cellStyle name="Normal 4 2 2 2 5 2" xfId="22870" xr:uid="{EB37ADE4-F9F2-4891-9C00-0E8C8354183C}"/>
    <cellStyle name="Normal 4 2 2 2 5 2 2" xfId="42625" xr:uid="{F673C644-BEF8-450F-8FE4-E1BB9E3ABAD4}"/>
    <cellStyle name="Normal 4 2 2 2 5 3" xfId="33354" xr:uid="{2152BCEA-AF02-4BAB-B14D-485F4A400838}"/>
    <cellStyle name="Normal 4 2 2 2 5 4" xfId="45035" xr:uid="{14A900D4-0417-4F1F-A996-FE1876721120}"/>
    <cellStyle name="Normal 4 2 2 2 5 5" xfId="12716" xr:uid="{7219FE15-9907-43FE-BC29-1671A56440F0}"/>
    <cellStyle name="Normal 4 2 2 2 6" xfId="838" xr:uid="{6E439802-685C-48D1-BE6F-C8C8626C92CC}"/>
    <cellStyle name="Normal 4 2 2 2 6 2" xfId="33345" xr:uid="{962F9E8B-EB38-496A-B2CB-DCACCAD38A96}"/>
    <cellStyle name="Normal 4 2 2 2 6 3" xfId="12707" xr:uid="{9BCC16CF-C309-4583-AE87-D2EC6CE67122}"/>
    <cellStyle name="Normal 4 2 2 2 7" xfId="839" xr:uid="{580A6889-9324-4F6E-9FDE-4099428F47EE}"/>
    <cellStyle name="Normal 4 2 2 2 7 2" xfId="42619" xr:uid="{8D1F9065-B8FC-45B8-9113-A5492E3A262F}"/>
    <cellStyle name="Normal 4 2 2 2 7 3" xfId="22864" xr:uid="{2DB5819B-5FC1-420F-A215-855B5517C4C5}"/>
    <cellStyle name="Normal 4 2 2 2 8" xfId="45029" xr:uid="{DB73E3C0-C470-49A7-830A-A4CC09BE3C4B}"/>
    <cellStyle name="Normal 4 2 2 2 9" xfId="2744" xr:uid="{B6C9D051-57A7-40BF-98DA-8B5C08262B5A}"/>
    <cellStyle name="Normal 4 2 2 3" xfId="840" xr:uid="{D66315B0-F9BE-448A-BC18-F404983E80C6}"/>
    <cellStyle name="Normal 4 2 2 3 2" xfId="12718" xr:uid="{AEE99D19-A335-452F-BA37-5A8263786901}"/>
    <cellStyle name="Normal 4 2 2 3 2 2" xfId="12719" xr:uid="{1F0ABA9C-6F18-4FF9-8856-98B1AEB6BFA0}"/>
    <cellStyle name="Normal 4 2 2 3 2 2 2" xfId="33357" xr:uid="{BD5D8A43-67D7-4804-BED5-4B545EDE5DE9}"/>
    <cellStyle name="Normal 4 2 2 3 2 3" xfId="22872" xr:uid="{2359E980-B221-41CD-B147-25C1C7286CFD}"/>
    <cellStyle name="Normal 4 2 2 3 2 3 2" xfId="42627" xr:uid="{17DC3755-8360-4E9D-97AC-EC2B13A77739}"/>
    <cellStyle name="Normal 4 2 2 3 2 4" xfId="33356" xr:uid="{0D9D5FD7-0262-4E79-846C-D39E8807098F}"/>
    <cellStyle name="Normal 4 2 2 3 2 5" xfId="45037" xr:uid="{8BE1043E-632A-4C20-B090-316A52657DE4}"/>
    <cellStyle name="Normal 4 2 2 3 3" xfId="12720" xr:uid="{073E88FF-EC0F-4044-B69B-4B7EBCF2ED54}"/>
    <cellStyle name="Normal 4 2 2 3 3 2" xfId="33358" xr:uid="{7E33D51E-F3AD-4EBC-8291-B6DC34410E45}"/>
    <cellStyle name="Normal 4 2 2 3 4" xfId="22871" xr:uid="{D5F13DEB-08F5-4D80-B26C-CAAAB0C2B47A}"/>
    <cellStyle name="Normal 4 2 2 3 4 2" xfId="42626" xr:uid="{09EAC2E0-CD05-4A91-9E91-E6B285EC1A5F}"/>
    <cellStyle name="Normal 4 2 2 3 5" xfId="33355" xr:uid="{B6D505BE-964E-4EA5-8E7D-91388AF0B5FA}"/>
    <cellStyle name="Normal 4 2 2 3 6" xfId="45036" xr:uid="{7558BD35-902C-4399-A210-935B994EFD17}"/>
    <cellStyle name="Normal 4 2 2 3 7" xfId="12717" xr:uid="{0DE5FFE4-0D3B-44F7-ACFE-860E58E4EC6B}"/>
    <cellStyle name="Normal 4 2 2 4" xfId="841" xr:uid="{E16936C8-2FC3-4C68-AD3A-4ECC7D68B198}"/>
    <cellStyle name="Normal 4 2 2 4 2" xfId="12722" xr:uid="{E70C659E-49C5-4EBB-8BC6-3B68EF3205E6}"/>
    <cellStyle name="Normal 4 2 2 4 2 2" xfId="22874" xr:uid="{DF23947A-8D20-496A-9BF6-BF1CB519B0C1}"/>
    <cellStyle name="Normal 4 2 2 4 2 2 2" xfId="42629" xr:uid="{056A5D84-0C55-43BC-904A-A914FB7F30B1}"/>
    <cellStyle name="Normal 4 2 2 4 2 3" xfId="33360" xr:uid="{83CD709D-8EBB-4A43-B8DF-09AD277AC4F6}"/>
    <cellStyle name="Normal 4 2 2 4 2 4" xfId="45039" xr:uid="{34B57664-450B-4132-9A06-F5AAF79090B9}"/>
    <cellStyle name="Normal 4 2 2 4 3" xfId="22873" xr:uid="{B19AF3E0-F35C-4B87-B93B-173DED15051A}"/>
    <cellStyle name="Normal 4 2 2 4 3 2" xfId="42628" xr:uid="{F8FB72FA-F052-4381-9648-CCC0F35BFC48}"/>
    <cellStyle name="Normal 4 2 2 4 4" xfId="33359" xr:uid="{574E42D2-4E65-41A5-BF31-4B77189FA520}"/>
    <cellStyle name="Normal 4 2 2 4 5" xfId="45038" xr:uid="{EC2D931D-95AC-478C-8765-A9523D9B5A0C}"/>
    <cellStyle name="Normal 4 2 2 4 6" xfId="12721" xr:uid="{A3F90912-F0DB-458E-95F3-D992BD1A5981}"/>
    <cellStyle name="Normal 4 2 2 5" xfId="842" xr:uid="{5B3E2925-061C-4A46-B8D8-A99418A1C1FD}"/>
    <cellStyle name="Normal 4 2 2 5 2" xfId="12724" xr:uid="{76C4D30C-2A05-49E1-B985-BB5E175AB825}"/>
    <cellStyle name="Normal 4 2 2 5 2 2" xfId="33362" xr:uid="{24AAD14A-197E-4741-8515-1A4B8B57ADD2}"/>
    <cellStyle name="Normal 4 2 2 5 3" xfId="22875" xr:uid="{DC6F0581-5D6C-45CE-B792-F53E3208E9E4}"/>
    <cellStyle name="Normal 4 2 2 5 3 2" xfId="42630" xr:uid="{77B874DE-A8B7-4D37-9E9B-729691221D67}"/>
    <cellStyle name="Normal 4 2 2 5 4" xfId="33361" xr:uid="{4B141B97-A9CD-41BF-BC15-AEE68C762E8E}"/>
    <cellStyle name="Normal 4 2 2 5 5" xfId="45040" xr:uid="{346BC323-58C8-4CFC-881B-0AD00EEE401A}"/>
    <cellStyle name="Normal 4 2 2 5 6" xfId="12723" xr:uid="{C27784FD-3F10-4D3C-AD09-1A36D61B0960}"/>
    <cellStyle name="Normal 4 2 2 6" xfId="843" xr:uid="{80EEBE4F-664A-4685-B705-48407A0E47BF}"/>
    <cellStyle name="Normal 4 2 2 6 2" xfId="22876" xr:uid="{DBBD4459-D435-4517-A1F6-4EC7D861B7FA}"/>
    <cellStyle name="Normal 4 2 2 6 2 2" xfId="42631" xr:uid="{C1536857-9853-46FE-B627-FF8E62300FE2}"/>
    <cellStyle name="Normal 4 2 2 6 3" xfId="33363" xr:uid="{14926C2E-790F-4276-8E85-CB53B8EAACF1}"/>
    <cellStyle name="Normal 4 2 2 6 4" xfId="45041" xr:uid="{D729F356-9009-4D3A-A1B8-389D4ADE66DE}"/>
    <cellStyle name="Normal 4 2 2 6 5" xfId="12725" xr:uid="{FD50755B-6262-4651-9FA5-FAEB7E2F907F}"/>
    <cellStyle name="Normal 4 2 2 7" xfId="844" xr:uid="{51412119-7A13-48A8-9690-4928716A289B}"/>
    <cellStyle name="Normal 4 2 2 7 2" xfId="33364" xr:uid="{2982935A-9A1B-4599-B9E8-54EC8088F7EA}"/>
    <cellStyle name="Normal 4 2 2 7 3" xfId="12726" xr:uid="{DC6748B7-2D0F-4187-BF26-313DF52CEA2D}"/>
    <cellStyle name="Normal 4 2 2 8" xfId="845" xr:uid="{BADEB4EA-0871-45C8-8E4B-FFF2935BD7A3}"/>
    <cellStyle name="Normal 4 2 2 8 2" xfId="12727" xr:uid="{95DEA277-4708-4380-B68D-C01E33889F19}"/>
    <cellStyle name="Normal 4 2 2 9" xfId="846" xr:uid="{C199BD4A-AA2F-4EEE-B4BF-76EBDDB8525B}"/>
    <cellStyle name="Normal 4 2 2 9 2" xfId="12706" xr:uid="{8B5E5AE1-E120-4A22-B2D1-DBAAD9E85EFA}"/>
    <cellStyle name="Normal 4 2 2_table 12  13 nov 2013 (2)" xfId="847" xr:uid="{B43E912E-D1C0-4FDB-A694-823D36D26B02}"/>
    <cellStyle name="Normal 4 2 3" xfId="848" xr:uid="{085EEFE6-7C38-4D6E-BEC6-BD0846EF0DEC}"/>
    <cellStyle name="Normal 4 2 3 2" xfId="4447" xr:uid="{3A6FA8B9-1B6F-4473-AD12-744E9619AEAE}"/>
    <cellStyle name="Normal 4 2 3 2 2" xfId="12730" xr:uid="{6BD22889-AAF7-4891-8A70-E5974005ED65}"/>
    <cellStyle name="Normal 4 2 3 2 2 2" xfId="12731" xr:uid="{8976E77E-EB63-46AF-B003-73DB8D5E9E7B}"/>
    <cellStyle name="Normal 4 2 3 2 2 2 2" xfId="33368" xr:uid="{788350B1-720C-4A2E-8987-3C3608E839F7}"/>
    <cellStyle name="Normal 4 2 3 2 2 3" xfId="22879" xr:uid="{66B5BF84-C664-4748-8359-E267365A7306}"/>
    <cellStyle name="Normal 4 2 3 2 2 3 2" xfId="42633" xr:uid="{89924F0D-502B-4D2C-A814-069E31D5FA90}"/>
    <cellStyle name="Normal 4 2 3 2 2 4" xfId="33367" xr:uid="{376BA61E-339A-4051-8395-BB25B261C918}"/>
    <cellStyle name="Normal 4 2 3 2 2 5" xfId="45043" xr:uid="{1B2025A9-92BA-4653-B7BE-9A4031357A75}"/>
    <cellStyle name="Normal 4 2 3 2 3" xfId="12732" xr:uid="{C916A0BA-1032-4B19-BC78-94C2FB1EDF13}"/>
    <cellStyle name="Normal 4 2 3 2 3 2" xfId="33369" xr:uid="{9BB72992-C646-4823-BFDD-5986FD882978}"/>
    <cellStyle name="Normal 4 2 3 2 4" xfId="12729" xr:uid="{52D18997-F58D-49A2-949D-73F107FA3D6F}"/>
    <cellStyle name="Normal 4 2 3 2 4 2" xfId="33366" xr:uid="{461FBC09-6537-411D-88DB-A27CC7346CE3}"/>
    <cellStyle name="Normal 4 2 3 2 5" xfId="22878" xr:uid="{0A81E0A8-30D8-4521-968C-BEB279D863B0}"/>
    <cellStyle name="Normal 4 2 3 2 5 2" xfId="42632" xr:uid="{1C6E7FB5-F65B-40FC-BF63-0CA0A6CD4052}"/>
    <cellStyle name="Normal 4 2 3 2 6" xfId="45042" xr:uid="{AD800329-068E-4B2D-93F0-05A9DCA5F220}"/>
    <cellStyle name="Normal 4 2 3 3" xfId="12733" xr:uid="{7B49C5C6-9BC6-459F-B7F1-D43B3F59319C}"/>
    <cellStyle name="Normal 4 2 3 3 2" xfId="12734" xr:uid="{AD2C932E-A9B5-4A0D-B40B-63310A9AA212}"/>
    <cellStyle name="Normal 4 2 3 3 2 2" xfId="22881" xr:uid="{1BD17284-7EBF-4AB5-B667-F919A84E0C47}"/>
    <cellStyle name="Normal 4 2 3 3 2 2 2" xfId="42635" xr:uid="{5A957BC5-28AE-4A02-8275-AE6F8047AD95}"/>
    <cellStyle name="Normal 4 2 3 3 2 3" xfId="33371" xr:uid="{FE10DE88-A347-4149-A810-D14BF509952B}"/>
    <cellStyle name="Normal 4 2 3 3 2 4" xfId="45045" xr:uid="{7A9D0555-A1E5-4418-BDEF-F9D536F581BC}"/>
    <cellStyle name="Normal 4 2 3 3 3" xfId="22880" xr:uid="{401BEE8A-454D-4697-9F1F-5F8A2DE25BF0}"/>
    <cellStyle name="Normal 4 2 3 3 3 2" xfId="42634" xr:uid="{9C8F0A2A-C0A2-4B85-9147-D980DF3452D9}"/>
    <cellStyle name="Normal 4 2 3 3 4" xfId="33370" xr:uid="{AB1AB223-456F-4764-A555-B7DBD3876B99}"/>
    <cellStyle name="Normal 4 2 3 3 5" xfId="45044" xr:uid="{8A1855AC-B6B7-4EA4-9260-FD7C40CAAC13}"/>
    <cellStyle name="Normal 4 2 3 4" xfId="12735" xr:uid="{C4B0BF23-9433-41BE-B043-689BB61772E2}"/>
    <cellStyle name="Normal 4 2 3 4 2" xfId="12736" xr:uid="{C14DDDA1-8AF4-4327-80D1-61905907CFFE}"/>
    <cellStyle name="Normal 4 2 3 4 2 2" xfId="33373" xr:uid="{C3080737-9EBF-438D-9DAC-4F4801AB125C}"/>
    <cellStyle name="Normal 4 2 3 4 3" xfId="22882" xr:uid="{46DB3CB8-555B-4064-8D1F-FC0A7AC89C53}"/>
    <cellStyle name="Normal 4 2 3 4 3 2" xfId="42636" xr:uid="{1579E325-5B4A-4B88-AA63-EEC4CBD42A84}"/>
    <cellStyle name="Normal 4 2 3 4 4" xfId="33372" xr:uid="{D69BF731-6DFE-4EB7-9320-6708BAC2E35F}"/>
    <cellStyle name="Normal 4 2 3 4 5" xfId="45046" xr:uid="{B81B3892-5901-4899-BBA8-FAF83768A184}"/>
    <cellStyle name="Normal 4 2 3 5" xfId="12737" xr:uid="{F116AF9B-2534-437B-92DD-ED7BB23CF661}"/>
    <cellStyle name="Normal 4 2 3 5 2" xfId="22883" xr:uid="{13872DCE-F262-48E7-AD7A-9DD803AAC758}"/>
    <cellStyle name="Normal 4 2 3 5 2 2" xfId="42637" xr:uid="{19BB9BCA-C88F-4755-BDBD-A4F2EC29D428}"/>
    <cellStyle name="Normal 4 2 3 5 3" xfId="33374" xr:uid="{5EADF4F5-2F9F-4F5F-99E7-569E5D2443C2}"/>
    <cellStyle name="Normal 4 2 3 5 4" xfId="45047" xr:uid="{9273D16B-44C3-42AD-A14D-F960EFDDBAC1}"/>
    <cellStyle name="Normal 4 2 3 6" xfId="12728" xr:uid="{45E43A46-4F26-45D9-BE22-DC45A92C6FF5}"/>
    <cellStyle name="Normal 4 2 3 6 2" xfId="33365" xr:uid="{D4FE54D4-FBD3-4261-B9C9-FE1F2FD7F518}"/>
    <cellStyle name="Normal 4 2 3 7" xfId="22877" xr:uid="{3775A9D0-C0CE-4B62-9DE8-ADD18F0B1036}"/>
    <cellStyle name="Normal 4 2 3 8" xfId="2558" xr:uid="{0538F2AE-B86D-416B-A5EF-C12F748B2786}"/>
    <cellStyle name="Normal 4 2 4" xfId="849" xr:uid="{A46E5881-4A16-443F-B077-B905D5708507}"/>
    <cellStyle name="Normal 4 2 4 2" xfId="12739" xr:uid="{E4F50413-1932-4E2C-9A29-D6F09C313C3D}"/>
    <cellStyle name="Normal 4 2 4 2 2" xfId="12740" xr:uid="{8145C5B7-E02A-4899-9947-0FFCDA2FD249}"/>
    <cellStyle name="Normal 4 2 4 2 2 2" xfId="33377" xr:uid="{59D7913D-A862-4ABA-8BE2-A1C8C2C500F2}"/>
    <cellStyle name="Normal 4 2 4 2 3" xfId="22885" xr:uid="{D8FA2EEE-D14D-4FD8-9B82-44B6DA32FE8A}"/>
    <cellStyle name="Normal 4 2 4 2 3 2" xfId="42638" xr:uid="{BCBD6DC5-4519-4F77-97F1-76C740C806C0}"/>
    <cellStyle name="Normal 4 2 4 2 4" xfId="33376" xr:uid="{022F11F4-1118-4F3A-96A9-FC5BB9238B09}"/>
    <cellStyle name="Normal 4 2 4 2 5" xfId="45048" xr:uid="{B3988C1C-E295-47FC-827F-6107C63535F6}"/>
    <cellStyle name="Normal 4 2 4 3" xfId="12741" xr:uid="{20005870-98FD-43A4-B71D-0C804C7E2263}"/>
    <cellStyle name="Normal 4 2 4 3 2" xfId="22886" xr:uid="{749E62B5-0001-4FAB-AD96-C9384C239883}"/>
    <cellStyle name="Normal 4 2 4 3 2 2" xfId="42639" xr:uid="{97BAFDAC-3E6C-40F2-A034-0A8D24430D90}"/>
    <cellStyle name="Normal 4 2 4 3 3" xfId="33378" xr:uid="{359609BF-03FA-4293-BDD4-CE827CEF2316}"/>
    <cellStyle name="Normal 4 2 4 3 4" xfId="45049" xr:uid="{3F65E2CC-F6BE-4D39-9057-623DDF3B0CD6}"/>
    <cellStyle name="Normal 4 2 4 4" xfId="12738" xr:uid="{EA0744BF-0553-4FF1-8103-D840EE458718}"/>
    <cellStyle name="Normal 4 2 4 4 2" xfId="33375" xr:uid="{B108DB6C-C8F4-4E4B-9080-BBF70AC0546A}"/>
    <cellStyle name="Normal 4 2 4 5" xfId="22884" xr:uid="{5AE71DC3-B07D-44B6-9C11-A902EFFB5B14}"/>
    <cellStyle name="Normal 4 2 4 6" xfId="3125" xr:uid="{EC85A1AF-FD53-4DFD-9A38-DB0E0754C6A0}"/>
    <cellStyle name="Normal 4 2 5" xfId="850" xr:uid="{B52AB3C5-339B-4A1A-AF88-36C1B7865C83}"/>
    <cellStyle name="Normal 4 2 5 2" xfId="12743" xr:uid="{DBF665FE-DF56-4F7C-A5A8-D5296A823298}"/>
    <cellStyle name="Normal 4 2 5 2 2" xfId="22888" xr:uid="{A58354FD-4061-414D-A0FC-13569EDB1217}"/>
    <cellStyle name="Normal 4 2 5 2 2 2" xfId="42640" xr:uid="{47F92A8B-7CB5-4B4A-A3F6-7002E89201B2}"/>
    <cellStyle name="Normal 4 2 5 2 3" xfId="33380" xr:uid="{CF7C1730-09A2-4534-90D0-ABD44157BCFC}"/>
    <cellStyle name="Normal 4 2 5 2 4" xfId="45050" xr:uid="{E250DE06-399E-4334-9890-11BE543FDE06}"/>
    <cellStyle name="Normal 4 2 5 3" xfId="22889" xr:uid="{525580F0-7909-4AE2-8218-B97C12F45CD9}"/>
    <cellStyle name="Normal 4 2 5 3 2" xfId="42641" xr:uid="{271B4928-F787-49F2-9A5A-EB6798338BB5}"/>
    <cellStyle name="Normal 4 2 5 3 3" xfId="45051" xr:uid="{7F19349F-C00C-4EC8-8856-21B023101A56}"/>
    <cellStyle name="Normal 4 2 5 4" xfId="22887" xr:uid="{087C9121-5C3B-4F4B-820E-628197D8EF32}"/>
    <cellStyle name="Normal 4 2 5 5" xfId="33379" xr:uid="{BF92D619-70B4-4578-AACE-49C4B540B1B8}"/>
    <cellStyle name="Normal 4 2 5 6" xfId="12742" xr:uid="{E0699005-384B-4E58-859C-9213CDA90F66}"/>
    <cellStyle name="Normal 4 2 6" xfId="851" xr:uid="{C053BDB6-E784-476B-818A-32D6C1DCE132}"/>
    <cellStyle name="Normal 4 2 6 2" xfId="12745" xr:uid="{5489B56B-C7D7-45F2-860B-FFF712B7FE45}"/>
    <cellStyle name="Normal 4 2 6 2 2" xfId="22891" xr:uid="{37839ACA-4EE2-4F25-AB21-56904621E127}"/>
    <cellStyle name="Normal 4 2 6 2 2 2" xfId="42642" xr:uid="{A85C9B91-1107-4EFF-B67A-7FA6178CD100}"/>
    <cellStyle name="Normal 4 2 6 2 3" xfId="33382" xr:uid="{5E77C24A-5ED2-45B9-BA0C-4B39C70233F3}"/>
    <cellStyle name="Normal 4 2 6 2 4" xfId="45052" xr:uid="{77901935-6C6E-4485-ADC9-89B869499A57}"/>
    <cellStyle name="Normal 4 2 6 3" xfId="22890" xr:uid="{120E5AEC-3E50-4932-8F1F-59E7BA52701C}"/>
    <cellStyle name="Normal 4 2 6 4" xfId="33381" xr:uid="{A489C71C-D821-4ACD-A8B0-055201805B31}"/>
    <cellStyle name="Normal 4 2 6 5" xfId="12744" xr:uid="{0E63DF6E-39FE-4BCC-958F-868D05DF1951}"/>
    <cellStyle name="Normal 4 2 7" xfId="852" xr:uid="{365C375A-8B4B-4E10-BC48-CD11E15322B1}"/>
    <cellStyle name="Normal 4 2 7 2" xfId="22892" xr:uid="{649D14E7-8C48-4195-9AAB-E1849B253814}"/>
    <cellStyle name="Normal 4 2 7 3" xfId="12746" xr:uid="{F057D408-31EF-42CD-96CE-13CB4B8F67A4}"/>
    <cellStyle name="Normal 4 2 8" xfId="853" xr:uid="{3D545148-3D04-4141-ADDB-0D09903A45A3}"/>
    <cellStyle name="Normal 4 2 8 2" xfId="22893" xr:uid="{21B89249-DCB8-465E-A52D-2F37A828EBE1}"/>
    <cellStyle name="Normal 4 2 8 3" xfId="33383" xr:uid="{83DF47C1-5D76-47D6-BB84-60913B0C42A0}"/>
    <cellStyle name="Normal 4 2 8 4" xfId="12747" xr:uid="{37F1304F-2355-48D7-9A23-69B5124B5CCE}"/>
    <cellStyle name="Normal 4 2 9" xfId="1026" xr:uid="{62436033-A572-4EF0-9AEF-D356A9944CFF}"/>
    <cellStyle name="Normal 4 2 9 2" xfId="22894" xr:uid="{A254B799-C779-4F1C-8090-252F486A5D4E}"/>
    <cellStyle name="Normal 4 2 9 2 2" xfId="42643" xr:uid="{FAD11DCD-3DCE-4F67-A2F5-010A55D3CDF6}"/>
    <cellStyle name="Normal 4 2 9 3" xfId="45053" xr:uid="{2129670B-C7CE-47D8-83E6-464C5782C75A}"/>
    <cellStyle name="Normal 4 2 9 4" xfId="12748" xr:uid="{110241A9-B20F-44E1-81AE-2EC516772A9B}"/>
    <cellStyle name="Normal 4 2_JADUAL 14 16 (2) (2)" xfId="854" xr:uid="{8B757F84-09A7-4849-87B6-B6CA41DDD8F9}"/>
    <cellStyle name="Normal 4 20" xfId="22895" xr:uid="{48062424-2C5E-4716-9948-DF3659B2935A}"/>
    <cellStyle name="Normal 4 21" xfId="49571" xr:uid="{2AE1479D-AC45-454C-BC25-441360C15183}"/>
    <cellStyle name="Normal 4 3" xfId="855" xr:uid="{3E2087E3-172B-4892-8580-625B2C94069D}"/>
    <cellStyle name="Normal 4 3 2" xfId="1028" xr:uid="{23FD7AE7-C37B-45E8-AD58-F5712CC70988}"/>
    <cellStyle name="Normal 4 3 2 2" xfId="4448" xr:uid="{2C465984-848B-4626-A4E3-1C0B4C16E7B6}"/>
    <cellStyle name="Normal 4 3 2 2 2" xfId="12750" xr:uid="{65EC0B68-EAEB-4973-86AA-52E58D3E9100}"/>
    <cellStyle name="Normal 4 3 2 3" xfId="12751" xr:uid="{8F26832B-7DED-45B5-BBEF-FF3FC21407EF}"/>
    <cellStyle name="Normal 4 3 2 4" xfId="12749" xr:uid="{997CFD74-AC3E-442C-BD77-E573AA1813C2}"/>
    <cellStyle name="Normal 4 3 2 5" xfId="22897" xr:uid="{55498AC6-FD38-4B99-B10B-03D6C5F9B502}"/>
    <cellStyle name="Normal 4 3 2 6" xfId="2745" xr:uid="{BB2554ED-69D1-4884-95F0-3BA9AA48755A}"/>
    <cellStyle name="Normal 4 3 3" xfId="1561" xr:uid="{4898D17B-9E53-47A5-AE0C-4A09B4360D5A}"/>
    <cellStyle name="Normal 4 3 3 2" xfId="12752" xr:uid="{DA11AE53-0C73-45A8-8924-D7F8E7A4B5FC}"/>
    <cellStyle name="Normal 4 3 3 3" xfId="2559" xr:uid="{AB8B192E-11A5-459B-A9DE-A07B530651F0}"/>
    <cellStyle name="Normal 4 3 4" xfId="3364" xr:uid="{7CBF478B-B35F-4315-8312-9B99DD28AE96}"/>
    <cellStyle name="Normal 4 3 4 2" xfId="12753" xr:uid="{34C8E31D-5409-4F98-AC2C-8F4D6ED35D38}"/>
    <cellStyle name="Normal 4 3 5" xfId="22896" xr:uid="{B083C066-BE61-416E-B48C-6761825CABD2}"/>
    <cellStyle name="Normal 4 4" xfId="856" xr:uid="{3A50994E-362A-46D9-A0CF-7E1CD8446908}"/>
    <cellStyle name="Normal 4 4 10" xfId="22898" xr:uid="{69658613-8C52-447D-804A-561491E7A062}"/>
    <cellStyle name="Normal 4 4 11" xfId="1816" xr:uid="{6B18765F-B53A-491B-AD8F-EC8515C7523B}"/>
    <cellStyle name="Normal 4 4 2" xfId="1029" xr:uid="{2A19086D-F27E-4572-9BCB-4EC160E43670}"/>
    <cellStyle name="Normal 4 4 2 10" xfId="2560" xr:uid="{ED3BCD4A-459E-4576-B970-0F669C2BBA1B}"/>
    <cellStyle name="Normal 4 4 2 2" xfId="12755" xr:uid="{7E4FAB65-6770-4F65-A7EF-2E775D0FCE32}"/>
    <cellStyle name="Normal 4 4 2 2 2" xfId="12756" xr:uid="{C236232D-48FB-4599-A27D-E2B49C27A579}"/>
    <cellStyle name="Normal 4 4 2 2 2 2" xfId="12757" xr:uid="{15707837-43A1-4190-9121-DB5401DDF3DF}"/>
    <cellStyle name="Normal 4 4 2 2 2 2 2" xfId="33386" xr:uid="{EC2E4F3D-F7AD-4C89-AC25-F7784B28115A}"/>
    <cellStyle name="Normal 4 4 2 2 2 3" xfId="33385" xr:uid="{65055606-54DD-41D3-A3F6-E3FCFF064C65}"/>
    <cellStyle name="Normal 4 4 2 2 3" xfId="12758" xr:uid="{F4E03045-5364-42EA-8B02-04A5BF8CB810}"/>
    <cellStyle name="Normal 4 4 2 2 3 2" xfId="33387" xr:uid="{4F5B75C9-DCA7-4AB7-ACA0-D387E9446AC0}"/>
    <cellStyle name="Normal 4 4 2 2 4" xfId="33384" xr:uid="{F375795C-FE37-473E-913F-3F7FE18475F5}"/>
    <cellStyle name="Normal 4 4 2 3" xfId="12759" xr:uid="{6DF53C76-9C8B-4837-96BA-5007A37F6A39}"/>
    <cellStyle name="Normal 4 4 2 3 2" xfId="12760" xr:uid="{40136815-6F63-42D0-8778-C36044EFC9F2}"/>
    <cellStyle name="Normal 4 4 2 3 2 2" xfId="33389" xr:uid="{898C1B1D-8CDA-4445-AFE5-C9F4A74CB7B0}"/>
    <cellStyle name="Normal 4 4 2 3 3" xfId="33388" xr:uid="{18965836-E124-4221-A128-2CC917AC7BDF}"/>
    <cellStyle name="Normal 4 4 2 4" xfId="12761" xr:uid="{0A15E26C-BFDA-4A48-B8CD-0351A16F4C36}"/>
    <cellStyle name="Normal 4 4 2 4 2" xfId="12762" xr:uid="{AA283E42-B09F-451B-831D-1D7106070B13}"/>
    <cellStyle name="Normal 4 4 2 4 2 2" xfId="33391" xr:uid="{BD0924B6-5789-4D8E-A7EB-011371B2586C}"/>
    <cellStyle name="Normal 4 4 2 4 3" xfId="33390" xr:uid="{0EE2CB10-766E-4DDA-9F0F-0148F2BCDE74}"/>
    <cellStyle name="Normal 4 4 2 5" xfId="12763" xr:uid="{FCEBC3EE-1218-4A38-8D82-962CE92D1736}"/>
    <cellStyle name="Normal 4 4 2 5 2" xfId="33392" xr:uid="{5748E1A6-574D-41EE-B117-221605D6AA61}"/>
    <cellStyle name="Normal 4 4 2 6" xfId="12764" xr:uid="{74F0C968-479C-4DC3-B166-D289F302F710}"/>
    <cellStyle name="Normal 4 4 2 6 2" xfId="33393" xr:uid="{1D1D9244-8F06-4484-AAB4-9980C107ED62}"/>
    <cellStyle name="Normal 4 4 2 7" xfId="12765" xr:uid="{9CA60C4D-0293-42F0-B0EB-AEE753F2837F}"/>
    <cellStyle name="Normal 4 4 2 8" xfId="12754" xr:uid="{B409A09B-283D-4BB7-B1AC-CDB7062E9CC2}"/>
    <cellStyle name="Normal 4 4 2 9" xfId="22899" xr:uid="{44AA6904-D541-49A7-AA84-3E8C17E8DDAD}"/>
    <cellStyle name="Normal 4 4 3" xfId="1562" xr:uid="{557B655C-3D44-4385-9546-88C72C33A0FC}"/>
    <cellStyle name="Normal 4 4 3 2" xfId="12767" xr:uid="{BF01E227-1FF2-46DA-834D-DFE0C9E9EB8D}"/>
    <cellStyle name="Normal 4 4 3 2 2" xfId="12768" xr:uid="{69A072E8-A75E-4931-AE4E-9C9353A67FCD}"/>
    <cellStyle name="Normal 4 4 3 2 2 2" xfId="33396" xr:uid="{C9F1532F-5290-4F1D-B095-2B931EAF8B90}"/>
    <cellStyle name="Normal 4 4 3 2 3" xfId="33395" xr:uid="{87BC902B-C1A2-4528-9D1B-99CA6B7E93C9}"/>
    <cellStyle name="Normal 4 4 3 3" xfId="12769" xr:uid="{76D8B6AA-AD0C-4ED3-AFA6-62FF73CE390F}"/>
    <cellStyle name="Normal 4 4 3 3 2" xfId="33397" xr:uid="{B62DF551-A593-41CF-B98F-CEF4790B0F0C}"/>
    <cellStyle name="Normal 4 4 3 4" xfId="33394" xr:uid="{3A258C93-9566-4948-9B51-59994C3FCDA4}"/>
    <cellStyle name="Normal 4 4 3 5" xfId="12766" xr:uid="{E4FFF913-AC45-4B24-9D5D-5CF2D526F8F8}"/>
    <cellStyle name="Normal 4 4 4" xfId="12770" xr:uid="{5E0E13F9-3FA8-4A51-A6CB-97A559341249}"/>
    <cellStyle name="Normal 4 4 4 2" xfId="12771" xr:uid="{8DBF9451-B37A-408A-8036-78728D60ED52}"/>
    <cellStyle name="Normal 4 4 4 2 2" xfId="33399" xr:uid="{D48BB921-F395-4C92-835E-054CEC25D59D}"/>
    <cellStyle name="Normal 4 4 4 3" xfId="33398" xr:uid="{53B19180-D3B3-4BDF-AD2F-1E3BFB2ACAD4}"/>
    <cellStyle name="Normal 4 4 5" xfId="12772" xr:uid="{000C7549-1BD1-4803-BC05-70A3456279A0}"/>
    <cellStyle name="Normal 4 4 5 2" xfId="12773" xr:uid="{4B24B45D-EE8E-476F-AA3D-14B215B66E11}"/>
    <cellStyle name="Normal 4 4 5 2 2" xfId="33401" xr:uid="{0EA5953D-FD5B-4923-B3FA-EBA1A65F1C0B}"/>
    <cellStyle name="Normal 4 4 5 3" xfId="33400" xr:uid="{44E8FB60-1833-434D-98B8-3E55B67C2357}"/>
    <cellStyle name="Normal 4 4 6" xfId="12774" xr:uid="{D8A371BC-464E-4936-B09A-05ECAB03009B}"/>
    <cellStyle name="Normal 4 4 7" xfId="12775" xr:uid="{A687BC3F-138B-4F7B-A5F9-562A0E55B835}"/>
    <cellStyle name="Normal 4 4 7 2" xfId="33402" xr:uid="{2D892E58-AE9A-43AC-96AD-214B2CE110F5}"/>
    <cellStyle name="Normal 4 4 8" xfId="12776" xr:uid="{3A5C7209-92B2-48B0-A1E4-F2F0822BCC93}"/>
    <cellStyle name="Normal 4 4 8 2" xfId="33403" xr:uid="{3AC6FC6E-8AD7-44A9-9050-B38709B173B0}"/>
    <cellStyle name="Normal 4 4 9" xfId="10020" xr:uid="{73D24AA0-7349-4D5F-B922-10A4231B552D}"/>
    <cellStyle name="Normal 4 5" xfId="857" xr:uid="{28B60FDA-9D84-4AEE-9B78-60D90324028D}"/>
    <cellStyle name="Normal 4 5 10" xfId="1817" xr:uid="{ECBCD67C-C506-4CEC-9B10-B20ED969C087}"/>
    <cellStyle name="Normal 4 5 2" xfId="1030" xr:uid="{7B23FA95-57B0-4E79-BB78-1B271907C8C3}"/>
    <cellStyle name="Normal 4 5 2 2" xfId="12778" xr:uid="{4D6D4FDF-2910-4B71-91B7-99823E2C06EA}"/>
    <cellStyle name="Normal 4 5 2 2 2" xfId="12779" xr:uid="{E6337C87-3E31-42F1-8AEE-95174958CB03}"/>
    <cellStyle name="Normal 4 5 2 2 2 2" xfId="33405" xr:uid="{DCDA2558-645C-4DE9-BCBD-3C54D3886FD4}"/>
    <cellStyle name="Normal 4 5 2 2 3" xfId="33404" xr:uid="{8C00CE75-58A7-47AE-AE04-22F6CA8B2578}"/>
    <cellStyle name="Normal 4 5 2 3" xfId="12780" xr:uid="{18979CF6-7C52-4DCA-A707-34FE0E4573C6}"/>
    <cellStyle name="Normal 4 5 2 3 2" xfId="33406" xr:uid="{51247FC2-76B7-479D-8270-8FD662FB04A1}"/>
    <cellStyle name="Normal 4 5 2 4" xfId="12781" xr:uid="{2784B18C-40EF-43F3-9422-3C9B7FFD0DDA}"/>
    <cellStyle name="Normal 4 5 2 4 2" xfId="33407" xr:uid="{E108F31D-B814-4A31-A05F-15917334B514}"/>
    <cellStyle name="Normal 4 5 2 5" xfId="12782" xr:uid="{053B6A22-65C7-4BEB-BE6F-4D605C2D8FF1}"/>
    <cellStyle name="Normal 4 5 2 6" xfId="12777" xr:uid="{370D09AB-3FC9-4F17-816A-2E65C5DD9226}"/>
    <cellStyle name="Normal 4 5 2 7" xfId="2692" xr:uid="{D38669A8-86B1-4A69-909A-A0832D071A94}"/>
    <cellStyle name="Normal 4 5 3" xfId="12783" xr:uid="{BA2F14A8-63C2-401E-A4C7-61D244E3B439}"/>
    <cellStyle name="Normal 4 5 3 2" xfId="12784" xr:uid="{CE9FB519-4305-4DD8-8730-EE2FB82A8F2D}"/>
    <cellStyle name="Normal 4 5 3 2 2" xfId="33409" xr:uid="{17339A31-C0B7-478A-9E40-2958C723A749}"/>
    <cellStyle name="Normal 4 5 3 3" xfId="33408" xr:uid="{1B157D3E-61BE-4797-A8A6-15B18EEDB1E8}"/>
    <cellStyle name="Normal 4 5 4" xfId="12785" xr:uid="{29A7DAF5-3D18-4323-821B-EB93165728A2}"/>
    <cellStyle name="Normal 4 5 4 2" xfId="12786" xr:uid="{7BFE3FC0-32C1-4965-BD5E-AB4A4B8F959D}"/>
    <cellStyle name="Normal 4 5 4 2 2" xfId="33411" xr:uid="{C04C27C5-6991-4D35-97AD-5E249B109595}"/>
    <cellStyle name="Normal 4 5 4 3" xfId="33410" xr:uid="{F54DB400-D3EA-4BA7-88FD-CC018318C8A1}"/>
    <cellStyle name="Normal 4 5 5" xfId="12787" xr:uid="{0C003101-DB92-49B9-A2A2-9CA634CD6AA9}"/>
    <cellStyle name="Normal 4 5 6" xfId="12788" xr:uid="{16666E7E-A6E3-42A7-9CC4-09223D013DF7}"/>
    <cellStyle name="Normal 4 5 6 2" xfId="33412" xr:uid="{F0B78B7F-E2C9-4CDF-A3FD-4A288F4BD491}"/>
    <cellStyle name="Normal 4 5 7" xfId="12789" xr:uid="{D7ACCE7E-52FC-493F-82C2-D05ECC5D81E7}"/>
    <cellStyle name="Normal 4 5 7 2" xfId="33413" xr:uid="{6B0AEAD6-7986-4D2F-853A-82CA09FE6547}"/>
    <cellStyle name="Normal 4 5 8" xfId="10021" xr:uid="{EE683AFB-1EC3-4A9E-A7AF-6DF3458ED779}"/>
    <cellStyle name="Normal 4 5 9" xfId="22900" xr:uid="{FEC9B22E-F8AB-4062-9CA9-1A2BA602F8F3}"/>
    <cellStyle name="Normal 4 6" xfId="858" xr:uid="{17EBBCF8-8091-44DD-983B-7809FE0B9A73}"/>
    <cellStyle name="Normal 4 6 2" xfId="1563" xr:uid="{7FF381B2-43DD-4951-8338-768A96388448}"/>
    <cellStyle name="Normal 4 6 2 2" xfId="6661" xr:uid="{BB51AEA0-0533-45D1-A0B4-55CEACEBD9C0}"/>
    <cellStyle name="Normal 4 6 2 2 2" xfId="12791" xr:uid="{ADCC6ECF-7D56-400B-B245-F32032B8D3C8}"/>
    <cellStyle name="Normal 4 6 2 2 2 2" xfId="33414" xr:uid="{8823721F-21CA-43CD-B77B-A5DC8489C34D}"/>
    <cellStyle name="Normal 4 6 2 2 3" xfId="28150" xr:uid="{82133ADC-33F4-4D96-BD7F-A7F49C779812}"/>
    <cellStyle name="Normal 4 6 2 3" xfId="12792" xr:uid="{B8D3078E-BDBA-4762-86C2-6E0A68936AAC}"/>
    <cellStyle name="Normal 4 6 2 3 2" xfId="33415" xr:uid="{9C8DC952-CF05-4C51-9216-BC1DFFFF67F5}"/>
    <cellStyle name="Normal 4 6 2 4" xfId="12793" xr:uid="{AC085B62-64C9-4DF8-B2D1-2E1B6D5F83F3}"/>
    <cellStyle name="Normal 4 6 2 5" xfId="12790" xr:uid="{519B016C-03D3-427F-ADED-A6635D30A208}"/>
    <cellStyle name="Normal 4 6 2 6" xfId="24376" xr:uid="{22F83F14-2849-4A30-B22E-E6C3D35417CA}"/>
    <cellStyle name="Normal 4 6 3" xfId="9818" xr:uid="{2C6C27BF-7112-4AE1-8D8A-8137A657BD59}"/>
    <cellStyle name="Normal 4 6 3 2" xfId="12794" xr:uid="{EFF298EC-E51B-4E47-83AD-63238554E603}"/>
    <cellStyle name="Normal 4 6 3 3" xfId="31305" xr:uid="{64E6B252-F4E4-4674-94A6-1AF6928087B3}"/>
    <cellStyle name="Normal 4 6 4" xfId="12795" xr:uid="{1A7BB56F-1B3A-4A5B-8A31-5D043C40B90C}"/>
    <cellStyle name="Normal 4 6 4 2" xfId="33416" xr:uid="{9C7B0F5F-1990-4CC7-8375-82661384DF43}"/>
    <cellStyle name="Normal 4 6 5" xfId="12796" xr:uid="{8B2EC4D5-80D9-4775-B1AF-6E9CFD179FBA}"/>
    <cellStyle name="Normal 4 6 5 2" xfId="33417" xr:uid="{7802D74C-5A16-4075-A388-21812F52D182}"/>
    <cellStyle name="Normal 4 6 6" xfId="10022" xr:uid="{0DF4D0DE-5E13-44B7-985F-D0C92EA5FED5}"/>
    <cellStyle name="Normal 4 6 7" xfId="22901" xr:uid="{A34F25D4-B86E-4B3A-A4B3-84EAC66E2A93}"/>
    <cellStyle name="Normal 4 6 8" xfId="1818" xr:uid="{6B9ECCFD-0EA0-4593-A8EE-811CE7EC5060}"/>
    <cellStyle name="Normal 4 7" xfId="859" xr:uid="{F2C85611-F5A9-4932-9F08-9E75B0EB2127}"/>
    <cellStyle name="Normal 4 7 2" xfId="1564" xr:uid="{D600F05A-66CF-41D6-AAEA-C0F977EE4158}"/>
    <cellStyle name="Normal 4 7 2 2" xfId="12798" xr:uid="{251FCB0C-F7DD-40E8-A51C-4E3B0A95BE7E}"/>
    <cellStyle name="Normal 4 7 2 3" xfId="12799" xr:uid="{DA92D354-ACAF-447B-8E8B-2B893F222EAF}"/>
    <cellStyle name="Normal 4 7 2 4" xfId="12797" xr:uid="{68CD1343-56E2-4219-8CFF-F7CBD66C3CE0}"/>
    <cellStyle name="Normal 4 7 3" xfId="12800" xr:uid="{3A18769F-35CA-463C-8C2B-10190DA8FA1E}"/>
    <cellStyle name="Normal 4 7 3 2" xfId="33418" xr:uid="{139376F4-1FD9-48A3-BD13-8943D742933B}"/>
    <cellStyle name="Normal 4 7 4" xfId="12801" xr:uid="{D301EB1C-1BC4-458F-96C9-BA8EA51A5B92}"/>
    <cellStyle name="Normal 4 7 4 2" xfId="33419" xr:uid="{AC558CEC-7D9B-4921-8F60-C07DD24E03D9}"/>
    <cellStyle name="Normal 4 7 5" xfId="10023" xr:uid="{5F86DB4F-27BC-44D0-8007-DB544EC18878}"/>
    <cellStyle name="Normal 4 7 6" xfId="22902" xr:uid="{5A6F63EC-8FFA-48D1-B25C-FCC1AC91D3DB}"/>
    <cellStyle name="Normal 4 7 7" xfId="1819" xr:uid="{28934296-3F91-4EEB-B1DB-C44655F80CAC}"/>
    <cellStyle name="Normal 4 8" xfId="860" xr:uid="{CB374FCB-115B-4A1F-8A51-363575C1948A}"/>
    <cellStyle name="Normal 4 8 2" xfId="12802" xr:uid="{57ED804E-11F3-41B3-A0CB-0302388D578A}"/>
    <cellStyle name="Normal 4 8 2 2" xfId="12803" xr:uid="{F835E225-A7F5-4244-94BC-E0EA5E9B4389}"/>
    <cellStyle name="Normal 4 8 2 3" xfId="12804" xr:uid="{233EB98A-868F-4344-8A2B-C739F0C596C8}"/>
    <cellStyle name="Normal 4 8 3" xfId="12805" xr:uid="{3F011E2F-2140-4392-9EA8-B36E462A62BE}"/>
    <cellStyle name="Normal 4 8 3 2" xfId="33420" xr:uid="{B15567A4-E922-4C29-9CA6-EF31E9A8564F}"/>
    <cellStyle name="Normal 4 8 4" xfId="12806" xr:uid="{60E19892-DD90-459B-AED8-16B1F79C3487}"/>
    <cellStyle name="Normal 4 8 4 2" xfId="33421" xr:uid="{37D4BCE7-25A6-4CBE-8043-DDD7CFF335BC}"/>
    <cellStyle name="Normal 4 8 5" xfId="10024" xr:uid="{259DFE1C-4A45-42D6-9EB5-66822BAD99AA}"/>
    <cellStyle name="Normal 4 8 6" xfId="22903" xr:uid="{A1863E72-91A1-4FAA-B830-6E77D139AB4E}"/>
    <cellStyle name="Normal 4 8 7" xfId="1820" xr:uid="{538E19FD-A35F-40D6-AEFA-B5D0BEDCE6E0}"/>
    <cellStyle name="Normal 4 9" xfId="861" xr:uid="{78F7CF79-A77D-4C0C-8419-EFB4D9628637}"/>
    <cellStyle name="Normal 4 9 2" xfId="12807" xr:uid="{9AE36B86-789D-4069-AF6E-E9264920D996}"/>
    <cellStyle name="Normal 4 9 2 2" xfId="12808" xr:uid="{C181F729-0DC5-48DF-830D-35FAC3BCEBB4}"/>
    <cellStyle name="Normal 4 9 3" xfId="12809" xr:uid="{44526B05-259F-4154-A7C0-C465FE784CF1}"/>
    <cellStyle name="Normal 4 9 4" xfId="10025" xr:uid="{DC407810-5E37-459F-B0C5-B602C8EAD297}"/>
    <cellStyle name="Normal 4 9 5" xfId="22904" xr:uid="{67C147B4-51DA-47D8-8C2F-B2145D629BA4}"/>
    <cellStyle name="Normal 4 9 6" xfId="1821" xr:uid="{1A6D90F7-26A4-499D-BA7A-A3970FA47CB0}"/>
    <cellStyle name="Normal 4_2b. DATA MDT vs PAN" xfId="22905" xr:uid="{395DA8E5-C2CF-458C-9C36-CA531B36E597}"/>
    <cellStyle name="Normal 40" xfId="1472" xr:uid="{9FC6A151-47FB-49D6-AC66-146AAA1B32CB}"/>
    <cellStyle name="Normal 40 10" xfId="1852" xr:uid="{50D4D661-4597-440F-8EDC-29DBEDBDB3DE}"/>
    <cellStyle name="Normal 40 2" xfId="1918" xr:uid="{5E955BF5-9A58-4F44-9466-D92887510D35}"/>
    <cellStyle name="Normal 40 2 2" xfId="4545" xr:uid="{9C0ED5E9-82EA-48F4-92AE-3633C1BF8D9B}"/>
    <cellStyle name="Normal 40 2 2 2" xfId="8343" xr:uid="{0DE8CD03-1FB7-4ED2-B187-FBBC6FA85CA9}"/>
    <cellStyle name="Normal 40 2 2 2 2" xfId="29833" xr:uid="{CDD7F81E-2419-4A92-BB99-C580A1D949DF}"/>
    <cellStyle name="Normal 40 2 2 3" xfId="26058" xr:uid="{4152DACE-D8B3-4373-BC24-EE9237398880}"/>
    <cellStyle name="Normal 40 2 2 4" xfId="48665" xr:uid="{1687CEA3-7ED8-44D7-A6C1-F9B37E14FD25}"/>
    <cellStyle name="Normal 40 2 3" xfId="6001" xr:uid="{DCFC1F8D-9474-4ADB-BE5D-A51108A2A106}"/>
    <cellStyle name="Normal 40 2 3 2" xfId="27488" xr:uid="{7D82DE85-DE81-46F2-ACEE-1C672AAB080C}"/>
    <cellStyle name="Normal 40 2 3 3" xfId="49178" xr:uid="{B939F917-7CA0-4DA0-839C-99FFDB3AAA1D}"/>
    <cellStyle name="Normal 40 2 4" xfId="22907" xr:uid="{F50883AE-BA30-4971-A8F8-06ADABC5F6F6}"/>
    <cellStyle name="Normal 40 2 4 2" xfId="42645" xr:uid="{DBD405EC-C6FB-405B-9321-5D784CDB4AF6}"/>
    <cellStyle name="Normal 40 2 5" xfId="23647" xr:uid="{7AC37B68-4314-48BD-9945-F14DEF7D3B5A}"/>
    <cellStyle name="Normal 40 2 6" xfId="45055" xr:uid="{210453B8-C59F-48D2-A741-444C3BEDE2DD}"/>
    <cellStyle name="Normal 40 2 7" xfId="46910" xr:uid="{F55EEB9C-0785-4CF4-BB89-AED78BE93399}"/>
    <cellStyle name="Normal 40 3" xfId="4480" xr:uid="{E16D1F43-0967-4EDC-92A3-08F76C1EDB82}"/>
    <cellStyle name="Normal 40 3 2" xfId="8278" xr:uid="{0007268E-5EA0-44E1-8BCD-F1BD3D0B1BDD}"/>
    <cellStyle name="Normal 40 3 2 2" xfId="29768" xr:uid="{C9C6EC95-C5A4-490E-8442-A5E8DD33109B}"/>
    <cellStyle name="Normal 40 3 3" xfId="25993" xr:uid="{5490D8F9-DDA0-45E4-8C10-0D2F141F83C6}"/>
    <cellStyle name="Normal 40 3 4" xfId="48601" xr:uid="{092AA69B-808F-4F5F-9436-2E0027B2E9CE}"/>
    <cellStyle name="Normal 40 4" xfId="5939" xr:uid="{54B39408-9F39-4134-852B-44D997525A2D}"/>
    <cellStyle name="Normal 40 4 2" xfId="27426" xr:uid="{586EA157-DD05-456C-967B-81A758C63779}"/>
    <cellStyle name="Normal 40 4 3" xfId="49116" xr:uid="{D46592BD-CD48-427B-B328-5F0F1F9164BF}"/>
    <cellStyle name="Normal 40 5" xfId="12810" xr:uid="{CCF5885E-A03E-4222-B8A6-789066CB63CA}"/>
    <cellStyle name="Normal 40 5 2" xfId="33422" xr:uid="{179FAC28-74CC-4392-9603-CB30A63CA55E}"/>
    <cellStyle name="Normal 40 6" xfId="22906" xr:uid="{0F35A800-A575-4418-BD65-3F159BA55563}"/>
    <cellStyle name="Normal 40 6 2" xfId="42644" xr:uid="{C71032E0-CC23-4BF8-8372-2E39FEFF250A}"/>
    <cellStyle name="Normal 40 7" xfId="23583" xr:uid="{90E823B6-7308-4D05-B93E-6FB088DDC59E}"/>
    <cellStyle name="Normal 40 8" xfId="45054" xr:uid="{6710414C-E258-4CAF-8B08-0078845E9CA4}"/>
    <cellStyle name="Normal 40 9" xfId="46848" xr:uid="{DE523D85-CA14-46B9-8DB3-6A5DE99C9B3A}"/>
    <cellStyle name="Normal 41" xfId="1473" xr:uid="{0A33F12A-F66D-4C27-BA52-B225E222C6FA}"/>
    <cellStyle name="Normal 41 10" xfId="1854" xr:uid="{54CF361E-DC9E-4CAF-9FE2-5BEE3158194F}"/>
    <cellStyle name="Normal 41 2" xfId="1920" xr:uid="{74A3A011-FDCA-486C-965B-421C46D3E442}"/>
    <cellStyle name="Normal 41 2 2" xfId="4547" xr:uid="{420D9E9D-691F-4BB6-BE3B-D8464A702881}"/>
    <cellStyle name="Normal 41 2 2 2" xfId="8345" xr:uid="{E1102D2E-F665-430F-80E1-DA5EF7F07EB3}"/>
    <cellStyle name="Normal 41 2 2 2 2" xfId="29835" xr:uid="{9ED14503-0C5F-42F0-94BB-A810E71973CD}"/>
    <cellStyle name="Normal 41 2 2 3" xfId="26060" xr:uid="{FCFC6B5A-77CE-4FEB-98D2-46BA023FB62A}"/>
    <cellStyle name="Normal 41 2 2 4" xfId="48667" xr:uid="{2EDD7259-2701-4238-98F3-0CFFB54F3717}"/>
    <cellStyle name="Normal 41 2 3" xfId="6003" xr:uid="{B2010FC6-E9C8-4C88-B289-78144E140282}"/>
    <cellStyle name="Normal 41 2 3 2" xfId="27490" xr:uid="{AA1B8EF4-56F5-4459-B6D7-24F14A00D56A}"/>
    <cellStyle name="Normal 41 2 3 3" xfId="49180" xr:uid="{D9F4C15A-C7E2-4705-A1DC-A4D61F3861C5}"/>
    <cellStyle name="Normal 41 2 4" xfId="22909" xr:uid="{725DD0C2-AD0F-4181-9D51-7815D52EAEA4}"/>
    <cellStyle name="Normal 41 2 4 2" xfId="42647" xr:uid="{DB8668BD-567B-46A7-A501-4665C35D0128}"/>
    <cellStyle name="Normal 41 2 5" xfId="23649" xr:uid="{012C581B-FF0D-4A94-9252-836F97D10EE9}"/>
    <cellStyle name="Normal 41 2 6" xfId="45057" xr:uid="{D3E87D8A-9159-4730-BD40-1A3CDD9DD046}"/>
    <cellStyle name="Normal 41 2 7" xfId="46912" xr:uid="{61D1F94E-D59C-47D1-A5D3-311FE727315A}"/>
    <cellStyle name="Normal 41 3" xfId="4482" xr:uid="{446B8968-1904-4BF0-8462-FEF35D13F6C3}"/>
    <cellStyle name="Normal 41 3 2" xfId="8280" xr:uid="{7904EF3A-6544-4610-8ACB-5FF55A18E2DA}"/>
    <cellStyle name="Normal 41 3 2 2" xfId="29770" xr:uid="{B775EC55-4A2A-44F4-9DE1-4DE29B706DE0}"/>
    <cellStyle name="Normal 41 3 3" xfId="25995" xr:uid="{AEDBFD2A-E057-4419-8C98-A2124C2E59CC}"/>
    <cellStyle name="Normal 41 3 4" xfId="48603" xr:uid="{68369254-94DF-486C-A468-43419E2A79A9}"/>
    <cellStyle name="Normal 41 4" xfId="5941" xr:uid="{3CF6506B-0852-4213-85DD-A17B5FBCEF6E}"/>
    <cellStyle name="Normal 41 4 2" xfId="27428" xr:uid="{76F5706C-9ADE-4F64-8BBF-7D5F5BC5349F}"/>
    <cellStyle name="Normal 41 4 3" xfId="49118" xr:uid="{77102DE4-F3BE-45BD-BAED-B449F2FD9177}"/>
    <cellStyle name="Normal 41 5" xfId="12811" xr:uid="{8B3213A8-8796-4A20-A245-8D6D64217A41}"/>
    <cellStyle name="Normal 41 5 2" xfId="33423" xr:uid="{216FCF0A-5407-4EEC-9202-7B5D64EF51EE}"/>
    <cellStyle name="Normal 41 6" xfId="22908" xr:uid="{E7252375-5693-451C-8BCE-0B7FCAB39DB5}"/>
    <cellStyle name="Normal 41 6 2" xfId="42646" xr:uid="{4DFBA849-CB80-4A71-BE4B-EE1DC62F9FF9}"/>
    <cellStyle name="Normal 41 7" xfId="23585" xr:uid="{85A23FD5-A20F-42CE-9731-739BE882AC2A}"/>
    <cellStyle name="Normal 41 8" xfId="45056" xr:uid="{0A505542-C406-4402-8E1F-4B2014A89CB8}"/>
    <cellStyle name="Normal 41 9" xfId="46850" xr:uid="{DF90D32B-8A8D-4A9B-AA45-282616AA2D17}"/>
    <cellStyle name="Normal 42" xfId="1474" xr:uid="{345E8F3C-4642-48B7-A4AB-3B4AF65DFDE9}"/>
    <cellStyle name="Normal 42 10" xfId="1856" xr:uid="{2FFA5A07-4B4A-4855-ACBB-561F90F4F39B}"/>
    <cellStyle name="Normal 42 2" xfId="1922" xr:uid="{29D78E6B-7A74-4486-ACE4-840C48252527}"/>
    <cellStyle name="Normal 42 2 2" xfId="4549" xr:uid="{45C6EF24-09CD-4FBD-A605-6DFF7F6366BA}"/>
    <cellStyle name="Normal 42 2 2 2" xfId="8347" xr:uid="{5B8E7865-3C45-4C2C-9579-53A46121D057}"/>
    <cellStyle name="Normal 42 2 2 2 2" xfId="29837" xr:uid="{2C2F7C92-ED15-4A99-81B9-B131C707FE63}"/>
    <cellStyle name="Normal 42 2 2 3" xfId="26062" xr:uid="{00530A1F-FBBC-40E5-9B6C-4B679458D75F}"/>
    <cellStyle name="Normal 42 2 2 4" xfId="48669" xr:uid="{8206B95C-30DD-4117-B272-DCBA08EEE48D}"/>
    <cellStyle name="Normal 42 2 3" xfId="6005" xr:uid="{1C3BBC5C-9BCE-4701-822C-9E32DA24DE2F}"/>
    <cellStyle name="Normal 42 2 3 2" xfId="27492" xr:uid="{38457647-5534-43C4-B900-F8EF00DA889C}"/>
    <cellStyle name="Normal 42 2 3 3" xfId="49182" xr:uid="{71394E2C-3CEB-4A85-A0F2-F2CF605039DD}"/>
    <cellStyle name="Normal 42 2 4" xfId="22911" xr:uid="{F476710D-FA98-41E6-84CE-C595BDDB4C7C}"/>
    <cellStyle name="Normal 42 2 4 2" xfId="42649" xr:uid="{853CBB22-2923-48A1-93B3-8A7E0B0C124C}"/>
    <cellStyle name="Normal 42 2 5" xfId="23651" xr:uid="{6C8CA3F5-3463-4800-B7AB-DB186CC8BB91}"/>
    <cellStyle name="Normal 42 2 6" xfId="45059" xr:uid="{738FAD5C-D244-41A9-BBAE-13182B950DD2}"/>
    <cellStyle name="Normal 42 2 7" xfId="46914" xr:uid="{EBAB8DB6-9DB6-44E5-8431-A9941196AFD3}"/>
    <cellStyle name="Normal 42 3" xfId="4484" xr:uid="{2688FF8C-6C5C-449D-9CB2-5318D3EFDBB3}"/>
    <cellStyle name="Normal 42 3 2" xfId="8282" xr:uid="{D5F3C255-0D82-4B1F-8F9D-261126AB39F0}"/>
    <cellStyle name="Normal 42 3 2 2" xfId="29772" xr:uid="{81B11B9A-D6CE-4DC6-8066-B48EAA2E3D13}"/>
    <cellStyle name="Normal 42 3 3" xfId="25997" xr:uid="{43C73184-6F56-4D2A-AD2D-F264BA0C25A1}"/>
    <cellStyle name="Normal 42 3 4" xfId="48605" xr:uid="{42DDBF43-41CF-413E-B822-23DBB8584E03}"/>
    <cellStyle name="Normal 42 4" xfId="5943" xr:uid="{0722B5C6-10F4-4A41-9F11-3E961651501B}"/>
    <cellStyle name="Normal 42 4 2" xfId="27430" xr:uid="{2E5E7902-6C83-4FC4-81EB-573D5266056F}"/>
    <cellStyle name="Normal 42 4 3" xfId="49120" xr:uid="{9FA0A852-3A7C-4678-BD3D-9E8AB51F2A71}"/>
    <cellStyle name="Normal 42 5" xfId="12812" xr:uid="{59429B03-5141-4DA2-8A26-2B3E6CF17F69}"/>
    <cellStyle name="Normal 42 5 2" xfId="33424" xr:uid="{3C8831B7-29D6-4A04-A3C6-1374E5C61BBB}"/>
    <cellStyle name="Normal 42 6" xfId="22910" xr:uid="{61F6B173-8D88-4573-A4AB-875F7D1B0D98}"/>
    <cellStyle name="Normal 42 6 2" xfId="42648" xr:uid="{9C23102C-32C4-4287-AF91-1C62F0557C43}"/>
    <cellStyle name="Normal 42 7" xfId="23587" xr:uid="{4FDB8EBF-1E22-4D7C-B9BF-DBF0DE8CEA28}"/>
    <cellStyle name="Normal 42 8" xfId="45058" xr:uid="{44D285A8-DAA8-4256-A45B-A9EF298AAC11}"/>
    <cellStyle name="Normal 42 9" xfId="46852" xr:uid="{5E47859E-7FC9-47FB-852C-7A6728FF3DE4}"/>
    <cellStyle name="Normal 43" xfId="1475" xr:uid="{F699B5E9-FB59-4626-B68C-38CE9A80E232}"/>
    <cellStyle name="Normal 43 10" xfId="1858" xr:uid="{69345BFB-75DC-4304-946F-EC75186C24AF}"/>
    <cellStyle name="Normal 43 2" xfId="1924" xr:uid="{76158475-06F8-4B09-B169-534BFD9FDC03}"/>
    <cellStyle name="Normal 43 2 2" xfId="4551" xr:uid="{DE232258-8FF9-43D7-94B1-A74FC492095B}"/>
    <cellStyle name="Normal 43 2 2 2" xfId="8349" xr:uid="{3333B272-DBDB-4C05-B439-BB35E22A5AE8}"/>
    <cellStyle name="Normal 43 2 2 2 2" xfId="29839" xr:uid="{301C3932-B3E8-4C35-A992-CCAE32D892B1}"/>
    <cellStyle name="Normal 43 2 2 3" xfId="26064" xr:uid="{7B7344B5-8DCC-4617-A63B-683DE8830307}"/>
    <cellStyle name="Normal 43 2 2 4" xfId="48671" xr:uid="{C4687390-1F21-46B2-803D-C9964BAD6B2B}"/>
    <cellStyle name="Normal 43 2 3" xfId="6007" xr:uid="{BEC5CBA8-0103-4992-A9CD-F14F04115B33}"/>
    <cellStyle name="Normal 43 2 3 2" xfId="27494" xr:uid="{5F76CE06-E0F2-4BB1-A838-09FB2BDC0CF1}"/>
    <cellStyle name="Normal 43 2 3 3" xfId="49184" xr:uid="{85B0A17B-1FC7-44EF-B07A-36074C1E5E1B}"/>
    <cellStyle name="Normal 43 2 4" xfId="22913" xr:uid="{5053B222-1CFC-4C2B-9EC3-BC349F9CEF8D}"/>
    <cellStyle name="Normal 43 2 4 2" xfId="42651" xr:uid="{4316168E-DF6B-4C4E-A723-07B9CDB0481D}"/>
    <cellStyle name="Normal 43 2 5" xfId="23653" xr:uid="{DC2B898E-1D74-4625-8D0C-E08186D8B735}"/>
    <cellStyle name="Normal 43 2 6" xfId="45061" xr:uid="{39B9319A-40C3-4641-92E7-6BEA9C77BE2A}"/>
    <cellStyle name="Normal 43 2 7" xfId="46916" xr:uid="{5111F6A8-244E-4C53-A6BE-068DBE3DC24C}"/>
    <cellStyle name="Normal 43 3" xfId="4486" xr:uid="{D52089E6-04DE-4F4D-B7F7-6E5945EA8121}"/>
    <cellStyle name="Normal 43 3 2" xfId="8284" xr:uid="{9324A960-7D5D-4CFB-B3AF-889A056C7CBE}"/>
    <cellStyle name="Normal 43 3 2 2" xfId="29774" xr:uid="{9DCC046A-5719-4972-A9B3-AD01F88937BD}"/>
    <cellStyle name="Normal 43 3 3" xfId="25999" xr:uid="{6A0930A6-FAE7-45B6-A7DA-6E6992A94D0F}"/>
    <cellStyle name="Normal 43 3 4" xfId="48607" xr:uid="{27C68E38-C8FC-4EDE-9A7E-632E2130A0AE}"/>
    <cellStyle name="Normal 43 4" xfId="5945" xr:uid="{C363B701-1383-4AA5-85C0-245F5C258E1D}"/>
    <cellStyle name="Normal 43 4 2" xfId="27432" xr:uid="{B0316167-3C0F-433E-8F30-6167084D81FA}"/>
    <cellStyle name="Normal 43 4 3" xfId="49122" xr:uid="{EE48B65F-FA1D-4F73-A9DA-CC46F0F93584}"/>
    <cellStyle name="Normal 43 5" xfId="12813" xr:uid="{0918B633-65FB-4B79-9F1C-72976EE9ED7F}"/>
    <cellStyle name="Normal 43 5 2" xfId="33425" xr:uid="{9199BC20-8883-49EE-88BD-8F195E972B52}"/>
    <cellStyle name="Normal 43 6" xfId="22912" xr:uid="{3A3C18BF-8DA9-4AC5-A2A2-FBE8B20E434F}"/>
    <cellStyle name="Normal 43 6 2" xfId="42650" xr:uid="{E7B199AA-728C-442E-8A8E-4DD313740BBB}"/>
    <cellStyle name="Normal 43 7" xfId="23589" xr:uid="{3CD7EF48-AAEB-461C-92B4-B35532CA4D6A}"/>
    <cellStyle name="Normal 43 8" xfId="45060" xr:uid="{7C085FDA-89D3-4FF3-B37C-FE0B010293C2}"/>
    <cellStyle name="Normal 43 9" xfId="46854" xr:uid="{0775CECE-91E5-4E27-846E-0E2FFCBEAAF2}"/>
    <cellStyle name="Normal 44" xfId="1476" xr:uid="{1C25F3CD-749E-4DE4-A0A5-660849F844F0}"/>
    <cellStyle name="Normal 44 2" xfId="12814" xr:uid="{3005E7EC-F5DE-46DF-AC1D-20CBFCC5482E}"/>
    <cellStyle name="Normal 44 2 2" xfId="33426" xr:uid="{EA983A9A-2C50-4102-8644-24C726B58DEF}"/>
    <cellStyle name="Normal 44 3" xfId="22914" xr:uid="{35B17320-D4D7-451C-958B-018B999970A5}"/>
    <cellStyle name="Normal 44 3 2" xfId="42652" xr:uid="{DBD6410D-3F08-4DD4-8CE7-BC36BD62FDE9}"/>
    <cellStyle name="Normal 44 4" xfId="45062" xr:uid="{F98C5B98-4E6F-4827-B392-B49C7B79CF7E}"/>
    <cellStyle name="Normal 44 5" xfId="1860" xr:uid="{432ABED4-F482-40EA-AF55-BA2DB9A60167}"/>
    <cellStyle name="Normal 45" xfId="1477" xr:uid="{D83AAF6F-5822-4BB8-8861-02D8A611667B}"/>
    <cellStyle name="Normal 45 2" xfId="12815" xr:uid="{87B4A30D-6D81-47E5-A04F-6ED327A01000}"/>
    <cellStyle name="Normal 45 2 2" xfId="33427" xr:uid="{68E621BA-E349-4735-A80F-86BED67B18A7}"/>
    <cellStyle name="Normal 45 3" xfId="22915" xr:uid="{4A78D3BB-5D74-45EC-829F-9B6EC33EE5FA}"/>
    <cellStyle name="Normal 45 3 2" xfId="42653" xr:uid="{E6F95849-9849-4F26-927A-FE1F076131E6}"/>
    <cellStyle name="Normal 45 4" xfId="45063" xr:uid="{4E645623-B000-49FA-9AC2-35F47399C73B}"/>
    <cellStyle name="Normal 45 5" xfId="1865" xr:uid="{0721C41D-1190-47A6-95C3-2CF3EA92FF32}"/>
    <cellStyle name="Normal 46" xfId="1478" xr:uid="{8DEF56A0-207B-4EA4-A0DE-C2F2488F646F}"/>
    <cellStyle name="Normal 46 2" xfId="4487" xr:uid="{A9713D91-0555-485C-BAF4-629160BDDC15}"/>
    <cellStyle name="Normal 46 2 2" xfId="8285" xr:uid="{8FE4490E-1F72-48EA-9211-5C08F149CA76}"/>
    <cellStyle name="Normal 46 2 2 2" xfId="29775" xr:uid="{74BD0A96-E1A5-4967-B4E5-870698815E9B}"/>
    <cellStyle name="Normal 46 2 3" xfId="26000" xr:uid="{8A06C82A-F2E7-43FD-B881-EAEFF9742B4E}"/>
    <cellStyle name="Normal 46 2 4" xfId="48608" xr:uid="{8A5CEDA2-AD1A-4A42-BE66-1608504C743B}"/>
    <cellStyle name="Normal 46 3" xfId="5946" xr:uid="{04D87128-6692-4365-8A6D-B0398B8B8837}"/>
    <cellStyle name="Normal 46 3 2" xfId="27433" xr:uid="{8EE13E6F-DBE6-4ED3-9C25-74AB087FFDF2}"/>
    <cellStyle name="Normal 46 3 3" xfId="49123" xr:uid="{2CBDE5CE-997A-40E9-A802-D8F3666590BC}"/>
    <cellStyle name="Normal 46 4" xfId="12816" xr:uid="{976BF8AD-F334-4351-8513-D6558BC40182}"/>
    <cellStyle name="Normal 46 4 2" xfId="33428" xr:uid="{3F6E3CC9-85B0-4887-8B8A-9A3CFB4D7DBC}"/>
    <cellStyle name="Normal 46 5" xfId="22916" xr:uid="{4D65DB81-F038-4FD2-A285-8DD502AFCFD1}"/>
    <cellStyle name="Normal 46 5 2" xfId="42654" xr:uid="{6D893055-3C31-423D-A661-8E99A60DF289}"/>
    <cellStyle name="Normal 46 6" xfId="23590" xr:uid="{CABF8E58-6445-4104-AE24-B7A8269A537C}"/>
    <cellStyle name="Normal 46 7" xfId="45064" xr:uid="{7D1567C6-692D-4281-80A3-F50C678F5B6C}"/>
    <cellStyle name="Normal 46 8" xfId="46855" xr:uid="{9510F409-448D-4622-9281-CC613FBC674A}"/>
    <cellStyle name="Normal 46 9" xfId="1859" xr:uid="{8A707384-322A-4932-88FC-6026A80CA289}"/>
    <cellStyle name="Normal 47" xfId="1479" xr:uid="{B56C2FF2-AE2C-4829-8471-74AEAB62571E}"/>
    <cellStyle name="Normal 47 2" xfId="4537" xr:uid="{A16689E3-BD4F-484D-BDA9-D370DC17A599}"/>
    <cellStyle name="Normal 47 2 2" xfId="8335" xr:uid="{D8EA95CA-1A39-4B3F-99A3-27A43520E5A1}"/>
    <cellStyle name="Normal 47 2 2 2" xfId="29825" xr:uid="{62334904-D3CB-4152-B7A3-D256E2D35F34}"/>
    <cellStyle name="Normal 47 2 3" xfId="26050" xr:uid="{67BA924D-94C0-4B6C-8903-22F43934A63A}"/>
    <cellStyle name="Normal 47 2 4" xfId="48657" xr:uid="{D28AB554-50E2-4236-8778-49757CDE04C0}"/>
    <cellStyle name="Normal 47 3" xfId="5993" xr:uid="{0F896937-74E5-4CE6-8799-030575424B9D}"/>
    <cellStyle name="Normal 47 3 2" xfId="27480" xr:uid="{DB2EF210-95FA-4792-A694-562A4BDE65F5}"/>
    <cellStyle name="Normal 47 3 3" xfId="49170" xr:uid="{B9ADA07E-69F9-4733-9ECF-EBBA38790ED6}"/>
    <cellStyle name="Normal 47 4" xfId="12817" xr:uid="{3EEFB368-7FB6-4A5F-B194-8CDE76CF96D3}"/>
    <cellStyle name="Normal 47 4 2" xfId="33429" xr:uid="{A7804F90-4B10-4505-873E-5BA88DC1CC16}"/>
    <cellStyle name="Normal 47 5" xfId="22917" xr:uid="{CA328F96-C5A4-4F43-9C5B-FB80E8CF4F50}"/>
    <cellStyle name="Normal 47 5 2" xfId="42655" xr:uid="{B92C398C-4BEA-4E4B-B76E-41E24A5F6AB8}"/>
    <cellStyle name="Normal 47 6" xfId="23639" xr:uid="{D3C6BEA7-E65B-4A0B-8786-B36EE5305DAA}"/>
    <cellStyle name="Normal 47 7" xfId="45065" xr:uid="{C959BB24-E14B-457B-AED4-17DC08131081}"/>
    <cellStyle name="Normal 47 8" xfId="46902" xr:uid="{CAD3AB1A-C071-4192-988F-BE41F5163884}"/>
    <cellStyle name="Normal 47 9" xfId="1910" xr:uid="{7F4FB232-9C57-4ADA-8918-E6E6EE51464E}"/>
    <cellStyle name="Normal 48" xfId="1480" xr:uid="{2C6055D7-F181-44C5-8C15-66F96E0F809D}"/>
    <cellStyle name="Normal 48 2" xfId="4565" xr:uid="{45BF6802-6CC6-48F6-8115-35C0E3FD47CD}"/>
    <cellStyle name="Normal 48 2 2" xfId="8363" xr:uid="{130FCC21-A873-409F-AF88-9E1548346949}"/>
    <cellStyle name="Normal 48 2 2 2" xfId="29853" xr:uid="{EA265854-036F-43BE-B441-5F6BB2B90586}"/>
    <cellStyle name="Normal 48 2 3" xfId="26078" xr:uid="{07AA900C-8EAE-4D81-A53A-DE2ACD6D698E}"/>
    <cellStyle name="Normal 48 2 4" xfId="48685" xr:uid="{118B66E9-E707-484D-B3C7-BB8D1A180F72}"/>
    <cellStyle name="Normal 48 3" xfId="6018" xr:uid="{A2A1F1FE-9A5A-4301-BCF7-525A5EEAAF94}"/>
    <cellStyle name="Normal 48 3 2" xfId="27505" xr:uid="{7BFC87C3-7FF1-44D5-93AF-ABCB480CD542}"/>
    <cellStyle name="Normal 48 3 3" xfId="49195" xr:uid="{9DE73DFF-D409-4BBA-8D53-547C77C9D867}"/>
    <cellStyle name="Normal 48 4" xfId="12818" xr:uid="{62AF7F98-3A87-4FDE-BB66-A48712C8AC2D}"/>
    <cellStyle name="Normal 48 4 2" xfId="33430" xr:uid="{D4663E00-E186-4353-8B29-EE0A62F2CAEF}"/>
    <cellStyle name="Normal 48 5" xfId="22918" xr:uid="{E5B5A8F2-258C-4EE8-BBAB-04C02F094520}"/>
    <cellStyle name="Normal 48 5 2" xfId="42656" xr:uid="{6CB033C3-E766-413E-937C-D0FCEFBC9EA8}"/>
    <cellStyle name="Normal 48 6" xfId="23665" xr:uid="{4DC54B5F-9548-4EEC-AB2B-7743A72590BF}"/>
    <cellStyle name="Normal 48 7" xfId="45066" xr:uid="{A4521AAF-83D7-4BE9-ABBC-6E9644005A1A}"/>
    <cellStyle name="Normal 48 8" xfId="46927" xr:uid="{A7FE013F-A4EC-4064-B698-3A11C4456EBA}"/>
    <cellStyle name="Normal 48 9" xfId="1938" xr:uid="{85C9D630-0483-4BFD-9D5C-D907AF2F9947}"/>
    <cellStyle name="Normal 49" xfId="1481" xr:uid="{7252743B-4672-4009-8DFB-EEAA18FAE2BD}"/>
    <cellStyle name="Normal 49 2" xfId="4495" xr:uid="{7B699267-54B8-401C-AAF9-F64887E4C74E}"/>
    <cellStyle name="Normal 49 2 2" xfId="8293" xr:uid="{F51582ED-F187-4FC2-9D44-26B9F7C088DC}"/>
    <cellStyle name="Normal 49 2 2 2" xfId="29783" xr:uid="{29F4D14E-1220-4A9A-96B0-55062535382A}"/>
    <cellStyle name="Normal 49 2 3" xfId="26008" xr:uid="{436105D7-9A1B-429C-B0A3-4E7BB939C7F6}"/>
    <cellStyle name="Normal 49 2 4" xfId="48613" xr:uid="{D14C5708-4F28-40F4-A7B3-2CDB6A83BB24}"/>
    <cellStyle name="Normal 49 3" xfId="5950" xr:uid="{D2532FBE-ECB9-48AD-947E-96D5A98D9D10}"/>
    <cellStyle name="Normal 49 3 2" xfId="27437" xr:uid="{10ADECFC-914B-4FA9-A5E0-954518ED317E}"/>
    <cellStyle name="Normal 49 3 3" xfId="49127" xr:uid="{78AAD3FE-690F-45DF-8F2D-A138F71C1EAA}"/>
    <cellStyle name="Normal 49 4" xfId="12819" xr:uid="{B2C049AC-0FE8-411D-A5DA-449A75B2D77B}"/>
    <cellStyle name="Normal 49 4 2" xfId="33431" xr:uid="{FD42D1CC-4E46-4A69-9771-281958938CCA}"/>
    <cellStyle name="Normal 49 5" xfId="22919" xr:uid="{9C2B4A2C-69EA-4923-8F63-EDCF38024FE3}"/>
    <cellStyle name="Normal 49 5 2" xfId="42657" xr:uid="{5A6AFD6B-06C6-4233-B5D2-8F3472750F13}"/>
    <cellStyle name="Normal 49 6" xfId="23595" xr:uid="{5D10C9B7-0D85-4E0D-AAF0-067A11AA1D43}"/>
    <cellStyle name="Normal 49 7" xfId="45067" xr:uid="{B11ABED2-27CC-4E61-9FF8-4BACADE44165}"/>
    <cellStyle name="Normal 49 8" xfId="46859" xr:uid="{ADAC39FD-5DD3-4323-905D-3E1115CF22B3}"/>
    <cellStyle name="Normal 49 9" xfId="1868" xr:uid="{BEFEE11B-E9E2-4E75-A964-2DBBA9C72ABC}"/>
    <cellStyle name="Normal 5" xfId="52" xr:uid="{02E0E4FB-8EB5-4403-8365-38D8DAE18769}"/>
    <cellStyle name="Normal 5 10" xfId="1050" xr:uid="{F60F7873-C31F-4CC0-BC02-ACAFDD06CF3A}"/>
    <cellStyle name="Normal 5 10 10" xfId="3483" xr:uid="{786752BE-5B15-4196-A974-161C408B8F77}"/>
    <cellStyle name="Normal 5 10 2" xfId="12821" xr:uid="{E842F0A5-D4E2-4E2D-939C-E7D31AC616D5}"/>
    <cellStyle name="Normal 5 10 2 2" xfId="12822" xr:uid="{47740376-B932-43BB-9BE5-B4941B05D464}"/>
    <cellStyle name="Normal 5 10 2 2 2" xfId="12823" xr:uid="{5B86AD29-3093-4818-B4EC-37E6D9B49E70}"/>
    <cellStyle name="Normal 5 10 2 2 2 2" xfId="12824" xr:uid="{E5A8B6AB-F7CB-460B-ABF2-D51C7EBA5216}"/>
    <cellStyle name="Normal 5 10 2 2 2 2 2" xfId="33436" xr:uid="{ED184A71-EF94-42B9-804A-D06E666DDDA8}"/>
    <cellStyle name="Normal 5 10 2 2 2 3" xfId="33435" xr:uid="{625D401A-F9B6-4C7A-8B08-ED647D4CDFC1}"/>
    <cellStyle name="Normal 5 10 2 2 3" xfId="12825" xr:uid="{6BB333CE-B432-479B-B2C6-44327742D599}"/>
    <cellStyle name="Normal 5 10 2 2 3 2" xfId="33437" xr:uid="{179B7466-DDBE-433D-8C5E-3DF2847566C1}"/>
    <cellStyle name="Normal 5 10 2 2 4" xfId="33434" xr:uid="{286153BF-9D53-4551-A0AD-B0FCE4F47EE5}"/>
    <cellStyle name="Normal 5 10 2 3" xfId="12826" xr:uid="{C252C0BB-674D-4DCB-BBEA-DE45AC842A51}"/>
    <cellStyle name="Normal 5 10 2 3 2" xfId="12827" xr:uid="{39B40803-0CBD-432D-959A-263D7329AAF3}"/>
    <cellStyle name="Normal 5 10 2 3 2 2" xfId="33439" xr:uid="{D4339309-7867-4CEB-8B3E-1AB8DA4EFE14}"/>
    <cellStyle name="Normal 5 10 2 3 3" xfId="33438" xr:uid="{87DCDDA9-9139-4797-A959-B2FF50BA9553}"/>
    <cellStyle name="Normal 5 10 2 4" xfId="12828" xr:uid="{1D048F63-FB50-4510-BB6B-28F9340F9831}"/>
    <cellStyle name="Normal 5 10 2 4 2" xfId="12829" xr:uid="{B1DB3BEC-7F30-452B-8B5A-5063982F535A}"/>
    <cellStyle name="Normal 5 10 2 4 2 2" xfId="33441" xr:uid="{AD743D05-4F90-43EB-A74C-83DC92BB9072}"/>
    <cellStyle name="Normal 5 10 2 4 3" xfId="33440" xr:uid="{E97C40D9-C39E-4CC4-8FC2-8E41C206809E}"/>
    <cellStyle name="Normal 5 10 2 5" xfId="12830" xr:uid="{E0207133-BA28-4D19-847C-944A26454B51}"/>
    <cellStyle name="Normal 5 10 2 5 2" xfId="33442" xr:uid="{C80F54B1-13F4-4023-9D54-ADBD4A796427}"/>
    <cellStyle name="Normal 5 10 2 6" xfId="33433" xr:uid="{2D7CCEFF-BA09-4267-ACC0-29CC88E27764}"/>
    <cellStyle name="Normal 5 10 3" xfId="12831" xr:uid="{D015256E-6B74-45E7-B792-153E04CA7F4B}"/>
    <cellStyle name="Normal 5 10 3 2" xfId="12832" xr:uid="{FBD35A69-6C46-4B65-866C-B8EB573CC353}"/>
    <cellStyle name="Normal 5 10 3 2 2" xfId="12833" xr:uid="{91777615-9439-40EB-80D2-98456ADE70EF}"/>
    <cellStyle name="Normal 5 10 3 2 2 2" xfId="33445" xr:uid="{FA269D3B-BA16-44CC-9698-D87022EE2F93}"/>
    <cellStyle name="Normal 5 10 3 2 3" xfId="33444" xr:uid="{13B34EA4-31EA-43B9-951E-5F341FEC0FC2}"/>
    <cellStyle name="Normal 5 10 3 3" xfId="12834" xr:uid="{A36B02FF-BE57-44F6-A451-7A18BB9148FA}"/>
    <cellStyle name="Normal 5 10 3 3 2" xfId="33446" xr:uid="{EE8CE6E7-DCA1-4711-83E7-0D2C1613BF53}"/>
    <cellStyle name="Normal 5 10 3 4" xfId="33443" xr:uid="{1D9B84FC-DBE9-4DF8-9AA6-BB6B0A227C25}"/>
    <cellStyle name="Normal 5 10 4" xfId="12835" xr:uid="{1D0F1BA2-8336-42AA-8FFB-6ABA947CB88A}"/>
    <cellStyle name="Normal 5 10 4 2" xfId="12836" xr:uid="{D105D522-DBFB-4C17-96B3-F7616A31CCAE}"/>
    <cellStyle name="Normal 5 10 4 2 2" xfId="33448" xr:uid="{82632D02-E065-4361-87A8-B0A4989F686A}"/>
    <cellStyle name="Normal 5 10 4 3" xfId="33447" xr:uid="{6CFDE9CC-A4F3-4108-8F00-A915F705AC6C}"/>
    <cellStyle name="Normal 5 10 5" xfId="12837" xr:uid="{56719D0F-E068-40B5-8159-1055777AA107}"/>
    <cellStyle name="Normal 5 10 5 2" xfId="12838" xr:uid="{E92CEF1F-61DE-4DF9-B1A7-CA4829A81F3B}"/>
    <cellStyle name="Normal 5 10 5 2 2" xfId="33450" xr:uid="{91EC1359-4B7B-48E4-9733-399C41EAB4C7}"/>
    <cellStyle name="Normal 5 10 5 3" xfId="33449" xr:uid="{42B65995-DBFC-4F5F-A3AE-7DE1FD8C69BD}"/>
    <cellStyle name="Normal 5 10 6" xfId="12839" xr:uid="{5A4F83D8-BA71-4BC1-8EF9-2A6146C5565B}"/>
    <cellStyle name="Normal 5 10 6 2" xfId="33451" xr:uid="{EF1843D0-6D8C-41A0-9DC9-E90A2E1F6841}"/>
    <cellStyle name="Normal 5 10 7" xfId="12820" xr:uid="{87A838AB-6767-45CA-8285-2F4AA219F7F2}"/>
    <cellStyle name="Normal 5 10 7 2" xfId="33432" xr:uid="{C44035BF-6F2E-4E63-A3FF-6453D5D9B4A1}"/>
    <cellStyle name="Normal 5 10 8" xfId="22920" xr:uid="{9BD535B1-F504-47E5-B460-A35C18C43261}"/>
    <cellStyle name="Normal 5 10 8 2" xfId="42658" xr:uid="{DA490E51-DCAC-4A71-8472-9085EE5132BB}"/>
    <cellStyle name="Normal 5 10 9" xfId="45068" xr:uid="{AEE13343-5F8C-49E4-827E-BE7FEBC04187}"/>
    <cellStyle name="Normal 5 11" xfId="862" xr:uid="{B29C8E75-D757-4B2B-A192-D5D6B2D6DC09}"/>
    <cellStyle name="Normal 5 11 2" xfId="12841" xr:uid="{13F9341D-1FAB-4623-9298-BEC368B5C310}"/>
    <cellStyle name="Normal 5 11 2 2" xfId="12842" xr:uid="{67AEB4B0-F672-46EB-B481-413C3AB0CB06}"/>
    <cellStyle name="Normal 5 11 2 2 2" xfId="12843" xr:uid="{D9484342-C8CC-4EDB-820C-5F6F2DCB1874}"/>
    <cellStyle name="Normal 5 11 2 2 2 2" xfId="12844" xr:uid="{8DF068E9-4EAA-4B51-9492-BAAA077750C6}"/>
    <cellStyle name="Normal 5 11 2 2 2 2 2" xfId="33456" xr:uid="{87330D2C-B548-440F-AA60-0F054A42DBFD}"/>
    <cellStyle name="Normal 5 11 2 2 2 3" xfId="33455" xr:uid="{0F9BDF05-C0DD-4698-BA1D-B43D0616E93C}"/>
    <cellStyle name="Normal 5 11 2 2 3" xfId="12845" xr:uid="{771EE336-C80C-4AE5-9AF0-087EBC3CB84C}"/>
    <cellStyle name="Normal 5 11 2 2 3 2" xfId="33457" xr:uid="{2E99F4B7-7FC2-41C1-A389-4FCC4FA51658}"/>
    <cellStyle name="Normal 5 11 2 2 4" xfId="33454" xr:uid="{EB4CB6D3-62CC-4F44-ABEE-94BD0D33A3FE}"/>
    <cellStyle name="Normal 5 11 2 3" xfId="12846" xr:uid="{D9101605-C0F5-4902-B641-F040FAD9EBC3}"/>
    <cellStyle name="Normal 5 11 2 3 2" xfId="12847" xr:uid="{475BA587-7A91-4E45-AD97-057134F9480F}"/>
    <cellStyle name="Normal 5 11 2 3 2 2" xfId="33459" xr:uid="{13FE73BD-3541-4F33-A7DB-C9CB0C5FE686}"/>
    <cellStyle name="Normal 5 11 2 3 3" xfId="33458" xr:uid="{A3F26A60-2C6D-486F-BD6B-35DAC3DCFCC0}"/>
    <cellStyle name="Normal 5 11 2 4" xfId="12848" xr:uid="{84F0519A-F0C1-44CD-8410-7F5FFB16BF7C}"/>
    <cellStyle name="Normal 5 11 2 4 2" xfId="12849" xr:uid="{F8227AC4-95C0-4EA8-A3B4-4814EA242D0A}"/>
    <cellStyle name="Normal 5 11 2 4 2 2" xfId="33461" xr:uid="{25EAB04D-7923-4CF8-B1B3-9550FC3418C3}"/>
    <cellStyle name="Normal 5 11 2 4 3" xfId="33460" xr:uid="{D1DBF51B-775F-40E4-A449-38AB452ECA88}"/>
    <cellStyle name="Normal 5 11 2 5" xfId="12850" xr:uid="{219AAD9A-29B2-4ACC-8F66-CA3F15C473DA}"/>
    <cellStyle name="Normal 5 11 2 5 2" xfId="33462" xr:uid="{4FACA023-92F7-47CE-A11D-91611CFF16D9}"/>
    <cellStyle name="Normal 5 11 2 6" xfId="33453" xr:uid="{3814B14C-C7EE-470D-A367-85408A108F9B}"/>
    <cellStyle name="Normal 5 11 3" xfId="12851" xr:uid="{8799C6C9-D260-4CDA-8AF7-25A9B946DFB4}"/>
    <cellStyle name="Normal 5 11 3 2" xfId="12852" xr:uid="{796C182F-BDE7-4D56-82E9-24859F93E9D8}"/>
    <cellStyle name="Normal 5 11 3 2 2" xfId="12853" xr:uid="{1509B23B-4702-45FF-9C25-B032261434D0}"/>
    <cellStyle name="Normal 5 11 3 2 2 2" xfId="33465" xr:uid="{114FBC6A-DD14-4518-BE18-06567CF078A8}"/>
    <cellStyle name="Normal 5 11 3 2 3" xfId="33464" xr:uid="{98348112-FA51-4A48-A022-56A2347AD0EE}"/>
    <cellStyle name="Normal 5 11 3 3" xfId="12854" xr:uid="{23878C81-2864-4B7E-9F9E-2DB6F793BD52}"/>
    <cellStyle name="Normal 5 11 3 3 2" xfId="33466" xr:uid="{E12EF355-F860-428F-A9BB-F4BD8F5DB41C}"/>
    <cellStyle name="Normal 5 11 3 4" xfId="33463" xr:uid="{9677D292-EB79-43DB-967E-0F09C8D159E9}"/>
    <cellStyle name="Normal 5 11 4" xfId="12855" xr:uid="{08A7D427-D37D-46B2-8560-AB03E8DB9111}"/>
    <cellStyle name="Normal 5 11 4 2" xfId="12856" xr:uid="{0707784B-8FB6-4869-AD2B-B4D185C1C6E6}"/>
    <cellStyle name="Normal 5 11 4 2 2" xfId="33468" xr:uid="{77CF6B67-35CD-44C7-962A-EA8D75011ECC}"/>
    <cellStyle name="Normal 5 11 4 3" xfId="33467" xr:uid="{B183F3C1-CFFB-45FD-8D60-8E608C3E8571}"/>
    <cellStyle name="Normal 5 11 5" xfId="12857" xr:uid="{106B1F62-7715-4AD7-AE32-2BA1EC11751F}"/>
    <cellStyle name="Normal 5 11 5 2" xfId="12858" xr:uid="{00430EDE-7B5C-4156-9AC3-F78AF2078B6E}"/>
    <cellStyle name="Normal 5 11 5 2 2" xfId="33470" xr:uid="{216DCE18-A30F-4E48-AF68-00C82C5639AD}"/>
    <cellStyle name="Normal 5 11 5 3" xfId="33469" xr:uid="{AD6BC365-3B45-44E2-A631-385F6053F0A5}"/>
    <cellStyle name="Normal 5 11 6" xfId="12859" xr:uid="{EA804CCB-8F6C-4E2E-9866-0240799ECFF5}"/>
    <cellStyle name="Normal 5 11 6 2" xfId="33471" xr:uid="{F862E99D-7FE4-4158-9980-1C293FCF0FEA}"/>
    <cellStyle name="Normal 5 11 7" xfId="12840" xr:uid="{125B6FB1-B7F7-44B1-9E6D-D84C7ED65E22}"/>
    <cellStyle name="Normal 5 11 7 2" xfId="33452" xr:uid="{40FA052D-1F8A-4B1C-AAE8-E6F1E3A9471A}"/>
    <cellStyle name="Normal 5 11 8" xfId="27361" xr:uid="{14C069EC-0762-4BF1-B018-001E40BC04E7}"/>
    <cellStyle name="Normal 5 11 9" xfId="5874" xr:uid="{2DED4B02-6C31-4164-8D14-FFD34647B0FF}"/>
    <cellStyle name="Normal 5 12" xfId="12860" xr:uid="{69A88839-0358-43CF-9645-EAA77A5FBBEC}"/>
    <cellStyle name="Normal 5 12 2" xfId="12861" xr:uid="{E4D2B9D6-2A51-46E6-9FAB-135D499A29DC}"/>
    <cellStyle name="Normal 5 12 2 2" xfId="12862" xr:uid="{CA5EBCC5-63D2-4B8F-A5C8-D21BDA8D5FEA}"/>
    <cellStyle name="Normal 5 12 2 2 2" xfId="12863" xr:uid="{0FDCC521-0D4A-4E8B-9F1C-41C3F1BC8584}"/>
    <cellStyle name="Normal 5 12 2 2 2 2" xfId="12864" xr:uid="{60D8D80F-424E-4AFA-8796-5FA46E7D194C}"/>
    <cellStyle name="Normal 5 12 2 2 2 2 2" xfId="33476" xr:uid="{462196A3-A82D-4E84-ADD9-AFBB667A8F12}"/>
    <cellStyle name="Normal 5 12 2 2 2 3" xfId="33475" xr:uid="{9326A9A0-D1AB-4FD0-9E8A-42675E551C73}"/>
    <cellStyle name="Normal 5 12 2 2 3" xfId="12865" xr:uid="{72F0973C-1E2B-47E5-8168-72241199E40F}"/>
    <cellStyle name="Normal 5 12 2 2 3 2" xfId="33477" xr:uid="{C8ECBB2F-D0C9-4B6D-B94A-FBBF8C2A5AA0}"/>
    <cellStyle name="Normal 5 12 2 2 4" xfId="33474" xr:uid="{09027C71-D8AF-4D43-9273-4869BD88DE9F}"/>
    <cellStyle name="Normal 5 12 2 3" xfId="12866" xr:uid="{B6D6A1F7-6C9B-4AF1-9532-0082A7D5CE6A}"/>
    <cellStyle name="Normal 5 12 2 3 2" xfId="12867" xr:uid="{51D4F8B7-B743-4B84-A9EA-E7F8860A3993}"/>
    <cellStyle name="Normal 5 12 2 3 2 2" xfId="33479" xr:uid="{FEA75740-ECA2-4173-8147-6DC47048F61D}"/>
    <cellStyle name="Normal 5 12 2 3 3" xfId="33478" xr:uid="{F57F28AA-6BDC-404A-B0E2-EF47A9A402D6}"/>
    <cellStyle name="Normal 5 12 2 4" xfId="12868" xr:uid="{19B1F0DB-E00F-47F1-AA0E-6B851AFB1B5E}"/>
    <cellStyle name="Normal 5 12 2 4 2" xfId="12869" xr:uid="{71F6CE6B-C178-4CB3-8928-D5CAD4256184}"/>
    <cellStyle name="Normal 5 12 2 4 2 2" xfId="33481" xr:uid="{F7BB86AB-FB19-45D0-8CAB-5A8185CE2435}"/>
    <cellStyle name="Normal 5 12 2 4 3" xfId="33480" xr:uid="{0263DCBF-EF9F-4030-8E82-F8AE831B1F81}"/>
    <cellStyle name="Normal 5 12 2 5" xfId="12870" xr:uid="{99A23326-0315-4749-9D35-CBD8BD157AF5}"/>
    <cellStyle name="Normal 5 12 2 5 2" xfId="33482" xr:uid="{3A29AC76-CCF7-4F21-A83C-672B816A2E7D}"/>
    <cellStyle name="Normal 5 12 2 6" xfId="33473" xr:uid="{E0E17D15-1123-4F6B-8592-071D66BE8D15}"/>
    <cellStyle name="Normal 5 12 3" xfId="12871" xr:uid="{33DFAC08-55AA-4A30-8055-299C819D5CC2}"/>
    <cellStyle name="Normal 5 12 3 2" xfId="12872" xr:uid="{ECD393D0-2F42-4C58-9D12-1788CEF55940}"/>
    <cellStyle name="Normal 5 12 3 2 2" xfId="12873" xr:uid="{3BEA9CFB-4BB5-408B-A67E-B5500F582B01}"/>
    <cellStyle name="Normal 5 12 3 2 2 2" xfId="33485" xr:uid="{42582AB0-91B4-499C-84E8-369E4B84201A}"/>
    <cellStyle name="Normal 5 12 3 2 3" xfId="33484" xr:uid="{4E1B4E32-7F7D-439B-BC12-1560D9271DBB}"/>
    <cellStyle name="Normal 5 12 3 3" xfId="12874" xr:uid="{28168735-CFF1-4136-8146-FD813B9A0CE5}"/>
    <cellStyle name="Normal 5 12 3 3 2" xfId="33486" xr:uid="{1ACDFEAD-501A-49AB-8ACC-39330E2940B3}"/>
    <cellStyle name="Normal 5 12 3 4" xfId="33483" xr:uid="{97EC7492-E0EB-480B-B150-3BD049CF5762}"/>
    <cellStyle name="Normal 5 12 4" xfId="12875" xr:uid="{5C0EED8D-5A3D-477B-81D4-77997BC65CEB}"/>
    <cellStyle name="Normal 5 12 4 2" xfId="12876" xr:uid="{20B41290-86CA-47DE-876D-8948031438CF}"/>
    <cellStyle name="Normal 5 12 4 2 2" xfId="33488" xr:uid="{63216E04-2935-48E4-BECF-376514E25E44}"/>
    <cellStyle name="Normal 5 12 4 3" xfId="33487" xr:uid="{AFE26A53-BCB7-4796-8867-4BF354F588AD}"/>
    <cellStyle name="Normal 5 12 5" xfId="12877" xr:uid="{163F77C6-0AEC-4C94-A5D8-14B5FDD981CA}"/>
    <cellStyle name="Normal 5 12 5 2" xfId="12878" xr:uid="{54298250-4DB7-49FD-8687-5621757074AA}"/>
    <cellStyle name="Normal 5 12 5 2 2" xfId="33490" xr:uid="{4894823C-8B44-487D-8B6C-48285DE459A9}"/>
    <cellStyle name="Normal 5 12 5 3" xfId="33489" xr:uid="{2A5CB797-61F0-40B9-9728-9BC85A3397C3}"/>
    <cellStyle name="Normal 5 12 6" xfId="12879" xr:uid="{9BD7927D-BDA4-4FE9-A4AD-39815EB7A6D2}"/>
    <cellStyle name="Normal 5 12 6 2" xfId="33491" xr:uid="{89BF3CA8-474C-40BE-A029-21A863E03793}"/>
    <cellStyle name="Normal 5 12 7" xfId="33472" xr:uid="{8D2F162C-EDCC-4802-BBD9-366AA7775525}"/>
    <cellStyle name="Normal 5 13" xfId="12880" xr:uid="{1F02A412-4756-465B-8B1C-82C9B9E09954}"/>
    <cellStyle name="Normal 5 13 2" xfId="12881" xr:uid="{BFCAB01D-32CF-4E9F-905A-AC164AE743EF}"/>
    <cellStyle name="Normal 5 13 2 2" xfId="12882" xr:uid="{ED9C781B-6EF8-4881-96DC-EF003312C5F7}"/>
    <cellStyle name="Normal 5 13 2 2 2" xfId="12883" xr:uid="{2371F63D-8784-4632-88C4-3EFF7A80F485}"/>
    <cellStyle name="Normal 5 13 2 2 2 2" xfId="12884" xr:uid="{FFA393BC-D884-4F63-8454-C4250A6095EA}"/>
    <cellStyle name="Normal 5 13 2 2 2 2 2" xfId="33496" xr:uid="{FE042C98-D9E1-41B0-B15B-CC39E4644929}"/>
    <cellStyle name="Normal 5 13 2 2 2 3" xfId="33495" xr:uid="{3AD063F8-F3E3-4D8E-B21E-7EF5B8616068}"/>
    <cellStyle name="Normal 5 13 2 2 3" xfId="12885" xr:uid="{AA4F4891-0E52-4F5D-9C72-DA9AEF5C7407}"/>
    <cellStyle name="Normal 5 13 2 2 3 2" xfId="33497" xr:uid="{8454738B-AD24-4528-83C4-109058CCB6A5}"/>
    <cellStyle name="Normal 5 13 2 2 4" xfId="33494" xr:uid="{421E35A2-F4CA-4400-8DAB-AA8362B2A1F9}"/>
    <cellStyle name="Normal 5 13 2 3" xfId="12886" xr:uid="{18D03FCF-1065-4627-A549-B044A0EA5BE9}"/>
    <cellStyle name="Normal 5 13 2 3 2" xfId="12887" xr:uid="{98742BFF-E1E2-4E5B-B688-4FB48BF3A942}"/>
    <cellStyle name="Normal 5 13 2 3 2 2" xfId="33499" xr:uid="{88BC4477-D323-4C0A-BCC3-F65C371C8AD3}"/>
    <cellStyle name="Normal 5 13 2 3 3" xfId="33498" xr:uid="{40C48270-7AC9-40C1-9D81-85C092A33517}"/>
    <cellStyle name="Normal 5 13 2 4" xfId="12888" xr:uid="{3CD629BC-6BC3-426C-B3C7-5D3A7673FE72}"/>
    <cellStyle name="Normal 5 13 2 4 2" xfId="12889" xr:uid="{141301E4-6928-4E38-B333-80692CEEF6B0}"/>
    <cellStyle name="Normal 5 13 2 4 2 2" xfId="33501" xr:uid="{05BE5577-3EB3-4C2D-ABDF-FCC527745FA1}"/>
    <cellStyle name="Normal 5 13 2 4 3" xfId="33500" xr:uid="{5E0D1008-47FE-4904-A0FF-FBF5442315D8}"/>
    <cellStyle name="Normal 5 13 2 5" xfId="12890" xr:uid="{90F08F19-F12C-48A2-864C-828B5426B0FF}"/>
    <cellStyle name="Normal 5 13 2 5 2" xfId="33502" xr:uid="{EC1DEEFD-DFE9-4F67-BD10-50FD2A69F958}"/>
    <cellStyle name="Normal 5 13 2 6" xfId="33493" xr:uid="{0F06458B-07F7-42C8-805C-0555678BF661}"/>
    <cellStyle name="Normal 5 13 3" xfId="12891" xr:uid="{1FE4FF0F-95A9-4828-81BE-CCF558C3E9AE}"/>
    <cellStyle name="Normal 5 13 3 2" xfId="12892" xr:uid="{CBD183AC-E70C-4ECF-908F-84FC9A88AB09}"/>
    <cellStyle name="Normal 5 13 3 2 2" xfId="12893" xr:uid="{85F424BD-B735-49F9-ADEF-1F5CAF3B36D2}"/>
    <cellStyle name="Normal 5 13 3 2 2 2" xfId="33505" xr:uid="{84997711-FB34-4791-A778-BFC0D125DB57}"/>
    <cellStyle name="Normal 5 13 3 2 3" xfId="33504" xr:uid="{0D1AB3C0-D08A-463A-A25D-2F68C04D818A}"/>
    <cellStyle name="Normal 5 13 3 3" xfId="12894" xr:uid="{A2A420D7-46DA-4FDE-921D-6A77196F3D70}"/>
    <cellStyle name="Normal 5 13 3 3 2" xfId="33506" xr:uid="{8C4F4A14-EE9E-41E1-BFB2-2E221AB1D002}"/>
    <cellStyle name="Normal 5 13 3 4" xfId="33503" xr:uid="{0FFD31AB-2864-40E1-891B-56628642EB55}"/>
    <cellStyle name="Normal 5 13 4" xfId="12895" xr:uid="{FDC3CB70-98D2-47A8-AFFE-6227FE867858}"/>
    <cellStyle name="Normal 5 13 4 2" xfId="12896" xr:uid="{3E0DB391-77BD-49A6-AF2D-9CC0AB39E4A9}"/>
    <cellStyle name="Normal 5 13 4 2 2" xfId="33508" xr:uid="{E3442523-C886-4FE0-96D7-4C227C048CB9}"/>
    <cellStyle name="Normal 5 13 4 3" xfId="33507" xr:uid="{89CC696A-A3C7-4420-9D91-25AAA9D6B0AC}"/>
    <cellStyle name="Normal 5 13 5" xfId="12897" xr:uid="{8E298C93-F82D-47EA-975F-80FC81E4A4C7}"/>
    <cellStyle name="Normal 5 13 5 2" xfId="12898" xr:uid="{590D09D9-0ABC-410C-A6D0-718F05B34B7E}"/>
    <cellStyle name="Normal 5 13 5 2 2" xfId="33510" xr:uid="{B4FC75BD-EA26-417E-9549-F937E7A96EA9}"/>
    <cellStyle name="Normal 5 13 5 3" xfId="33509" xr:uid="{8016C892-FB6D-47C7-9ED1-B105FCD1E878}"/>
    <cellStyle name="Normal 5 13 6" xfId="12899" xr:uid="{B7D7A0A6-BE80-4A65-8421-BAC7B55FBE82}"/>
    <cellStyle name="Normal 5 13 6 2" xfId="33511" xr:uid="{7DB0BBEB-7408-4CAA-8E09-9F36E278F3DC}"/>
    <cellStyle name="Normal 5 13 7" xfId="33492" xr:uid="{00EEFD51-B2D6-4BAC-A7FE-C1253B7A410F}"/>
    <cellStyle name="Normal 5 14" xfId="12900" xr:uid="{320EE009-BE9E-4289-93A7-A9A1CB0B9F7B}"/>
    <cellStyle name="Normal 5 14 2" xfId="12901" xr:uid="{0F0DF418-2C73-4EC2-BD5C-7E3BC09D34D2}"/>
    <cellStyle name="Normal 5 14 2 2" xfId="12902" xr:uid="{0F9EC7BF-4CED-4F70-A7CD-B2FF00CC507D}"/>
    <cellStyle name="Normal 5 14 2 2 2" xfId="12903" xr:uid="{2A4E67E8-C718-425C-8307-156B399F72BD}"/>
    <cellStyle name="Normal 5 14 2 2 2 2" xfId="12904" xr:uid="{BB42F632-3FA0-4C7D-9CC7-2B10A4649B14}"/>
    <cellStyle name="Normal 5 14 2 2 2 2 2" xfId="33516" xr:uid="{A1CB04A0-F462-460E-8E72-E61F8F4B9F33}"/>
    <cellStyle name="Normal 5 14 2 2 2 3" xfId="33515" xr:uid="{B6529CB2-5A6F-4B44-82B0-E34D0F504B6B}"/>
    <cellStyle name="Normal 5 14 2 2 3" xfId="12905" xr:uid="{67EACAC7-C9E9-40A2-92D1-60C8488A646B}"/>
    <cellStyle name="Normal 5 14 2 2 3 2" xfId="33517" xr:uid="{31D690E9-B1A9-4B9E-A6C8-A3DCF3AD28B2}"/>
    <cellStyle name="Normal 5 14 2 2 4" xfId="33514" xr:uid="{290759AD-DAD0-4811-9418-DDBFD30B1CE7}"/>
    <cellStyle name="Normal 5 14 2 3" xfId="12906" xr:uid="{C7B6BADD-0FC1-4EF1-9865-CE8FBCADD0C9}"/>
    <cellStyle name="Normal 5 14 2 3 2" xfId="12907" xr:uid="{6F052EEF-6A3A-437C-8BAD-6F90D1620EF6}"/>
    <cellStyle name="Normal 5 14 2 3 2 2" xfId="33519" xr:uid="{E5BB715A-22E6-44AD-AE19-69FF2A399E02}"/>
    <cellStyle name="Normal 5 14 2 3 3" xfId="33518" xr:uid="{7EB420D5-5F12-4E5A-9E9E-4BAE75B1754F}"/>
    <cellStyle name="Normal 5 14 2 4" xfId="12908" xr:uid="{9111DD7D-F7CB-4F9F-A16A-DA1D60084780}"/>
    <cellStyle name="Normal 5 14 2 4 2" xfId="12909" xr:uid="{F029081D-1057-4CCC-A349-DB5EA42B0882}"/>
    <cellStyle name="Normal 5 14 2 4 2 2" xfId="33521" xr:uid="{5356C195-D859-474F-B119-6F340BEF3211}"/>
    <cellStyle name="Normal 5 14 2 4 3" xfId="33520" xr:uid="{F87CE0DD-9D9C-4D1C-A8FC-D60B892181BD}"/>
    <cellStyle name="Normal 5 14 2 5" xfId="12910" xr:uid="{4B8AFBAB-0BEE-4BB0-9004-7159239B114A}"/>
    <cellStyle name="Normal 5 14 2 5 2" xfId="33522" xr:uid="{6F68B12D-A256-41C3-9D34-0DF1263B10F9}"/>
    <cellStyle name="Normal 5 14 2 6" xfId="33513" xr:uid="{44333374-6F33-454F-A57F-5B6E26424A77}"/>
    <cellStyle name="Normal 5 14 3" xfId="12911" xr:uid="{4B63F02C-DA23-4798-9E60-8690B24584DD}"/>
    <cellStyle name="Normal 5 14 3 2" xfId="12912" xr:uid="{41A8D08A-9DB2-416E-A417-0A43F0D777D2}"/>
    <cellStyle name="Normal 5 14 3 2 2" xfId="12913" xr:uid="{34EB050A-C5DB-4885-B826-CF27CEAE3406}"/>
    <cellStyle name="Normal 5 14 3 2 2 2" xfId="33525" xr:uid="{5B64C88B-8DB2-4035-B85A-763D6977C3D3}"/>
    <cellStyle name="Normal 5 14 3 2 3" xfId="33524" xr:uid="{520232C1-019B-4EE8-9123-74D236D18EBF}"/>
    <cellStyle name="Normal 5 14 3 3" xfId="12914" xr:uid="{D8B197F7-0FDF-4B44-ACB6-AF80EFA72D8A}"/>
    <cellStyle name="Normal 5 14 3 3 2" xfId="33526" xr:uid="{E285F5AE-CCF3-4EB6-8679-AB91BB32E7F5}"/>
    <cellStyle name="Normal 5 14 3 4" xfId="33523" xr:uid="{B9DC1C1B-A905-4F2A-AC6D-D2CF686687B8}"/>
    <cellStyle name="Normal 5 14 4" xfId="12915" xr:uid="{A3BBFB62-8DDA-40DB-8ADE-9FD8855531BB}"/>
    <cellStyle name="Normal 5 14 4 2" xfId="12916" xr:uid="{3E5C6C3D-15A0-4159-B4DF-BC58BBCF0423}"/>
    <cellStyle name="Normal 5 14 4 2 2" xfId="33528" xr:uid="{73BB4ADF-008A-4642-9AFA-63ECCB023176}"/>
    <cellStyle name="Normal 5 14 4 3" xfId="33527" xr:uid="{B13AA492-184A-44E4-8F7C-06E8A346A851}"/>
    <cellStyle name="Normal 5 14 5" xfId="12917" xr:uid="{47BB1EC2-2DBC-4223-A595-356814866689}"/>
    <cellStyle name="Normal 5 14 5 2" xfId="12918" xr:uid="{79066B68-EDBA-4B5F-997E-45463C684144}"/>
    <cellStyle name="Normal 5 14 5 2 2" xfId="33530" xr:uid="{060C2BE2-F3A8-44D2-8BAD-92479B61D750}"/>
    <cellStyle name="Normal 5 14 5 3" xfId="33529" xr:uid="{8BAF059B-60EA-4865-AD60-F0C1A0021AEC}"/>
    <cellStyle name="Normal 5 14 6" xfId="12919" xr:uid="{2457BC22-3AF1-485D-A4E3-9D7DAB78638D}"/>
    <cellStyle name="Normal 5 14 6 2" xfId="33531" xr:uid="{1F2321F4-48FE-4258-A156-747A2344DAAD}"/>
    <cellStyle name="Normal 5 14 7" xfId="33512" xr:uid="{7D1B5025-21AD-41BE-9154-5ABBCF74FB11}"/>
    <cellStyle name="Normal 5 15" xfId="12920" xr:uid="{A16F0D10-1915-4308-B3B4-6239EC4098A2}"/>
    <cellStyle name="Normal 5 15 2" xfId="12921" xr:uid="{2BB546A8-904D-48B2-AC88-961910D0471B}"/>
    <cellStyle name="Normal 5 15 2 2" xfId="12922" xr:uid="{E896FCA4-579E-4892-B476-C71D8E64CA5F}"/>
    <cellStyle name="Normal 5 15 2 2 2" xfId="12923" xr:uid="{DE8331D0-CB73-4F39-A93B-D12B2B076D35}"/>
    <cellStyle name="Normal 5 15 2 2 2 2" xfId="12924" xr:uid="{C63D5884-6191-4B52-8B3C-E689B1E1F4D9}"/>
    <cellStyle name="Normal 5 15 2 2 2 2 2" xfId="33536" xr:uid="{FCFEB767-DD8A-4D66-B4F0-CCC7D647ACA4}"/>
    <cellStyle name="Normal 5 15 2 2 2 3" xfId="33535" xr:uid="{2B9057AE-3256-4DF8-9FEF-783E40127FBA}"/>
    <cellStyle name="Normal 5 15 2 2 3" xfId="12925" xr:uid="{5C3CAF69-0EE9-45A0-A55C-25E542FB606B}"/>
    <cellStyle name="Normal 5 15 2 2 3 2" xfId="33537" xr:uid="{CA283025-820F-4A93-87DF-7A9A7075B384}"/>
    <cellStyle name="Normal 5 15 2 2 4" xfId="33534" xr:uid="{21372552-B4E2-4BB8-AE37-B64E61DCB4B5}"/>
    <cellStyle name="Normal 5 15 2 3" xfId="12926" xr:uid="{C739FADD-DEA4-4EC7-A872-78F9024FED03}"/>
    <cellStyle name="Normal 5 15 2 3 2" xfId="12927" xr:uid="{2BECA4E3-112B-4C2E-9100-6C2A3D052063}"/>
    <cellStyle name="Normal 5 15 2 3 2 2" xfId="33539" xr:uid="{1F8EFD16-4A04-47FB-A6F7-A2A23C40BB22}"/>
    <cellStyle name="Normal 5 15 2 3 3" xfId="33538" xr:uid="{10D1E37B-BC8D-4E5D-BE58-499A85C40105}"/>
    <cellStyle name="Normal 5 15 2 4" xfId="12928" xr:uid="{C6D62329-E451-44CE-B0FA-69A7D4B96A0F}"/>
    <cellStyle name="Normal 5 15 2 4 2" xfId="12929" xr:uid="{BCB44121-5E4C-45EC-BEC3-B9C24D622198}"/>
    <cellStyle name="Normal 5 15 2 4 2 2" xfId="33541" xr:uid="{86D97A03-1E79-4AFD-8186-77B22A1859F8}"/>
    <cellStyle name="Normal 5 15 2 4 3" xfId="33540" xr:uid="{7CCEF2E2-8339-475D-B966-C6798740FE22}"/>
    <cellStyle name="Normal 5 15 2 5" xfId="12930" xr:uid="{575BE0C3-D6E4-4F84-9852-BB98841E3D51}"/>
    <cellStyle name="Normal 5 15 2 5 2" xfId="33542" xr:uid="{D7C25C40-5CC4-4402-A671-B47507E11C05}"/>
    <cellStyle name="Normal 5 15 2 6" xfId="33533" xr:uid="{37CBEEC6-CC99-47B0-9942-95E18B4D5D64}"/>
    <cellStyle name="Normal 5 15 3" xfId="12931" xr:uid="{FBDBCDD4-E68A-4540-8B86-0F3371FEEC64}"/>
    <cellStyle name="Normal 5 15 3 2" xfId="12932" xr:uid="{A50C7663-CE37-49E2-B70E-6878C2A0E704}"/>
    <cellStyle name="Normal 5 15 3 2 2" xfId="12933" xr:uid="{BC530828-59C2-4558-B04B-1E2BDA663BB2}"/>
    <cellStyle name="Normal 5 15 3 2 2 2" xfId="33545" xr:uid="{EB43ED6E-7A5B-4287-ADC2-1E5213C3D394}"/>
    <cellStyle name="Normal 5 15 3 2 3" xfId="33544" xr:uid="{EDCE9229-8F08-44AB-A85C-A01FB639B86B}"/>
    <cellStyle name="Normal 5 15 3 3" xfId="12934" xr:uid="{C8B24112-F21A-49FA-9564-8DF492972F80}"/>
    <cellStyle name="Normal 5 15 3 3 2" xfId="33546" xr:uid="{ADACE053-1F26-4F6F-BB18-592A61621962}"/>
    <cellStyle name="Normal 5 15 3 4" xfId="33543" xr:uid="{646E485C-3792-4217-9176-292EB4DAC5DD}"/>
    <cellStyle name="Normal 5 15 4" xfId="12935" xr:uid="{8E34F726-6630-40B5-BB8B-FCC2931538E8}"/>
    <cellStyle name="Normal 5 15 4 2" xfId="12936" xr:uid="{A8B2C630-21E8-4EA7-A740-B888E8D8A534}"/>
    <cellStyle name="Normal 5 15 4 2 2" xfId="33548" xr:uid="{EC4015C2-1BBE-4443-B048-89490E8B937C}"/>
    <cellStyle name="Normal 5 15 4 3" xfId="33547" xr:uid="{E5ED6921-B86C-4D55-8C66-0CD8F2644EB4}"/>
    <cellStyle name="Normal 5 15 5" xfId="12937" xr:uid="{0486C414-C581-452C-95FC-57B0A0350362}"/>
    <cellStyle name="Normal 5 15 5 2" xfId="12938" xr:uid="{9A77C0DB-A545-4C0E-A220-A3D4B576AC5B}"/>
    <cellStyle name="Normal 5 15 5 2 2" xfId="33550" xr:uid="{9CAEA5CC-A0B1-4EAD-AC2D-C7DD3DFC548D}"/>
    <cellStyle name="Normal 5 15 5 3" xfId="33549" xr:uid="{FA6A0AC0-B4D5-4BB6-9F7B-6AFC0FE68FEB}"/>
    <cellStyle name="Normal 5 15 6" xfId="12939" xr:uid="{4C9B8827-A274-4ED8-9C89-8AF874AB61D3}"/>
    <cellStyle name="Normal 5 15 6 2" xfId="33551" xr:uid="{3DD1AF99-BD79-4CD9-B086-5C19E1E08E28}"/>
    <cellStyle name="Normal 5 15 7" xfId="33532" xr:uid="{79B3F955-CCFE-4554-9BF7-309425E07598}"/>
    <cellStyle name="Normal 5 16" xfId="12940" xr:uid="{40ECBD8E-AA46-415C-9358-E13F24F38669}"/>
    <cellStyle name="Normal 5 16 2" xfId="12941" xr:uid="{C7A174D9-7B9C-4673-AC72-2E26F91A4A73}"/>
    <cellStyle name="Normal 5 16 2 2" xfId="12942" xr:uid="{5330556C-BE15-4FF2-88F6-6516A753F8F0}"/>
    <cellStyle name="Normal 5 16 2 2 2" xfId="12943" xr:uid="{6D04B1D3-D88B-4A41-BCBF-3FA310B64BD3}"/>
    <cellStyle name="Normal 5 16 2 2 2 2" xfId="33555" xr:uid="{589E86E4-B22B-4749-8012-3860ED4F5DEB}"/>
    <cellStyle name="Normal 5 16 2 2 3" xfId="33554" xr:uid="{C29B233A-6763-4642-865A-1AE89C4DFFF3}"/>
    <cellStyle name="Normal 5 16 2 3" xfId="12944" xr:uid="{DB96E7C4-1475-4933-BF22-8161D672B789}"/>
    <cellStyle name="Normal 5 16 2 3 2" xfId="33556" xr:uid="{BD7C1BE1-82E8-45F9-8AB1-C5D8E83FAEB1}"/>
    <cellStyle name="Normal 5 16 2 4" xfId="33553" xr:uid="{6C21E386-5BFB-4603-8B79-B0F834AF74F8}"/>
    <cellStyle name="Normal 5 16 3" xfId="12945" xr:uid="{BCCDBE7E-019F-45A2-8431-90CA4C7149DA}"/>
    <cellStyle name="Normal 5 16 3 2" xfId="12946" xr:uid="{4D36DA7A-61D6-4B47-9E4F-67621101C94F}"/>
    <cellStyle name="Normal 5 16 3 2 2" xfId="33558" xr:uid="{2936C555-E2B4-467D-A6DD-F8AA88835F90}"/>
    <cellStyle name="Normal 5 16 3 3" xfId="33557" xr:uid="{EBB85D4E-3075-48E2-9BD6-AA6F038BEAAD}"/>
    <cellStyle name="Normal 5 16 4" xfId="12947" xr:uid="{B15E5703-DE02-42AF-A69A-17FE519D5595}"/>
    <cellStyle name="Normal 5 16 4 2" xfId="12948" xr:uid="{31805FFA-DB39-4994-933F-A80A6142A4C5}"/>
    <cellStyle name="Normal 5 16 4 2 2" xfId="33560" xr:uid="{86A4FB67-B8A3-48BF-B20B-941871BA9EB1}"/>
    <cellStyle name="Normal 5 16 4 3" xfId="33559" xr:uid="{52B1FAD4-4473-41B3-9CD3-56E86D6B13C1}"/>
    <cellStyle name="Normal 5 16 5" xfId="12949" xr:uid="{9FB3CE0E-B3C7-4333-B682-21E4B4416F9F}"/>
    <cellStyle name="Normal 5 16 5 2" xfId="33561" xr:uid="{B0DA85B1-9064-4304-BB0A-86AF85977D3F}"/>
    <cellStyle name="Normal 5 16 6" xfId="33552" xr:uid="{900D9924-8F4E-4C10-BEC6-20DC874D8494}"/>
    <cellStyle name="Normal 5 17" xfId="12950" xr:uid="{818B1670-D367-4120-BF7C-608D38655417}"/>
    <cellStyle name="Normal 5 17 2" xfId="12951" xr:uid="{870F04EC-BC44-41D7-9A3B-ECFA938D63E7}"/>
    <cellStyle name="Normal 5 17 2 2" xfId="12952" xr:uid="{B0BBC5FF-AD00-4B67-80CA-D81939A604B8}"/>
    <cellStyle name="Normal 5 17 2 2 2" xfId="33564" xr:uid="{7EBF27FD-B205-4490-B118-DFFCA5E16527}"/>
    <cellStyle name="Normal 5 17 2 3" xfId="33563" xr:uid="{03741A80-10D2-442B-853D-63E989C27CC9}"/>
    <cellStyle name="Normal 5 17 3" xfId="12953" xr:uid="{6A36EBCA-17F4-4971-863B-E9BBA3C1FBD0}"/>
    <cellStyle name="Normal 5 17 3 2" xfId="33565" xr:uid="{61DB5472-D3CB-43C2-B116-0C2875C42869}"/>
    <cellStyle name="Normal 5 17 4" xfId="33562" xr:uid="{45E03B7C-343E-420C-992C-653AAAD7C618}"/>
    <cellStyle name="Normal 5 18" xfId="12954" xr:uid="{B58E5653-B857-41A5-A9AA-79D3E8F976BE}"/>
    <cellStyle name="Normal 5 18 2" xfId="12955" xr:uid="{7D5AAABE-E4B0-4334-ADDF-ADD85DD85C41}"/>
    <cellStyle name="Normal 5 18 2 2" xfId="33567" xr:uid="{3B8D7071-A194-4C93-A65B-50C06F1F36BC}"/>
    <cellStyle name="Normal 5 18 3" xfId="33566" xr:uid="{A239E5DC-405D-49C8-8FD3-BBC5506871CD}"/>
    <cellStyle name="Normal 5 19" xfId="12956" xr:uid="{13309082-D988-4CE8-A887-EDBD79A60392}"/>
    <cellStyle name="Normal 5 19 2" xfId="12957" xr:uid="{D9AF67EE-A895-433D-9C91-9BBD1217C69F}"/>
    <cellStyle name="Normal 5 19 2 2" xfId="33569" xr:uid="{27F4A8D3-F46D-48C0-8A76-3BD9B9315810}"/>
    <cellStyle name="Normal 5 19 3" xfId="33568" xr:uid="{38AB25C9-FDDE-4ADF-90BD-816701A4B856}"/>
    <cellStyle name="Normal 5 2" xfId="863" xr:uid="{ACD0C61A-D1F0-4017-81DB-2736D1C7BD8F}"/>
    <cellStyle name="Normal 5 2 10" xfId="864" xr:uid="{F0289DB7-D6D4-4D6F-A814-A3FFD3F26EF3}"/>
    <cellStyle name="Normal 5 2 10 2" xfId="33570" xr:uid="{1E655DD4-7CC0-481F-B636-EB940126637E}"/>
    <cellStyle name="Normal 5 2 10 3" xfId="12958" xr:uid="{F16F206A-9445-48CB-A6BB-53AEF335554B}"/>
    <cellStyle name="Normal 5 2 11" xfId="1032" xr:uid="{C0F9B99A-3952-49E1-A1A7-D3DADA20D0A6}"/>
    <cellStyle name="Normal 5 2 11 2" xfId="12959" xr:uid="{03E98D1B-2F2D-42BA-B511-2042CC95B313}"/>
    <cellStyle name="Normal 5 2 12" xfId="12960" xr:uid="{B089795E-F26B-4543-9817-46EC73499B71}"/>
    <cellStyle name="Normal 5 2 12 2" xfId="33571" xr:uid="{C2D0CD31-A58C-477A-A87D-A88FC5A9D1D9}"/>
    <cellStyle name="Normal 5 2 13" xfId="12961" xr:uid="{E980F7ED-BE1E-49D0-B668-8B5F92975178}"/>
    <cellStyle name="Normal 5 2 13 2" xfId="33572" xr:uid="{A20646DE-8D28-441C-9ED2-673866C2D694}"/>
    <cellStyle name="Normal 5 2 14" xfId="12962" xr:uid="{25D2F623-5D55-4B7B-990A-B5714FC41C56}"/>
    <cellStyle name="Normal 5 2 14 2" xfId="33573" xr:uid="{05D1CEB6-E214-48BE-966C-C5AFA34A60E3}"/>
    <cellStyle name="Normal 5 2 15" xfId="10027" xr:uid="{BFA10148-1A75-44E9-8045-A26896C8B4FD}"/>
    <cellStyle name="Normal 5 2 15 2" xfId="31443" xr:uid="{3CBA1FC1-FF22-4DFB-A896-D1DFC3442DC8}"/>
    <cellStyle name="Normal 5 2 16" xfId="22921" xr:uid="{AED80221-06EF-4A80-9F28-A3721EB18501}"/>
    <cellStyle name="Normal 5 2 16 2" xfId="42659" xr:uid="{6A1499DE-1F89-4299-B5E0-05CE949DB4A0}"/>
    <cellStyle name="Normal 5 2 17" xfId="23561" xr:uid="{01DB07B1-F5F9-40D7-A374-69AF17288A29}"/>
    <cellStyle name="Normal 5 2 18" xfId="45069" xr:uid="{D53B4F76-02D9-4A00-B715-82523D66FD88}"/>
    <cellStyle name="Normal 5 2 2" xfId="865" xr:uid="{35C41A54-0152-47EA-A291-C1B5E086004B}"/>
    <cellStyle name="Normal 5 2 2 10" xfId="12964" xr:uid="{AAE357E5-43BD-4F14-B555-142B6BD04A98}"/>
    <cellStyle name="Normal 5 2 2 10 2" xfId="33574" xr:uid="{D869A473-F4B9-4A7C-BB15-912F13E1EFF1}"/>
    <cellStyle name="Normal 5 2 2 11" xfId="12965" xr:uid="{7B93602F-8EB3-415A-92A0-B2077E81A853}"/>
    <cellStyle name="Normal 5 2 2 12" xfId="12963" xr:uid="{0ACAD31F-1024-45EE-B6E8-EF99D87C35AB}"/>
    <cellStyle name="Normal 5 2 2 13" xfId="22922" xr:uid="{77C25B0B-BA8B-4794-B58B-5BADF8D433DF}"/>
    <cellStyle name="Normal 5 2 2 13 2" xfId="42660" xr:uid="{D8CAFB9D-5D48-49BF-AB6F-863CA800699A}"/>
    <cellStyle name="Normal 5 2 2 14" xfId="23631" xr:uid="{20DC9A53-585F-425C-BAB4-C9894BD160AC}"/>
    <cellStyle name="Normal 5 2 2 15" xfId="45070" xr:uid="{CD470A56-445E-467B-908D-33A04061F48D}"/>
    <cellStyle name="Normal 5 2 2 16" xfId="46894" xr:uid="{6F1F26DA-CB6F-446A-AFDF-D4BD3A46FE75}"/>
    <cellStyle name="Normal 5 2 2 17" xfId="1902" xr:uid="{A4123527-67E9-4912-978E-1E7BB61624E6}"/>
    <cellStyle name="Normal 5 2 2 2" xfId="866" xr:uid="{056F2A2F-1F37-4B3B-A20A-C20BD7F9857A}"/>
    <cellStyle name="Normal 5 2 2 2 10" xfId="45071" xr:uid="{325941B9-013A-4175-BD3C-5DC8D6C3668A}"/>
    <cellStyle name="Normal 5 2 2 2 11" xfId="47051" xr:uid="{5F452694-1AAE-40B0-824D-446875330B3B}"/>
    <cellStyle name="Normal 5 2 2 2 12" xfId="2055" xr:uid="{6BFBA4CB-F7A1-46BC-B2A1-FBFB4E2A9123}"/>
    <cellStyle name="Normal 5 2 2 2 2" xfId="2261" xr:uid="{AB532823-710D-42E1-A25B-457FA6B664DD}"/>
    <cellStyle name="Normal 5 2 2 2 2 10" xfId="47234" xr:uid="{63C02B16-7E93-4751-9339-86CE526EBC13}"/>
    <cellStyle name="Normal 5 2 2 2 2 2" xfId="4936" xr:uid="{F81BBDE4-63B1-4B08-96B1-D62A3F4285BD}"/>
    <cellStyle name="Normal 5 2 2 2 2 2 2" xfId="8702" xr:uid="{7674E4D8-7A24-4753-B61B-ADAF43C27B0C}"/>
    <cellStyle name="Normal 5 2 2 2 2 2 2 2" xfId="12970" xr:uid="{59374FB3-9C95-4D09-806C-BE3433A770F8}"/>
    <cellStyle name="Normal 5 2 2 2 2 2 2 2 2" xfId="33579" xr:uid="{2CFD6E9C-96F0-45BE-9C87-EAA65A99660A}"/>
    <cellStyle name="Normal 5 2 2 2 2 2 2 3" xfId="12969" xr:uid="{38F14EA2-BF69-4F79-82F5-8D84D088EF95}"/>
    <cellStyle name="Normal 5 2 2 2 2 2 2 3 2" xfId="33578" xr:uid="{3DB17EC8-5980-4E77-B5A8-5EED16FB92C2}"/>
    <cellStyle name="Normal 5 2 2 2 2 2 2 4" xfId="22926" xr:uid="{E31E1864-2C20-4F91-B76A-D5632AE38E8B}"/>
    <cellStyle name="Normal 5 2 2 2 2 2 2 4 2" xfId="42664" xr:uid="{7F2BD558-D621-46A8-99A1-73E6CF889EC9}"/>
    <cellStyle name="Normal 5 2 2 2 2 2 2 5" xfId="30192" xr:uid="{04AC63BD-A0B2-4327-BE54-560AA8DB9196}"/>
    <cellStyle name="Normal 5 2 2 2 2 2 2 6" xfId="45074" xr:uid="{D247631D-0D67-4450-85CC-2D10E5825D8D}"/>
    <cellStyle name="Normal 5 2 2 2 2 2 3" xfId="12971" xr:uid="{1D5770DB-1217-4EB1-9F0A-CACC1D3270C8}"/>
    <cellStyle name="Normal 5 2 2 2 2 2 3 2" xfId="33580" xr:uid="{9A485785-9048-4159-AB35-8C9742453ED1}"/>
    <cellStyle name="Normal 5 2 2 2 2 2 4" xfId="12968" xr:uid="{2FDA9ADD-1F87-43CF-8A87-E6846162C75F}"/>
    <cellStyle name="Normal 5 2 2 2 2 2 4 2" xfId="33577" xr:uid="{AE47FD5B-828A-4F19-9C81-772F2A855277}"/>
    <cellStyle name="Normal 5 2 2 2 2 2 5" xfId="22925" xr:uid="{8ABE7526-2EDF-43D0-8E1D-0BBB2CD98CAD}"/>
    <cellStyle name="Normal 5 2 2 2 2 2 5 2" xfId="42663" xr:uid="{FF9D8919-4C63-4BCF-A4C1-79CDABFABCB4}"/>
    <cellStyle name="Normal 5 2 2 2 2 2 6" xfId="26423" xr:uid="{86E1949C-2819-4DCC-B99E-3D1264D437BA}"/>
    <cellStyle name="Normal 5 2 2 2 2 2 7" xfId="45073" xr:uid="{6BA1D3D7-F77B-4F4C-BA0F-758BCB7E2C3E}"/>
    <cellStyle name="Normal 5 2 2 2 2 2 8" xfId="48993" xr:uid="{481A9501-6CBF-4DCD-A020-8561537A8E6F}"/>
    <cellStyle name="Normal 5 2 2 2 2 3" xfId="6324" xr:uid="{243ECAEB-6572-429F-B88A-FBECF8FB089E}"/>
    <cellStyle name="Normal 5 2 2 2 2 3 2" xfId="12973" xr:uid="{79B9DED2-53C4-43DF-83E9-581D13CE9659}"/>
    <cellStyle name="Normal 5 2 2 2 2 3 2 2" xfId="22928" xr:uid="{CDB137B3-5333-4E36-84D1-C73D80D20936}"/>
    <cellStyle name="Normal 5 2 2 2 2 3 2 2 2" xfId="42666" xr:uid="{E54F6A98-11DB-4AD7-AB17-C5EBC6C11894}"/>
    <cellStyle name="Normal 5 2 2 2 2 3 2 3" xfId="33582" xr:uid="{70CF1F57-4F90-4CC5-8D7C-43B4B8B7F7E6}"/>
    <cellStyle name="Normal 5 2 2 2 2 3 2 4" xfId="45076" xr:uid="{A015E199-AC1D-4F51-88D4-6114525D7B55}"/>
    <cellStyle name="Normal 5 2 2 2 2 3 3" xfId="12972" xr:uid="{69C8A1AE-051C-41C1-B7EA-C9BB69740A64}"/>
    <cellStyle name="Normal 5 2 2 2 2 3 3 2" xfId="33581" xr:uid="{CAEA4897-0A32-44E7-BF95-DEBF2D11C0C7}"/>
    <cellStyle name="Normal 5 2 2 2 2 3 4" xfId="22927" xr:uid="{D969E285-953A-472A-86EE-4883E4B6899A}"/>
    <cellStyle name="Normal 5 2 2 2 2 3 4 2" xfId="42665" xr:uid="{CF7BABF3-5C43-44EC-9B1B-5FA26DE47D1B}"/>
    <cellStyle name="Normal 5 2 2 2 2 3 5" xfId="27812" xr:uid="{21E23C29-06E3-4B7E-9A23-AFA927C6ED38}"/>
    <cellStyle name="Normal 5 2 2 2 2 3 6" xfId="45075" xr:uid="{2E35DBE6-EEE9-4858-9F2F-3C86A1E4D2E8}"/>
    <cellStyle name="Normal 5 2 2 2 2 3 7" xfId="49499" xr:uid="{CA92A49F-BB47-4840-8410-ABB27993F438}"/>
    <cellStyle name="Normal 5 2 2 2 2 4" xfId="12974" xr:uid="{E9A599B6-EC31-4380-B92F-1C387D821FF5}"/>
    <cellStyle name="Normal 5 2 2 2 2 4 2" xfId="12975" xr:uid="{85F7D16F-D2D5-4CFA-A936-388C2507533B}"/>
    <cellStyle name="Normal 5 2 2 2 2 4 2 2" xfId="33584" xr:uid="{1EB2ADDA-EB07-4203-A3E5-282613572E49}"/>
    <cellStyle name="Normal 5 2 2 2 2 4 3" xfId="22929" xr:uid="{555FAC3F-CF24-4E63-B384-1378962E4333}"/>
    <cellStyle name="Normal 5 2 2 2 2 4 3 2" xfId="42667" xr:uid="{E1294DA5-CF44-433A-8BB6-0697A5DD5290}"/>
    <cellStyle name="Normal 5 2 2 2 2 4 4" xfId="33583" xr:uid="{9BB40380-E4C5-4C07-B72A-C5E6258F728E}"/>
    <cellStyle name="Normal 5 2 2 2 2 4 5" xfId="45077" xr:uid="{D010BBCB-2B3B-48BF-8829-B910226F42CC}"/>
    <cellStyle name="Normal 5 2 2 2 2 5" xfId="12976" xr:uid="{E815D076-383B-486A-8747-967065A38BD9}"/>
    <cellStyle name="Normal 5 2 2 2 2 5 2" xfId="22930" xr:uid="{B883494A-F9F8-4003-A94F-1642AA08B181}"/>
    <cellStyle name="Normal 5 2 2 2 2 5 2 2" xfId="42668" xr:uid="{79AD47D4-DFE4-473B-846E-A702E8638B8B}"/>
    <cellStyle name="Normal 5 2 2 2 2 5 3" xfId="33585" xr:uid="{C4B0C29C-3654-4EC2-88A4-809A422EE9ED}"/>
    <cellStyle name="Normal 5 2 2 2 2 5 4" xfId="45078" xr:uid="{853E9A8B-1302-42E2-B801-1BF89EF65227}"/>
    <cellStyle name="Normal 5 2 2 2 2 6" xfId="12967" xr:uid="{AB413C67-6A32-47D6-96C8-2CCDE0403372}"/>
    <cellStyle name="Normal 5 2 2 2 2 6 2" xfId="33576" xr:uid="{6622F8E6-7941-4D93-BC01-45FEA05F006D}"/>
    <cellStyle name="Normal 5 2 2 2 2 7" xfId="22924" xr:uid="{2086934D-DD6B-4826-8177-0A82202F2B49}"/>
    <cellStyle name="Normal 5 2 2 2 2 7 2" xfId="42662" xr:uid="{1D383BC9-EE7D-4B78-A3D2-C42CF916BEEA}"/>
    <cellStyle name="Normal 5 2 2 2 2 8" xfId="23972" xr:uid="{27A6BD14-CA6A-4F39-9E17-9975315F2595}"/>
    <cellStyle name="Normal 5 2 2 2 2 9" xfId="45072" xr:uid="{7377666C-5194-438C-8FE1-F73E2668F31F}"/>
    <cellStyle name="Normal 5 2 2 2 3" xfId="4720" xr:uid="{53226F0D-9833-4D0B-8A34-284FCD069783}"/>
    <cellStyle name="Normal 5 2 2 2 3 2" xfId="8488" xr:uid="{497EF480-7B1C-428F-82E6-3105F81DE6F1}"/>
    <cellStyle name="Normal 5 2 2 2 3 2 2" xfId="12979" xr:uid="{793DED63-B0F5-4334-A530-E7FE6AB3C5F5}"/>
    <cellStyle name="Normal 5 2 2 2 3 2 2 2" xfId="33588" xr:uid="{08594F99-0D1D-4A03-B684-42CE40F2A623}"/>
    <cellStyle name="Normal 5 2 2 2 3 2 3" xfId="12978" xr:uid="{07A9D38B-A701-48BD-A9A9-6306FD92EB92}"/>
    <cellStyle name="Normal 5 2 2 2 3 2 3 2" xfId="33587" xr:uid="{01781C8F-11B2-4AF2-AC20-CD444F62B8CF}"/>
    <cellStyle name="Normal 5 2 2 2 3 2 4" xfId="22932" xr:uid="{0713E756-D413-4DE3-87FD-13B898CE5C15}"/>
    <cellStyle name="Normal 5 2 2 2 3 2 4 2" xfId="42670" xr:uid="{6D8FC1DD-ACD8-4357-97CC-0EC61CC643AC}"/>
    <cellStyle name="Normal 5 2 2 2 3 2 5" xfId="29978" xr:uid="{C38F3BE6-184C-4A69-ADFD-64F553FFC962}"/>
    <cellStyle name="Normal 5 2 2 2 3 2 6" xfId="45080" xr:uid="{94FFE2B1-329C-42C7-B39F-BBCF8AB42429}"/>
    <cellStyle name="Normal 5 2 2 2 3 3" xfId="12980" xr:uid="{7955E350-4792-451B-9836-DC4CACB8434A}"/>
    <cellStyle name="Normal 5 2 2 2 3 3 2" xfId="33589" xr:uid="{44FE60D5-74F8-4700-92E0-A7A3CB524791}"/>
    <cellStyle name="Normal 5 2 2 2 3 4" xfId="12977" xr:uid="{F926FE64-4D83-4904-8D8E-C48DEDFC852C}"/>
    <cellStyle name="Normal 5 2 2 2 3 4 2" xfId="33586" xr:uid="{03D1F04F-B5E8-4754-A73D-315BC1532B36}"/>
    <cellStyle name="Normal 5 2 2 2 3 5" xfId="22931" xr:uid="{212CDC0D-635B-4F75-A25B-2EBFB2A3F55A}"/>
    <cellStyle name="Normal 5 2 2 2 3 5 2" xfId="42669" xr:uid="{54C789BB-31D3-486F-ADDD-9D364A7E86D7}"/>
    <cellStyle name="Normal 5 2 2 2 3 6" xfId="26206" xr:uid="{D20C9716-D7C4-41FA-83C4-9B817B808732}"/>
    <cellStyle name="Normal 5 2 2 2 3 7" xfId="45079" xr:uid="{2341D1E9-04BF-4EA8-B02C-335D222B2BA4}"/>
    <cellStyle name="Normal 5 2 2 2 3 8" xfId="48809" xr:uid="{0077A1A7-1690-421E-97A7-DC7BC4B5BB80}"/>
    <cellStyle name="Normal 5 2 2 2 4" xfId="6141" xr:uid="{945F0DFD-9008-4401-BF3E-D217BF2AF6D0}"/>
    <cellStyle name="Normal 5 2 2 2 4 2" xfId="12982" xr:uid="{5888ECFE-2D8B-48B7-B597-DE7B7F56742A}"/>
    <cellStyle name="Normal 5 2 2 2 4 2 2" xfId="22934" xr:uid="{33D19E50-1FC4-4C79-85BC-6ADDE68857C5}"/>
    <cellStyle name="Normal 5 2 2 2 4 2 2 2" xfId="42672" xr:uid="{DCB4BDDD-A965-42CE-886C-3760BF4015F5}"/>
    <cellStyle name="Normal 5 2 2 2 4 2 3" xfId="33591" xr:uid="{3BE2FEE7-B85C-4E4F-8F23-B0102CFF35BC}"/>
    <cellStyle name="Normal 5 2 2 2 4 2 4" xfId="45082" xr:uid="{1C70C6AB-3071-4E3B-A339-C9E267DFD13C}"/>
    <cellStyle name="Normal 5 2 2 2 4 3" xfId="12981" xr:uid="{7868347A-BEE4-485C-86E9-AD297A9CB49F}"/>
    <cellStyle name="Normal 5 2 2 2 4 3 2" xfId="33590" xr:uid="{E756F3AF-803D-41D9-8481-3BF84786A177}"/>
    <cellStyle name="Normal 5 2 2 2 4 4" xfId="22933" xr:uid="{D5D41A58-229B-4699-B710-2D29BF8A21A2}"/>
    <cellStyle name="Normal 5 2 2 2 4 4 2" xfId="42671" xr:uid="{6D2EA8E4-D006-4E04-9D81-65D03B51DA4F}"/>
    <cellStyle name="Normal 5 2 2 2 4 5" xfId="27628" xr:uid="{0D25A6E5-9AB1-42F7-96A5-D757575BD518}"/>
    <cellStyle name="Normal 5 2 2 2 4 6" xfId="45081" xr:uid="{4AB4166E-7295-4D98-9554-A929346E183A}"/>
    <cellStyle name="Normal 5 2 2 2 4 7" xfId="49318" xr:uid="{05010DDE-1618-4A03-B6E8-1A28371E767E}"/>
    <cellStyle name="Normal 5 2 2 2 5" xfId="12983" xr:uid="{9050AFE4-0D19-408E-9681-B10774E55FE1}"/>
    <cellStyle name="Normal 5 2 2 2 5 2" xfId="12984" xr:uid="{715B1972-E622-454F-8ED8-FA24F9E5E2DB}"/>
    <cellStyle name="Normal 5 2 2 2 5 2 2" xfId="33593" xr:uid="{31E7DF9D-DA49-424B-9433-49FA43FDB26C}"/>
    <cellStyle name="Normal 5 2 2 2 5 3" xfId="22935" xr:uid="{563A39EA-2FFC-4D2A-80D2-D8481A140650}"/>
    <cellStyle name="Normal 5 2 2 2 5 3 2" xfId="42673" xr:uid="{1FD1A40F-55EB-4059-ABCC-BDF09CB9B79F}"/>
    <cellStyle name="Normal 5 2 2 2 5 4" xfId="33592" xr:uid="{55D4EB66-5C35-4C95-B6B3-D52788B8D9C2}"/>
    <cellStyle name="Normal 5 2 2 2 5 5" xfId="45083" xr:uid="{71074E09-5E5E-4536-8275-28AC761A0F4C}"/>
    <cellStyle name="Normal 5 2 2 2 6" xfId="12985" xr:uid="{152EA7F9-475F-4796-99D6-91B839F5D5C7}"/>
    <cellStyle name="Normal 5 2 2 2 6 2" xfId="22936" xr:uid="{EEBA6338-4570-49BF-8B2A-0AF1583E3E37}"/>
    <cellStyle name="Normal 5 2 2 2 6 2 2" xfId="42674" xr:uid="{64035A0A-ECB3-42FF-A177-08C5B99146A7}"/>
    <cellStyle name="Normal 5 2 2 2 6 3" xfId="33594" xr:uid="{ED0FFA87-7F00-486C-9398-1A15858582D6}"/>
    <cellStyle name="Normal 5 2 2 2 6 4" xfId="45084" xr:uid="{B142F3DC-3885-4A96-AC18-F6CF466715D3}"/>
    <cellStyle name="Normal 5 2 2 2 7" xfId="12966" xr:uid="{E5E738E4-9245-40DF-A4A6-2ED6145981FD}"/>
    <cellStyle name="Normal 5 2 2 2 7 2" xfId="33575" xr:uid="{E4B46A23-1016-4DDD-91CD-1F266BA10445}"/>
    <cellStyle name="Normal 5 2 2 2 8" xfId="22923" xr:uid="{B7C095B7-9AEE-4ADB-8EBB-BC6632FDF846}"/>
    <cellStyle name="Normal 5 2 2 2 8 2" xfId="42661" xr:uid="{A5C6DD59-F5B8-4B1A-B0D5-79924981136D}"/>
    <cellStyle name="Normal 5 2 2 2 9" xfId="23789" xr:uid="{71DDB13B-129A-4DEA-AB5E-944C6CF93AB1}"/>
    <cellStyle name="Normal 5 2 2 3" xfId="867" xr:uid="{84AD0501-1855-4A52-9FA6-61DA2ACC2B70}"/>
    <cellStyle name="Normal 5 2 2 3 10" xfId="46993" xr:uid="{B74E6269-700E-4A0A-BD2E-1E4B7D422BCD}"/>
    <cellStyle name="Normal 5 2 2 3 11" xfId="1998" xr:uid="{6462266B-D99B-4A93-94F5-6E7FD1FC2017}"/>
    <cellStyle name="Normal 5 2 2 3 2" xfId="4662" xr:uid="{BE73CDA6-533B-4BBA-B07C-11325CF9EB9B}"/>
    <cellStyle name="Normal 5 2 2 3 2 2" xfId="8432" xr:uid="{07606659-BEE8-4DDC-8E41-D0C1C900BE3C}"/>
    <cellStyle name="Normal 5 2 2 3 2 2 2" xfId="12989" xr:uid="{F8C4BCF4-2EAC-4992-9629-179A7993FCFD}"/>
    <cellStyle name="Normal 5 2 2 3 2 2 2 2" xfId="33598" xr:uid="{EAAC80AC-AE46-4BA2-9254-3C9616622981}"/>
    <cellStyle name="Normal 5 2 2 3 2 2 3" xfId="12988" xr:uid="{5D104062-C892-4B7D-A838-B21D9956AD7F}"/>
    <cellStyle name="Normal 5 2 2 3 2 2 3 2" xfId="33597" xr:uid="{7BCEE3C9-4304-4AB2-8A18-884BD27CC079}"/>
    <cellStyle name="Normal 5 2 2 3 2 2 4" xfId="22939" xr:uid="{FBBBF671-60A7-44C5-A3A7-260D0B5BD01A}"/>
    <cellStyle name="Normal 5 2 2 3 2 2 4 2" xfId="42677" xr:uid="{F7D245BB-1649-410C-B107-50452B1AB172}"/>
    <cellStyle name="Normal 5 2 2 3 2 2 5" xfId="29922" xr:uid="{EA9443EA-581A-40C7-8AC7-BDC8C8D8E92E}"/>
    <cellStyle name="Normal 5 2 2 3 2 2 6" xfId="45087" xr:uid="{3CAAEE82-3595-4751-B9A1-6944A6210BA5}"/>
    <cellStyle name="Normal 5 2 2 3 2 3" xfId="12990" xr:uid="{61DBAA4E-01D0-42BF-8E74-643C39F84B90}"/>
    <cellStyle name="Normal 5 2 2 3 2 3 2" xfId="33599" xr:uid="{69614F16-ABF9-460A-9A5A-FB7BC071290E}"/>
    <cellStyle name="Normal 5 2 2 3 2 4" xfId="12987" xr:uid="{9FDD5ADF-A8A2-4864-AA98-1D53B4237B02}"/>
    <cellStyle name="Normal 5 2 2 3 2 4 2" xfId="33596" xr:uid="{38EA5FC1-C56F-449D-8BE9-9AB03A5190CB}"/>
    <cellStyle name="Normal 5 2 2 3 2 5" xfId="22938" xr:uid="{D1603E62-7400-45D9-9164-52C35F870848}"/>
    <cellStyle name="Normal 5 2 2 3 2 5 2" xfId="42676" xr:uid="{26668DA6-0B6B-492F-8875-03119BE0FF52}"/>
    <cellStyle name="Normal 5 2 2 3 2 6" xfId="26148" xr:uid="{28E5B89C-D716-4349-BDC0-CDD341BE0593}"/>
    <cellStyle name="Normal 5 2 2 3 2 7" xfId="45086" xr:uid="{C3A02B92-8E20-40FE-9BD0-40313B65A8E4}"/>
    <cellStyle name="Normal 5 2 2 3 2 8" xfId="48751" xr:uid="{58E0CE48-6DCE-468B-A6CB-5DB4CA048D7B}"/>
    <cellStyle name="Normal 5 2 2 3 3" xfId="6083" xr:uid="{1B78DC25-DE62-4711-9648-C02C6CB85521}"/>
    <cellStyle name="Normal 5 2 2 3 3 2" xfId="12992" xr:uid="{9E925B9A-9876-4A97-B0AE-8D3814FA5BD7}"/>
    <cellStyle name="Normal 5 2 2 3 3 2 2" xfId="22941" xr:uid="{E4BEAA8E-B8F7-44E0-A94A-4EF3817C7EC0}"/>
    <cellStyle name="Normal 5 2 2 3 3 2 2 2" xfId="42679" xr:uid="{5E6EB65D-BBFB-4B33-8E88-A21A2C95CFBD}"/>
    <cellStyle name="Normal 5 2 2 3 3 2 3" xfId="33601" xr:uid="{4325809C-A465-46BE-A9AC-6A4CF3C191D0}"/>
    <cellStyle name="Normal 5 2 2 3 3 2 4" xfId="45089" xr:uid="{3144EE92-5F65-4C8D-8467-E4C656E292E7}"/>
    <cellStyle name="Normal 5 2 2 3 3 3" xfId="12991" xr:uid="{197E8A8E-480A-408C-8DB2-AACBE6F088C1}"/>
    <cellStyle name="Normal 5 2 2 3 3 3 2" xfId="33600" xr:uid="{7C90C474-67EC-44BB-979B-61DC04E8317B}"/>
    <cellStyle name="Normal 5 2 2 3 3 4" xfId="22940" xr:uid="{01F49B2D-87BA-4B87-926E-C14D78F0F234}"/>
    <cellStyle name="Normal 5 2 2 3 3 4 2" xfId="42678" xr:uid="{FCF62C5B-A385-4CEE-A02E-CB5D26BE68A3}"/>
    <cellStyle name="Normal 5 2 2 3 3 5" xfId="27570" xr:uid="{F214D468-A163-42D4-96C2-9F8FA947B775}"/>
    <cellStyle name="Normal 5 2 2 3 3 6" xfId="45088" xr:uid="{8377F886-E47A-46C0-AFAB-8E041BD2280A}"/>
    <cellStyle name="Normal 5 2 2 3 3 7" xfId="49260" xr:uid="{442F2524-2395-4648-8FA9-4D431088758A}"/>
    <cellStyle name="Normal 5 2 2 3 4" xfId="12993" xr:uid="{BBB0CDF1-EF76-4E17-AD25-E9C93D896F36}"/>
    <cellStyle name="Normal 5 2 2 3 4 2" xfId="12994" xr:uid="{F9975F26-52F1-420D-BEC3-3FA4A05DFCBC}"/>
    <cellStyle name="Normal 5 2 2 3 4 2 2" xfId="33603" xr:uid="{CF810D37-6097-47B5-B1AE-772DB685ED5D}"/>
    <cellStyle name="Normal 5 2 2 3 4 3" xfId="22942" xr:uid="{8F92AF7B-73D2-4CBC-BB48-D5D5F575B0BF}"/>
    <cellStyle name="Normal 5 2 2 3 4 3 2" xfId="42680" xr:uid="{04FFC7BC-DF19-44D6-870E-02282E0D5F86}"/>
    <cellStyle name="Normal 5 2 2 3 4 4" xfId="33602" xr:uid="{0C730077-C067-4456-B00A-818469029793}"/>
    <cellStyle name="Normal 5 2 2 3 4 5" xfId="45090" xr:uid="{404BAAF7-36B1-4D4F-97BD-0E22C2DEB39A}"/>
    <cellStyle name="Normal 5 2 2 3 5" xfId="12995" xr:uid="{34B44B26-0441-4F5C-AFA5-4944A1B4C95E}"/>
    <cellStyle name="Normal 5 2 2 3 5 2" xfId="22943" xr:uid="{DF4449C3-143F-41C5-BE33-A4BF1DD6BC87}"/>
    <cellStyle name="Normal 5 2 2 3 5 2 2" xfId="42681" xr:uid="{B0471F1A-A51D-4B67-B266-BB956FDF62BC}"/>
    <cellStyle name="Normal 5 2 2 3 5 3" xfId="33604" xr:uid="{6A2F3F04-EE91-4304-96AF-DF8E54FBE2FC}"/>
    <cellStyle name="Normal 5 2 2 3 5 4" xfId="45091" xr:uid="{1048A41A-D504-4163-8189-03C29A5A7D64}"/>
    <cellStyle name="Normal 5 2 2 3 6" xfId="12986" xr:uid="{9690F3FF-39CB-4B76-9B8B-A6858ED35E8D}"/>
    <cellStyle name="Normal 5 2 2 3 6 2" xfId="33595" xr:uid="{97B2E2DF-4B30-47C5-AEDA-53E166958629}"/>
    <cellStyle name="Normal 5 2 2 3 7" xfId="22937" xr:uid="{4402FB1F-166A-42AD-B978-F876DD343756}"/>
    <cellStyle name="Normal 5 2 2 3 7 2" xfId="42675" xr:uid="{DB8AF494-50B0-449F-BE38-9EF4A24AF337}"/>
    <cellStyle name="Normal 5 2 2 3 8" xfId="23731" xr:uid="{B7ACD4A9-350C-4008-9C13-A9A076A75BE4}"/>
    <cellStyle name="Normal 5 2 2 3 9" xfId="45085" xr:uid="{AD9BC2A5-052D-49AF-B7BD-00B2B1C4C978}"/>
    <cellStyle name="Normal 5 2 2 4" xfId="868" xr:uid="{3488751B-E29D-40E3-A7E9-774236F58A62}"/>
    <cellStyle name="Normal 5 2 2 4 2" xfId="4877" xr:uid="{A423EFEB-90C2-43FA-ACCE-352A62E5E773}"/>
    <cellStyle name="Normal 5 2 2 4 2 2" xfId="8645" xr:uid="{28FF79FF-23E4-43ED-9DC8-361DFCEEEDD6}"/>
    <cellStyle name="Normal 5 2 2 4 2 2 2" xfId="12998" xr:uid="{27010C98-53AC-4134-A0B8-32BBC0F6E0D0}"/>
    <cellStyle name="Normal 5 2 2 4 2 2 2 2" xfId="33607" xr:uid="{1FC9DDD6-4DE1-490D-AAAE-D955D19F5391}"/>
    <cellStyle name="Normal 5 2 2 4 2 2 3" xfId="30135" xr:uid="{DBCF69B9-ACF7-420F-BCD3-D3BC9A245A03}"/>
    <cellStyle name="Normal 5 2 2 4 2 3" xfId="12997" xr:uid="{BEA59C38-94F3-4D2B-B6AF-35046C9C24A4}"/>
    <cellStyle name="Normal 5 2 2 4 2 3 2" xfId="33606" xr:uid="{A82D8701-4ECD-405C-A308-38D5E8F1CF92}"/>
    <cellStyle name="Normal 5 2 2 4 2 4" xfId="22945" xr:uid="{BD9DEE4F-7935-4165-87D9-A59FD826E775}"/>
    <cellStyle name="Normal 5 2 2 4 2 4 2" xfId="42683" xr:uid="{456BBD35-3474-4325-A200-64C78B513B19}"/>
    <cellStyle name="Normal 5 2 2 4 2 5" xfId="26364" xr:uid="{5A1CB46B-679D-4432-BBCE-C3DF0C33E081}"/>
    <cellStyle name="Normal 5 2 2 4 2 6" xfId="45093" xr:uid="{CBB95F16-FFB6-4BEE-BEE9-698ECF843D7E}"/>
    <cellStyle name="Normal 5 2 2 4 2 7" xfId="48935" xr:uid="{4C22F5F6-D996-47DD-A6F7-1942D7693E22}"/>
    <cellStyle name="Normal 5 2 2 4 3" xfId="6266" xr:uid="{67BB00D1-586E-4A4D-A1A5-4C8EFA19EC34}"/>
    <cellStyle name="Normal 5 2 2 4 3 2" xfId="12999" xr:uid="{3B80077A-E169-4979-A1AB-8AFDD7077C53}"/>
    <cellStyle name="Normal 5 2 2 4 3 2 2" xfId="33608" xr:uid="{32623E2E-406E-4922-A40A-287F9B82CDFE}"/>
    <cellStyle name="Normal 5 2 2 4 3 3" xfId="27754" xr:uid="{C0229EEE-F436-4C4C-94BC-6BFA0E204E7A}"/>
    <cellStyle name="Normal 5 2 2 4 3 4" xfId="49440" xr:uid="{4114D4FE-946B-4C51-88FE-F948C758C8A8}"/>
    <cellStyle name="Normal 5 2 2 4 4" xfId="12996" xr:uid="{35BDAE1C-4344-4F87-A568-73DFFB49041F}"/>
    <cellStyle name="Normal 5 2 2 4 4 2" xfId="33605" xr:uid="{723F7954-21AD-41E5-A7C3-55EE7D6CFC24}"/>
    <cellStyle name="Normal 5 2 2 4 5" xfId="22944" xr:uid="{ACEBFBAB-370B-473B-B010-B46D9F066C71}"/>
    <cellStyle name="Normal 5 2 2 4 5 2" xfId="42682" xr:uid="{A2E67595-769B-46A8-A5EB-9F1A0E9FBB9E}"/>
    <cellStyle name="Normal 5 2 2 4 6" xfId="23914" xr:uid="{548989EF-1C13-4B02-9DD4-CB562CCC89EE}"/>
    <cellStyle name="Normal 5 2 2 4 7" xfId="45092" xr:uid="{D1F2F68E-BB7A-464B-A0F3-59FDEB5BBAA3}"/>
    <cellStyle name="Normal 5 2 2 4 8" xfId="47176" xr:uid="{5996F006-6509-4CD8-A78C-68BEC2878B48}"/>
    <cellStyle name="Normal 5 2 2 4 9" xfId="2204" xr:uid="{78BED9B4-758F-416C-AFA8-79EE861444CC}"/>
    <cellStyle name="Normal 5 2 2 5" xfId="869" xr:uid="{3A4CC1DE-0505-473A-B0FF-6AF564064352}"/>
    <cellStyle name="Normal 5 2 2 5 2" xfId="8327" xr:uid="{BFF5540B-DC93-4B0C-9FB7-FFA0C56F7949}"/>
    <cellStyle name="Normal 5 2 2 5 2 2" xfId="13001" xr:uid="{1972C320-E826-40A4-B70D-9A4080562420}"/>
    <cellStyle name="Normal 5 2 2 5 2 2 2" xfId="33610" xr:uid="{B61FCE0A-ECC5-4088-8DA7-890D0D957384}"/>
    <cellStyle name="Normal 5 2 2 5 2 3" xfId="22947" xr:uid="{1717FF9C-6314-45F6-AB9C-3782461F6BF1}"/>
    <cellStyle name="Normal 5 2 2 5 2 3 2" xfId="42685" xr:uid="{0BF59205-2C82-4AA1-B5E8-3F303DEA4ADE}"/>
    <cellStyle name="Normal 5 2 2 5 2 4" xfId="29817" xr:uid="{6F83EF80-D2AA-4598-B149-8B1ABAC1FF46}"/>
    <cellStyle name="Normal 5 2 2 5 2 5" xfId="45095" xr:uid="{E8BD2F8F-66B7-4E0F-8951-2EE2886EAA44}"/>
    <cellStyle name="Normal 5 2 2 5 3" xfId="13000" xr:uid="{D1F79CEA-8ECA-4B90-81EB-A1DCA9AF19D6}"/>
    <cellStyle name="Normal 5 2 2 5 3 2" xfId="33609" xr:uid="{316FB889-1311-4AB5-AF55-574DEA73D6E4}"/>
    <cellStyle name="Normal 5 2 2 5 4" xfId="22946" xr:uid="{2BA2348C-AB09-46E5-A755-04766D066647}"/>
    <cellStyle name="Normal 5 2 2 5 4 2" xfId="42684" xr:uid="{D40DE3B7-42B3-4BB2-81E6-BBC031843521}"/>
    <cellStyle name="Normal 5 2 2 5 5" xfId="26042" xr:uid="{E5D1BE41-8B7C-4DD0-9DEC-02B42F0CF469}"/>
    <cellStyle name="Normal 5 2 2 5 6" xfId="45094" xr:uid="{44DE4D86-E4E0-489A-904F-32355AD29CE2}"/>
    <cellStyle name="Normal 5 2 2 5 7" xfId="48649" xr:uid="{03616F6B-C12F-4559-9538-AC4CDDEF6F12}"/>
    <cellStyle name="Normal 5 2 2 5 8" xfId="4529" xr:uid="{72E73DAC-B82E-46D9-AD3E-9512B230B02C}"/>
    <cellStyle name="Normal 5 2 2 6" xfId="870" xr:uid="{DC40A7CD-29EE-445F-B652-3D9D7EB724BE}"/>
    <cellStyle name="Normal 5 2 2 6 2" xfId="13003" xr:uid="{0CDE0E14-499F-4681-A6F3-1995F9A6D41D}"/>
    <cellStyle name="Normal 5 2 2 6 2 2" xfId="33612" xr:uid="{D9D4962E-A879-4A13-81F2-8BCF8166F5A5}"/>
    <cellStyle name="Normal 5 2 2 6 3" xfId="13002" xr:uid="{3C925ED1-0920-4551-87E6-EBDC5C719B01}"/>
    <cellStyle name="Normal 5 2 2 6 3 2" xfId="33611" xr:uid="{6C137D0D-306C-4B64-BCBD-A0EB8F3BD0C9}"/>
    <cellStyle name="Normal 5 2 2 6 4" xfId="22948" xr:uid="{64DF746A-0FD9-4B7D-817C-24DAFFF16C66}"/>
    <cellStyle name="Normal 5 2 2 6 4 2" xfId="42686" xr:uid="{4CC9AC90-00C2-4D3F-92EC-3BD5AFACD09B}"/>
    <cellStyle name="Normal 5 2 2 6 5" xfId="27472" xr:uid="{D81F97B5-E7AF-4D98-997C-2ED4F84747B6}"/>
    <cellStyle name="Normal 5 2 2 6 6" xfId="45096" xr:uid="{7BF177CB-055F-4213-ADDD-675D9C06910B}"/>
    <cellStyle name="Normal 5 2 2 6 7" xfId="49162" xr:uid="{EE78E3BD-F3B2-4EDC-84D9-803883D9189E}"/>
    <cellStyle name="Normal 5 2 2 6 8" xfId="5985" xr:uid="{E05FF89D-AE24-436A-9A93-6AE9E65D1F4F}"/>
    <cellStyle name="Normal 5 2 2 7" xfId="871" xr:uid="{A5FEC2D0-4F45-4A7E-93C4-11E01BD1EDED}"/>
    <cellStyle name="Normal 5 2 2 7 2" xfId="22949" xr:uid="{0C6F08C5-B7EC-419B-8F4D-0CDE398973F5}"/>
    <cellStyle name="Normal 5 2 2 7 2 2" xfId="42687" xr:uid="{0D2B8EF2-078C-4DCB-927B-34E21A64A7F4}"/>
    <cellStyle name="Normal 5 2 2 7 3" xfId="33613" xr:uid="{0326B2CD-300E-418C-8F2C-8C5537AD5242}"/>
    <cellStyle name="Normal 5 2 2 7 4" xfId="45097" xr:uid="{1E787CC5-CE33-4D06-9601-67E073A41354}"/>
    <cellStyle name="Normal 5 2 2 7 5" xfId="13004" xr:uid="{2E42C80A-6CB7-4194-ABFC-A69EEEB1D6DE}"/>
    <cellStyle name="Normal 5 2 2 8" xfId="13005" xr:uid="{3385D43B-F53E-4906-94EF-865B90D2AD66}"/>
    <cellStyle name="Normal 5 2 2 8 2" xfId="33614" xr:uid="{973D8437-D671-474A-AB4A-60DCF85931DF}"/>
    <cellStyle name="Normal 5 2 2 9" xfId="13006" xr:uid="{5BAF33F4-BAAE-4A27-9E9B-B2A332F55E22}"/>
    <cellStyle name="Normal 5 2 2 9 2" xfId="33615" xr:uid="{7B30EF3B-2AA3-4708-A63E-20BF83CBAE0F}"/>
    <cellStyle name="Normal 5 2 3" xfId="872" xr:uid="{C1C7A618-B92E-4F45-9038-6E44BD829033}"/>
    <cellStyle name="Normal 5 2 3 10" xfId="13008" xr:uid="{DF333B5E-4DDA-45EC-B984-62ACAA7195D8}"/>
    <cellStyle name="Normal 5 2 3 10 2" xfId="33617" xr:uid="{0EA4BC0C-E648-41E7-89C0-F46E5FF85C3F}"/>
    <cellStyle name="Normal 5 2 3 11" xfId="13007" xr:uid="{466976AE-2919-48CD-BCEA-F3C12D37D659}"/>
    <cellStyle name="Normal 5 2 3 11 2" xfId="33616" xr:uid="{D8CC4689-802C-4E84-AB6C-9C24BB299079}"/>
    <cellStyle name="Normal 5 2 3 12" xfId="22950" xr:uid="{69C9A86B-1389-4294-8282-74AA6FC68C5D}"/>
    <cellStyle name="Normal 5 2 3 12 2" xfId="42688" xr:uid="{B6DE1A84-07F4-457B-B47D-E0C2F611A966}"/>
    <cellStyle name="Normal 5 2 3 13" xfId="23760" xr:uid="{5A4C87E0-FC7C-4BBD-8290-4A5211D19861}"/>
    <cellStyle name="Normal 5 2 3 14" xfId="45098" xr:uid="{58A167D7-4B06-4D4E-BECD-CA87123B2BCE}"/>
    <cellStyle name="Normal 5 2 3 15" xfId="47022" xr:uid="{FBF5A0F6-A82D-4DC5-9449-143BC6DB891E}"/>
    <cellStyle name="Normal 5 2 3 16" xfId="2027" xr:uid="{111706D6-8F7E-4DC5-85C5-8AB3E06080B3}"/>
    <cellStyle name="Normal 5 2 3 2" xfId="2232" xr:uid="{35CEDC3A-F82F-4BB2-90F8-869C0903C1CD}"/>
    <cellStyle name="Normal 5 2 3 2 10" xfId="13010" xr:uid="{6698F2ED-8782-41FB-A742-887B06D2BACE}"/>
    <cellStyle name="Normal 5 2 3 2 10 2" xfId="33619" xr:uid="{1D678AFE-7642-49C9-917E-33E79B5F0381}"/>
    <cellStyle name="Normal 5 2 3 2 11" xfId="13009" xr:uid="{608D8A59-3D66-4776-AA7D-3D09D86CFCB2}"/>
    <cellStyle name="Normal 5 2 3 2 11 2" xfId="33618" xr:uid="{00AA2561-C33A-4D1B-BEF5-00374E281928}"/>
    <cellStyle name="Normal 5 2 3 2 12" xfId="22951" xr:uid="{C4DF7129-ACA3-4BB5-B043-A757330A14E1}"/>
    <cellStyle name="Normal 5 2 3 2 12 2" xfId="42689" xr:uid="{DC177126-1560-43CD-B953-8E51FAEC6B7D}"/>
    <cellStyle name="Normal 5 2 3 2 13" xfId="23943" xr:uid="{9BBF74C7-DFD2-4A4A-B686-0DA358EAE6BF}"/>
    <cellStyle name="Normal 5 2 3 2 14" xfId="45099" xr:uid="{DD1FA027-06DF-4DAC-9098-D47765482DE7}"/>
    <cellStyle name="Normal 5 2 3 2 15" xfId="47205" xr:uid="{9C4D1FDE-F90D-4EE4-B7EB-AF0CE0C7C36C}"/>
    <cellStyle name="Normal 5 2 3 2 2" xfId="4907" xr:uid="{570D2DE5-8E20-47A7-B2B8-584DD18D26E5}"/>
    <cellStyle name="Normal 5 2 3 2 2 10" xfId="13011" xr:uid="{8F088324-CAE9-4BE9-B44C-EB9B1E169A28}"/>
    <cellStyle name="Normal 5 2 3 2 2 10 2" xfId="33620" xr:uid="{297F744F-B39E-46E0-9922-8A103B830BDE}"/>
    <cellStyle name="Normal 5 2 3 2 2 11" xfId="22952" xr:uid="{F02DE05B-1322-4C4D-B205-5E839BE5A33A}"/>
    <cellStyle name="Normal 5 2 3 2 2 11 2" xfId="42690" xr:uid="{41279B54-568D-424B-8C1A-41B87CE054FA}"/>
    <cellStyle name="Normal 5 2 3 2 2 12" xfId="26394" xr:uid="{457FB9D9-CC7B-4708-B02F-F5418DBFA0C1}"/>
    <cellStyle name="Normal 5 2 3 2 2 13" xfId="45100" xr:uid="{6CFD7FAB-EA6F-4C8B-AF9E-BB5D1FBD3D81}"/>
    <cellStyle name="Normal 5 2 3 2 2 14" xfId="48964" xr:uid="{A05CD6E4-E5E9-4691-9F68-35B9ACEB0557}"/>
    <cellStyle name="Normal 5 2 3 2 2 2" xfId="8674" xr:uid="{C558583E-62A6-4810-8D5B-0DB0CC620828}"/>
    <cellStyle name="Normal 5 2 3 2 2 2 10" xfId="45101" xr:uid="{14116E3B-C7BD-4B48-A208-96253F080433}"/>
    <cellStyle name="Normal 5 2 3 2 2 2 2" xfId="13013" xr:uid="{CFEBCF3A-D72E-41BC-96DE-DE5D047D4AD7}"/>
    <cellStyle name="Normal 5 2 3 2 2 2 2 2" xfId="13014" xr:uid="{EA16A927-B647-443F-A9A0-363AB9136A0E}"/>
    <cellStyle name="Normal 5 2 3 2 2 2 2 2 2" xfId="13015" xr:uid="{5364B500-B2B3-4B5B-9A01-14EA81BB202F}"/>
    <cellStyle name="Normal 5 2 3 2 2 2 2 2 2 2" xfId="13016" xr:uid="{C64A1C14-51DF-4A50-ACE4-F09228430392}"/>
    <cellStyle name="Normal 5 2 3 2 2 2 2 2 2 2 2" xfId="33625" xr:uid="{6D9D3C20-4241-4D90-B923-814C4A0B8DDB}"/>
    <cellStyle name="Normal 5 2 3 2 2 2 2 2 2 3" xfId="33624" xr:uid="{B1125DB0-DDF7-47D7-AF19-CBDDE67BEB17}"/>
    <cellStyle name="Normal 5 2 3 2 2 2 2 2 3" xfId="13017" xr:uid="{4C38F719-A93D-4621-9F52-6B87273F6D56}"/>
    <cellStyle name="Normal 5 2 3 2 2 2 2 2 3 2" xfId="33626" xr:uid="{86C378C3-2DCA-42C8-BB97-F52277B8707F}"/>
    <cellStyle name="Normal 5 2 3 2 2 2 2 2 4" xfId="33623" xr:uid="{DF520E47-56F1-4F83-9D75-B3AE020B27EC}"/>
    <cellStyle name="Normal 5 2 3 2 2 2 2 3" xfId="13018" xr:uid="{BCDEFD6C-0C59-495E-BFE4-E421400BF19A}"/>
    <cellStyle name="Normal 5 2 3 2 2 2 2 3 2" xfId="13019" xr:uid="{F004035D-453D-48FF-8D52-4CA21B632B14}"/>
    <cellStyle name="Normal 5 2 3 2 2 2 2 3 2 2" xfId="33628" xr:uid="{B299D364-20B0-4CD5-8941-39C20545FB5D}"/>
    <cellStyle name="Normal 5 2 3 2 2 2 2 3 3" xfId="33627" xr:uid="{5C7A8037-E3A8-4B42-8F5C-1E7EB16A4E73}"/>
    <cellStyle name="Normal 5 2 3 2 2 2 2 4" xfId="13020" xr:uid="{083EF018-7D75-4C30-B461-BD639C3322B5}"/>
    <cellStyle name="Normal 5 2 3 2 2 2 2 4 2" xfId="13021" xr:uid="{2320D065-684A-45DF-B535-90AF5816B2FB}"/>
    <cellStyle name="Normal 5 2 3 2 2 2 2 4 2 2" xfId="33630" xr:uid="{3C0FF0C7-80E4-4634-9A2C-7EAC4A00D977}"/>
    <cellStyle name="Normal 5 2 3 2 2 2 2 4 3" xfId="33629" xr:uid="{38F306A0-BDDD-4DB4-87BC-5DDCE21AE130}"/>
    <cellStyle name="Normal 5 2 3 2 2 2 2 5" xfId="13022" xr:uid="{A6031662-BE21-4485-8C05-3EC24F26917C}"/>
    <cellStyle name="Normal 5 2 3 2 2 2 2 5 2" xfId="33631" xr:uid="{00C60495-2B33-496C-9991-48D818421E90}"/>
    <cellStyle name="Normal 5 2 3 2 2 2 2 6" xfId="33622" xr:uid="{534604EC-74D1-4B4F-BA8A-865CA0E315FE}"/>
    <cellStyle name="Normal 5 2 3 2 2 2 3" xfId="13023" xr:uid="{A4DE4D35-09CF-4B65-A3A6-87B462C4C0D2}"/>
    <cellStyle name="Normal 5 2 3 2 2 2 3 2" xfId="13024" xr:uid="{C5F85898-CE22-4D4D-995D-6B3FF7387A59}"/>
    <cellStyle name="Normal 5 2 3 2 2 2 3 2 2" xfId="13025" xr:uid="{DDAE617C-824C-4180-841A-F0F1687ECB1F}"/>
    <cellStyle name="Normal 5 2 3 2 2 2 3 2 2 2" xfId="33634" xr:uid="{E26EF3B2-647A-4837-B973-1BF99E0D1F63}"/>
    <cellStyle name="Normal 5 2 3 2 2 2 3 2 3" xfId="33633" xr:uid="{1800EAE1-7672-4E53-8A5D-7A5AA3B036DE}"/>
    <cellStyle name="Normal 5 2 3 2 2 2 3 3" xfId="13026" xr:uid="{A84A8B6B-FE95-40C3-9E24-226CC7129786}"/>
    <cellStyle name="Normal 5 2 3 2 2 2 3 3 2" xfId="33635" xr:uid="{439C3F8C-3449-4304-9C79-2FFF58E1FD57}"/>
    <cellStyle name="Normal 5 2 3 2 2 2 3 4" xfId="33632" xr:uid="{6C096000-FFAD-46BB-A6E0-5312C4B6F2DE}"/>
    <cellStyle name="Normal 5 2 3 2 2 2 4" xfId="13027" xr:uid="{5299BB9E-2364-4687-A296-EE98389D7FC6}"/>
    <cellStyle name="Normal 5 2 3 2 2 2 4 2" xfId="13028" xr:uid="{69342006-AD0E-4AFB-88F4-44CD8A85F1DD}"/>
    <cellStyle name="Normal 5 2 3 2 2 2 4 2 2" xfId="33637" xr:uid="{6B2F70B8-4498-4AB3-8EE3-F10E00B0E4C0}"/>
    <cellStyle name="Normal 5 2 3 2 2 2 4 3" xfId="33636" xr:uid="{33B4DBDA-60F5-474E-AEB6-59E322CAB2BF}"/>
    <cellStyle name="Normal 5 2 3 2 2 2 5" xfId="13029" xr:uid="{CA2AC185-E084-47B5-B8B0-9AD4D333B3CE}"/>
    <cellStyle name="Normal 5 2 3 2 2 2 5 2" xfId="13030" xr:uid="{7C88324A-3CC9-4352-A125-8430B8FE2C5E}"/>
    <cellStyle name="Normal 5 2 3 2 2 2 5 2 2" xfId="33639" xr:uid="{1000886B-D574-439B-99E4-6C8CEA4FC9B0}"/>
    <cellStyle name="Normal 5 2 3 2 2 2 5 3" xfId="33638" xr:uid="{D67EF7B4-4603-4145-BA98-26CBE41F457E}"/>
    <cellStyle name="Normal 5 2 3 2 2 2 6" xfId="13031" xr:uid="{0F692670-6862-44CA-83F4-299317004736}"/>
    <cellStyle name="Normal 5 2 3 2 2 2 6 2" xfId="33640" xr:uid="{D5DBBB67-5E56-4557-BC54-7B42E46327C4}"/>
    <cellStyle name="Normal 5 2 3 2 2 2 7" xfId="13012" xr:uid="{7D3A3FEF-3AFE-49C3-A357-79A091FE584D}"/>
    <cellStyle name="Normal 5 2 3 2 2 2 7 2" xfId="33621" xr:uid="{BF1D90CE-0F15-4A9A-AD68-DFB445846607}"/>
    <cellStyle name="Normal 5 2 3 2 2 2 8" xfId="22953" xr:uid="{70BD2846-1A58-4220-8EC1-81ACF7754191}"/>
    <cellStyle name="Normal 5 2 3 2 2 2 8 2" xfId="42691" xr:uid="{652EE3F3-D802-405C-A471-4A36CEB9B927}"/>
    <cellStyle name="Normal 5 2 3 2 2 2 9" xfId="30164" xr:uid="{27052E27-DF61-451F-9221-99481ACF2E51}"/>
    <cellStyle name="Normal 5 2 3 2 2 3" xfId="13032" xr:uid="{3B43A058-2A40-4E30-8BF9-6969401B3D3B}"/>
    <cellStyle name="Normal 5 2 3 2 2 3 2" xfId="13033" xr:uid="{B573A120-E6C3-4ADB-A242-58E1C251462C}"/>
    <cellStyle name="Normal 5 2 3 2 2 3 2 2" xfId="13034" xr:uid="{FD980613-1D2A-4771-9076-7FB461B79246}"/>
    <cellStyle name="Normal 5 2 3 2 2 3 2 2 2" xfId="13035" xr:uid="{1A899EBC-43CC-4887-B01C-A4DDDE8FB518}"/>
    <cellStyle name="Normal 5 2 3 2 2 3 2 2 2 2" xfId="33644" xr:uid="{AB6DB056-CCCC-4F36-AD11-F7D920A3D0AE}"/>
    <cellStyle name="Normal 5 2 3 2 2 3 2 2 3" xfId="33643" xr:uid="{F3FAFAF8-3F01-4D15-908C-B479802AA867}"/>
    <cellStyle name="Normal 5 2 3 2 2 3 2 3" xfId="13036" xr:uid="{D4CCAF7E-30C0-46D2-8155-A22A7F0F3C08}"/>
    <cellStyle name="Normal 5 2 3 2 2 3 2 3 2" xfId="33645" xr:uid="{EEA9A23A-ACEA-4C99-9879-677C8A12E15F}"/>
    <cellStyle name="Normal 5 2 3 2 2 3 2 4" xfId="33642" xr:uid="{C9D297C8-9101-41B0-B770-21524D37F8E7}"/>
    <cellStyle name="Normal 5 2 3 2 2 3 3" xfId="13037" xr:uid="{24F7191C-5E4B-4A60-A6C7-AD175E4FE3F5}"/>
    <cellStyle name="Normal 5 2 3 2 2 3 3 2" xfId="13038" xr:uid="{9C3CA5F9-84C9-4C7A-A103-22A2EAFE1A96}"/>
    <cellStyle name="Normal 5 2 3 2 2 3 3 2 2" xfId="33647" xr:uid="{0FE874DF-0E6C-4076-A271-374A8AF96985}"/>
    <cellStyle name="Normal 5 2 3 2 2 3 3 3" xfId="33646" xr:uid="{DA6F5A6B-B250-4F96-94C2-18526B947C15}"/>
    <cellStyle name="Normal 5 2 3 2 2 3 4" xfId="13039" xr:uid="{56405E61-33CD-4893-B04B-5B0C8AEF1340}"/>
    <cellStyle name="Normal 5 2 3 2 2 3 4 2" xfId="13040" xr:uid="{FB71E706-4B37-4924-93E1-B7EA674F61D9}"/>
    <cellStyle name="Normal 5 2 3 2 2 3 4 2 2" xfId="33649" xr:uid="{99BF8FC1-B385-41D9-819C-C1D1E9FFBED1}"/>
    <cellStyle name="Normal 5 2 3 2 2 3 4 3" xfId="33648" xr:uid="{6E71CE50-3C6B-4355-9E96-3C64FA034CC8}"/>
    <cellStyle name="Normal 5 2 3 2 2 3 5" xfId="13041" xr:uid="{44EEADEF-5697-4EE6-87D0-0157386C022F}"/>
    <cellStyle name="Normal 5 2 3 2 2 3 5 2" xfId="33650" xr:uid="{3AF83623-11D3-40B4-8A07-57736D523822}"/>
    <cellStyle name="Normal 5 2 3 2 2 3 6" xfId="33641" xr:uid="{60AD10F9-5CF4-4663-9489-1634797862E2}"/>
    <cellStyle name="Normal 5 2 3 2 2 4" xfId="13042" xr:uid="{E6764D62-DDE8-4B25-8ACC-7E842442C6BE}"/>
    <cellStyle name="Normal 5 2 3 2 2 4 2" xfId="13043" xr:uid="{08204559-1F73-4C10-82CF-06BF6655EB3C}"/>
    <cellStyle name="Normal 5 2 3 2 2 4 2 2" xfId="13044" xr:uid="{89AD387A-E211-410B-BAFE-30A5E046D5B4}"/>
    <cellStyle name="Normal 5 2 3 2 2 4 2 2 2" xfId="33653" xr:uid="{BC118676-F19C-4932-ABA2-EA42B0AA1302}"/>
    <cellStyle name="Normal 5 2 3 2 2 4 2 3" xfId="33652" xr:uid="{B5DFA4BE-6AB6-4D30-83A6-7076454E0389}"/>
    <cellStyle name="Normal 5 2 3 2 2 4 3" xfId="13045" xr:uid="{72AD5BEF-74B8-403D-9D86-AED2514CDACC}"/>
    <cellStyle name="Normal 5 2 3 2 2 4 3 2" xfId="33654" xr:uid="{76414C0B-8E8C-4D20-A9BF-832E07133361}"/>
    <cellStyle name="Normal 5 2 3 2 2 4 4" xfId="33651" xr:uid="{129F3CE4-77FB-40A1-A526-F2E662846235}"/>
    <cellStyle name="Normal 5 2 3 2 2 5" xfId="13046" xr:uid="{D9DC4C1E-31F4-43E4-A231-E0F648BFD585}"/>
    <cellStyle name="Normal 5 2 3 2 2 5 2" xfId="13047" xr:uid="{A48C3B6A-D93C-40E5-ACE9-0216F0077B10}"/>
    <cellStyle name="Normal 5 2 3 2 2 5 2 2" xfId="33656" xr:uid="{90D541F1-B061-4EE1-AF0D-21ECB51BD9EE}"/>
    <cellStyle name="Normal 5 2 3 2 2 5 3" xfId="33655" xr:uid="{6A14EAE5-A5BD-4FCE-AFF2-B2F8F91DD731}"/>
    <cellStyle name="Normal 5 2 3 2 2 6" xfId="13048" xr:uid="{2DC9FB2A-AF87-4581-9FFC-0F598153A302}"/>
    <cellStyle name="Normal 5 2 3 2 2 6 2" xfId="13049" xr:uid="{D010CDCD-9002-4BD8-8461-6D22D7D2C78A}"/>
    <cellStyle name="Normal 5 2 3 2 2 6 2 2" xfId="33658" xr:uid="{6BED60EB-53B4-4C28-A38D-B104A1E3C424}"/>
    <cellStyle name="Normal 5 2 3 2 2 6 3" xfId="33657" xr:uid="{46D37E35-CCC6-4FF1-B534-7F558A84AEE5}"/>
    <cellStyle name="Normal 5 2 3 2 2 7" xfId="13050" xr:uid="{43B60BFA-6835-4218-8C22-C01BF3A41C96}"/>
    <cellStyle name="Normal 5 2 3 2 2 7 2" xfId="33659" xr:uid="{BAA6CC11-865A-415C-A17D-0FFFCF048CD8}"/>
    <cellStyle name="Normal 5 2 3 2 2 8" xfId="13051" xr:uid="{8BB924BA-2FB9-43FF-A940-7865F94DCD7E}"/>
    <cellStyle name="Normal 5 2 3 2 2 8 2" xfId="33660" xr:uid="{FD9B8461-AC53-47F1-9D1B-BC38260032E6}"/>
    <cellStyle name="Normal 5 2 3 2 2 9" xfId="13052" xr:uid="{79C6696D-9552-45F1-93B6-B1CD6C8CBFE4}"/>
    <cellStyle name="Normal 5 2 3 2 2 9 2" xfId="33661" xr:uid="{F5C06B9E-4E1F-4148-AB4A-91059EAC25D5}"/>
    <cellStyle name="Normal 5 2 3 2 3" xfId="6295" xr:uid="{4350514A-CC8E-4F91-A467-27053A057676}"/>
    <cellStyle name="Normal 5 2 3 2 3 10" xfId="45102" xr:uid="{694AC874-9CD1-4F08-8E6B-0F3BE167AA01}"/>
    <cellStyle name="Normal 5 2 3 2 3 11" xfId="49469" xr:uid="{CAC1B434-BF58-47C7-9BE8-45AAE663D79C}"/>
    <cellStyle name="Normal 5 2 3 2 3 2" xfId="13054" xr:uid="{8CB1A0C4-940F-4CF3-B214-6AF6BE651D4A}"/>
    <cellStyle name="Normal 5 2 3 2 3 2 2" xfId="13055" xr:uid="{FDE5CC42-7D19-47C3-A9FD-5F1AB242CD14}"/>
    <cellStyle name="Normal 5 2 3 2 3 2 2 2" xfId="13056" xr:uid="{03E8313F-D3C0-4377-A7C0-BCB781C5481E}"/>
    <cellStyle name="Normal 5 2 3 2 3 2 2 2 2" xfId="13057" xr:uid="{23C6BF99-BB1F-4A16-B6A7-413CEB48F35F}"/>
    <cellStyle name="Normal 5 2 3 2 3 2 2 2 2 2" xfId="33666" xr:uid="{5661EF15-55E9-4573-94B8-2EA2D2566538}"/>
    <cellStyle name="Normal 5 2 3 2 3 2 2 2 3" xfId="33665" xr:uid="{FC6061D4-C501-4F0C-A40F-BA826C632C32}"/>
    <cellStyle name="Normal 5 2 3 2 3 2 2 3" xfId="13058" xr:uid="{5AC6B9FA-F6B0-48EF-A620-4D4EC261477E}"/>
    <cellStyle name="Normal 5 2 3 2 3 2 2 3 2" xfId="33667" xr:uid="{F1F4837A-0DE8-42BA-B140-CD506CF53D3E}"/>
    <cellStyle name="Normal 5 2 3 2 3 2 2 4" xfId="33664" xr:uid="{A0D1DC34-E7F8-49CA-AE05-73937DA1D3F7}"/>
    <cellStyle name="Normal 5 2 3 2 3 2 3" xfId="13059" xr:uid="{965504AA-C47B-4E8A-84CB-8D991F5A1BA6}"/>
    <cellStyle name="Normal 5 2 3 2 3 2 3 2" xfId="13060" xr:uid="{64584126-797D-4CD3-9208-06E40773F8C7}"/>
    <cellStyle name="Normal 5 2 3 2 3 2 3 2 2" xfId="33669" xr:uid="{C6C9865E-BD79-4A36-A88E-A45B42168306}"/>
    <cellStyle name="Normal 5 2 3 2 3 2 3 3" xfId="33668" xr:uid="{0A0B1B43-E7B4-47CA-8CE5-B322CFCF2458}"/>
    <cellStyle name="Normal 5 2 3 2 3 2 4" xfId="13061" xr:uid="{8D0E2B63-2357-4BF5-8784-005EB6E731DB}"/>
    <cellStyle name="Normal 5 2 3 2 3 2 4 2" xfId="13062" xr:uid="{B4A46F71-25D5-45A4-8D54-9142F2372CD1}"/>
    <cellStyle name="Normal 5 2 3 2 3 2 4 2 2" xfId="33671" xr:uid="{FBF14233-6A4C-4238-8820-8C9C96992C68}"/>
    <cellStyle name="Normal 5 2 3 2 3 2 4 3" xfId="33670" xr:uid="{A5EE81C1-87C5-4329-853F-4AA9A4EC215B}"/>
    <cellStyle name="Normal 5 2 3 2 3 2 5" xfId="13063" xr:uid="{080B993C-C7C3-4864-A69D-9D9DE23DFE2F}"/>
    <cellStyle name="Normal 5 2 3 2 3 2 5 2" xfId="33672" xr:uid="{B2FBCC4C-748B-470B-9FC3-1EB525278629}"/>
    <cellStyle name="Normal 5 2 3 2 3 2 6" xfId="22955" xr:uid="{8AE3907D-6219-407B-B07D-D2A2C03CD3D6}"/>
    <cellStyle name="Normal 5 2 3 2 3 2 6 2" xfId="42693" xr:uid="{7E88F093-ADB3-47C6-86C2-86B4E744EB38}"/>
    <cellStyle name="Normal 5 2 3 2 3 2 7" xfId="33663" xr:uid="{6764A240-7972-4E0B-873F-7D4A9DD9510E}"/>
    <cellStyle name="Normal 5 2 3 2 3 2 8" xfId="45103" xr:uid="{F8616091-D019-4AB4-966E-542F1F4A6684}"/>
    <cellStyle name="Normal 5 2 3 2 3 3" xfId="13064" xr:uid="{A78ED26E-41B6-463E-A6EC-D26B61ED73B5}"/>
    <cellStyle name="Normal 5 2 3 2 3 3 2" xfId="13065" xr:uid="{5C4E2D20-ADFC-48E1-8EBF-D07DC6DB4F59}"/>
    <cellStyle name="Normal 5 2 3 2 3 3 2 2" xfId="13066" xr:uid="{31E1A994-F46E-4BFA-8AA2-EAA22A8D6C6D}"/>
    <cellStyle name="Normal 5 2 3 2 3 3 2 2 2" xfId="33675" xr:uid="{5112FEEE-8208-4597-97CC-F96C710CB077}"/>
    <cellStyle name="Normal 5 2 3 2 3 3 2 3" xfId="33674" xr:uid="{5ADDD62B-E6B1-48D7-9C2B-80284DAA5216}"/>
    <cellStyle name="Normal 5 2 3 2 3 3 3" xfId="13067" xr:uid="{D2250272-2398-47ED-BBE2-F1DDF2865B40}"/>
    <cellStyle name="Normal 5 2 3 2 3 3 3 2" xfId="33676" xr:uid="{0E3532F1-3455-4B2F-8786-5930469F08CF}"/>
    <cellStyle name="Normal 5 2 3 2 3 3 4" xfId="33673" xr:uid="{A361327C-3648-4FD5-ACD8-93A3071027AE}"/>
    <cellStyle name="Normal 5 2 3 2 3 4" xfId="13068" xr:uid="{2C0F205A-262E-4473-999F-E3E1E15CD7DB}"/>
    <cellStyle name="Normal 5 2 3 2 3 4 2" xfId="13069" xr:uid="{9F5FBFE0-4514-4357-9282-DB1572052A65}"/>
    <cellStyle name="Normal 5 2 3 2 3 4 2 2" xfId="33678" xr:uid="{2AB6ECCA-C7FC-475E-BD74-0C7AD1966DF7}"/>
    <cellStyle name="Normal 5 2 3 2 3 4 3" xfId="33677" xr:uid="{44B30C7E-254D-4DAF-BF38-6B6A125F8D14}"/>
    <cellStyle name="Normal 5 2 3 2 3 5" xfId="13070" xr:uid="{52473454-2ADF-41A0-8F76-06680BA8B00A}"/>
    <cellStyle name="Normal 5 2 3 2 3 5 2" xfId="13071" xr:uid="{12E67FF9-B753-4ED9-BC27-9C42E599B218}"/>
    <cellStyle name="Normal 5 2 3 2 3 5 2 2" xfId="33680" xr:uid="{A12D9577-C34F-49A4-B1F0-C9F9B557819E}"/>
    <cellStyle name="Normal 5 2 3 2 3 5 3" xfId="33679" xr:uid="{46A618CE-9404-4532-857B-D2B35E08D6FE}"/>
    <cellStyle name="Normal 5 2 3 2 3 6" xfId="13072" xr:uid="{6C6A9570-7746-483E-8131-D52C35B89870}"/>
    <cellStyle name="Normal 5 2 3 2 3 6 2" xfId="33681" xr:uid="{31FF57E0-547E-40E9-A667-2590A666A84E}"/>
    <cellStyle name="Normal 5 2 3 2 3 7" xfId="13053" xr:uid="{6D9233F6-EB44-49EF-8FC7-5403FE20590A}"/>
    <cellStyle name="Normal 5 2 3 2 3 7 2" xfId="33662" xr:uid="{8AA5B8DB-BCE0-4886-A5DD-368F4FE1E501}"/>
    <cellStyle name="Normal 5 2 3 2 3 8" xfId="22954" xr:uid="{9568A6F6-DB9A-4E12-B4AB-AD6C32D1919D}"/>
    <cellStyle name="Normal 5 2 3 2 3 8 2" xfId="42692" xr:uid="{3263FD49-9430-4E9D-ADE9-53FE43F1F755}"/>
    <cellStyle name="Normal 5 2 3 2 3 9" xfId="27783" xr:uid="{B1E4BD02-8474-4A33-8296-FC5C196C3E34}"/>
    <cellStyle name="Normal 5 2 3 2 4" xfId="13073" xr:uid="{54696CAF-1A9F-4C3E-804B-164B061AAE44}"/>
    <cellStyle name="Normal 5 2 3 2 4 2" xfId="13074" xr:uid="{7FDBB0B4-4464-4FD6-8E65-65E2F297FFEA}"/>
    <cellStyle name="Normal 5 2 3 2 4 2 2" xfId="13075" xr:uid="{E6FCB9CF-4D4E-465C-B304-513ED644CD6F}"/>
    <cellStyle name="Normal 5 2 3 2 4 2 2 2" xfId="13076" xr:uid="{86BF1897-16B8-457B-A5CC-57C8B457C836}"/>
    <cellStyle name="Normal 5 2 3 2 4 2 2 2 2" xfId="33685" xr:uid="{CE704D97-A40A-4C78-BD48-2AD0B84FD8CC}"/>
    <cellStyle name="Normal 5 2 3 2 4 2 2 3" xfId="33684" xr:uid="{EB3F0D58-01F2-485E-B3DD-55326DEB8EAE}"/>
    <cellStyle name="Normal 5 2 3 2 4 2 3" xfId="13077" xr:uid="{F2F7A3AD-003F-409E-9392-47A8D2AC1443}"/>
    <cellStyle name="Normal 5 2 3 2 4 2 3 2" xfId="33686" xr:uid="{F8561980-4DC9-4DEE-A0BA-35B95C19ABA7}"/>
    <cellStyle name="Normal 5 2 3 2 4 2 4" xfId="33683" xr:uid="{BB0C10B0-CF1E-4B12-97FA-987C42D10A36}"/>
    <cellStyle name="Normal 5 2 3 2 4 3" xfId="13078" xr:uid="{5C35D799-978E-4FF8-BC0D-4BFA0B3F204E}"/>
    <cellStyle name="Normal 5 2 3 2 4 3 2" xfId="13079" xr:uid="{71F50B43-4668-47F6-A316-60129CF164AC}"/>
    <cellStyle name="Normal 5 2 3 2 4 3 2 2" xfId="33688" xr:uid="{5BDC24AE-6979-46F2-AC1D-8AD6FBCA93AE}"/>
    <cellStyle name="Normal 5 2 3 2 4 3 3" xfId="33687" xr:uid="{1E313447-942B-4EF5-83EA-0E52AED04A2E}"/>
    <cellStyle name="Normal 5 2 3 2 4 4" xfId="13080" xr:uid="{58B984AC-B102-423A-A63C-E3A90FF9E2DE}"/>
    <cellStyle name="Normal 5 2 3 2 4 4 2" xfId="13081" xr:uid="{26E4A435-1CD0-475F-8C86-E87BA1DE3602}"/>
    <cellStyle name="Normal 5 2 3 2 4 4 2 2" xfId="33690" xr:uid="{5C1463A8-823A-4B52-B726-9DA20D8C61B0}"/>
    <cellStyle name="Normal 5 2 3 2 4 4 3" xfId="33689" xr:uid="{6C3B3791-92D6-49FF-86B7-F6F74CA7AEAA}"/>
    <cellStyle name="Normal 5 2 3 2 4 5" xfId="13082" xr:uid="{F689609B-C7AD-4FDD-9FA6-FBEE25484C45}"/>
    <cellStyle name="Normal 5 2 3 2 4 5 2" xfId="33691" xr:uid="{49D47F43-E431-4E15-B0CB-402033D64B48}"/>
    <cellStyle name="Normal 5 2 3 2 4 6" xfId="22956" xr:uid="{C261B8D1-6C70-413A-BF7E-B2A8A0C41D9C}"/>
    <cellStyle name="Normal 5 2 3 2 4 6 2" xfId="42694" xr:uid="{857D0034-3B0F-489C-8E0D-43E9E21647C2}"/>
    <cellStyle name="Normal 5 2 3 2 4 7" xfId="33682" xr:uid="{92331EE2-FA3D-4F1B-9C60-82901AE2CA50}"/>
    <cellStyle name="Normal 5 2 3 2 4 8" xfId="45104" xr:uid="{271487FB-35D6-48C0-9F3B-607CF198C42D}"/>
    <cellStyle name="Normal 5 2 3 2 5" xfId="13083" xr:uid="{1D752175-CDCC-4045-88D9-B47BD2EC0142}"/>
    <cellStyle name="Normal 5 2 3 2 5 2" xfId="13084" xr:uid="{A526DBAE-0358-464C-92B2-67D840D80BA3}"/>
    <cellStyle name="Normal 5 2 3 2 5 2 2" xfId="13085" xr:uid="{613568C0-C7DD-412A-A69B-D90797D86E56}"/>
    <cellStyle name="Normal 5 2 3 2 5 2 2 2" xfId="33694" xr:uid="{434A4C00-DC04-4682-A4C0-FAB1AE3FAC8C}"/>
    <cellStyle name="Normal 5 2 3 2 5 2 3" xfId="33693" xr:uid="{B3D732F3-569B-421F-BD43-43145C6AB231}"/>
    <cellStyle name="Normal 5 2 3 2 5 3" xfId="13086" xr:uid="{C747A73F-761C-42D4-A79B-1CE624FFA9B2}"/>
    <cellStyle name="Normal 5 2 3 2 5 3 2" xfId="33695" xr:uid="{0B235B9A-2D0D-4753-9387-8C14AC980468}"/>
    <cellStyle name="Normal 5 2 3 2 5 4" xfId="22957" xr:uid="{39A57235-26C6-4CB3-BCFE-489E17438E5B}"/>
    <cellStyle name="Normal 5 2 3 2 5 4 2" xfId="42695" xr:uid="{F4A323E6-6C96-47B5-84DD-0028431C369F}"/>
    <cellStyle name="Normal 5 2 3 2 5 5" xfId="33692" xr:uid="{8EF13BBC-D492-4E92-8089-0D533305268B}"/>
    <cellStyle name="Normal 5 2 3 2 5 6" xfId="45105" xr:uid="{F5E216CF-E86C-438E-9350-6594A5BB3513}"/>
    <cellStyle name="Normal 5 2 3 2 6" xfId="13087" xr:uid="{1FDDA1C5-53C6-42FD-BA5A-04BC160B82C2}"/>
    <cellStyle name="Normal 5 2 3 2 6 2" xfId="13088" xr:uid="{C7CF3D7F-6C68-4312-A4B1-042695371101}"/>
    <cellStyle name="Normal 5 2 3 2 6 2 2" xfId="33697" xr:uid="{7E8F4022-C998-4078-BF53-10C31B4CF0E8}"/>
    <cellStyle name="Normal 5 2 3 2 6 3" xfId="33696" xr:uid="{D39CB688-EAEA-4D9B-8597-6A0F9540C4B2}"/>
    <cellStyle name="Normal 5 2 3 2 7" xfId="13089" xr:uid="{520F72BA-1509-4613-985D-B472AD5AA7E1}"/>
    <cellStyle name="Normal 5 2 3 2 7 2" xfId="13090" xr:uid="{15CF5909-0A21-40DC-B158-AD38CA985838}"/>
    <cellStyle name="Normal 5 2 3 2 7 2 2" xfId="33699" xr:uid="{0B5DABE2-8FFA-48C4-A124-A147891AB8B5}"/>
    <cellStyle name="Normal 5 2 3 2 7 3" xfId="33698" xr:uid="{81073CF4-CF86-4958-B633-73AA2B540C0E}"/>
    <cellStyle name="Normal 5 2 3 2 8" xfId="13091" xr:uid="{55F62130-AEC5-488F-A393-8AEC8E624CA8}"/>
    <cellStyle name="Normal 5 2 3 2 8 2" xfId="33700" xr:uid="{5AA26E34-D4FA-4D44-AB18-72873E7546F5}"/>
    <cellStyle name="Normal 5 2 3 2 9" xfId="13092" xr:uid="{AED55F15-82A6-4B0A-A4A9-A6A3184A0661}"/>
    <cellStyle name="Normal 5 2 3 2 9 2" xfId="33701" xr:uid="{EE700EFA-5DE3-449F-97EC-33AEBC19B5E3}"/>
    <cellStyle name="Normal 5 2 3 3" xfId="4692" xr:uid="{9DE17ED0-C388-4A5A-9BA9-88611CDEC9A4}"/>
    <cellStyle name="Normal 5 2 3 3 10" xfId="45106" xr:uid="{69EB7933-B2BE-4385-84EC-5F8295702C99}"/>
    <cellStyle name="Normal 5 2 3 3 11" xfId="48780" xr:uid="{AA426F71-E6C4-4333-BF5C-E26156742689}"/>
    <cellStyle name="Normal 5 2 3 3 2" xfId="8461" xr:uid="{57F02583-2678-44C9-A53E-F55CF4CC83F3}"/>
    <cellStyle name="Normal 5 2 3 3 2 2" xfId="13095" xr:uid="{2E08B817-B4AF-4C78-925B-188537261E31}"/>
    <cellStyle name="Normal 5 2 3 3 2 2 2" xfId="13096" xr:uid="{D1B45AF2-5F72-46B6-8BC3-83BA4EA9E933}"/>
    <cellStyle name="Normal 5 2 3 3 2 2 2 2" xfId="13097" xr:uid="{1506788E-663E-4307-A3F5-E9C0B966A05A}"/>
    <cellStyle name="Normal 5 2 3 3 2 2 2 2 2" xfId="33706" xr:uid="{F02273E6-C7C5-4496-AE12-4AC039E691D4}"/>
    <cellStyle name="Normal 5 2 3 3 2 2 2 3" xfId="33705" xr:uid="{F2EFECBF-7706-46C1-B77A-C81BAC38A2DE}"/>
    <cellStyle name="Normal 5 2 3 3 2 2 3" xfId="13098" xr:uid="{CD25BAB9-D240-4E69-A726-FD24928638A7}"/>
    <cellStyle name="Normal 5 2 3 3 2 2 3 2" xfId="33707" xr:uid="{69BEF01F-FFBC-41AC-AB51-BB1E56781203}"/>
    <cellStyle name="Normal 5 2 3 3 2 2 4" xfId="33704" xr:uid="{987AE28D-09BA-4F8A-B862-B1AC65C42A47}"/>
    <cellStyle name="Normal 5 2 3 3 2 3" xfId="13099" xr:uid="{22144F23-D5B5-4AFD-9DC2-EF5A91B8F82C}"/>
    <cellStyle name="Normal 5 2 3 3 2 3 2" xfId="13100" xr:uid="{0753BC9B-DEEC-4202-A99B-6C45FD8502F7}"/>
    <cellStyle name="Normal 5 2 3 3 2 3 2 2" xfId="33709" xr:uid="{0EE50748-BB4D-4B7D-9F93-FAF188A886AB}"/>
    <cellStyle name="Normal 5 2 3 3 2 3 3" xfId="33708" xr:uid="{6FC882B6-9A14-40A2-BFC1-9EEE9D261FA5}"/>
    <cellStyle name="Normal 5 2 3 3 2 4" xfId="13101" xr:uid="{EE575F76-95E5-4F13-90D7-FA7F8698B7D6}"/>
    <cellStyle name="Normal 5 2 3 3 2 4 2" xfId="13102" xr:uid="{0265DC73-A99A-451A-8443-6F9C2052EC2E}"/>
    <cellStyle name="Normal 5 2 3 3 2 4 2 2" xfId="33711" xr:uid="{FD1F770F-1CA4-4616-A8CE-51EFEA34D7AD}"/>
    <cellStyle name="Normal 5 2 3 3 2 4 3" xfId="33710" xr:uid="{CABC8AC7-1A2D-48C3-8029-638DEB0D5E73}"/>
    <cellStyle name="Normal 5 2 3 3 2 5" xfId="13103" xr:uid="{62712EE0-7450-4332-A311-77A87EA726D6}"/>
    <cellStyle name="Normal 5 2 3 3 2 5 2" xfId="33712" xr:uid="{8EB2ED9F-400B-48B1-84F7-986D6B5F2B47}"/>
    <cellStyle name="Normal 5 2 3 3 2 6" xfId="13094" xr:uid="{52E43AFC-22D6-4981-BBD7-0280184FCBF8}"/>
    <cellStyle name="Normal 5 2 3 3 2 6 2" xfId="33703" xr:uid="{746A2BA1-A4FC-48DE-A9CB-D622AD57351B}"/>
    <cellStyle name="Normal 5 2 3 3 2 7" xfId="22959" xr:uid="{04A7720D-55C6-4155-A65D-4552875BA0B8}"/>
    <cellStyle name="Normal 5 2 3 3 2 7 2" xfId="42697" xr:uid="{55C9FA84-F324-4E3D-B35C-E1D043A20C18}"/>
    <cellStyle name="Normal 5 2 3 3 2 8" xfId="29951" xr:uid="{F4AD468F-14EE-4874-912F-983F601A7A27}"/>
    <cellStyle name="Normal 5 2 3 3 2 9" xfId="45107" xr:uid="{CBBA7D15-44BD-482D-9752-1D830A628D24}"/>
    <cellStyle name="Normal 5 2 3 3 3" xfId="13104" xr:uid="{0E188F3C-5D31-45E3-BF4B-CDB65A2A6A4E}"/>
    <cellStyle name="Normal 5 2 3 3 3 2" xfId="13105" xr:uid="{B39C39CE-636C-4235-921F-C1521D1AAC64}"/>
    <cellStyle name="Normal 5 2 3 3 3 2 2" xfId="13106" xr:uid="{4881520E-024F-45BA-8996-776269E955F0}"/>
    <cellStyle name="Normal 5 2 3 3 3 2 2 2" xfId="33715" xr:uid="{26139E34-910F-4769-B669-A0D043A43C3E}"/>
    <cellStyle name="Normal 5 2 3 3 3 2 3" xfId="33714" xr:uid="{3CD9A617-C6CE-4E13-9A33-7DEF1CFC5CCB}"/>
    <cellStyle name="Normal 5 2 3 3 3 3" xfId="13107" xr:uid="{A26C2620-0466-4007-BBEC-F21084A2368B}"/>
    <cellStyle name="Normal 5 2 3 3 3 3 2" xfId="33716" xr:uid="{C758B799-5B32-4368-83E8-596971E5BE0A}"/>
    <cellStyle name="Normal 5 2 3 3 3 4" xfId="33713" xr:uid="{24400FE8-52FA-4308-84F4-0B13DF860E22}"/>
    <cellStyle name="Normal 5 2 3 3 4" xfId="13108" xr:uid="{B30DEF88-13C2-4C6B-B20C-6B013961B659}"/>
    <cellStyle name="Normal 5 2 3 3 4 2" xfId="13109" xr:uid="{C162CDA5-7CF2-4C1C-B680-1AB59028E3A6}"/>
    <cellStyle name="Normal 5 2 3 3 4 2 2" xfId="33718" xr:uid="{7A86BF11-5D82-4BB3-AB51-9D1D772CB113}"/>
    <cellStyle name="Normal 5 2 3 3 4 3" xfId="33717" xr:uid="{18B3F201-EDA0-4D83-B44D-BFEA8DED7955}"/>
    <cellStyle name="Normal 5 2 3 3 5" xfId="13110" xr:uid="{EB911302-2104-46F9-98F8-51BAC4406804}"/>
    <cellStyle name="Normal 5 2 3 3 5 2" xfId="13111" xr:uid="{A26A9154-3CBD-49F0-A7C3-1444F1BB5493}"/>
    <cellStyle name="Normal 5 2 3 3 5 2 2" xfId="33720" xr:uid="{6E10AF0C-B735-4B4A-B822-574236B9DD14}"/>
    <cellStyle name="Normal 5 2 3 3 5 3" xfId="33719" xr:uid="{0DAD0628-F186-4FC1-96A4-CB32762CF0E3}"/>
    <cellStyle name="Normal 5 2 3 3 6" xfId="13112" xr:uid="{7818AF78-3C7D-4765-A752-2CD66A0C0ACC}"/>
    <cellStyle name="Normal 5 2 3 3 6 2" xfId="33721" xr:uid="{4E63E522-54A1-4F31-919A-F888DE4DCFFB}"/>
    <cellStyle name="Normal 5 2 3 3 7" xfId="13093" xr:uid="{BCFAB849-DD38-49A2-BBAB-E09668A5EC70}"/>
    <cellStyle name="Normal 5 2 3 3 7 2" xfId="33702" xr:uid="{349D0079-BBD5-4B5D-927A-32CEB39487DF}"/>
    <cellStyle name="Normal 5 2 3 3 8" xfId="22958" xr:uid="{BD5D5F31-D8B9-4BAB-AD9E-DDF63E6E50F6}"/>
    <cellStyle name="Normal 5 2 3 3 8 2" xfId="42696" xr:uid="{C5E6B86E-2571-4704-AE82-8B8D1FE68483}"/>
    <cellStyle name="Normal 5 2 3 3 9" xfId="26178" xr:uid="{A40399E4-7620-4304-ABFA-02353D0642A6}"/>
    <cellStyle name="Normal 5 2 3 4" xfId="6112" xr:uid="{349927A0-0644-4FAF-BAFD-8429B1483929}"/>
    <cellStyle name="Normal 5 2 3 4 10" xfId="49289" xr:uid="{56142928-A94F-4012-82CA-969C09E0F9E2}"/>
    <cellStyle name="Normal 5 2 3 4 2" xfId="13114" xr:uid="{B2B46559-BCA5-438F-BFC8-8C2EF8F96607}"/>
    <cellStyle name="Normal 5 2 3 4 2 2" xfId="13115" xr:uid="{8259E4A6-3526-45E3-AE08-F9A0256ADCD0}"/>
    <cellStyle name="Normal 5 2 3 4 2 2 2" xfId="13116" xr:uid="{1DFAC0AB-C06F-4E6A-B430-E0DF5BFC0991}"/>
    <cellStyle name="Normal 5 2 3 4 2 2 2 2" xfId="33725" xr:uid="{F0D1B9FD-9A29-4B58-806B-0E827B48947A}"/>
    <cellStyle name="Normal 5 2 3 4 2 2 3" xfId="33724" xr:uid="{56667A4B-6962-4833-B2DF-3D52018A4B65}"/>
    <cellStyle name="Normal 5 2 3 4 2 3" xfId="13117" xr:uid="{6217A736-AA2D-4E4F-90F9-D1FC8869A02D}"/>
    <cellStyle name="Normal 5 2 3 4 2 3 2" xfId="33726" xr:uid="{9DD3C818-20EF-442C-8BDE-C8875E83ECB8}"/>
    <cellStyle name="Normal 5 2 3 4 2 4" xfId="22961" xr:uid="{E6A0B7FD-C6DA-4139-BCBC-662D808C63E9}"/>
    <cellStyle name="Normal 5 2 3 4 2 4 2" xfId="42699" xr:uid="{E5168DC5-41E5-4DC6-ABEB-D86E0D87A92B}"/>
    <cellStyle name="Normal 5 2 3 4 2 5" xfId="33723" xr:uid="{4C5103A4-2034-4FC3-BE55-16A92412EBCE}"/>
    <cellStyle name="Normal 5 2 3 4 2 6" xfId="45109" xr:uid="{D17DAAAB-0F55-4CCB-8306-4E991F52119C}"/>
    <cellStyle name="Normal 5 2 3 4 3" xfId="13118" xr:uid="{B43FCAC9-2BF4-4052-8C0E-091C1F5CAD2D}"/>
    <cellStyle name="Normal 5 2 3 4 3 2" xfId="13119" xr:uid="{DD4B9E96-6CB0-4AF1-8A8E-E02338EFD393}"/>
    <cellStyle name="Normal 5 2 3 4 3 2 2" xfId="33728" xr:uid="{DF3FD986-DD03-428A-8266-6460DE2E8CA7}"/>
    <cellStyle name="Normal 5 2 3 4 3 3" xfId="33727" xr:uid="{EE713A92-0E62-46E7-81A5-2A8C780BAD15}"/>
    <cellStyle name="Normal 5 2 3 4 4" xfId="13120" xr:uid="{11A4E692-0248-4868-97B1-8EC77F122E80}"/>
    <cellStyle name="Normal 5 2 3 4 4 2" xfId="13121" xr:uid="{F30A2D39-C4C6-4ED0-B9E2-D9C649BD8EB0}"/>
    <cellStyle name="Normal 5 2 3 4 4 2 2" xfId="33730" xr:uid="{ECDC5333-EFBB-4C88-8AA3-F318F5507DD0}"/>
    <cellStyle name="Normal 5 2 3 4 4 3" xfId="33729" xr:uid="{E964D6C2-3531-4C75-A7CC-7572370DC142}"/>
    <cellStyle name="Normal 5 2 3 4 5" xfId="13122" xr:uid="{5E5B8296-932C-4BB1-8CED-33CFC4AA0B10}"/>
    <cellStyle name="Normal 5 2 3 4 5 2" xfId="33731" xr:uid="{588A4E3D-AF6A-4988-93A5-67EBBD0B4787}"/>
    <cellStyle name="Normal 5 2 3 4 6" xfId="13113" xr:uid="{C3D8D7F5-043B-4551-91BC-4C920AD00158}"/>
    <cellStyle name="Normal 5 2 3 4 6 2" xfId="33722" xr:uid="{1907BEA4-9BE8-4ACB-9E0C-294220487A60}"/>
    <cellStyle name="Normal 5 2 3 4 7" xfId="22960" xr:uid="{C99A0B2A-B6F4-4A9C-B218-9BDD0593DF8C}"/>
    <cellStyle name="Normal 5 2 3 4 7 2" xfId="42698" xr:uid="{8EC465BE-9D58-4A24-BECC-C00BB9F8797F}"/>
    <cellStyle name="Normal 5 2 3 4 8" xfId="27599" xr:uid="{A513B9F8-EE2F-4F74-94D7-AA09427E5507}"/>
    <cellStyle name="Normal 5 2 3 4 9" xfId="45108" xr:uid="{F243ED70-D860-4529-B4BC-18065B2DBF7F}"/>
    <cellStyle name="Normal 5 2 3 5" xfId="13123" xr:uid="{D5164E2A-EA82-429B-A491-003BC06E07CC}"/>
    <cellStyle name="Normal 5 2 3 5 2" xfId="13124" xr:uid="{76C02C05-78CA-4F38-AC21-26689F6B817F}"/>
    <cellStyle name="Normal 5 2 3 5 2 2" xfId="13125" xr:uid="{5DFF39B7-0130-4D68-AB75-C69F198A24B6}"/>
    <cellStyle name="Normal 5 2 3 5 2 2 2" xfId="33734" xr:uid="{09CA48ED-A0AF-4CE7-80A2-C7E09E7BFA99}"/>
    <cellStyle name="Normal 5 2 3 5 2 3" xfId="33733" xr:uid="{F285CAF5-EB44-413B-9560-5DA4A3BC415C}"/>
    <cellStyle name="Normal 5 2 3 5 3" xfId="13126" xr:uid="{9CBB62F6-27CE-4CCB-93D5-5B4C7CE2AA7B}"/>
    <cellStyle name="Normal 5 2 3 5 3 2" xfId="33735" xr:uid="{EB87E485-314D-4D60-8394-D2E75F05F298}"/>
    <cellStyle name="Normal 5 2 3 5 4" xfId="22962" xr:uid="{8C0537AC-397D-443B-A3A0-16A80832F86E}"/>
    <cellStyle name="Normal 5 2 3 5 4 2" xfId="42700" xr:uid="{E22A9B0C-115B-4067-8FF9-5247856247E9}"/>
    <cellStyle name="Normal 5 2 3 5 5" xfId="33732" xr:uid="{2A467756-F8A1-4EE1-A5FE-FB2806387F72}"/>
    <cellStyle name="Normal 5 2 3 5 6" xfId="45110" xr:uid="{34B4569D-8424-4137-9931-8110E6CB8CB1}"/>
    <cellStyle name="Normal 5 2 3 6" xfId="13127" xr:uid="{0FBD9BD5-DAF3-4A51-A29E-40778392D307}"/>
    <cellStyle name="Normal 5 2 3 6 2" xfId="13128" xr:uid="{18ACE835-B9E0-4A0A-AB43-2E237E04DA37}"/>
    <cellStyle name="Normal 5 2 3 6 2 2" xfId="33737" xr:uid="{21FF7593-12C1-479C-998C-6F18ABB083E5}"/>
    <cellStyle name="Normal 5 2 3 6 3" xfId="22963" xr:uid="{53907D52-A98B-409E-8AD0-4FECD53E5D88}"/>
    <cellStyle name="Normal 5 2 3 6 3 2" xfId="42701" xr:uid="{2CE356C2-2712-4725-A3C6-D7D15EB7F2AE}"/>
    <cellStyle name="Normal 5 2 3 6 4" xfId="33736" xr:uid="{E2BF85AD-7BCE-4BA4-8914-FA11A6E9FC2A}"/>
    <cellStyle name="Normal 5 2 3 6 5" xfId="45111" xr:uid="{17802FB5-C649-43A5-990B-371FF2E1C42E}"/>
    <cellStyle name="Normal 5 2 3 7" xfId="13129" xr:uid="{F5F0A1C8-7AEB-4B01-B708-600F7790DBE3}"/>
    <cellStyle name="Normal 5 2 3 7 2" xfId="13130" xr:uid="{4A0E35A4-4E37-49EE-A042-6932004CC843}"/>
    <cellStyle name="Normal 5 2 3 7 2 2" xfId="33739" xr:uid="{4595E5D0-B2BC-471A-AF49-626171D9FF56}"/>
    <cellStyle name="Normal 5 2 3 7 3" xfId="33738" xr:uid="{55C416EC-0DFD-4168-AB42-8442ED2ACC65}"/>
    <cellStyle name="Normal 5 2 3 8" xfId="13131" xr:uid="{E5BCC364-AF2C-4ECF-9D48-BC58B17C5B31}"/>
    <cellStyle name="Normal 5 2 3 8 2" xfId="33740" xr:uid="{625B6EC9-B709-4565-B84F-24117513FCC1}"/>
    <cellStyle name="Normal 5 2 3 9" xfId="13132" xr:uid="{B50C6DF8-00B1-4266-968F-20A1C0A1BD6D}"/>
    <cellStyle name="Normal 5 2 3 9 2" xfId="33741" xr:uid="{C4D40CEB-E154-44B2-B9CD-2358A47E6D8E}"/>
    <cellStyle name="Normal 5 2 4" xfId="873" xr:uid="{B1A7C97A-197F-493F-9989-CC49890A0F85}"/>
    <cellStyle name="Normal 5 2 4 10" xfId="1973" xr:uid="{9322EE93-06D3-4B10-A76C-C05F75CCDDDC}"/>
    <cellStyle name="Normal 5 2 4 2" xfId="4633" xr:uid="{FA2B81D2-B3A8-4B76-BEF0-646E25E06404}"/>
    <cellStyle name="Normal 5 2 4 2 2" xfId="8404" xr:uid="{1B23D788-CC09-4FAC-B57C-C6A55B59E550}"/>
    <cellStyle name="Normal 5 2 4 2 2 2" xfId="22966" xr:uid="{8B7F1728-C72F-496A-B08F-35C48251B095}"/>
    <cellStyle name="Normal 5 2 4 2 2 2 2" xfId="42704" xr:uid="{42CD7DB0-2D18-4F9A-A567-3996358669C1}"/>
    <cellStyle name="Normal 5 2 4 2 2 3" xfId="29894" xr:uid="{908D7E34-E6C3-4A27-ADBC-8C88F5603DA3}"/>
    <cellStyle name="Normal 5 2 4 2 2 4" xfId="45114" xr:uid="{960EA287-4F83-4FD2-AF53-83A9CE333F51}"/>
    <cellStyle name="Normal 5 2 4 2 3" xfId="13134" xr:uid="{41BACE40-F3A0-4267-B33C-F506FEFDA77A}"/>
    <cellStyle name="Normal 5 2 4 2 4" xfId="22965" xr:uid="{E278B5CC-58C2-43E3-A426-43AEDF5E1CA0}"/>
    <cellStyle name="Normal 5 2 4 2 4 2" xfId="42703" xr:uid="{38083BCD-EF62-4B29-A817-61D16238F253}"/>
    <cellStyle name="Normal 5 2 4 2 5" xfId="26119" xr:uid="{4EFD6501-4B71-4961-9741-E00AE3C80C1B}"/>
    <cellStyle name="Normal 5 2 4 2 6" xfId="45113" xr:uid="{EBAE9D8C-0386-4726-95AA-28332F9F9438}"/>
    <cellStyle name="Normal 5 2 4 2 7" xfId="48721" xr:uid="{43DE9675-BE2D-497A-8465-5D0DAB9DBD1D}"/>
    <cellStyle name="Normal 5 2 4 3" xfId="6054" xr:uid="{E24A2F2D-B0F2-40BF-907D-1C72804A1356}"/>
    <cellStyle name="Normal 5 2 4 3 2" xfId="22968" xr:uid="{2A0546A6-1A36-4102-ADA6-6812A6F0CB66}"/>
    <cellStyle name="Normal 5 2 4 3 2 2" xfId="42706" xr:uid="{2789F75D-40B3-46B8-849E-0B8DE9ED4390}"/>
    <cellStyle name="Normal 5 2 4 3 2 3" xfId="45116" xr:uid="{0678B3BF-7359-434D-A6DE-3902DE7AA6D3}"/>
    <cellStyle name="Normal 5 2 4 3 3" xfId="22967" xr:uid="{8BCDFFA9-DDB2-4A01-9398-E04B5A97F73B}"/>
    <cellStyle name="Normal 5 2 4 3 3 2" xfId="42705" xr:uid="{22080C34-88E5-46DC-AD6A-32A70E393D36}"/>
    <cellStyle name="Normal 5 2 4 3 4" xfId="27541" xr:uid="{54D50ACF-B56F-46F0-91BA-3FD93093BBA6}"/>
    <cellStyle name="Normal 5 2 4 3 5" xfId="45115" xr:uid="{23C49900-B2C6-4B32-BD3F-DE51C1CC5148}"/>
    <cellStyle name="Normal 5 2 4 3 6" xfId="49231" xr:uid="{DAE89D0A-C698-4687-B6F0-1A067FCD76BC}"/>
    <cellStyle name="Normal 5 2 4 4" xfId="13133" xr:uid="{D49D67CC-44A5-40DA-8370-F8CB5B122F7B}"/>
    <cellStyle name="Normal 5 2 4 4 2" xfId="22969" xr:uid="{187A73B1-856C-46FC-9BA7-884ED1645988}"/>
    <cellStyle name="Normal 5 2 4 4 2 2" xfId="42707" xr:uid="{90D2BDBB-DF07-408F-9011-F92120DA146E}"/>
    <cellStyle name="Normal 5 2 4 4 3" xfId="45117" xr:uid="{F6765AD7-B36B-49BF-BA05-FD4D4319C2FD}"/>
    <cellStyle name="Normal 5 2 4 5" xfId="22970" xr:uid="{FD3F43B4-D5DA-466C-8BFF-837E1A2B7BDE}"/>
    <cellStyle name="Normal 5 2 4 5 2" xfId="42708" xr:uid="{FB8C5E4C-41F9-4A2C-AE1B-0E2F4529ECDA}"/>
    <cellStyle name="Normal 5 2 4 5 3" xfId="45118" xr:uid="{43CFCC7F-ADED-4FDC-BC77-89A0535A0A15}"/>
    <cellStyle name="Normal 5 2 4 6" xfId="22964" xr:uid="{1F8812C8-E13A-4F1D-A064-DF8EDE236DC9}"/>
    <cellStyle name="Normal 5 2 4 6 2" xfId="42702" xr:uid="{5E5F9346-223E-43A2-84A2-C00FBFC0BF88}"/>
    <cellStyle name="Normal 5 2 4 7" xfId="23701" xr:uid="{0E0FA6BF-6842-477E-9F4A-2B42B46D7D98}"/>
    <cellStyle name="Normal 5 2 4 8" xfId="45112" xr:uid="{3E07B400-CF7D-426A-8CB8-7A5738961AD7}"/>
    <cellStyle name="Normal 5 2 4 9" xfId="46963" xr:uid="{C116033B-5DC5-49BC-B4F2-AD7118C4754F}"/>
    <cellStyle name="Normal 5 2 5" xfId="874" xr:uid="{4B31DCC8-03B6-4991-A6A8-5BA8CEFC0972}"/>
    <cellStyle name="Normal 5 2 5 10" xfId="45119" xr:uid="{7731BB77-A651-4499-B373-6B33EB4AC715}"/>
    <cellStyle name="Normal 5 2 5 11" xfId="47147" xr:uid="{4A10B896-9E5E-47AA-9B9B-386EB3AF64C3}"/>
    <cellStyle name="Normal 5 2 5 12" xfId="2175" xr:uid="{CC7C99E7-E164-4DE3-973A-5B55E0C3B6B7}"/>
    <cellStyle name="Normal 5 2 5 2" xfId="4848" xr:uid="{63579F1A-9B4B-4D07-967D-9A16C3028971}"/>
    <cellStyle name="Normal 5 2 5 2 10" xfId="48906" xr:uid="{728129C8-AF80-417C-9DFE-5F5A6235BEBE}"/>
    <cellStyle name="Normal 5 2 5 2 2" xfId="8617" xr:uid="{D505FB00-781D-4D0A-977C-4A93C8868B1A}"/>
    <cellStyle name="Normal 5 2 5 2 2 2" xfId="13138" xr:uid="{E2B85558-7BDC-4F60-BA61-C80F05414E4C}"/>
    <cellStyle name="Normal 5 2 5 2 2 2 2" xfId="13139" xr:uid="{767B7798-510E-479B-B17B-4F2425BF91B8}"/>
    <cellStyle name="Normal 5 2 5 2 2 2 2 2" xfId="33746" xr:uid="{61514BF9-C2E3-4EA4-A14F-D56E49FDD99C}"/>
    <cellStyle name="Normal 5 2 5 2 2 2 3" xfId="33745" xr:uid="{5D02F55F-D027-4705-8FC3-78CAA6EB225B}"/>
    <cellStyle name="Normal 5 2 5 2 2 3" xfId="13140" xr:uid="{F455DD4E-7BF5-43A7-A473-605C0ABA7F3B}"/>
    <cellStyle name="Normal 5 2 5 2 2 3 2" xfId="33747" xr:uid="{7782C105-C2CB-4F1B-8F37-7A52F19585A5}"/>
    <cellStyle name="Normal 5 2 5 2 2 4" xfId="13137" xr:uid="{0C41EAA7-354B-4B32-8A89-AEC448918B9A}"/>
    <cellStyle name="Normal 5 2 5 2 2 4 2" xfId="33744" xr:uid="{0F9B9860-C868-4113-B95B-6FBCAF19DCC8}"/>
    <cellStyle name="Normal 5 2 5 2 2 5" xfId="30107" xr:uid="{57823170-E09F-43A0-A7D4-9938A27B8910}"/>
    <cellStyle name="Normal 5 2 5 2 3" xfId="13141" xr:uid="{7F601D6F-B76E-4B98-BC33-EE4CE1AA1231}"/>
    <cellStyle name="Normal 5 2 5 2 3 2" xfId="13142" xr:uid="{2F54B896-B785-4165-A084-412B12B17CCC}"/>
    <cellStyle name="Normal 5 2 5 2 3 2 2" xfId="33749" xr:uid="{A5E16EFC-891F-411F-A251-ADE30C0F3E49}"/>
    <cellStyle name="Normal 5 2 5 2 3 3" xfId="33748" xr:uid="{055FFDBC-B70E-4867-9813-89C86E5949E7}"/>
    <cellStyle name="Normal 5 2 5 2 4" xfId="13143" xr:uid="{20A79E97-3ADB-4BDA-AD13-BB21B5D22DB2}"/>
    <cellStyle name="Normal 5 2 5 2 4 2" xfId="13144" xr:uid="{D8676342-90D5-482E-858F-C60F06B77AD2}"/>
    <cellStyle name="Normal 5 2 5 2 4 2 2" xfId="33751" xr:uid="{ECEECD44-A20D-407E-B64A-3832BAB0D30B}"/>
    <cellStyle name="Normal 5 2 5 2 4 3" xfId="33750" xr:uid="{5B91ABE0-9DA3-40BD-942A-E35A2198D0AD}"/>
    <cellStyle name="Normal 5 2 5 2 5" xfId="13145" xr:uid="{F3723274-AAA7-421D-80A6-4AF37E9DBF8F}"/>
    <cellStyle name="Normal 5 2 5 2 5 2" xfId="33752" xr:uid="{CEE10EAA-08BA-4AB2-8E9E-4A4E89DD4517}"/>
    <cellStyle name="Normal 5 2 5 2 6" xfId="13136" xr:uid="{46F7393C-7555-4A1C-9717-596692AB454E}"/>
    <cellStyle name="Normal 5 2 5 2 6 2" xfId="33743" xr:uid="{8C56B6D8-177C-4DD8-BF45-8038A89C93C6}"/>
    <cellStyle name="Normal 5 2 5 2 7" xfId="22972" xr:uid="{142CD9BF-40EA-4E38-B610-762530C64F90}"/>
    <cellStyle name="Normal 5 2 5 2 7 2" xfId="42710" xr:uid="{32190767-E5CF-446D-868B-465FFF5F8B9A}"/>
    <cellStyle name="Normal 5 2 5 2 8" xfId="26335" xr:uid="{4FF3D62C-435C-42A6-9BAB-CFC93526DD44}"/>
    <cellStyle name="Normal 5 2 5 2 9" xfId="45120" xr:uid="{1D3FE462-1B38-4BB1-9D9F-E8A2455D0DA0}"/>
    <cellStyle name="Normal 5 2 5 3" xfId="6237" xr:uid="{C67A146F-C861-4039-8AAD-0B920A797F9A}"/>
    <cellStyle name="Normal 5 2 5 3 2" xfId="13147" xr:uid="{1AA94EF7-F1F4-48DA-B30C-ADE48E7BD494}"/>
    <cellStyle name="Normal 5 2 5 3 2 2" xfId="13148" xr:uid="{063F0E4B-7BFE-443C-9300-65419E448D55}"/>
    <cellStyle name="Normal 5 2 5 3 2 2 2" xfId="33755" xr:uid="{FB622E80-7BE7-4348-A506-1E15D7C8F0BA}"/>
    <cellStyle name="Normal 5 2 5 3 2 3" xfId="33754" xr:uid="{62456EE2-A270-4A98-BF8E-66D4A0E9D127}"/>
    <cellStyle name="Normal 5 2 5 3 3" xfId="13149" xr:uid="{9838404D-5932-4F9A-A436-BCBE73731724}"/>
    <cellStyle name="Normal 5 2 5 3 3 2" xfId="33756" xr:uid="{118F334D-0426-44D5-8072-FF2B7AAFE3C3}"/>
    <cellStyle name="Normal 5 2 5 3 4" xfId="13146" xr:uid="{CC9D6BA7-E5E9-402B-97EE-94C09C10FBE3}"/>
    <cellStyle name="Normal 5 2 5 3 4 2" xfId="33753" xr:uid="{CB3A661F-7CC6-4CC8-8DDA-2FD95680A1E2}"/>
    <cellStyle name="Normal 5 2 5 3 5" xfId="27725" xr:uid="{0D96DB47-9CF5-4266-9D2B-D8835E9AC172}"/>
    <cellStyle name="Normal 5 2 5 3 6" xfId="49410" xr:uid="{C3969116-15E8-45AC-B05C-7DF744DB14F6}"/>
    <cellStyle name="Normal 5 2 5 4" xfId="13150" xr:uid="{5AD01DCE-51F5-48F4-9353-128D87724B65}"/>
    <cellStyle name="Normal 5 2 5 4 2" xfId="13151" xr:uid="{0BCC003B-4BC7-450B-B49B-2634A6029C6B}"/>
    <cellStyle name="Normal 5 2 5 4 2 2" xfId="33758" xr:uid="{AD2BF411-F0B7-4FA0-B591-39F345AF1922}"/>
    <cellStyle name="Normal 5 2 5 4 3" xfId="33757" xr:uid="{ED5F3DDD-3576-4E0E-9383-C4236D11FE34}"/>
    <cellStyle name="Normal 5 2 5 5" xfId="13152" xr:uid="{8BE95858-927F-44EF-9EC3-9729A27E7949}"/>
    <cellStyle name="Normal 5 2 5 5 2" xfId="13153" xr:uid="{77D75959-E8F5-45A0-A162-2B5B76980173}"/>
    <cellStyle name="Normal 5 2 5 5 2 2" xfId="33760" xr:uid="{81705647-6908-4CDC-9F7C-62C048E15690}"/>
    <cellStyle name="Normal 5 2 5 5 3" xfId="33759" xr:uid="{5BF9D6FD-F6F2-4C99-B898-A8345BC27A7C}"/>
    <cellStyle name="Normal 5 2 5 6" xfId="13154" xr:uid="{9CA77CBE-1DA2-458A-8AED-64ACB520EFC8}"/>
    <cellStyle name="Normal 5 2 5 6 2" xfId="33761" xr:uid="{741B5666-E62C-47F1-B9A9-AE717D6D0ED3}"/>
    <cellStyle name="Normal 5 2 5 7" xfId="13135" xr:uid="{787D8C3A-B718-4276-8E54-DA4E6780DD0C}"/>
    <cellStyle name="Normal 5 2 5 7 2" xfId="33742" xr:uid="{7C415F63-B3A5-4C16-AF40-8ED95EF6EE42}"/>
    <cellStyle name="Normal 5 2 5 8" xfId="22971" xr:uid="{C2E6E2AE-4E67-420C-94E7-A05CF21C1C16}"/>
    <cellStyle name="Normal 5 2 5 8 2" xfId="42709" xr:uid="{9A1CF7C8-1E46-45D9-B1F2-9E4CEF25D543}"/>
    <cellStyle name="Normal 5 2 5 9" xfId="23885" xr:uid="{DCFAB205-16FF-4CFC-8298-A4600BD70DCE}"/>
    <cellStyle name="Normal 5 2 6" xfId="875" xr:uid="{AA0212CF-23F1-4FD8-882C-10D8897576EF}"/>
    <cellStyle name="Normal 5 2 6 10" xfId="2562" xr:uid="{C4C36EBD-D396-414A-A32A-423E75F66AE1}"/>
    <cellStyle name="Normal 5 2 6 2" xfId="4455" xr:uid="{26EE3FE5-DD90-4FC0-AADE-2E48ED2C1308}"/>
    <cellStyle name="Normal 5 2 6 2 2" xfId="8254" xr:uid="{CED05B69-9B22-41A1-94AF-A7A40FE3A15A}"/>
    <cellStyle name="Normal 5 2 6 2 2 2" xfId="13158" xr:uid="{9ED891CC-196A-4258-BC71-895B9804B15D}"/>
    <cellStyle name="Normal 5 2 6 2 2 2 2" xfId="33765" xr:uid="{964CB2C0-1BCA-4EA4-8C51-AAF59BC5AD87}"/>
    <cellStyle name="Normal 5 2 6 2 2 3" xfId="13157" xr:uid="{5AD0C83E-952A-459A-A074-B2DF424F11C0}"/>
    <cellStyle name="Normal 5 2 6 2 2 3 2" xfId="33764" xr:uid="{F00844FE-74AB-4F32-9FC7-53DC223E5463}"/>
    <cellStyle name="Normal 5 2 6 2 2 4" xfId="29744" xr:uid="{E6E19176-F579-4CAB-90E5-308448674669}"/>
    <cellStyle name="Normal 5 2 6 2 3" xfId="13159" xr:uid="{77AF447C-5F6C-4002-899D-839B500540E2}"/>
    <cellStyle name="Normal 5 2 6 2 3 2" xfId="33766" xr:uid="{3C9A8AB0-D2BC-4CCF-96F0-65E1C08FEBB8}"/>
    <cellStyle name="Normal 5 2 6 2 4" xfId="13156" xr:uid="{5BF0E77F-A410-4EE3-80B1-638B5E7A06CA}"/>
    <cellStyle name="Normal 5 2 6 2 4 2" xfId="33763" xr:uid="{3167CD27-A99A-4599-8689-E88F1DD8D03B}"/>
    <cellStyle name="Normal 5 2 6 2 5" xfId="22974" xr:uid="{EADD48C2-D508-492F-8241-8D0CE90A0D3D}"/>
    <cellStyle name="Normal 5 2 6 2 5 2" xfId="42712" xr:uid="{97F960FF-4A59-4CA5-95DE-ACD1A9CFB97A}"/>
    <cellStyle name="Normal 5 2 6 2 6" xfId="25969" xr:uid="{4300E1A5-AFAF-4743-A7F3-22F20FB55208}"/>
    <cellStyle name="Normal 5 2 6 2 7" xfId="45122" xr:uid="{913A6E42-6DBC-47D0-802F-D9A745318A86}"/>
    <cellStyle name="Normal 5 2 6 2 8" xfId="48577" xr:uid="{02467355-670A-4D02-B16F-E29F5E0A5A75}"/>
    <cellStyle name="Normal 5 2 6 3" xfId="13160" xr:uid="{7B87E2F4-404F-4F63-B098-37BF62FD4346}"/>
    <cellStyle name="Normal 5 2 6 3 2" xfId="13161" xr:uid="{4EAF3D83-6ECD-4B3D-B643-12B1EDA5E433}"/>
    <cellStyle name="Normal 5 2 6 3 2 2" xfId="33768" xr:uid="{240C189B-4BF7-4335-A4EA-34B0DC62EAD8}"/>
    <cellStyle name="Normal 5 2 6 3 3" xfId="33767" xr:uid="{84931594-8FB3-42D2-B038-7BA03C1BB995}"/>
    <cellStyle name="Normal 5 2 6 3 4" xfId="49102" xr:uid="{B2C131EB-5F25-4086-81A7-919612F1DF32}"/>
    <cellStyle name="Normal 5 2 6 4" xfId="13162" xr:uid="{637C0843-8802-4FE6-AF70-3959C696F9A7}"/>
    <cellStyle name="Normal 5 2 6 4 2" xfId="13163" xr:uid="{7270B8A8-2BEB-4BB3-A583-5F41898D8157}"/>
    <cellStyle name="Normal 5 2 6 4 2 2" xfId="33770" xr:uid="{9FC344ED-FDA7-4E25-9BEF-5D892FE3A55D}"/>
    <cellStyle name="Normal 5 2 6 4 3" xfId="33769" xr:uid="{046863C5-4E96-4CE9-AE0F-02D6AFF97B45}"/>
    <cellStyle name="Normal 5 2 6 5" xfId="13164" xr:uid="{21E7CF53-0367-4934-8BE0-73BB7650D78F}"/>
    <cellStyle name="Normal 5 2 6 5 2" xfId="33771" xr:uid="{C345D4C8-8CCB-41B5-B5AF-C62C4F41A2D0}"/>
    <cellStyle name="Normal 5 2 6 6" xfId="13155" xr:uid="{6E82208C-7BB6-4385-9554-8BF86FD988E3}"/>
    <cellStyle name="Normal 5 2 6 6 2" xfId="33762" xr:uid="{D33DE468-56CA-4DDB-B0EC-328EFD23A068}"/>
    <cellStyle name="Normal 5 2 6 7" xfId="22973" xr:uid="{E23D0F93-8F84-4121-AA62-1E4E130AF534}"/>
    <cellStyle name="Normal 5 2 6 7 2" xfId="42711" xr:uid="{064BBB20-413D-4F87-A650-4F6DF505D2B5}"/>
    <cellStyle name="Normal 5 2 6 8" xfId="45121" xr:uid="{7BD7791C-7E1D-44C4-8A09-84D7B8C42E96}"/>
    <cellStyle name="Normal 5 2 6 9" xfId="46825" xr:uid="{0BFCCC6B-5B4F-4961-9644-DC5D8E018348}"/>
    <cellStyle name="Normal 5 2 7" xfId="876" xr:uid="{4CC474E9-7FA5-44A8-BAD1-A40C77325C0F}"/>
    <cellStyle name="Normal 5 2 7 2" xfId="13166" xr:uid="{F87C6CDE-54ED-4494-811F-F72298DEE04E}"/>
    <cellStyle name="Normal 5 2 7 2 2" xfId="13167" xr:uid="{700D3C30-F9C2-4754-8CE2-1F03F2BC35E2}"/>
    <cellStyle name="Normal 5 2 7 2 2 2" xfId="33774" xr:uid="{C7BFBE38-78F2-4C2D-B4E6-EC2DAC898810}"/>
    <cellStyle name="Normal 5 2 7 2 3" xfId="33773" xr:uid="{F49BE6B3-20B4-486B-89EC-935E22F3F3B8}"/>
    <cellStyle name="Normal 5 2 7 3" xfId="13168" xr:uid="{CC78A656-0EDE-4EDB-8BFC-4D1D9F137C4F}"/>
    <cellStyle name="Normal 5 2 7 3 2" xfId="33775" xr:uid="{39EE3B4D-3FE6-47C9-9846-ACDA01033D1E}"/>
    <cellStyle name="Normal 5 2 7 4" xfId="13165" xr:uid="{F1687244-21F4-4888-BD85-63AA7E27F1D9}"/>
    <cellStyle name="Normal 5 2 7 4 2" xfId="33772" xr:uid="{BB2F3A8A-E07A-475C-8A23-8C791A81D36A}"/>
    <cellStyle name="Normal 5 2 7 5" xfId="22975" xr:uid="{E0289181-19C2-45D3-9472-BAADD4271FFA}"/>
    <cellStyle name="Normal 5 2 7 5 2" xfId="42713" xr:uid="{F40B66E5-2C5F-447C-AAF9-CAE22AC4DD85}"/>
    <cellStyle name="Normal 5 2 7 6" xfId="45123" xr:uid="{A078E036-9356-4D4A-B96B-FD10B55175CF}"/>
    <cellStyle name="Normal 5 2 7 7" xfId="3515" xr:uid="{C97F1CD6-C25D-4F2A-AAAE-8B5140A701C5}"/>
    <cellStyle name="Normal 5 2 8" xfId="877" xr:uid="{AE54D85C-AEDA-4795-981A-DD965A2DFD55}"/>
    <cellStyle name="Normal 5 2 8 2" xfId="13170" xr:uid="{3A98E762-264A-4DF4-9B89-6AF497B5B90B}"/>
    <cellStyle name="Normal 5 2 8 2 2" xfId="33777" xr:uid="{416B886F-D40E-4B79-A73B-69B0F1B28C6D}"/>
    <cellStyle name="Normal 5 2 8 3" xfId="13169" xr:uid="{C60D0383-99BD-4C1C-A4E8-D8B7B4A72390}"/>
    <cellStyle name="Normal 5 2 8 3 2" xfId="33776" xr:uid="{C2CA2B9C-863E-45D1-B191-90EBC4524BC8}"/>
    <cellStyle name="Normal 5 2 8 4" xfId="27403" xr:uid="{1A589625-E0AD-4015-8B07-B592843FAEB1}"/>
    <cellStyle name="Normal 5 2 8 5" xfId="5916" xr:uid="{EB0918FE-F2C4-4842-918E-6FA663844F90}"/>
    <cellStyle name="Normal 5 2 9" xfId="878" xr:uid="{A0541CE5-27DC-44C2-BF9C-4705D32CF9F3}"/>
    <cellStyle name="Normal 5 2 9 2" xfId="13172" xr:uid="{5920F87D-5D47-42F8-9662-D830200C9DAB}"/>
    <cellStyle name="Normal 5 2 9 2 2" xfId="33779" xr:uid="{8F413AFE-F6D8-4521-B494-A8E613FC60D4}"/>
    <cellStyle name="Normal 5 2 9 3" xfId="33778" xr:uid="{EF0744FD-7A43-4D12-83B2-3A4F7014ABC9}"/>
    <cellStyle name="Normal 5 2 9 4" xfId="13171" xr:uid="{73976C34-D56D-49D3-A03B-0B8B97A0D020}"/>
    <cellStyle name="Normal 5 2_table 12  13 nov 2013 (2)" xfId="879" xr:uid="{1010345A-39A7-468E-A6C0-BBCBB34FDF7C}"/>
    <cellStyle name="Normal 5 20" xfId="13173" xr:uid="{199B46C9-0FA4-4399-AD86-C8DA96DEA577}"/>
    <cellStyle name="Normal 5 20 2" xfId="33780" xr:uid="{363DFB54-3755-4D94-BB82-6C2AD8B81A0A}"/>
    <cellStyle name="Normal 5 21" xfId="13174" xr:uid="{0445A57C-7732-448F-91BC-D6A2465C4B0A}"/>
    <cellStyle name="Normal 5 21 2" xfId="33781" xr:uid="{74090368-0359-4AAD-86BB-8559870073C6}"/>
    <cellStyle name="Normal 5 22" xfId="13175" xr:uid="{A73D535C-DAD8-49D1-8FE3-CAA71E766BEA}"/>
    <cellStyle name="Normal 5 22 2" xfId="33782" xr:uid="{21200653-0FD6-4CDA-BCF0-0C80F4FAAADF}"/>
    <cellStyle name="Normal 5 23" xfId="13176" xr:uid="{4B627DAF-C799-4FC0-9972-5B9325D2D4BA}"/>
    <cellStyle name="Normal 5 23 2" xfId="33783" xr:uid="{631F916A-8297-4773-A6F7-DD7E776D9CD2}"/>
    <cellStyle name="Normal 5 24" xfId="10026" xr:uid="{BCB57A03-AABB-4308-BC8B-B3E0D58AEE7C}"/>
    <cellStyle name="Normal 5 24 2" xfId="31442" xr:uid="{D60A54AB-14C3-4544-9A5B-C7878E40CEB9}"/>
    <cellStyle name="Normal 5 25" xfId="16746" xr:uid="{66682C25-1237-42DB-B654-5CF733D8D2CF}"/>
    <cellStyle name="Normal 5 25 2" xfId="37158" xr:uid="{AE09DBBD-6E7C-4D79-9983-4D4EEE59A232}"/>
    <cellStyle name="Normal 5 26" xfId="23515" xr:uid="{4A011D34-97FC-4BA7-846D-93E3E29500C5}"/>
    <cellStyle name="Normal 5 27" xfId="43035" xr:uid="{91524494-F178-4E4B-A032-4B16F12F7C5D}"/>
    <cellStyle name="Normal 5 28" xfId="49579" xr:uid="{25A2680D-2C4C-4689-95A9-6DDCDC0E85F1}"/>
    <cellStyle name="Normal 5 3" xfId="880" xr:uid="{5D26136D-7763-46AE-A43C-541155AF7878}"/>
    <cellStyle name="Normal 5 3 10" xfId="13177" xr:uid="{7FC70252-1AEE-453B-8326-30A1636FA545}"/>
    <cellStyle name="Normal 5 3 10 2" xfId="33784" xr:uid="{7150279E-35AD-47A9-8DD7-A122C1C78D49}"/>
    <cellStyle name="Normal 5 3 11" xfId="13178" xr:uid="{220075BB-0883-47A4-9D8E-55C977004D77}"/>
    <cellStyle name="Normal 5 3 11 2" xfId="33785" xr:uid="{F13B9978-F5FE-4247-A12E-760D72C03C50}"/>
    <cellStyle name="Normal 5 3 12" xfId="13179" xr:uid="{37B0BEE9-CCCD-4CCF-B29D-C4661BFF382C}"/>
    <cellStyle name="Normal 5 3 12 2" xfId="33786" xr:uid="{E9A90F94-C5B5-40E5-BD4E-3DC37AF3EFFE}"/>
    <cellStyle name="Normal 5 3 13" xfId="10028" xr:uid="{0A7522B9-98B2-48B2-B706-0E77C7228AEB}"/>
    <cellStyle name="Normal 5 3 14" xfId="22976" xr:uid="{602B1336-CFC3-4CAA-91E0-9C9C9CE921BF}"/>
    <cellStyle name="Normal 5 3 15" xfId="1822" xr:uid="{22C9BE2F-C08B-48B4-BAA2-DEF8CD08AB57}"/>
    <cellStyle name="Normal 5 3 2" xfId="1033" xr:uid="{7C7F1930-B09A-4FA3-A46D-019F6150A302}"/>
    <cellStyle name="Normal 5 3 2 10" xfId="22977" xr:uid="{0FA9C23C-08D3-4D5B-87FD-72928223C4D6}"/>
    <cellStyle name="Normal 5 3 2 10 2" xfId="42714" xr:uid="{CBBD9C92-872B-4250-935C-9D5480D4C41A}"/>
    <cellStyle name="Normal 5 3 2 11" xfId="23775" xr:uid="{CA91CBCD-E15A-44BB-8735-710F4F30601C}"/>
    <cellStyle name="Normal 5 3 2 12" xfId="45124" xr:uid="{6E34939B-AEEA-4E8D-A124-68C0D1BDF79E}"/>
    <cellStyle name="Normal 5 3 2 13" xfId="47037" xr:uid="{9C4F5DB0-BD91-4868-9FA5-A5C7C0074A2E}"/>
    <cellStyle name="Normal 5 3 2 14" xfId="2042" xr:uid="{CD480151-C5C4-4829-8B3B-791F45C26420}"/>
    <cellStyle name="Normal 5 3 2 2" xfId="2247" xr:uid="{B1DAD67E-1E4A-4C68-A8F6-76597EF62E34}"/>
    <cellStyle name="Normal 5 3 2 2 10" xfId="47220" xr:uid="{3056A3CD-C974-4539-87DA-CC923F51E91C}"/>
    <cellStyle name="Normal 5 3 2 2 2" xfId="4923" xr:uid="{F75DDFEA-2AD7-45E5-88DE-A8A05A021A92}"/>
    <cellStyle name="Normal 5 3 2 2 2 2" xfId="8689" xr:uid="{DD0D8494-4F6C-4125-BE8B-A801DE060ED8}"/>
    <cellStyle name="Normal 5 3 2 2 2 2 2" xfId="13184" xr:uid="{9E40498C-AE31-42E5-8F0C-A45C8E6B943E}"/>
    <cellStyle name="Normal 5 3 2 2 2 2 2 2" xfId="33790" xr:uid="{5BBD192B-6626-45A0-9C85-93D3D3800E8F}"/>
    <cellStyle name="Normal 5 3 2 2 2 2 3" xfId="13183" xr:uid="{C764130A-ED38-4758-8326-4F8165A2300A}"/>
    <cellStyle name="Normal 5 3 2 2 2 2 3 2" xfId="33789" xr:uid="{3E0894A6-44C8-4F3C-98AB-BA648B0955DA}"/>
    <cellStyle name="Normal 5 3 2 2 2 2 4" xfId="22980" xr:uid="{896C184C-7484-4BA4-8911-A7EBA5EC3088}"/>
    <cellStyle name="Normal 5 3 2 2 2 2 4 2" xfId="42717" xr:uid="{39BD2C25-5835-4910-BBA2-0B3FD31CB4AD}"/>
    <cellStyle name="Normal 5 3 2 2 2 2 5" xfId="30179" xr:uid="{6AF04D74-5668-426B-A918-CEC220A0922B}"/>
    <cellStyle name="Normal 5 3 2 2 2 2 6" xfId="45127" xr:uid="{EA47FC4F-D45E-43CB-92C5-A4F33764A41A}"/>
    <cellStyle name="Normal 5 3 2 2 2 3" xfId="13185" xr:uid="{DB164130-308F-4D35-ADB8-5A18A4E67B58}"/>
    <cellStyle name="Normal 5 3 2 2 2 3 2" xfId="33791" xr:uid="{89281B4D-7280-411D-BF30-27A5386D552F}"/>
    <cellStyle name="Normal 5 3 2 2 2 4" xfId="13182" xr:uid="{6728BA5A-5FDD-4B5A-BE37-BDE390D5F941}"/>
    <cellStyle name="Normal 5 3 2 2 2 4 2" xfId="33788" xr:uid="{89EA9DFF-7D32-4817-939D-57925FD50D2B}"/>
    <cellStyle name="Normal 5 3 2 2 2 5" xfId="22979" xr:uid="{2D841E2E-A48E-4482-88ED-C6561533AD8D}"/>
    <cellStyle name="Normal 5 3 2 2 2 5 2" xfId="42716" xr:uid="{D9F43CD7-7BA0-4D69-A60F-F0397C8FC780}"/>
    <cellStyle name="Normal 5 3 2 2 2 6" xfId="26410" xr:uid="{58BE8914-9F26-4E50-A3AE-FB1FE82A21D8}"/>
    <cellStyle name="Normal 5 3 2 2 2 7" xfId="45126" xr:uid="{0134E8A9-2B61-4723-AE96-E122CBD5BAE5}"/>
    <cellStyle name="Normal 5 3 2 2 2 8" xfId="48979" xr:uid="{380EBFBC-2852-48F8-AD93-0385B7820386}"/>
    <cellStyle name="Normal 5 3 2 2 3" xfId="6310" xr:uid="{F10BF4FB-7889-4FE7-BDFB-C4DE0B469070}"/>
    <cellStyle name="Normal 5 3 2 2 3 2" xfId="13187" xr:uid="{C0F91B27-3948-4D73-9D6F-2F4828B89B77}"/>
    <cellStyle name="Normal 5 3 2 2 3 2 2" xfId="22982" xr:uid="{AC3812D8-EF97-4E80-BE57-C1B053764F62}"/>
    <cellStyle name="Normal 5 3 2 2 3 2 2 2" xfId="42719" xr:uid="{C6DE99D2-A503-4BBF-84AD-4D39C15D553A}"/>
    <cellStyle name="Normal 5 3 2 2 3 2 3" xfId="33793" xr:uid="{1A05D9EC-105B-49BD-9467-68A909BD74A1}"/>
    <cellStyle name="Normal 5 3 2 2 3 2 4" xfId="45129" xr:uid="{10E41F60-D71F-4157-94E6-00952D06B484}"/>
    <cellStyle name="Normal 5 3 2 2 3 3" xfId="13186" xr:uid="{ECAED597-E261-4AB1-BA53-72EC778D5EF8}"/>
    <cellStyle name="Normal 5 3 2 2 3 3 2" xfId="33792" xr:uid="{5A7EC5C0-A580-4BF4-82A3-2384C6828352}"/>
    <cellStyle name="Normal 5 3 2 2 3 4" xfId="22981" xr:uid="{417B7D8B-54A0-465A-9D75-D23457204653}"/>
    <cellStyle name="Normal 5 3 2 2 3 4 2" xfId="42718" xr:uid="{A49D4721-9324-4CCD-BC5F-8415EB4C030C}"/>
    <cellStyle name="Normal 5 3 2 2 3 5" xfId="27798" xr:uid="{75A84FE1-E1F5-4C94-8601-C8FC7943A998}"/>
    <cellStyle name="Normal 5 3 2 2 3 6" xfId="45128" xr:uid="{0986DCBF-AE6D-4559-8CB0-425C7960F44D}"/>
    <cellStyle name="Normal 5 3 2 2 3 7" xfId="49485" xr:uid="{4B0D6995-415C-4704-B4C5-DF41567EA7F9}"/>
    <cellStyle name="Normal 5 3 2 2 4" xfId="13188" xr:uid="{C15DBB5B-7A0F-46EE-9BB2-328B5993F4BC}"/>
    <cellStyle name="Normal 5 3 2 2 4 2" xfId="13189" xr:uid="{E23D2DE9-6C30-4FCC-BF33-02A8615A9F90}"/>
    <cellStyle name="Normal 5 3 2 2 4 2 2" xfId="33795" xr:uid="{F8A4ADB4-836E-42EE-A3E6-05A9BFD4FA53}"/>
    <cellStyle name="Normal 5 3 2 2 4 3" xfId="22983" xr:uid="{38208F7B-DF9D-4F5D-B583-6045AF39289D}"/>
    <cellStyle name="Normal 5 3 2 2 4 3 2" xfId="42720" xr:uid="{4CBA10C7-DBD2-4FF0-8298-E9476F345E13}"/>
    <cellStyle name="Normal 5 3 2 2 4 4" xfId="33794" xr:uid="{E62EB20D-81D0-4B5F-82AE-9D1252E8A7FB}"/>
    <cellStyle name="Normal 5 3 2 2 4 5" xfId="45130" xr:uid="{B57FCF58-D04D-487F-878C-3D055E3E991F}"/>
    <cellStyle name="Normal 5 3 2 2 5" xfId="13190" xr:uid="{9C475F17-B0B0-4C10-90D7-D1AE4FA0ED63}"/>
    <cellStyle name="Normal 5 3 2 2 5 2" xfId="22984" xr:uid="{2D8B47BD-2BC5-4CBF-83DD-C0DD35C12F7D}"/>
    <cellStyle name="Normal 5 3 2 2 5 2 2" xfId="42721" xr:uid="{E9ABC536-A5F5-4028-B57F-A6DDC7ACAED9}"/>
    <cellStyle name="Normal 5 3 2 2 5 3" xfId="33796" xr:uid="{728D0AA0-609A-48F6-B195-0D5A3F7F5D6B}"/>
    <cellStyle name="Normal 5 3 2 2 5 4" xfId="45131" xr:uid="{E35850B7-5E11-4E80-9798-ABD3B354AD41}"/>
    <cellStyle name="Normal 5 3 2 2 6" xfId="13181" xr:uid="{3D6BBA84-79F8-4991-93A5-453452DD57B3}"/>
    <cellStyle name="Normal 5 3 2 2 6 2" xfId="33787" xr:uid="{D61F0E21-FA31-481E-BE16-9B81C03E9585}"/>
    <cellStyle name="Normal 5 3 2 2 7" xfId="22978" xr:uid="{F81E527B-801D-451C-8DEC-411D48FC7001}"/>
    <cellStyle name="Normal 5 3 2 2 7 2" xfId="42715" xr:uid="{B0226494-099C-4E0D-BF3A-AE052F0C8780}"/>
    <cellStyle name="Normal 5 3 2 2 8" xfId="23958" xr:uid="{50C1F53F-0BDB-4607-9764-9340F5007B8B}"/>
    <cellStyle name="Normal 5 3 2 2 9" xfId="45125" xr:uid="{BD1C34FF-74A1-4E6D-AF40-DBA5818B6770}"/>
    <cellStyle name="Normal 5 3 2 3" xfId="4708" xr:uid="{20B2CFBA-40D7-4859-BCF8-E656C0409AF7}"/>
    <cellStyle name="Normal 5 3 2 3 2" xfId="8476" xr:uid="{D499A97F-12B6-46D4-B37C-835E6309F66D}"/>
    <cellStyle name="Normal 5 3 2 3 2 2" xfId="13193" xr:uid="{3B42F7CD-5191-4D13-991C-A476034A7C43}"/>
    <cellStyle name="Normal 5 3 2 3 2 2 2" xfId="33799" xr:uid="{2BFD25DA-2F05-42DF-836B-FEA4B0327B59}"/>
    <cellStyle name="Normal 5 3 2 3 2 3" xfId="13192" xr:uid="{4A69D027-0608-4801-847B-22A722101249}"/>
    <cellStyle name="Normal 5 3 2 3 2 3 2" xfId="33798" xr:uid="{6367A108-5F79-4570-B69A-1D64698564E2}"/>
    <cellStyle name="Normal 5 3 2 3 2 4" xfId="22986" xr:uid="{DA8C5611-DBDE-405C-95A9-E9DA09A0F888}"/>
    <cellStyle name="Normal 5 3 2 3 2 4 2" xfId="42723" xr:uid="{3859ED8F-560E-4832-A445-873A98C66BC6}"/>
    <cellStyle name="Normal 5 3 2 3 2 5" xfId="29966" xr:uid="{5322ABEC-396A-4EB1-8082-AEE2E61621F0}"/>
    <cellStyle name="Normal 5 3 2 3 2 6" xfId="45133" xr:uid="{1E93DC3D-CB29-469E-8206-B820769D0EED}"/>
    <cellStyle name="Normal 5 3 2 3 3" xfId="13194" xr:uid="{7CA787C7-DAA8-44BC-8F66-06DD201694F1}"/>
    <cellStyle name="Normal 5 3 2 3 3 2" xfId="33800" xr:uid="{ADCF1128-C964-4B6B-A6AA-9884DF7831B4}"/>
    <cellStyle name="Normal 5 3 2 3 4" xfId="13191" xr:uid="{F934EFD1-5C1E-4B73-BCC2-0FB4CB04527F}"/>
    <cellStyle name="Normal 5 3 2 3 4 2" xfId="33797" xr:uid="{6989CB30-6C49-4F21-9423-ED624694AF63}"/>
    <cellStyle name="Normal 5 3 2 3 5" xfId="22985" xr:uid="{6A895913-C04D-4B64-9E3A-F62DDF3D4663}"/>
    <cellStyle name="Normal 5 3 2 3 5 2" xfId="42722" xr:uid="{BE2767E1-B0DD-4B4F-8E99-FC6E69902798}"/>
    <cellStyle name="Normal 5 3 2 3 6" xfId="26194" xr:uid="{D3A64603-E130-4E4A-AB42-91DF0F2F2711}"/>
    <cellStyle name="Normal 5 3 2 3 7" xfId="45132" xr:uid="{37A788BE-7473-485D-B4D1-C50E9FE14C17}"/>
    <cellStyle name="Normal 5 3 2 3 8" xfId="48795" xr:uid="{62B33C23-8D0A-492E-84CC-1DD12CB9E2AA}"/>
    <cellStyle name="Normal 5 3 2 4" xfId="6127" xr:uid="{CC0C6797-B34B-41FD-9E97-9BF36DD3E25C}"/>
    <cellStyle name="Normal 5 3 2 4 2" xfId="13196" xr:uid="{50BA1E2C-CA21-4C2B-B320-5B9AF900A402}"/>
    <cellStyle name="Normal 5 3 2 4 2 2" xfId="22988" xr:uid="{05DCC87B-F909-44BC-B152-B9E8D9BEC055}"/>
    <cellStyle name="Normal 5 3 2 4 2 2 2" xfId="42725" xr:uid="{6D37FD9A-73EC-4E05-A04A-F1777D919041}"/>
    <cellStyle name="Normal 5 3 2 4 2 3" xfId="33802" xr:uid="{6194D10B-7E00-4976-AA49-5E203BF27129}"/>
    <cellStyle name="Normal 5 3 2 4 2 4" xfId="45135" xr:uid="{696B66D6-BA30-4AF1-9D91-9544783784AD}"/>
    <cellStyle name="Normal 5 3 2 4 3" xfId="13195" xr:uid="{CDDD413E-F0B9-44F3-BAFC-C3736BDA5D09}"/>
    <cellStyle name="Normal 5 3 2 4 3 2" xfId="33801" xr:uid="{2C4DBB32-D799-4FDA-BD95-E8F89B08E07B}"/>
    <cellStyle name="Normal 5 3 2 4 4" xfId="22987" xr:uid="{4C032A8F-026E-498E-B500-710832EAFEA6}"/>
    <cellStyle name="Normal 5 3 2 4 4 2" xfId="42724" xr:uid="{9B861382-417D-482B-9A59-EB0C3962EBD9}"/>
    <cellStyle name="Normal 5 3 2 4 5" xfId="27614" xr:uid="{356094A5-2F09-4C85-8B04-F4F5FB6F7E57}"/>
    <cellStyle name="Normal 5 3 2 4 6" xfId="45134" xr:uid="{9D2A2CBD-3C42-46D2-B465-368173373273}"/>
    <cellStyle name="Normal 5 3 2 4 7" xfId="49304" xr:uid="{2703CD8C-340A-4CB2-B546-56E6A44EB549}"/>
    <cellStyle name="Normal 5 3 2 5" xfId="13197" xr:uid="{B24B1DDC-DE60-48B7-BA61-C41465E6A5BE}"/>
    <cellStyle name="Normal 5 3 2 5 2" xfId="13198" xr:uid="{DC3EF5BB-83F1-48F3-9491-390816A62955}"/>
    <cellStyle name="Normal 5 3 2 5 2 2" xfId="33804" xr:uid="{D001A49D-D256-4042-8645-F7DFBD8573E7}"/>
    <cellStyle name="Normal 5 3 2 5 3" xfId="22989" xr:uid="{6CA541D8-B454-418B-97F3-4C10E9163202}"/>
    <cellStyle name="Normal 5 3 2 5 3 2" xfId="42726" xr:uid="{A85CE55C-0041-4E7A-B155-E6758C6E104A}"/>
    <cellStyle name="Normal 5 3 2 5 4" xfId="33803" xr:uid="{8A6CC5FB-298C-4BAA-B573-B249029B8DD7}"/>
    <cellStyle name="Normal 5 3 2 5 5" xfId="45136" xr:uid="{4E90355F-EA19-4FDE-BC64-92C719800348}"/>
    <cellStyle name="Normal 5 3 2 6" xfId="13199" xr:uid="{5A39E94B-0B9D-4F40-961F-376F85A0976D}"/>
    <cellStyle name="Normal 5 3 2 6 2" xfId="22990" xr:uid="{8F601CED-7981-4945-AC11-C5CE51508225}"/>
    <cellStyle name="Normal 5 3 2 6 2 2" xfId="42727" xr:uid="{1974DE67-93E6-4592-91D9-4B3CE26B05C8}"/>
    <cellStyle name="Normal 5 3 2 6 3" xfId="33805" xr:uid="{E7D6E7B6-7F7E-445D-8472-C278822B55FC}"/>
    <cellStyle name="Normal 5 3 2 6 4" xfId="45137" xr:uid="{FD060A9D-EB44-4242-9AA5-71527C431428}"/>
    <cellStyle name="Normal 5 3 2 7" xfId="13200" xr:uid="{18E79D44-F59A-43A8-A74A-0E3BDB312A69}"/>
    <cellStyle name="Normal 5 3 2 7 2" xfId="33806" xr:uid="{60B86CBD-736A-4DD9-9BE6-96D5CA826CBF}"/>
    <cellStyle name="Normal 5 3 2 8" xfId="13201" xr:uid="{4EAC69E7-7279-4771-94D5-23A322B4500E}"/>
    <cellStyle name="Normal 5 3 2 9" xfId="13180" xr:uid="{23F1279E-8E0B-4489-8B3E-F1BBADEDB48E}"/>
    <cellStyle name="Normal 5 3 3" xfId="1986" xr:uid="{D0AB8AA0-A708-49ED-8170-7DA02AF8F3E2}"/>
    <cellStyle name="Normal 5 3 3 10" xfId="46979" xr:uid="{B1BB955F-9934-4E08-AC8E-540BDB5EE6A0}"/>
    <cellStyle name="Normal 5 3 3 2" xfId="4649" xr:uid="{3155432F-343B-4DC5-A8E7-EBECF751B8E8}"/>
    <cellStyle name="Normal 5 3 3 2 2" xfId="8419" xr:uid="{54F7899D-5C31-4B15-B985-86000507A5BC}"/>
    <cellStyle name="Normal 5 3 3 2 2 2" xfId="13205" xr:uid="{0711D3D4-DEF8-4BD4-B20A-1B3344AE3097}"/>
    <cellStyle name="Normal 5 3 3 2 2 2 2" xfId="33810" xr:uid="{3E7D92C7-97C6-4D0B-9072-55FB71F7C30A}"/>
    <cellStyle name="Normal 5 3 3 2 2 3" xfId="13204" xr:uid="{A83472D7-D1D4-4123-BC61-095F108D0509}"/>
    <cellStyle name="Normal 5 3 3 2 2 3 2" xfId="33809" xr:uid="{399C6F29-7492-42DA-85E3-67A2CF892445}"/>
    <cellStyle name="Normal 5 3 3 2 2 4" xfId="22993" xr:uid="{80969AFA-B0EA-48C7-A268-FF1B1E1A4F82}"/>
    <cellStyle name="Normal 5 3 3 2 2 4 2" xfId="42730" xr:uid="{3F986E0F-09C2-420C-BD2D-D220CF987713}"/>
    <cellStyle name="Normal 5 3 3 2 2 5" xfId="29909" xr:uid="{4844A766-3CDA-44FD-B17F-3E23BA8909CA}"/>
    <cellStyle name="Normal 5 3 3 2 2 6" xfId="45140" xr:uid="{138544EB-3A66-4717-95CF-9B49BE5F0D2E}"/>
    <cellStyle name="Normal 5 3 3 2 3" xfId="13206" xr:uid="{9586A67D-E9D8-4505-9405-AFACA6ECDBA8}"/>
    <cellStyle name="Normal 5 3 3 2 3 2" xfId="33811" xr:uid="{87C63FB6-4EFB-43E2-8A9D-3B31F14E95F5}"/>
    <cellStyle name="Normal 5 3 3 2 4" xfId="13203" xr:uid="{84B77146-A375-402A-9DDF-5EA2F17469E6}"/>
    <cellStyle name="Normal 5 3 3 2 4 2" xfId="33808" xr:uid="{4CB78E57-1D43-4DB4-B45E-0AFDEAE1504E}"/>
    <cellStyle name="Normal 5 3 3 2 5" xfId="22992" xr:uid="{84A2C861-E30B-4078-857C-5B479FF1A466}"/>
    <cellStyle name="Normal 5 3 3 2 5 2" xfId="42729" xr:uid="{9A7AD5B6-3075-4123-BC38-1BC65A527187}"/>
    <cellStyle name="Normal 5 3 3 2 6" xfId="26135" xr:uid="{3648E300-3A5B-46F6-8B4D-2253286B350E}"/>
    <cellStyle name="Normal 5 3 3 2 7" xfId="45139" xr:uid="{C4B24535-47CC-46EE-A63D-92DD57440EF3}"/>
    <cellStyle name="Normal 5 3 3 2 8" xfId="48737" xr:uid="{8E57E1FC-2DAC-471E-A495-504007BE1FB4}"/>
    <cellStyle name="Normal 5 3 3 3" xfId="6069" xr:uid="{EBBB9BD3-DA63-4F42-B90D-D59930D5091A}"/>
    <cellStyle name="Normal 5 3 3 3 2" xfId="13208" xr:uid="{B0CB7423-6447-41EE-819E-73DBC43D1777}"/>
    <cellStyle name="Normal 5 3 3 3 2 2" xfId="22995" xr:uid="{6B85CD69-7612-43DE-A74C-AF36A76F097E}"/>
    <cellStyle name="Normal 5 3 3 3 2 2 2" xfId="42732" xr:uid="{62B7EB0F-0052-4410-832D-5BF40F1EF1C4}"/>
    <cellStyle name="Normal 5 3 3 3 2 3" xfId="33813" xr:uid="{166FB103-229C-4972-B72B-D7C51B597350}"/>
    <cellStyle name="Normal 5 3 3 3 2 4" xfId="45142" xr:uid="{5816764E-1B42-4791-B595-3646A42D92A4}"/>
    <cellStyle name="Normal 5 3 3 3 3" xfId="13207" xr:uid="{F9B6616C-6AED-4BEA-BE08-B4EA09B692C4}"/>
    <cellStyle name="Normal 5 3 3 3 3 2" xfId="33812" xr:uid="{C1D60F14-33BF-4CED-85FD-0D4E1CFCDC5C}"/>
    <cellStyle name="Normal 5 3 3 3 4" xfId="22994" xr:uid="{F8431743-6222-4179-B91E-7CECDE6D45B4}"/>
    <cellStyle name="Normal 5 3 3 3 4 2" xfId="42731" xr:uid="{3A95DA7F-FD5B-4BA6-97EF-6C435FF21431}"/>
    <cellStyle name="Normal 5 3 3 3 5" xfId="27556" xr:uid="{4CBDC1E7-E5B8-47E9-8225-2F8175C41791}"/>
    <cellStyle name="Normal 5 3 3 3 6" xfId="45141" xr:uid="{CB85F79B-2363-4034-B72B-A211CC66B3CD}"/>
    <cellStyle name="Normal 5 3 3 3 7" xfId="49246" xr:uid="{53DAE496-2D55-466A-9333-ADE2737AF784}"/>
    <cellStyle name="Normal 5 3 3 4" xfId="13209" xr:uid="{C9A5BA86-6096-4F85-9ABD-1154EBEBDA12}"/>
    <cellStyle name="Normal 5 3 3 4 2" xfId="13210" xr:uid="{6CC96924-816C-4016-B837-4930E558E497}"/>
    <cellStyle name="Normal 5 3 3 4 2 2" xfId="33815" xr:uid="{CA6E554D-2F81-45E1-8150-0679A2FC979A}"/>
    <cellStyle name="Normal 5 3 3 4 3" xfId="22996" xr:uid="{BEBE83D1-6866-47D6-914E-A0D60F7EA141}"/>
    <cellStyle name="Normal 5 3 3 4 3 2" xfId="42733" xr:uid="{F873F954-8382-44DE-B617-AC29869C462A}"/>
    <cellStyle name="Normal 5 3 3 4 4" xfId="33814" xr:uid="{7B48A403-1F08-441D-A08C-AD9E8A0B187D}"/>
    <cellStyle name="Normal 5 3 3 4 5" xfId="45143" xr:uid="{81D243BB-84E7-4D4C-AD41-34D95545FB4E}"/>
    <cellStyle name="Normal 5 3 3 5" xfId="13211" xr:uid="{0E4542F3-2AC3-449E-B291-5EC9DF938CA7}"/>
    <cellStyle name="Normal 5 3 3 5 2" xfId="22997" xr:uid="{96AED300-4764-4977-BCA9-3F1B88033610}"/>
    <cellStyle name="Normal 5 3 3 5 2 2" xfId="42734" xr:uid="{42AEDEB7-C9BE-4845-B089-B2422FFEF0D3}"/>
    <cellStyle name="Normal 5 3 3 5 3" xfId="33816" xr:uid="{BC9B6107-DC15-4182-987F-EAD6D90C3E3A}"/>
    <cellStyle name="Normal 5 3 3 5 4" xfId="45144" xr:uid="{486D0B7E-6E23-49B2-8AC3-F1DB0AFB7B59}"/>
    <cellStyle name="Normal 5 3 3 6" xfId="13202" xr:uid="{A61E62DE-0107-4FFA-A506-B3C7C9EB429B}"/>
    <cellStyle name="Normal 5 3 3 6 2" xfId="33807" xr:uid="{6C16004E-9D5A-4161-9C74-3646E3BAB83A}"/>
    <cellStyle name="Normal 5 3 3 7" xfId="22991" xr:uid="{66F9D721-77D6-4107-914F-824E8AA6F34C}"/>
    <cellStyle name="Normal 5 3 3 7 2" xfId="42728" xr:uid="{5800CC50-71B0-4E5D-8FEE-44191E5D4D5E}"/>
    <cellStyle name="Normal 5 3 3 8" xfId="23717" xr:uid="{F6DCFFA3-BA83-47A8-ABB6-FB84C9E67037}"/>
    <cellStyle name="Normal 5 3 3 9" xfId="45138" xr:uid="{517702EE-615E-4518-9797-1A400037547F}"/>
    <cellStyle name="Normal 5 3 4" xfId="2191" xr:uid="{F9F782EE-3EDF-4FBD-A8A2-AA220A39A328}"/>
    <cellStyle name="Normal 5 3 4 2" xfId="4864" xr:uid="{DABB9421-E76B-4A13-88F1-CF196124AC71}"/>
    <cellStyle name="Normal 5 3 4 2 2" xfId="8632" xr:uid="{187ACF8A-1E7B-4E9A-9E07-77F5A23DAA80}"/>
    <cellStyle name="Normal 5 3 4 2 2 2" xfId="13214" xr:uid="{C9B12736-05F0-469E-B36F-DD0C2B4F832D}"/>
    <cellStyle name="Normal 5 3 4 2 2 2 2" xfId="33819" xr:uid="{35D596F7-23E6-44EF-BFBE-E050370215F0}"/>
    <cellStyle name="Normal 5 3 4 2 2 3" xfId="30122" xr:uid="{F1C303BF-BEF9-4D98-AB6D-835BB88C06B3}"/>
    <cellStyle name="Normal 5 3 4 2 3" xfId="13213" xr:uid="{36E7B427-6346-42B7-9D50-1EF5F49912E0}"/>
    <cellStyle name="Normal 5 3 4 2 3 2" xfId="33818" xr:uid="{8B8B51E6-2702-4861-AE1F-76B427B6AC60}"/>
    <cellStyle name="Normal 5 3 4 2 4" xfId="22999" xr:uid="{E850FB3C-A400-4DD5-90D5-AC6225380C5D}"/>
    <cellStyle name="Normal 5 3 4 2 4 2" xfId="42736" xr:uid="{A2EA6982-A250-4123-B659-0FDFCC160B87}"/>
    <cellStyle name="Normal 5 3 4 2 5" xfId="26351" xr:uid="{64E182EC-5C58-4B5A-A16E-422B32CCE3D1}"/>
    <cellStyle name="Normal 5 3 4 2 6" xfId="45146" xr:uid="{95256428-B650-4D30-A6DB-CF36E7BFAE9F}"/>
    <cellStyle name="Normal 5 3 4 2 7" xfId="48921" xr:uid="{0CB54ECC-4D52-43B5-BD61-F8A6F78958CE}"/>
    <cellStyle name="Normal 5 3 4 3" xfId="6252" xr:uid="{45F021C9-32FF-4356-B266-74BD7A7130EB}"/>
    <cellStyle name="Normal 5 3 4 3 2" xfId="13215" xr:uid="{0F7CED3F-3BD2-4B2E-B9FB-7A8FDE2569B5}"/>
    <cellStyle name="Normal 5 3 4 3 2 2" xfId="33820" xr:uid="{0C3D62DF-0D2C-465C-B56B-E924ABFE96AE}"/>
    <cellStyle name="Normal 5 3 4 3 3" xfId="27740" xr:uid="{B8803CDC-E09C-46E6-AFC3-BA84FD617CAB}"/>
    <cellStyle name="Normal 5 3 4 3 4" xfId="49426" xr:uid="{A8254C3D-DEA9-4A57-BC01-E2046C5D4335}"/>
    <cellStyle name="Normal 5 3 4 4" xfId="13212" xr:uid="{6B34FDB7-E4D1-4638-8C34-D96391AC71A6}"/>
    <cellStyle name="Normal 5 3 4 4 2" xfId="33817" xr:uid="{EFBD126C-EC50-4B7C-99E9-05FE825DAC6F}"/>
    <cellStyle name="Normal 5 3 4 5" xfId="22998" xr:uid="{637FBE56-A2E0-4108-ACAD-612407315DED}"/>
    <cellStyle name="Normal 5 3 4 5 2" xfId="42735" xr:uid="{723628D2-FA06-4E99-BC18-EDCFBE1F0D91}"/>
    <cellStyle name="Normal 5 3 4 6" xfId="23900" xr:uid="{1298585D-5BFC-468A-8DF0-DBFE99E2FF78}"/>
    <cellStyle name="Normal 5 3 4 7" xfId="45145" xr:uid="{A5B9B25C-7AAB-48E8-B432-E93254890DDD}"/>
    <cellStyle name="Normal 5 3 4 8" xfId="47162" xr:uid="{8852585F-D113-41CE-B026-19B0EC58A584}"/>
    <cellStyle name="Normal 5 3 5" xfId="2563" xr:uid="{87C17219-EE23-4EA3-A25C-2FF7B3C4BDA1}"/>
    <cellStyle name="Normal 5 3 5 2" xfId="13217" xr:uid="{5C7F2D8E-479D-45D3-B863-14D1CC049B3C}"/>
    <cellStyle name="Normal 5 3 5 2 2" xfId="23001" xr:uid="{09BD061C-AB7A-42D6-A2CA-4F422E4A8850}"/>
    <cellStyle name="Normal 5 3 5 2 2 2" xfId="42738" xr:uid="{4D812C48-C404-47D9-A909-BEACD40F5A96}"/>
    <cellStyle name="Normal 5 3 5 2 3" xfId="33822" xr:uid="{5B1B4F44-BC8C-4116-A4F2-A71B237181AD}"/>
    <cellStyle name="Normal 5 3 5 2 4" xfId="45148" xr:uid="{9A134BAB-1BDA-4A6D-9AFC-202BF64CDC3A}"/>
    <cellStyle name="Normal 5 3 5 3" xfId="13216" xr:uid="{BD126052-EDC8-4F66-9606-9991380CF1F7}"/>
    <cellStyle name="Normal 5 3 5 3 2" xfId="33821" xr:uid="{C1DC77B8-E845-417A-B9A6-052FF6C9908D}"/>
    <cellStyle name="Normal 5 3 5 4" xfId="23000" xr:uid="{CA52BCAC-0F36-4289-8483-0A2BBD1CB69C}"/>
    <cellStyle name="Normal 5 3 5 4 2" xfId="42737" xr:uid="{CB621290-FB03-4D78-A396-D45F19BE62A1}"/>
    <cellStyle name="Normal 5 3 5 5" xfId="45147" xr:uid="{DA923B6B-5E7F-455F-9FB8-99C07C650D1C}"/>
    <cellStyle name="Normal 5 3 6" xfId="13218" xr:uid="{91605242-6C74-4690-B90B-8BC4EF5BB4B6}"/>
    <cellStyle name="Normal 5 3 6 2" xfId="13219" xr:uid="{D60CF577-2153-425A-8031-9314595B9194}"/>
    <cellStyle name="Normal 5 3 6 2 2" xfId="33824" xr:uid="{5C19EF40-A1DA-4E42-81E1-C1454F5218B2}"/>
    <cellStyle name="Normal 5 3 6 3" xfId="23002" xr:uid="{799CC065-F2BA-43BB-AE82-3AFDDD85B782}"/>
    <cellStyle name="Normal 5 3 6 3 2" xfId="42739" xr:uid="{AF0F367A-1B10-4523-9D76-B11859405CD4}"/>
    <cellStyle name="Normal 5 3 6 4" xfId="33823" xr:uid="{8DC9C3FB-2E94-4723-841F-319AE04BC4E2}"/>
    <cellStyle name="Normal 5 3 6 5" xfId="45149" xr:uid="{DE21F744-6759-4673-8DEC-53DA212D4AAA}"/>
    <cellStyle name="Normal 5 3 7" xfId="13220" xr:uid="{1657FB17-F5DE-4090-957C-C46BF11D4A7A}"/>
    <cellStyle name="Normal 5 3 7 2" xfId="23003" xr:uid="{922F14C1-FD45-46C9-987D-84151381D12A}"/>
    <cellStyle name="Normal 5 3 7 2 2" xfId="42740" xr:uid="{FA6E309F-8FD5-446A-BE8E-7DA0FEBBCF09}"/>
    <cellStyle name="Normal 5 3 7 3" xfId="45150" xr:uid="{29743329-2DF9-4F35-96F7-43C93D36AA2C}"/>
    <cellStyle name="Normal 5 3 8" xfId="13221" xr:uid="{EDF434A3-1019-49B5-8924-284ACD6A6F44}"/>
    <cellStyle name="Normal 5 3 8 2" xfId="33825" xr:uid="{2746B574-B30A-4DFB-B7E3-11DEBF2E90E6}"/>
    <cellStyle name="Normal 5 3 9" xfId="13222" xr:uid="{C7746405-5465-4295-A29E-E3F58114A00B}"/>
    <cellStyle name="Normal 5 4" xfId="881" xr:uid="{04D19519-FCE8-40F1-B343-68F8BCBFC49B}"/>
    <cellStyle name="Normal 5 4 10" xfId="23562" xr:uid="{42E6D181-7247-466B-B71A-30DA74623E1C}"/>
    <cellStyle name="Normal 5 4 11" xfId="46826" xr:uid="{13020B3F-182D-4CB7-9A3F-FB79108A6727}"/>
    <cellStyle name="Normal 5 4 12" xfId="1823" xr:uid="{9CF6A90A-F68B-4338-92CC-412556967589}"/>
    <cellStyle name="Normal 5 4 2" xfId="1903" xr:uid="{A38313FC-6151-449A-9FF7-112469472778}"/>
    <cellStyle name="Normal 5 4 2 10" xfId="23632" xr:uid="{77C55897-A940-48D8-AEFE-2FC4276CF2F8}"/>
    <cellStyle name="Normal 5 4 2 11" xfId="45151" xr:uid="{9835EC11-BFB0-48EC-B1F3-6527BC08A59A}"/>
    <cellStyle name="Normal 5 4 2 12" xfId="46895" xr:uid="{BAEBCE18-5767-43FE-9A7D-B254439C31AB}"/>
    <cellStyle name="Normal 5 4 2 2" xfId="4530" xr:uid="{F80A568D-C426-41E7-8A09-F45E1C1FA619}"/>
    <cellStyle name="Normal 5 4 2 2 10" xfId="48650" xr:uid="{238152CF-BD15-452A-B6E7-A23D001E257F}"/>
    <cellStyle name="Normal 5 4 2 2 2" xfId="8328" xr:uid="{5E8CFD9B-8558-49BF-B2C1-B747BCA5AD11}"/>
    <cellStyle name="Normal 5 4 2 2 2 2" xfId="13226" xr:uid="{F8437C04-040D-467A-B379-4EF39A6BB14E}"/>
    <cellStyle name="Normal 5 4 2 2 2 2 2" xfId="13227" xr:uid="{B0FF5FFD-8415-4F90-8DA5-B8B967842424}"/>
    <cellStyle name="Normal 5 4 2 2 2 2 2 2" xfId="33830" xr:uid="{8353D12E-19D3-41F4-BD20-7657729AE985}"/>
    <cellStyle name="Normal 5 4 2 2 2 2 3" xfId="33829" xr:uid="{A815EBB3-A785-429B-B7B3-D2058DF765DF}"/>
    <cellStyle name="Normal 5 4 2 2 2 3" xfId="13228" xr:uid="{FA3CE8CF-E963-483E-AA8D-0749AB232898}"/>
    <cellStyle name="Normal 5 4 2 2 2 3 2" xfId="33831" xr:uid="{95B03F36-7AE6-4CD6-9B7F-A6B6CBB70345}"/>
    <cellStyle name="Normal 5 4 2 2 2 4" xfId="13225" xr:uid="{603180AE-12F3-4755-8381-5D36BA26B641}"/>
    <cellStyle name="Normal 5 4 2 2 2 4 2" xfId="33828" xr:uid="{CB035C3D-96AB-4897-AAD3-93F0F298D9B1}"/>
    <cellStyle name="Normal 5 4 2 2 2 5" xfId="23007" xr:uid="{5B63CE85-EFE7-43AC-955A-0EC69C2C491D}"/>
    <cellStyle name="Normal 5 4 2 2 2 5 2" xfId="42743" xr:uid="{A387A07C-BD88-4792-84B1-368CB7925961}"/>
    <cellStyle name="Normal 5 4 2 2 2 6" xfId="29818" xr:uid="{19B2F0FE-4E5B-4B51-AF4A-3636CEB65F81}"/>
    <cellStyle name="Normal 5 4 2 2 2 7" xfId="45153" xr:uid="{8BD2B835-F470-4D87-AEDA-4F69116AC5A7}"/>
    <cellStyle name="Normal 5 4 2 2 3" xfId="13229" xr:uid="{A5CCE572-BBDF-40B6-9D31-324906CA34C3}"/>
    <cellStyle name="Normal 5 4 2 2 3 2" xfId="13230" xr:uid="{4299D915-CCD4-464D-9FA1-61387D52B48A}"/>
    <cellStyle name="Normal 5 4 2 2 3 2 2" xfId="33833" xr:uid="{B49C274F-86BE-4231-8A3A-E07581E9C3EB}"/>
    <cellStyle name="Normal 5 4 2 2 3 3" xfId="33832" xr:uid="{FE0C0689-64A5-4B48-8D64-D7979F487C41}"/>
    <cellStyle name="Normal 5 4 2 2 4" xfId="13231" xr:uid="{2DA7B2F2-EA48-4655-AD5E-9BFE51092B44}"/>
    <cellStyle name="Normal 5 4 2 2 4 2" xfId="13232" xr:uid="{E725A3AE-7B88-43E1-BF6A-B56B92496CA8}"/>
    <cellStyle name="Normal 5 4 2 2 4 2 2" xfId="33835" xr:uid="{ECD1422E-3FFD-4CA8-88AD-465971FE0B05}"/>
    <cellStyle name="Normal 5 4 2 2 4 3" xfId="33834" xr:uid="{A6CDBBC2-8553-401A-A9B9-CC83BE48C212}"/>
    <cellStyle name="Normal 5 4 2 2 5" xfId="13233" xr:uid="{C12122DC-AF89-4945-A7A6-5308099925F3}"/>
    <cellStyle name="Normal 5 4 2 2 5 2" xfId="33836" xr:uid="{C85700A3-E274-46E5-A232-A409E8E78C2B}"/>
    <cellStyle name="Normal 5 4 2 2 6" xfId="13224" xr:uid="{C976DE14-E351-404C-A414-6C7C19104593}"/>
    <cellStyle name="Normal 5 4 2 2 6 2" xfId="33827" xr:uid="{9E132BF6-9275-4E49-9844-88D62BC16376}"/>
    <cellStyle name="Normal 5 4 2 2 7" xfId="23006" xr:uid="{07E7539F-6C5F-4A7D-B11F-819A1F503F72}"/>
    <cellStyle name="Normal 5 4 2 2 7 2" xfId="42742" xr:uid="{E190C5B2-DCC7-4645-9474-821197599AA2}"/>
    <cellStyle name="Normal 5 4 2 2 8" xfId="26043" xr:uid="{49E9BEDB-2FF4-4CE8-B797-29C9569445BF}"/>
    <cellStyle name="Normal 5 4 2 2 9" xfId="45152" xr:uid="{712D7AB7-A14C-4A4C-98F8-E0EE072ED24E}"/>
    <cellStyle name="Normal 5 4 2 3" xfId="5986" xr:uid="{679F067B-6899-44E7-AEAC-166855268A7F}"/>
    <cellStyle name="Normal 5 4 2 3 2" xfId="13235" xr:uid="{27E3E4D7-3241-4096-B1D6-D24F9B8A9445}"/>
    <cellStyle name="Normal 5 4 2 3 2 2" xfId="13236" xr:uid="{362F2912-2553-4006-B1BF-A2C84CAB35B4}"/>
    <cellStyle name="Normal 5 4 2 3 2 2 2" xfId="33839" xr:uid="{C0D24363-72A6-4A56-8E9E-EC20DF683A90}"/>
    <cellStyle name="Normal 5 4 2 3 2 3" xfId="23009" xr:uid="{BCAA70C2-F46C-4368-AA8B-1B447B1C9C07}"/>
    <cellStyle name="Normal 5 4 2 3 2 3 2" xfId="42745" xr:uid="{8F60681B-A19E-47AD-B172-D36A70D67D9F}"/>
    <cellStyle name="Normal 5 4 2 3 2 4" xfId="33838" xr:uid="{A6C7AF7B-D029-4C0D-A11B-464AFC97C6E6}"/>
    <cellStyle name="Normal 5 4 2 3 2 5" xfId="45155" xr:uid="{CD032A23-3636-4F38-8299-51EE26BE4745}"/>
    <cellStyle name="Normal 5 4 2 3 3" xfId="13237" xr:uid="{07F9EBA0-D595-4699-9A2F-BB443A5D86FB}"/>
    <cellStyle name="Normal 5 4 2 3 3 2" xfId="33840" xr:uid="{9FD2589D-7AD8-45E8-A4AF-ECA2DCA1B2D5}"/>
    <cellStyle name="Normal 5 4 2 3 4" xfId="13234" xr:uid="{40D39891-3916-42BF-991D-DAC609C41661}"/>
    <cellStyle name="Normal 5 4 2 3 4 2" xfId="33837" xr:uid="{936E1CA3-7E22-4F0D-8919-33373A7FA5BC}"/>
    <cellStyle name="Normal 5 4 2 3 5" xfId="23008" xr:uid="{F754BEC1-EA95-4CD3-B46C-FFBBE267F517}"/>
    <cellStyle name="Normal 5 4 2 3 5 2" xfId="42744" xr:uid="{9413D7DA-9F5A-4453-803C-25B823FC43E6}"/>
    <cellStyle name="Normal 5 4 2 3 6" xfId="27473" xr:uid="{0B5A7D56-ADE9-48C7-B427-54F53ADBDC4D}"/>
    <cellStyle name="Normal 5 4 2 3 7" xfId="45154" xr:uid="{E20F8725-7E0D-4842-8DE7-9E10E7FCB4ED}"/>
    <cellStyle name="Normal 5 4 2 3 8" xfId="49163" xr:uid="{9163B4CC-47FA-4F0F-9D31-1E8C50471F14}"/>
    <cellStyle name="Normal 5 4 2 4" xfId="13238" xr:uid="{21C7922D-F8E1-4B74-A6C1-8AC8E1267E1E}"/>
    <cellStyle name="Normal 5 4 2 4 2" xfId="13239" xr:uid="{E15EEBD7-80EC-49B8-BB82-3E9483B24B0D}"/>
    <cellStyle name="Normal 5 4 2 4 2 2" xfId="13240" xr:uid="{815B9B21-2DA7-4086-A9B5-62247D07F3D6}"/>
    <cellStyle name="Normal 5 4 2 4 2 2 2" xfId="33843" xr:uid="{CBA9774A-2A64-4317-A943-B82E86578AFA}"/>
    <cellStyle name="Normal 5 4 2 4 2 3" xfId="33842" xr:uid="{141512A9-9DE3-4E0D-B3E6-F9EEF6097678}"/>
    <cellStyle name="Normal 5 4 2 4 3" xfId="13241" xr:uid="{B69323B9-02CA-4BBC-B8C0-DEEB0D612C68}"/>
    <cellStyle name="Normal 5 4 2 4 3 2" xfId="33844" xr:uid="{2366C141-411E-41C5-BC0C-103DDF554D63}"/>
    <cellStyle name="Normal 5 4 2 4 4" xfId="23010" xr:uid="{6CC47621-52A6-49FD-8F86-54645883450B}"/>
    <cellStyle name="Normal 5 4 2 4 4 2" xfId="42746" xr:uid="{D06F0991-C8E6-4402-931C-D1D57CCF4D6B}"/>
    <cellStyle name="Normal 5 4 2 4 5" xfId="33841" xr:uid="{D590F871-0569-4B2B-B8E0-540C4A5A61A6}"/>
    <cellStyle name="Normal 5 4 2 4 6" xfId="45156" xr:uid="{5E98B036-C34A-454F-905B-7FDEEED3FCB6}"/>
    <cellStyle name="Normal 5 4 2 5" xfId="13242" xr:uid="{49485DF1-E50D-4E53-9D67-F3F456316321}"/>
    <cellStyle name="Normal 5 4 2 5 2" xfId="13243" xr:uid="{704364F0-94F7-46DF-AB98-16B3F92DEE03}"/>
    <cellStyle name="Normal 5 4 2 5 2 2" xfId="33846" xr:uid="{A69B454C-DDAC-4BA9-9488-CF1B835E30ED}"/>
    <cellStyle name="Normal 5 4 2 5 3" xfId="23011" xr:uid="{6D985683-51DF-4E39-BBD1-4EA87312803E}"/>
    <cellStyle name="Normal 5 4 2 5 3 2" xfId="42747" xr:uid="{CCADF2C7-2062-4658-80DF-5AE72FF68DCE}"/>
    <cellStyle name="Normal 5 4 2 5 4" xfId="33845" xr:uid="{5DD35390-520E-4EA5-8A40-A88473B7DE11}"/>
    <cellStyle name="Normal 5 4 2 5 5" xfId="45157" xr:uid="{B5DB4F4E-F227-4323-979F-7E463CEA1DFF}"/>
    <cellStyle name="Normal 5 4 2 6" xfId="13244" xr:uid="{9794E6D0-3599-4F62-90AB-D2DF63BACB75}"/>
    <cellStyle name="Normal 5 4 2 6 2" xfId="13245" xr:uid="{E0C4E949-28F2-4CA8-8E86-426CB7E636A3}"/>
    <cellStyle name="Normal 5 4 2 6 2 2" xfId="33848" xr:uid="{D4A45A47-6C28-45C4-950B-FCCBCB3E393E}"/>
    <cellStyle name="Normal 5 4 2 6 3" xfId="33847" xr:uid="{D911FDCB-C78D-45F5-8E7A-F4297840386C}"/>
    <cellStyle name="Normal 5 4 2 7" xfId="13246" xr:uid="{8DD8552A-7BA5-4823-804B-58AE4789D568}"/>
    <cellStyle name="Normal 5 4 2 7 2" xfId="33849" xr:uid="{21604592-DE1E-4600-9052-5495998579BF}"/>
    <cellStyle name="Normal 5 4 2 8" xfId="13223" xr:uid="{C0356C67-961E-4E3A-85A9-71DC0FE14D60}"/>
    <cellStyle name="Normal 5 4 2 8 2" xfId="33826" xr:uid="{11B8B6C3-88F4-460C-B30D-83C47B01477C}"/>
    <cellStyle name="Normal 5 4 2 9" xfId="23005" xr:uid="{640E155F-E2A7-4144-BA36-06917C668369}"/>
    <cellStyle name="Normal 5 4 2 9 2" xfId="42741" xr:uid="{5AB18F32-C2B3-4F8C-AE71-38990982F4FE}"/>
    <cellStyle name="Normal 5 4 3" xfId="2014" xr:uid="{1452358A-CD81-4CFF-ADAF-D8E5999D4D09}"/>
    <cellStyle name="Normal 5 4 3 2" xfId="4679" xr:uid="{D306615D-F09D-44C6-A89F-AEF18CCC0812}"/>
    <cellStyle name="Normal 5 4 3 2 2" xfId="8448" xr:uid="{49D5E717-985D-43AC-99AC-E13B9916C48A}"/>
    <cellStyle name="Normal 5 4 3 2 2 2" xfId="29938" xr:uid="{5EE9A92B-295D-4C0B-B39F-748298FEFB6B}"/>
    <cellStyle name="Normal 5 4 3 2 3" xfId="23013" xr:uid="{554532CE-7FBF-4E75-B353-C1D87AC2C226}"/>
    <cellStyle name="Normal 5 4 3 2 3 2" xfId="42749" xr:uid="{EA256DC9-C9E1-4A08-BF22-813A5BF08CF3}"/>
    <cellStyle name="Normal 5 4 3 2 4" xfId="26165" xr:uid="{94E6EFC2-38FE-41EC-8354-D1C249303078}"/>
    <cellStyle name="Normal 5 4 3 2 5" xfId="45159" xr:uid="{71F385D7-F2C6-4B7D-847A-31B911D11492}"/>
    <cellStyle name="Normal 5 4 3 2 6" xfId="48766" xr:uid="{ACB1FFC5-F148-412F-AB09-A75A81AEF462}"/>
    <cellStyle name="Normal 5 4 3 3" xfId="6098" xr:uid="{7CEB80A3-9656-40E8-95CB-DD5312B836F4}"/>
    <cellStyle name="Normal 5 4 3 3 2" xfId="27585" xr:uid="{E822FDB6-B55C-41A4-80FD-1858D0791170}"/>
    <cellStyle name="Normal 5 4 3 3 3" xfId="49275" xr:uid="{5F904FAB-3901-4C06-B5B2-AFAB8B652852}"/>
    <cellStyle name="Normal 5 4 3 4" xfId="13247" xr:uid="{E54B79C8-DDA0-43EF-923A-28DCFB6B9660}"/>
    <cellStyle name="Normal 5 4 3 4 2" xfId="33850" xr:uid="{59072F56-B496-4303-9FDF-33290E3733F0}"/>
    <cellStyle name="Normal 5 4 3 5" xfId="23012" xr:uid="{BC3264D8-E0AD-4837-A275-55FF6B66C963}"/>
    <cellStyle name="Normal 5 4 3 5 2" xfId="42748" xr:uid="{1A395463-EAC9-4A3D-9FE4-F586ADB96491}"/>
    <cellStyle name="Normal 5 4 3 6" xfId="23746" xr:uid="{F9EAF035-B64E-4B86-B38E-DF948F0A1571}"/>
    <cellStyle name="Normal 5 4 3 7" xfId="45158" xr:uid="{EB39D3A9-007C-496A-A532-B879C4E47290}"/>
    <cellStyle name="Normal 5 4 3 8" xfId="47008" xr:uid="{0E06715A-E9B9-4E54-8832-507DB808AB53}"/>
    <cellStyle name="Normal 5 4 4" xfId="2219" xr:uid="{665F9741-36BD-44E2-A6D0-6713A1EE70C5}"/>
    <cellStyle name="Normal 5 4 4 2" xfId="4893" xr:uid="{E90AFEDD-C311-4C2A-BB9E-023FB6C78BFA}"/>
    <cellStyle name="Normal 5 4 4 2 2" xfId="8660" xr:uid="{AB8D6610-CC4C-4C7B-B7BB-117808C7A69F}"/>
    <cellStyle name="Normal 5 4 4 2 2 2" xfId="30150" xr:uid="{4E11485D-77E8-4090-882E-0049B64B2E1F}"/>
    <cellStyle name="Normal 5 4 4 2 3" xfId="23015" xr:uid="{E689AEED-5594-4AF4-92CA-22A0B07F5646}"/>
    <cellStyle name="Normal 5 4 4 2 3 2" xfId="42751" xr:uid="{97DADF27-45C2-4B4E-85EC-1B3E18A81030}"/>
    <cellStyle name="Normal 5 4 4 2 4" xfId="26380" xr:uid="{45C16BCE-2A01-41CE-BC48-10FBE31BD8C6}"/>
    <cellStyle name="Normal 5 4 4 2 5" xfId="45161" xr:uid="{4B5B8F00-C9D7-49F6-902B-CBEF553B253E}"/>
    <cellStyle name="Normal 5 4 4 2 6" xfId="48950" xr:uid="{345A69A4-264C-45C0-AB80-EE3647C81420}"/>
    <cellStyle name="Normal 5 4 4 3" xfId="6281" xr:uid="{7C8A5C34-5EFA-4661-B8CF-AC5F08828496}"/>
    <cellStyle name="Normal 5 4 4 3 2" xfId="27769" xr:uid="{47B0DEE5-3F82-47CA-99A9-93381D3D212E}"/>
    <cellStyle name="Normal 5 4 4 3 3" xfId="49455" xr:uid="{98F56091-687F-4F4E-8A45-A5171DDA5312}"/>
    <cellStyle name="Normal 5 4 4 4" xfId="13248" xr:uid="{0D0A366D-AE0F-4400-B045-B41654D7708B}"/>
    <cellStyle name="Normal 5 4 4 5" xfId="23014" xr:uid="{E0B1419D-3DE6-41BF-A59C-2684639D3BD5}"/>
    <cellStyle name="Normal 5 4 4 5 2" xfId="42750" xr:uid="{A3872AC3-3A91-437A-8E88-7B9AF2FAAC9F}"/>
    <cellStyle name="Normal 5 4 4 6" xfId="23929" xr:uid="{C956EEE7-8F68-4FF9-A005-3A0229139C7A}"/>
    <cellStyle name="Normal 5 4 4 7" xfId="45160" xr:uid="{185BDB3B-349B-439E-A86A-7465D0296B65}"/>
    <cellStyle name="Normal 5 4 4 8" xfId="47191" xr:uid="{CE2D03BF-0A2D-41CE-8F63-D5B405C5F2C1}"/>
    <cellStyle name="Normal 5 4 5" xfId="2746" xr:uid="{EDE8C422-E29A-4443-924B-EA976E8B3721}"/>
    <cellStyle name="Normal 5 4 5 2" xfId="13249" xr:uid="{B8CAD990-B21C-4E97-9D0F-AB7228D5B23A}"/>
    <cellStyle name="Normal 5 4 5 3" xfId="23016" xr:uid="{15F4F012-D627-4190-B540-ED56AA6EECE0}"/>
    <cellStyle name="Normal 5 4 5 3 2" xfId="42752" xr:uid="{33BFA6AC-12EC-4515-A620-B8066DF57B15}"/>
    <cellStyle name="Normal 5 4 5 4" xfId="45162" xr:uid="{FF0D9585-C1AC-496A-9B69-0ED5BDFE775A}"/>
    <cellStyle name="Normal 5 4 5 5" xfId="48578" xr:uid="{24FA140C-848F-4B79-8E83-F747683FE651}"/>
    <cellStyle name="Normal 5 4 6" xfId="4457" xr:uid="{C4189CF9-9EE4-460D-923F-0805F01D177E}"/>
    <cellStyle name="Normal 5 4 6 2" xfId="8256" xr:uid="{0FA5D9B6-19E0-40C4-9F02-0AA9E4D01C73}"/>
    <cellStyle name="Normal 5 4 6 2 2" xfId="29746" xr:uid="{12F19FCB-C263-4001-A702-9CD6FF2296B3}"/>
    <cellStyle name="Normal 5 4 6 3" xfId="13250" xr:uid="{436C6B2B-02BD-4CAE-8A04-300365BFBAC0}"/>
    <cellStyle name="Normal 5 4 6 4" xfId="23017" xr:uid="{8E9F3015-AAB4-46A4-8D6C-1AE4C3348C40}"/>
    <cellStyle name="Normal 5 4 6 4 2" xfId="42753" xr:uid="{8CEEFF49-A564-48FC-B509-717C59720974}"/>
    <cellStyle name="Normal 5 4 6 5" xfId="25971" xr:uid="{D3F19838-79B9-49ED-81A6-76A5A029D101}"/>
    <cellStyle name="Normal 5 4 6 6" xfId="45163" xr:uid="{13C06D1B-4A52-4F7F-A9B4-BB6C0AD7B8EA}"/>
    <cellStyle name="Normal 5 4 6 7" xfId="49103" xr:uid="{F516B3FD-0E9F-47E1-A218-605DDE7C5121}"/>
    <cellStyle name="Normal 5 4 7" xfId="5917" xr:uid="{D34B5B29-FAEB-4866-BE64-7B0001328501}"/>
    <cellStyle name="Normal 5 4 7 2" xfId="27404" xr:uid="{3CA68AA8-0BF2-4F81-A4AA-7BE292961774}"/>
    <cellStyle name="Normal 5 4 8" xfId="10048" xr:uid="{EA2A6957-B449-4D00-BE3E-2D663AF0E5E9}"/>
    <cellStyle name="Normal 5 4 8 2" xfId="31456" xr:uid="{5CFCE757-C016-4B03-ADB6-39D83F0B1B5F}"/>
    <cellStyle name="Normal 5 4 9" xfId="23004" xr:uid="{D0DA9BAC-07DE-41E8-921E-EADE79892A98}"/>
    <cellStyle name="Normal 5 5" xfId="882" xr:uid="{529C90AF-D33A-47AE-B88F-C0078204FED0}"/>
    <cellStyle name="Normal 5 5 10" xfId="13251" xr:uid="{EB5D1645-DCE2-461E-AF40-6F576CF3474C}"/>
    <cellStyle name="Normal 5 5 10 2" xfId="33851" xr:uid="{0A7EE2E9-951A-4277-9969-1F4405E9582A}"/>
    <cellStyle name="Normal 5 5 11" xfId="13252" xr:uid="{ED4A80C9-57AC-4F67-8573-AE79C022CD96}"/>
    <cellStyle name="Normal 5 5 11 2" xfId="33852" xr:uid="{CAA43EBE-F7ED-4839-AC64-D8D147A766F3}"/>
    <cellStyle name="Normal 5 5 12" xfId="10114" xr:uid="{C88CA3C2-7862-49E5-8F4B-29C189E32A04}"/>
    <cellStyle name="Normal 5 5 12 2" xfId="31468" xr:uid="{6CB8B0EB-5DDF-4298-A29C-A42262BBC9AF}"/>
    <cellStyle name="Normal 5 5 13" xfId="23018" xr:uid="{92937B37-7D3F-4F79-85A9-D50437EA324A}"/>
    <cellStyle name="Normal 5 5 14" xfId="1657" xr:uid="{6119830C-8380-481C-AA94-2A900AFADE4A}"/>
    <cellStyle name="Normal 5 5 2" xfId="13253" xr:uid="{6D0BEFBF-218B-4D4C-A0B1-7CC727BAC4C8}"/>
    <cellStyle name="Normal 5 5 2 10" xfId="23019" xr:uid="{D8D89A27-F1AF-48F3-9031-CA80A132E5CC}"/>
    <cellStyle name="Normal 5 5 2 10 2" xfId="42754" xr:uid="{4B321081-365D-488E-B72C-20F2DC184968}"/>
    <cellStyle name="Normal 5 5 2 11" xfId="33853" xr:uid="{9AD24035-26D0-4EA0-B01F-363375108CD6}"/>
    <cellStyle name="Normal 5 5 2 12" xfId="45164" xr:uid="{8820516B-4AD0-44B0-B408-4861CCABDF5F}"/>
    <cellStyle name="Normal 5 5 2 2" xfId="13254" xr:uid="{B0FFFDE2-0F8B-421A-9622-E7EF844677F3}"/>
    <cellStyle name="Normal 5 5 2 2 2" xfId="13255" xr:uid="{B2C42E6B-F97E-47FE-8DD6-0C758DD23BCF}"/>
    <cellStyle name="Normal 5 5 2 2 2 2" xfId="13256" xr:uid="{50C66294-1CCE-41AD-B5D8-2EC10BB198CB}"/>
    <cellStyle name="Normal 5 5 2 2 2 2 2" xfId="13257" xr:uid="{36160484-1E3E-456A-A797-083A651B50F7}"/>
    <cellStyle name="Normal 5 5 2 2 2 2 2 2" xfId="13258" xr:uid="{8C2412CC-68FD-4E16-AD70-2A664B17C720}"/>
    <cellStyle name="Normal 5 5 2 2 2 2 2 2 2" xfId="33858" xr:uid="{F8AE8443-D90D-4F7E-9EC2-3D5AE71201EF}"/>
    <cellStyle name="Normal 5 5 2 2 2 2 2 3" xfId="33857" xr:uid="{F466DF5B-7CFB-441A-8935-C5AFCDF24AA5}"/>
    <cellStyle name="Normal 5 5 2 2 2 2 3" xfId="13259" xr:uid="{6F1479B9-C3DF-4B62-B817-ABC6F55482CB}"/>
    <cellStyle name="Normal 5 5 2 2 2 2 3 2" xfId="33859" xr:uid="{6338E06F-B996-419E-883C-6E9C5E9CFCF7}"/>
    <cellStyle name="Normal 5 5 2 2 2 2 4" xfId="33856" xr:uid="{644CD1B0-5D21-44BA-BBC4-078522B19771}"/>
    <cellStyle name="Normal 5 5 2 2 2 3" xfId="13260" xr:uid="{6D9AC70F-0FAC-45C4-9CDA-A28722380C1C}"/>
    <cellStyle name="Normal 5 5 2 2 2 3 2" xfId="13261" xr:uid="{CB6E3C0A-55AE-4A08-B8AB-6E89CCBF29E5}"/>
    <cellStyle name="Normal 5 5 2 2 2 3 2 2" xfId="33861" xr:uid="{823CB9C4-4754-4836-B0FD-119BE74A9A15}"/>
    <cellStyle name="Normal 5 5 2 2 2 3 3" xfId="33860" xr:uid="{9598A825-F133-4CAC-A9B7-685FF2113671}"/>
    <cellStyle name="Normal 5 5 2 2 2 4" xfId="13262" xr:uid="{6175DBA9-B165-453B-8154-A1068F21EDE6}"/>
    <cellStyle name="Normal 5 5 2 2 2 4 2" xfId="13263" xr:uid="{93FBA826-51EF-413F-BBCE-07ADD66F242F}"/>
    <cellStyle name="Normal 5 5 2 2 2 4 2 2" xfId="33863" xr:uid="{C790038B-67BF-44F3-BFC2-4A6A944E2444}"/>
    <cellStyle name="Normal 5 5 2 2 2 4 3" xfId="33862" xr:uid="{4D2DB145-BFDD-4B84-809D-BA924311F0C7}"/>
    <cellStyle name="Normal 5 5 2 2 2 5" xfId="13264" xr:uid="{85154DC6-E577-4F19-87DF-4EDD3F1F70AD}"/>
    <cellStyle name="Normal 5 5 2 2 2 5 2" xfId="33864" xr:uid="{4907DB30-626B-4FA0-B137-4BF3611B1E30}"/>
    <cellStyle name="Normal 5 5 2 2 2 6" xfId="33855" xr:uid="{7A2FAB08-F7F6-4098-A3A4-411B5FC8831C}"/>
    <cellStyle name="Normal 5 5 2 2 3" xfId="13265" xr:uid="{BE32C255-6494-4A8C-8975-4B581E83FF89}"/>
    <cellStyle name="Normal 5 5 2 2 3 2" xfId="13266" xr:uid="{5D6DBD27-199F-4B5A-BC4C-4E5932DE34BC}"/>
    <cellStyle name="Normal 5 5 2 2 3 2 2" xfId="13267" xr:uid="{CD70D726-BAEF-4777-9AC0-A35CE5F5D45C}"/>
    <cellStyle name="Normal 5 5 2 2 3 2 2 2" xfId="33867" xr:uid="{28AB46CB-7A80-461A-BE95-AB2577F04B7D}"/>
    <cellStyle name="Normal 5 5 2 2 3 2 3" xfId="33866" xr:uid="{C192A3E0-7130-48A7-BC96-36B442DCC33D}"/>
    <cellStyle name="Normal 5 5 2 2 3 3" xfId="13268" xr:uid="{51268AAE-8630-492B-BED1-F660C28D8430}"/>
    <cellStyle name="Normal 5 5 2 2 3 3 2" xfId="33868" xr:uid="{5DBD8D36-9DF6-498F-92D4-2E8381382AEE}"/>
    <cellStyle name="Normal 5 5 2 2 3 4" xfId="33865" xr:uid="{144DA7A1-52C4-465E-B7CC-A532251C0D8B}"/>
    <cellStyle name="Normal 5 5 2 2 4" xfId="13269" xr:uid="{1D4481F3-49A3-4A69-82B4-AEB63DB89BAE}"/>
    <cellStyle name="Normal 5 5 2 2 4 2" xfId="13270" xr:uid="{55DB0BB3-B215-4508-A691-F6B23E8189CE}"/>
    <cellStyle name="Normal 5 5 2 2 4 2 2" xfId="33870" xr:uid="{C283893B-EA9A-4C18-8EF3-9D7EEBCBE8B2}"/>
    <cellStyle name="Normal 5 5 2 2 4 3" xfId="33869" xr:uid="{17C5F4F9-E05A-416B-918A-CC1297FCF335}"/>
    <cellStyle name="Normal 5 5 2 2 5" xfId="13271" xr:uid="{9B05B294-3E49-4095-844E-6161BFAC6294}"/>
    <cellStyle name="Normal 5 5 2 2 5 2" xfId="13272" xr:uid="{291F6DDD-8C6B-4A19-B868-7423915CE3D3}"/>
    <cellStyle name="Normal 5 5 2 2 5 2 2" xfId="33872" xr:uid="{D736698B-ED55-4FEA-8CE1-400BC42F4883}"/>
    <cellStyle name="Normal 5 5 2 2 5 3" xfId="33871" xr:uid="{E227417A-5642-4C8B-B5CB-0B418C354D33}"/>
    <cellStyle name="Normal 5 5 2 2 6" xfId="13273" xr:uid="{A65C9E68-7F1D-44A3-8DD3-CB3FC614BADE}"/>
    <cellStyle name="Normal 5 5 2 2 6 2" xfId="33873" xr:uid="{36E172DF-529D-423A-87E1-3BE9A6692BFC}"/>
    <cellStyle name="Normal 5 5 2 2 7" xfId="23020" xr:uid="{005D1534-C622-4AF0-B340-7EE93B7F77AC}"/>
    <cellStyle name="Normal 5 5 2 2 7 2" xfId="42755" xr:uid="{119BAE74-7EC5-42A7-B6F2-B33740310F9C}"/>
    <cellStyle name="Normal 5 5 2 2 8" xfId="33854" xr:uid="{BE20AA1E-14AA-49B0-B49A-4C644DDB7097}"/>
    <cellStyle name="Normal 5 5 2 2 9" xfId="45165" xr:uid="{73B7ADA7-37DF-4EE2-987C-FD5C4808A473}"/>
    <cellStyle name="Normal 5 5 2 3" xfId="13274" xr:uid="{3CAB4B54-8E35-4F08-855C-CC584DF9BE17}"/>
    <cellStyle name="Normal 5 5 2 3 2" xfId="13275" xr:uid="{DC45FFD4-B03A-4424-87B5-1F678124333B}"/>
    <cellStyle name="Normal 5 5 2 3 2 2" xfId="13276" xr:uid="{4F9B3454-C4D1-4D4F-8333-9DB3CF244056}"/>
    <cellStyle name="Normal 5 5 2 3 2 2 2" xfId="13277" xr:uid="{F624EE44-A1A2-4BF7-8194-4581188394EE}"/>
    <cellStyle name="Normal 5 5 2 3 2 2 2 2" xfId="33877" xr:uid="{1379C731-42F9-4A1A-9028-A31F2ED36312}"/>
    <cellStyle name="Normal 5 5 2 3 2 2 3" xfId="33876" xr:uid="{DA46E930-1151-4E0C-8173-DD70C9FE840E}"/>
    <cellStyle name="Normal 5 5 2 3 2 3" xfId="13278" xr:uid="{B8379BA9-CEE2-4B9F-BF63-E8B75C6E3C53}"/>
    <cellStyle name="Normal 5 5 2 3 2 3 2" xfId="33878" xr:uid="{B5296732-17D0-4CA6-B697-3AF250416EC2}"/>
    <cellStyle name="Normal 5 5 2 3 2 4" xfId="33875" xr:uid="{AE1474DC-5A14-4622-9698-81ECDBD53669}"/>
    <cellStyle name="Normal 5 5 2 3 3" xfId="13279" xr:uid="{DCE56157-5322-4F7C-BD12-5BAFA1E98199}"/>
    <cellStyle name="Normal 5 5 2 3 3 2" xfId="13280" xr:uid="{CE9759A8-92BA-469C-8108-472BA804160F}"/>
    <cellStyle name="Normal 5 5 2 3 3 2 2" xfId="33880" xr:uid="{A0F6882D-9E25-4C3C-867F-FCE479EB50E4}"/>
    <cellStyle name="Normal 5 5 2 3 3 3" xfId="33879" xr:uid="{C40BE564-FD6E-4D68-85E8-E3A55307EFC4}"/>
    <cellStyle name="Normal 5 5 2 3 4" xfId="13281" xr:uid="{0B049F21-EBDB-4AB6-8BF9-B323CBCA79DD}"/>
    <cellStyle name="Normal 5 5 2 3 4 2" xfId="13282" xr:uid="{2E99DD4E-F217-44F8-AB9A-02961B85F7F5}"/>
    <cellStyle name="Normal 5 5 2 3 4 2 2" xfId="33882" xr:uid="{AA0781B3-7937-4FC0-9198-CF7333168C63}"/>
    <cellStyle name="Normal 5 5 2 3 4 3" xfId="33881" xr:uid="{AF1E575F-7B7C-4F70-A176-7EC3F9EFCD11}"/>
    <cellStyle name="Normal 5 5 2 3 5" xfId="13283" xr:uid="{4C09875A-C1E1-4FF0-86AB-E50E7B834222}"/>
    <cellStyle name="Normal 5 5 2 3 5 2" xfId="33883" xr:uid="{C65ED3F7-6B27-49E3-AFF2-903D28D36293}"/>
    <cellStyle name="Normal 5 5 2 3 6" xfId="33874" xr:uid="{DFC0E056-8D14-4CDA-8F7D-432FB57BB906}"/>
    <cellStyle name="Normal 5 5 2 4" xfId="13284" xr:uid="{8E877658-C598-40CF-AD33-83B2766D7BC3}"/>
    <cellStyle name="Normal 5 5 2 4 2" xfId="13285" xr:uid="{51A901D9-15E3-4749-9096-E760D6815559}"/>
    <cellStyle name="Normal 5 5 2 4 2 2" xfId="13286" xr:uid="{57D0EF10-1DF8-4D46-9EE5-0A77C940086A}"/>
    <cellStyle name="Normal 5 5 2 4 2 2 2" xfId="33886" xr:uid="{875ACAE1-F799-46FC-822A-DCC0228ECF4B}"/>
    <cellStyle name="Normal 5 5 2 4 2 3" xfId="33885" xr:uid="{0985B819-8F76-4DB8-8049-ADA4B91A0FED}"/>
    <cellStyle name="Normal 5 5 2 4 3" xfId="13287" xr:uid="{91ECFFFE-F506-4511-91EA-F1B74A5C1567}"/>
    <cellStyle name="Normal 5 5 2 4 3 2" xfId="33887" xr:uid="{10C692AA-574E-4320-9ED9-577B9168725F}"/>
    <cellStyle name="Normal 5 5 2 4 4" xfId="33884" xr:uid="{F54B5077-C5ED-4C86-9374-C6F2A1AC4403}"/>
    <cellStyle name="Normal 5 5 2 5" xfId="13288" xr:uid="{304ED31E-8A8B-46EF-B8AA-99EF46A2BA80}"/>
    <cellStyle name="Normal 5 5 2 5 2" xfId="13289" xr:uid="{C2673D33-70E6-4CDC-AF8E-1F4F99F1D99A}"/>
    <cellStyle name="Normal 5 5 2 5 2 2" xfId="33889" xr:uid="{13C6B4B8-C695-478B-9F6E-6B6834E10F51}"/>
    <cellStyle name="Normal 5 5 2 5 3" xfId="33888" xr:uid="{0F2EE57E-9CBB-4561-A7E1-5D729D6C59EB}"/>
    <cellStyle name="Normal 5 5 2 6" xfId="13290" xr:uid="{4ABF61AF-003F-47FC-9AEC-82B1A9668E69}"/>
    <cellStyle name="Normal 5 5 2 6 2" xfId="13291" xr:uid="{EEE657F4-47A9-4CA4-B436-CACDDB3ED0C2}"/>
    <cellStyle name="Normal 5 5 2 6 2 2" xfId="33891" xr:uid="{1D13E3A6-CDB7-4FAD-AC0E-A07C6D212CA5}"/>
    <cellStyle name="Normal 5 5 2 6 3" xfId="33890" xr:uid="{131EBB4E-09A0-4E78-99DD-E58F566A478E}"/>
    <cellStyle name="Normal 5 5 2 7" xfId="13292" xr:uid="{160DCE93-77AC-4AA6-810C-F5731BFB4EDB}"/>
    <cellStyle name="Normal 5 5 2 7 2" xfId="33892" xr:uid="{96C650A9-CEC9-4C61-B0E4-7312035FCD6B}"/>
    <cellStyle name="Normal 5 5 2 8" xfId="13293" xr:uid="{37CBA6E5-482D-4C71-9483-28903D464309}"/>
    <cellStyle name="Normal 5 5 2 8 2" xfId="33893" xr:uid="{0B469BB0-3BA7-4FD1-B009-C209EC4664B0}"/>
    <cellStyle name="Normal 5 5 2 9" xfId="13294" xr:uid="{83D37A07-95D2-4442-B8A5-C33FC8C0A5C8}"/>
    <cellStyle name="Normal 5 5 2 9 2" xfId="33894" xr:uid="{8E501BA0-F756-4274-B3C8-397640CF69C7}"/>
    <cellStyle name="Normal 5 5 3" xfId="13295" xr:uid="{C35DBC37-FAF3-456E-9EF2-FCFD9F8145FB}"/>
    <cellStyle name="Normal 5 5 3 2" xfId="13296" xr:uid="{F9F8F5D6-6031-4890-9547-4DDB00512554}"/>
    <cellStyle name="Normal 5 5 3 2 2" xfId="13297" xr:uid="{0353BD30-0AA7-4813-9F8B-A7DC404E01CF}"/>
    <cellStyle name="Normal 5 5 3 2 2 2" xfId="13298" xr:uid="{D7EB462B-906C-4C1A-991F-20CD1BE7F264}"/>
    <cellStyle name="Normal 5 5 3 2 2 2 2" xfId="13299" xr:uid="{6DC8E8B1-CE00-4736-BC0A-36B5777D09AC}"/>
    <cellStyle name="Normal 5 5 3 2 2 2 2 2" xfId="33899" xr:uid="{EDAE707E-1B70-4AA0-AEC1-BB2DA206D615}"/>
    <cellStyle name="Normal 5 5 3 2 2 2 3" xfId="33898" xr:uid="{B9FF7B72-09D7-4B4D-B371-9C029F480372}"/>
    <cellStyle name="Normal 5 5 3 2 2 3" xfId="13300" xr:uid="{8151EFBA-F5DD-42A8-8D5E-271DAE213076}"/>
    <cellStyle name="Normal 5 5 3 2 2 3 2" xfId="33900" xr:uid="{52F187DC-72F9-423A-BEEA-FEE2FEB4DC0C}"/>
    <cellStyle name="Normal 5 5 3 2 2 4" xfId="33897" xr:uid="{57B414C2-08AA-4AB3-A0E9-6A16CAF04C5E}"/>
    <cellStyle name="Normal 5 5 3 2 3" xfId="13301" xr:uid="{ABF66D95-B2DD-4DB0-9181-F9989C2397AF}"/>
    <cellStyle name="Normal 5 5 3 2 3 2" xfId="13302" xr:uid="{AD63E9B5-AB8D-4F55-814A-79C3C4BCCFBB}"/>
    <cellStyle name="Normal 5 5 3 2 3 2 2" xfId="33902" xr:uid="{C55DC00E-5AE7-4012-9E1D-F86A9EB0A4F5}"/>
    <cellStyle name="Normal 5 5 3 2 3 3" xfId="33901" xr:uid="{E2A8830A-C26A-4138-AF75-40611F0E70D9}"/>
    <cellStyle name="Normal 5 5 3 2 4" xfId="13303" xr:uid="{20384875-7D93-4CC3-9F84-337870DD35C0}"/>
    <cellStyle name="Normal 5 5 3 2 4 2" xfId="13304" xr:uid="{066A3650-AD71-4A5F-AA6D-3DBFE367087A}"/>
    <cellStyle name="Normal 5 5 3 2 4 2 2" xfId="33904" xr:uid="{3034D36D-B4E9-4250-8DF9-65719EB578EF}"/>
    <cellStyle name="Normal 5 5 3 2 4 3" xfId="33903" xr:uid="{096B187E-2E6F-4AB9-9EAF-83D274C8EC32}"/>
    <cellStyle name="Normal 5 5 3 2 5" xfId="13305" xr:uid="{119CED0B-6E4D-4FEC-9DCE-AFD1CB860124}"/>
    <cellStyle name="Normal 5 5 3 2 5 2" xfId="33905" xr:uid="{D28FEAD9-2C02-4898-9FF6-1A9010B41EB4}"/>
    <cellStyle name="Normal 5 5 3 2 6" xfId="23022" xr:uid="{B5B6DE0A-17CE-4368-85F8-31F2D0568BBB}"/>
    <cellStyle name="Normal 5 5 3 2 6 2" xfId="42757" xr:uid="{E77A4785-27E6-4E7B-8437-B2BA3DDD0982}"/>
    <cellStyle name="Normal 5 5 3 2 7" xfId="33896" xr:uid="{FC893524-264F-4A89-BD2F-436F967CBB93}"/>
    <cellStyle name="Normal 5 5 3 2 8" xfId="45167" xr:uid="{2F83F028-868A-405C-99B6-AD7A021F25AB}"/>
    <cellStyle name="Normal 5 5 3 3" xfId="13306" xr:uid="{32C09D75-8769-4657-822E-59300677EAC4}"/>
    <cellStyle name="Normal 5 5 3 3 2" xfId="13307" xr:uid="{7C15EECD-15DF-4BA5-B98E-E32B6A31F0FE}"/>
    <cellStyle name="Normal 5 5 3 3 2 2" xfId="13308" xr:uid="{7FF0A37D-EB94-44E8-A443-CF8BCCCF9FEF}"/>
    <cellStyle name="Normal 5 5 3 3 2 2 2" xfId="33908" xr:uid="{4CD1DFDC-E135-4C76-8740-FBA5E441B969}"/>
    <cellStyle name="Normal 5 5 3 3 2 3" xfId="33907" xr:uid="{CBB287AA-B377-465B-98BF-783EBDACE8C5}"/>
    <cellStyle name="Normal 5 5 3 3 3" xfId="13309" xr:uid="{D4DCC34D-F85A-48AA-95F1-89938ED1F51D}"/>
    <cellStyle name="Normal 5 5 3 3 3 2" xfId="33909" xr:uid="{80AF44C5-C864-462F-8149-18A04C95296C}"/>
    <cellStyle name="Normal 5 5 3 3 4" xfId="33906" xr:uid="{DBEDCF0A-E339-4E06-A72F-B3215A6F391D}"/>
    <cellStyle name="Normal 5 5 3 4" xfId="13310" xr:uid="{452EFBB8-4126-4F66-9720-D730BD2C303C}"/>
    <cellStyle name="Normal 5 5 3 4 2" xfId="13311" xr:uid="{BE2499FC-F504-4F52-B3D1-C2B608DCC72A}"/>
    <cellStyle name="Normal 5 5 3 4 2 2" xfId="33911" xr:uid="{502DCEDB-D2AA-49D7-B40C-6A6DBCA3417D}"/>
    <cellStyle name="Normal 5 5 3 4 3" xfId="33910" xr:uid="{A492755F-7C2E-43E0-BF1C-9CEC9511E7F7}"/>
    <cellStyle name="Normal 5 5 3 5" xfId="13312" xr:uid="{9B99043F-0C4D-4BF1-B1B3-C9980C4F7570}"/>
    <cellStyle name="Normal 5 5 3 5 2" xfId="13313" xr:uid="{004D5A7C-FA7C-448F-95B5-D04F646429CD}"/>
    <cellStyle name="Normal 5 5 3 5 2 2" xfId="33913" xr:uid="{4C389246-B43B-467F-A41E-0D6E87BDD073}"/>
    <cellStyle name="Normal 5 5 3 5 3" xfId="33912" xr:uid="{A7803A7B-0391-4214-8C25-05116E32785E}"/>
    <cellStyle name="Normal 5 5 3 6" xfId="13314" xr:uid="{97738058-CF20-43DF-A88A-FAFAA85F7730}"/>
    <cellStyle name="Normal 5 5 3 6 2" xfId="33914" xr:uid="{30938F4B-0F78-4A5C-8801-5552545A69F2}"/>
    <cellStyle name="Normal 5 5 3 7" xfId="23021" xr:uid="{C95CA738-9815-4E41-9A48-9A505640CEDA}"/>
    <cellStyle name="Normal 5 5 3 7 2" xfId="42756" xr:uid="{AACDED20-391E-463C-8E77-63F8DE99A413}"/>
    <cellStyle name="Normal 5 5 3 8" xfId="33895" xr:uid="{B4AE0788-A5EC-44BA-B763-205266A647F6}"/>
    <cellStyle name="Normal 5 5 3 9" xfId="45166" xr:uid="{D6453DDA-3987-484A-BE21-C868384C71D7}"/>
    <cellStyle name="Normal 5 5 4" xfId="13315" xr:uid="{EF95F1BF-2731-40CD-83AA-F01293238AF1}"/>
    <cellStyle name="Normal 5 5 4 10" xfId="45168" xr:uid="{1F96CDCF-6B13-48AC-890F-1CFE43007555}"/>
    <cellStyle name="Normal 5 5 4 2" xfId="13316" xr:uid="{00F882E8-6528-4602-B402-06F9FA10FFC9}"/>
    <cellStyle name="Normal 5 5 4 2 2" xfId="13317" xr:uid="{53F44D12-FA0A-4C57-9CC9-F5E5E81804DC}"/>
    <cellStyle name="Normal 5 5 4 2 2 2" xfId="13318" xr:uid="{81A24D47-C1DC-4244-B58D-68DBFF8FCE81}"/>
    <cellStyle name="Normal 5 5 4 2 2 2 2" xfId="13319" xr:uid="{89C2DC3B-1DBF-4912-A9EA-124FF7C802D6}"/>
    <cellStyle name="Normal 5 5 4 2 2 2 2 2" xfId="33919" xr:uid="{8FA154C9-CAEC-4BC3-848A-B360EE7FCBE3}"/>
    <cellStyle name="Normal 5 5 4 2 2 2 3" xfId="33918" xr:uid="{0D8EE1BA-A707-40A4-AB49-B0B084EAB699}"/>
    <cellStyle name="Normal 5 5 4 2 2 3" xfId="13320" xr:uid="{87DBF4AC-3CF3-4597-868F-17C57235E688}"/>
    <cellStyle name="Normal 5 5 4 2 2 3 2" xfId="33920" xr:uid="{EEB3E89B-5958-4F99-8B8E-CE82D144B871}"/>
    <cellStyle name="Normal 5 5 4 2 2 4" xfId="33917" xr:uid="{43F22B0C-9B2E-4D65-A9D4-869BC3D1CA6C}"/>
    <cellStyle name="Normal 5 5 4 2 3" xfId="13321" xr:uid="{32652241-8D8E-4685-B5CF-3115BA7F1153}"/>
    <cellStyle name="Normal 5 5 4 2 3 2" xfId="13322" xr:uid="{FCAE6A03-D49B-4E3E-A277-14AD75131FBB}"/>
    <cellStyle name="Normal 5 5 4 2 3 2 2" xfId="33922" xr:uid="{B1401709-C300-4DA8-BAE1-465C69FAFF3B}"/>
    <cellStyle name="Normal 5 5 4 2 3 3" xfId="33921" xr:uid="{55CD0B18-8A49-4215-B278-5888598A1F76}"/>
    <cellStyle name="Normal 5 5 4 2 4" xfId="13323" xr:uid="{2025ACEA-9607-43F7-8E9C-890633B9E23C}"/>
    <cellStyle name="Normal 5 5 4 2 4 2" xfId="13324" xr:uid="{140AED66-762F-4BEC-91D7-648942EF30DD}"/>
    <cellStyle name="Normal 5 5 4 2 4 2 2" xfId="33924" xr:uid="{FACE01F8-2210-4877-A5E1-07567A472582}"/>
    <cellStyle name="Normal 5 5 4 2 4 3" xfId="33923" xr:uid="{A38C43B3-4DB8-498E-B6D4-037DADCEDB36}"/>
    <cellStyle name="Normal 5 5 4 2 5" xfId="13325" xr:uid="{D27D8F26-11EA-4B26-BB7D-274841699BED}"/>
    <cellStyle name="Normal 5 5 4 2 5 2" xfId="33925" xr:uid="{FFA1EB40-C62E-4A7C-BD77-8472A99FC16D}"/>
    <cellStyle name="Normal 5 5 4 2 6" xfId="33916" xr:uid="{E0552AF6-56B0-492A-819A-7C44DCE315C4}"/>
    <cellStyle name="Normal 5 5 4 3" xfId="13326" xr:uid="{DB8CCDB9-880B-4B22-999F-E8AFE586BB77}"/>
    <cellStyle name="Normal 5 5 4 3 2" xfId="13327" xr:uid="{14F3E4B1-5A26-4C15-B1CC-CC4B208FECB2}"/>
    <cellStyle name="Normal 5 5 4 3 2 2" xfId="13328" xr:uid="{A7C8118C-0163-48C3-8DB5-6F39A03452E3}"/>
    <cellStyle name="Normal 5 5 4 3 2 2 2" xfId="33928" xr:uid="{490CAA87-537B-43EA-ACA2-1EF4566E936F}"/>
    <cellStyle name="Normal 5 5 4 3 2 3" xfId="33927" xr:uid="{0E4A9ED3-DC93-4193-980E-5E976E67E350}"/>
    <cellStyle name="Normal 5 5 4 3 3" xfId="13329" xr:uid="{6651004B-CAF4-4526-BC47-2561E96E847E}"/>
    <cellStyle name="Normal 5 5 4 3 3 2" xfId="33929" xr:uid="{7C1A3191-C595-42A8-9CAA-D4E0401F7941}"/>
    <cellStyle name="Normal 5 5 4 3 4" xfId="33926" xr:uid="{FF0340C2-62BB-450D-9160-C8E42F4E0334}"/>
    <cellStyle name="Normal 5 5 4 4" xfId="13330" xr:uid="{E54DEA14-1E8A-4EF6-9C35-BB880E2B8731}"/>
    <cellStyle name="Normal 5 5 4 4 2" xfId="13331" xr:uid="{70D86510-6EB4-478A-BC93-0486E801365A}"/>
    <cellStyle name="Normal 5 5 4 4 2 2" xfId="13332" xr:uid="{D1751130-50E5-4635-9D61-290A017F90B4}"/>
    <cellStyle name="Normal 5 5 4 4 2 2 2" xfId="33932" xr:uid="{6B664FAF-69AE-4F39-B2D1-BC737F46427D}"/>
    <cellStyle name="Normal 5 5 4 4 2 3" xfId="33931" xr:uid="{2BF65C85-A9D9-4694-B6E6-FE525059BC84}"/>
    <cellStyle name="Normal 5 5 4 4 3" xfId="13333" xr:uid="{D2B4CBDF-73AB-4420-BF27-7ADF88CE0C8B}"/>
    <cellStyle name="Normal 5 5 4 4 3 2" xfId="33933" xr:uid="{8748C0E2-216B-42DA-A877-A2FA7827D8E1}"/>
    <cellStyle name="Normal 5 5 4 4 4" xfId="33930" xr:uid="{65D4BF0D-FD1C-48D1-B236-AA69DCC5C2F4}"/>
    <cellStyle name="Normal 5 5 4 5" xfId="13334" xr:uid="{666BAD65-DDDA-4818-9CCF-DD3DC779DD20}"/>
    <cellStyle name="Normal 5 5 4 5 2" xfId="13335" xr:uid="{77C803B5-42D6-414D-9D50-1F289C780F8F}"/>
    <cellStyle name="Normal 5 5 4 5 2 2" xfId="33935" xr:uid="{0207BA33-D4EA-4CB4-8765-4B6B75F9AE60}"/>
    <cellStyle name="Normal 5 5 4 5 3" xfId="33934" xr:uid="{65F6AEC4-8EDC-4C88-9D0E-C4413061067C}"/>
    <cellStyle name="Normal 5 5 4 6" xfId="13336" xr:uid="{BBE4D744-0E02-4D39-AC41-8E8FD962AD35}"/>
    <cellStyle name="Normal 5 5 4 6 2" xfId="13337" xr:uid="{F4D630CF-1CA9-4EFB-8115-10C40BDC352B}"/>
    <cellStyle name="Normal 5 5 4 6 2 2" xfId="33937" xr:uid="{13EA9A49-20CC-4090-BAB0-856B5F58CAFA}"/>
    <cellStyle name="Normal 5 5 4 6 3" xfId="33936" xr:uid="{0C376AB7-4BB8-47A4-BE43-822FF42E8731}"/>
    <cellStyle name="Normal 5 5 4 7" xfId="13338" xr:uid="{F765F1CD-21DE-43AA-BC44-CC183E63BC38}"/>
    <cellStyle name="Normal 5 5 4 7 2" xfId="33938" xr:uid="{3FD64A18-8AA7-46FE-9160-BD765806EBCB}"/>
    <cellStyle name="Normal 5 5 4 8" xfId="23023" xr:uid="{AD9FD64B-0360-45B5-9B8A-157F23FBEF6E}"/>
    <cellStyle name="Normal 5 5 4 8 2" xfId="42758" xr:uid="{5802C7DD-8AC3-4042-9CA7-EB2895D179D9}"/>
    <cellStyle name="Normal 5 5 4 9" xfId="33915" xr:uid="{C1E3F159-BB11-473A-A827-E9686894FBB0}"/>
    <cellStyle name="Normal 5 5 5" xfId="13339" xr:uid="{DD747046-7A09-4DF6-AE0A-1F7E012B51F9}"/>
    <cellStyle name="Normal 5 5 5 2" xfId="13340" xr:uid="{72DC0F8E-2C90-45B4-8878-24CABF27731F}"/>
    <cellStyle name="Normal 5 5 5 2 2" xfId="13341" xr:uid="{0B58C3C9-A83C-4BE4-833A-E2E54EB9CD30}"/>
    <cellStyle name="Normal 5 5 5 2 2 2" xfId="13342" xr:uid="{01B20ACC-2C7F-4819-A192-F1738864461A}"/>
    <cellStyle name="Normal 5 5 5 2 2 2 2" xfId="33942" xr:uid="{890A658C-59EC-4BFD-9914-8271CA0D75EC}"/>
    <cellStyle name="Normal 5 5 5 2 2 3" xfId="33941" xr:uid="{B9155C92-2F36-4E96-A98E-99B167D3092D}"/>
    <cellStyle name="Normal 5 5 5 2 3" xfId="13343" xr:uid="{C5E5C8FB-B76C-43DD-99CA-06C74A246F14}"/>
    <cellStyle name="Normal 5 5 5 2 3 2" xfId="33943" xr:uid="{30B75718-9ED3-4C2D-8C95-E707066D2B77}"/>
    <cellStyle name="Normal 5 5 5 2 4" xfId="33940" xr:uid="{779E6E92-46A4-4B50-BEE1-19AAD7BAEB04}"/>
    <cellStyle name="Normal 5 5 5 3" xfId="13344" xr:uid="{6E23890F-3DB2-467E-A13D-5DA740FE34A2}"/>
    <cellStyle name="Normal 5 5 5 3 2" xfId="13345" xr:uid="{5AC5B275-AAA2-4B53-B700-D643F766F2D7}"/>
    <cellStyle name="Normal 5 5 5 3 2 2" xfId="33945" xr:uid="{6D902257-D19A-4162-BDD8-77F92612B4D0}"/>
    <cellStyle name="Normal 5 5 5 3 3" xfId="33944" xr:uid="{4C9D8AB0-32C2-434D-B0C9-B653DCF5CC91}"/>
    <cellStyle name="Normal 5 5 5 4" xfId="13346" xr:uid="{979B429F-14A0-4C84-BAA5-D2D28012E308}"/>
    <cellStyle name="Normal 5 5 5 4 2" xfId="13347" xr:uid="{1B6D658E-C819-48D8-9DB3-166C870018F3}"/>
    <cellStyle name="Normal 5 5 5 4 2 2" xfId="33947" xr:uid="{D3CA0CF1-BB33-46C1-8316-63E3C7506D5C}"/>
    <cellStyle name="Normal 5 5 5 4 3" xfId="33946" xr:uid="{290A17B4-DDB6-4DF3-B30F-DF6BFB0CD696}"/>
    <cellStyle name="Normal 5 5 5 5" xfId="13348" xr:uid="{EBEE6967-CE37-4552-95BD-9B572890B815}"/>
    <cellStyle name="Normal 5 5 5 5 2" xfId="33948" xr:uid="{F6242A88-C540-4F7F-8698-F3EEA1EF53F9}"/>
    <cellStyle name="Normal 5 5 5 6" xfId="23024" xr:uid="{A85ABA04-615A-44CD-BAF8-09CAD2CA6F11}"/>
    <cellStyle name="Normal 5 5 5 6 2" xfId="42759" xr:uid="{B64E7281-C1C1-4301-9ACF-6B7210CE624B}"/>
    <cellStyle name="Normal 5 5 5 7" xfId="33939" xr:uid="{DE6F20AA-4F03-4532-8DCD-7228595F94D6}"/>
    <cellStyle name="Normal 5 5 5 8" xfId="45169" xr:uid="{9DB843A8-44DC-4A6F-B72D-496015E91D5D}"/>
    <cellStyle name="Normal 5 5 6" xfId="13349" xr:uid="{1EF2CD01-C351-462D-906B-DD9F88A4F8E1}"/>
    <cellStyle name="Normal 5 5 6 2" xfId="13350" xr:uid="{47CC7C2F-3C79-49D0-8910-E2A0E65C9D31}"/>
    <cellStyle name="Normal 5 5 6 2 2" xfId="13351" xr:uid="{E8F193F4-ED3F-4A29-BFD3-6215E9D7BDC7}"/>
    <cellStyle name="Normal 5 5 6 2 2 2" xfId="33951" xr:uid="{054D6DC0-768E-4445-87C1-EBC6534F4F4D}"/>
    <cellStyle name="Normal 5 5 6 2 3" xfId="33950" xr:uid="{8F7C59EE-6560-4AF0-A4E6-1914A348384B}"/>
    <cellStyle name="Normal 5 5 6 3" xfId="13352" xr:uid="{462CCE58-F4C6-4EE6-91AA-063F77CD2D4F}"/>
    <cellStyle name="Normal 5 5 6 3 2" xfId="33952" xr:uid="{9A505BB4-860F-4E23-A76C-F3E8647907F3}"/>
    <cellStyle name="Normal 5 5 6 4" xfId="33949" xr:uid="{114A9C61-A01C-422E-8584-2BDC4AC4ECBE}"/>
    <cellStyle name="Normal 5 5 7" xfId="13353" xr:uid="{FBB8BA41-D3A8-4203-80A5-926A389EA070}"/>
    <cellStyle name="Normal 5 5 7 2" xfId="13354" xr:uid="{A9A4627C-4F80-45BD-868B-FEC779802B8D}"/>
    <cellStyle name="Normal 5 5 7 2 2" xfId="33954" xr:uid="{1A551E26-7AE0-46BF-9448-2B24AD8FB755}"/>
    <cellStyle name="Normal 5 5 7 3" xfId="33953" xr:uid="{BCD2D4A6-BFCD-44C3-8FEC-BA0804A33A41}"/>
    <cellStyle name="Normal 5 5 8" xfId="13355" xr:uid="{5C9B18C1-8BCE-41C8-A0CC-06C24B533261}"/>
    <cellStyle name="Normal 5 5 8 2" xfId="13356" xr:uid="{B68A035A-B1AB-4483-8E17-73C2A89CC0AB}"/>
    <cellStyle name="Normal 5 5 8 2 2" xfId="33956" xr:uid="{536B367D-DDCF-4DA7-BA63-1665EBC8F050}"/>
    <cellStyle name="Normal 5 5 8 3" xfId="33955" xr:uid="{A5F8D0BC-F7F0-4AA8-BAF4-6E6015C6A9AC}"/>
    <cellStyle name="Normal 5 5 9" xfId="13357" xr:uid="{7F5969AD-746F-4B25-A0BF-5DF281E508BE}"/>
    <cellStyle name="Normal 5 5 9 2" xfId="33957" xr:uid="{C54F2527-BEF2-4A6D-892E-BEF91DE18A8E}"/>
    <cellStyle name="Normal 5 6" xfId="883" xr:uid="{A1B3F909-6299-4F5F-9245-ACA1487EACB4}"/>
    <cellStyle name="Normal 5 6 10" xfId="46857" xr:uid="{FFED40C4-EF9E-4B74-9F08-51CAE132872D}"/>
    <cellStyle name="Normal 5 6 11" xfId="1866" xr:uid="{7D44BD0F-3055-45DA-B498-57481FBCBF92}"/>
    <cellStyle name="Normal 5 6 2" xfId="4493" xr:uid="{E06FE38A-F35D-4DBE-A352-8ABE6060FCED}"/>
    <cellStyle name="Normal 5 6 2 10" xfId="48611" xr:uid="{D10CDB2C-CFA7-49B1-A274-73DC36340518}"/>
    <cellStyle name="Normal 5 6 2 2" xfId="8291" xr:uid="{B211395E-3574-4340-94BB-747CDC0B200C}"/>
    <cellStyle name="Normal 5 6 2 2 2" xfId="13360" xr:uid="{5DFD8414-90C8-4AC6-A7D0-4A6584497B7E}"/>
    <cellStyle name="Normal 5 6 2 2 2 2" xfId="13361" xr:uid="{BC0E201E-FDF2-46EB-AB76-5FE73E227E38}"/>
    <cellStyle name="Normal 5 6 2 2 2 2 2" xfId="33961" xr:uid="{8D36FCF4-0C19-4580-8B2C-545585008465}"/>
    <cellStyle name="Normal 5 6 2 2 2 3" xfId="33960" xr:uid="{8376720A-37F9-43D0-B1AB-3682FE73FF30}"/>
    <cellStyle name="Normal 5 6 2 2 3" xfId="13362" xr:uid="{E8B01C8E-974A-48F4-B2B8-36618B63C1D3}"/>
    <cellStyle name="Normal 5 6 2 2 3 2" xfId="33962" xr:uid="{8B8ACFFD-EAFD-4FA7-98D3-9809EB09D3AA}"/>
    <cellStyle name="Normal 5 6 2 2 4" xfId="13359" xr:uid="{F5884CD2-C670-4875-AADE-3FB97982A627}"/>
    <cellStyle name="Normal 5 6 2 2 4 2" xfId="33959" xr:uid="{9B5E595C-B16B-4099-99E1-F8A11657306A}"/>
    <cellStyle name="Normal 5 6 2 2 5" xfId="29781" xr:uid="{DB89CADA-C977-4C60-B3A9-1384093E8D31}"/>
    <cellStyle name="Normal 5 6 2 3" xfId="13363" xr:uid="{94A84E8A-22F3-43BB-B3A9-2707EE41004D}"/>
    <cellStyle name="Normal 5 6 2 3 2" xfId="13364" xr:uid="{2AC76E57-B6BA-4B1F-810B-2EA3454E179D}"/>
    <cellStyle name="Normal 5 6 2 3 2 2" xfId="33964" xr:uid="{EC26C851-1D15-4012-93B6-40E6B8D97084}"/>
    <cellStyle name="Normal 5 6 2 3 3" xfId="33963" xr:uid="{A2E6FB03-9924-4988-9302-3C9EF8612BE9}"/>
    <cellStyle name="Normal 5 6 2 4" xfId="13365" xr:uid="{A29035DC-6CAC-4017-8131-69F7B1BC3EF6}"/>
    <cellStyle name="Normal 5 6 2 4 2" xfId="13366" xr:uid="{199FB4E7-38C0-44A1-A12E-8AA9522FE625}"/>
    <cellStyle name="Normal 5 6 2 4 2 2" xfId="33966" xr:uid="{4932FCD8-8149-4387-A61A-CF226D4101DB}"/>
    <cellStyle name="Normal 5 6 2 4 3" xfId="33965" xr:uid="{3863A3EC-042A-434B-94FC-77B0D1CF472D}"/>
    <cellStyle name="Normal 5 6 2 5" xfId="13367" xr:uid="{B2DF2CF8-3B8D-492E-A940-D53B3A586D5F}"/>
    <cellStyle name="Normal 5 6 2 5 2" xfId="33967" xr:uid="{E1C2FD19-A5B2-4D70-901D-2FCDD6A43F67}"/>
    <cellStyle name="Normal 5 6 2 6" xfId="13358" xr:uid="{8C3AC537-7B82-45F8-BCCC-90C0F6A3D2AD}"/>
    <cellStyle name="Normal 5 6 2 6 2" xfId="33958" xr:uid="{0BE6552D-BF15-4275-A2A3-15C3F6E5F822}"/>
    <cellStyle name="Normal 5 6 2 7" xfId="23026" xr:uid="{9D32CE24-91A5-4D91-A63C-3AFC517FD82B}"/>
    <cellStyle name="Normal 5 6 2 7 2" xfId="42760" xr:uid="{D28B6F8A-5FAA-48D1-8AE9-859875960D6E}"/>
    <cellStyle name="Normal 5 6 2 8" xfId="26006" xr:uid="{F843916D-2049-45E1-8924-2095062F2753}"/>
    <cellStyle name="Normal 5 6 2 9" xfId="45170" xr:uid="{2C9A188D-F652-4A35-9B95-1CEF8DBFA044}"/>
    <cellStyle name="Normal 5 6 3" xfId="5948" xr:uid="{7FF54B40-9A62-4D88-AA04-3531F34BF584}"/>
    <cellStyle name="Normal 5 6 3 2" xfId="13369" xr:uid="{7335F513-6835-4B60-ADC6-BC6D07F0BECF}"/>
    <cellStyle name="Normal 5 6 3 2 2" xfId="13370" xr:uid="{0171A110-FDA2-4AFD-ACF9-64A2C7987F90}"/>
    <cellStyle name="Normal 5 6 3 2 2 2" xfId="33970" xr:uid="{0E48FA07-F9CE-4E5C-8780-A9C165864C8B}"/>
    <cellStyle name="Normal 5 6 3 2 3" xfId="33969" xr:uid="{34921339-E84B-4410-896C-EC69C45A1DE4}"/>
    <cellStyle name="Normal 5 6 3 3" xfId="13371" xr:uid="{ACB95BA8-E5C7-416B-BF22-32336E67092F}"/>
    <cellStyle name="Normal 5 6 3 3 2" xfId="33971" xr:uid="{B86BD83F-04C2-4B5C-8ADA-DDE46BDE0104}"/>
    <cellStyle name="Normal 5 6 3 4" xfId="13368" xr:uid="{06AF5454-2E10-43B2-A1EE-ECAD48E8FFDB}"/>
    <cellStyle name="Normal 5 6 3 4 2" xfId="33968" xr:uid="{589897C6-5EAC-4FC6-A7AC-BEE7202A9EC8}"/>
    <cellStyle name="Normal 5 6 3 5" xfId="23027" xr:uid="{5DD261A0-EF44-41A7-A399-727BD572EA5E}"/>
    <cellStyle name="Normal 5 6 3 5 2" xfId="42761" xr:uid="{60D0DCB4-057C-45B2-9788-A442C781902D}"/>
    <cellStyle name="Normal 5 6 3 6" xfId="27435" xr:uid="{62318516-ECC2-43B0-B851-9224F31C952F}"/>
    <cellStyle name="Normal 5 6 3 7" xfId="45171" xr:uid="{8D7E59AA-1594-4DF1-B5C0-E2DD34A27D46}"/>
    <cellStyle name="Normal 5 6 3 8" xfId="49125" xr:uid="{F2436968-BEBF-48C0-8914-CAB72A744306}"/>
    <cellStyle name="Normal 5 6 4" xfId="13372" xr:uid="{C7657E2A-1BAD-422F-8B8D-C828E7BCCFAD}"/>
    <cellStyle name="Normal 5 6 4 2" xfId="13373" xr:uid="{43C02F01-A8D5-490B-8C82-4B4D5BC1C0D2}"/>
    <cellStyle name="Normal 5 6 4 2 2" xfId="33973" xr:uid="{D765FD25-25CB-4885-9AB3-E3A7588DD93F}"/>
    <cellStyle name="Normal 5 6 4 3" xfId="33972" xr:uid="{4EC29386-763B-4959-8D6D-C6D127DA9648}"/>
    <cellStyle name="Normal 5 6 5" xfId="13374" xr:uid="{4A8AFFC1-1169-4F5B-A06A-AB818D006CA5}"/>
    <cellStyle name="Normal 5 6 5 2" xfId="13375" xr:uid="{6FEBD46B-CF37-4A42-9680-E03C5C64A2EE}"/>
    <cellStyle name="Normal 5 6 5 2 2" xfId="33975" xr:uid="{5AEE2CCC-B743-455F-810C-B6970AAE3089}"/>
    <cellStyle name="Normal 5 6 5 3" xfId="33974" xr:uid="{985A26DA-902E-4D05-BD65-FDD1762071E0}"/>
    <cellStyle name="Normal 5 6 6" xfId="13376" xr:uid="{D0BFE2BF-9EAE-41A4-8059-24CB4D01F5D2}"/>
    <cellStyle name="Normal 5 6 6 2" xfId="33976" xr:uid="{3763F5FB-F129-48D3-BAAE-83C7C5897683}"/>
    <cellStyle name="Normal 5 6 7" xfId="10137" xr:uid="{0D2EAF2B-E7C8-4057-9503-32E9EC8CCBC4}"/>
    <cellStyle name="Normal 5 6 8" xfId="23025" xr:uid="{2D41555D-D829-4932-9119-5374287D0EF1}"/>
    <cellStyle name="Normal 5 6 9" xfId="23593" xr:uid="{7896FA5E-8035-4FF6-96CA-33A05E08F0DD}"/>
    <cellStyle name="Normal 5 7" xfId="884" xr:uid="{E659F571-1C80-4088-8EC2-E066843F5A2C}"/>
    <cellStyle name="Normal 5 7 10" xfId="46949" xr:uid="{35D90F04-89B3-4A19-8D8A-AAB67929DC2B}"/>
    <cellStyle name="Normal 5 7 11" xfId="1961" xr:uid="{E85822A3-C259-4CD0-A881-F2982F4B5253}"/>
    <cellStyle name="Normal 5 7 2" xfId="4619" xr:uid="{748CC7C2-CB8D-4565-94B4-29A656DE9676}"/>
    <cellStyle name="Normal 5 7 2 10" xfId="48707" xr:uid="{D2E54E7F-CB73-446C-B965-F4E05D249238}"/>
    <cellStyle name="Normal 5 7 2 2" xfId="8390" xr:uid="{47A91993-64C2-4311-847C-28A00D16B5CB}"/>
    <cellStyle name="Normal 5 7 2 2 2" xfId="13380" xr:uid="{033E3E8F-1C49-4138-A834-B568106BE05C}"/>
    <cellStyle name="Normal 5 7 2 2 2 2" xfId="13381" xr:uid="{743388BE-FE8E-4548-A531-0CC14AF5A564}"/>
    <cellStyle name="Normal 5 7 2 2 2 2 2" xfId="33981" xr:uid="{477AEBEF-67A2-4D21-8215-657528E7CE8D}"/>
    <cellStyle name="Normal 5 7 2 2 2 3" xfId="33980" xr:uid="{568FE6FE-53E3-4833-9E62-793135180119}"/>
    <cellStyle name="Normal 5 7 2 2 3" xfId="13382" xr:uid="{E8F3A6FB-FEA1-46DC-9468-BC1ED32AF011}"/>
    <cellStyle name="Normal 5 7 2 2 3 2" xfId="33982" xr:uid="{BD64718C-B864-4210-9361-9973E3CBC1BD}"/>
    <cellStyle name="Normal 5 7 2 2 4" xfId="13379" xr:uid="{C920E086-0210-4535-A5C0-67BF337CB9E3}"/>
    <cellStyle name="Normal 5 7 2 2 4 2" xfId="33979" xr:uid="{0B1AF739-DE22-4906-A275-19438635643D}"/>
    <cellStyle name="Normal 5 7 2 2 5" xfId="29880" xr:uid="{05317DA5-A8CF-4835-87F2-7B2C1885D235}"/>
    <cellStyle name="Normal 5 7 2 3" xfId="13383" xr:uid="{D45D8EED-4160-49F1-939E-015563A570EB}"/>
    <cellStyle name="Normal 5 7 2 3 2" xfId="13384" xr:uid="{22B83732-B733-4537-AF9D-79A160771702}"/>
    <cellStyle name="Normal 5 7 2 3 2 2" xfId="33984" xr:uid="{E4632E8A-0D1B-44D7-8326-A51BE58A4404}"/>
    <cellStyle name="Normal 5 7 2 3 3" xfId="33983" xr:uid="{570D2C35-7468-4F4A-BFC7-9EFB96303537}"/>
    <cellStyle name="Normal 5 7 2 4" xfId="13385" xr:uid="{9459296E-1A1C-4C70-B679-6FBB55128043}"/>
    <cellStyle name="Normal 5 7 2 4 2" xfId="13386" xr:uid="{8B3E7B50-2067-4ECE-B541-72A4069B48B5}"/>
    <cellStyle name="Normal 5 7 2 4 2 2" xfId="33986" xr:uid="{93552637-4A60-4E07-AF35-709CC08AC10F}"/>
    <cellStyle name="Normal 5 7 2 4 3" xfId="33985" xr:uid="{61A875FA-CEB1-40EC-94A8-B3594D552B35}"/>
    <cellStyle name="Normal 5 7 2 5" xfId="13387" xr:uid="{155266C1-F7FF-42E0-B830-EB4A450246DF}"/>
    <cellStyle name="Normal 5 7 2 5 2" xfId="33987" xr:uid="{058296E5-ECEF-4A14-8A4D-FE8EF5CBB36B}"/>
    <cellStyle name="Normal 5 7 2 6" xfId="13378" xr:uid="{197258FF-20E9-4B93-9F1E-A79B36A66EFB}"/>
    <cellStyle name="Normal 5 7 2 6 2" xfId="33978" xr:uid="{0FBC1951-33C3-4695-BEFE-492871BFA948}"/>
    <cellStyle name="Normal 5 7 2 7" xfId="23029" xr:uid="{50360626-8582-4F01-BF9E-9AF9C85BF48C}"/>
    <cellStyle name="Normal 5 7 2 7 2" xfId="42762" xr:uid="{332B72E5-1D22-49AB-8216-CE1051A2F81F}"/>
    <cellStyle name="Normal 5 7 2 8" xfId="26105" xr:uid="{31117FEA-0505-450A-83EC-9D6D835F1C57}"/>
    <cellStyle name="Normal 5 7 2 9" xfId="45172" xr:uid="{C7C8149F-4D68-469B-A983-4AFC903E2294}"/>
    <cellStyle name="Normal 5 7 3" xfId="6040" xr:uid="{B87FEF2E-5516-4C53-82B0-03A47C1E3C0B}"/>
    <cellStyle name="Normal 5 7 3 2" xfId="13389" xr:uid="{CDDF837C-764B-408A-9507-AE246B315174}"/>
    <cellStyle name="Normal 5 7 3 2 2" xfId="13390" xr:uid="{5D01A330-7D0B-4438-87D5-A2ED98CAC063}"/>
    <cellStyle name="Normal 5 7 3 2 2 2" xfId="33990" xr:uid="{F9A223B0-4A2F-4A87-AC5C-131900CDF98F}"/>
    <cellStyle name="Normal 5 7 3 2 3" xfId="33989" xr:uid="{75C7DCAB-20DE-4B46-9106-85A30ACAA066}"/>
    <cellStyle name="Normal 5 7 3 3" xfId="13391" xr:uid="{52A63569-BC47-4759-A48B-E82D0A0B2824}"/>
    <cellStyle name="Normal 5 7 3 3 2" xfId="33991" xr:uid="{027A84B4-B102-4192-A3F3-B0F2086E159C}"/>
    <cellStyle name="Normal 5 7 3 4" xfId="13388" xr:uid="{1AA409AF-1DBF-40B0-9AC3-81A189CC010B}"/>
    <cellStyle name="Normal 5 7 3 4 2" xfId="33988" xr:uid="{9BFDBED6-3966-4731-A833-F29E95DDBF59}"/>
    <cellStyle name="Normal 5 7 3 5" xfId="23030" xr:uid="{EAD39963-6002-4A73-B23B-6B365CCBB7E8}"/>
    <cellStyle name="Normal 5 7 3 5 2" xfId="42763" xr:uid="{5DDE724B-B29E-4613-A1BC-45A5A1303A23}"/>
    <cellStyle name="Normal 5 7 3 6" xfId="27527" xr:uid="{E83239C4-86E0-4A62-AB1F-A28E982566A1}"/>
    <cellStyle name="Normal 5 7 3 7" xfId="45173" xr:uid="{7123FFB3-9662-4E85-B1D6-360C79C3624D}"/>
    <cellStyle name="Normal 5 7 3 8" xfId="49217" xr:uid="{098C6C39-1EB8-44C6-B16D-A21B9045B471}"/>
    <cellStyle name="Normal 5 7 4" xfId="13392" xr:uid="{FEC29490-4B4E-4E2C-AF6E-791355449142}"/>
    <cellStyle name="Normal 5 7 4 2" xfId="13393" xr:uid="{1BC7B694-6A23-487E-AC50-7EF4C935202D}"/>
    <cellStyle name="Normal 5 7 4 2 2" xfId="33993" xr:uid="{5C5E2125-D29C-4833-B428-807E72575B08}"/>
    <cellStyle name="Normal 5 7 4 3" xfId="33992" xr:uid="{64A17855-BA7C-4D7E-A0B0-F002E96CA4CD}"/>
    <cellStyle name="Normal 5 7 5" xfId="13394" xr:uid="{676FB67D-03CB-439A-8791-D457710FFDAC}"/>
    <cellStyle name="Normal 5 7 5 2" xfId="13395" xr:uid="{5E769D15-1F9A-44F3-B778-54CDD580386B}"/>
    <cellStyle name="Normal 5 7 5 2 2" xfId="33995" xr:uid="{B2A07765-28AC-4093-812C-D0B67CB5044D}"/>
    <cellStyle name="Normal 5 7 5 3" xfId="33994" xr:uid="{E6ED372B-CACD-4F42-BB56-70D1F7172A7F}"/>
    <cellStyle name="Normal 5 7 6" xfId="13396" xr:uid="{49860EDA-8AEA-4881-AE83-5BDB2C6A8BB1}"/>
    <cellStyle name="Normal 5 7 6 2" xfId="33996" xr:uid="{5C9DCC84-F3E6-4E1E-9675-5AB3B02D1A1C}"/>
    <cellStyle name="Normal 5 7 7" xfId="13377" xr:uid="{90014AE2-35AF-49DF-96D5-F24E353F24A4}"/>
    <cellStyle name="Normal 5 7 7 2" xfId="33977" xr:uid="{4C0A8B02-D142-484E-AB10-E4F65E2B3DE6}"/>
    <cellStyle name="Normal 5 7 8" xfId="23028" xr:uid="{036EC742-88C7-4D9F-9A4C-9FD388A3A3C7}"/>
    <cellStyle name="Normal 5 7 9" xfId="23687" xr:uid="{45C758F2-3003-43A9-A7D1-6B3AA442B981}"/>
    <cellStyle name="Normal 5 8" xfId="885" xr:uid="{04622B2F-B110-49F3-A962-268A6123AFAE}"/>
    <cellStyle name="Normal 5 8 10" xfId="47133" xr:uid="{EF110EB6-18BC-467F-860A-3BE5F3A6D563}"/>
    <cellStyle name="Normal 5 8 11" xfId="2161" xr:uid="{80468C8E-2A1C-47EE-B64E-59B12479C768}"/>
    <cellStyle name="Normal 5 8 2" xfId="4834" xr:uid="{D079C943-2C29-40B0-A4BA-648EF7E402AC}"/>
    <cellStyle name="Normal 5 8 2 10" xfId="48892" xr:uid="{26689CDC-B870-46F9-A7F3-0D4B00B90F1A}"/>
    <cellStyle name="Normal 5 8 2 2" xfId="8603" xr:uid="{0D30B704-50AC-43B6-88E6-9C4C83510663}"/>
    <cellStyle name="Normal 5 8 2 2 2" xfId="13400" xr:uid="{E25135BD-9894-4104-A288-53EAACAE38E2}"/>
    <cellStyle name="Normal 5 8 2 2 2 2" xfId="13401" xr:uid="{76D3B344-9B8A-4F2C-A8AF-24827296A292}"/>
    <cellStyle name="Normal 5 8 2 2 2 2 2" xfId="34001" xr:uid="{C490EACD-90A1-4739-B6F5-3E3EFCD6732D}"/>
    <cellStyle name="Normal 5 8 2 2 2 3" xfId="34000" xr:uid="{686FDDB7-F52E-4868-9E1A-39FDE143C703}"/>
    <cellStyle name="Normal 5 8 2 2 3" xfId="13402" xr:uid="{551F9BC6-E061-4ADF-BC1B-9F7C504B7B03}"/>
    <cellStyle name="Normal 5 8 2 2 3 2" xfId="34002" xr:uid="{F76842F4-9D62-4998-8761-95FF081598BF}"/>
    <cellStyle name="Normal 5 8 2 2 4" xfId="13399" xr:uid="{884AA95A-9185-46AB-94CE-A66B1BC88F03}"/>
    <cellStyle name="Normal 5 8 2 2 4 2" xfId="33999" xr:uid="{E46F3EE1-DF51-4CBA-8A41-633F0CD24FCA}"/>
    <cellStyle name="Normal 5 8 2 2 5" xfId="30093" xr:uid="{87AD2E90-AAB1-49CE-9CB8-B583875F2CBC}"/>
    <cellStyle name="Normal 5 8 2 3" xfId="13403" xr:uid="{FF72D018-F677-41C5-9CA7-FF4167EF5873}"/>
    <cellStyle name="Normal 5 8 2 3 2" xfId="13404" xr:uid="{FBDCC797-F084-445B-A0FB-B212304461D6}"/>
    <cellStyle name="Normal 5 8 2 3 2 2" xfId="34004" xr:uid="{9AB8AFC1-FA59-4062-87B4-1F785290AB2D}"/>
    <cellStyle name="Normal 5 8 2 3 3" xfId="34003" xr:uid="{616D83EF-FE98-4579-8E57-D320A1768EE3}"/>
    <cellStyle name="Normal 5 8 2 4" xfId="13405" xr:uid="{76876DBF-1BCD-46A4-90A7-96CA9F95FA0D}"/>
    <cellStyle name="Normal 5 8 2 4 2" xfId="13406" xr:uid="{02D93E96-2CCC-44A8-AA21-4D826BF61A97}"/>
    <cellStyle name="Normal 5 8 2 4 2 2" xfId="34006" xr:uid="{A4EF6EE2-344F-4730-A8BE-EDBC7D3E0C16}"/>
    <cellStyle name="Normal 5 8 2 4 3" xfId="34005" xr:uid="{6725195F-3EC6-4E2B-862B-FDFEAA76E659}"/>
    <cellStyle name="Normal 5 8 2 5" xfId="13407" xr:uid="{2CA41ED2-2178-4D55-97E2-9673495F7048}"/>
    <cellStyle name="Normal 5 8 2 5 2" xfId="34007" xr:uid="{2697F0F4-2822-40B5-92DE-74EC5ED9D010}"/>
    <cellStyle name="Normal 5 8 2 6" xfId="13398" xr:uid="{1EC564BF-0049-4381-9FA9-747A3C08DAEE}"/>
    <cellStyle name="Normal 5 8 2 6 2" xfId="33998" xr:uid="{65C1F6A6-C670-4789-944E-30F5FBBB2DFE}"/>
    <cellStyle name="Normal 5 8 2 7" xfId="23032" xr:uid="{16AD7ACE-487F-4883-BBEA-80AF2FC970CC}"/>
    <cellStyle name="Normal 5 8 2 7 2" xfId="42764" xr:uid="{0BE2BE99-FAE3-4EA6-8C08-547A2822FE90}"/>
    <cellStyle name="Normal 5 8 2 8" xfId="26321" xr:uid="{B80F51EF-D940-40AE-B49C-A5D991B0ADDE}"/>
    <cellStyle name="Normal 5 8 2 9" xfId="45174" xr:uid="{A0B71972-46D9-4525-85A7-5413EE51C8E9}"/>
    <cellStyle name="Normal 5 8 3" xfId="6223" xr:uid="{23603D22-06B3-416E-B8E4-F1B0180F0D62}"/>
    <cellStyle name="Normal 5 8 3 2" xfId="13409" xr:uid="{47B583CC-07BF-422D-A834-0EB99982DEE9}"/>
    <cellStyle name="Normal 5 8 3 2 2" xfId="13410" xr:uid="{43A991E2-70E0-4546-B4C5-1A455C781DA3}"/>
    <cellStyle name="Normal 5 8 3 2 2 2" xfId="34010" xr:uid="{2F83F373-A02D-48A9-8344-2A62F955831F}"/>
    <cellStyle name="Normal 5 8 3 2 3" xfId="34009" xr:uid="{854E65C0-9C2E-47E1-95DD-0642FEB936A9}"/>
    <cellStyle name="Normal 5 8 3 3" xfId="13411" xr:uid="{67E21C36-48D2-40AE-9280-2764E8948203}"/>
    <cellStyle name="Normal 5 8 3 3 2" xfId="34011" xr:uid="{FE2B49EB-0728-45EA-A7D4-93A80B823D64}"/>
    <cellStyle name="Normal 5 8 3 4" xfId="13408" xr:uid="{F9CB3AB4-A671-4150-AA8B-BE3B953FBFBC}"/>
    <cellStyle name="Normal 5 8 3 4 2" xfId="34008" xr:uid="{66D78E91-0942-4FEB-966C-CCC2109CA835}"/>
    <cellStyle name="Normal 5 8 3 5" xfId="27711" xr:uid="{B8D7E500-5F1A-4B07-B0F9-79E31AFA5596}"/>
    <cellStyle name="Normal 5 8 3 6" xfId="49396" xr:uid="{2E0BC751-6E05-4483-AB07-32BA1C8F54E0}"/>
    <cellStyle name="Normal 5 8 4" xfId="13412" xr:uid="{29970012-89FB-4568-9E9E-5395A7141AD6}"/>
    <cellStyle name="Normal 5 8 4 2" xfId="13413" xr:uid="{458D49A0-1B03-4570-8317-9983CA134D32}"/>
    <cellStyle name="Normal 5 8 4 2 2" xfId="34013" xr:uid="{CDC92100-75AA-42C8-9CE4-32A65D95BB69}"/>
    <cellStyle name="Normal 5 8 4 3" xfId="34012" xr:uid="{F3A49BF7-B3FF-4CDC-9D7E-32525C60115B}"/>
    <cellStyle name="Normal 5 8 5" xfId="13414" xr:uid="{E721A1AA-E2A7-47CE-AD64-80A6531E0BD6}"/>
    <cellStyle name="Normal 5 8 5 2" xfId="13415" xr:uid="{CA49D47E-89FE-4637-ADF3-BA8EA5934FDC}"/>
    <cellStyle name="Normal 5 8 5 2 2" xfId="34015" xr:uid="{AE92B25A-17C8-42F1-B9E4-40687B15D6E5}"/>
    <cellStyle name="Normal 5 8 5 3" xfId="34014" xr:uid="{DB4973ED-93D9-4D25-B73E-258F870859D1}"/>
    <cellStyle name="Normal 5 8 6" xfId="13416" xr:uid="{619A4BD5-D13A-498A-8723-1A4A9770D817}"/>
    <cellStyle name="Normal 5 8 6 2" xfId="34016" xr:uid="{1A7D40C1-54B7-43BA-B087-B43960B758D4}"/>
    <cellStyle name="Normal 5 8 7" xfId="13397" xr:uid="{175E1EB2-81D1-429F-B1AE-0D5DF55F9D8A}"/>
    <cellStyle name="Normal 5 8 7 2" xfId="33997" xr:uid="{2A3955DB-424E-4379-AE2B-2149A6399986}"/>
    <cellStyle name="Normal 5 8 8" xfId="23031" xr:uid="{21BFD049-D057-48C7-9541-E51420FF2FB2}"/>
    <cellStyle name="Normal 5 8 9" xfId="23871" xr:uid="{6483498F-1211-475B-B69C-871855C23C6E}"/>
    <cellStyle name="Normal 5 9" xfId="1031" xr:uid="{37D4FD01-BE49-4A82-A564-489A5BEFCFDC}"/>
    <cellStyle name="Normal 5 9 10" xfId="2561" xr:uid="{2F7CAC74-0AE3-492F-BE7B-EA128AC0B6B7}"/>
    <cellStyle name="Normal 5 9 2" xfId="4244" xr:uid="{2F2B9FB8-0315-4CF6-BCA6-ED5556FE6C86}"/>
    <cellStyle name="Normal 5 9 2 2" xfId="8056" xr:uid="{97F6FE75-DCAE-48E5-923D-6373C4E7C140}"/>
    <cellStyle name="Normal 5 9 2 2 2" xfId="13420" xr:uid="{BEC75FDE-D6F3-45AF-B91E-DF808461031C}"/>
    <cellStyle name="Normal 5 9 2 2 2 2" xfId="13421" xr:uid="{5D14B90B-929A-41D8-9E75-E6E0A7154174}"/>
    <cellStyle name="Normal 5 9 2 2 2 2 2" xfId="34021" xr:uid="{7E139383-93A1-43F4-959B-3D19D1AFAAF8}"/>
    <cellStyle name="Normal 5 9 2 2 2 3" xfId="34020" xr:uid="{C162F0F1-3CA3-4F81-ABDA-425C63A5A5D4}"/>
    <cellStyle name="Normal 5 9 2 2 3" xfId="13422" xr:uid="{30E595AB-1684-407F-A566-CA24FC84A235}"/>
    <cellStyle name="Normal 5 9 2 2 3 2" xfId="34022" xr:uid="{F02B0B43-8A83-4219-A90D-625D6CC0B091}"/>
    <cellStyle name="Normal 5 9 2 2 4" xfId="13419" xr:uid="{93B1FFAE-5600-45AB-A755-DD7AEB356203}"/>
    <cellStyle name="Normal 5 9 2 2 4 2" xfId="34019" xr:uid="{80F31504-9B6C-4208-9D5F-F112C1C1C262}"/>
    <cellStyle name="Normal 5 9 2 2 5" xfId="29546" xr:uid="{61063988-5E88-4112-BA6D-9E0398280122}"/>
    <cellStyle name="Normal 5 9 2 3" xfId="13423" xr:uid="{E758F7DD-7C9C-44FF-A759-02953F90110F}"/>
    <cellStyle name="Normal 5 9 2 3 2" xfId="13424" xr:uid="{D63F28C8-37EC-4DBA-AA2A-C8613E439829}"/>
    <cellStyle name="Normal 5 9 2 3 2 2" xfId="34024" xr:uid="{9B10A666-DCB7-45C0-9049-03822889A89D}"/>
    <cellStyle name="Normal 5 9 2 3 3" xfId="34023" xr:uid="{341C1E4C-684D-4B99-8BC4-A3CC8586D5ED}"/>
    <cellStyle name="Normal 5 9 2 4" xfId="13425" xr:uid="{31582073-A970-42FA-B3A1-6EA5A8D75B46}"/>
    <cellStyle name="Normal 5 9 2 4 2" xfId="13426" xr:uid="{1908DD3E-D245-477F-8C74-EA3E66F25262}"/>
    <cellStyle name="Normal 5 9 2 4 2 2" xfId="34026" xr:uid="{719BCBF3-0B87-4E9D-B052-6A3D13376CB3}"/>
    <cellStyle name="Normal 5 9 2 4 3" xfId="34025" xr:uid="{005602CC-E9D5-4908-B946-4993623913DA}"/>
    <cellStyle name="Normal 5 9 2 5" xfId="13427" xr:uid="{A12E9C68-CC18-4D54-9F0F-CD6BE3E16898}"/>
    <cellStyle name="Normal 5 9 2 5 2" xfId="34027" xr:uid="{A5EA4054-D3CD-4482-9B2C-3A52ABFB79E2}"/>
    <cellStyle name="Normal 5 9 2 6" xfId="13418" xr:uid="{1087387E-EAE0-4E78-A0F9-CACF9005FC4C}"/>
    <cellStyle name="Normal 5 9 2 6 2" xfId="34018" xr:uid="{C55E42AB-B5CC-4EB6-A99E-858DFB61CAE1}"/>
    <cellStyle name="Normal 5 9 2 7" xfId="25771" xr:uid="{42C6158A-477F-4DF9-86A8-A63A68D4012F}"/>
    <cellStyle name="Normal 5 9 2 8" xfId="48519" xr:uid="{E9A0CB36-E999-467F-8056-0C9C25797A86}"/>
    <cellStyle name="Normal 5 9 3" xfId="13428" xr:uid="{5432AD1C-CB05-4892-A964-057422A67E78}"/>
    <cellStyle name="Normal 5 9 3 2" xfId="13429" xr:uid="{5D288CF2-01B4-40B7-B8F9-C81E018558C4}"/>
    <cellStyle name="Normal 5 9 3 2 2" xfId="13430" xr:uid="{9C719278-1CC8-4FDD-B42F-9B817F820294}"/>
    <cellStyle name="Normal 5 9 3 2 2 2" xfId="34030" xr:uid="{0757FF2F-C849-4C4C-9F99-2D67973508A3}"/>
    <cellStyle name="Normal 5 9 3 2 3" xfId="34029" xr:uid="{960D1DBB-D625-4B97-8FD2-268D48E0370C}"/>
    <cellStyle name="Normal 5 9 3 3" xfId="13431" xr:uid="{2F6EF8BA-E711-4FB9-8EE0-77D8A89C8031}"/>
    <cellStyle name="Normal 5 9 3 3 2" xfId="34031" xr:uid="{130F8E90-E7C4-49D8-BF14-2857222640C9}"/>
    <cellStyle name="Normal 5 9 3 4" xfId="34028" xr:uid="{FC26EEC5-5A94-41A8-8DEE-8FA0DF77DA5D}"/>
    <cellStyle name="Normal 5 9 3 5" xfId="49066" xr:uid="{79F0919F-1972-4B4C-8D01-4172EE9697BD}"/>
    <cellStyle name="Normal 5 9 4" xfId="13432" xr:uid="{C650C157-E6E7-4787-A43B-70851E8513FD}"/>
    <cellStyle name="Normal 5 9 4 2" xfId="13433" xr:uid="{C2AA88BD-1A4E-4427-9501-DF093F531809}"/>
    <cellStyle name="Normal 5 9 4 2 2" xfId="34033" xr:uid="{00F0009A-9AB8-4D84-BE5B-76B11704C850}"/>
    <cellStyle name="Normal 5 9 4 3" xfId="34032" xr:uid="{57976E6B-4F8D-4477-8397-860C49D6E607}"/>
    <cellStyle name="Normal 5 9 5" xfId="13434" xr:uid="{8CB47EE7-0096-4A8B-8C22-43AD374DC766}"/>
    <cellStyle name="Normal 5 9 5 2" xfId="13435" xr:uid="{23386633-D50E-4536-A0B7-F2AED48659CF}"/>
    <cellStyle name="Normal 5 9 5 2 2" xfId="34035" xr:uid="{8D2DAD9B-8297-4BC9-ADDD-D3BB120A000E}"/>
    <cellStyle name="Normal 5 9 5 3" xfId="34034" xr:uid="{0B78C97A-668A-4A32-A9DC-8E9AE748B539}"/>
    <cellStyle name="Normal 5 9 6" xfId="13436" xr:uid="{7B5679A0-5D7C-4171-9F7D-EA65277058B3}"/>
    <cellStyle name="Normal 5 9 6 2" xfId="34036" xr:uid="{40373B38-115C-408D-8217-8C62DB03AA8D}"/>
    <cellStyle name="Normal 5 9 7" xfId="13417" xr:uid="{3F69803F-D146-4B59-B2C9-CAF2BB2A5D1A}"/>
    <cellStyle name="Normal 5 9 7 2" xfId="34017" xr:uid="{1474900B-AE1E-4043-AB73-28471E9EC8D7}"/>
    <cellStyle name="Normal 5 9 8" xfId="23033" xr:uid="{914B3FFE-BEB3-4B65-A682-B74E763B0381}"/>
    <cellStyle name="Normal 5 9 9" xfId="46783" xr:uid="{B95CAD26-927A-4AA1-B4AD-B88B6CFD55BA}"/>
    <cellStyle name="Normal 5_JADUAL 15  17" xfId="886" xr:uid="{072DC8FC-6E09-484D-8A5F-01B6833014D9}"/>
    <cellStyle name="Normal 50" xfId="1482" xr:uid="{66620249-1977-42AB-8D05-4854A99B844A}"/>
    <cellStyle name="Normal 50 2" xfId="4532" xr:uid="{7277B445-8CFA-4375-BB1B-BCBABCF337CF}"/>
    <cellStyle name="Normal 50 2 2" xfId="8330" xr:uid="{1B8D3A8E-1207-4385-ADEB-B417474EBA72}"/>
    <cellStyle name="Normal 50 2 2 2" xfId="29820" xr:uid="{9A3480B1-FBD0-4DA7-82DE-C4F1D503E63F}"/>
    <cellStyle name="Normal 50 2 3" xfId="26045" xr:uid="{393E302E-CDD8-417E-9F95-24A51B513AEB}"/>
    <cellStyle name="Normal 50 2 4" xfId="48652" xr:uid="{6D347287-925B-4826-BAE2-0DBDFDEAE6DB}"/>
    <cellStyle name="Normal 50 3" xfId="5988" xr:uid="{A87103EF-E5A9-4836-87D4-05C0040DD857}"/>
    <cellStyle name="Normal 50 3 2" xfId="27475" xr:uid="{013E4060-4BCB-408A-AC23-DBA6D5441576}"/>
    <cellStyle name="Normal 50 3 3" xfId="49165" xr:uid="{E639EBB5-7D0C-4AD5-8A21-A5D76C9F50BF}"/>
    <cellStyle name="Normal 50 4" xfId="13437" xr:uid="{7F287567-9FB0-4295-A1D1-951062992EF1}"/>
    <cellStyle name="Normal 50 4 2" xfId="34037" xr:uid="{02804E69-23C2-43A9-BE7E-CC43ABB66D96}"/>
    <cellStyle name="Normal 50 5" xfId="23034" xr:uid="{2F2F4B77-6DBB-494C-A1CE-7A1CAED64527}"/>
    <cellStyle name="Normal 50 5 2" xfId="42765" xr:uid="{10A453BE-732D-4267-A796-91F37C81E8F0}"/>
    <cellStyle name="Normal 50 6" xfId="23634" xr:uid="{27C93627-A133-4279-905D-C0AE91C3132D}"/>
    <cellStyle name="Normal 50 7" xfId="45175" xr:uid="{42E64691-AD71-4B65-9664-AEBDF0597A97}"/>
    <cellStyle name="Normal 50 8" xfId="46897" xr:uid="{70B3D379-9A77-4641-A3DF-681C87974725}"/>
    <cellStyle name="Normal 50 9" xfId="1905" xr:uid="{B139B48D-3F24-4ABE-9685-C967824A4DAC}"/>
    <cellStyle name="Normal 51" xfId="1483" xr:uid="{84910373-55F5-4542-9918-34CF1D341641}"/>
    <cellStyle name="Normal 51 2" xfId="4605" xr:uid="{E32A4332-FB92-45C7-96B6-378309FC8361}"/>
    <cellStyle name="Normal 51 2 2" xfId="8376" xr:uid="{A2151E43-0F98-4164-8CDE-CE77A3CEA8AA}"/>
    <cellStyle name="Normal 51 2 2 2" xfId="29866" xr:uid="{D6A34E84-717C-459E-8AF6-294E288331FF}"/>
    <cellStyle name="Normal 51 2 3" xfId="26091" xr:uid="{DED2CADE-8F76-4EE0-9BCA-8808E42CA059}"/>
    <cellStyle name="Normal 51 2 4" xfId="48698" xr:uid="{14C37A7E-89DE-4049-A292-2313E6B49048}"/>
    <cellStyle name="Normal 51 3" xfId="6031" xr:uid="{F28C472F-8854-440D-88A1-A63DD5E3712C}"/>
    <cellStyle name="Normal 51 3 2" xfId="27518" xr:uid="{1538AE6E-A0D1-4B9E-A594-313DAB2D0EF7}"/>
    <cellStyle name="Normal 51 3 3" xfId="49208" xr:uid="{7808462F-EC6C-489A-B2AC-293325EA9203}"/>
    <cellStyle name="Normal 51 4" xfId="13438" xr:uid="{EDC6C0ED-4F7B-4DA2-85E6-592005FB237E}"/>
    <cellStyle name="Normal 51 4 2" xfId="34038" xr:uid="{A543650F-1DC2-4F77-8032-4DA557BD4C15}"/>
    <cellStyle name="Normal 51 5" xfId="23035" xr:uid="{29451098-C5D5-4AC4-8F7F-3D8FAFCC8DCC}"/>
    <cellStyle name="Normal 51 5 2" xfId="42766" xr:uid="{6724F0A9-AF0C-4251-94E0-A3D071DE425F}"/>
    <cellStyle name="Normal 51 6" xfId="23678" xr:uid="{22FCAD43-E26D-421D-B571-34FA69E990DC}"/>
    <cellStyle name="Normal 51 7" xfId="45176" xr:uid="{8D2BD4A3-AE2D-4A52-8225-1A7E9B11B816}"/>
    <cellStyle name="Normal 51 8" xfId="46940" xr:uid="{983B4117-1AF1-4260-8813-948644BDEF19}"/>
    <cellStyle name="Normal 51 9" xfId="1946" xr:uid="{6A95436F-188F-40BA-804A-E66B2CB12A41}"/>
    <cellStyle name="Normal 52" xfId="1484" xr:uid="{D99F4493-499C-484E-A37F-6C075A513AB4}"/>
    <cellStyle name="Normal 52 2" xfId="4610" xr:uid="{FCF7C413-527F-46CC-A962-DB7BF19F009F}"/>
    <cellStyle name="Normal 52 2 2" xfId="8381" xr:uid="{42358AC4-3F98-410D-BC11-ABE4CEBBF122}"/>
    <cellStyle name="Normal 52 2 2 2" xfId="29871" xr:uid="{DBF0F9E9-FECA-4FC3-B384-00A836FE61E4}"/>
    <cellStyle name="Normal 52 2 3" xfId="26096" xr:uid="{96E17693-2B16-41C1-B139-19CA6A76EA20}"/>
    <cellStyle name="Normal 52 2 4" xfId="48701" xr:uid="{60E31AE0-B045-4A5D-810E-BF9DAC4726F7}"/>
    <cellStyle name="Normal 52 3" xfId="6034" xr:uid="{42F8A1DB-CA0E-43D8-9C18-4E9ADC5862AD}"/>
    <cellStyle name="Normal 52 3 2" xfId="27521" xr:uid="{E494B5D3-0562-4FDD-B329-E4E0541C09FC}"/>
    <cellStyle name="Normal 52 3 3" xfId="49211" xr:uid="{715CF283-44C2-4DA2-84CC-68CAC6EA5C07}"/>
    <cellStyle name="Normal 52 4" xfId="13439" xr:uid="{DE4B87FA-B512-4E6D-8A70-8480F5473319}"/>
    <cellStyle name="Normal 52 4 2" xfId="34039" xr:uid="{3D7BB1CC-1480-4803-A088-93E2A4ECAE6A}"/>
    <cellStyle name="Normal 52 5" xfId="23036" xr:uid="{F5436424-DA91-4595-8191-4F00222666C4}"/>
    <cellStyle name="Normal 52 6" xfId="23681" xr:uid="{AF63F0EE-F44C-4CDF-8991-355A045E1310}"/>
    <cellStyle name="Normal 52 7" xfId="46943" xr:uid="{699A5E30-6B06-47AC-A41E-CB523DE57944}"/>
    <cellStyle name="Normal 52 8" xfId="1951" xr:uid="{EA1C292F-4D20-417F-B4AF-483FCA69CE26}"/>
    <cellStyle name="Normal 53" xfId="1485" xr:uid="{962C9A99-F5F0-4343-BCBE-176C84895C81}"/>
    <cellStyle name="Normal 53 2" xfId="4812" xr:uid="{4FD4F96E-AA21-453A-9307-87F460701ADA}"/>
    <cellStyle name="Normal 53 2 2" xfId="8580" xr:uid="{B56DC413-AB56-40B0-858F-73F303163310}"/>
    <cellStyle name="Normal 53 2 2 2" xfId="30070" xr:uid="{93FE15A4-0316-48CB-8D7C-00AAE4C2B856}"/>
    <cellStyle name="Normal 53 2 3" xfId="26298" xr:uid="{F874122C-E4EA-497D-8F13-306F25F43759}"/>
    <cellStyle name="Normal 53 2 4" xfId="48869" xr:uid="{1DB2A29F-C7F5-4DDE-BA18-F493104A42F7}"/>
    <cellStyle name="Normal 53 3" xfId="6201" xr:uid="{37A481EB-2759-4232-A13F-2EEB2E639FCC}"/>
    <cellStyle name="Normal 53 3 2" xfId="27688" xr:uid="{A54CB33A-A6A2-4294-AFAA-E6EFBF9AA508}"/>
    <cellStyle name="Normal 53 3 3" xfId="49373" xr:uid="{867F1F56-D35E-4D87-BC46-78B5456CB3DD}"/>
    <cellStyle name="Normal 53 4" xfId="13440" xr:uid="{CD37E4C8-2C3C-4ACC-BF07-482D33441ABD}"/>
    <cellStyle name="Normal 53 4 2" xfId="34040" xr:uid="{40529016-F17A-4C1B-B9B3-298E1CAEDB83}"/>
    <cellStyle name="Normal 53 5" xfId="23037" xr:uid="{ED952D02-982C-46FB-BEDC-8172A5AC38F0}"/>
    <cellStyle name="Normal 53 5 2" xfId="42767" xr:uid="{A413F61B-1619-4E97-A1C1-D6F61E74A6E7}"/>
    <cellStyle name="Normal 53 6" xfId="23849" xr:uid="{0B8C63C6-9AE3-43A3-B68F-09D062CD8B5D}"/>
    <cellStyle name="Normal 53 7" xfId="45177" xr:uid="{F7E3F185-9A4B-4697-82DE-03B7F3D8DEC7}"/>
    <cellStyle name="Normal 53 8" xfId="47111" xr:uid="{8FA2F5FF-CBCD-49AD-BC75-CCCC41672BC9}"/>
    <cellStyle name="Normal 53 9" xfId="2139" xr:uid="{9167F980-95D4-407C-99BF-1539D6FEA30E}"/>
    <cellStyle name="Normal 54" xfId="1486" xr:uid="{5C9F8DBF-03D7-4B70-A368-5956E73BB2C0}"/>
    <cellStyle name="Normal 54 2" xfId="4808" xr:uid="{912D6C03-DF88-4990-B5B7-6EDCA0C68E52}"/>
    <cellStyle name="Normal 54 2 2" xfId="8576" xr:uid="{35741561-BB2D-46E6-A5A3-D8A2B771EB50}"/>
    <cellStyle name="Normal 54 2 2 2" xfId="30066" xr:uid="{6AD095E7-B495-4342-ADB0-9AC8BAAAA2A4}"/>
    <cellStyle name="Normal 54 2 3" xfId="26294" xr:uid="{F488934C-8128-4906-A331-3869D42B4B67}"/>
    <cellStyle name="Normal 54 2 4" xfId="48865" xr:uid="{91D96770-29DB-44F7-AFC9-30ECB799B5A5}"/>
    <cellStyle name="Normal 54 3" xfId="6197" xr:uid="{B0BEA339-0E4A-4F98-B440-5A8802A666E9}"/>
    <cellStyle name="Normal 54 3 2" xfId="27684" xr:uid="{75363C68-4701-45EA-ACB1-F7D9BDBD09BF}"/>
    <cellStyle name="Normal 54 3 3" xfId="49369" xr:uid="{79B9E429-BC22-432E-9F12-7DADC802C046}"/>
    <cellStyle name="Normal 54 4" xfId="13441" xr:uid="{9345DE4F-A523-4485-885F-0A467CF63A9A}"/>
    <cellStyle name="Normal 54 4 2" xfId="34041" xr:uid="{C7326682-1BF4-480C-B4D2-ABE8AF014B75}"/>
    <cellStyle name="Normal 54 5" xfId="23038" xr:uid="{F3FB18F5-6A58-4B6B-ADA7-2844FDD621B7}"/>
    <cellStyle name="Normal 54 6" xfId="23845" xr:uid="{8B4AF37C-033F-464C-98D9-A0FCC83B98D1}"/>
    <cellStyle name="Normal 54 7" xfId="47107" xr:uid="{815C04A1-2466-47C0-8D06-3FC747BCECDD}"/>
    <cellStyle name="Normal 54 8" xfId="2135" xr:uid="{5188E614-EB3E-4763-A608-740303D2B27E}"/>
    <cellStyle name="Normal 55" xfId="1487" xr:uid="{D1465913-CA17-4D10-BC82-F697A37FBC53}"/>
    <cellStyle name="Normal 55 2" xfId="4811" xr:uid="{85BB49FB-18F4-4762-81DB-530763107BA6}"/>
    <cellStyle name="Normal 55 2 2" xfId="8579" xr:uid="{BA4F9D08-36B5-41C3-BB08-4F5039D135EB}"/>
    <cellStyle name="Normal 55 2 2 2" xfId="30069" xr:uid="{B1595AD1-F667-410C-B80F-ACA34F2B908B}"/>
    <cellStyle name="Normal 55 2 3" xfId="26297" xr:uid="{E31431CC-8056-4735-A5AD-C6EA34026BED}"/>
    <cellStyle name="Normal 55 2 4" xfId="48868" xr:uid="{5A88CCF3-0296-4704-B7AE-B476B9FCE3EA}"/>
    <cellStyle name="Normal 55 3" xfId="6200" xr:uid="{FFA3DC31-07F3-43DA-AD72-16E5E31137EF}"/>
    <cellStyle name="Normal 55 3 2" xfId="27687" xr:uid="{E57F96E1-8F9A-4D02-8CC3-768545A50396}"/>
    <cellStyle name="Normal 55 3 3" xfId="49372" xr:uid="{E635AD9A-E5E3-4A35-A872-542E21D61283}"/>
    <cellStyle name="Normal 55 4" xfId="13442" xr:uid="{A9FBF363-471F-4328-9D18-C33C66B024A1}"/>
    <cellStyle name="Normal 55 4 2" xfId="34042" xr:uid="{3C8D39A4-116C-4450-970A-B5E3B957A138}"/>
    <cellStyle name="Normal 55 5" xfId="23039" xr:uid="{FFD468D3-0AA1-4419-A2E3-5826094F21BA}"/>
    <cellStyle name="Normal 55 6" xfId="23848" xr:uid="{B3A66254-040A-4D3A-8F43-941108F4A84F}"/>
    <cellStyle name="Normal 55 7" xfId="47110" xr:uid="{4DB57D99-057A-4390-B37E-372A14536571}"/>
    <cellStyle name="Normal 55 8" xfId="2138" xr:uid="{70243440-7FDF-48B0-B801-4EA85D2D42D4}"/>
    <cellStyle name="Normal 56" xfId="1488" xr:uid="{49DAD11B-D954-4DD2-B726-3C63A400E8D4}"/>
    <cellStyle name="Normal 56 2" xfId="4809" xr:uid="{43D27129-513F-4623-980B-5E6C76C4BB64}"/>
    <cellStyle name="Normal 56 2 2" xfId="8577" xr:uid="{B0EA0BE3-CD6C-4212-AE21-374C374122B9}"/>
    <cellStyle name="Normal 56 2 2 2" xfId="30067" xr:uid="{E839F7E3-7868-4878-8416-28D9F9871248}"/>
    <cellStyle name="Normal 56 2 3" xfId="26295" xr:uid="{4C1A0AED-8087-46C9-BF15-15E2F0B3F885}"/>
    <cellStyle name="Normal 56 2 4" xfId="48866" xr:uid="{E491A0AC-D000-4508-8B0F-E70D62FF4CB5}"/>
    <cellStyle name="Normal 56 3" xfId="6198" xr:uid="{12F99EA4-2E4D-4765-A407-F5D0E73AF66B}"/>
    <cellStyle name="Normal 56 3 2" xfId="27685" xr:uid="{9B6A5EA6-6AC2-4263-850D-FAEDCA9234EE}"/>
    <cellStyle name="Normal 56 3 3" xfId="49370" xr:uid="{FB750CF7-1790-4BD0-9061-F8CF2B7D2DFB}"/>
    <cellStyle name="Normal 56 4" xfId="13443" xr:uid="{D879ECBF-68D9-4EA7-8703-C493AAF05378}"/>
    <cellStyle name="Normal 56 4 2" xfId="34043" xr:uid="{926BB64B-129A-4FB8-B7A8-AC5E616B9DAB}"/>
    <cellStyle name="Normal 56 5" xfId="23040" xr:uid="{9C104454-9850-4A4C-B690-3FAF531D741F}"/>
    <cellStyle name="Normal 56 6" xfId="23846" xr:uid="{FB2B6738-54E4-4087-AD55-9EE42DA4AD5C}"/>
    <cellStyle name="Normal 56 7" xfId="47108" xr:uid="{764A99AD-F80A-40B3-B5C4-E9D1D44F0377}"/>
    <cellStyle name="Normal 56 8" xfId="2136" xr:uid="{8085EC01-CBE3-4341-85D6-5B35ECE8CAD2}"/>
    <cellStyle name="Normal 57" xfId="1490" xr:uid="{8901BCF2-CC16-4E80-AA7F-455B7D641B98}"/>
    <cellStyle name="Normal 57 2" xfId="4810" xr:uid="{C302E04A-F33E-47F3-8FFC-62C7423AF00B}"/>
    <cellStyle name="Normal 57 2 2" xfId="8578" xr:uid="{90C10AEE-4CE4-42A7-9C3A-8E7BB39A82C6}"/>
    <cellStyle name="Normal 57 2 2 2" xfId="30068" xr:uid="{422E78C0-10F9-4027-B897-86223532B53E}"/>
    <cellStyle name="Normal 57 2 3" xfId="26296" xr:uid="{B3C5E7BA-F99B-4B8B-B282-2D05D429D69C}"/>
    <cellStyle name="Normal 57 2 4" xfId="48867" xr:uid="{2C2327D3-11C1-4AC7-AC38-D4ACABC33712}"/>
    <cellStyle name="Normal 57 3" xfId="6199" xr:uid="{CC857EBE-6EC1-4466-9DD4-CF9476DEBB55}"/>
    <cellStyle name="Normal 57 3 2" xfId="27686" xr:uid="{A54D1281-6038-4548-8E75-EB05155256F4}"/>
    <cellStyle name="Normal 57 3 3" xfId="49371" xr:uid="{8AC08148-7858-4B43-9DAD-FC108195B9EF}"/>
    <cellStyle name="Normal 57 4" xfId="13444" xr:uid="{04289583-4B12-452A-AB2A-E03652CD3953}"/>
    <cellStyle name="Normal 57 4 2" xfId="34044" xr:uid="{D31A6865-1B84-4FC4-A6EB-CFB0DDC1EF6E}"/>
    <cellStyle name="Normal 57 5" xfId="23494" xr:uid="{3A3FB0E1-0DAC-42F0-865D-BA025348A7B3}"/>
    <cellStyle name="Normal 57 6" xfId="23847" xr:uid="{25FC65A2-745E-487E-BD54-2B976C1A63C1}"/>
    <cellStyle name="Normal 57 7" xfId="47109" xr:uid="{CB0DABE7-05AD-4767-838E-705B458DF2CD}"/>
    <cellStyle name="Normal 57 8" xfId="2137" xr:uid="{6675F4CE-DAD5-4721-8652-8A1ED54ED594}"/>
    <cellStyle name="Normal 58" xfId="1491" xr:uid="{E7F0BE4C-3527-48D1-AAFC-F121B006E453}"/>
    <cellStyle name="Normal 58 2" xfId="4816" xr:uid="{436C1C7C-0115-4BFB-B32B-E2087C823FBE}"/>
    <cellStyle name="Normal 58 2 2" xfId="8584" xr:uid="{329259D3-AB8D-459F-B0FD-5CB88D327778}"/>
    <cellStyle name="Normal 58 2 2 2" xfId="30074" xr:uid="{180F15CC-E82A-4C32-90AF-6D643900F920}"/>
    <cellStyle name="Normal 58 2 3" xfId="26302" xr:uid="{7DAF8439-1324-4795-A7F6-B33AB883CA52}"/>
    <cellStyle name="Normal 58 2 4" xfId="48873" xr:uid="{EEA82301-3DB4-4E10-AD2A-0CA1A85E762E}"/>
    <cellStyle name="Normal 58 3" xfId="6205" xr:uid="{173F4998-A64E-4106-9BD8-A767699624D4}"/>
    <cellStyle name="Normal 58 3 2" xfId="27692" xr:uid="{B4F5A962-F1D5-4AAA-B258-3AE68B047BB0}"/>
    <cellStyle name="Normal 58 3 3" xfId="49377" xr:uid="{EA248CD5-75C1-4DC0-A0A9-3F1D99B76153}"/>
    <cellStyle name="Normal 58 4" xfId="13445" xr:uid="{A7DF541E-00FB-42AC-9F47-4B9A1D036A60}"/>
    <cellStyle name="Normal 58 4 2" xfId="34045" xr:uid="{035301E8-F1A3-4B4A-83C0-A6738A0F9752}"/>
    <cellStyle name="Normal 58 5" xfId="23495" xr:uid="{14FEE381-1F04-409F-9FA0-CC8163234B49}"/>
    <cellStyle name="Normal 58 6" xfId="23853" xr:uid="{0CDB8E73-B43A-44D2-8263-6A2741562BCA}"/>
    <cellStyle name="Normal 58 7" xfId="47115" xr:uid="{45C8552E-EAD7-4EEA-BA03-C30D31001706}"/>
    <cellStyle name="Normal 58 8" xfId="2143" xr:uid="{EBE4085C-831F-4AAF-9A8A-CDC111A939B8}"/>
    <cellStyle name="Normal 59" xfId="1492" xr:uid="{35AF2802-1385-4452-ABB3-D9CB548FC7AC}"/>
    <cellStyle name="Normal 59 2" xfId="4982" xr:uid="{CECC3B28-E816-4EB7-A90A-E94005CBB50B}"/>
    <cellStyle name="Normal 59 2 2" xfId="8748" xr:uid="{8F93DEA0-3AD0-4BB5-9ED3-FFA95BF562AB}"/>
    <cellStyle name="Normal 59 2 2 2" xfId="30238" xr:uid="{63F17D40-4A9A-434A-8453-990362CAC6E7}"/>
    <cellStyle name="Normal 59 2 3" xfId="26469" xr:uid="{9211AEA6-1910-4446-A53E-15BC86D14949}"/>
    <cellStyle name="Normal 59 2 4" xfId="49043" xr:uid="{D71B6452-DF74-44DE-8AEB-2019DBB9BB11}"/>
    <cellStyle name="Normal 59 3" xfId="6374" xr:uid="{9FA7E4F1-F6B6-4ECC-BA27-0856693C9A37}"/>
    <cellStyle name="Normal 59 3 2" xfId="27862" xr:uid="{84CBB041-1444-479E-8962-50ED645D9CCE}"/>
    <cellStyle name="Normal 59 3 3" xfId="49549" xr:uid="{8FCA5483-B0D2-480D-8E4D-52FA0F08DB0B}"/>
    <cellStyle name="Normal 59 4" xfId="13446" xr:uid="{EB8F84C7-CB30-4986-BC7A-2B952FE17AFF}"/>
    <cellStyle name="Normal 59 4 2" xfId="34046" xr:uid="{FC4CCF76-B309-412A-B10A-7106845F9496}"/>
    <cellStyle name="Normal 59 5" xfId="23496" xr:uid="{44B79CA1-EC49-45D2-A627-BC255750FFD1}"/>
    <cellStyle name="Normal 59 6" xfId="24022" xr:uid="{FB06F6C2-1FDF-426C-AEEB-B31111A01DBD}"/>
    <cellStyle name="Normal 59 7" xfId="47284" xr:uid="{11E9617A-74A0-4940-91B7-D3B506E7819C}"/>
    <cellStyle name="Normal 59 8" xfId="2311" xr:uid="{ACF478A9-AAA5-4FFA-A81B-7A9078D13343}"/>
    <cellStyle name="Normal 6" xfId="887" xr:uid="{595864FA-C8AC-4A2D-A2AE-CD2F4BF14D0A}"/>
    <cellStyle name="Normal 6 10" xfId="13447" xr:uid="{BB3C0E33-06ED-4A20-A870-0BF9084F9C31}"/>
    <cellStyle name="Normal 6 10 2" xfId="13448" xr:uid="{733D373E-4E7F-4DE6-880B-859197BDC713}"/>
    <cellStyle name="Normal 6 10 2 2" xfId="13449" xr:uid="{D7D24128-6621-4A94-B048-C3CB93EA0B65}"/>
    <cellStyle name="Normal 6 10 2 2 2" xfId="13450" xr:uid="{C075C839-8AAC-47F1-928F-B5F091F0082C}"/>
    <cellStyle name="Normal 6 10 2 2 2 2" xfId="13451" xr:uid="{95A442B6-E728-46C2-B25A-B10449B6B008}"/>
    <cellStyle name="Normal 6 10 2 2 2 2 2" xfId="34051" xr:uid="{385751A3-B458-4466-9661-FF01DB9929C3}"/>
    <cellStyle name="Normal 6 10 2 2 2 3" xfId="34050" xr:uid="{3521C3EE-3A67-4DD3-9C0C-228AF1136A34}"/>
    <cellStyle name="Normal 6 10 2 2 3" xfId="13452" xr:uid="{7EB47220-AE7F-4601-9B99-68B00C975D9B}"/>
    <cellStyle name="Normal 6 10 2 2 3 2" xfId="34052" xr:uid="{BC29A0B3-B8DD-42E0-BF3D-4493130ADCC7}"/>
    <cellStyle name="Normal 6 10 2 2 4" xfId="34049" xr:uid="{38489F1B-AAF3-45F4-80ED-2B4D64A6E6BC}"/>
    <cellStyle name="Normal 6 10 2 3" xfId="13453" xr:uid="{7E437A57-A24F-4137-B905-3237BB663142}"/>
    <cellStyle name="Normal 6 10 2 3 2" xfId="13454" xr:uid="{7D0C70F6-51D7-45BA-9CD2-5D2F9FE3EE17}"/>
    <cellStyle name="Normal 6 10 2 3 2 2" xfId="34054" xr:uid="{EF80D3B7-0F9A-4CF1-A389-82731741BA9C}"/>
    <cellStyle name="Normal 6 10 2 3 3" xfId="34053" xr:uid="{06184CC3-CEAA-4AC8-86B8-95689BC72DFB}"/>
    <cellStyle name="Normal 6 10 2 4" xfId="13455" xr:uid="{87D6A047-2E7F-46F4-877A-B115DB81A7C5}"/>
    <cellStyle name="Normal 6 10 2 4 2" xfId="13456" xr:uid="{F7F136C7-3540-484E-BA76-D58C9FE38C04}"/>
    <cellStyle name="Normal 6 10 2 4 2 2" xfId="34056" xr:uid="{2F11365C-C27F-4C22-8067-7DAAF7C745EB}"/>
    <cellStyle name="Normal 6 10 2 4 3" xfId="34055" xr:uid="{C4DB4869-7D60-4A9A-943A-8C9718070EA7}"/>
    <cellStyle name="Normal 6 10 2 5" xfId="13457" xr:uid="{EC5BE8EF-1B2B-4D18-9C15-FD9ABB724681}"/>
    <cellStyle name="Normal 6 10 2 5 2" xfId="34057" xr:uid="{6CE2AA86-0B0B-472F-8CA7-026DDAB831FB}"/>
    <cellStyle name="Normal 6 10 2 6" xfId="34048" xr:uid="{9C0CB71A-366E-44AD-9A91-88B3D54F5751}"/>
    <cellStyle name="Normal 6 10 3" xfId="13458" xr:uid="{1F242551-A109-4355-A210-24C4E2AA159E}"/>
    <cellStyle name="Normal 6 10 3 2" xfId="13459" xr:uid="{445B3423-5382-4022-B3B1-FFF40FEF81C8}"/>
    <cellStyle name="Normal 6 10 3 2 2" xfId="13460" xr:uid="{7B55731C-1734-40CA-945F-B6EB4879B19A}"/>
    <cellStyle name="Normal 6 10 3 2 2 2" xfId="34060" xr:uid="{973F222A-B6BA-422F-8D3C-ED4CAF7B7CAA}"/>
    <cellStyle name="Normal 6 10 3 2 3" xfId="34059" xr:uid="{249D44D1-FF16-49A6-AD3E-AF727B1B1DAD}"/>
    <cellStyle name="Normal 6 10 3 3" xfId="13461" xr:uid="{772453EF-EE36-437E-BA10-267F1E8753E8}"/>
    <cellStyle name="Normal 6 10 3 3 2" xfId="34061" xr:uid="{43022813-D821-4F3E-9FEF-2A49DA244389}"/>
    <cellStyle name="Normal 6 10 3 4" xfId="34058" xr:uid="{A7E4E9AA-D6AE-4B7E-9132-60BDD109CED4}"/>
    <cellStyle name="Normal 6 10 4" xfId="13462" xr:uid="{DA6210FC-79F8-4AF5-BB07-1453B7990F8E}"/>
    <cellStyle name="Normal 6 10 4 2" xfId="13463" xr:uid="{AAAB841F-7048-4892-A16A-FA5661D185A8}"/>
    <cellStyle name="Normal 6 10 4 2 2" xfId="34063" xr:uid="{B306A81E-1206-47A3-9D99-A05444DFF2E5}"/>
    <cellStyle name="Normal 6 10 4 3" xfId="34062" xr:uid="{BFB17800-CB5E-4C71-948F-C76D6F502526}"/>
    <cellStyle name="Normal 6 10 5" xfId="13464" xr:uid="{23BDF303-48C3-423C-BADD-7E0DD5199ACF}"/>
    <cellStyle name="Normal 6 10 5 2" xfId="13465" xr:uid="{BA62A8C8-D76B-41D2-8B36-593182B29597}"/>
    <cellStyle name="Normal 6 10 5 2 2" xfId="34065" xr:uid="{D489AF2E-E5CB-4CC0-A489-C814CA01D3C0}"/>
    <cellStyle name="Normal 6 10 5 3" xfId="34064" xr:uid="{6AA13422-3AAC-446D-94FE-A13372927990}"/>
    <cellStyle name="Normal 6 10 6" xfId="13466" xr:uid="{C4BA76DC-6D03-4291-ABDB-62B3A71BBEED}"/>
    <cellStyle name="Normal 6 10 6 2" xfId="34066" xr:uid="{4DFC7943-169E-41B1-B495-3A8B57FCF73F}"/>
    <cellStyle name="Normal 6 10 7" xfId="34047" xr:uid="{9E330F36-D04E-4D92-AEDA-5D8364A754C2}"/>
    <cellStyle name="Normal 6 11" xfId="13467" xr:uid="{0952A3B0-F40A-4941-B808-D20962957C52}"/>
    <cellStyle name="Normal 6 11 2" xfId="13468" xr:uid="{12680A9B-0829-4918-A268-6DED4AEEB825}"/>
    <cellStyle name="Normal 6 11 2 2" xfId="13469" xr:uid="{B2E31F75-2BAA-47FE-8147-EC6581285382}"/>
    <cellStyle name="Normal 6 11 2 2 2" xfId="13470" xr:uid="{4B0478C9-96E5-4D9C-8B36-A69F56F1ACCE}"/>
    <cellStyle name="Normal 6 11 2 2 2 2" xfId="13471" xr:uid="{285F3246-61B9-4211-8AC2-BB24D24CC724}"/>
    <cellStyle name="Normal 6 11 2 2 2 2 2" xfId="34071" xr:uid="{466CEE52-F0AC-4349-B468-25EFC2359556}"/>
    <cellStyle name="Normal 6 11 2 2 2 3" xfId="34070" xr:uid="{4D89CCA4-7BA1-48AD-BC45-C2B3784B8C54}"/>
    <cellStyle name="Normal 6 11 2 2 3" xfId="13472" xr:uid="{28F4AE42-C1EF-4556-AAA1-2CB8CD04DA82}"/>
    <cellStyle name="Normal 6 11 2 2 3 2" xfId="34072" xr:uid="{55C917DD-2972-4981-925A-8A98A25B1F0D}"/>
    <cellStyle name="Normal 6 11 2 2 4" xfId="34069" xr:uid="{C25E3829-72F1-4308-BFEF-43E6D48A2A16}"/>
    <cellStyle name="Normal 6 11 2 3" xfId="13473" xr:uid="{B8DCB684-856C-49D3-9140-3CF60A22C990}"/>
    <cellStyle name="Normal 6 11 2 3 2" xfId="13474" xr:uid="{C588F61C-72AB-4D28-87BC-769121C6EA46}"/>
    <cellStyle name="Normal 6 11 2 3 2 2" xfId="34074" xr:uid="{5C5ADC1F-71A0-4F05-A891-FF8926C94F45}"/>
    <cellStyle name="Normal 6 11 2 3 3" xfId="34073" xr:uid="{102FDC7D-948D-4EA9-870E-1BE2860AE9B1}"/>
    <cellStyle name="Normal 6 11 2 4" xfId="13475" xr:uid="{30256E82-3561-4BCE-8A70-3C49A3430E40}"/>
    <cellStyle name="Normal 6 11 2 4 2" xfId="13476" xr:uid="{ACCEB107-BF9B-4A74-960F-1219B0024F14}"/>
    <cellStyle name="Normal 6 11 2 4 2 2" xfId="34076" xr:uid="{FE434543-E2D2-444A-AC8C-824A61E12ED9}"/>
    <cellStyle name="Normal 6 11 2 4 3" xfId="34075" xr:uid="{1BE5AE7D-0BC9-4031-B4D4-FC179286A094}"/>
    <cellStyle name="Normal 6 11 2 5" xfId="13477" xr:uid="{578A4D58-60DD-4ED3-B558-D95401009621}"/>
    <cellStyle name="Normal 6 11 2 5 2" xfId="34077" xr:uid="{E154F593-6B30-4C6F-85FE-835B58B652AB}"/>
    <cellStyle name="Normal 6 11 2 6" xfId="34068" xr:uid="{5E930B12-BE4F-425C-B4FC-560B49EE8AEE}"/>
    <cellStyle name="Normal 6 11 3" xfId="13478" xr:uid="{DD7B0728-3564-4A64-8B0E-2CBA23CD029C}"/>
    <cellStyle name="Normal 6 11 3 2" xfId="13479" xr:uid="{73CA5C25-A0A2-4F2A-974A-2CD98F9FB55F}"/>
    <cellStyle name="Normal 6 11 3 2 2" xfId="13480" xr:uid="{6DDC4426-3D83-42A9-8ADE-CD4CC4B64EE7}"/>
    <cellStyle name="Normal 6 11 3 2 2 2" xfId="34080" xr:uid="{8EA86D49-5A43-48C8-8D99-CCD3355B648E}"/>
    <cellStyle name="Normal 6 11 3 2 3" xfId="34079" xr:uid="{B3637C2C-130B-41C9-B8C9-2D5B4456C75E}"/>
    <cellStyle name="Normal 6 11 3 3" xfId="13481" xr:uid="{A65FE324-B7EB-4857-AB0E-B34973F16049}"/>
    <cellStyle name="Normal 6 11 3 3 2" xfId="34081" xr:uid="{5B2F2BA8-15E8-495F-8D79-AA2E1E650480}"/>
    <cellStyle name="Normal 6 11 3 4" xfId="34078" xr:uid="{BE17EA17-8F13-4F13-ABAF-9BBA7AD85085}"/>
    <cellStyle name="Normal 6 11 4" xfId="13482" xr:uid="{277920BB-84D6-4411-B73C-C28B36C219EB}"/>
    <cellStyle name="Normal 6 11 4 2" xfId="13483" xr:uid="{9205E412-94AB-49CC-843A-9A3BC5FD5157}"/>
    <cellStyle name="Normal 6 11 4 2 2" xfId="34083" xr:uid="{95D6B57F-DA9E-4DA5-B139-CE516DE3CFBD}"/>
    <cellStyle name="Normal 6 11 4 3" xfId="34082" xr:uid="{F60E7E05-248F-4780-9B49-66D243A8BB88}"/>
    <cellStyle name="Normal 6 11 5" xfId="13484" xr:uid="{A5403456-4503-4B87-8615-38A4B0E33A87}"/>
    <cellStyle name="Normal 6 11 5 2" xfId="13485" xr:uid="{C0174867-EDE6-4390-9866-0B34818A0B4E}"/>
    <cellStyle name="Normal 6 11 5 2 2" xfId="34085" xr:uid="{B2C9FF7A-1032-495D-821F-20653A20A223}"/>
    <cellStyle name="Normal 6 11 5 3" xfId="34084" xr:uid="{B460F687-8A9B-4F38-9E86-1363776F80A3}"/>
    <cellStyle name="Normal 6 11 6" xfId="13486" xr:uid="{3C8ED21D-60CD-4A9B-A8BF-68F2850186B2}"/>
    <cellStyle name="Normal 6 11 6 2" xfId="34086" xr:uid="{FCCC1A4C-C2A7-4A7A-837D-606C3E1BDE8C}"/>
    <cellStyle name="Normal 6 11 7" xfId="34067" xr:uid="{3FA27678-B7CC-4526-9F9D-032A8D24F278}"/>
    <cellStyle name="Normal 6 12" xfId="13487" xr:uid="{985CD1A6-50D8-4DAE-B6DB-14A7CEFBA803}"/>
    <cellStyle name="Normal 6 12 2" xfId="13488" xr:uid="{483D7B4C-AF14-428B-B75E-D628D67160E5}"/>
    <cellStyle name="Normal 6 12 2 2" xfId="13489" xr:uid="{F0D74D00-41D7-4CD8-97DC-D7CEDAC0677D}"/>
    <cellStyle name="Normal 6 12 2 2 2" xfId="13490" xr:uid="{64A817C7-C885-4969-B10D-320049B3A8E3}"/>
    <cellStyle name="Normal 6 12 2 2 2 2" xfId="13491" xr:uid="{3CAB3BFF-03F4-46FE-A01D-BC9237810578}"/>
    <cellStyle name="Normal 6 12 2 2 2 2 2" xfId="34091" xr:uid="{C3B8B5AD-0D2F-4569-873C-FB073EAD9865}"/>
    <cellStyle name="Normal 6 12 2 2 2 3" xfId="34090" xr:uid="{8E789172-6D14-4ADF-8DB2-A7DB8D94BB32}"/>
    <cellStyle name="Normal 6 12 2 2 3" xfId="13492" xr:uid="{354679C8-49F3-43B7-94FC-9EA43CCF4C58}"/>
    <cellStyle name="Normal 6 12 2 2 3 2" xfId="34092" xr:uid="{7B3363D3-8092-44BC-AA88-52DA82445F38}"/>
    <cellStyle name="Normal 6 12 2 2 4" xfId="34089" xr:uid="{140B7C22-D2DA-4CFD-A281-4A62AC32E380}"/>
    <cellStyle name="Normal 6 12 2 3" xfId="13493" xr:uid="{F961FD8C-1A98-4ACC-845E-8ABCC773ABBB}"/>
    <cellStyle name="Normal 6 12 2 3 2" xfId="13494" xr:uid="{3F9A2425-3BAD-43BE-AA00-01FF3A68D697}"/>
    <cellStyle name="Normal 6 12 2 3 2 2" xfId="34094" xr:uid="{93C4B752-FE86-480F-8A26-0783A8FD8B13}"/>
    <cellStyle name="Normal 6 12 2 3 3" xfId="34093" xr:uid="{AFA87757-BE24-4ECC-A74B-90D26AEDE3D0}"/>
    <cellStyle name="Normal 6 12 2 4" xfId="13495" xr:uid="{5379DE41-DCB9-4070-981C-33660DA7D3FE}"/>
    <cellStyle name="Normal 6 12 2 4 2" xfId="13496" xr:uid="{D830EFF0-174B-4D7B-A57F-519D6A36E1D8}"/>
    <cellStyle name="Normal 6 12 2 4 2 2" xfId="34096" xr:uid="{1C047682-49A3-4E6F-9451-06E602E56FED}"/>
    <cellStyle name="Normal 6 12 2 4 3" xfId="34095" xr:uid="{8D6FB5C3-B079-4E3B-B6B0-12A733C4CCA0}"/>
    <cellStyle name="Normal 6 12 2 5" xfId="13497" xr:uid="{DCB32320-A69E-46CC-8809-38C51C38108D}"/>
    <cellStyle name="Normal 6 12 2 5 2" xfId="34097" xr:uid="{ED0C6041-EB90-4EA7-89F4-91388D01C4F2}"/>
    <cellStyle name="Normal 6 12 2 6" xfId="34088" xr:uid="{9D695DE1-1C37-4DD6-8134-450559163ACC}"/>
    <cellStyle name="Normal 6 12 3" xfId="13498" xr:uid="{13F9F8A3-4339-410C-A431-8F47B64B9042}"/>
    <cellStyle name="Normal 6 12 3 2" xfId="13499" xr:uid="{131701D3-B229-4531-9A07-8A0B7CD74266}"/>
    <cellStyle name="Normal 6 12 3 2 2" xfId="13500" xr:uid="{48E7BF13-F4E3-41D0-A1B1-991215DEF131}"/>
    <cellStyle name="Normal 6 12 3 2 2 2" xfId="34100" xr:uid="{95EB6939-528D-4099-A29B-821CAAFDE522}"/>
    <cellStyle name="Normal 6 12 3 2 3" xfId="34099" xr:uid="{30F77CEB-F718-4DC1-AD42-D27104867F4E}"/>
    <cellStyle name="Normal 6 12 3 3" xfId="13501" xr:uid="{F4ECB982-77B7-438A-9A00-E46C05E8E0E1}"/>
    <cellStyle name="Normal 6 12 3 3 2" xfId="34101" xr:uid="{A8FC5E18-6876-4259-B597-9CCE18ACFECB}"/>
    <cellStyle name="Normal 6 12 3 4" xfId="34098" xr:uid="{DDC66AA6-0F27-4CA9-8BE4-96AFC4918138}"/>
    <cellStyle name="Normal 6 12 4" xfId="13502" xr:uid="{2B4552BE-CAFD-4D2F-8C1D-A83406421933}"/>
    <cellStyle name="Normal 6 12 4 2" xfId="13503" xr:uid="{FDE262ED-C26D-46FD-9F92-678EE4294D98}"/>
    <cellStyle name="Normal 6 12 4 2 2" xfId="34103" xr:uid="{764C53CF-6200-4853-89D3-DD67118E967F}"/>
    <cellStyle name="Normal 6 12 4 3" xfId="34102" xr:uid="{B3802AD1-4C1E-420B-A75D-F71488A21E30}"/>
    <cellStyle name="Normal 6 12 5" xfId="13504" xr:uid="{F70FFC30-FFD2-4124-9A33-02E2055DEB5F}"/>
    <cellStyle name="Normal 6 12 5 2" xfId="13505" xr:uid="{C990DAC4-34E2-4C9B-90D6-224BCF6AFDAB}"/>
    <cellStyle name="Normal 6 12 5 2 2" xfId="34105" xr:uid="{953D6DBE-44AC-4FE3-8B0A-7A4815EC140A}"/>
    <cellStyle name="Normal 6 12 5 3" xfId="34104" xr:uid="{DE87578B-DB24-4BB9-9F15-66D1A2437384}"/>
    <cellStyle name="Normal 6 12 6" xfId="13506" xr:uid="{E171285C-AFB4-4681-A65D-32988D21B815}"/>
    <cellStyle name="Normal 6 12 6 2" xfId="34106" xr:uid="{8BB35DD5-51BD-42BF-B319-7EA008177245}"/>
    <cellStyle name="Normal 6 12 7" xfId="34087" xr:uid="{634584A2-E519-4B87-B5AF-6E89446967FD}"/>
    <cellStyle name="Normal 6 13" xfId="13507" xr:uid="{50929638-A37F-4B54-A7CE-F32AA15F97F5}"/>
    <cellStyle name="Normal 6 13 2" xfId="13508" xr:uid="{B6D83C83-B8C4-47FE-91C7-F930D6BE9D07}"/>
    <cellStyle name="Normal 6 13 2 2" xfId="13509" xr:uid="{3A313145-8C24-4578-A548-7CDC03A72766}"/>
    <cellStyle name="Normal 6 13 2 2 2" xfId="13510" xr:uid="{5919C675-550D-4731-BB80-5AF25AB7D60C}"/>
    <cellStyle name="Normal 6 13 2 2 2 2" xfId="13511" xr:uid="{5203D190-2307-43C2-B82C-EBC40A89E3FC}"/>
    <cellStyle name="Normal 6 13 2 2 2 2 2" xfId="34111" xr:uid="{AD26B9CA-0A76-404F-92D0-5EB5A642D45C}"/>
    <cellStyle name="Normal 6 13 2 2 2 3" xfId="34110" xr:uid="{CB05C8B0-6E19-44B3-B70B-26242CA10270}"/>
    <cellStyle name="Normal 6 13 2 2 3" xfId="13512" xr:uid="{E9BD7B66-8E5F-4D62-896F-7C89B9DAC1E9}"/>
    <cellStyle name="Normal 6 13 2 2 3 2" xfId="34112" xr:uid="{14077319-DB8F-4984-9641-F6E7D8D9AB8B}"/>
    <cellStyle name="Normal 6 13 2 2 4" xfId="34109" xr:uid="{4F394E5F-CBCE-409A-8304-F81DAFDED1EC}"/>
    <cellStyle name="Normal 6 13 2 3" xfId="13513" xr:uid="{2132DB0F-4817-4E8A-9D3B-117A6825F407}"/>
    <cellStyle name="Normal 6 13 2 3 2" xfId="13514" xr:uid="{90A4CC25-0E39-4A86-94C7-4822AED51013}"/>
    <cellStyle name="Normal 6 13 2 3 2 2" xfId="34114" xr:uid="{A9A47811-7E8A-4B6F-8FDC-799D293FFC75}"/>
    <cellStyle name="Normal 6 13 2 3 3" xfId="34113" xr:uid="{6141CFC6-8577-48AA-A668-492DAD829D75}"/>
    <cellStyle name="Normal 6 13 2 4" xfId="13515" xr:uid="{ABA2B27E-DF47-43FF-8221-863B3D244A15}"/>
    <cellStyle name="Normal 6 13 2 4 2" xfId="13516" xr:uid="{159713C0-96BD-42E6-BB69-BBE3B6DFECCB}"/>
    <cellStyle name="Normal 6 13 2 4 2 2" xfId="34116" xr:uid="{B482DC02-3825-469D-B857-5A2F10B7903F}"/>
    <cellStyle name="Normal 6 13 2 4 3" xfId="34115" xr:uid="{BF98BE3A-D62C-41BB-B5B9-05FEFF482AB2}"/>
    <cellStyle name="Normal 6 13 2 5" xfId="13517" xr:uid="{DEF6F9A2-6B5B-4FE7-A0FD-1F90152C5588}"/>
    <cellStyle name="Normal 6 13 2 5 2" xfId="34117" xr:uid="{C0CC6A1B-B4A7-485F-9FEF-FA00F7A992C8}"/>
    <cellStyle name="Normal 6 13 2 6" xfId="34108" xr:uid="{72F38FBD-3C73-44D1-AE04-408034243F45}"/>
    <cellStyle name="Normal 6 13 3" xfId="13518" xr:uid="{928E52D0-C711-421B-9BA2-4A3A9DA32FD2}"/>
    <cellStyle name="Normal 6 13 3 2" xfId="13519" xr:uid="{A3E604DD-F4F0-4D34-BCC7-0493A1EA5A18}"/>
    <cellStyle name="Normal 6 13 3 2 2" xfId="13520" xr:uid="{C0319A10-B254-40C4-827C-54B5F32306C9}"/>
    <cellStyle name="Normal 6 13 3 2 2 2" xfId="34120" xr:uid="{90F5D7EE-DB94-441F-99D8-01506E29D53D}"/>
    <cellStyle name="Normal 6 13 3 2 3" xfId="34119" xr:uid="{3F5FA4BC-7A58-4C90-BEF6-E2A02E19F3DB}"/>
    <cellStyle name="Normal 6 13 3 3" xfId="13521" xr:uid="{7E631E45-B35F-4080-99E1-F4A959135A31}"/>
    <cellStyle name="Normal 6 13 3 3 2" xfId="34121" xr:uid="{F021218B-6A48-46D7-B958-EB414C29FA33}"/>
    <cellStyle name="Normal 6 13 3 4" xfId="34118" xr:uid="{91BC3416-C489-47A5-926F-0C7FBA3C02D7}"/>
    <cellStyle name="Normal 6 13 4" xfId="13522" xr:uid="{FAB80388-29EF-4EB4-AC25-CF4E870E329F}"/>
    <cellStyle name="Normal 6 13 4 2" xfId="13523" xr:uid="{87D57BD2-5F0F-4699-BC45-F84724728E84}"/>
    <cellStyle name="Normal 6 13 4 2 2" xfId="34123" xr:uid="{AFE153C2-0F6C-4149-85E0-B8D9A5CD17C8}"/>
    <cellStyle name="Normal 6 13 4 3" xfId="34122" xr:uid="{D52832CE-BC31-4741-B3F7-DB651F51C040}"/>
    <cellStyle name="Normal 6 13 5" xfId="13524" xr:uid="{A0D516C4-AEA2-4B36-A9AB-9EF74DA99312}"/>
    <cellStyle name="Normal 6 13 5 2" xfId="13525" xr:uid="{9B4F14C3-BA03-4897-98AC-1E66503D7AA7}"/>
    <cellStyle name="Normal 6 13 5 2 2" xfId="34125" xr:uid="{E7E5F35F-9575-4836-BE9B-B45ACDD30859}"/>
    <cellStyle name="Normal 6 13 5 3" xfId="34124" xr:uid="{BE6CC97D-D7CC-41F6-9594-297BAC7F2AA0}"/>
    <cellStyle name="Normal 6 13 6" xfId="13526" xr:uid="{ECF1657C-4744-4976-84C3-4EBC045B20C4}"/>
    <cellStyle name="Normal 6 13 6 2" xfId="34126" xr:uid="{D021F073-41A2-4E36-83C4-4D5E94EFBFC3}"/>
    <cellStyle name="Normal 6 13 7" xfId="34107" xr:uid="{A7EFC3A9-46C1-42AD-A2FC-1E9250FE9347}"/>
    <cellStyle name="Normal 6 14" xfId="13527" xr:uid="{96109265-FFE7-4B5C-8157-0956918A1F73}"/>
    <cellStyle name="Normal 6 14 2" xfId="13528" xr:uid="{BC213667-B13C-422D-A2D5-C0BA53AC8B80}"/>
    <cellStyle name="Normal 6 14 2 2" xfId="13529" xr:uid="{5638BF54-CEF1-4888-BF88-0FC850853EB4}"/>
    <cellStyle name="Normal 6 14 2 2 2" xfId="13530" xr:uid="{E3F31002-90C8-43DF-9F96-285FF1802490}"/>
    <cellStyle name="Normal 6 14 2 2 2 2" xfId="13531" xr:uid="{0FCE81B9-5B87-4366-B184-EF119664FB31}"/>
    <cellStyle name="Normal 6 14 2 2 2 2 2" xfId="34131" xr:uid="{4C998CD1-2609-4015-B105-48C5748EF19B}"/>
    <cellStyle name="Normal 6 14 2 2 2 3" xfId="34130" xr:uid="{A1C0CC65-E29C-4C61-8D8B-750D71BEDBFB}"/>
    <cellStyle name="Normal 6 14 2 2 3" xfId="13532" xr:uid="{349AD598-AD2E-49A7-92FD-18AD22F7E7C1}"/>
    <cellStyle name="Normal 6 14 2 2 3 2" xfId="34132" xr:uid="{543B3B02-5CBA-4D87-B251-CE9FCFFFA992}"/>
    <cellStyle name="Normal 6 14 2 2 4" xfId="34129" xr:uid="{ECE48A9F-4090-4139-BD44-5388809CC2FE}"/>
    <cellStyle name="Normal 6 14 2 3" xfId="13533" xr:uid="{508F73FC-C6F0-47D0-B16B-0423BE2263A8}"/>
    <cellStyle name="Normal 6 14 2 3 2" xfId="13534" xr:uid="{65FB7C3A-BACA-42B8-96FE-14EF30D9E077}"/>
    <cellStyle name="Normal 6 14 2 3 2 2" xfId="34134" xr:uid="{66E71A62-297A-4DC9-8976-DB5F00109CED}"/>
    <cellStyle name="Normal 6 14 2 3 3" xfId="34133" xr:uid="{D26C4B28-0C4A-4623-9937-422D637A287F}"/>
    <cellStyle name="Normal 6 14 2 4" xfId="13535" xr:uid="{93DE398A-1347-4FB1-8308-F4B4AFDAA99F}"/>
    <cellStyle name="Normal 6 14 2 4 2" xfId="13536" xr:uid="{311D4CB2-1797-4299-AB73-6C2E5B4F7547}"/>
    <cellStyle name="Normal 6 14 2 4 2 2" xfId="34136" xr:uid="{733EA0C7-6BDA-4D57-BEB2-97D20CF5203E}"/>
    <cellStyle name="Normal 6 14 2 4 3" xfId="34135" xr:uid="{5860F687-9D32-4C65-AF4B-492563F2EC4B}"/>
    <cellStyle name="Normal 6 14 2 5" xfId="13537" xr:uid="{A49701BE-917B-45BA-B1B2-8592F07D0F4F}"/>
    <cellStyle name="Normal 6 14 2 5 2" xfId="34137" xr:uid="{A1AB22F1-569B-4ACB-B8FE-D19F49F38C1C}"/>
    <cellStyle name="Normal 6 14 2 6" xfId="34128" xr:uid="{F4937395-BADE-403D-A274-03245AC6F968}"/>
    <cellStyle name="Normal 6 14 3" xfId="13538" xr:uid="{1A46808A-DD3C-45D9-B535-E1A2FD02E27E}"/>
    <cellStyle name="Normal 6 14 3 2" xfId="13539" xr:uid="{6DF4A0B7-6E2D-4329-A205-77465162BA3B}"/>
    <cellStyle name="Normal 6 14 3 2 2" xfId="13540" xr:uid="{99CA7F94-C711-41F2-A688-6CF0A6EF60D8}"/>
    <cellStyle name="Normal 6 14 3 2 2 2" xfId="34140" xr:uid="{AD834D8F-3CDC-4672-A0D9-0BEB543C0E9C}"/>
    <cellStyle name="Normal 6 14 3 2 3" xfId="34139" xr:uid="{B9438D5B-FF31-4DE2-B4FD-481DEBCAF8BE}"/>
    <cellStyle name="Normal 6 14 3 3" xfId="13541" xr:uid="{8E6067D9-E3DE-4B87-9727-870BBE4E8DE9}"/>
    <cellStyle name="Normal 6 14 3 3 2" xfId="34141" xr:uid="{B43A9B5C-333B-4415-B298-AC3D149A7738}"/>
    <cellStyle name="Normal 6 14 3 4" xfId="34138" xr:uid="{6113FC8D-EE97-4697-B501-4C119199D515}"/>
    <cellStyle name="Normal 6 14 4" xfId="13542" xr:uid="{E2496EB0-AA62-4850-A4F5-0A0D4E64D4B2}"/>
    <cellStyle name="Normal 6 14 4 2" xfId="13543" xr:uid="{D85E65EE-E9F6-4221-A889-BA2156AF2E2C}"/>
    <cellStyle name="Normal 6 14 4 2 2" xfId="34143" xr:uid="{87CD5E40-B469-4A03-982A-7F3FC935701D}"/>
    <cellStyle name="Normal 6 14 4 3" xfId="34142" xr:uid="{7A9BC597-799B-4F17-93A4-AB749C7E1F92}"/>
    <cellStyle name="Normal 6 14 5" xfId="13544" xr:uid="{5D7170CD-0690-4C4D-895B-4F3E25E84C93}"/>
    <cellStyle name="Normal 6 14 5 2" xfId="13545" xr:uid="{8F9BF735-7B49-4E01-BC79-D5EB2729FA76}"/>
    <cellStyle name="Normal 6 14 5 2 2" xfId="34145" xr:uid="{5C8A40E9-D716-4AEC-998D-80460BA5ADBC}"/>
    <cellStyle name="Normal 6 14 5 3" xfId="34144" xr:uid="{0D2C3AD2-B75A-4C14-A634-B70F51330EC4}"/>
    <cellStyle name="Normal 6 14 6" xfId="13546" xr:uid="{DD3694B8-DE53-4A66-A852-A59D56F6C055}"/>
    <cellStyle name="Normal 6 14 6 2" xfId="34146" xr:uid="{3E3B3E5C-63DF-40EC-8534-3882316852E7}"/>
    <cellStyle name="Normal 6 14 7" xfId="34127" xr:uid="{33EF8834-0D10-46DD-AFAA-C5C3F890DF4F}"/>
    <cellStyle name="Normal 6 15" xfId="13547" xr:uid="{ED599D53-2912-43D2-AA8C-6FF83BFA0691}"/>
    <cellStyle name="Normal 6 15 2" xfId="13548" xr:uid="{C699B582-2BCD-4F14-95F1-4FDC6AEBFD05}"/>
    <cellStyle name="Normal 6 15 2 2" xfId="13549" xr:uid="{8C2E2AD3-4D84-4BA4-B540-76713E7AF2F0}"/>
    <cellStyle name="Normal 6 15 2 2 2" xfId="13550" xr:uid="{32FA0FF4-3E2E-4407-9AD1-82749301CE41}"/>
    <cellStyle name="Normal 6 15 2 2 2 2" xfId="13551" xr:uid="{70618412-ED44-4858-BC71-5E908687FC7B}"/>
    <cellStyle name="Normal 6 15 2 2 2 2 2" xfId="34151" xr:uid="{6E54B53F-50AB-4981-AED9-0980DBD9A09F}"/>
    <cellStyle name="Normal 6 15 2 2 2 3" xfId="34150" xr:uid="{92701226-1925-4414-8997-CA2A97D25766}"/>
    <cellStyle name="Normal 6 15 2 2 3" xfId="13552" xr:uid="{1F351D0F-513A-4785-82F1-2DBE7F5D9741}"/>
    <cellStyle name="Normal 6 15 2 2 3 2" xfId="34152" xr:uid="{76959764-24A5-4426-80B6-E43FF7A4620B}"/>
    <cellStyle name="Normal 6 15 2 2 4" xfId="34149" xr:uid="{FC6CEA14-17B4-429A-8D75-318DFF349B7D}"/>
    <cellStyle name="Normal 6 15 2 3" xfId="13553" xr:uid="{2407BB59-DE0A-454B-8FA4-C26B18FCE296}"/>
    <cellStyle name="Normal 6 15 2 3 2" xfId="13554" xr:uid="{7241EA34-43AA-424C-A454-23A5C31BA299}"/>
    <cellStyle name="Normal 6 15 2 3 2 2" xfId="34154" xr:uid="{E5B93E05-D51D-4BB3-A2B3-94DB75EE4861}"/>
    <cellStyle name="Normal 6 15 2 3 3" xfId="34153" xr:uid="{C838FFD0-D025-447D-BC82-9F5D7DCDBD99}"/>
    <cellStyle name="Normal 6 15 2 4" xfId="13555" xr:uid="{E116254C-E52C-4A72-9902-05170EBD4253}"/>
    <cellStyle name="Normal 6 15 2 4 2" xfId="13556" xr:uid="{F4E066E0-B1DA-406B-827A-261E7C00DD7C}"/>
    <cellStyle name="Normal 6 15 2 4 2 2" xfId="34156" xr:uid="{9024FE65-9251-4DDC-A0CA-E0646045F466}"/>
    <cellStyle name="Normal 6 15 2 4 3" xfId="34155" xr:uid="{29887070-CEDA-419C-AA20-B4D6BF3AC854}"/>
    <cellStyle name="Normal 6 15 2 5" xfId="13557" xr:uid="{84659676-2ADD-4792-BE1F-C4EFD078C952}"/>
    <cellStyle name="Normal 6 15 2 5 2" xfId="34157" xr:uid="{FF91B985-824B-47CE-98C1-DEBCEED5F62C}"/>
    <cellStyle name="Normal 6 15 2 6" xfId="34148" xr:uid="{4852C231-C1E0-4063-AF2C-136202A36620}"/>
    <cellStyle name="Normal 6 15 3" xfId="13558" xr:uid="{FC5912FF-9D3D-4C89-8082-E88925821D9E}"/>
    <cellStyle name="Normal 6 15 3 2" xfId="13559" xr:uid="{88479EEE-ED8E-4290-B6DF-9A553EE2BD01}"/>
    <cellStyle name="Normal 6 15 3 2 2" xfId="13560" xr:uid="{F050BCDD-3628-4AF5-8BB3-7B61404EE110}"/>
    <cellStyle name="Normal 6 15 3 2 2 2" xfId="34160" xr:uid="{A1C1ED1C-CFF4-4BD2-B2B6-92ABC406F7DE}"/>
    <cellStyle name="Normal 6 15 3 2 3" xfId="34159" xr:uid="{BAAA0999-D5E1-41E4-A963-F0CE2C3483DB}"/>
    <cellStyle name="Normal 6 15 3 3" xfId="13561" xr:uid="{D37C0CAD-8C66-40AE-9137-C7B1CF234145}"/>
    <cellStyle name="Normal 6 15 3 3 2" xfId="34161" xr:uid="{6E497697-4031-46DA-9764-A5A4FE88D7CB}"/>
    <cellStyle name="Normal 6 15 3 4" xfId="34158" xr:uid="{3B2269D4-A9E4-4C4B-816F-17F0C3FBE727}"/>
    <cellStyle name="Normal 6 15 4" xfId="13562" xr:uid="{44076905-D2AC-4184-BEE0-718DAB2211D5}"/>
    <cellStyle name="Normal 6 15 4 2" xfId="13563" xr:uid="{4FE4BE6A-B091-4EBF-AB44-675AA46ED7C8}"/>
    <cellStyle name="Normal 6 15 4 2 2" xfId="34163" xr:uid="{93726A4E-F527-4A9D-BD6C-0FF484A7C711}"/>
    <cellStyle name="Normal 6 15 4 3" xfId="34162" xr:uid="{25A077A5-919C-495B-BACF-285B35BEF399}"/>
    <cellStyle name="Normal 6 15 5" xfId="13564" xr:uid="{AC542DB8-ABE1-4625-AD35-9A0C2AB6DD6B}"/>
    <cellStyle name="Normal 6 15 5 2" xfId="13565" xr:uid="{7FA7E9C0-B9FE-426E-AFF9-D26CBE07F7F7}"/>
    <cellStyle name="Normal 6 15 5 2 2" xfId="34165" xr:uid="{D9213811-F939-4441-A3DC-27C46742ECF0}"/>
    <cellStyle name="Normal 6 15 5 3" xfId="34164" xr:uid="{53209DB1-6BF5-4EB8-974B-5EABD45E0013}"/>
    <cellStyle name="Normal 6 15 6" xfId="13566" xr:uid="{C8E8DD00-6231-4B8D-985B-6F7B7B94CF68}"/>
    <cellStyle name="Normal 6 15 6 2" xfId="34166" xr:uid="{9964D420-EF7B-4106-8249-7B695ACB8272}"/>
    <cellStyle name="Normal 6 15 7" xfId="34147" xr:uid="{B4FE38CE-9688-4B18-B9BF-ED6B56B47048}"/>
    <cellStyle name="Normal 6 16" xfId="13567" xr:uid="{FC13845F-471B-4195-8613-3C87D6B5A058}"/>
    <cellStyle name="Normal 6 16 2" xfId="13568" xr:uid="{BDCDBD61-1177-4528-9F24-9AB5BE981AA6}"/>
    <cellStyle name="Normal 6 16 2 2" xfId="13569" xr:uid="{F201853D-D8DB-4608-B110-B3D804DFB208}"/>
    <cellStyle name="Normal 6 16 2 2 2" xfId="13570" xr:uid="{4F4EF8BE-F908-4980-8F74-5914C579C3B5}"/>
    <cellStyle name="Normal 6 16 2 2 2 2" xfId="34170" xr:uid="{68379D4C-1A5E-4EDB-BBA1-77A1DCBA1ACF}"/>
    <cellStyle name="Normal 6 16 2 2 3" xfId="34169" xr:uid="{A04EF8FA-5AE7-4014-832F-C24F620983F8}"/>
    <cellStyle name="Normal 6 16 2 3" xfId="13571" xr:uid="{D928E2F9-BD83-48FC-9516-76D0F2250219}"/>
    <cellStyle name="Normal 6 16 2 3 2" xfId="34171" xr:uid="{9C881AF7-542C-4D90-A6A4-44F589DE5B06}"/>
    <cellStyle name="Normal 6 16 2 4" xfId="34168" xr:uid="{6B008935-18EC-4BFF-B7CD-37DEE7AFE81A}"/>
    <cellStyle name="Normal 6 16 3" xfId="13572" xr:uid="{EAED2F35-8823-4239-A60F-F9954DE9BA31}"/>
    <cellStyle name="Normal 6 16 3 2" xfId="13573" xr:uid="{0D35203F-4261-43E7-AEAD-3BB1EA78A04D}"/>
    <cellStyle name="Normal 6 16 3 2 2" xfId="34173" xr:uid="{810A6E25-03AA-46E7-837E-F984C8ADEEE3}"/>
    <cellStyle name="Normal 6 16 3 3" xfId="34172" xr:uid="{A3D6911C-71E8-4B1B-8303-EE8696C2A348}"/>
    <cellStyle name="Normal 6 16 4" xfId="13574" xr:uid="{9885E7C9-3BD5-4FFA-8F4E-604A6438B765}"/>
    <cellStyle name="Normal 6 16 4 2" xfId="13575" xr:uid="{6CEAECA5-48A1-4A50-B184-25FBAB58533B}"/>
    <cellStyle name="Normal 6 16 4 2 2" xfId="34175" xr:uid="{221BF009-8E9D-43BE-AE70-125BA6639891}"/>
    <cellStyle name="Normal 6 16 4 3" xfId="34174" xr:uid="{17F7ABD4-ECC9-4FD0-9549-4B408D4B77BC}"/>
    <cellStyle name="Normal 6 16 5" xfId="13576" xr:uid="{D0C05E3D-D95B-4F37-8FCF-9CFA0483B1EF}"/>
    <cellStyle name="Normal 6 16 5 2" xfId="34176" xr:uid="{DCD16C6B-B5A2-4554-BEA5-D598D7AEAEF9}"/>
    <cellStyle name="Normal 6 16 6" xfId="34167" xr:uid="{BCF5DF15-BBB1-425F-B809-E5AF324CE639}"/>
    <cellStyle name="Normal 6 17" xfId="13577" xr:uid="{9B994942-F5BD-4184-A01B-DBE2328E9FBD}"/>
    <cellStyle name="Normal 6 17 2" xfId="13578" xr:uid="{9DBF320A-41E0-4767-8B4B-B37F9D9710D0}"/>
    <cellStyle name="Normal 6 17 2 2" xfId="13579" xr:uid="{0EAE68CC-41E4-43B8-8988-5CFCEF8C6ACF}"/>
    <cellStyle name="Normal 6 17 2 2 2" xfId="34179" xr:uid="{F44DE28A-C368-4CA9-AF00-5DB1F1A93BAC}"/>
    <cellStyle name="Normal 6 17 2 3" xfId="34178" xr:uid="{5A66E42A-C745-4DA3-83C5-FB4825484393}"/>
    <cellStyle name="Normal 6 17 3" xfId="13580" xr:uid="{F7BD379E-CD7A-4061-80F7-46AAA8E1F5AB}"/>
    <cellStyle name="Normal 6 17 3 2" xfId="34180" xr:uid="{5FEA71B0-3EFA-4F26-86E2-97D231E5D247}"/>
    <cellStyle name="Normal 6 17 4" xfId="34177" xr:uid="{53A69D09-706E-44D6-B8C7-A813EB7D8A79}"/>
    <cellStyle name="Normal 6 18" xfId="13581" xr:uid="{A68ECE1E-BC04-4B7C-B540-C64187B640F7}"/>
    <cellStyle name="Normal 6 18 2" xfId="13582" xr:uid="{D82B7294-E5E5-4CE5-8518-699CC2FFC1EC}"/>
    <cellStyle name="Normal 6 18 2 2" xfId="34182" xr:uid="{E662788B-EA29-49EA-A1FC-ECB8C8F712A0}"/>
    <cellStyle name="Normal 6 18 3" xfId="34181" xr:uid="{532D1AA0-1D86-4832-A8AA-DF5001B4EE51}"/>
    <cellStyle name="Normal 6 19" xfId="13583" xr:uid="{B686FFC6-697A-4A8D-A9AF-75441CA5F94E}"/>
    <cellStyle name="Normal 6 19 2" xfId="13584" xr:uid="{C90BC9E0-D62F-4855-A209-8050BD242A4C}"/>
    <cellStyle name="Normal 6 19 2 2" xfId="34184" xr:uid="{52933C3C-0596-4455-893B-DF065DC73743}"/>
    <cellStyle name="Normal 6 19 3" xfId="34183" xr:uid="{A36B2CD8-A33B-4865-910D-A8BFA5805758}"/>
    <cellStyle name="Normal 6 2" xfId="888" xr:uid="{8807000A-E5AC-43C8-BFD0-34655B1FB7E4}"/>
    <cellStyle name="Normal 6 2 10" xfId="13585" xr:uid="{C68A31D0-FCA0-43CF-919B-515A89FB364F}"/>
    <cellStyle name="Normal 6 2 10 2" xfId="34185" xr:uid="{008D0940-29F8-4152-ADAD-B132E53D8F31}"/>
    <cellStyle name="Normal 6 2 11" xfId="10030" xr:uid="{32991A2F-5607-410B-8BB1-2587E1E1F0D9}"/>
    <cellStyle name="Normal 6 2 11 2" xfId="31444" xr:uid="{26D0B0DD-AD4B-40A6-91B2-A30DDA87DBCB}"/>
    <cellStyle name="Normal 6 2 12" xfId="23042" xr:uid="{FB19D6D2-3B89-49B7-AE7C-52B5F0B4AA5E}"/>
    <cellStyle name="Normal 6 2 12 2" xfId="42769" xr:uid="{34143913-9880-4581-9B79-A5F89F329B62}"/>
    <cellStyle name="Normal 6 2 13" xfId="23563" xr:uid="{D01E6935-0808-4ECE-8172-17613D4F0636}"/>
    <cellStyle name="Normal 6 2 14" xfId="45179" xr:uid="{251D1DAB-C46C-448A-92A0-24849FFDE2C6}"/>
    <cellStyle name="Normal 6 2 15" xfId="46827" xr:uid="{FAA9949E-DAA9-4FD8-9981-69A0168C65DD}"/>
    <cellStyle name="Normal 6 2 2" xfId="889" xr:uid="{F1B7AABB-1726-42CF-BEB2-C16E1EE6B5CD}"/>
    <cellStyle name="Normal 6 2 2 10" xfId="23043" xr:uid="{3A19FB84-5532-4BAD-A26D-CF823D13027B}"/>
    <cellStyle name="Normal 6 2 2 10 2" xfId="42770" xr:uid="{3AA1449C-F7F1-441B-B713-B059AD804A6D}"/>
    <cellStyle name="Normal 6 2 2 11" xfId="23633" xr:uid="{0D7F0414-6BAE-4C2F-83A5-058A7FA12C87}"/>
    <cellStyle name="Normal 6 2 2 12" xfId="45180" xr:uid="{12DAFB57-2CF4-4F28-985A-E3DE83FDF89C}"/>
    <cellStyle name="Normal 6 2 2 13" xfId="46896" xr:uid="{28710927-1FFD-45D0-BF9E-3F118BC36B6A}"/>
    <cellStyle name="Normal 6 2 2 14" xfId="1904" xr:uid="{1D296BCE-384C-4D55-B47F-92B354357EBB}"/>
    <cellStyle name="Normal 6 2 2 2" xfId="2855" xr:uid="{8EC8F101-3659-4FD6-88D2-60472AAB0484}"/>
    <cellStyle name="Normal 6 2 2 2 10" xfId="48651" xr:uid="{FEDEB11D-A91E-4399-A459-1FB4799EBE59}"/>
    <cellStyle name="Normal 6 2 2 2 2" xfId="6683" xr:uid="{B87669B3-5EFD-48BA-A10E-D45B72ED2C9E}"/>
    <cellStyle name="Normal 6 2 2 2 2 2" xfId="13589" xr:uid="{481688E3-E664-4B81-A15B-B379D3E4432F}"/>
    <cellStyle name="Normal 6 2 2 2 2 2 2" xfId="13590" xr:uid="{B674F190-E9E4-4564-B849-757334CC2984}"/>
    <cellStyle name="Normal 6 2 2 2 2 2 2 2" xfId="34189" xr:uid="{91E8A72A-7B9F-404F-93E5-DE807DEECF90}"/>
    <cellStyle name="Normal 6 2 2 2 2 2 3" xfId="23046" xr:uid="{18E6DC0A-70A2-479E-A496-BD9F514CBBDD}"/>
    <cellStyle name="Normal 6 2 2 2 2 2 3 2" xfId="42773" xr:uid="{95589557-DFFF-4880-9B28-B92C08F5D56A}"/>
    <cellStyle name="Normal 6 2 2 2 2 2 4" xfId="34188" xr:uid="{F604CDA6-0F77-4EF3-A1C9-3C77F61A22EC}"/>
    <cellStyle name="Normal 6 2 2 2 2 2 5" xfId="45183" xr:uid="{E9D35E1F-6F0A-4C96-92EC-0A3C8E941CB8}"/>
    <cellStyle name="Normal 6 2 2 2 2 3" xfId="13591" xr:uid="{45A854AF-E550-46E5-92C7-8D58F146E694}"/>
    <cellStyle name="Normal 6 2 2 2 2 3 2" xfId="34190" xr:uid="{8895E774-0609-4B52-AB11-A64D0F95885E}"/>
    <cellStyle name="Normal 6 2 2 2 2 4" xfId="13588" xr:uid="{2A5C17D8-01DF-4D36-959F-0A865E974E2A}"/>
    <cellStyle name="Normal 6 2 2 2 2 4 2" xfId="34187" xr:uid="{E1010264-AD9E-41C9-B902-805DC7F7483A}"/>
    <cellStyle name="Normal 6 2 2 2 2 5" xfId="23045" xr:uid="{B7CB64DB-327C-40DA-98BF-ABE018187B86}"/>
    <cellStyle name="Normal 6 2 2 2 2 5 2" xfId="42772" xr:uid="{67E7E33B-4A7A-4E77-AF93-F1E0158F96D5}"/>
    <cellStyle name="Normal 6 2 2 2 2 6" xfId="28173" xr:uid="{AFF61064-F342-4877-8C30-4F1FE42E9E29}"/>
    <cellStyle name="Normal 6 2 2 2 2 7" xfId="45182" xr:uid="{7D15170B-D210-4073-AD51-36E649FE0C28}"/>
    <cellStyle name="Normal 6 2 2 2 3" xfId="13592" xr:uid="{2F2C0DD2-8DD0-4472-B846-28450CC37D9F}"/>
    <cellStyle name="Normal 6 2 2 2 3 2" xfId="13593" xr:uid="{14DCA73F-7B14-4804-9989-1783259030A4}"/>
    <cellStyle name="Normal 6 2 2 2 3 2 2" xfId="23048" xr:uid="{D371E96C-5616-419A-B908-30A3135AC14B}"/>
    <cellStyle name="Normal 6 2 2 2 3 2 2 2" xfId="42775" xr:uid="{71E27B81-FB17-4C36-8622-C0A4BCE51BA6}"/>
    <cellStyle name="Normal 6 2 2 2 3 2 3" xfId="34192" xr:uid="{0D9488AE-1077-4509-8C34-20DFF2F26B79}"/>
    <cellStyle name="Normal 6 2 2 2 3 2 4" xfId="45185" xr:uid="{F11AF090-46C2-4873-B843-E621B9C70695}"/>
    <cellStyle name="Normal 6 2 2 2 3 3" xfId="23047" xr:uid="{1203A3A2-C2D8-4E8A-8C26-3C98E0CBE95F}"/>
    <cellStyle name="Normal 6 2 2 2 3 3 2" xfId="42774" xr:uid="{2A247D72-056C-4A48-AEFE-E9A44742FE6B}"/>
    <cellStyle name="Normal 6 2 2 2 3 4" xfId="34191" xr:uid="{F4BFA910-D82A-40B4-BC83-11328C02663B}"/>
    <cellStyle name="Normal 6 2 2 2 3 5" xfId="45184" xr:uid="{AA2F1850-B92E-455F-8560-A7388939B2AD}"/>
    <cellStyle name="Normal 6 2 2 2 4" xfId="13594" xr:uid="{3A9872D4-90C9-45B8-B51A-AE714CDA2481}"/>
    <cellStyle name="Normal 6 2 2 2 4 2" xfId="13595" xr:uid="{72DACD4C-6F0C-49D0-B372-F8C035D02855}"/>
    <cellStyle name="Normal 6 2 2 2 4 2 2" xfId="34194" xr:uid="{86D0B700-00CC-4C1D-8F51-823107981EC3}"/>
    <cellStyle name="Normal 6 2 2 2 4 3" xfId="23049" xr:uid="{8A6BABD1-25E9-4E79-AD66-31BE3A3654AB}"/>
    <cellStyle name="Normal 6 2 2 2 4 3 2" xfId="42776" xr:uid="{A9B1C578-6A51-4608-925B-058A763BE0BB}"/>
    <cellStyle name="Normal 6 2 2 2 4 4" xfId="34193" xr:uid="{16DAC66A-60F7-42B5-A42D-6CFA2073ED70}"/>
    <cellStyle name="Normal 6 2 2 2 4 5" xfId="45186" xr:uid="{4832A77D-45B7-4E41-8673-CA45DF82EB78}"/>
    <cellStyle name="Normal 6 2 2 2 5" xfId="13596" xr:uid="{03174986-E094-4E97-99E4-73E16E560641}"/>
    <cellStyle name="Normal 6 2 2 2 5 2" xfId="23050" xr:uid="{06C72489-C926-45CA-A0FF-BAF2547B6187}"/>
    <cellStyle name="Normal 6 2 2 2 5 2 2" xfId="42777" xr:uid="{7842B932-DA60-4988-AFEC-9D3667FCFBF5}"/>
    <cellStyle name="Normal 6 2 2 2 5 3" xfId="34195" xr:uid="{9251840D-F92C-402F-86A8-2DA7241AA873}"/>
    <cellStyle name="Normal 6 2 2 2 5 4" xfId="45187" xr:uid="{14DC9763-E051-473A-9AFC-550D7AC6152A}"/>
    <cellStyle name="Normal 6 2 2 2 6" xfId="13587" xr:uid="{2457EE2C-41F7-4AD3-B260-E17C692EAC32}"/>
    <cellStyle name="Normal 6 2 2 2 6 2" xfId="34186" xr:uid="{C1658FF9-BDB0-403C-A59F-E87F325B2FC3}"/>
    <cellStyle name="Normal 6 2 2 2 7" xfId="23044" xr:uid="{1E69E143-00F0-4BF2-97D6-8FA73B9DF081}"/>
    <cellStyle name="Normal 6 2 2 2 7 2" xfId="42771" xr:uid="{1AAAB127-F601-4861-9063-29D9DE416665}"/>
    <cellStyle name="Normal 6 2 2 2 8" xfId="24399" xr:uid="{3AAE0E2D-18F2-4C9D-94D4-FB028FB33492}"/>
    <cellStyle name="Normal 6 2 2 2 9" xfId="45181" xr:uid="{F25F61F5-8483-46B7-B600-6070C8B32137}"/>
    <cellStyle name="Normal 6 2 2 3" xfId="4531" xr:uid="{72A2A3CE-F87A-474B-A183-91897393A514}"/>
    <cellStyle name="Normal 6 2 2 3 2" xfId="8329" xr:uid="{668605DE-25BF-4FB9-A41D-2FFB0B9A8792}"/>
    <cellStyle name="Normal 6 2 2 3 2 2" xfId="13599" xr:uid="{57A9332C-986F-4552-A62D-242DD7FCE0D4}"/>
    <cellStyle name="Normal 6 2 2 3 2 2 2" xfId="34198" xr:uid="{6F6F658E-300D-40C0-ABAF-4C371AAB23AE}"/>
    <cellStyle name="Normal 6 2 2 3 2 3" xfId="13598" xr:uid="{638338A7-968C-4A69-98A4-A13E5687B763}"/>
    <cellStyle name="Normal 6 2 2 3 2 3 2" xfId="34197" xr:uid="{28254743-63EA-41B3-9076-C1C8E037C2AD}"/>
    <cellStyle name="Normal 6 2 2 3 2 4" xfId="23052" xr:uid="{A797832A-5B21-4AD3-A62D-3E91275D3DEA}"/>
    <cellStyle name="Normal 6 2 2 3 2 4 2" xfId="42779" xr:uid="{B7AA3E85-E1BB-4910-BE2D-0925EBC3CDA2}"/>
    <cellStyle name="Normal 6 2 2 3 2 5" xfId="29819" xr:uid="{2C60D4B2-04C2-428E-8B9E-448AC6121DAA}"/>
    <cellStyle name="Normal 6 2 2 3 2 6" xfId="45189" xr:uid="{CE35C4E7-C22E-414C-9B53-9C6DAD71BB57}"/>
    <cellStyle name="Normal 6 2 2 3 3" xfId="13600" xr:uid="{406DB586-3548-42F8-9312-E3F208CF6B40}"/>
    <cellStyle name="Normal 6 2 2 3 3 2" xfId="34199" xr:uid="{82F0BA30-5E2A-46AE-BCE9-A81316AFBC5B}"/>
    <cellStyle name="Normal 6 2 2 3 4" xfId="13597" xr:uid="{ED9ABED5-05EF-481E-A9B8-CBEE0736D67C}"/>
    <cellStyle name="Normal 6 2 2 3 4 2" xfId="34196" xr:uid="{C8B6EAEE-3E2D-4BEF-829F-7D0361B72B02}"/>
    <cellStyle name="Normal 6 2 2 3 5" xfId="23051" xr:uid="{BB40AE3F-5F9E-4D83-A162-2D327DB71974}"/>
    <cellStyle name="Normal 6 2 2 3 5 2" xfId="42778" xr:uid="{93B680E6-98A3-4177-9B97-3AEFB5654D80}"/>
    <cellStyle name="Normal 6 2 2 3 6" xfId="26044" xr:uid="{CCE46915-9CB1-4BF6-AAF5-03A130BC1AE1}"/>
    <cellStyle name="Normal 6 2 2 3 7" xfId="45188" xr:uid="{C9C7D515-8742-47C6-BD7D-9E2E6F09BFCA}"/>
    <cellStyle name="Normal 6 2 2 3 8" xfId="49164" xr:uid="{A7A70A47-5DFC-4CC6-94BF-4E065A04D1FD}"/>
    <cellStyle name="Normal 6 2 2 4" xfId="5987" xr:uid="{40485F7E-A7BE-49C1-866E-A9460DFBD48B}"/>
    <cellStyle name="Normal 6 2 2 4 2" xfId="13602" xr:uid="{C56285C5-E1C9-437A-93F1-3DA5E8FB7EE6}"/>
    <cellStyle name="Normal 6 2 2 4 2 2" xfId="23054" xr:uid="{F43FDF38-86E4-45E3-9660-C3292303CCB0}"/>
    <cellStyle name="Normal 6 2 2 4 2 2 2" xfId="42781" xr:uid="{A30E1E00-E5DD-4B8B-A116-C31931B2EC73}"/>
    <cellStyle name="Normal 6 2 2 4 2 3" xfId="34201" xr:uid="{924EB3E0-72B3-47CB-9692-45F44F5A1B8B}"/>
    <cellStyle name="Normal 6 2 2 4 2 4" xfId="45191" xr:uid="{9C22E232-9B16-496F-BE0B-AE1EF9C53092}"/>
    <cellStyle name="Normal 6 2 2 4 3" xfId="13601" xr:uid="{016D29FC-4CAA-4270-9FB3-1A56650FDE53}"/>
    <cellStyle name="Normal 6 2 2 4 3 2" xfId="34200" xr:uid="{E3AA689C-A413-4A3C-957D-E91900EC3969}"/>
    <cellStyle name="Normal 6 2 2 4 4" xfId="23053" xr:uid="{8915C33E-261D-4C8F-AE65-118F2484816B}"/>
    <cellStyle name="Normal 6 2 2 4 4 2" xfId="42780" xr:uid="{1CE32488-ED2E-4369-A933-245740329FFE}"/>
    <cellStyle name="Normal 6 2 2 4 5" xfId="27474" xr:uid="{852AE35C-798E-4867-8A7F-3DB35FC54A9B}"/>
    <cellStyle name="Normal 6 2 2 4 6" xfId="45190" xr:uid="{E2205BD3-9AFE-467D-B712-C7EAE0B9F36D}"/>
    <cellStyle name="Normal 6 2 2 5" xfId="9840" xr:uid="{9AAB0F6B-77B2-4121-854E-95352336E532}"/>
    <cellStyle name="Normal 6 2 2 5 2" xfId="13604" xr:uid="{93EB560F-5C40-46EC-A296-E95563B1070C}"/>
    <cellStyle name="Normal 6 2 2 5 2 2" xfId="34203" xr:uid="{F3C8FE3F-431B-42CF-B656-21E7CA009446}"/>
    <cellStyle name="Normal 6 2 2 5 3" xfId="13603" xr:uid="{E31BD8F4-C9D5-4B1B-B152-F9719B5E1667}"/>
    <cellStyle name="Normal 6 2 2 5 3 2" xfId="34202" xr:uid="{4816B652-BD5C-4182-8CA5-8220E4FE157F}"/>
    <cellStyle name="Normal 6 2 2 5 4" xfId="23055" xr:uid="{13629993-E58E-4B9F-A641-75677EFDEEBC}"/>
    <cellStyle name="Normal 6 2 2 5 4 2" xfId="42782" xr:uid="{7A157C14-3225-4C0A-B849-43681E4323D0}"/>
    <cellStyle name="Normal 6 2 2 5 5" xfId="31327" xr:uid="{D3ADE516-9D2F-4A53-988B-2CF0AC3A2AD8}"/>
    <cellStyle name="Normal 6 2 2 5 6" xfId="45192" xr:uid="{B8AD2150-F7D0-47DC-AE28-5778EB70DC0B}"/>
    <cellStyle name="Normal 6 2 2 6" xfId="13605" xr:uid="{8A06D990-8AC8-46CC-8818-CFCA07FB2148}"/>
    <cellStyle name="Normal 6 2 2 6 2" xfId="23056" xr:uid="{ECB70419-ABEB-4707-B003-4C4E00D1777A}"/>
    <cellStyle name="Normal 6 2 2 6 2 2" xfId="42783" xr:uid="{8EF2677A-1786-43DA-8651-3E1E460AAE4A}"/>
    <cellStyle name="Normal 6 2 2 6 3" xfId="34204" xr:uid="{C798B17B-9582-44E2-B6BC-307709BACBF6}"/>
    <cellStyle name="Normal 6 2 2 6 4" xfId="45193" xr:uid="{B509F15C-9342-4378-B985-AADDF94EA5BF}"/>
    <cellStyle name="Normal 6 2 2 7" xfId="13606" xr:uid="{D35E7D60-CFA9-4782-831B-251CC29C366A}"/>
    <cellStyle name="Normal 6 2 2 7 2" xfId="34205" xr:uid="{A453FA25-40C5-4932-BBAF-81F6DFB82688}"/>
    <cellStyle name="Normal 6 2 2 8" xfId="13607" xr:uid="{E92F18F2-4303-43A3-BE6D-7708DFB73607}"/>
    <cellStyle name="Normal 6 2 2 9" xfId="13586" xr:uid="{4454E267-85BD-4971-AA57-1B6B1FC5B7A6}"/>
    <cellStyle name="Normal 6 2 3" xfId="890" xr:uid="{76F16DAF-5D14-4267-A99C-2808215F63E9}"/>
    <cellStyle name="Normal 6 2 3 10" xfId="45194" xr:uid="{9E1719CB-8C27-4C78-8A3D-77E60D8AAE36}"/>
    <cellStyle name="Normal 6 2 3 11" xfId="48579" xr:uid="{2874C2CB-0371-490F-9AC9-FFCB47DC43FB}"/>
    <cellStyle name="Normal 6 2 3 12" xfId="2565" xr:uid="{9847B828-4833-4FAC-8E2F-27AAF271740F}"/>
    <cellStyle name="Normal 6 2 3 2" xfId="6510" xr:uid="{107C2DCB-39B1-4497-9C48-F614ADAB5A74}"/>
    <cellStyle name="Normal 6 2 3 2 2" xfId="13610" xr:uid="{44F6B8C9-608E-40E5-9CB8-E7CC4D2D2FDA}"/>
    <cellStyle name="Normal 6 2 3 2 2 2" xfId="13611" xr:uid="{865CF693-3108-4D1E-9698-85533251EAD9}"/>
    <cellStyle name="Normal 6 2 3 2 2 2 2" xfId="34208" xr:uid="{3F7A09D6-45C1-43C1-BB31-51A200C23892}"/>
    <cellStyle name="Normal 6 2 3 2 2 3" xfId="23059" xr:uid="{E5C43C55-7F3A-4FDB-869D-37D03AB60D98}"/>
    <cellStyle name="Normal 6 2 3 2 2 3 2" xfId="42786" xr:uid="{D13523CD-AE01-4E5A-AEED-350A9EBCA455}"/>
    <cellStyle name="Normal 6 2 3 2 2 4" xfId="34207" xr:uid="{0DF8DC2D-4B9D-439F-A7C5-C753D9BA42EA}"/>
    <cellStyle name="Normal 6 2 3 2 2 5" xfId="45196" xr:uid="{1D7B517A-B3FB-48AC-9F42-2BC906D79507}"/>
    <cellStyle name="Normal 6 2 3 2 3" xfId="13612" xr:uid="{417B5FE8-81D5-470B-8933-40EB05DB5F53}"/>
    <cellStyle name="Normal 6 2 3 2 3 2" xfId="34209" xr:uid="{13FC0DAC-6C9F-40E4-9BE7-7BA9AD8F07A5}"/>
    <cellStyle name="Normal 6 2 3 2 4" xfId="13609" xr:uid="{F86715C5-F2EF-44C3-9B75-9396A9AC3194}"/>
    <cellStyle name="Normal 6 2 3 2 4 2" xfId="34206" xr:uid="{82B58310-00F9-4FD4-80C0-BA3BFEE98555}"/>
    <cellStyle name="Normal 6 2 3 2 5" xfId="23058" xr:uid="{09E4E234-B298-415D-8394-34174854DEF6}"/>
    <cellStyle name="Normal 6 2 3 2 5 2" xfId="42785" xr:uid="{A720364B-DA81-4F1A-A46B-B7D7FC3D9137}"/>
    <cellStyle name="Normal 6 2 3 2 6" xfId="27999" xr:uid="{F1BA17CF-3B48-4C5A-9F4F-ED6E16D1E7F4}"/>
    <cellStyle name="Normal 6 2 3 2 7" xfId="45195" xr:uid="{FE74AB74-9C0E-4B6D-B952-8DB43CA0F4B9}"/>
    <cellStyle name="Normal 6 2 3 3" xfId="13613" xr:uid="{C52E0D11-7E70-44EF-B4E4-4DDB62053158}"/>
    <cellStyle name="Normal 6 2 3 3 2" xfId="13614" xr:uid="{1392DD9B-1B3B-4B28-B87E-D92E4EAA5330}"/>
    <cellStyle name="Normal 6 2 3 3 2 2" xfId="23061" xr:uid="{20451FF1-C82F-419B-BF6D-B05E0CCE38F3}"/>
    <cellStyle name="Normal 6 2 3 3 2 2 2" xfId="42788" xr:uid="{34C400D6-FCC4-4EFA-83CB-6C92F36207D2}"/>
    <cellStyle name="Normal 6 2 3 3 2 3" xfId="34211" xr:uid="{A2A1DAC9-5DD1-45CB-BCF6-60E544E2E633}"/>
    <cellStyle name="Normal 6 2 3 3 2 4" xfId="45198" xr:uid="{D5ACF618-8320-422A-9D89-39CC8C85D11E}"/>
    <cellStyle name="Normal 6 2 3 3 3" xfId="23060" xr:uid="{5A4BE08B-9778-418A-871B-F98D9CEB08DE}"/>
    <cellStyle name="Normal 6 2 3 3 3 2" xfId="42787" xr:uid="{6B7DB956-1864-4C37-948F-F0B20D63CF5F}"/>
    <cellStyle name="Normal 6 2 3 3 4" xfId="34210" xr:uid="{7F1C73AD-C0A3-4854-9768-094D49024127}"/>
    <cellStyle name="Normal 6 2 3 3 5" xfId="45197" xr:uid="{FEB4FC20-3424-44E7-98FF-06658F295741}"/>
    <cellStyle name="Normal 6 2 3 4" xfId="13615" xr:uid="{D9040470-B072-4D14-A668-D5B4ED1AA7A9}"/>
    <cellStyle name="Normal 6 2 3 4 2" xfId="13616" xr:uid="{8E795BD1-017A-4212-9D57-8E86932A64F6}"/>
    <cellStyle name="Normal 6 2 3 4 2 2" xfId="34213" xr:uid="{B9A2D1DE-5D9B-4FEB-B614-A88FD7026687}"/>
    <cellStyle name="Normal 6 2 3 4 3" xfId="23062" xr:uid="{314C76D7-65E2-4A96-B267-EB0D75833592}"/>
    <cellStyle name="Normal 6 2 3 4 3 2" xfId="42789" xr:uid="{A766BC6F-6A73-48C0-B95F-CE9853794F4B}"/>
    <cellStyle name="Normal 6 2 3 4 4" xfId="34212" xr:uid="{E10EB776-C84E-49ED-B705-4EE38A410579}"/>
    <cellStyle name="Normal 6 2 3 4 5" xfId="45199" xr:uid="{7CD04367-5442-4EB9-BC2C-6DEA85DE21A3}"/>
    <cellStyle name="Normal 6 2 3 5" xfId="13617" xr:uid="{8B1725FB-CF7B-41BD-8C27-99F1B00161F0}"/>
    <cellStyle name="Normal 6 2 3 5 2" xfId="23063" xr:uid="{AC9C8DB4-7F70-42A7-A25A-20AB47886085}"/>
    <cellStyle name="Normal 6 2 3 5 2 2" xfId="42790" xr:uid="{7CE7F411-17A6-47F4-A04B-17F45FD1A54F}"/>
    <cellStyle name="Normal 6 2 3 5 3" xfId="34214" xr:uid="{3811680A-66D3-404F-B3C0-933E12F74AB9}"/>
    <cellStyle name="Normal 6 2 3 5 4" xfId="45200" xr:uid="{A3A609B8-3BCC-4DFC-A532-6280BDD317CF}"/>
    <cellStyle name="Normal 6 2 3 6" xfId="13618" xr:uid="{11C1A5C4-CD31-4BB6-8950-3E25870860C5}"/>
    <cellStyle name="Normal 6 2 3 6 2" xfId="34215" xr:uid="{AC4B941C-0D0C-46E8-8E82-1E873CBE17F1}"/>
    <cellStyle name="Normal 6 2 3 7" xfId="13608" xr:uid="{B944E22C-D39E-4514-AA21-EEDC6A3F6840}"/>
    <cellStyle name="Normal 6 2 3 8" xfId="23057" xr:uid="{F36A9E62-218A-4DCF-AABF-6F4690C9B3B8}"/>
    <cellStyle name="Normal 6 2 3 8 2" xfId="42784" xr:uid="{DCD9BCC9-33DA-4AB6-9140-6419FA765EFA}"/>
    <cellStyle name="Normal 6 2 3 9" xfId="24217" xr:uid="{F3FF6140-CC43-4424-9F1A-BF3C24D2202F}"/>
    <cellStyle name="Normal 6 2 4" xfId="891" xr:uid="{5765D98D-CB10-4010-9655-48374467B437}"/>
    <cellStyle name="Normal 6 2 4 2" xfId="8257" xr:uid="{84AF6CB7-7FE2-439D-B11B-1366761BF873}"/>
    <cellStyle name="Normal 6 2 4 2 2" xfId="13621" xr:uid="{C189CFA0-0E78-439A-A42C-65D58F4969A7}"/>
    <cellStyle name="Normal 6 2 4 2 2 2" xfId="23066" xr:uid="{118E8984-A5EB-465F-8C1F-9241B75662BE}"/>
    <cellStyle name="Normal 6 2 4 2 2 2 2" xfId="42791" xr:uid="{2E36BAB2-C9DB-48BC-A5A0-D32CA164B3AD}"/>
    <cellStyle name="Normal 6 2 4 2 2 3" xfId="34218" xr:uid="{DA2B02A8-C9AE-42A8-9560-C45D96B19F80}"/>
    <cellStyle name="Normal 6 2 4 2 2 4" xfId="45201" xr:uid="{8C9C3B64-52AD-4639-8CE5-C5850B453BC0}"/>
    <cellStyle name="Normal 6 2 4 2 3" xfId="13620" xr:uid="{F0862F0C-E5DE-40E0-9F17-E05818AF3A97}"/>
    <cellStyle name="Normal 6 2 4 2 3 2" xfId="34217" xr:uid="{6EB82842-A40B-44E0-8DA9-2F63878D61AF}"/>
    <cellStyle name="Normal 6 2 4 2 4" xfId="23065" xr:uid="{B14BEDFB-D85F-4193-9277-6D88C926DF41}"/>
    <cellStyle name="Normal 6 2 4 2 5" xfId="29747" xr:uid="{319D75EB-D52B-4BB3-8B36-610066CEC054}"/>
    <cellStyle name="Normal 6 2 4 3" xfId="13622" xr:uid="{7B7B2757-8B7D-4D8E-8BF4-81E0CCC3B5AD}"/>
    <cellStyle name="Normal 6 2 4 3 2" xfId="23067" xr:uid="{131660AF-B807-4491-B6F0-D517F9FF8EFD}"/>
    <cellStyle name="Normal 6 2 4 3 2 2" xfId="42792" xr:uid="{5599480D-65C3-4A4C-AE5C-E8FA0930BA90}"/>
    <cellStyle name="Normal 6 2 4 3 3" xfId="34219" xr:uid="{B23148E7-9183-4C24-8FC0-DC514916658F}"/>
    <cellStyle name="Normal 6 2 4 3 4" xfId="45202" xr:uid="{80E0A444-0807-47CD-9FD4-C9D5A3E99F1B}"/>
    <cellStyle name="Normal 6 2 4 4" xfId="13619" xr:uid="{A5F1F8E4-8B13-4D31-B8B0-3A66AF1B22D9}"/>
    <cellStyle name="Normal 6 2 4 4 2" xfId="34216" xr:uid="{14FAB598-3D92-426C-87F3-2A07416F596A}"/>
    <cellStyle name="Normal 6 2 4 5" xfId="23064" xr:uid="{583D72F7-699B-4F08-9299-D71E8A512872}"/>
    <cellStyle name="Normal 6 2 4 6" xfId="25972" xr:uid="{444D5599-827C-4D78-9B62-F9EA9EB1B783}"/>
    <cellStyle name="Normal 6 2 4 7" xfId="49104" xr:uid="{5B38B59D-1F76-476D-9D99-617305969F3F}"/>
    <cellStyle name="Normal 6 2 4 8" xfId="4458" xr:uid="{62DA9E26-D669-48F5-ACA0-88E39E24C748}"/>
    <cellStyle name="Normal 6 2 5" xfId="892" xr:uid="{833536C0-9E56-423F-A84C-FD8004FC8316}"/>
    <cellStyle name="Normal 6 2 5 2" xfId="13624" xr:uid="{E26AC356-A52F-4A2D-AE47-6AE04DD3BE96}"/>
    <cellStyle name="Normal 6 2 5 2 2" xfId="23069" xr:uid="{29B3219A-3BA9-414E-939A-EC0FF440292D}"/>
    <cellStyle name="Normal 6 2 5 2 2 2" xfId="42794" xr:uid="{36186F56-7F81-4446-9714-E5F4B52F0D12}"/>
    <cellStyle name="Normal 6 2 5 2 3" xfId="34221" xr:uid="{A9BF7C84-19C8-4BAA-BE0F-5D3CA94CBEF1}"/>
    <cellStyle name="Normal 6 2 5 2 4" xfId="45204" xr:uid="{E2181781-C248-43C9-AF3C-7A02C45EB278}"/>
    <cellStyle name="Normal 6 2 5 3" xfId="13623" xr:uid="{E44C31AE-9C7F-4E8A-A710-1D7D3DB8C02B}"/>
    <cellStyle name="Normal 6 2 5 3 2" xfId="34220" xr:uid="{C1F03814-10FF-42B9-8045-A3A0774B3605}"/>
    <cellStyle name="Normal 6 2 5 4" xfId="23068" xr:uid="{D2AFF76E-4590-41E9-B712-9FCB35CCE3B0}"/>
    <cellStyle name="Normal 6 2 5 4 2" xfId="42793" xr:uid="{21FC9740-5D07-454E-9D1E-FA533B0C9465}"/>
    <cellStyle name="Normal 6 2 5 5" xfId="27405" xr:uid="{AA6FA8B5-695A-49DB-8992-01A49E0D823A}"/>
    <cellStyle name="Normal 6 2 5 6" xfId="45203" xr:uid="{C1846A75-2437-40DD-AE18-C337D60C00B8}"/>
    <cellStyle name="Normal 6 2 5 7" xfId="5918" xr:uid="{3DF1DFA0-6A02-46AD-9724-DC716EEC4000}"/>
    <cellStyle name="Normal 6 2 6" xfId="893" xr:uid="{4FD8263F-F017-431E-8E25-251FF14037F9}"/>
    <cellStyle name="Normal 6 2 6 2" xfId="13626" xr:uid="{AFB5EF48-E84B-492F-838E-094DC7914C67}"/>
    <cellStyle name="Normal 6 2 6 2 2" xfId="34223" xr:uid="{7798B7ED-39A6-4B73-8891-D646A9AC3DA4}"/>
    <cellStyle name="Normal 6 2 6 3" xfId="13625" xr:uid="{EEC6E66E-352C-48D4-AE8F-B197227AED6B}"/>
    <cellStyle name="Normal 6 2 6 3 2" xfId="34222" xr:uid="{B4CF918A-0EFF-4FBE-873D-586AC991BA52}"/>
    <cellStyle name="Normal 6 2 6 4" xfId="23070" xr:uid="{AB719892-521A-4025-BEEE-565F4A4D5D90}"/>
    <cellStyle name="Normal 6 2 6 4 2" xfId="42795" xr:uid="{2A266942-F2FF-45A6-BED4-24E049670D26}"/>
    <cellStyle name="Normal 6 2 6 5" xfId="31182" xr:uid="{0D68EF6C-CA13-4AA4-A4B1-C8379C5B8212}"/>
    <cellStyle name="Normal 6 2 6 6" xfId="45205" xr:uid="{91A4F1EC-2B53-4800-911F-11CA036EE12D}"/>
    <cellStyle name="Normal 6 2 6 7" xfId="9694" xr:uid="{B54CF397-59BA-4C2E-85DC-DFE7C3B95DF4}"/>
    <cellStyle name="Normal 6 2 7" xfId="894" xr:uid="{515FCD73-E3F2-42C2-89AB-0039FB101253}"/>
    <cellStyle name="Normal 6 2 7 2" xfId="34224" xr:uid="{C9578B61-4FE8-4E43-8738-B238A0F2848F}"/>
    <cellStyle name="Normal 6 2 7 3" xfId="13627" xr:uid="{FE8202B1-828E-4820-90EC-3CAFBD7AFB0D}"/>
    <cellStyle name="Normal 6 2 8" xfId="895" xr:uid="{83ADC61E-2C5F-46E7-B815-69138C5892CE}"/>
    <cellStyle name="Normal 6 2 8 2" xfId="34225" xr:uid="{AC9D5BDA-69A0-4F68-89DD-56FC80FAB1C9}"/>
    <cellStyle name="Normal 6 2 8 3" xfId="13628" xr:uid="{52380199-BBDA-4D0D-91BC-B400A352C201}"/>
    <cellStyle name="Normal 6 2 9" xfId="13629" xr:uid="{B9B40E18-FC5F-4EF7-886A-F23934B39506}"/>
    <cellStyle name="Normal 6 2 9 2" xfId="34226" xr:uid="{BA7E1F9A-D849-442B-B0DD-9F051473539F}"/>
    <cellStyle name="Normal 6 2_JADUAL 14 16 (2) (2)" xfId="896" xr:uid="{232022C1-234A-4809-BAD5-5B4F85090D48}"/>
    <cellStyle name="Normal 6 20" xfId="13630" xr:uid="{CAD6B895-8694-4FBE-ACA7-85FD00053B14}"/>
    <cellStyle name="Normal 6 21" xfId="13631" xr:uid="{4B4F7CCE-4B7C-4AFA-8C71-BF1155C27063}"/>
    <cellStyle name="Normal 6 21 2" xfId="34227" xr:uid="{5E138D3A-5966-4B70-AFEB-90C649A2B12B}"/>
    <cellStyle name="Normal 6 22" xfId="13632" xr:uid="{76CAD62A-EC85-4A18-A22D-3C3E21DAE482}"/>
    <cellStyle name="Normal 6 23" xfId="13633" xr:uid="{243E54C7-94AA-4853-974B-D30655AC9AC8}"/>
    <cellStyle name="Normal 6 23 2" xfId="34228" xr:uid="{6EA83B2D-0D19-455D-8573-E963416CDD96}"/>
    <cellStyle name="Normal 6 24" xfId="13634" xr:uid="{87281C6E-702D-488C-8A4A-9732D2BE4F59}"/>
    <cellStyle name="Normal 6 24 2" xfId="13635" xr:uid="{410532A6-4474-4816-B384-BD2BA7128FD3}"/>
    <cellStyle name="Normal 6 24 2 2" xfId="34229" xr:uid="{F9F07494-D71A-4C0C-985F-535422D86902}"/>
    <cellStyle name="Normal 6 25" xfId="13636" xr:uid="{5A260187-3CD0-4BEB-BF0C-1D9497E38E68}"/>
    <cellStyle name="Normal 6 25 2" xfId="34230" xr:uid="{A01D7F4B-698F-4A47-88A8-BA22E5DB9115}"/>
    <cellStyle name="Normal 6 26" xfId="10029" xr:uid="{EB3A5EDE-1831-453A-83DE-BD39AB2BF2DD}"/>
    <cellStyle name="Normal 6 27" xfId="23041" xr:uid="{52CAAAFE-3635-477B-BB41-5531F21E1521}"/>
    <cellStyle name="Normal 6 27 2" xfId="42768" xr:uid="{DDC8BBED-7930-4C17-B500-DA140BE7664C}"/>
    <cellStyle name="Normal 6 28" xfId="23520" xr:uid="{D866421F-98E6-4305-BCC8-F7C661DF8E99}"/>
    <cellStyle name="Normal 6 29" xfId="45178" xr:uid="{1DC51C87-1201-4F11-9978-9F8D75FF4A34}"/>
    <cellStyle name="Normal 6 3" xfId="897" xr:uid="{228A8AF3-3D34-49AC-BA6E-4548EA43D7AC}"/>
    <cellStyle name="Normal 6 3 10" xfId="10031" xr:uid="{E8300DE5-2BBC-4E67-B6DB-9998AA44CEE6}"/>
    <cellStyle name="Normal 6 3 11" xfId="23071" xr:uid="{E7E065AA-7C5A-4629-902E-85CD203A1360}"/>
    <cellStyle name="Normal 6 3 11 2" xfId="42796" xr:uid="{95801521-510C-40C5-8F25-9F2ED8C750A9}"/>
    <cellStyle name="Normal 6 3 12" xfId="45206" xr:uid="{9B256ACD-54E4-4C1B-A0EF-933E0406060A}"/>
    <cellStyle name="Normal 6 3 13" xfId="1825" xr:uid="{C7A810A7-BE87-4FD4-BA5C-DAEBF5EB49D7}"/>
    <cellStyle name="Normal 6 3 2" xfId="898" xr:uid="{93169772-6B6B-49BD-B9FC-948D4E419622}"/>
    <cellStyle name="Normal 6 3 2 10" xfId="23072" xr:uid="{0ACB1A91-ABA5-492C-AB2F-AF29523A3F7F}"/>
    <cellStyle name="Normal 6 3 2 10 2" xfId="42797" xr:uid="{765FC8BD-5B54-40B6-A821-BD3ED33C2251}"/>
    <cellStyle name="Normal 6 3 2 11" xfId="45207" xr:uid="{9F28AC88-CDA3-4897-98D0-258A0657F371}"/>
    <cellStyle name="Normal 6 3 2 12" xfId="2566" xr:uid="{830C47B6-C2BA-46FE-BAE6-1685B4155087}"/>
    <cellStyle name="Normal 6 3 2 2" xfId="13638" xr:uid="{E0FBDF3A-D125-4A69-9397-9BB576013D42}"/>
    <cellStyle name="Normal 6 3 2 2 2" xfId="13639" xr:uid="{63C83406-5A38-4186-8D15-4DDBE5BF1FC9}"/>
    <cellStyle name="Normal 6 3 2 2 2 2" xfId="13640" xr:uid="{0038781C-7E59-457E-B576-465DDCEAC103}"/>
    <cellStyle name="Normal 6 3 2 2 2 2 2" xfId="13641" xr:uid="{57BCCDB5-4515-4B64-97DB-8EDD38958E0F}"/>
    <cellStyle name="Normal 6 3 2 2 2 2 2 2" xfId="34234" xr:uid="{894C4BFB-92F7-4762-B6D7-760B8EDB418D}"/>
    <cellStyle name="Normal 6 3 2 2 2 2 3" xfId="34233" xr:uid="{E98B862D-38BC-4A3B-990B-459A2225A521}"/>
    <cellStyle name="Normal 6 3 2 2 2 3" xfId="13642" xr:uid="{29FAA035-D9D2-44DD-A233-088FD9DF6CD1}"/>
    <cellStyle name="Normal 6 3 2 2 2 3 2" xfId="34235" xr:uid="{6810C2E0-E667-4C0D-A694-D7DB5951DB07}"/>
    <cellStyle name="Normal 6 3 2 2 2 4" xfId="23074" xr:uid="{C0E9F2CF-1DD4-46FC-A9C3-73F1F2D3C0D9}"/>
    <cellStyle name="Normal 6 3 2 2 2 4 2" xfId="42799" xr:uid="{33AA86FC-4D6C-41DB-A5E1-C97CAB7E0968}"/>
    <cellStyle name="Normal 6 3 2 2 2 5" xfId="34232" xr:uid="{00F5D91B-FFEA-4AF6-8929-0F494DC5ADF9}"/>
    <cellStyle name="Normal 6 3 2 2 2 6" xfId="45209" xr:uid="{3DCF36D2-0FEB-4A45-99A1-96A44030FEDB}"/>
    <cellStyle name="Normal 6 3 2 2 3" xfId="13643" xr:uid="{15134DA1-B064-4001-B3C1-43973730D0CF}"/>
    <cellStyle name="Normal 6 3 2 2 3 2" xfId="13644" xr:uid="{32BFEC39-655B-4702-A4F5-F518509D55F6}"/>
    <cellStyle name="Normal 6 3 2 2 3 2 2" xfId="34237" xr:uid="{14640FC2-FE1B-4D35-9627-604A610AE166}"/>
    <cellStyle name="Normal 6 3 2 2 3 3" xfId="34236" xr:uid="{0F3C6809-D158-4BDF-96C9-B6919BB4032F}"/>
    <cellStyle name="Normal 6 3 2 2 4" xfId="13645" xr:uid="{D24579C5-6E41-4033-B230-C5E99367D18D}"/>
    <cellStyle name="Normal 6 3 2 2 4 2" xfId="13646" xr:uid="{F08EC784-2426-478B-9066-97949EA290DE}"/>
    <cellStyle name="Normal 6 3 2 2 4 2 2" xfId="34239" xr:uid="{2A0FC3C6-8420-4326-87D6-8683907A94E9}"/>
    <cellStyle name="Normal 6 3 2 2 4 3" xfId="34238" xr:uid="{CB5016A9-2438-46B3-B58E-B0E2BAC67CE0}"/>
    <cellStyle name="Normal 6 3 2 2 5" xfId="13647" xr:uid="{D6F54846-1922-4054-86B6-EC42B4991B72}"/>
    <cellStyle name="Normal 6 3 2 2 5 2" xfId="34240" xr:uid="{067DD2F2-BD58-4166-87E8-CCA442FC2BCD}"/>
    <cellStyle name="Normal 6 3 2 2 6" xfId="23073" xr:uid="{403A0152-3E41-43F5-BCE2-F1379959D216}"/>
    <cellStyle name="Normal 6 3 2 2 6 2" xfId="42798" xr:uid="{D2FB7CB3-6E55-4697-937E-B3EC1A35175F}"/>
    <cellStyle name="Normal 6 3 2 2 7" xfId="34231" xr:uid="{BA503679-59DF-4A3B-8A41-C81650E8C97B}"/>
    <cellStyle name="Normal 6 3 2 2 8" xfId="45208" xr:uid="{4B1CEB2C-8E17-4275-AB3B-56687EF7A338}"/>
    <cellStyle name="Normal 6 3 2 3" xfId="13648" xr:uid="{4CCAE99D-75F5-4E20-9AE3-B33AA42F8777}"/>
    <cellStyle name="Normal 6 3 2 3 2" xfId="13649" xr:uid="{5206FA34-F1CD-4A47-9412-18131E307B8F}"/>
    <cellStyle name="Normal 6 3 2 3 2 2" xfId="13650" xr:uid="{B6F0A17A-222C-40A0-ABC8-A879E15581C8}"/>
    <cellStyle name="Normal 6 3 2 3 2 2 2" xfId="34243" xr:uid="{58230D36-4E4E-4E55-B59F-897243B8D099}"/>
    <cellStyle name="Normal 6 3 2 3 2 3" xfId="23076" xr:uid="{7B74A12B-4022-4EBC-9C70-777EB6AB03D6}"/>
    <cellStyle name="Normal 6 3 2 3 2 3 2" xfId="42801" xr:uid="{06EF1F0C-3F05-4621-8199-48CE3BA0C938}"/>
    <cellStyle name="Normal 6 3 2 3 2 4" xfId="34242" xr:uid="{486854DE-6432-4E3E-967E-C4DCECAF8012}"/>
    <cellStyle name="Normal 6 3 2 3 2 5" xfId="45211" xr:uid="{9824AE2C-6A92-495D-B480-F47F932188DB}"/>
    <cellStyle name="Normal 6 3 2 3 3" xfId="13651" xr:uid="{8564BE67-24E0-4FA3-9444-6279026DAC2F}"/>
    <cellStyle name="Normal 6 3 2 3 3 2" xfId="34244" xr:uid="{4108B63C-F6BA-4DBC-85EB-F46C0CCE6AAC}"/>
    <cellStyle name="Normal 6 3 2 3 4" xfId="23075" xr:uid="{E0009F5D-E8DE-43E4-A88C-BEE72B302FE2}"/>
    <cellStyle name="Normal 6 3 2 3 4 2" xfId="42800" xr:uid="{E4A086EC-3B66-486E-AE89-094E55847CB2}"/>
    <cellStyle name="Normal 6 3 2 3 5" xfId="34241" xr:uid="{CAC804F7-6620-4759-8F9F-7D21102A772F}"/>
    <cellStyle name="Normal 6 3 2 3 6" xfId="45210" xr:uid="{8B568682-5D60-4C95-A356-B61B7F7BAD79}"/>
    <cellStyle name="Normal 6 3 2 4" xfId="13652" xr:uid="{FE0C1068-AF60-4BB2-9168-1FA4B69C9834}"/>
    <cellStyle name="Normal 6 3 2 4 2" xfId="13653" xr:uid="{C92A7C60-8B36-464E-BC08-CBA42AE867E1}"/>
    <cellStyle name="Normal 6 3 2 4 2 2" xfId="34246" xr:uid="{B93D1948-7219-487B-937B-7D4A3D80849F}"/>
    <cellStyle name="Normal 6 3 2 4 3" xfId="23077" xr:uid="{E9719AD0-B989-476E-820D-B5A403285F6F}"/>
    <cellStyle name="Normal 6 3 2 4 3 2" xfId="42802" xr:uid="{B00E30E8-EB91-461E-95E9-B6090307E4AD}"/>
    <cellStyle name="Normal 6 3 2 4 4" xfId="34245" xr:uid="{E824CF96-DDCF-41FC-AF3E-64ECB4381F24}"/>
    <cellStyle name="Normal 6 3 2 4 5" xfId="45212" xr:uid="{CAD68316-52D1-49FD-838E-C4DCDE1A49E7}"/>
    <cellStyle name="Normal 6 3 2 5" xfId="13654" xr:uid="{B291B3C4-F9F8-4300-9611-4B5D86F54C20}"/>
    <cellStyle name="Normal 6 3 2 5 2" xfId="13655" xr:uid="{701131AB-3A77-46FC-8BAF-C02A6843232A}"/>
    <cellStyle name="Normal 6 3 2 5 2 2" xfId="34248" xr:uid="{9E45834D-3508-4A05-B85B-C0431741B159}"/>
    <cellStyle name="Normal 6 3 2 5 3" xfId="34247" xr:uid="{E8B30994-1DCA-4479-B2EC-249F4CD5A5F5}"/>
    <cellStyle name="Normal 6 3 2 6" xfId="13656" xr:uid="{53AE4C4B-A467-4C76-9AC7-54A2C3195D37}"/>
    <cellStyle name="Normal 6 3 2 6 2" xfId="34249" xr:uid="{786DB992-EB95-4601-AF9F-E2C02637AB03}"/>
    <cellStyle name="Normal 6 3 2 7" xfId="13657" xr:uid="{0AD4014C-3D98-406E-9044-81F3C74599AC}"/>
    <cellStyle name="Normal 6 3 2 7 2" xfId="34250" xr:uid="{94AD42CA-1BC3-4661-9FE9-2CEFC215088D}"/>
    <cellStyle name="Normal 6 3 2 8" xfId="13658" xr:uid="{6B3527C6-436F-429A-BED8-C3145AE12481}"/>
    <cellStyle name="Normal 6 3 2 9" xfId="13637" xr:uid="{EA736AEB-A3CD-4AA6-A30F-5F893FB678C3}"/>
    <cellStyle name="Normal 6 3 3" xfId="1034" xr:uid="{08379B3E-35AE-4A1B-A236-9C35FB783705}"/>
    <cellStyle name="Normal 6 3 3 2" xfId="13660" xr:uid="{844C508F-32B1-4F39-B592-FFD83A33EFF6}"/>
    <cellStyle name="Normal 6 3 3 2 2" xfId="13661" xr:uid="{944E7D1E-52C6-4851-846D-E43B7B64B145}"/>
    <cellStyle name="Normal 6 3 3 2 2 2" xfId="13662" xr:uid="{A623D2B5-FE65-4FAF-AD67-81AE18345DD6}"/>
    <cellStyle name="Normal 6 3 3 2 2 2 2" xfId="34254" xr:uid="{D835601D-82A1-4D22-9A52-6678AB04090C}"/>
    <cellStyle name="Normal 6 3 3 2 2 3" xfId="23080" xr:uid="{1DA1E75F-A124-4914-AD41-04012E8319BB}"/>
    <cellStyle name="Normal 6 3 3 2 2 3 2" xfId="42803" xr:uid="{165E66BC-FA2F-4CB8-B119-8E989D8D5EF3}"/>
    <cellStyle name="Normal 6 3 3 2 2 4" xfId="34253" xr:uid="{737771C7-B8CB-4350-A163-0D6F6E07C013}"/>
    <cellStyle name="Normal 6 3 3 2 2 5" xfId="45213" xr:uid="{9EBB7016-41FA-4670-BABC-2218C525B3D5}"/>
    <cellStyle name="Normal 6 3 3 2 3" xfId="13663" xr:uid="{F1428BF8-E525-44DC-8CBD-320D8B6F367E}"/>
    <cellStyle name="Normal 6 3 3 2 3 2" xfId="34255" xr:uid="{5D6F3179-D3F6-45A0-83D9-440F6A65EE3E}"/>
    <cellStyle name="Normal 6 3 3 2 4" xfId="23079" xr:uid="{647024ED-4357-4573-A7E2-56DEFF3B927A}"/>
    <cellStyle name="Normal 6 3 3 2 5" xfId="34252" xr:uid="{E5FA1FD4-4BA8-474E-93D4-B1C9BBA3E932}"/>
    <cellStyle name="Normal 6 3 3 3" xfId="13664" xr:uid="{046DBD54-6479-4FE4-9514-85F3E10F50B8}"/>
    <cellStyle name="Normal 6 3 3 3 2" xfId="13665" xr:uid="{BE13B4BB-0665-4600-8CF5-E7AF79B02FB7}"/>
    <cellStyle name="Normal 6 3 3 3 2 2" xfId="34257" xr:uid="{1FA478F0-6D35-4B38-8D77-5B80E8D068FB}"/>
    <cellStyle name="Normal 6 3 3 3 3" xfId="23081" xr:uid="{05D9EFCE-FEFA-4009-ADD4-860793701674}"/>
    <cellStyle name="Normal 6 3 3 3 3 2" xfId="42804" xr:uid="{656FDE0F-6E63-446D-816F-643B4E3E0788}"/>
    <cellStyle name="Normal 6 3 3 3 4" xfId="34256" xr:uid="{B74EB0FE-BB62-4FE5-9809-663F9452E26B}"/>
    <cellStyle name="Normal 6 3 3 3 5" xfId="45214" xr:uid="{9C3C2518-CE01-488B-9560-8A68AD289289}"/>
    <cellStyle name="Normal 6 3 3 4" xfId="13666" xr:uid="{FDB0D2B9-5222-4705-8477-58EA25F9EDAA}"/>
    <cellStyle name="Normal 6 3 3 4 2" xfId="13667" xr:uid="{C8A3197D-6BBC-4437-A309-67F409FAF52E}"/>
    <cellStyle name="Normal 6 3 3 4 2 2" xfId="34259" xr:uid="{0D726766-5EE8-4061-98F2-DD90BA422D03}"/>
    <cellStyle name="Normal 6 3 3 4 3" xfId="34258" xr:uid="{6C0A3819-82FE-457C-9CBC-5FC82E56613F}"/>
    <cellStyle name="Normal 6 3 3 5" xfId="13668" xr:uid="{C438E57D-6FF2-4ADC-A67C-119FBE9BF6AB}"/>
    <cellStyle name="Normal 6 3 3 5 2" xfId="34260" xr:uid="{3C0F0780-3E74-4616-88EF-58FC14E32943}"/>
    <cellStyle name="Normal 6 3 3 6" xfId="23078" xr:uid="{727BC641-528A-4510-93B9-0EB581E4593A}"/>
    <cellStyle name="Normal 6 3 3 7" xfId="34251" xr:uid="{52A24289-23C3-4896-B7BC-3AB3C7CEA5B8}"/>
    <cellStyle name="Normal 6 3 3 8" xfId="13659" xr:uid="{BD0D5741-CC8F-4287-BBBD-A5EB4B321883}"/>
    <cellStyle name="Normal 6 3 4" xfId="13669" xr:uid="{9C4341A2-5865-4FC3-9E22-DCACCE1DD100}"/>
    <cellStyle name="Normal 6 3 4 2" xfId="13670" xr:uid="{417834B7-3C8B-4005-92BA-93B3FC73E8E4}"/>
    <cellStyle name="Normal 6 3 4 2 2" xfId="13671" xr:uid="{AE57F376-20AB-4C65-ACA3-0085686C41A3}"/>
    <cellStyle name="Normal 6 3 4 2 2 2" xfId="34263" xr:uid="{BE103B52-A459-4FC9-A0BF-3826C67AF85C}"/>
    <cellStyle name="Normal 6 3 4 2 3" xfId="23083" xr:uid="{56FC35DF-6359-415C-9705-4BC9BC6372C9}"/>
    <cellStyle name="Normal 6 3 4 2 3 2" xfId="42806" xr:uid="{41787FF3-81C0-40F2-A585-274E3218933C}"/>
    <cellStyle name="Normal 6 3 4 2 4" xfId="34262" xr:uid="{85AE8F40-D631-4D82-9726-5FEC479C4157}"/>
    <cellStyle name="Normal 6 3 4 2 5" xfId="45216" xr:uid="{6AE925A4-4D6E-4E08-BB17-4E943C029DA1}"/>
    <cellStyle name="Normal 6 3 4 3" xfId="13672" xr:uid="{C6E363AA-3250-4B8B-A51B-75BE84EDFED5}"/>
    <cellStyle name="Normal 6 3 4 3 2" xfId="34264" xr:uid="{DD7354F4-B3AC-42F8-8AC0-7A35FEC1EF81}"/>
    <cellStyle name="Normal 6 3 4 4" xfId="23082" xr:uid="{BD2618BE-B894-41C3-AC24-0158B8FDC9E8}"/>
    <cellStyle name="Normal 6 3 4 4 2" xfId="42805" xr:uid="{A838A02B-B0B3-454E-A1F6-B322DB6BBD6A}"/>
    <cellStyle name="Normal 6 3 4 5" xfId="34261" xr:uid="{1C583735-6B27-4A62-8440-C40793414402}"/>
    <cellStyle name="Normal 6 3 4 6" xfId="45215" xr:uid="{CAD93E80-B4E7-4B29-9C2F-31AF823BA8F3}"/>
    <cellStyle name="Normal 6 3 5" xfId="13673" xr:uid="{55955CE6-05EF-41F1-8F98-B9764135C80F}"/>
    <cellStyle name="Normal 6 3 5 2" xfId="13674" xr:uid="{079B92E6-BBB4-44EA-A8B0-82AF2CD7CA50}"/>
    <cellStyle name="Normal 6 3 5 2 2" xfId="34266" xr:uid="{49DCC189-9192-48B4-A38F-98FB7AA7D6C1}"/>
    <cellStyle name="Normal 6 3 5 3" xfId="23084" xr:uid="{9042E70F-46B4-4A8D-BFA6-25EB598D4130}"/>
    <cellStyle name="Normal 6 3 5 3 2" xfId="42807" xr:uid="{B5C4EB88-F48F-446A-A0C2-87589BEAA912}"/>
    <cellStyle name="Normal 6 3 5 4" xfId="34265" xr:uid="{B875A8C2-632B-4BE9-82F1-1C5938F17048}"/>
    <cellStyle name="Normal 6 3 5 5" xfId="45217" xr:uid="{13264C48-9B46-489B-AF11-4C0788B45EB2}"/>
    <cellStyle name="Normal 6 3 6" xfId="13675" xr:uid="{134B2440-044D-4A13-98CB-2BDEEE07E3CC}"/>
    <cellStyle name="Normal 6 3 6 2" xfId="13676" xr:uid="{A9B64928-40F6-4189-9571-4909EFABB2DA}"/>
    <cellStyle name="Normal 6 3 6 2 2" xfId="34268" xr:uid="{C93095C0-1BBB-41E6-8984-CA1BF297BFCE}"/>
    <cellStyle name="Normal 6 3 6 3" xfId="34267" xr:uid="{A514AE38-5C24-4D20-BE0A-90742D71B016}"/>
    <cellStyle name="Normal 6 3 7" xfId="13677" xr:uid="{55648E8C-F564-4FD7-A326-16AA4B4007B6}"/>
    <cellStyle name="Normal 6 3 8" xfId="13678" xr:uid="{AD295FEB-BA55-4B85-A02C-46AF34513AF4}"/>
    <cellStyle name="Normal 6 3 8 2" xfId="34269" xr:uid="{7C82D30B-7568-406E-BC7B-7FF30C883287}"/>
    <cellStyle name="Normal 6 3 9" xfId="13679" xr:uid="{380AB750-3508-4BD5-A87C-6748EFD89186}"/>
    <cellStyle name="Normal 6 3 9 2" xfId="34270" xr:uid="{2D99E429-A258-4360-AC16-AA0F42B0C470}"/>
    <cellStyle name="Normal 6 30" xfId="49590" xr:uid="{CBBDA2F2-C306-4419-A326-A5392B6052FD}"/>
    <cellStyle name="Normal 6 4" xfId="899" xr:uid="{8CACAFBA-68EC-4089-96B4-04841DF5A465}"/>
    <cellStyle name="Normal 6 4 10" xfId="1826" xr:uid="{9382DB55-7180-466D-95D9-AE05198FBCF8}"/>
    <cellStyle name="Normal 6 4 2" xfId="13680" xr:uid="{21FF669D-129D-409E-BF06-EF189A45E2C2}"/>
    <cellStyle name="Normal 6 4 2 2" xfId="13681" xr:uid="{9E4A75D0-1562-408A-B152-8F2728930ED4}"/>
    <cellStyle name="Normal 6 4 2 2 2" xfId="13682" xr:uid="{E2415713-ADA3-4D65-AE50-5FA6BDD29B96}"/>
    <cellStyle name="Normal 6 4 2 2 2 2" xfId="13683" xr:uid="{3C744178-A007-4D4A-8CCF-CAC9B1D25B60}"/>
    <cellStyle name="Normal 6 4 2 2 2 2 2" xfId="34274" xr:uid="{6BBDEF00-4182-43BD-AE5F-7E5E807901B7}"/>
    <cellStyle name="Normal 6 4 2 2 2 3" xfId="34273" xr:uid="{4D1051E0-E8A0-4BD0-BFA5-0B24D4FE2043}"/>
    <cellStyle name="Normal 6 4 2 2 3" xfId="13684" xr:uid="{7DB1BF5D-8C0A-4D77-BE00-E7D17D08F30E}"/>
    <cellStyle name="Normal 6 4 2 2 3 2" xfId="34275" xr:uid="{A76AE2F5-FC8F-4BB2-9214-A957EC54A453}"/>
    <cellStyle name="Normal 6 4 2 2 4" xfId="23087" xr:uid="{997FBA38-A2CA-41E2-8F2B-F1C0D93D01D1}"/>
    <cellStyle name="Normal 6 4 2 2 4 2" xfId="42810" xr:uid="{96DC1F91-3FA4-4C36-88F4-F305061E3CA3}"/>
    <cellStyle name="Normal 6 4 2 2 5" xfId="34272" xr:uid="{7276201A-8311-4B24-95A0-284C406FC655}"/>
    <cellStyle name="Normal 6 4 2 2 6" xfId="45220" xr:uid="{F4299788-5DE2-49F1-953C-ED9129C0BBC3}"/>
    <cellStyle name="Normal 6 4 2 3" xfId="13685" xr:uid="{2E53A8A5-DBAA-4DC3-A98D-D4872A95230E}"/>
    <cellStyle name="Normal 6 4 2 3 2" xfId="13686" xr:uid="{0B30E74B-FE98-4F24-AAEB-59C7E9C652E3}"/>
    <cellStyle name="Normal 6 4 2 3 2 2" xfId="34277" xr:uid="{2DE350A7-E89B-4C72-AD04-7D601BFC8832}"/>
    <cellStyle name="Normal 6 4 2 3 3" xfId="34276" xr:uid="{779A1514-4BBD-4EB1-928D-1DA1F8387C01}"/>
    <cellStyle name="Normal 6 4 2 4" xfId="13687" xr:uid="{0D29AC6E-2144-416E-903B-55966DAC430D}"/>
    <cellStyle name="Normal 6 4 2 4 2" xfId="13688" xr:uid="{B09E8940-DF2E-4184-8C91-3D7E8E16ED7E}"/>
    <cellStyle name="Normal 6 4 2 4 2 2" xfId="34279" xr:uid="{AE4D9CDD-B834-46C3-B5B4-112D47C1E233}"/>
    <cellStyle name="Normal 6 4 2 4 3" xfId="34278" xr:uid="{C890E5F1-B70E-4B1D-8277-62AF0C8F882C}"/>
    <cellStyle name="Normal 6 4 2 5" xfId="13689" xr:uid="{974A8A13-5B8B-4E1F-83F6-396E6C1B4E2C}"/>
    <cellStyle name="Normal 6 4 2 5 2" xfId="34280" xr:uid="{3000D8D6-65B8-43E6-B1C2-C4CAF9BD275D}"/>
    <cellStyle name="Normal 6 4 2 6" xfId="23086" xr:uid="{81FD72E9-7F41-4EBC-B858-1F67CEAC9ECD}"/>
    <cellStyle name="Normal 6 4 2 6 2" xfId="42809" xr:uid="{091CDA14-2024-40F6-9595-F9A4104FD4CA}"/>
    <cellStyle name="Normal 6 4 2 7" xfId="34271" xr:uid="{762A11D2-29F0-4862-8793-842316F63DA2}"/>
    <cellStyle name="Normal 6 4 2 8" xfId="45219" xr:uid="{74D606E0-B42A-460B-9101-ABBCA644062B}"/>
    <cellStyle name="Normal 6 4 3" xfId="13690" xr:uid="{4759829C-D1CE-4E06-A8F0-6D99B48460EE}"/>
    <cellStyle name="Normal 6 4 3 2" xfId="13691" xr:uid="{E4647BE9-D433-4369-97A0-105D5B7AD97B}"/>
    <cellStyle name="Normal 6 4 3 2 2" xfId="13692" xr:uid="{A7EC109E-A08F-4A3F-A2BA-84AAF1EF41A2}"/>
    <cellStyle name="Normal 6 4 3 2 2 2" xfId="34283" xr:uid="{C13E18E5-09FC-4961-8C4B-1BA65244FE89}"/>
    <cellStyle name="Normal 6 4 3 2 3" xfId="23089" xr:uid="{58D60C7C-CDF5-430A-94AC-BDFF10B6770D}"/>
    <cellStyle name="Normal 6 4 3 2 3 2" xfId="42812" xr:uid="{1C3C8631-1266-4BE1-9B4C-4A4832A7528A}"/>
    <cellStyle name="Normal 6 4 3 2 4" xfId="34282" xr:uid="{BFF510F5-5BF9-42F2-BA7C-65971B825D05}"/>
    <cellStyle name="Normal 6 4 3 2 5" xfId="45222" xr:uid="{79AFBC8B-0048-4701-AFA0-A09C8C5B2BC9}"/>
    <cellStyle name="Normal 6 4 3 3" xfId="13693" xr:uid="{06C5D5FB-8964-4A0D-8C33-27CEB2E3D544}"/>
    <cellStyle name="Normal 6 4 3 3 2" xfId="34284" xr:uid="{D3DA34A0-069F-4D42-944A-54228B3C3F2E}"/>
    <cellStyle name="Normal 6 4 3 4" xfId="23088" xr:uid="{5CBF6D69-9735-4850-AF53-805BEFA3252B}"/>
    <cellStyle name="Normal 6 4 3 4 2" xfId="42811" xr:uid="{0103B3BD-C410-4F87-BCBE-20C78EFEB121}"/>
    <cellStyle name="Normal 6 4 3 5" xfId="34281" xr:uid="{87ECB9A7-C9C7-4B0E-AF17-DE8F96154C74}"/>
    <cellStyle name="Normal 6 4 3 6" xfId="45221" xr:uid="{56321025-8D1D-48FB-AC3D-B4A63487380E}"/>
    <cellStyle name="Normal 6 4 4" xfId="13694" xr:uid="{86B7EAE4-05F6-4EF8-8878-CDC2D7442FF2}"/>
    <cellStyle name="Normal 6 4 4 2" xfId="13695" xr:uid="{5BFDA4A2-0555-4862-85BF-DCBC4818284D}"/>
    <cellStyle name="Normal 6 4 4 2 2" xfId="34286" xr:uid="{8B25A89D-6ED7-4C9F-8FAA-23F62CED0053}"/>
    <cellStyle name="Normal 6 4 4 3" xfId="23090" xr:uid="{A4664921-E83A-4D34-A8C3-8E86551EFDA0}"/>
    <cellStyle name="Normal 6 4 4 3 2" xfId="42813" xr:uid="{6CD10D94-93C0-4A29-971C-91FECE4FDA0C}"/>
    <cellStyle name="Normal 6 4 4 4" xfId="34285" xr:uid="{1DEB9546-FC0F-4CCA-B6BD-4EC2B035F36A}"/>
    <cellStyle name="Normal 6 4 4 5" xfId="45223" xr:uid="{8B51FCE5-825F-4B43-BD91-673696D4B086}"/>
    <cellStyle name="Normal 6 4 5" xfId="13696" xr:uid="{CF9AA4CA-0AF5-4AB4-885C-B9C6CC061718}"/>
    <cellStyle name="Normal 6 4 5 2" xfId="13697" xr:uid="{03D3D034-A453-4810-AFFE-8274EBC933C2}"/>
    <cellStyle name="Normal 6 4 5 2 2" xfId="34288" xr:uid="{467FB763-0DE7-4EAC-A1FC-2233667135CC}"/>
    <cellStyle name="Normal 6 4 5 3" xfId="23091" xr:uid="{2976EED1-EFE1-4732-A1E5-37D1025E2C8E}"/>
    <cellStyle name="Normal 6 4 5 3 2" xfId="42814" xr:uid="{90AEDE56-C8A6-45A0-82E0-5DDE14BD8FA1}"/>
    <cellStyle name="Normal 6 4 5 4" xfId="34287" xr:uid="{B374FC7B-578A-46F1-8D24-1CA12004A554}"/>
    <cellStyle name="Normal 6 4 5 5" xfId="45224" xr:uid="{AC81D491-BB94-48BB-8ECA-327ECF6C3301}"/>
    <cellStyle name="Normal 6 4 6" xfId="13698" xr:uid="{D38B3563-F0E1-4A4E-B94B-87F2C3ED900B}"/>
    <cellStyle name="Normal 6 4 6 2" xfId="34289" xr:uid="{D3EF0E38-4ACF-4A3B-AE4A-C713B8068FB0}"/>
    <cellStyle name="Normal 6 4 7" xfId="13699" xr:uid="{BAE13E9E-57AB-4ECD-A6AA-1CEBFDF0A427}"/>
    <cellStyle name="Normal 6 4 7 2" xfId="34290" xr:uid="{08481285-6637-462F-AFCE-E6AEC9BE58A5}"/>
    <cellStyle name="Normal 6 4 8" xfId="23085" xr:uid="{389A0405-E997-47DE-9522-ACD98D6A3B49}"/>
    <cellStyle name="Normal 6 4 8 2" xfId="42808" xr:uid="{AAA8A9E7-C296-483A-AAAD-2E273CE78CEE}"/>
    <cellStyle name="Normal 6 4 9" xfId="45218" xr:uid="{75BD54F6-6F16-4397-8239-D4F3F618C359}"/>
    <cellStyle name="Normal 6 5" xfId="900" xr:uid="{0C2057DA-12EB-42EA-8B85-B2B830394E2B}"/>
    <cellStyle name="Normal 6 5 10" xfId="1824" xr:uid="{47130F19-0A65-45A0-986D-9BCDDFFABFF7}"/>
    <cellStyle name="Normal 6 5 2" xfId="13701" xr:uid="{806C1DBE-D9A2-4BDB-A719-4B29C669B6B9}"/>
    <cellStyle name="Normal 6 5 2 2" xfId="13702" xr:uid="{42971234-B770-479B-A09B-B11BD3EFE22A}"/>
    <cellStyle name="Normal 6 5 2 2 2" xfId="13703" xr:uid="{13B7552E-691F-4FED-BC4B-7D4E15724A31}"/>
    <cellStyle name="Normal 6 5 2 2 2 2" xfId="13704" xr:uid="{4647555F-ACA8-4A1F-A73F-34DC9F5A92E7}"/>
    <cellStyle name="Normal 6 5 2 2 2 2 2" xfId="34295" xr:uid="{7F000167-40DF-45E1-9355-4D217F3DF931}"/>
    <cellStyle name="Normal 6 5 2 2 2 3" xfId="34294" xr:uid="{58D25743-9411-4DB5-85CB-C004CB52F5F2}"/>
    <cellStyle name="Normal 6 5 2 2 3" xfId="13705" xr:uid="{F90EFAB8-7851-4472-83F5-464AEB4F8E8F}"/>
    <cellStyle name="Normal 6 5 2 2 3 2" xfId="34296" xr:uid="{E8253B69-E2C0-40E2-953D-DFF5BDC76665}"/>
    <cellStyle name="Normal 6 5 2 2 4" xfId="34293" xr:uid="{76E1422F-3A4E-40B7-981A-367482DB71E3}"/>
    <cellStyle name="Normal 6 5 2 3" xfId="13706" xr:uid="{514CDA4A-42BF-4319-935B-43BD3563E3ED}"/>
    <cellStyle name="Normal 6 5 2 3 2" xfId="13707" xr:uid="{B52A8313-6CC8-4ACE-BAF0-FB5DA78A4849}"/>
    <cellStyle name="Normal 6 5 2 3 2 2" xfId="34298" xr:uid="{86AEFB57-AE32-41BC-88D0-1CAC645B783F}"/>
    <cellStyle name="Normal 6 5 2 3 3" xfId="34297" xr:uid="{E59E409F-15BF-4C64-86A4-6305619DBA61}"/>
    <cellStyle name="Normal 6 5 2 4" xfId="13708" xr:uid="{6D4A79FA-2732-4F9B-A754-C39A9ADFD9AE}"/>
    <cellStyle name="Normal 6 5 2 4 2" xfId="13709" xr:uid="{6B3D4C13-E67F-42BD-A51C-CBF2D46970CB}"/>
    <cellStyle name="Normal 6 5 2 4 2 2" xfId="34300" xr:uid="{558B7E39-D9E0-48AB-983C-F3199ACC2F20}"/>
    <cellStyle name="Normal 6 5 2 4 3" xfId="34299" xr:uid="{2C47524F-0696-4116-BCA9-C7BD13F0FE64}"/>
    <cellStyle name="Normal 6 5 2 5" xfId="13710" xr:uid="{9C3D00F6-1DAA-4065-89EB-8606EB7555C3}"/>
    <cellStyle name="Normal 6 5 2 5 2" xfId="34301" xr:uid="{4B6E6941-D3B7-4F66-BBFD-A0495C54A259}"/>
    <cellStyle name="Normal 6 5 2 6" xfId="23093" xr:uid="{44B9A222-4E88-4166-97AD-7A04899314EC}"/>
    <cellStyle name="Normal 6 5 2 6 2" xfId="42816" xr:uid="{F8276F35-4468-4C7D-B439-3953DDDD7D34}"/>
    <cellStyle name="Normal 6 5 2 7" xfId="34292" xr:uid="{94203550-6160-429D-806E-01AEDD9DB091}"/>
    <cellStyle name="Normal 6 5 2 8" xfId="45226" xr:uid="{1A1602BC-33B1-42AA-9501-7E3AB2735127}"/>
    <cellStyle name="Normal 6 5 3" xfId="13711" xr:uid="{6F6692A8-4662-4456-A36B-23751E1F52F2}"/>
    <cellStyle name="Normal 6 5 3 2" xfId="13712" xr:uid="{1D7EC8A3-3527-430A-BFE6-216193770A85}"/>
    <cellStyle name="Normal 6 5 3 2 2" xfId="13713" xr:uid="{94CAAB3D-23FD-4D3A-95EF-021B51A22738}"/>
    <cellStyle name="Normal 6 5 3 2 2 2" xfId="34304" xr:uid="{A4D85130-D284-4363-8DE7-D3833F4ED114}"/>
    <cellStyle name="Normal 6 5 3 2 3" xfId="34303" xr:uid="{86D630F2-0264-41E5-97BE-BAD0A7D1AB34}"/>
    <cellStyle name="Normal 6 5 3 3" xfId="13714" xr:uid="{DB0224FE-D074-4DB6-B84F-BE8611C9E7D7}"/>
    <cellStyle name="Normal 6 5 3 3 2" xfId="34305" xr:uid="{E543DC94-CC06-47AF-9484-15AE9BA916C7}"/>
    <cellStyle name="Normal 6 5 3 4" xfId="34302" xr:uid="{602B9473-F9FD-4DD3-AD79-669EC6009EC2}"/>
    <cellStyle name="Normal 6 5 4" xfId="13715" xr:uid="{5D4F917A-B15D-4D1B-9FF4-A7E06D79874F}"/>
    <cellStyle name="Normal 6 5 4 2" xfId="13716" xr:uid="{F1D97F55-20E7-4DEF-A75B-D6699BED5DD4}"/>
    <cellStyle name="Normal 6 5 4 2 2" xfId="34307" xr:uid="{6EB239DB-9A22-46C2-8F45-4566370B35E4}"/>
    <cellStyle name="Normal 6 5 4 3" xfId="34306" xr:uid="{F7BD0726-E8D9-48D5-9EF5-65E9665B7EA4}"/>
    <cellStyle name="Normal 6 5 5" xfId="13717" xr:uid="{4D64F8F6-5F64-4712-AF25-F750A0667CAE}"/>
    <cellStyle name="Normal 6 5 5 2" xfId="13718" xr:uid="{4CE870F5-EB45-440A-8AFE-35C372BFE78D}"/>
    <cellStyle name="Normal 6 5 5 2 2" xfId="34309" xr:uid="{F20F8DF0-692B-4412-B961-4EBE361487FA}"/>
    <cellStyle name="Normal 6 5 5 3" xfId="34308" xr:uid="{D4DDFBF3-CC43-482C-965C-6882A093613A}"/>
    <cellStyle name="Normal 6 5 6" xfId="13719" xr:uid="{778C5AE8-F94D-49B1-ACBB-0F270ED01CA5}"/>
    <cellStyle name="Normal 6 5 6 2" xfId="34310" xr:uid="{DA267D2C-F2DA-4FE9-BA02-FE2A2AF41F10}"/>
    <cellStyle name="Normal 6 5 7" xfId="13700" xr:uid="{950E45E2-B136-422B-A34A-8C696BC4F6C6}"/>
    <cellStyle name="Normal 6 5 7 2" xfId="34291" xr:uid="{9279D2E8-5912-4453-A5D1-A70901CC73AA}"/>
    <cellStyle name="Normal 6 5 8" xfId="23092" xr:uid="{34123B9B-3E2B-4F99-9D14-73594F086CAA}"/>
    <cellStyle name="Normal 6 5 8 2" xfId="42815" xr:uid="{10F8C5B3-3A76-443E-8564-EFC0DE0CD885}"/>
    <cellStyle name="Normal 6 5 9" xfId="45225" xr:uid="{5763E8C8-8C73-4DDC-93F4-51DFA835929F}"/>
    <cellStyle name="Normal 6 6" xfId="1871" xr:uid="{B6FC28E1-E662-4B25-AF65-DE65939490FA}"/>
    <cellStyle name="Normal 6 6 10" xfId="45227" xr:uid="{96AEE48A-1F81-46A0-9F5C-E919E531AF8F}"/>
    <cellStyle name="Normal 6 6 11" xfId="46863" xr:uid="{9639B2CA-7659-4911-8F42-7EF78E7431F8}"/>
    <cellStyle name="Normal 6 6 2" xfId="4499" xr:uid="{1E18A475-2293-4596-9707-BE582C2555AA}"/>
    <cellStyle name="Normal 6 6 2 10" xfId="48617" xr:uid="{4C0272EF-6C95-413C-AF63-D9345F93BB64}"/>
    <cellStyle name="Normal 6 6 2 2" xfId="8297" xr:uid="{1DA98488-43B6-4EE6-AB67-65961DA6B92B}"/>
    <cellStyle name="Normal 6 6 2 2 2" xfId="13723" xr:uid="{A27F3700-C2CD-4646-BD7C-7E63D83620BC}"/>
    <cellStyle name="Normal 6 6 2 2 2 2" xfId="13724" xr:uid="{55FA0CCE-4429-41B5-A728-D615C0952C1E}"/>
    <cellStyle name="Normal 6 6 2 2 2 2 2" xfId="34315" xr:uid="{7AB46F08-8D64-44EA-9686-5B927B7A6C56}"/>
    <cellStyle name="Normal 6 6 2 2 2 3" xfId="34314" xr:uid="{C7AC8245-1437-4899-A870-4EA808882281}"/>
    <cellStyle name="Normal 6 6 2 2 3" xfId="13725" xr:uid="{B3B6F569-8554-4B57-B544-0F6E86E0CC87}"/>
    <cellStyle name="Normal 6 6 2 2 3 2" xfId="34316" xr:uid="{41040E85-3661-4771-B718-F01C20A1D46B}"/>
    <cellStyle name="Normal 6 6 2 2 4" xfId="13722" xr:uid="{40EC0C39-07D1-4CEB-9D87-7C3A0303DF1C}"/>
    <cellStyle name="Normal 6 6 2 2 4 2" xfId="34313" xr:uid="{B255F3C1-A74A-4C34-9A92-E7529BD7E1BE}"/>
    <cellStyle name="Normal 6 6 2 2 5" xfId="29787" xr:uid="{6F6186CA-FDEB-4D1B-811E-E412CCA68F14}"/>
    <cellStyle name="Normal 6 6 2 3" xfId="13726" xr:uid="{B0462DAD-67E8-4501-B454-BE157BFDEACF}"/>
    <cellStyle name="Normal 6 6 2 3 2" xfId="13727" xr:uid="{8B1A47B2-F8BE-4969-A4B9-BBDD8839ABD3}"/>
    <cellStyle name="Normal 6 6 2 3 2 2" xfId="34318" xr:uid="{71ACC063-45C2-4BDD-8E48-B723A63141C1}"/>
    <cellStyle name="Normal 6 6 2 3 3" xfId="34317" xr:uid="{D1EDCE7E-0324-44D7-B7B3-B98D6264ED89}"/>
    <cellStyle name="Normal 6 6 2 4" xfId="13728" xr:uid="{63254425-0A07-4702-9589-71851B94B42C}"/>
    <cellStyle name="Normal 6 6 2 4 2" xfId="13729" xr:uid="{38814B45-DF67-4811-BCD1-9879D6DB7A29}"/>
    <cellStyle name="Normal 6 6 2 4 2 2" xfId="34320" xr:uid="{73C43910-BF0C-46B8-A6EB-AB120E0DDFD2}"/>
    <cellStyle name="Normal 6 6 2 4 3" xfId="34319" xr:uid="{94761A85-7323-4E44-B187-F962AE028FF1}"/>
    <cellStyle name="Normal 6 6 2 5" xfId="13730" xr:uid="{36E0FB44-2BB3-4EBA-B43B-571B4CF10EE4}"/>
    <cellStyle name="Normal 6 6 2 5 2" xfId="34321" xr:uid="{17EBB496-8620-44BB-B196-EB38C9EEAC14}"/>
    <cellStyle name="Normal 6 6 2 6" xfId="13721" xr:uid="{1B24920C-8219-4C19-AF31-DAD4A8641652}"/>
    <cellStyle name="Normal 6 6 2 6 2" xfId="34312" xr:uid="{E6F3FC08-6750-4DAB-B5E7-7A936BEF6543}"/>
    <cellStyle name="Normal 6 6 2 7" xfId="23095" xr:uid="{02077A09-FCD0-45F5-9902-FF38C8E5FD11}"/>
    <cellStyle name="Normal 6 6 2 7 2" xfId="42818" xr:uid="{314271EA-B877-4679-9901-94026B9D647D}"/>
    <cellStyle name="Normal 6 6 2 8" xfId="26012" xr:uid="{5BBAAB8D-D5B1-47F6-B750-B2438B18E1AA}"/>
    <cellStyle name="Normal 6 6 2 9" xfId="45228" xr:uid="{ADB04498-1AB5-44E1-BFD9-B85FA573B05B}"/>
    <cellStyle name="Normal 6 6 3" xfId="5954" xr:uid="{95B6D724-47DC-4B8D-8883-75C5726896EB}"/>
    <cellStyle name="Normal 6 6 3 2" xfId="13732" xr:uid="{C84090E8-A4B9-4FBE-8EE5-10C028A5E5EB}"/>
    <cellStyle name="Normal 6 6 3 2 2" xfId="13733" xr:uid="{EE19A282-5568-4C6B-A3D4-F7069AC50A03}"/>
    <cellStyle name="Normal 6 6 3 2 2 2" xfId="34324" xr:uid="{AFB1EC02-56A3-44BB-A16C-C28DB61AF693}"/>
    <cellStyle name="Normal 6 6 3 2 3" xfId="34323" xr:uid="{E70182AE-3728-4CC5-AA71-4F1FAC805473}"/>
    <cellStyle name="Normal 6 6 3 3" xfId="13734" xr:uid="{F4203625-1865-4A09-A2CB-4E8B2652EA65}"/>
    <cellStyle name="Normal 6 6 3 3 2" xfId="34325" xr:uid="{5AB22D42-6908-4CC0-8C1B-4E84484A1FCC}"/>
    <cellStyle name="Normal 6 6 3 4" xfId="13731" xr:uid="{4A0B0969-6E87-4567-8376-11AD23EAD5D1}"/>
    <cellStyle name="Normal 6 6 3 4 2" xfId="34322" xr:uid="{654E66E2-4A10-4ABB-ACA0-7125FDE65FD5}"/>
    <cellStyle name="Normal 6 6 3 5" xfId="27441" xr:uid="{9FE3BEA7-1097-4A58-A449-F0B93554A9A8}"/>
    <cellStyle name="Normal 6 6 3 6" xfId="49131" xr:uid="{9F26565A-21E3-455F-93FE-655283DBFFEB}"/>
    <cellStyle name="Normal 6 6 4" xfId="13735" xr:uid="{BAAE2A79-AA58-46E9-8E8D-23F0D75636B2}"/>
    <cellStyle name="Normal 6 6 4 2" xfId="13736" xr:uid="{A52A314C-1462-4C58-B1F7-0EEF0A3B4098}"/>
    <cellStyle name="Normal 6 6 4 2 2" xfId="34327" xr:uid="{2CD3C5CB-38CD-4EC3-B122-9721F204D0A9}"/>
    <cellStyle name="Normal 6 6 4 3" xfId="34326" xr:uid="{2FA31BC9-3DAA-43B6-B45E-FD2C997A34E5}"/>
    <cellStyle name="Normal 6 6 5" xfId="13737" xr:uid="{3C69FBD4-1C03-4196-8F91-1018F519B4C9}"/>
    <cellStyle name="Normal 6 6 5 2" xfId="13738" xr:uid="{E658B9F5-BA5B-4F9D-91E3-3552D1EE6F25}"/>
    <cellStyle name="Normal 6 6 5 2 2" xfId="34329" xr:uid="{7EDB5E1D-EE21-4ED0-B2D3-1C6E6D8E2CA4}"/>
    <cellStyle name="Normal 6 6 5 3" xfId="34328" xr:uid="{130773D9-8E42-4598-8801-A5F1E7214A7F}"/>
    <cellStyle name="Normal 6 6 6" xfId="13739" xr:uid="{30286948-440D-4F9C-87C3-DBDFE123ABEA}"/>
    <cellStyle name="Normal 6 6 6 2" xfId="34330" xr:uid="{5A361CF5-60AF-4237-900D-3E3B8EA11945}"/>
    <cellStyle name="Normal 6 6 7" xfId="13720" xr:uid="{2029BC61-91C8-4FBB-85C9-327D00D9C1C0}"/>
    <cellStyle name="Normal 6 6 7 2" xfId="34311" xr:uid="{86452C2B-8E78-40D9-A2E1-B3D9A667DF35}"/>
    <cellStyle name="Normal 6 6 8" xfId="23094" xr:uid="{F2B28494-6612-40F9-BD8A-BEA04D283DEC}"/>
    <cellStyle name="Normal 6 6 8 2" xfId="42817" xr:uid="{85B5A433-7806-4FCE-9C37-D264A1F7AC9D}"/>
    <cellStyle name="Normal 6 6 9" xfId="23599" xr:uid="{C31B8ED1-5813-48D5-8982-2EECA1C94E54}"/>
    <cellStyle name="Normal 6 7" xfId="1962" xr:uid="{59C5CE47-23E2-4B5C-8FF8-34CB8D86DF06}"/>
    <cellStyle name="Normal 6 7 2" xfId="13741" xr:uid="{746E86A9-DD95-4A7D-A04F-99C57DC4D092}"/>
    <cellStyle name="Normal 6 7 2 2" xfId="13742" xr:uid="{F4B5F85E-C090-4777-986C-9782BEE7E80B}"/>
    <cellStyle name="Normal 6 7 2 2 2" xfId="13743" xr:uid="{ACC38017-5515-4E94-A1A5-276E5C0606EC}"/>
    <cellStyle name="Normal 6 7 2 2 2 2" xfId="13744" xr:uid="{FA73841F-C556-4096-94D1-C4140170F637}"/>
    <cellStyle name="Normal 6 7 2 2 2 2 2" xfId="34335" xr:uid="{8A688358-F378-4EC4-92CD-D5DCF19478EC}"/>
    <cellStyle name="Normal 6 7 2 2 2 3" xfId="34334" xr:uid="{D672E968-CACD-472B-B530-90091CDCF44E}"/>
    <cellStyle name="Normal 6 7 2 2 3" xfId="13745" xr:uid="{B9F86889-69C4-4052-9F1B-F987EF692C82}"/>
    <cellStyle name="Normal 6 7 2 2 3 2" xfId="34336" xr:uid="{7F814686-1983-4855-B2C3-0D153C919AA4}"/>
    <cellStyle name="Normal 6 7 2 2 4" xfId="34333" xr:uid="{89C78744-B00D-4DBF-AB90-E306AB44C136}"/>
    <cellStyle name="Normal 6 7 2 3" xfId="13746" xr:uid="{9B2A1F3D-5EC1-4A56-AA9F-364C46E9EA52}"/>
    <cellStyle name="Normal 6 7 2 3 2" xfId="13747" xr:uid="{C9C510AA-C5AE-4B90-8A9E-5E80467AD364}"/>
    <cellStyle name="Normal 6 7 2 3 2 2" xfId="34338" xr:uid="{69A5F033-D97D-45D6-8C6C-636A9BE76E27}"/>
    <cellStyle name="Normal 6 7 2 3 3" xfId="34337" xr:uid="{2A107C28-82B2-45BC-91F1-6B2F88876710}"/>
    <cellStyle name="Normal 6 7 2 4" xfId="13748" xr:uid="{9319AB12-96E3-46E1-BF15-DCE045BF74CE}"/>
    <cellStyle name="Normal 6 7 2 4 2" xfId="13749" xr:uid="{FF94658D-8BC6-4A1F-974D-AC19056A2AED}"/>
    <cellStyle name="Normal 6 7 2 4 2 2" xfId="34340" xr:uid="{0AC99CD4-37E0-40F8-A567-07F360387231}"/>
    <cellStyle name="Normal 6 7 2 4 3" xfId="34339" xr:uid="{526667AB-18C1-4D26-ABD9-6A0C47D733CC}"/>
    <cellStyle name="Normal 6 7 2 5" xfId="13750" xr:uid="{A09C62A9-B3D4-4A08-9AD3-B5F21B94A0CD}"/>
    <cellStyle name="Normal 6 7 2 5 2" xfId="34341" xr:uid="{D0F3A05B-6A74-4D54-8729-6C6EDE60CCE7}"/>
    <cellStyle name="Normal 6 7 2 6" xfId="34332" xr:uid="{F0AC7F40-1C6B-421E-9CD3-E3CD7DFF6C88}"/>
    <cellStyle name="Normal 6 7 3" xfId="13751" xr:uid="{3DEC77C5-3628-456B-B995-00FBC70FCFDE}"/>
    <cellStyle name="Normal 6 7 3 2" xfId="13752" xr:uid="{5950538E-94BF-48B9-A689-F9748D111E39}"/>
    <cellStyle name="Normal 6 7 3 2 2" xfId="13753" xr:uid="{D3B96CB7-A62A-4BA6-9AB2-57C3235539CC}"/>
    <cellStyle name="Normal 6 7 3 2 2 2" xfId="34344" xr:uid="{62A6E50F-6C07-4307-8216-0F61ADBCCC5D}"/>
    <cellStyle name="Normal 6 7 3 2 3" xfId="34343" xr:uid="{2DD2DA13-9E26-4EA1-925B-4771BCAE6517}"/>
    <cellStyle name="Normal 6 7 3 3" xfId="13754" xr:uid="{BF34198D-30AC-482C-829F-E0B61CD3F1EB}"/>
    <cellStyle name="Normal 6 7 3 3 2" xfId="34345" xr:uid="{D92A5B51-A0B2-4E2E-92A3-41B89913E57A}"/>
    <cellStyle name="Normal 6 7 3 4" xfId="34342" xr:uid="{2AF2F45F-A0B0-43C0-9AFE-507181614545}"/>
    <cellStyle name="Normal 6 7 4" xfId="13755" xr:uid="{6981D4B1-B6F4-4CC7-966F-3E06FCA32784}"/>
    <cellStyle name="Normal 6 7 4 2" xfId="13756" xr:uid="{BB21A27A-8A46-4E93-A943-A4B23F29D267}"/>
    <cellStyle name="Normal 6 7 4 2 2" xfId="34347" xr:uid="{FDC7AD27-8BE5-44C4-8933-EDCA7FC04120}"/>
    <cellStyle name="Normal 6 7 4 3" xfId="34346" xr:uid="{7C743C74-F1E9-488C-808C-044C7608CD2C}"/>
    <cellStyle name="Normal 6 7 5" xfId="13757" xr:uid="{B0BB8775-875D-47DA-A1F8-3E3055CEEB16}"/>
    <cellStyle name="Normal 6 7 5 2" xfId="13758" xr:uid="{B4A86423-564B-4803-84CD-F3EE2805BF55}"/>
    <cellStyle name="Normal 6 7 5 2 2" xfId="34349" xr:uid="{19A9EFBE-F0A6-4521-81E2-F9E55ADADDED}"/>
    <cellStyle name="Normal 6 7 5 3" xfId="34348" xr:uid="{C2FD2AC7-08ED-4589-AFCE-9FF8C1C177D1}"/>
    <cellStyle name="Normal 6 7 6" xfId="13759" xr:uid="{BDF3DE68-73C7-4051-9343-E7741C98D6CE}"/>
    <cellStyle name="Normal 6 7 6 2" xfId="34350" xr:uid="{9611F786-5DAC-47EA-B3A1-C90F8A2CEEE5}"/>
    <cellStyle name="Normal 6 7 7" xfId="13740" xr:uid="{E8E13616-3928-46F7-BC72-8532E0F0F92F}"/>
    <cellStyle name="Normal 6 7 7 2" xfId="34331" xr:uid="{D7481A92-CF7F-4A37-9AB9-95DD260F84BD}"/>
    <cellStyle name="Normal 6 7 8" xfId="23096" xr:uid="{79415B3E-5ED3-4412-9087-88754C902FD7}"/>
    <cellStyle name="Normal 6 7 8 2" xfId="42819" xr:uid="{2AE34608-7B85-49BA-B15A-F45FB7948840}"/>
    <cellStyle name="Normal 6 7 9" xfId="45229" xr:uid="{1810A747-CC74-4049-8529-95F2455E25AC}"/>
    <cellStyle name="Normal 6 8" xfId="4254" xr:uid="{4E924B5D-748E-483E-9486-E4D8DEEA83A2}"/>
    <cellStyle name="Normal 6 8 2" xfId="8063" xr:uid="{3FABA708-72C0-4E97-A9D1-4A881A72FFCE}"/>
    <cellStyle name="Normal 6 8 2 2" xfId="13762" xr:uid="{0DBA012A-14EC-46BA-A89F-9A4BDD4FD2B0}"/>
    <cellStyle name="Normal 6 8 2 2 2" xfId="13763" xr:uid="{6E82287F-EB62-48A3-A48B-BEE5961737D0}"/>
    <cellStyle name="Normal 6 8 2 2 2 2" xfId="13764" xr:uid="{1181D016-1F55-4168-BC58-CD46A0C75B41}"/>
    <cellStyle name="Normal 6 8 2 2 2 2 2" xfId="34355" xr:uid="{82B297F4-1768-49D5-9A85-4A9A038FA0E0}"/>
    <cellStyle name="Normal 6 8 2 2 2 3" xfId="34354" xr:uid="{08FBF573-2E7F-4754-9BF8-184E1F798085}"/>
    <cellStyle name="Normal 6 8 2 2 3" xfId="13765" xr:uid="{2DDEF063-BE7B-4063-A5DB-E92BC760ECDF}"/>
    <cellStyle name="Normal 6 8 2 2 3 2" xfId="34356" xr:uid="{E4EC643F-47AF-4500-A8A7-21D2BA2702A2}"/>
    <cellStyle name="Normal 6 8 2 2 4" xfId="34353" xr:uid="{6B84B68D-FFC2-4426-876C-B0A0109837F0}"/>
    <cellStyle name="Normal 6 8 2 3" xfId="13766" xr:uid="{8B9B2FA2-9483-4A72-BAE7-8D240BCBEB37}"/>
    <cellStyle name="Normal 6 8 2 3 2" xfId="13767" xr:uid="{3022F5C5-AE38-4777-BE32-8991F8075D9E}"/>
    <cellStyle name="Normal 6 8 2 3 2 2" xfId="34358" xr:uid="{0A6DEDD1-8078-4923-B0AF-3813F42095A7}"/>
    <cellStyle name="Normal 6 8 2 3 3" xfId="34357" xr:uid="{E2038CC3-0CE2-4243-AD73-11A4FDBA4CD7}"/>
    <cellStyle name="Normal 6 8 2 4" xfId="13768" xr:uid="{D965FB3C-D12D-4882-8CA3-D8F9E826959F}"/>
    <cellStyle name="Normal 6 8 2 4 2" xfId="13769" xr:uid="{6C26FE75-AB98-4E95-8A6D-7336A748A2D2}"/>
    <cellStyle name="Normal 6 8 2 4 2 2" xfId="34360" xr:uid="{30FE8AC8-954E-444D-AA76-24B7B9D09911}"/>
    <cellStyle name="Normal 6 8 2 4 3" xfId="34359" xr:uid="{91575F1C-847F-4C9C-8179-5532D19912C0}"/>
    <cellStyle name="Normal 6 8 2 5" xfId="13770" xr:uid="{985374A0-A580-4345-816F-D9317F62A50F}"/>
    <cellStyle name="Normal 6 8 2 5 2" xfId="34361" xr:uid="{8C08432B-9F7A-461B-94EE-530FD0276518}"/>
    <cellStyle name="Normal 6 8 2 6" xfId="13761" xr:uid="{8E729BD5-B267-4955-9218-9E76B49D819D}"/>
    <cellStyle name="Normal 6 8 2 6 2" xfId="34352" xr:uid="{63315AEE-B447-4B63-8CF7-F874DAAD0FD9}"/>
    <cellStyle name="Normal 6 8 2 7" xfId="29553" xr:uid="{3F4B9E07-E0D1-4FA9-B166-6ADA41504145}"/>
    <cellStyle name="Normal 6 8 2 8" xfId="48525" xr:uid="{5AE64B82-D5AE-4FF6-98DA-D0AFA71F1701}"/>
    <cellStyle name="Normal 6 8 3" xfId="13771" xr:uid="{22877439-C36B-4E21-B2C1-25C6DE719B9D}"/>
    <cellStyle name="Normal 6 8 3 2" xfId="13772" xr:uid="{D4936329-F77F-4DD4-B73F-A31F9D818953}"/>
    <cellStyle name="Normal 6 8 3 2 2" xfId="13773" xr:uid="{EE09D9A2-09D1-42E0-B966-54652B9201CF}"/>
    <cellStyle name="Normal 6 8 3 2 2 2" xfId="34364" xr:uid="{46A4181D-2081-47AD-8E52-2CED57FC7D87}"/>
    <cellStyle name="Normal 6 8 3 2 3" xfId="34363" xr:uid="{33474DF5-18CE-45BD-9438-FD24070830DD}"/>
    <cellStyle name="Normal 6 8 3 3" xfId="13774" xr:uid="{584D73E5-B520-49A7-A19B-85DEDADFBDE2}"/>
    <cellStyle name="Normal 6 8 3 3 2" xfId="34365" xr:uid="{CB8EF3B3-78D9-45CA-B724-32CBB7909B6C}"/>
    <cellStyle name="Normal 6 8 3 4" xfId="34362" xr:uid="{13C0325F-3337-47E6-ABF5-E77952BE7D9D}"/>
    <cellStyle name="Normal 6 8 3 5" xfId="49071" xr:uid="{67D0C01A-47CA-4DB5-AE19-FA2BFB718A5A}"/>
    <cellStyle name="Normal 6 8 4" xfId="13775" xr:uid="{9BBC0C6F-924E-42D3-8F21-495F844A9FBC}"/>
    <cellStyle name="Normal 6 8 4 2" xfId="13776" xr:uid="{60035E86-AF7D-4F22-8E85-2246B7766EC4}"/>
    <cellStyle name="Normal 6 8 4 2 2" xfId="34367" xr:uid="{9B4A50F6-926B-40CF-AEC0-ED2764246399}"/>
    <cellStyle name="Normal 6 8 4 3" xfId="34366" xr:uid="{599B406C-8754-46EC-BCC6-E0A27A37B17E}"/>
    <cellStyle name="Normal 6 8 5" xfId="13777" xr:uid="{E826DE0A-073D-411C-83FC-460CF80F7872}"/>
    <cellStyle name="Normal 6 8 5 2" xfId="13778" xr:uid="{DE667400-BCE1-451D-BAB3-D835FB47F35F}"/>
    <cellStyle name="Normal 6 8 5 2 2" xfId="34369" xr:uid="{9855BBE7-411F-47C6-B146-FD7EC65A040A}"/>
    <cellStyle name="Normal 6 8 5 3" xfId="34368" xr:uid="{05F0CEDF-85D9-4472-AE62-7257D888B4A1}"/>
    <cellStyle name="Normal 6 8 6" xfId="13779" xr:uid="{CB89ABBB-79F3-4A3E-9044-2994EF6EC2D5}"/>
    <cellStyle name="Normal 6 8 6 2" xfId="34370" xr:uid="{43A43867-FAEF-4025-A48A-37AA70A4C349}"/>
    <cellStyle name="Normal 6 8 7" xfId="13760" xr:uid="{A878B45F-0D35-47AE-AC75-C489189E1D48}"/>
    <cellStyle name="Normal 6 8 7 2" xfId="34351" xr:uid="{3F4C9C81-D931-44FA-AF26-B8CA3601B135}"/>
    <cellStyle name="Normal 6 8 8" xfId="25778" xr:uid="{C2A46B16-E09D-4534-8269-962AE2F80FF4}"/>
    <cellStyle name="Normal 6 8 9" xfId="46788" xr:uid="{37BEBAC8-BC14-46DA-A08B-D72CEEB44CBC}"/>
    <cellStyle name="Normal 6 9" xfId="5879" xr:uid="{2634A448-4599-4BDF-8330-EE9F5AC0B692}"/>
    <cellStyle name="Normal 6 9 2" xfId="13781" xr:uid="{D8C7FA94-CA10-412A-A5CE-ECB3433E597D}"/>
    <cellStyle name="Normal 6 9 2 2" xfId="13782" xr:uid="{0644ACFC-2C2E-42FF-BE5F-B8889C748409}"/>
    <cellStyle name="Normal 6 9 2 2 2" xfId="13783" xr:uid="{9EA843DC-E0CA-4F56-8603-6646A02DCE4C}"/>
    <cellStyle name="Normal 6 9 2 2 2 2" xfId="13784" xr:uid="{4E7A5528-BF26-4EC9-9A3A-D94E5A8CF77D}"/>
    <cellStyle name="Normal 6 9 2 2 2 2 2" xfId="34375" xr:uid="{190E9BB5-FB46-43DB-BC6F-857B20BF9BA3}"/>
    <cellStyle name="Normal 6 9 2 2 2 3" xfId="34374" xr:uid="{B0BE3579-D6DC-416C-A2D2-D216152420F8}"/>
    <cellStyle name="Normal 6 9 2 2 3" xfId="13785" xr:uid="{850D4E87-FC76-40A8-93E5-0828C6876C1C}"/>
    <cellStyle name="Normal 6 9 2 2 3 2" xfId="34376" xr:uid="{89EAB002-101C-4381-B96F-A7088DFCFB85}"/>
    <cellStyle name="Normal 6 9 2 2 4" xfId="34373" xr:uid="{CE7265D1-6BB4-4091-87FF-CC83B12A16CA}"/>
    <cellStyle name="Normal 6 9 2 3" xfId="13786" xr:uid="{AF5F0F6C-AA5C-4B09-A7B9-1E232FE216C0}"/>
    <cellStyle name="Normal 6 9 2 3 2" xfId="13787" xr:uid="{5A2ECBA9-2E30-44B8-A663-C584CBBF8B43}"/>
    <cellStyle name="Normal 6 9 2 3 2 2" xfId="34378" xr:uid="{805B2EDA-24B3-402F-A3B0-889D4409E456}"/>
    <cellStyle name="Normal 6 9 2 3 3" xfId="34377" xr:uid="{4950C503-C18B-4005-9511-90B3459C7AE1}"/>
    <cellStyle name="Normal 6 9 2 4" xfId="13788" xr:uid="{F3F94CB3-2CB2-43CD-805F-96EE89823AED}"/>
    <cellStyle name="Normal 6 9 2 4 2" xfId="13789" xr:uid="{5BCF2E4B-43A3-464A-9432-F948C57A76BE}"/>
    <cellStyle name="Normal 6 9 2 4 2 2" xfId="34380" xr:uid="{14161815-DBB8-4CE1-BE10-BA9445E124DE}"/>
    <cellStyle name="Normal 6 9 2 4 3" xfId="34379" xr:uid="{3071D34D-508B-4ECF-B494-CA76F00D16DD}"/>
    <cellStyle name="Normal 6 9 2 5" xfId="13790" xr:uid="{C85B81A6-7A53-45EF-A6B7-535AC1288239}"/>
    <cellStyle name="Normal 6 9 2 5 2" xfId="34381" xr:uid="{D579928A-2C7D-4E52-BBCE-994C7FA6AC0A}"/>
    <cellStyle name="Normal 6 9 2 6" xfId="34372" xr:uid="{93ED9CCB-B0E2-4392-9744-656C36E0B775}"/>
    <cellStyle name="Normal 6 9 3" xfId="13791" xr:uid="{362F6A42-902B-4BD6-91F8-92E06D886CF0}"/>
    <cellStyle name="Normal 6 9 3 2" xfId="13792" xr:uid="{7A73809E-A60D-4B37-A951-0E720525457C}"/>
    <cellStyle name="Normal 6 9 3 2 2" xfId="13793" xr:uid="{A98ABD5F-F4C4-453E-8754-BE18DC3D245E}"/>
    <cellStyle name="Normal 6 9 3 2 2 2" xfId="34384" xr:uid="{AAFC23B0-817F-464A-93A5-EDE447C1C355}"/>
    <cellStyle name="Normal 6 9 3 2 3" xfId="34383" xr:uid="{B24C6AED-A9D1-4206-B12E-7AC6A3319CAD}"/>
    <cellStyle name="Normal 6 9 3 3" xfId="13794" xr:uid="{53DE7D9E-C30D-41D6-89EB-FC720AD738A0}"/>
    <cellStyle name="Normal 6 9 3 3 2" xfId="34385" xr:uid="{40581330-EAA6-4BD4-9D32-1F2FFA785099}"/>
    <cellStyle name="Normal 6 9 3 4" xfId="34382" xr:uid="{3F9F45A4-4E68-41B7-80DA-02E0BFC6A766}"/>
    <cellStyle name="Normal 6 9 4" xfId="13795" xr:uid="{FA537E78-CEFC-4E7A-BE34-0C4EAA1549B4}"/>
    <cellStyle name="Normal 6 9 4 2" xfId="13796" xr:uid="{B04B76AD-4E62-4ACA-8ECD-65BDEE227B0E}"/>
    <cellStyle name="Normal 6 9 4 2 2" xfId="34387" xr:uid="{4ADA6D6E-C942-42DD-8032-870303F261D5}"/>
    <cellStyle name="Normal 6 9 4 3" xfId="34386" xr:uid="{5A6CCA56-A3F6-429A-A48C-BFAF270C5A91}"/>
    <cellStyle name="Normal 6 9 5" xfId="13797" xr:uid="{08A19656-0662-4A55-A05B-B869AD537D3A}"/>
    <cellStyle name="Normal 6 9 5 2" xfId="13798" xr:uid="{D5CE095F-D620-405C-A703-71901D1A609A}"/>
    <cellStyle name="Normal 6 9 5 2 2" xfId="34389" xr:uid="{9F7D0111-C348-4C60-9A0A-2B5E8E0E0258}"/>
    <cellStyle name="Normal 6 9 5 3" xfId="34388" xr:uid="{8EE19F1C-A404-4087-A16B-DA2587055E9E}"/>
    <cellStyle name="Normal 6 9 6" xfId="13799" xr:uid="{26B3524E-0828-4265-8797-5C70F7CC7B2D}"/>
    <cellStyle name="Normal 6 9 6 2" xfId="34390" xr:uid="{7F0EBE82-1EEA-486E-ACBB-07E475181876}"/>
    <cellStyle name="Normal 6 9 7" xfId="13780" xr:uid="{6989CB40-815A-4F88-B30A-E398229CF280}"/>
    <cellStyle name="Normal 6 9 7 2" xfId="34371" xr:uid="{6F78670E-6D22-432A-AF63-196AFB3C2507}"/>
    <cellStyle name="Normal 6 9 8" xfId="27366" xr:uid="{F9E77CB5-7BC5-4C86-A70A-AE7B1762EB27}"/>
    <cellStyle name="Normal 6_2. GFCF by Public  Private Sector_Quarterly GDP 3Q 2011" xfId="2667" xr:uid="{7FE4F883-E08B-41BA-BE50-F4A35F55B0D8}"/>
    <cellStyle name="Normal 60" xfId="1493" xr:uid="{530A6A65-83EC-4F7F-A921-601AFB1F7F3E}"/>
    <cellStyle name="Normal 60 2" xfId="4983" xr:uid="{A74B51E6-715D-46A6-977B-5B3FF416E5AB}"/>
    <cellStyle name="Normal 60 2 2" xfId="8749" xr:uid="{B11928B7-14CF-4396-BDF1-19F4855BC367}"/>
    <cellStyle name="Normal 60 2 2 2" xfId="30239" xr:uid="{7EEFE027-CB42-48F8-8F6A-CDEC3D5D3FE3}"/>
    <cellStyle name="Normal 60 2 3" xfId="26470" xr:uid="{6FE9BB00-6E72-46BD-BACB-F8460459ECCB}"/>
    <cellStyle name="Normal 60 2 4" xfId="49044" xr:uid="{9D4A90D7-4067-4350-B2ED-5CEFE3FF694F}"/>
    <cellStyle name="Normal 60 3" xfId="6375" xr:uid="{EA7F894D-2C33-48F1-A690-77C8EB5ED7AA}"/>
    <cellStyle name="Normal 60 3 2" xfId="27863" xr:uid="{409B7FA9-7DD0-49A1-968B-E76AFC88FE2B}"/>
    <cellStyle name="Normal 60 3 3" xfId="49550" xr:uid="{D794FA2B-6AB2-4961-BCBF-34974968BF89}"/>
    <cellStyle name="Normal 60 4" xfId="13800" xr:uid="{467B50A0-00E1-472A-8C15-BEDEE3E66DB9}"/>
    <cellStyle name="Normal 60 4 2" xfId="34391" xr:uid="{381FBD15-268D-4A8D-86E3-92734A8C9CDF}"/>
    <cellStyle name="Normal 60 5" xfId="23497" xr:uid="{2D825DA6-AE47-45C8-93EC-0E6F035A39A9}"/>
    <cellStyle name="Normal 60 6" xfId="24023" xr:uid="{52D5032B-CE17-4706-985C-C13757B11514}"/>
    <cellStyle name="Normal 60 7" xfId="47285" xr:uid="{63A65AE1-3E00-4657-9BC9-89063E8036EB}"/>
    <cellStyle name="Normal 60 8" xfId="2312" xr:uid="{F82953FD-37CA-49BE-BD1F-AD0C8FF82E17}"/>
    <cellStyle name="Normal 61" xfId="1494" xr:uid="{746A06DD-12B9-464A-B34D-E07A8B34375D}"/>
    <cellStyle name="Normal 61 2" xfId="4984" xr:uid="{C0937DDD-163E-435C-8108-5E242C29FD47}"/>
    <cellStyle name="Normal 61 2 2" xfId="8750" xr:uid="{C3D15727-ED4D-410F-9AC7-C04A636AFD86}"/>
    <cellStyle name="Normal 61 2 2 2" xfId="30240" xr:uid="{972AB29A-E390-40DF-A147-B37BA4E04DAC}"/>
    <cellStyle name="Normal 61 2 3" xfId="26471" xr:uid="{4BA8D645-2D66-4B6B-9B19-18EC98ABA39D}"/>
    <cellStyle name="Normal 61 2 4" xfId="49045" xr:uid="{5F07E041-0DA7-4F11-BF3F-E5B2362FE003}"/>
    <cellStyle name="Normal 61 3" xfId="6376" xr:uid="{E5812691-10EA-493B-B095-0E7AE03453FA}"/>
    <cellStyle name="Normal 61 3 2" xfId="27864" xr:uid="{97F339B5-6893-4216-8F1F-AF673D7BCE76}"/>
    <cellStyle name="Normal 61 3 3" xfId="49551" xr:uid="{9EBD8630-C3D5-4AC9-8E7F-06441A2F786D}"/>
    <cellStyle name="Normal 61 4" xfId="23498" xr:uid="{281ED04C-C7F4-45DD-A847-D2C4FE7B62BF}"/>
    <cellStyle name="Normal 61 5" xfId="24024" xr:uid="{81DDBD14-A370-48A6-873A-470EE7B00B46}"/>
    <cellStyle name="Normal 61 6" xfId="47286" xr:uid="{3CF0F8D8-2F6B-43C6-B5C0-62FF7CEB8542}"/>
    <cellStyle name="Normal 61 7" xfId="2313" xr:uid="{45ABABAE-F16A-4715-A386-91D37B7BE591}"/>
    <cellStyle name="Normal 62" xfId="1495" xr:uid="{16434E8C-3CFF-4D5B-8A33-81A7D2264F6B}"/>
    <cellStyle name="Normal 62 2" xfId="4985" xr:uid="{4D21D6D0-72B8-4595-A82B-541DC5799124}"/>
    <cellStyle name="Normal 62 2 2" xfId="8751" xr:uid="{3F7593FD-511F-4309-95BF-C646B432866C}"/>
    <cellStyle name="Normal 62 2 2 2" xfId="30241" xr:uid="{69A438AF-70BE-4687-8722-AA586B704C4C}"/>
    <cellStyle name="Normal 62 2 3" xfId="26472" xr:uid="{DEF13040-C606-4328-AF1B-2DFCC5C07D07}"/>
    <cellStyle name="Normal 62 2 4" xfId="49046" xr:uid="{8E21AEA2-B2A7-43CB-948C-44F8F2518ECB}"/>
    <cellStyle name="Normal 62 3" xfId="6377" xr:uid="{8CA63346-D9AB-4C6D-BC13-0F1502481BB8}"/>
    <cellStyle name="Normal 62 3 2" xfId="27865" xr:uid="{3E225D43-CDE0-4D7D-B07A-42BD4095E7D6}"/>
    <cellStyle name="Normal 62 3 3" xfId="49552" xr:uid="{4294ADF0-EE4C-440E-AC05-E2F3C47A8D79}"/>
    <cellStyle name="Normal 62 4" xfId="23499" xr:uid="{7E19B9AD-5D83-4EEF-85EB-61B1C2A89618}"/>
    <cellStyle name="Normal 62 5" xfId="24025" xr:uid="{0A70BF5D-F57F-47A0-A5FA-C1161A127771}"/>
    <cellStyle name="Normal 62 6" xfId="47287" xr:uid="{3E60FAD0-FFB9-4CBF-A86B-68F65ED4C2BE}"/>
    <cellStyle name="Normal 62 7" xfId="2314" xr:uid="{69163E7E-9503-47A0-B454-A66F62504238}"/>
    <cellStyle name="Normal 63" xfId="1496" xr:uid="{D969E52F-E576-4195-9FC7-01DE121FFDC5}"/>
    <cellStyle name="Normal 63 2" xfId="4986" xr:uid="{F0C7C72F-C56C-41A4-8154-ECE901EFCF1B}"/>
    <cellStyle name="Normal 63 2 2" xfId="8752" xr:uid="{DB91E3F7-F090-4B28-AD0A-33270C32859A}"/>
    <cellStyle name="Normal 63 2 2 2" xfId="30242" xr:uid="{E4F4760A-81D9-4439-997D-5BE50645640A}"/>
    <cellStyle name="Normal 63 2 3" xfId="26473" xr:uid="{B621F713-6A42-42A8-8BC7-CAEA98EC8AFD}"/>
    <cellStyle name="Normal 63 2 4" xfId="49047" xr:uid="{D628A5D4-3A4E-4AA9-8ABD-B416142415BB}"/>
    <cellStyle name="Normal 63 3" xfId="6378" xr:uid="{A49086FE-43B4-48AA-A507-ED815798444B}"/>
    <cellStyle name="Normal 63 3 2" xfId="27866" xr:uid="{0C491C19-C637-4634-928D-FAF36E5FA44D}"/>
    <cellStyle name="Normal 63 3 3" xfId="49553" xr:uid="{365DCF35-AA08-454C-9ED3-874636B54DCC}"/>
    <cellStyle name="Normal 63 4" xfId="23500" xr:uid="{157897CA-B924-4463-B9C2-07CED4A57DC2}"/>
    <cellStyle name="Normal 63 5" xfId="24026" xr:uid="{AC2061C0-9E46-460E-8E81-D7323E690737}"/>
    <cellStyle name="Normal 63 6" xfId="47288" xr:uid="{46CCEBC7-39AA-46E4-A717-53A0F0ADB0FF}"/>
    <cellStyle name="Normal 63 7" xfId="2315" xr:uid="{A4FD8306-C241-4FA5-B065-4753F58417EE}"/>
    <cellStyle name="Normal 64" xfId="1498" xr:uid="{5C306413-9B35-433B-87A7-135393C9D0F0}"/>
    <cellStyle name="Normal 64 2" xfId="4987" xr:uid="{3018F6DA-3F00-4AE6-92C3-DCFB81A072EE}"/>
    <cellStyle name="Normal 64 2 2" xfId="8753" xr:uid="{B471D630-BE07-4748-858A-10290D457C03}"/>
    <cellStyle name="Normal 64 2 2 2" xfId="30243" xr:uid="{6D92A679-6EC8-4A03-A3BA-F2D604DB3DC1}"/>
    <cellStyle name="Normal 64 2 3" xfId="26474" xr:uid="{78034AAA-A8F2-4716-9AAE-CC9763C06B44}"/>
    <cellStyle name="Normal 64 2 4" xfId="49048" xr:uid="{A5C51F75-D92A-47B2-9DA2-24482714C0B7}"/>
    <cellStyle name="Normal 64 3" xfId="6379" xr:uid="{A7A4D24B-0699-4D83-B225-5C7C6A208591}"/>
    <cellStyle name="Normal 64 3 2" xfId="27867" xr:uid="{4DA8953A-78EF-4064-8FAE-708301910E2A}"/>
    <cellStyle name="Normal 64 3 3" xfId="49554" xr:uid="{50A90D0B-1251-4F3D-90A3-9B6AD981631A}"/>
    <cellStyle name="Normal 64 4" xfId="23501" xr:uid="{EDD5247D-FE9E-487F-8C77-9E9C43B62208}"/>
    <cellStyle name="Normal 64 5" xfId="24027" xr:uid="{DD5D0C6B-D855-4CD3-B8F0-9934518A0660}"/>
    <cellStyle name="Normal 64 6" xfId="47289" xr:uid="{C05EC8E3-3B52-4BB1-8577-B253B707EF32}"/>
    <cellStyle name="Normal 64 7" xfId="2316" xr:uid="{66C08724-41A9-402C-83EE-ADA4FEFB6B97}"/>
    <cellStyle name="Normal 65" xfId="1499" xr:uid="{FFC78DA0-1308-4F37-9808-EABCE2DACAA1}"/>
    <cellStyle name="Normal 65 2" xfId="4988" xr:uid="{75D0E589-C42E-47DA-A423-18FE21CA58A6}"/>
    <cellStyle name="Normal 65 2 2" xfId="8754" xr:uid="{588DF91A-C1EF-4C2C-8072-BA37EE583F1D}"/>
    <cellStyle name="Normal 65 2 2 2" xfId="30244" xr:uid="{D534241A-4270-4273-A23C-5777E8E66BE4}"/>
    <cellStyle name="Normal 65 2 3" xfId="26475" xr:uid="{34EDC03E-7C4D-4444-ABE3-77D72899E83B}"/>
    <cellStyle name="Normal 65 2 4" xfId="49049" xr:uid="{CF095DE6-8B5A-4F7F-9BDE-BAF961E55832}"/>
    <cellStyle name="Normal 65 3" xfId="6380" xr:uid="{B8AD0969-EBEC-4DDC-B015-50043A454BA1}"/>
    <cellStyle name="Normal 65 3 2" xfId="27868" xr:uid="{73D90E68-B47E-41C7-B8AE-B0FA52D5E8E7}"/>
    <cellStyle name="Normal 65 3 3" xfId="49555" xr:uid="{7ADC710E-5766-40DA-ADB6-04E785FB32AA}"/>
    <cellStyle name="Normal 65 4" xfId="23502" xr:uid="{57307982-7E5C-4AC4-83B9-4582F52E6B47}"/>
    <cellStyle name="Normal 65 5" xfId="24028" xr:uid="{5DC482B7-413A-4B44-84AC-69753B1E47EF}"/>
    <cellStyle name="Normal 65 6" xfId="47290" xr:uid="{BA80AA60-ECDF-4BE6-B6C1-64BFDA99617C}"/>
    <cellStyle name="Normal 65 7" xfId="2317" xr:uid="{8B0369E9-7AA5-49AA-B8D7-1AE4895FF8A9}"/>
    <cellStyle name="Normal 66" xfId="1500" xr:uid="{FEB994F4-9CA7-438F-80B7-1BD4BBA2AA48}"/>
    <cellStyle name="Normal 66 2" xfId="4989" xr:uid="{77AC08C1-70B5-437E-B1E5-253174ED97F3}"/>
    <cellStyle name="Normal 66 2 2" xfId="8755" xr:uid="{4108D2A7-2907-4E97-A53C-1963E7E451A2}"/>
    <cellStyle name="Normal 66 2 2 2" xfId="30245" xr:uid="{D9D952EE-643D-46A6-99EE-27EA6DB5BD22}"/>
    <cellStyle name="Normal 66 2 3" xfId="26476" xr:uid="{485EB36B-71E4-4D35-90A3-54E34BBACE8E}"/>
    <cellStyle name="Normal 66 2 4" xfId="49050" xr:uid="{E60DDFC1-54AE-400E-875D-12E07A98FD5A}"/>
    <cellStyle name="Normal 66 3" xfId="6381" xr:uid="{9EECCB19-B7BD-4908-8552-3DC2C70AD9C2}"/>
    <cellStyle name="Normal 66 3 2" xfId="27869" xr:uid="{7EC01413-9B5A-4ECB-A68F-FA2317F8D850}"/>
    <cellStyle name="Normal 66 3 3" xfId="49556" xr:uid="{338902CA-3F6F-49DE-8728-EF71F5EEA471}"/>
    <cellStyle name="Normal 66 4" xfId="23504" xr:uid="{7156B992-CAA9-415D-8033-4FDC64C6DBD8}"/>
    <cellStyle name="Normal 66 4 2" xfId="43025" xr:uid="{46D7DEC8-D02A-46F0-9846-C07620DDA456}"/>
    <cellStyle name="Normal 66 5" xfId="24029" xr:uid="{CE62293A-F293-4DAE-9D7C-9CE3D9C6AE47}"/>
    <cellStyle name="Normal 66 6" xfId="45479" xr:uid="{E2F3D841-F103-4178-83AA-4C9B7EE5297F}"/>
    <cellStyle name="Normal 66 7" xfId="47291" xr:uid="{2A30FB2E-57ED-4A4A-BAAF-419BD781C407}"/>
    <cellStyle name="Normal 66 8" xfId="2318" xr:uid="{90EF6099-0DD3-460D-98BE-1477EFED9E82}"/>
    <cellStyle name="Normal 67" xfId="1501" xr:uid="{6FFD43E0-8378-4E69-8A2A-B4B8F81B045A}"/>
    <cellStyle name="Normal 67 2" xfId="4990" xr:uid="{6D82E9AE-B7F1-4EFE-8E8A-E6F1C59ACF53}"/>
    <cellStyle name="Normal 67 2 2" xfId="8756" xr:uid="{8DC3BAAF-809A-43DC-B92C-1FBF4844F680}"/>
    <cellStyle name="Normal 67 2 2 2" xfId="30246" xr:uid="{679204D7-94D8-4376-A31D-75076E4C22D7}"/>
    <cellStyle name="Normal 67 2 3" xfId="26477" xr:uid="{86DE62EB-53A0-4435-A714-1D50443BFB42}"/>
    <cellStyle name="Normal 67 2 4" xfId="49051" xr:uid="{49811E91-C1FE-42FD-9EB1-6CA2F5B7063A}"/>
    <cellStyle name="Normal 67 3" xfId="6382" xr:uid="{455AB8F0-3691-42D4-8160-EDAE0F22F118}"/>
    <cellStyle name="Normal 67 3 2" xfId="27870" xr:uid="{AF774A22-4893-4961-9A02-1D31A14BAB87}"/>
    <cellStyle name="Normal 67 3 3" xfId="49557" xr:uid="{67FE267F-8978-40F1-8BCC-558F23488AE1}"/>
    <cellStyle name="Normal 67 4" xfId="23508" xr:uid="{7D7C025C-DE88-4904-9459-434C9BA64DD7}"/>
    <cellStyle name="Normal 67 4 2" xfId="43029" xr:uid="{5044AE36-FFDC-478C-80D6-1FEEE76EC341}"/>
    <cellStyle name="Normal 67 5" xfId="24030" xr:uid="{45CC8565-6CBB-42B8-8ECD-029D5BBFE3B0}"/>
    <cellStyle name="Normal 67 6" xfId="45483" xr:uid="{663FBB2C-0441-49E1-B785-4B9C5B645A8C}"/>
    <cellStyle name="Normal 67 7" xfId="47292" xr:uid="{DC5E7B77-83CC-432E-8BD3-8E09955AE2C1}"/>
    <cellStyle name="Normal 67 8" xfId="2319" xr:uid="{F789637D-E3C5-4F62-A003-8F67FEFB0C51}"/>
    <cellStyle name="Normal 68" xfId="1035" xr:uid="{14EA00E5-B71F-4593-BDAE-8A5C712E39C7}"/>
    <cellStyle name="Normal 68 2" xfId="1036" xr:uid="{5FDCCDD0-CCE4-4461-8521-1A3970F50350}"/>
    <cellStyle name="Normal 68 2 2" xfId="8757" xr:uid="{FDFD92B0-C835-45AC-AAF9-A133023F2E85}"/>
    <cellStyle name="Normal 68 2 2 2" xfId="30247" xr:uid="{E3D11B3B-C185-44F5-904A-F772C001BE0E}"/>
    <cellStyle name="Normal 68 2 3" xfId="26478" xr:uid="{6CEB5A03-1220-477D-AB9C-530552A73555}"/>
    <cellStyle name="Normal 68 2 4" xfId="49052" xr:uid="{6F5CB623-0800-4348-BD6D-64FAAE02082C}"/>
    <cellStyle name="Normal 68 3" xfId="1037" xr:uid="{0257C4C1-989A-4307-AF5C-66D1F88AF676}"/>
    <cellStyle name="Normal 68 3 2" xfId="27871" xr:uid="{973AA892-B8B8-4034-8C98-BC80838359E7}"/>
    <cellStyle name="Normal 68 3 3" xfId="49558" xr:uid="{2FF34435-2361-4684-8C36-DB146463CE6E}"/>
    <cellStyle name="Normal 68 4" xfId="23511" xr:uid="{37F903ED-1888-4F82-952B-AC05BEA0DD7B}"/>
    <cellStyle name="Normal 68 4 2" xfId="43032" xr:uid="{B85FA971-6F6F-4150-A1BA-6A21E750000C}"/>
    <cellStyle name="Normal 68 5" xfId="24031" xr:uid="{13DAF34C-6C46-4577-9F63-0C862B007DE8}"/>
    <cellStyle name="Normal 68 6" xfId="45486" xr:uid="{A0CF7925-E281-4D96-93CE-3CC6A63A9DAD}"/>
    <cellStyle name="Normal 68 7" xfId="47293" xr:uid="{6D3A2BC9-A617-432B-A2EA-D83E40CA33D4}"/>
    <cellStyle name="Normal 69" xfId="1038" xr:uid="{286DB291-B7A7-45EE-9212-FAD4F8A81D5A}"/>
    <cellStyle name="Normal 69 2" xfId="1039" xr:uid="{02C5D0FD-0E40-4127-A8D0-DC2F201D3C9D}"/>
    <cellStyle name="Normal 69 2 2" xfId="8758" xr:uid="{4AC716CF-241C-4150-94E4-75D30C0FE69C}"/>
    <cellStyle name="Normal 69 2 2 2" xfId="30248" xr:uid="{ABB6FD54-7B9B-480A-B917-FCA663ED23C5}"/>
    <cellStyle name="Normal 69 2 3" xfId="26479" xr:uid="{0ADE88B1-3DBF-43D5-84FA-66D8FDF4CFC6}"/>
    <cellStyle name="Normal 69 2 4" xfId="49053" xr:uid="{53ABABFF-BA49-471D-90DD-A27AAAF98CF1}"/>
    <cellStyle name="Normal 69 3" xfId="6383" xr:uid="{786AFB40-331F-4790-BC0A-C6B291E7AA95}"/>
    <cellStyle name="Normal 69 3 2" xfId="27872" xr:uid="{CF1FD3AE-DE5F-4525-B47D-DDD81B2FDF34}"/>
    <cellStyle name="Normal 69 3 3" xfId="49559" xr:uid="{21A181CB-9204-4044-9A17-CEFADFF2454A}"/>
    <cellStyle name="Normal 69 4" xfId="24032" xr:uid="{75D9F0D3-9491-4844-8F4F-AE1D5E21B0AA}"/>
    <cellStyle name="Normal 69 5" xfId="47294" xr:uid="{0B7CF9B3-BF2D-42CE-B14C-9F6ACD3B2820}"/>
    <cellStyle name="Normal 7" xfId="901" xr:uid="{9CDD623A-68A9-4DE9-9633-6CC7F2FA8729}"/>
    <cellStyle name="Normal 7 10" xfId="2167" xr:uid="{2DBAA38C-ACAA-4496-990C-BC8A87AA7CC9}"/>
    <cellStyle name="Normal 7 10 2" xfId="4840" xr:uid="{06BA2C31-0E42-4110-B5DF-3A0B6A858F26}"/>
    <cellStyle name="Normal 7 10 2 2" xfId="8609" xr:uid="{B35A00C0-CCB6-4146-A267-5FC80451CDC0}"/>
    <cellStyle name="Normal 7 10 2 2 2" xfId="30099" xr:uid="{59434677-8C06-46F7-8A5A-DD4534BE9D02}"/>
    <cellStyle name="Normal 7 10 2 3" xfId="26327" xr:uid="{28E81D4F-432B-4D3F-BDB5-3B023621ECC3}"/>
    <cellStyle name="Normal 7 10 2 4" xfId="48898" xr:uid="{329BC1D1-2BA1-4109-851D-18362598B8DC}"/>
    <cellStyle name="Normal 7 10 3" xfId="6229" xr:uid="{BEDB14A7-854E-4730-A217-CEEACF743B99}"/>
    <cellStyle name="Normal 7 10 3 2" xfId="27717" xr:uid="{626DB8F3-355D-46B4-A896-D6DAFE45E84B}"/>
    <cellStyle name="Normal 7 10 3 3" xfId="49402" xr:uid="{E1D0E496-5BA2-4AA5-AE51-AC302BA622B4}"/>
    <cellStyle name="Normal 7 10 4" xfId="23877" xr:uid="{EAFD66C0-D9D2-4065-B74A-532C5B1307D6}"/>
    <cellStyle name="Normal 7 10 5" xfId="47139" xr:uid="{613598B3-F5F6-4FE3-9ED3-34E696FE0F4C}"/>
    <cellStyle name="Normal 7 11" xfId="2567" xr:uid="{2814D14A-98BC-4574-8814-7F4FFEB1B698}"/>
    <cellStyle name="Normal 7 11 2" xfId="4255" xr:uid="{6043479C-3D4C-4A89-AE8E-3D62D182FA8A}"/>
    <cellStyle name="Normal 7 11 2 2" xfId="8064" xr:uid="{2CF5AFDD-1B9D-42E3-87FE-D96F1E7004B0}"/>
    <cellStyle name="Normal 7 11 2 2 2" xfId="29554" xr:uid="{7438D757-DE22-4C53-A6F4-2B912B9794E5}"/>
    <cellStyle name="Normal 7 11 2 3" xfId="25779" xr:uid="{B02F522A-D977-4B6E-A83B-589B95AD90AC}"/>
    <cellStyle name="Normal 7 11 2 4" xfId="48526" xr:uid="{1FB6E9C9-671D-418F-8EEE-53D12FD66409}"/>
    <cellStyle name="Normal 7 11 3" xfId="49072" xr:uid="{C834C1AB-0A4F-4EA5-83E2-7EBBA7B7AED8}"/>
    <cellStyle name="Normal 7 11 4" xfId="46789" xr:uid="{E26B037E-99B2-4C96-A81E-FB6C617F0FAB}"/>
    <cellStyle name="Normal 7 12" xfId="5880" xr:uid="{2DA3A1AF-F4C1-48A0-9DFD-C4FA221E4280}"/>
    <cellStyle name="Normal 7 12 2" xfId="27367" xr:uid="{398394DE-37FB-4620-8F2F-EDB444F94B66}"/>
    <cellStyle name="Normal 7 13" xfId="23097" xr:uid="{E8E9F5BE-9DAA-406D-9490-DE7148044AB0}"/>
    <cellStyle name="Normal 7 13 2" xfId="42820" xr:uid="{206CD266-D30A-43A9-AAEC-60B1FF8E2451}"/>
    <cellStyle name="Normal 7 14" xfId="23521" xr:uid="{2D267FCC-E780-4C1B-84A2-C7C03F7E41B5}"/>
    <cellStyle name="Normal 7 15" xfId="45230" xr:uid="{3F86B08C-F22F-45EE-A031-205C54F22D9F}"/>
    <cellStyle name="Normal 7 16" xfId="49591" xr:uid="{C245D44E-05BC-4EB5-8CFB-C7CC6BDC99A2}"/>
    <cellStyle name="Normal 7 2" xfId="902" xr:uid="{DA3380F7-EDF5-441D-91C4-3A6426F422D7}"/>
    <cellStyle name="Normal 7 2 10" xfId="45231" xr:uid="{5A71738F-D9B2-4E7C-BF84-684CD3E99F5C}"/>
    <cellStyle name="Normal 7 2 11" xfId="1827" xr:uid="{5404D32B-E02F-4C6B-84C6-37D40F9FC3B8}"/>
    <cellStyle name="Normal 7 2 2" xfId="1040" xr:uid="{D5BA176C-53D9-4A03-A243-248282E1CB46}"/>
    <cellStyle name="Normal 7 2 2 10" xfId="23709" xr:uid="{D3D2B1E8-62D9-44E9-A7AB-428FBAFD34C9}"/>
    <cellStyle name="Normal 7 2 2 11" xfId="45232" xr:uid="{728A4A2A-83D1-4595-A255-67B62A115DA3}"/>
    <cellStyle name="Normal 7 2 2 12" xfId="46971" xr:uid="{8188A15D-ADB8-4983-8380-7BA23879107F}"/>
    <cellStyle name="Normal 7 2 2 2" xfId="2005" xr:uid="{D3B977FF-067A-4E11-9698-0AC1D937F922}"/>
    <cellStyle name="Normal 7 2 2 2 10" xfId="47001" xr:uid="{AD741B1D-309A-4CA2-830A-E988D7E6A482}"/>
    <cellStyle name="Normal 7 2 2 2 2" xfId="2063" xr:uid="{99B71291-DB4F-44EE-96C1-06E9B6AB7DB7}"/>
    <cellStyle name="Normal 7 2 2 2 2 2" xfId="2269" xr:uid="{734F8A46-698C-479B-A5AD-EFDAD90D9F01}"/>
    <cellStyle name="Normal 7 2 2 2 2 2 2" xfId="4944" xr:uid="{1B22FB3C-DBE9-4912-8B4A-952D103B6A36}"/>
    <cellStyle name="Normal 7 2 2 2 2 2 2 2" xfId="8710" xr:uid="{78A797FB-6C33-4BBF-BBA7-9AA2D81768D1}"/>
    <cellStyle name="Normal 7 2 2 2 2 2 2 2 2" xfId="30200" xr:uid="{D5916682-19DA-4EF6-96AB-B3431E333F20}"/>
    <cellStyle name="Normal 7 2 2 2 2 2 2 3" xfId="26431" xr:uid="{D255297D-3EE7-4FAC-AD16-10384CB1815F}"/>
    <cellStyle name="Normal 7 2 2 2 2 2 2 4" xfId="49001" xr:uid="{1EA3ABE6-FE32-497B-88D1-0A7A6EC8FF87}"/>
    <cellStyle name="Normal 7 2 2 2 2 2 3" xfId="6332" xr:uid="{D6216F03-DECC-4BB4-8FCA-4BAF339FB21D}"/>
    <cellStyle name="Normal 7 2 2 2 2 2 3 2" xfId="27820" xr:uid="{278A01B6-F7BC-4CAB-B10C-129F6A4CE45F}"/>
    <cellStyle name="Normal 7 2 2 2 2 2 3 3" xfId="49507" xr:uid="{AF08590E-8C8E-47E0-B9B0-39D0B311E36E}"/>
    <cellStyle name="Normal 7 2 2 2 2 2 4" xfId="23102" xr:uid="{41952F2C-F6AC-41D1-A917-1974F5A6CB22}"/>
    <cellStyle name="Normal 7 2 2 2 2 2 4 2" xfId="42825" xr:uid="{FAAD10FA-F78A-42AC-934A-B7906D991FB4}"/>
    <cellStyle name="Normal 7 2 2 2 2 2 5" xfId="23980" xr:uid="{0569EB76-0EF7-49FD-9062-C9D7E8EC108B}"/>
    <cellStyle name="Normal 7 2 2 2 2 2 6" xfId="45235" xr:uid="{037C9B30-1654-4DF4-95F5-315AC003A7CB}"/>
    <cellStyle name="Normal 7 2 2 2 2 2 7" xfId="47242" xr:uid="{26ED7B1B-2FA4-4246-8227-C0B38E84CEA4}"/>
    <cellStyle name="Normal 7 2 2 2 2 3" xfId="4727" xr:uid="{577E8D7B-AC4E-41C9-9CCC-C10FE5326231}"/>
    <cellStyle name="Normal 7 2 2 2 2 3 2" xfId="8495" xr:uid="{7EF4C3EC-A111-456A-875F-D2C5B6104478}"/>
    <cellStyle name="Normal 7 2 2 2 2 3 2 2" xfId="29985" xr:uid="{F968E391-C06D-4487-B634-51F067819876}"/>
    <cellStyle name="Normal 7 2 2 2 2 3 3" xfId="26213" xr:uid="{2386EE37-7B13-44B4-87AC-E80E875E5D36}"/>
    <cellStyle name="Normal 7 2 2 2 2 3 4" xfId="48817" xr:uid="{14B9D289-C89A-49FB-A4A8-4514A77E0917}"/>
    <cellStyle name="Normal 7 2 2 2 2 4" xfId="6149" xr:uid="{FC72EB96-3B3B-44B0-BA56-645277140719}"/>
    <cellStyle name="Normal 7 2 2 2 2 4 2" xfId="27636" xr:uid="{D436F97D-8F2B-47F4-983C-746900A8FC23}"/>
    <cellStyle name="Normal 7 2 2 2 2 4 3" xfId="49326" xr:uid="{3C5C557D-C22A-4B93-806D-3D88ABE96CFE}"/>
    <cellStyle name="Normal 7 2 2 2 2 5" xfId="23101" xr:uid="{42CE68FA-4C08-4784-9A6D-BBDC6ED1AEEA}"/>
    <cellStyle name="Normal 7 2 2 2 2 5 2" xfId="42824" xr:uid="{9555A38A-9DCA-40AA-B6CB-79A250A9A883}"/>
    <cellStyle name="Normal 7 2 2 2 2 6" xfId="23797" xr:uid="{0969AFC5-300B-46F5-AD7F-D1DD898DA1B6}"/>
    <cellStyle name="Normal 7 2 2 2 2 7" xfId="45234" xr:uid="{8B20F017-7E49-42E3-95EB-BFA120434C54}"/>
    <cellStyle name="Normal 7 2 2 2 2 8" xfId="47059" xr:uid="{F712AD7F-4AA9-4A7D-90AC-AAE12057B833}"/>
    <cellStyle name="Normal 7 2 2 2 3" xfId="2212" xr:uid="{82F8E496-82F3-4D09-81A1-52B139B06819}"/>
    <cellStyle name="Normal 7 2 2 2 3 2" xfId="4885" xr:uid="{36EEECD3-5CBA-450F-B55D-402CE99C0949}"/>
    <cellStyle name="Normal 7 2 2 2 3 2 2" xfId="8653" xr:uid="{F2612C5B-5076-4DD7-B3FF-BFECF4FE9AE4}"/>
    <cellStyle name="Normal 7 2 2 2 3 2 2 2" xfId="30143" xr:uid="{3C44A3C6-F395-4259-BBB1-94B998B47F1B}"/>
    <cellStyle name="Normal 7 2 2 2 3 2 3" xfId="23104" xr:uid="{E9C29197-9D59-4B03-B501-2831F7A116F5}"/>
    <cellStyle name="Normal 7 2 2 2 3 2 3 2" xfId="42827" xr:uid="{F90A0746-8D63-499C-B0B6-62A4BFE0212F}"/>
    <cellStyle name="Normal 7 2 2 2 3 2 4" xfId="26372" xr:uid="{2DA3D3F3-01FE-4A2D-95A6-A2C2FCDDA9EB}"/>
    <cellStyle name="Normal 7 2 2 2 3 2 5" xfId="45237" xr:uid="{5FDFF4CF-CF1F-4E2D-B9DE-6E484534A60A}"/>
    <cellStyle name="Normal 7 2 2 2 3 2 6" xfId="48943" xr:uid="{35957993-E8EF-434C-939F-1DB4015B2FCE}"/>
    <cellStyle name="Normal 7 2 2 2 3 3" xfId="6274" xr:uid="{385E8E20-4937-4977-9D09-C1CDDE60DE07}"/>
    <cellStyle name="Normal 7 2 2 2 3 3 2" xfId="27762" xr:uid="{8E3CD79D-5FA8-416B-AEAC-E295AF9A2A46}"/>
    <cellStyle name="Normal 7 2 2 2 3 3 3" xfId="49448" xr:uid="{12D923B5-BEB4-442F-917C-2D6FAD9AE188}"/>
    <cellStyle name="Normal 7 2 2 2 3 4" xfId="23103" xr:uid="{48734F75-4E59-4B18-958E-C11F79A3CC86}"/>
    <cellStyle name="Normal 7 2 2 2 3 4 2" xfId="42826" xr:uid="{5E41D096-8E88-4626-ACEC-FDD8F3610869}"/>
    <cellStyle name="Normal 7 2 2 2 3 5" xfId="23922" xr:uid="{103E7709-F120-4804-BF58-AA071538DAEF}"/>
    <cellStyle name="Normal 7 2 2 2 3 6" xfId="45236" xr:uid="{6DE639A6-9630-4E1F-AEC6-BDF94D6FC7B5}"/>
    <cellStyle name="Normal 7 2 2 2 3 7" xfId="47184" xr:uid="{1825FF19-98C4-4F69-AB3B-450B9E572255}"/>
    <cellStyle name="Normal 7 2 2 2 4" xfId="2890" xr:uid="{DD0F71D9-C19C-4D92-BF3A-C310D7FE9D3F}"/>
    <cellStyle name="Normal 7 2 2 2 4 2" xfId="6718" xr:uid="{43B67D31-0B8A-42E7-91F6-BCD4D1A4482C}"/>
    <cellStyle name="Normal 7 2 2 2 4 2 2" xfId="28208" xr:uid="{2952A377-8179-4BF3-A1F0-2D776CF04C08}"/>
    <cellStyle name="Normal 7 2 2 2 4 3" xfId="23105" xr:uid="{5C9B0F81-4623-426B-9C97-6CB2D0513414}"/>
    <cellStyle name="Normal 7 2 2 2 4 3 2" xfId="42828" xr:uid="{55D42264-18F1-4D15-8257-EFDE483ADC22}"/>
    <cellStyle name="Normal 7 2 2 2 4 4" xfId="24434" xr:uid="{4097848A-D48B-42BC-918C-1789368B58F0}"/>
    <cellStyle name="Normal 7 2 2 2 4 5" xfId="45238" xr:uid="{5B016678-A2C1-4AFB-B418-7C0DBF910713}"/>
    <cellStyle name="Normal 7 2 2 2 4 6" xfId="48759" xr:uid="{C6ACEC67-ACD6-4E97-9698-D8220A013593}"/>
    <cellStyle name="Normal 7 2 2 2 5" xfId="6091" xr:uid="{F606B911-AF1F-4BE1-A6FC-63D7A3854362}"/>
    <cellStyle name="Normal 7 2 2 2 5 2" xfId="23106" xr:uid="{15BA7BF1-5017-4D11-8EC5-0D5373A9AD9A}"/>
    <cellStyle name="Normal 7 2 2 2 5 2 2" xfId="42829" xr:uid="{FE409381-9709-4841-9DF0-4A86B1501392}"/>
    <cellStyle name="Normal 7 2 2 2 5 3" xfId="27578" xr:uid="{71301BCF-A0BC-4096-88E2-6AF285DD7C0C}"/>
    <cellStyle name="Normal 7 2 2 2 5 4" xfId="45239" xr:uid="{8BFB7EC9-CE93-47B9-8DB9-4575A4071A9D}"/>
    <cellStyle name="Normal 7 2 2 2 5 5" xfId="49268" xr:uid="{678D9195-461F-4898-95E4-9F6174FD9EFF}"/>
    <cellStyle name="Normal 7 2 2 2 6" xfId="9875" xr:uid="{FFF9065E-E2EA-49AB-9C8A-08BE0725AD62}"/>
    <cellStyle name="Normal 7 2 2 2 6 2" xfId="31362" xr:uid="{37202AF2-8D9A-4031-ACEA-94F18031944E}"/>
    <cellStyle name="Normal 7 2 2 2 7" xfId="23100" xr:uid="{DB77F25A-C526-4495-8E02-D86C2A9CE337}"/>
    <cellStyle name="Normal 7 2 2 2 7 2" xfId="42823" xr:uid="{7490EB7A-A5BF-41AB-80C2-6BE7847C6C47}"/>
    <cellStyle name="Normal 7 2 2 2 8" xfId="23739" xr:uid="{F80E423F-2F8E-4036-AEFD-9A3E697763A5}"/>
    <cellStyle name="Normal 7 2 2 2 9" xfId="45233" xr:uid="{0C7F0A64-705F-4004-80CE-84CA8CC45B13}"/>
    <cellStyle name="Normal 7 2 2 3" xfId="2035" xr:uid="{F15B9B41-DF23-4B3F-ACB2-8541EED09F66}"/>
    <cellStyle name="Normal 7 2 2 3 2" xfId="2240" xr:uid="{EB7106D8-363F-454C-997F-A919ABEBA085}"/>
    <cellStyle name="Normal 7 2 2 3 2 2" xfId="4915" xr:uid="{8C23EEF7-C459-4312-9616-F87D265A3451}"/>
    <cellStyle name="Normal 7 2 2 3 2 2 2" xfId="8682" xr:uid="{CB377A79-BCBC-4247-B809-8C3C1554D437}"/>
    <cellStyle name="Normal 7 2 2 3 2 2 2 2" xfId="30172" xr:uid="{6E82C45C-E9DF-4EAD-A65E-30FCF2390897}"/>
    <cellStyle name="Normal 7 2 2 3 2 2 3" xfId="26402" xr:uid="{9548433D-D428-4ED3-A2CD-03FF0DF5C2DE}"/>
    <cellStyle name="Normal 7 2 2 3 2 2 4" xfId="48972" xr:uid="{436F696C-50FA-4E39-B3B0-B45832DC43E3}"/>
    <cellStyle name="Normal 7 2 2 3 2 3" xfId="6303" xr:uid="{291B6962-E015-4F77-AD78-58999DCFF2DA}"/>
    <cellStyle name="Normal 7 2 2 3 2 3 2" xfId="27791" xr:uid="{9704CACD-B98B-4A96-8707-97EA82EE2483}"/>
    <cellStyle name="Normal 7 2 2 3 2 3 3" xfId="49477" xr:uid="{3E3B2FB5-33C4-4266-B5E2-8A565659BD0D}"/>
    <cellStyle name="Normal 7 2 2 3 2 4" xfId="23108" xr:uid="{AEE2A1FA-D704-4B62-96F7-42DA0BA1DA55}"/>
    <cellStyle name="Normal 7 2 2 3 2 4 2" xfId="42831" xr:uid="{F181B030-6AD3-4BEB-BD61-3E7A6CC87ABB}"/>
    <cellStyle name="Normal 7 2 2 3 2 5" xfId="23951" xr:uid="{80CE063B-97C5-4ACF-9A7A-84CF9385ABFA}"/>
    <cellStyle name="Normal 7 2 2 3 2 6" xfId="45241" xr:uid="{9933B42F-A54C-4ADE-BB7E-F0C31E52865E}"/>
    <cellStyle name="Normal 7 2 2 3 2 7" xfId="47213" xr:uid="{E0BA376D-1912-4908-8EC7-1C2FEDAAC409}"/>
    <cellStyle name="Normal 7 2 2 3 3" xfId="4700" xr:uid="{4FE757E8-73C8-44FB-87F1-D1E15AA37F02}"/>
    <cellStyle name="Normal 7 2 2 3 3 2" xfId="8469" xr:uid="{66AB2AD7-FB8B-41E5-8AE0-A6058B012C81}"/>
    <cellStyle name="Normal 7 2 2 3 3 2 2" xfId="29959" xr:uid="{09AB7B79-8AE8-4933-882F-803F5573BA8B}"/>
    <cellStyle name="Normal 7 2 2 3 3 3" xfId="26186" xr:uid="{C3805440-664D-49A1-BE11-C5B7BD17E725}"/>
    <cellStyle name="Normal 7 2 2 3 3 4" xfId="48788" xr:uid="{08FBCAB1-9D52-44CE-B12A-03618A86A062}"/>
    <cellStyle name="Normal 7 2 2 3 4" xfId="6120" xr:uid="{00C1B4A3-F5E2-4D6E-AE1E-5621DC39D9B8}"/>
    <cellStyle name="Normal 7 2 2 3 4 2" xfId="27607" xr:uid="{16F48C24-D5F4-4A0D-A421-2DF0B354A200}"/>
    <cellStyle name="Normal 7 2 2 3 4 3" xfId="49297" xr:uid="{666CB725-B5C7-48CE-9593-ADEF01FC25AA}"/>
    <cellStyle name="Normal 7 2 2 3 5" xfId="23107" xr:uid="{C1CE5579-3081-4B66-A989-F2FB65B896CF}"/>
    <cellStyle name="Normal 7 2 2 3 5 2" xfId="42830" xr:uid="{3695DADD-8CBB-4133-A0BD-410D731E6DBC}"/>
    <cellStyle name="Normal 7 2 2 3 6" xfId="23768" xr:uid="{FBD942FA-0A21-4EA0-B7AC-BAB29D952C41}"/>
    <cellStyle name="Normal 7 2 2 3 7" xfId="45240" xr:uid="{C2A32CE4-5433-4CBF-BF18-10E5ADFD36FB}"/>
    <cellStyle name="Normal 7 2 2 3 8" xfId="47030" xr:uid="{9E2F8146-F2CF-4DBF-A791-D378FEDDA141}"/>
    <cellStyle name="Normal 7 2 2 4" xfId="2183" xr:uid="{E8FC685F-F9AF-4F00-BD1A-7A261C97679E}"/>
    <cellStyle name="Normal 7 2 2 4 2" xfId="4856" xr:uid="{79E5D336-7FEA-4B1E-8645-D52E869EB2E6}"/>
    <cellStyle name="Normal 7 2 2 4 2 2" xfId="8625" xr:uid="{33F29F14-02DB-451B-A80E-6286772C62E8}"/>
    <cellStyle name="Normal 7 2 2 4 2 2 2" xfId="30115" xr:uid="{02A51F2E-430B-479D-9670-B54B1C00B5C4}"/>
    <cellStyle name="Normal 7 2 2 4 2 3" xfId="23110" xr:uid="{43015695-3045-4B7A-9425-641984E43DCC}"/>
    <cellStyle name="Normal 7 2 2 4 2 3 2" xfId="42833" xr:uid="{413C4C82-05B1-4283-A995-46DBA0853347}"/>
    <cellStyle name="Normal 7 2 2 4 2 4" xfId="26343" xr:uid="{70678190-4194-4456-8BDB-1C94277C3B9C}"/>
    <cellStyle name="Normal 7 2 2 4 2 5" xfId="45243" xr:uid="{06EE0138-658A-47B4-AE9E-F5FF0FFF874E}"/>
    <cellStyle name="Normal 7 2 2 4 2 6" xfId="48914" xr:uid="{C3DC0079-42BB-4DC6-8F7F-0DADFC10600A}"/>
    <cellStyle name="Normal 7 2 2 4 3" xfId="6245" xr:uid="{D6C336E2-9D2F-4E6B-8EF6-9A8631337246}"/>
    <cellStyle name="Normal 7 2 2 4 3 2" xfId="27733" xr:uid="{DF989DAE-72C4-4BFD-BEBF-C31A1DB58785}"/>
    <cellStyle name="Normal 7 2 2 4 3 3" xfId="49418" xr:uid="{A4E549FE-3DC9-4EAF-9234-D631923C72BE}"/>
    <cellStyle name="Normal 7 2 2 4 4" xfId="23109" xr:uid="{C62E9DA1-C880-464F-89DB-49E0CA9E07D6}"/>
    <cellStyle name="Normal 7 2 2 4 4 2" xfId="42832" xr:uid="{D36ACB1C-69F0-44FE-81FB-8831934716CB}"/>
    <cellStyle name="Normal 7 2 2 4 5" xfId="23893" xr:uid="{9F526452-A765-4208-9DBA-FA1DEB0A1676}"/>
    <cellStyle name="Normal 7 2 2 4 6" xfId="45242" xr:uid="{FAADB0D8-4638-4746-93AE-C39D74FE144A}"/>
    <cellStyle name="Normal 7 2 2 4 7" xfId="47155" xr:uid="{11F425D0-45A6-471D-8EAF-0ADB34F2D28A}"/>
    <cellStyle name="Normal 7 2 2 5" xfId="2747" xr:uid="{179A5CAF-4D02-44A1-A250-3687E837440D}"/>
    <cellStyle name="Normal 7 2 2 5 2" xfId="6610" xr:uid="{80E18BEE-8751-4BB2-A719-2317770BFB90}"/>
    <cellStyle name="Normal 7 2 2 5 2 2" xfId="28099" xr:uid="{E38B1FF6-3A92-44D6-87A5-6E79FCFBB891}"/>
    <cellStyle name="Normal 7 2 2 5 3" xfId="23111" xr:uid="{5D6025AA-4EEF-4D72-8BE7-54E5B417BE47}"/>
    <cellStyle name="Normal 7 2 2 5 3 2" xfId="42834" xr:uid="{C73169B7-ECEC-4095-AA76-8750084A596B}"/>
    <cellStyle name="Normal 7 2 2 5 4" xfId="24325" xr:uid="{FEE2F575-ABEE-4F1F-82CB-26157AEF2D24}"/>
    <cellStyle name="Normal 7 2 2 5 5" xfId="45244" xr:uid="{7DCE4195-4108-4AE8-977F-3EFC230E89E3}"/>
    <cellStyle name="Normal 7 2 2 5 6" xfId="48729" xr:uid="{82D98D50-CB81-4277-A99F-4A43998EFA42}"/>
    <cellStyle name="Normal 7 2 2 6" xfId="6062" xr:uid="{B62DE3D2-0FBC-46FB-A441-2B980594DABA}"/>
    <cellStyle name="Normal 7 2 2 6 2" xfId="23112" xr:uid="{B2E3D81B-94DD-4291-A8BD-C8283311421D}"/>
    <cellStyle name="Normal 7 2 2 6 2 2" xfId="42835" xr:uid="{32F0B25F-C463-4F6E-A688-2C315C7CAE58}"/>
    <cellStyle name="Normal 7 2 2 6 3" xfId="27549" xr:uid="{C5F552E4-DE6F-4BAA-B2F1-540DB3E71FB8}"/>
    <cellStyle name="Normal 7 2 2 6 4" xfId="45245" xr:uid="{B3F9FE15-C776-4EE1-9AD8-349EB9BD60FA}"/>
    <cellStyle name="Normal 7 2 2 6 5" xfId="49239" xr:uid="{C1BB8228-B2D1-49A0-832B-87202514E997}"/>
    <cellStyle name="Normal 7 2 2 7" xfId="9769" xr:uid="{0E7729D7-A3EA-4B92-A0B1-22150B7C9651}"/>
    <cellStyle name="Normal 7 2 2 7 2" xfId="31256" xr:uid="{83BA7A81-0D99-421E-A66F-ACEBA968BADB}"/>
    <cellStyle name="Normal 7 2 2 8" xfId="13802" xr:uid="{D9ACACBF-1A52-4D99-9E79-85D7BF6B59C7}"/>
    <cellStyle name="Normal 7 2 2 9" xfId="23099" xr:uid="{88BB09C1-A314-4BA4-BB76-BC02E8B192AA}"/>
    <cellStyle name="Normal 7 2 2 9 2" xfId="42822" xr:uid="{9E9E8C0D-3876-421B-9662-3E18FAB2DD8E}"/>
    <cellStyle name="Normal 7 2 3" xfId="1993" xr:uid="{41FC16C2-5888-407B-B80C-8D7E8F92E9B6}"/>
    <cellStyle name="Normal 7 2 3 10" xfId="45246" xr:uid="{05CECFFE-EBB8-4BB0-A9F6-FCCF9AD34645}"/>
    <cellStyle name="Normal 7 2 3 11" xfId="46987" xr:uid="{86F02D1E-44D2-4375-B8AD-D707542CC317}"/>
    <cellStyle name="Normal 7 2 3 2" xfId="2050" xr:uid="{3501FCC1-8420-468A-8F6F-DADBE7736D5E}"/>
    <cellStyle name="Normal 7 2 3 2 2" xfId="2255" xr:uid="{B3676093-0B9B-450E-9BD0-3B8D1645CE7B}"/>
    <cellStyle name="Normal 7 2 3 2 2 2" xfId="4930" xr:uid="{AA46B052-4D4B-4337-807A-266769EAAFBF}"/>
    <cellStyle name="Normal 7 2 3 2 2 2 2" xfId="8696" xr:uid="{662DEE16-23E5-4041-9F41-DBC87FC465DC}"/>
    <cellStyle name="Normal 7 2 3 2 2 2 2 2" xfId="30186" xr:uid="{EED72B5A-F6CE-42DB-81E3-B305A84F1913}"/>
    <cellStyle name="Normal 7 2 3 2 2 2 3" xfId="26417" xr:uid="{F13CD70E-7A61-44EF-82A3-E3ADFB2F60B8}"/>
    <cellStyle name="Normal 7 2 3 2 2 2 4" xfId="48987" xr:uid="{5E9D07BC-72AD-4043-9DAB-04CB66721660}"/>
    <cellStyle name="Normal 7 2 3 2 2 3" xfId="6318" xr:uid="{CB9D7CF1-5BB9-4545-AD89-B99DFBC29D53}"/>
    <cellStyle name="Normal 7 2 3 2 2 3 2" xfId="27806" xr:uid="{D56E2829-86DF-4F0B-A025-F08C87177616}"/>
    <cellStyle name="Normal 7 2 3 2 2 3 3" xfId="49493" xr:uid="{22D42CFF-08B4-4159-B921-377A6D36CC0B}"/>
    <cellStyle name="Normal 7 2 3 2 2 4" xfId="23115" xr:uid="{6D9BE4B8-D59F-4960-9D68-7F4238737F00}"/>
    <cellStyle name="Normal 7 2 3 2 2 4 2" xfId="42838" xr:uid="{50BD6D3A-B19B-4914-A133-1E8FFE4551C7}"/>
    <cellStyle name="Normal 7 2 3 2 2 5" xfId="23966" xr:uid="{603CE1A7-D6CF-4541-A272-D03376DBEB95}"/>
    <cellStyle name="Normal 7 2 3 2 2 6" xfId="45248" xr:uid="{78E7053F-06E0-4C6A-8E4E-673FA17E311F}"/>
    <cellStyle name="Normal 7 2 3 2 2 7" xfId="47228" xr:uid="{5E3B3280-5EBA-422D-AFD4-4C8F58C86BAD}"/>
    <cellStyle name="Normal 7 2 3 2 3" xfId="2917" xr:uid="{5DB368B3-57C7-4DB6-BB21-D351DD23573C}"/>
    <cellStyle name="Normal 7 2 3 2 3 2" xfId="6745" xr:uid="{A10ECC47-C6A5-4B25-A0B7-2CC41BB3CFE8}"/>
    <cellStyle name="Normal 7 2 3 2 3 2 2" xfId="28235" xr:uid="{F08E9230-C9A4-4D76-8F60-C55F03141F12}"/>
    <cellStyle name="Normal 7 2 3 2 3 3" xfId="24461" xr:uid="{8CBEB948-2E7E-4E27-BD34-FF999709B361}"/>
    <cellStyle name="Normal 7 2 3 2 3 4" xfId="48803" xr:uid="{124AD60D-0C6A-4A8D-9B63-EBEAFAF1D7B9}"/>
    <cellStyle name="Normal 7 2 3 2 4" xfId="6135" xr:uid="{7B98C0DB-50B9-4688-839F-7C67352A1435}"/>
    <cellStyle name="Normal 7 2 3 2 4 2" xfId="27622" xr:uid="{493C0D70-CA69-47E7-8FC4-1FD18A2953A7}"/>
    <cellStyle name="Normal 7 2 3 2 4 3" xfId="49312" xr:uid="{D6190FCC-A822-431C-B80F-FEC7FE04FA22}"/>
    <cellStyle name="Normal 7 2 3 2 5" xfId="9902" xr:uid="{6AF07083-34A8-4FE1-8BDB-AB9AC402B7F1}"/>
    <cellStyle name="Normal 7 2 3 2 5 2" xfId="31389" xr:uid="{EBB07BB9-C61B-49C4-9BD3-9635DA6F296C}"/>
    <cellStyle name="Normal 7 2 3 2 6" xfId="23114" xr:uid="{3DDBAF8F-E45D-4313-A16E-54308FFAB736}"/>
    <cellStyle name="Normal 7 2 3 2 6 2" xfId="42837" xr:uid="{2028479F-FD4D-4B30-A3EA-C8FEB13DF26A}"/>
    <cellStyle name="Normal 7 2 3 2 7" xfId="23783" xr:uid="{2656C7A4-094D-4155-8554-A9C3E13B2B0C}"/>
    <cellStyle name="Normal 7 2 3 2 8" xfId="45247" xr:uid="{3206C135-1506-48C9-8EED-04322032A577}"/>
    <cellStyle name="Normal 7 2 3 2 9" xfId="47045" xr:uid="{97632661-7690-4C8F-9EB9-CB8C405D641C}"/>
    <cellStyle name="Normal 7 2 3 3" xfId="2199" xr:uid="{D8BB220C-448E-4A3B-88D4-34B2406F6293}"/>
    <cellStyle name="Normal 7 2 3 3 2" xfId="4871" xr:uid="{CC8A6CB4-F693-451C-AEEB-F967CB55325C}"/>
    <cellStyle name="Normal 7 2 3 3 2 2" xfId="8639" xr:uid="{54F54E03-CDA5-4EBA-A374-94628E119EB9}"/>
    <cellStyle name="Normal 7 2 3 3 2 2 2" xfId="30129" xr:uid="{C5DE20C1-82EF-4619-A679-150F636CF561}"/>
    <cellStyle name="Normal 7 2 3 3 2 3" xfId="23117" xr:uid="{B837C0F6-08DC-4D61-88A3-0CB0E1BFAC4F}"/>
    <cellStyle name="Normal 7 2 3 3 2 3 2" xfId="42840" xr:uid="{40158E6A-2E95-4867-93DF-1194119D5A91}"/>
    <cellStyle name="Normal 7 2 3 3 2 4" xfId="26358" xr:uid="{41FCBA46-6C65-4CCC-A14D-48BBEC0946EA}"/>
    <cellStyle name="Normal 7 2 3 3 2 5" xfId="45250" xr:uid="{4C83A146-654B-4D87-8597-4ADB5981CBFE}"/>
    <cellStyle name="Normal 7 2 3 3 2 6" xfId="48929" xr:uid="{2CFB7336-8F06-4D29-81F0-11C38F3119D4}"/>
    <cellStyle name="Normal 7 2 3 3 3" xfId="6260" xr:uid="{DE0B2460-4A25-416E-8A77-1A5AD40E1CBD}"/>
    <cellStyle name="Normal 7 2 3 3 3 2" xfId="27748" xr:uid="{51584A10-B2FE-4BA0-9057-9786BA36CFC9}"/>
    <cellStyle name="Normal 7 2 3 3 3 3" xfId="49434" xr:uid="{70CE0456-A9F4-4AEF-A846-E71B3F26EE30}"/>
    <cellStyle name="Normal 7 2 3 3 4" xfId="23116" xr:uid="{2D96707C-6567-4FB0-BF7A-ADD841169F55}"/>
    <cellStyle name="Normal 7 2 3 3 4 2" xfId="42839" xr:uid="{3D83095D-B410-4CD1-ADDF-E20D9F04AC16}"/>
    <cellStyle name="Normal 7 2 3 3 5" xfId="23908" xr:uid="{551E2428-446E-4C47-BC1C-6BF5D5A8AF14}"/>
    <cellStyle name="Normal 7 2 3 3 6" xfId="45249" xr:uid="{56D5280E-4F77-4B2F-88F7-013B4D714B76}"/>
    <cellStyle name="Normal 7 2 3 3 7" xfId="47170" xr:uid="{3E7F9F85-C36E-460F-BB35-3F12403698D5}"/>
    <cellStyle name="Normal 7 2 3 4" xfId="2774" xr:uid="{D3561768-130A-455A-A7B6-0380F958726B}"/>
    <cellStyle name="Normal 7 2 3 4 2" xfId="6637" xr:uid="{25CE3F84-795F-469B-B8A8-B5D5D58DEBF1}"/>
    <cellStyle name="Normal 7 2 3 4 2 2" xfId="28126" xr:uid="{A82D5FE1-D1D1-4810-856C-4FE3E352BD77}"/>
    <cellStyle name="Normal 7 2 3 4 3" xfId="23118" xr:uid="{CE379779-C05F-4B80-AC8E-93AF48849449}"/>
    <cellStyle name="Normal 7 2 3 4 3 2" xfId="42841" xr:uid="{941AF10F-F3AA-46E6-B7A5-DBE19F03E013}"/>
    <cellStyle name="Normal 7 2 3 4 4" xfId="24352" xr:uid="{9DFACF8A-082E-4476-AD13-673C743B6FEF}"/>
    <cellStyle name="Normal 7 2 3 4 5" xfId="45251" xr:uid="{A5A2906B-1FF2-487E-9192-8CCCD269EF1F}"/>
    <cellStyle name="Normal 7 2 3 4 6" xfId="48745" xr:uid="{8AF13C1D-CF23-4188-961C-3601C54059FE}"/>
    <cellStyle name="Normal 7 2 3 5" xfId="6077" xr:uid="{3AB3644C-BDD1-487C-9250-9767A9D035B7}"/>
    <cellStyle name="Normal 7 2 3 5 2" xfId="23119" xr:uid="{4F705F2A-F116-44AD-AE5B-AAB61A42A8C3}"/>
    <cellStyle name="Normal 7 2 3 5 2 2" xfId="42842" xr:uid="{8CDD90D2-BD4D-4734-ACCB-E4064D7854B1}"/>
    <cellStyle name="Normal 7 2 3 5 3" xfId="27564" xr:uid="{D21E17FB-D4F6-45D7-9527-045EF25FBF62}"/>
    <cellStyle name="Normal 7 2 3 5 4" xfId="45252" xr:uid="{F17D3F92-F80A-417A-AF30-E9E7E48F3BCC}"/>
    <cellStyle name="Normal 7 2 3 5 5" xfId="49254" xr:uid="{D8D35427-2910-46AB-8AC6-5B5A0D38462B}"/>
    <cellStyle name="Normal 7 2 3 6" xfId="9796" xr:uid="{D2B4A45B-98EF-4CD6-B30D-2BFD90CEC796}"/>
    <cellStyle name="Normal 7 2 3 6 2" xfId="31283" xr:uid="{D35ECEFD-373F-4306-9FDD-31B173643E4C}"/>
    <cellStyle name="Normal 7 2 3 7" xfId="13803" xr:uid="{1A18D937-E4C5-4F59-8615-E4DF09C6C07B}"/>
    <cellStyle name="Normal 7 2 3 8" xfId="23113" xr:uid="{C9920005-1DA1-4366-A2C8-072E8D5296A7}"/>
    <cellStyle name="Normal 7 2 3 8 2" xfId="42836" xr:uid="{E4DA9527-FCF0-4481-A654-10AB100E38B5}"/>
    <cellStyle name="Normal 7 2 3 9" xfId="23725" xr:uid="{629549E0-3323-4D6F-8FE9-13625D40196B}"/>
    <cellStyle name="Normal 7 2 4" xfId="2022" xr:uid="{B571B8E4-6CE1-45BF-8407-1BD8FF3FB7DB}"/>
    <cellStyle name="Normal 7 2 4 2" xfId="2227" xr:uid="{AECF36A1-A313-43B9-B90A-82DFFB1C2969}"/>
    <cellStyle name="Normal 7 2 4 2 2" xfId="4901" xr:uid="{8FBE71ED-CB6E-4E12-9E46-A8789C1C314E}"/>
    <cellStyle name="Normal 7 2 4 2 2 2" xfId="8668" xr:uid="{D1C559F9-E5A1-473C-B9BE-6ADA943C9E21}"/>
    <cellStyle name="Normal 7 2 4 2 2 2 2" xfId="30158" xr:uid="{01A0D0B3-C539-4E4D-9447-AC2836B0BCDC}"/>
    <cellStyle name="Normal 7 2 4 2 2 3" xfId="26388" xr:uid="{92ADF31B-580E-4ED7-B852-CDC348F4E591}"/>
    <cellStyle name="Normal 7 2 4 2 2 4" xfId="48958" xr:uid="{2E1CF5CA-266A-480B-BC8A-11938C17C2AC}"/>
    <cellStyle name="Normal 7 2 4 2 3" xfId="6289" xr:uid="{67FE045D-F199-47E4-90D5-167D239414E5}"/>
    <cellStyle name="Normal 7 2 4 2 3 2" xfId="27777" xr:uid="{9BED4C99-BCAC-42C9-B09F-DBE7C237AADA}"/>
    <cellStyle name="Normal 7 2 4 2 3 3" xfId="49463" xr:uid="{FE4CBEEF-0A81-4F19-AB8E-51046698A2DA}"/>
    <cellStyle name="Normal 7 2 4 2 4" xfId="23121" xr:uid="{27F404CE-F40A-4FE6-97D2-5D863F90C1A6}"/>
    <cellStyle name="Normal 7 2 4 2 4 2" xfId="42844" xr:uid="{59A9854E-8C3C-40AA-843F-E7015B8FB5D5}"/>
    <cellStyle name="Normal 7 2 4 2 5" xfId="23937" xr:uid="{F95EDB35-F20A-4344-BC02-214CF3E5C1D0}"/>
    <cellStyle name="Normal 7 2 4 2 6" xfId="45254" xr:uid="{94A0DD0B-0D5C-453A-8F14-396B09D8B133}"/>
    <cellStyle name="Normal 7 2 4 2 7" xfId="47199" xr:uid="{52CCB8CC-4DBE-4010-864A-989CCE4506F9}"/>
    <cellStyle name="Normal 7 2 4 3" xfId="4686" xr:uid="{880C3B10-720F-4B48-B5F9-DA0B9B970DDC}"/>
    <cellStyle name="Normal 7 2 4 3 2" xfId="8455" xr:uid="{0BF5A32F-C98E-4173-8B3A-8999E1236798}"/>
    <cellStyle name="Normal 7 2 4 3 2 2" xfId="29945" xr:uid="{9CEB8A8C-951B-4AEC-8222-C151441F98EA}"/>
    <cellStyle name="Normal 7 2 4 3 3" xfId="26172" xr:uid="{10B03772-C139-412E-97F9-1474C3811DDD}"/>
    <cellStyle name="Normal 7 2 4 3 4" xfId="48774" xr:uid="{54BED4CE-0222-4FCC-9C86-4B9689DBB1EC}"/>
    <cellStyle name="Normal 7 2 4 4" xfId="6106" xr:uid="{3831247E-3B98-4D37-9C1D-5B7F644D623E}"/>
    <cellStyle name="Normal 7 2 4 4 2" xfId="27593" xr:uid="{7E8B98DB-6822-4AEC-80AE-5EA375E8CB31}"/>
    <cellStyle name="Normal 7 2 4 4 3" xfId="49283" xr:uid="{0C49F935-1B07-4700-A74E-4DF59CDF8C39}"/>
    <cellStyle name="Normal 7 2 4 5" xfId="13804" xr:uid="{4A71F69F-00F8-40AB-9D7E-D061EA33F693}"/>
    <cellStyle name="Normal 7 2 4 6" xfId="23120" xr:uid="{B05BECB8-1E98-40D5-B4FF-68929228EFD0}"/>
    <cellStyle name="Normal 7 2 4 6 2" xfId="42843" xr:uid="{EAE345B8-024D-4047-879B-7939C4D29F40}"/>
    <cellStyle name="Normal 7 2 4 7" xfId="23754" xr:uid="{576D0F95-890C-4E1C-A6A8-BC2EE1E1478D}"/>
    <cellStyle name="Normal 7 2 4 8" xfId="45253" xr:uid="{CA027721-0FAB-4943-BC4C-D1EE853EB03E}"/>
    <cellStyle name="Normal 7 2 4 9" xfId="47016" xr:uid="{C5A88D14-BB73-452C-B671-95D20F748458}"/>
    <cellStyle name="Normal 7 2 5" xfId="1969" xr:uid="{5784C28D-31BA-4074-ACF2-4E0D581D757C}"/>
    <cellStyle name="Normal 7 2 5 2" xfId="4627" xr:uid="{D30E6BFB-E81C-4A92-8F3D-05D3EF31F2CA}"/>
    <cellStyle name="Normal 7 2 5 2 2" xfId="8398" xr:uid="{4A1A2D53-276E-47A8-B855-CEB4DB0836C0}"/>
    <cellStyle name="Normal 7 2 5 2 2 2" xfId="29888" xr:uid="{2A9AB5EA-DA28-444A-8D44-C14151CC6FCC}"/>
    <cellStyle name="Normal 7 2 5 2 3" xfId="23123" xr:uid="{05413112-4E9E-4733-800E-CC960A541522}"/>
    <cellStyle name="Normal 7 2 5 2 3 2" xfId="42846" xr:uid="{A9689D9B-B51F-405F-AE92-C5D2C395E8E0}"/>
    <cellStyle name="Normal 7 2 5 2 4" xfId="26113" xr:uid="{B547B4E8-AFEF-4A91-8AEB-74A667CD1644}"/>
    <cellStyle name="Normal 7 2 5 2 5" xfId="45256" xr:uid="{5F479DFE-85E2-4E1E-A263-EB77B02D5A23}"/>
    <cellStyle name="Normal 7 2 5 2 6" xfId="48715" xr:uid="{A30BFC96-7691-4DC0-AF1A-6642B94CD47D}"/>
    <cellStyle name="Normal 7 2 5 3" xfId="6048" xr:uid="{13397A0C-777A-41E9-9FB6-B3A79F809E11}"/>
    <cellStyle name="Normal 7 2 5 3 2" xfId="27535" xr:uid="{B4D59496-F43A-4E4F-B975-9D1D27E6A4D9}"/>
    <cellStyle name="Normal 7 2 5 3 3" xfId="49225" xr:uid="{5CF1807A-928D-49D0-B295-0BC785BAC930}"/>
    <cellStyle name="Normal 7 2 5 4" xfId="23122" xr:uid="{41BCAF4B-832D-450C-AC9A-6AA6E5960D20}"/>
    <cellStyle name="Normal 7 2 5 4 2" xfId="42845" xr:uid="{69097DDC-358A-45F8-9EDD-17B075C1377B}"/>
    <cellStyle name="Normal 7 2 5 5" xfId="23695" xr:uid="{0D27F858-156D-4569-94D6-FA62EEDFB9BC}"/>
    <cellStyle name="Normal 7 2 5 6" xfId="45255" xr:uid="{8BDAC76B-B794-49C8-8E6D-A25B0FAD3D1F}"/>
    <cellStyle name="Normal 7 2 5 7" xfId="46957" xr:uid="{141B2477-344F-4B54-9D09-6F79823D2756}"/>
    <cellStyle name="Normal 7 2 6" xfId="2169" xr:uid="{2784FF4E-A725-4685-A694-F9D08309AE93}"/>
    <cellStyle name="Normal 7 2 6 2" xfId="4842" xr:uid="{C2DD8375-A940-46A9-8951-D163D3E731BB}"/>
    <cellStyle name="Normal 7 2 6 2 2" xfId="8611" xr:uid="{ACC3A847-1E55-4605-831D-FC4AC04E5621}"/>
    <cellStyle name="Normal 7 2 6 2 2 2" xfId="30101" xr:uid="{4F43E183-5263-4E33-A69D-FF7D82A34403}"/>
    <cellStyle name="Normal 7 2 6 2 3" xfId="26329" xr:uid="{76D2C88D-80F6-4B3C-9BB0-A97BD3DA1F7D}"/>
    <cellStyle name="Normal 7 2 6 2 4" xfId="48900" xr:uid="{3C3011DD-B052-4DA0-8274-C5A72878E6C4}"/>
    <cellStyle name="Normal 7 2 6 3" xfId="6231" xr:uid="{06C52953-3747-4222-BF9E-B3062E187D54}"/>
    <cellStyle name="Normal 7 2 6 3 2" xfId="27719" xr:uid="{1702C9DD-9DAC-4D8F-80B5-18FCA50606EF}"/>
    <cellStyle name="Normal 7 2 6 3 3" xfId="49404" xr:uid="{DDBD719D-77CA-49AD-9D44-17CB991F2FB5}"/>
    <cellStyle name="Normal 7 2 6 4" xfId="23124" xr:uid="{AA465A0C-A4B8-4C29-8418-2164848C42CC}"/>
    <cellStyle name="Normal 7 2 6 4 2" xfId="42847" xr:uid="{24BE9531-1421-48CA-A966-C2EB33917ADE}"/>
    <cellStyle name="Normal 7 2 6 5" xfId="23879" xr:uid="{A9A7D9AD-FB12-4D00-A7E8-01D940F6CF0F}"/>
    <cellStyle name="Normal 7 2 6 6" xfId="45257" xr:uid="{C16D4C85-63B0-4328-8B84-DA196B9ABB04}"/>
    <cellStyle name="Normal 7 2 6 7" xfId="47141" xr:uid="{344BA2CE-12F2-418E-BEF0-E4D9619DE368}"/>
    <cellStyle name="Normal 7 2 7" xfId="2568" xr:uid="{2589F2BF-8927-41F9-AE11-7FCBEF477FB7}"/>
    <cellStyle name="Normal 7 2 8" xfId="13801" xr:uid="{BBF6CBAF-4A73-4553-8B14-83766ADDDA6B}"/>
    <cellStyle name="Normal 7 2 9" xfId="23098" xr:uid="{988D2E5C-0622-488E-9533-53906474193A}"/>
    <cellStyle name="Normal 7 2 9 2" xfId="42821" xr:uid="{B2FB5C93-FE80-41A1-B000-E34857674FBD}"/>
    <cellStyle name="Normal 7 3" xfId="903" xr:uid="{7D5BA283-E4A6-457F-9A8F-EFB45E89F894}"/>
    <cellStyle name="Normal 7 3 10" xfId="23125" xr:uid="{6DE7A96D-4880-47D6-AB92-2613BF14675D}"/>
    <cellStyle name="Normal 7 3 10 2" xfId="42848" xr:uid="{188690E6-DE56-4760-B39E-9486799613B7}"/>
    <cellStyle name="Normal 7 3 11" xfId="23600" xr:uid="{38FA8615-1645-4C31-AFB0-9D4B7B2B02A4}"/>
    <cellStyle name="Normal 7 3 12" xfId="45258" xr:uid="{82B4C013-B239-47B1-8C57-86E8151FF962}"/>
    <cellStyle name="Normal 7 3 13" xfId="46864" xr:uid="{8E75B5A1-C305-4F76-8F66-83357F42C112}"/>
    <cellStyle name="Normal 7 3 2" xfId="2003" xr:uid="{043B23FD-C1C8-4120-813C-FDB3111119FC}"/>
    <cellStyle name="Normal 7 3 2 10" xfId="46999" xr:uid="{F016C5E3-4247-4BA0-B8BD-015D687E8509}"/>
    <cellStyle name="Normal 7 3 2 2" xfId="2061" xr:uid="{0B767220-8D4A-4B80-9797-4936204B36D1}"/>
    <cellStyle name="Normal 7 3 2 2 2" xfId="2267" xr:uid="{4151C38E-D3B0-41F8-9A6C-EC287DB7C1EA}"/>
    <cellStyle name="Normal 7 3 2 2 2 2" xfId="4942" xr:uid="{BBF84107-036B-44D6-BE5D-909EE0A95031}"/>
    <cellStyle name="Normal 7 3 2 2 2 2 2" xfId="8708" xr:uid="{1DE41F8C-1A66-4761-879A-F0B599832D53}"/>
    <cellStyle name="Normal 7 3 2 2 2 2 2 2" xfId="30198" xr:uid="{E7079DC7-CD47-4928-B878-9C0A1AD3604E}"/>
    <cellStyle name="Normal 7 3 2 2 2 2 3" xfId="26429" xr:uid="{BFD9A3D0-0CBC-44CE-9CB6-46C292CAB876}"/>
    <cellStyle name="Normal 7 3 2 2 2 2 4" xfId="48999" xr:uid="{FB579C44-1A92-419D-8CFD-16BBADA2C2F1}"/>
    <cellStyle name="Normal 7 3 2 2 2 3" xfId="6330" xr:uid="{A0AEA178-741B-40FA-80F2-A87130B904B4}"/>
    <cellStyle name="Normal 7 3 2 2 2 3 2" xfId="27818" xr:uid="{77EF7E23-396A-4578-AA28-8FCFF17D35E7}"/>
    <cellStyle name="Normal 7 3 2 2 2 3 3" xfId="49505" xr:uid="{22751F63-B894-430D-9D4D-27E587987BC5}"/>
    <cellStyle name="Normal 7 3 2 2 2 4" xfId="23128" xr:uid="{756F75F4-E710-4499-A344-2414CDA46404}"/>
    <cellStyle name="Normal 7 3 2 2 2 4 2" xfId="42851" xr:uid="{34946228-7FAE-40FE-A018-C0233DEEFCFA}"/>
    <cellStyle name="Normal 7 3 2 2 2 5" xfId="23978" xr:uid="{FB1A0DFE-A0A6-4662-AB30-18FC8FD970DF}"/>
    <cellStyle name="Normal 7 3 2 2 2 6" xfId="45261" xr:uid="{2CFE4C3B-EF8E-4319-B731-496A229D4A5A}"/>
    <cellStyle name="Normal 7 3 2 2 2 7" xfId="47240" xr:uid="{3147EA55-9D75-473E-BBD8-1CFACB3E727E}"/>
    <cellStyle name="Normal 7 3 2 2 3" xfId="2891" xr:uid="{D82C532C-99DB-482F-A257-CDAE6FA9B3F3}"/>
    <cellStyle name="Normal 7 3 2 2 3 2" xfId="6719" xr:uid="{305ED9B1-E83D-4864-A877-83C1188C0FFD}"/>
    <cellStyle name="Normal 7 3 2 2 3 2 2" xfId="28209" xr:uid="{1631D10D-4071-4C49-8B8C-9862EA75406A}"/>
    <cellStyle name="Normal 7 3 2 2 3 3" xfId="24435" xr:uid="{5F5FFF29-7100-4375-B15E-C097692157BE}"/>
    <cellStyle name="Normal 7 3 2 2 3 4" xfId="48815" xr:uid="{2ECC1B99-F63B-4AAE-8B9E-7BA60D5A0847}"/>
    <cellStyle name="Normal 7 3 2 2 4" xfId="6147" xr:uid="{33BA5FF1-5F8A-42C5-8F4C-FDDDE3956897}"/>
    <cellStyle name="Normal 7 3 2 2 4 2" xfId="27634" xr:uid="{FC00B546-9894-486C-80B5-0851EDBBA308}"/>
    <cellStyle name="Normal 7 3 2 2 4 3" xfId="49324" xr:uid="{B13950FE-B1C4-4468-8F71-45BEB669CA10}"/>
    <cellStyle name="Normal 7 3 2 2 5" xfId="9876" xr:uid="{E072E3FA-025F-4672-AEFC-203672AC5909}"/>
    <cellStyle name="Normal 7 3 2 2 5 2" xfId="31363" xr:uid="{84B8BDD0-85F1-4E64-9742-F5F51A2D3CC4}"/>
    <cellStyle name="Normal 7 3 2 2 6" xfId="23127" xr:uid="{E93CF4CA-91C6-4779-B2D4-6FBCBA03EE35}"/>
    <cellStyle name="Normal 7 3 2 2 6 2" xfId="42850" xr:uid="{EF2FC29F-9057-4B4A-A47F-B35BF5B336FC}"/>
    <cellStyle name="Normal 7 3 2 2 7" xfId="23795" xr:uid="{CD094C45-382E-4C26-AED2-DC69194B1119}"/>
    <cellStyle name="Normal 7 3 2 2 8" xfId="45260" xr:uid="{B783A3D3-56A1-49EF-B6FD-134A102A3B12}"/>
    <cellStyle name="Normal 7 3 2 2 9" xfId="47057" xr:uid="{DE7F1526-8E2F-4E85-808E-F76BB07437AE}"/>
    <cellStyle name="Normal 7 3 2 3" xfId="2210" xr:uid="{A8F807C1-9C37-4F85-9CF0-AFEC3F95D054}"/>
    <cellStyle name="Normal 7 3 2 3 2" xfId="4883" xr:uid="{543D6549-8599-48BC-8FCC-D7C8E569C4CD}"/>
    <cellStyle name="Normal 7 3 2 3 2 2" xfId="8651" xr:uid="{742A8FCC-8429-4C69-82C3-74377589FCE2}"/>
    <cellStyle name="Normal 7 3 2 3 2 2 2" xfId="30141" xr:uid="{E4952EAF-ABFE-4A6D-B1D5-8243B2684F19}"/>
    <cellStyle name="Normal 7 3 2 3 2 3" xfId="23130" xr:uid="{9CCE0C42-43FC-43E0-B309-78F31F367842}"/>
    <cellStyle name="Normal 7 3 2 3 2 3 2" xfId="42853" xr:uid="{58D315CA-7D40-4F39-AB8B-78056C576FA1}"/>
    <cellStyle name="Normal 7 3 2 3 2 4" xfId="26370" xr:uid="{AB66FE14-91A0-4A0A-8CDD-C3E08951EE4D}"/>
    <cellStyle name="Normal 7 3 2 3 2 5" xfId="45263" xr:uid="{DE2834E8-9028-4E91-B89E-233BA2231496}"/>
    <cellStyle name="Normal 7 3 2 3 2 6" xfId="48941" xr:uid="{4E8E5B57-58FF-4215-9E1D-08E18F605C4E}"/>
    <cellStyle name="Normal 7 3 2 3 3" xfId="6272" xr:uid="{DE1C365B-E065-4A95-80EB-10F7476AADAD}"/>
    <cellStyle name="Normal 7 3 2 3 3 2" xfId="27760" xr:uid="{E662A914-1C5E-40E5-A11D-6A649525B4A3}"/>
    <cellStyle name="Normal 7 3 2 3 3 3" xfId="49446" xr:uid="{A1E13B19-CE72-4349-9B4D-A690C92A21B8}"/>
    <cellStyle name="Normal 7 3 2 3 4" xfId="23129" xr:uid="{EC9E3B88-661F-4FDD-8150-0805E42C5BCF}"/>
    <cellStyle name="Normal 7 3 2 3 4 2" xfId="42852" xr:uid="{70E9D665-BB80-4206-85C5-B56EDC565760}"/>
    <cellStyle name="Normal 7 3 2 3 5" xfId="23920" xr:uid="{D8D9B738-DDCF-453C-82A6-3FC1D2089BA2}"/>
    <cellStyle name="Normal 7 3 2 3 6" xfId="45262" xr:uid="{3275626A-10D9-4022-9E8B-C5E86EC3244B}"/>
    <cellStyle name="Normal 7 3 2 3 7" xfId="47182" xr:uid="{50C6DDC9-6A50-4B16-90C6-8A26F001F5C7}"/>
    <cellStyle name="Normal 7 3 2 4" xfId="2748" xr:uid="{DB1B9362-1E5E-4104-95DC-3B53C8618E58}"/>
    <cellStyle name="Normal 7 3 2 4 2" xfId="6611" xr:uid="{28FEC158-BE3D-47EA-AEBF-8E73B9F5E4E9}"/>
    <cellStyle name="Normal 7 3 2 4 2 2" xfId="28100" xr:uid="{0030EACF-9501-4191-96B5-A09F2618394B}"/>
    <cellStyle name="Normal 7 3 2 4 3" xfId="23131" xr:uid="{9B4133A7-C1BA-42BD-B1FB-6878CB33FB4E}"/>
    <cellStyle name="Normal 7 3 2 4 3 2" xfId="42854" xr:uid="{D3CAD98E-D9DE-4E54-8E17-76B784BAB129}"/>
    <cellStyle name="Normal 7 3 2 4 4" xfId="24326" xr:uid="{46CEC4B0-B2AA-443F-957B-F10DFCF89CE4}"/>
    <cellStyle name="Normal 7 3 2 4 5" xfId="45264" xr:uid="{D430A69A-B96F-490D-A5FC-AB26485803CC}"/>
    <cellStyle name="Normal 7 3 2 4 6" xfId="48757" xr:uid="{5F9A250F-1B7B-4CB3-B7CF-D3714A4F0DFB}"/>
    <cellStyle name="Normal 7 3 2 5" xfId="6089" xr:uid="{B0BF45BA-3D1B-4A9F-AE47-1A6D4174A36A}"/>
    <cellStyle name="Normal 7 3 2 5 2" xfId="23132" xr:uid="{AD7780CA-B4F7-4758-9152-7809A36E38E2}"/>
    <cellStyle name="Normal 7 3 2 5 2 2" xfId="42855" xr:uid="{59C0F884-6AF2-43CF-AEEB-EC8FB55C5214}"/>
    <cellStyle name="Normal 7 3 2 5 3" xfId="27576" xr:uid="{F02E4F25-85F5-4D28-834A-DD3D3038F470}"/>
    <cellStyle name="Normal 7 3 2 5 4" xfId="45265" xr:uid="{1052AB07-DA00-4BD3-A88C-AF75894D04A0}"/>
    <cellStyle name="Normal 7 3 2 5 5" xfId="49266" xr:uid="{16762079-7737-4ECA-B7C6-837C761FF5E4}"/>
    <cellStyle name="Normal 7 3 2 6" xfId="9770" xr:uid="{D290E4BD-117B-46C8-8F9E-CE76C860DD87}"/>
    <cellStyle name="Normal 7 3 2 6 2" xfId="31257" xr:uid="{858E25AC-7829-43B2-BFA4-867406B79E48}"/>
    <cellStyle name="Normal 7 3 2 7" xfId="23126" xr:uid="{350757B5-8C26-4197-AD2E-17CD8230D9A3}"/>
    <cellStyle name="Normal 7 3 2 7 2" xfId="42849" xr:uid="{4BF50927-DA07-4F61-85F4-02ABA422E00B}"/>
    <cellStyle name="Normal 7 3 2 8" xfId="23737" xr:uid="{716E3B58-B0B2-4A7E-BBFB-63CD0BE4E8E3}"/>
    <cellStyle name="Normal 7 3 2 9" xfId="45259" xr:uid="{1F80A73B-23EC-498A-8720-A6A18A5B79DF}"/>
    <cellStyle name="Normal 7 3 3" xfId="2033" xr:uid="{2A2B11DD-7696-4252-82BD-E8F9BFD829AA}"/>
    <cellStyle name="Normal 7 3 3 2" xfId="2238" xr:uid="{65E783E0-BFC0-4E5E-8D10-8593CD0B284A}"/>
    <cellStyle name="Normal 7 3 3 2 2" xfId="2918" xr:uid="{2141BF75-ABFF-4081-B364-24D35C0F2D87}"/>
    <cellStyle name="Normal 7 3 3 2 2 2" xfId="6746" xr:uid="{60ECF76C-58EF-47BF-91C8-73AC16979548}"/>
    <cellStyle name="Normal 7 3 3 2 2 2 2" xfId="28236" xr:uid="{C71374A4-2A9D-402D-9C1E-5B4084C5B5FB}"/>
    <cellStyle name="Normal 7 3 3 2 2 3" xfId="24462" xr:uid="{4A5B0502-2730-40B5-A37D-1B3499EA66A5}"/>
    <cellStyle name="Normal 7 3 3 2 2 4" xfId="48970" xr:uid="{A911B0C2-3A7E-4E60-B93B-62BACD915CC1}"/>
    <cellStyle name="Normal 7 3 3 2 3" xfId="6301" xr:uid="{22E74F8F-E58A-4B5E-8924-3061182804B9}"/>
    <cellStyle name="Normal 7 3 3 2 3 2" xfId="27789" xr:uid="{14BB8328-5EC2-4B62-AA53-D5DCAD40CFC4}"/>
    <cellStyle name="Normal 7 3 3 2 3 3" xfId="49475" xr:uid="{77EC5711-2976-4566-8550-6BE70443A552}"/>
    <cellStyle name="Normal 7 3 3 2 4" xfId="9903" xr:uid="{10492F1A-A91E-447D-B649-AC1C84E061A1}"/>
    <cellStyle name="Normal 7 3 3 2 4 2" xfId="31390" xr:uid="{FEB5FD22-478B-4AB2-8482-6A993C553A43}"/>
    <cellStyle name="Normal 7 3 3 2 5" xfId="23134" xr:uid="{6A460363-F2B8-4C95-9B04-5A222FC02511}"/>
    <cellStyle name="Normal 7 3 3 2 5 2" xfId="42857" xr:uid="{371BB9BE-8069-43E5-A3D9-0C7011B38C40}"/>
    <cellStyle name="Normal 7 3 3 2 6" xfId="23949" xr:uid="{328E6DE9-9BB7-49BE-B1B3-292E90EDEAD0}"/>
    <cellStyle name="Normal 7 3 3 2 7" xfId="45267" xr:uid="{144DDC03-ABEA-4350-B87A-C40D8C3D6ECD}"/>
    <cellStyle name="Normal 7 3 3 2 8" xfId="47211" xr:uid="{569C02C7-8349-4CDD-8287-DFE4F4B38EE3}"/>
    <cellStyle name="Normal 7 3 3 3" xfId="2775" xr:uid="{44933E11-7AD1-4E42-ACFF-2B32D6485B55}"/>
    <cellStyle name="Normal 7 3 3 3 2" xfId="6638" xr:uid="{8821BDBF-FB2C-4528-BAF3-C2D0D4046C29}"/>
    <cellStyle name="Normal 7 3 3 3 2 2" xfId="28127" xr:uid="{1A52A507-CB3E-4BE4-BB0A-5AACF3B47C2F}"/>
    <cellStyle name="Normal 7 3 3 3 3" xfId="24353" xr:uid="{0AC3FC8F-AA36-4A80-BE33-E5886EB0CED6}"/>
    <cellStyle name="Normal 7 3 3 3 4" xfId="48786" xr:uid="{F6A85113-EF0D-4CE4-9673-8A8007140F42}"/>
    <cellStyle name="Normal 7 3 3 4" xfId="6118" xr:uid="{DA9B1EA4-125F-4234-8936-BD1348BDB9D7}"/>
    <cellStyle name="Normal 7 3 3 4 2" xfId="27605" xr:uid="{4303DA84-05CB-4C82-AA3A-10F8A975133D}"/>
    <cellStyle name="Normal 7 3 3 4 3" xfId="49295" xr:uid="{1DE0379B-6217-451F-A428-99FAF447F207}"/>
    <cellStyle name="Normal 7 3 3 5" xfId="9797" xr:uid="{393235CB-EF1A-4358-92B5-0BBA174E86A2}"/>
    <cellStyle name="Normal 7 3 3 5 2" xfId="31284" xr:uid="{A9683EB7-515F-4AF5-8ED8-1427CC30B697}"/>
    <cellStyle name="Normal 7 3 3 6" xfId="23133" xr:uid="{0BDF6291-9EBD-4D3A-B842-3544DCCDB80A}"/>
    <cellStyle name="Normal 7 3 3 6 2" xfId="42856" xr:uid="{1EC4C08B-58D5-42D1-BD2B-112E9259F860}"/>
    <cellStyle name="Normal 7 3 3 7" xfId="23766" xr:uid="{82DEA0CB-5AC5-45EB-82F0-F1C659195095}"/>
    <cellStyle name="Normal 7 3 3 8" xfId="45266" xr:uid="{4A18F06A-0559-4805-909C-42C7F36511F5}"/>
    <cellStyle name="Normal 7 3 3 9" xfId="47028" xr:uid="{54013727-D513-4C9F-896F-C85B555DED86}"/>
    <cellStyle name="Normal 7 3 4" xfId="1976" xr:uid="{43488DBE-4AAB-4D91-9997-F75162D01994}"/>
    <cellStyle name="Normal 7 3 4 2" xfId="2868" xr:uid="{0D40B7DB-3A59-4240-892B-348AF873CFEA}"/>
    <cellStyle name="Normal 7 3 4 2 2" xfId="6696" xr:uid="{0E6E1CCD-5232-4648-9B3E-C858B14AE751}"/>
    <cellStyle name="Normal 7 3 4 2 2 2" xfId="28186" xr:uid="{CEFE555D-6B58-4CF3-A915-96A246AB3D76}"/>
    <cellStyle name="Normal 7 3 4 2 3" xfId="23136" xr:uid="{704FF6AB-3653-4DB2-97A3-E9438F75D46F}"/>
    <cellStyle name="Normal 7 3 4 2 3 2" xfId="42859" xr:uid="{7FE9838C-CFBE-49F1-8FD6-21FCA6027757}"/>
    <cellStyle name="Normal 7 3 4 2 4" xfId="24412" xr:uid="{43858F91-CBA0-4E0E-9511-D3E9704795D6}"/>
    <cellStyle name="Normal 7 3 4 2 5" xfId="45269" xr:uid="{D914F4FC-CE7A-4F0C-A3CC-CECE0B1182B1}"/>
    <cellStyle name="Normal 7 3 4 2 6" xfId="48727" xr:uid="{F3F16C70-5702-4873-9411-F513A1DDCF95}"/>
    <cellStyle name="Normal 7 3 4 3" xfId="6060" xr:uid="{9B3EB0DD-D97A-4B85-A84E-0F91FFAA9C48}"/>
    <cellStyle name="Normal 7 3 4 3 2" xfId="27547" xr:uid="{D1F4B70C-3D7F-44CE-9818-A81802AA3FEE}"/>
    <cellStyle name="Normal 7 3 4 3 3" xfId="49237" xr:uid="{27938D08-A8C5-4B47-AC15-B6D2DFEA37DB}"/>
    <cellStyle name="Normal 7 3 4 4" xfId="9853" xr:uid="{3AA9F8A2-EE2E-4132-80F8-B8A0F939D80F}"/>
    <cellStyle name="Normal 7 3 4 4 2" xfId="31340" xr:uid="{BAFCC4E2-7843-4821-873C-B18490ED3D3B}"/>
    <cellStyle name="Normal 7 3 4 5" xfId="23135" xr:uid="{DDC8610A-DB16-49B6-B9A4-51835CACB85D}"/>
    <cellStyle name="Normal 7 3 4 5 2" xfId="42858" xr:uid="{DC986C29-D383-4E22-8889-D25E557671D4}"/>
    <cellStyle name="Normal 7 3 4 6" xfId="23707" xr:uid="{E3BAB7B8-AAE7-46EC-B17E-EF0B35474681}"/>
    <cellStyle name="Normal 7 3 4 7" xfId="45268" xr:uid="{AAB77024-7FC1-4FC5-89ED-761707055491}"/>
    <cellStyle name="Normal 7 3 4 8" xfId="46969" xr:uid="{F489EF99-3EEE-427C-A0F0-BEA139A51F37}"/>
    <cellStyle name="Normal 7 3 5" xfId="2181" xr:uid="{41390C50-B3EA-42F8-A187-DB87BE073998}"/>
    <cellStyle name="Normal 7 3 5 2" xfId="4854" xr:uid="{3A59E279-A7B7-4367-9EE5-6EB6E7CE311B}"/>
    <cellStyle name="Normal 7 3 5 2 2" xfId="8623" xr:uid="{22A047A6-14DD-41A0-A472-82CB3C3B3258}"/>
    <cellStyle name="Normal 7 3 5 2 2 2" xfId="30113" xr:uid="{BB6FA55E-8F7E-4961-946A-2D9156AA81FD}"/>
    <cellStyle name="Normal 7 3 5 2 3" xfId="26341" xr:uid="{CA8F71F5-26F3-4EC7-BB44-50822A159FE3}"/>
    <cellStyle name="Normal 7 3 5 2 4" xfId="48912" xr:uid="{4C3F2F11-7D15-4783-BED0-51CDD5F771FE}"/>
    <cellStyle name="Normal 7 3 5 3" xfId="6243" xr:uid="{7A40E585-9F83-49FC-8630-EF3AC8F6130F}"/>
    <cellStyle name="Normal 7 3 5 3 2" xfId="27731" xr:uid="{AE7B829D-BCE2-487E-80C6-EF649F2D5C0C}"/>
    <cellStyle name="Normal 7 3 5 3 3" xfId="49416" xr:uid="{C9217BE8-5DAA-4328-BA46-E4D13F95C4D6}"/>
    <cellStyle name="Normal 7 3 5 4" xfId="23137" xr:uid="{C9CED0C2-E7DB-48C2-AD7F-EAC47F85FB14}"/>
    <cellStyle name="Normal 7 3 5 4 2" xfId="42860" xr:uid="{F4FA5180-64F5-4C9D-AE7E-3CCAE3D980E2}"/>
    <cellStyle name="Normal 7 3 5 5" xfId="23891" xr:uid="{A6C7C0E5-F1F2-4CFA-BAF9-D6E99560686C}"/>
    <cellStyle name="Normal 7 3 5 6" xfId="45270" xr:uid="{A1E624D4-FCC0-40DB-BD87-617DA9769CD1}"/>
    <cellStyle name="Normal 7 3 5 7" xfId="47153" xr:uid="{ED37FEBB-2098-409B-BE10-A9C84EFA0366}"/>
    <cellStyle name="Normal 7 3 6" xfId="2700" xr:uid="{01896B08-C857-44D9-9A2F-DCB8877177A5}"/>
    <cellStyle name="Normal 7 3 6 2" xfId="6588" xr:uid="{9AE6D1EF-3472-40D0-99B6-65258D227821}"/>
    <cellStyle name="Normal 7 3 6 2 2" xfId="28077" xr:uid="{E4EDA015-55AA-4A79-AF4C-1185774968AA}"/>
    <cellStyle name="Normal 7 3 6 3" xfId="23138" xr:uid="{98DEA6EF-E2BF-469A-B5B1-C8B0552CB5CA}"/>
    <cellStyle name="Normal 7 3 6 3 2" xfId="42861" xr:uid="{CB42985B-0283-406D-8A47-D0E8E53EE6CF}"/>
    <cellStyle name="Normal 7 3 6 4" xfId="24295" xr:uid="{A39F033B-8029-4069-82BE-320F8664EB4C}"/>
    <cellStyle name="Normal 7 3 6 5" xfId="45271" xr:uid="{0C8D1AE2-4E27-4ED4-97A8-B30AE7358B9C}"/>
    <cellStyle name="Normal 7 3 6 6" xfId="48618" xr:uid="{C64F4979-6E24-498F-A262-70B77EA97FA4}"/>
    <cellStyle name="Normal 7 3 7" xfId="5955" xr:uid="{98A151FF-DF90-4920-A35F-BA1FF7A71D1A}"/>
    <cellStyle name="Normal 7 3 7 2" xfId="27442" xr:uid="{773BB9E6-F25B-4A17-8717-00B7A66AA2D0}"/>
    <cellStyle name="Normal 7 3 7 3" xfId="49132" xr:uid="{8876209C-34A5-4F88-A45E-0D226DF408E7}"/>
    <cellStyle name="Normal 7 3 8" xfId="9746" xr:uid="{900E6DD7-BE13-4D94-90B2-312D281CE5C5}"/>
    <cellStyle name="Normal 7 3 8 2" xfId="31233" xr:uid="{BC6A584F-965D-4939-BD23-16B4E937C2CA}"/>
    <cellStyle name="Normal 7 3 9" xfId="13805" xr:uid="{FA0B1F41-0FFD-4EDF-B858-0F09DF951CDF}"/>
    <cellStyle name="Normal 7 4" xfId="1991" xr:uid="{AE6AFE57-DD73-4F9B-BF67-00827C171CC9}"/>
    <cellStyle name="Normal 7 4 10" xfId="23723" xr:uid="{2E1753B2-80E9-4BAE-A587-AAF0982E8912}"/>
    <cellStyle name="Normal 7 4 11" xfId="45272" xr:uid="{01B58836-51AD-42FA-9F0F-63914DEE3855}"/>
    <cellStyle name="Normal 7 4 12" xfId="46985" xr:uid="{8C547802-3230-4737-8532-D97521FB7E77}"/>
    <cellStyle name="Normal 7 4 2" xfId="2048" xr:uid="{A3E0D583-DCAD-4D72-9321-8ED9EC5F614F}"/>
    <cellStyle name="Normal 7 4 2 2" xfId="2253" xr:uid="{8C1E71CA-E5A5-422C-AEBC-E0CA7125315A}"/>
    <cellStyle name="Normal 7 4 2 2 2" xfId="2892" xr:uid="{6D273C81-C059-4657-A5B8-DB056E228CFB}"/>
    <cellStyle name="Normal 7 4 2 2 2 2" xfId="6720" xr:uid="{4FADD750-05A4-4193-A6B1-AB5CAF0D27E2}"/>
    <cellStyle name="Normal 7 4 2 2 2 2 2" xfId="28210" xr:uid="{1C8B2AD8-E811-49E9-9E5E-E764D4951279}"/>
    <cellStyle name="Normal 7 4 2 2 2 3" xfId="24436" xr:uid="{8D572782-9ACC-474E-8F47-F8D3E94479F9}"/>
    <cellStyle name="Normal 7 4 2 2 2 4" xfId="48985" xr:uid="{EC74E5D1-D5F0-411B-BE10-8E4EB1462473}"/>
    <cellStyle name="Normal 7 4 2 2 3" xfId="6316" xr:uid="{4C9F8BFA-A828-4E66-9316-FAAE7563F5EB}"/>
    <cellStyle name="Normal 7 4 2 2 3 2" xfId="27804" xr:uid="{1564DBCD-64F7-4079-A200-E35C5B5D36E5}"/>
    <cellStyle name="Normal 7 4 2 2 3 3" xfId="49491" xr:uid="{7DA63389-89A7-42A0-BD44-944F17E67F45}"/>
    <cellStyle name="Normal 7 4 2 2 4" xfId="9877" xr:uid="{2417B844-E9A5-4935-B997-81502EEAD0AC}"/>
    <cellStyle name="Normal 7 4 2 2 4 2" xfId="31364" xr:uid="{7385AC61-C31C-4871-B9C7-B167B3137C61}"/>
    <cellStyle name="Normal 7 4 2 2 5" xfId="23141" xr:uid="{35E6EFE9-2C22-4254-A251-6549C1F54AF2}"/>
    <cellStyle name="Normal 7 4 2 2 5 2" xfId="42864" xr:uid="{53E1B349-A198-4EA1-93B2-41E8DC880B54}"/>
    <cellStyle name="Normal 7 4 2 2 6" xfId="23964" xr:uid="{25EAEBEF-1107-4987-A133-4D7D8D7D610B}"/>
    <cellStyle name="Normal 7 4 2 2 7" xfId="45274" xr:uid="{4DD04379-A651-4B0D-9900-4DB03782B6F4}"/>
    <cellStyle name="Normal 7 4 2 2 8" xfId="47226" xr:uid="{946689D2-50FA-4658-A224-EFC89E241E7B}"/>
    <cellStyle name="Normal 7 4 2 3" xfId="2749" xr:uid="{A455FD90-E798-4B0F-B62A-BE01EB13FB32}"/>
    <cellStyle name="Normal 7 4 2 3 2" xfId="6612" xr:uid="{E2B990AA-641E-423A-BB5D-F6E7DB10D4CC}"/>
    <cellStyle name="Normal 7 4 2 3 2 2" xfId="28101" xr:uid="{44478704-4384-4D81-A376-B42EC880C569}"/>
    <cellStyle name="Normal 7 4 2 3 3" xfId="24327" xr:uid="{6B1A4018-E60E-4FFF-B84A-B874EE61C319}"/>
    <cellStyle name="Normal 7 4 2 3 4" xfId="48801" xr:uid="{C28C9CC3-8A2F-49A6-949E-8C77AAFAA3A0}"/>
    <cellStyle name="Normal 7 4 2 4" xfId="6133" xr:uid="{C3247111-7CD4-46FD-A741-8FB677CDADC0}"/>
    <cellStyle name="Normal 7 4 2 4 2" xfId="27620" xr:uid="{00259E4D-034D-4011-AE67-686A70D48D8C}"/>
    <cellStyle name="Normal 7 4 2 4 3" xfId="49310" xr:uid="{86E526B7-9D97-4437-AE24-8D56EB6E6C01}"/>
    <cellStyle name="Normal 7 4 2 5" xfId="9771" xr:uid="{362C9A52-97A3-48E8-9CDB-FB1B705651D7}"/>
    <cellStyle name="Normal 7 4 2 5 2" xfId="31258" xr:uid="{377878B2-2625-41D5-A9CD-923D89542807}"/>
    <cellStyle name="Normal 7 4 2 6" xfId="23140" xr:uid="{9BA29D01-1DE3-42C8-BB90-E8135C02AC27}"/>
    <cellStyle name="Normal 7 4 2 6 2" xfId="42863" xr:uid="{DF254CB7-2EA0-4CCA-BB49-B6FEF0C4F57F}"/>
    <cellStyle name="Normal 7 4 2 7" xfId="23781" xr:uid="{033741FE-8746-4CAE-9D01-F2FF564269BC}"/>
    <cellStyle name="Normal 7 4 2 8" xfId="45273" xr:uid="{F72CC098-E817-4000-9BBC-0D91B5625A44}"/>
    <cellStyle name="Normal 7 4 2 9" xfId="47043" xr:uid="{F0CD978B-E1EE-423C-A775-77CB22AAF44E}"/>
    <cellStyle name="Normal 7 4 3" xfId="2197" xr:uid="{514689B4-706C-400D-978A-7026F3D9A9B8}"/>
    <cellStyle name="Normal 7 4 3 2" xfId="2919" xr:uid="{3F7687CF-421F-4CD1-9495-514DF63BA870}"/>
    <cellStyle name="Normal 7 4 3 2 2" xfId="6747" xr:uid="{1E044549-BBE8-447E-B23D-70A43F815145}"/>
    <cellStyle name="Normal 7 4 3 2 2 2" xfId="28237" xr:uid="{2BD9C66E-7071-4DD1-9B04-C7203A3EE071}"/>
    <cellStyle name="Normal 7 4 3 2 3" xfId="9904" xr:uid="{9040F2CB-94B5-4CF0-B1A7-5AB223BDC86D}"/>
    <cellStyle name="Normal 7 4 3 2 3 2" xfId="31391" xr:uid="{3DF1DDA0-9EA5-4609-92D6-7925A735BD99}"/>
    <cellStyle name="Normal 7 4 3 2 4" xfId="23143" xr:uid="{3DB5DC0C-FEF9-428B-AEE2-6DF67BB8D537}"/>
    <cellStyle name="Normal 7 4 3 2 4 2" xfId="42866" xr:uid="{02F7384D-7F4C-4D4B-A79D-2658CCFFCD14}"/>
    <cellStyle name="Normal 7 4 3 2 5" xfId="24463" xr:uid="{08C59C10-ACE9-4C07-9526-1B7EC51F4400}"/>
    <cellStyle name="Normal 7 4 3 2 6" xfId="45276" xr:uid="{8EC59296-6CC3-462D-A777-DA458F470194}"/>
    <cellStyle name="Normal 7 4 3 2 7" xfId="48927" xr:uid="{E96CD05E-E504-472C-9F81-2B5778819B2B}"/>
    <cellStyle name="Normal 7 4 3 3" xfId="2776" xr:uid="{7ED0888D-3919-4413-B8A7-914630D506FE}"/>
    <cellStyle name="Normal 7 4 3 3 2" xfId="6639" xr:uid="{7FCECC01-08B2-43B2-9B12-607727B919C6}"/>
    <cellStyle name="Normal 7 4 3 3 2 2" xfId="28128" xr:uid="{987410C2-214A-4A39-A86C-D7EC3BA29518}"/>
    <cellStyle name="Normal 7 4 3 3 3" xfId="24354" xr:uid="{EBEA9099-7F4A-464A-949A-E688DE367B66}"/>
    <cellStyle name="Normal 7 4 3 3 4" xfId="49432" xr:uid="{4D9E648A-F960-43CB-95EA-DCB7E395E90A}"/>
    <cellStyle name="Normal 7 4 3 4" xfId="6258" xr:uid="{11F2EC6B-51FE-4617-BCBF-FAE2F7A9C3A1}"/>
    <cellStyle name="Normal 7 4 3 4 2" xfId="27746" xr:uid="{B205AEDD-10EF-4088-A088-05A6CC516106}"/>
    <cellStyle name="Normal 7 4 3 5" xfId="9798" xr:uid="{7921CC8D-92CD-4424-B5AE-1284644EE112}"/>
    <cellStyle name="Normal 7 4 3 5 2" xfId="31285" xr:uid="{0ECADA1E-94DB-4960-8E82-DC3AF6068373}"/>
    <cellStyle name="Normal 7 4 3 6" xfId="23142" xr:uid="{11ABB808-2B54-4E47-A202-ADFAFEA5D67B}"/>
    <cellStyle name="Normal 7 4 3 6 2" xfId="42865" xr:uid="{5FA6F037-C693-4197-9D69-D4216DE5AA18}"/>
    <cellStyle name="Normal 7 4 3 7" xfId="23906" xr:uid="{8BB175FA-496F-434E-B5A9-F07E052AF20E}"/>
    <cellStyle name="Normal 7 4 3 8" xfId="45275" xr:uid="{FC9810C8-FD33-4B82-8289-345A8E63FFE8}"/>
    <cellStyle name="Normal 7 4 3 9" xfId="47168" xr:uid="{9784D03A-ACB5-4850-8190-C887451F8725}"/>
    <cellStyle name="Normal 7 4 4" xfId="2869" xr:uid="{D7C7F603-33EE-42A3-A719-6767FD1C0E7F}"/>
    <cellStyle name="Normal 7 4 4 2" xfId="6697" xr:uid="{2ED8C30A-8E4B-4C8F-81A3-B12FE42ADAC6}"/>
    <cellStyle name="Normal 7 4 4 2 2" xfId="28187" xr:uid="{95B255CF-FAFD-4E68-A1A6-E0A359398B9F}"/>
    <cellStyle name="Normal 7 4 4 3" xfId="9854" xr:uid="{699E1F20-AF05-4A3A-B974-B64CB202F9A2}"/>
    <cellStyle name="Normal 7 4 4 3 2" xfId="31341" xr:uid="{BDC0CCE9-EDBC-4873-A37E-9626E9195970}"/>
    <cellStyle name="Normal 7 4 4 4" xfId="23144" xr:uid="{85661DE2-B8E3-4D70-9C34-D4266DC61335}"/>
    <cellStyle name="Normal 7 4 4 4 2" xfId="42867" xr:uid="{57C0C492-A053-444B-9E33-8892FB3DACAF}"/>
    <cellStyle name="Normal 7 4 4 5" xfId="24413" xr:uid="{58AB6C92-5893-4EE8-865E-092EE3E9ED42}"/>
    <cellStyle name="Normal 7 4 4 6" xfId="45277" xr:uid="{3A7256F5-D335-4498-8EAF-E19E3EEAF6DD}"/>
    <cellStyle name="Normal 7 4 4 7" xfId="48743" xr:uid="{C1D13EC5-9377-40D8-B511-EEE2CD2B9DAA}"/>
    <cellStyle name="Normal 7 4 5" xfId="2701" xr:uid="{632DF29C-DBDE-46AA-A3FC-CEC68ECBA834}"/>
    <cellStyle name="Normal 7 4 5 2" xfId="6589" xr:uid="{2AFC94D5-66FC-477A-919B-86560A489AFE}"/>
    <cellStyle name="Normal 7 4 5 2 2" xfId="28078" xr:uid="{33806C22-54BF-40EB-8EDE-708FB29ED03F}"/>
    <cellStyle name="Normal 7 4 5 3" xfId="23145" xr:uid="{69C39E42-0533-43CB-8621-BC783E8CE46E}"/>
    <cellStyle name="Normal 7 4 5 3 2" xfId="42868" xr:uid="{73BD07D2-393B-404F-88A3-D253794C1755}"/>
    <cellStyle name="Normal 7 4 5 4" xfId="24296" xr:uid="{3824AB5F-1C8B-43EF-9EF3-4E9F0FF6369B}"/>
    <cellStyle name="Normal 7 4 5 5" xfId="45278" xr:uid="{689AEF24-B0B4-4044-A2C1-25627BD080BC}"/>
    <cellStyle name="Normal 7 4 5 6" xfId="49252" xr:uid="{0150DA9E-24D2-4AB7-B6A6-7B44D9950F92}"/>
    <cellStyle name="Normal 7 4 6" xfId="6075" xr:uid="{7C0E283C-7267-44FB-8CFA-CF36C043992C}"/>
    <cellStyle name="Normal 7 4 6 2" xfId="27562" xr:uid="{C58B8558-43A1-45B6-B350-BF4C809C5990}"/>
    <cellStyle name="Normal 7 4 7" xfId="9747" xr:uid="{392DFA14-B33E-44AA-9DD9-F3C5E6E79862}"/>
    <cellStyle name="Normal 7 4 7 2" xfId="31234" xr:uid="{F18CECA5-ED51-4D55-806A-0CFF95E9A301}"/>
    <cellStyle name="Normal 7 4 8" xfId="13806" xr:uid="{A08517C8-039D-4A88-BD2E-B7DEDE002134}"/>
    <cellStyle name="Normal 7 4 8 2" xfId="34392" xr:uid="{D7918F07-67ED-4C38-B043-531A9D7D3A02}"/>
    <cellStyle name="Normal 7 4 9" xfId="23139" xr:uid="{89BE1C94-556B-4D71-B513-3EFCB9975E6B}"/>
    <cellStyle name="Normal 7 4 9 2" xfId="42862" xr:uid="{97D25EDE-F68B-416B-835E-F8D4BA24032A}"/>
    <cellStyle name="Normal 7 5" xfId="2020" xr:uid="{3DA234A1-506D-45D9-A92A-794A823928E2}"/>
    <cellStyle name="Normal 7 5 10" xfId="23752" xr:uid="{C4A0B4D1-7986-4440-8B83-C6EFDD19766F}"/>
    <cellStyle name="Normal 7 5 11" xfId="47014" xr:uid="{2E4A47C6-B97D-49F8-8EB6-9B7CEA971450}"/>
    <cellStyle name="Normal 7 5 2" xfId="2225" xr:uid="{B576929C-CF79-433F-9FB0-5DFE02401B5E}"/>
    <cellStyle name="Normal 7 5 2 2" xfId="2893" xr:uid="{90109F8D-6935-4BDD-B8B8-C3CDA8DF695A}"/>
    <cellStyle name="Normal 7 5 2 2 2" xfId="6721" xr:uid="{7D16E288-1D35-49AF-81F4-63758F4E1EB8}"/>
    <cellStyle name="Normal 7 5 2 2 2 2" xfId="28211" xr:uid="{186ABA4A-6916-48A6-AA2E-444484EE22C2}"/>
    <cellStyle name="Normal 7 5 2 2 3" xfId="9878" xr:uid="{9F865342-CBB2-4756-AE19-238BA7575453}"/>
    <cellStyle name="Normal 7 5 2 2 3 2" xfId="31365" xr:uid="{1EA281DC-6B68-47CB-9ED6-93628F4CD6F4}"/>
    <cellStyle name="Normal 7 5 2 2 4" xfId="24437" xr:uid="{FAA0F417-6535-49A2-A873-6A8118A921FA}"/>
    <cellStyle name="Normal 7 5 2 2 5" xfId="48956" xr:uid="{B5A98001-F99F-46E8-BA30-6ABD12BDA29E}"/>
    <cellStyle name="Normal 7 5 2 3" xfId="2750" xr:uid="{511839C7-464F-41E8-88D4-1394740D8E08}"/>
    <cellStyle name="Normal 7 5 2 3 2" xfId="6613" xr:uid="{8E3BF74D-2B81-40C1-8B75-D657FE30067B}"/>
    <cellStyle name="Normal 7 5 2 3 2 2" xfId="28102" xr:uid="{D140429B-0A28-4983-846C-C453F3B6873B}"/>
    <cellStyle name="Normal 7 5 2 3 3" xfId="24328" xr:uid="{A7F3B8D7-A929-4A72-B1EA-0776AA964548}"/>
    <cellStyle name="Normal 7 5 2 3 4" xfId="49461" xr:uid="{96637614-DBC8-4947-BF7F-B0A5A5E74E1B}"/>
    <cellStyle name="Normal 7 5 2 4" xfId="6287" xr:uid="{EB2F1830-BEB8-4594-A30C-BC436DB9E2DA}"/>
    <cellStyle name="Normal 7 5 2 4 2" xfId="27775" xr:uid="{9D8AC98E-1725-48C5-AF81-F39C14EC41BA}"/>
    <cellStyle name="Normal 7 5 2 5" xfId="9772" xr:uid="{DCB5F511-8B6E-4F47-A72E-BD2CAF765F5B}"/>
    <cellStyle name="Normal 7 5 2 5 2" xfId="31259" xr:uid="{7142B5B4-914A-4A38-A51D-0B4F291B3679}"/>
    <cellStyle name="Normal 7 5 2 6" xfId="23147" xr:uid="{EB1392D1-9A83-4791-A7A1-B4C97BB6DB80}"/>
    <cellStyle name="Normal 7 5 2 6 2" xfId="42869" xr:uid="{49202862-E91D-44D6-85AC-C7BD1C48AC30}"/>
    <cellStyle name="Normal 7 5 2 7" xfId="23935" xr:uid="{7AF9D0D0-8568-41A2-9C2B-2D2CD4933DCB}"/>
    <cellStyle name="Normal 7 5 2 8" xfId="45279" xr:uid="{6A11A451-A8E1-4D0A-9D78-B4DAEA00B486}"/>
    <cellStyle name="Normal 7 5 2 9" xfId="47197" xr:uid="{C5F94713-BDDA-4067-B73B-6C89F5F82E70}"/>
    <cellStyle name="Normal 7 5 3" xfId="2777" xr:uid="{89D3A0E7-9687-42DF-8652-3CAA8EC3DDAB}"/>
    <cellStyle name="Normal 7 5 3 2" xfId="2920" xr:uid="{52E04B30-7B89-4205-B834-0259E15E4B8D}"/>
    <cellStyle name="Normal 7 5 3 2 2" xfId="6748" xr:uid="{C3CE6F10-A832-4C90-A55D-D53967E47398}"/>
    <cellStyle name="Normal 7 5 3 2 2 2" xfId="28238" xr:uid="{9164D7FA-76D6-4863-A828-0A29647BB2A8}"/>
    <cellStyle name="Normal 7 5 3 2 3" xfId="9905" xr:uid="{D10F623E-4EE0-45AE-BD78-1CF0D9FB70D4}"/>
    <cellStyle name="Normal 7 5 3 2 3 2" xfId="31392" xr:uid="{546EC44C-2A11-40E8-AFFC-A6682B7421DE}"/>
    <cellStyle name="Normal 7 5 3 2 4" xfId="24464" xr:uid="{4D8F72CD-FCAA-4FC5-8D3B-781233EB9130}"/>
    <cellStyle name="Normal 7 5 3 3" xfId="6640" xr:uid="{FF637768-7537-4205-B961-90F6630BF6A8}"/>
    <cellStyle name="Normal 7 5 3 3 2" xfId="28129" xr:uid="{4DC54764-6727-4855-8495-A2A7C1F31DD7}"/>
    <cellStyle name="Normal 7 5 3 4" xfId="9799" xr:uid="{F1F51DAC-B33A-44DB-91A7-B8650ACD82F0}"/>
    <cellStyle name="Normal 7 5 3 4 2" xfId="31286" xr:uid="{C8354E8D-7079-4B09-B83A-DDF708FF1562}"/>
    <cellStyle name="Normal 7 5 3 5" xfId="23148" xr:uid="{F354E3EE-E907-4114-920C-FFFD3F50A7EE}"/>
    <cellStyle name="Normal 7 5 3 5 2" xfId="42870" xr:uid="{B6DC10A3-6C9B-4E6A-A31B-1CAB257BBD77}"/>
    <cellStyle name="Normal 7 5 3 6" xfId="24355" xr:uid="{08027234-59C6-4737-9B7D-92D74BCF66DE}"/>
    <cellStyle name="Normal 7 5 3 7" xfId="45280" xr:uid="{005BDB54-2EEA-4530-9E3D-2DD0540C0590}"/>
    <cellStyle name="Normal 7 5 3 8" xfId="48772" xr:uid="{F01A3327-937A-4B4C-9E63-057D18B653EF}"/>
    <cellStyle name="Normal 7 5 4" xfId="2870" xr:uid="{35EB684F-6879-45CE-BB27-75BE4D576695}"/>
    <cellStyle name="Normal 7 5 4 2" xfId="6698" xr:uid="{75F5A4EA-7DC1-4DD5-B835-49B582ED03EB}"/>
    <cellStyle name="Normal 7 5 4 2 2" xfId="28188" xr:uid="{D787E34D-D2FA-4E03-8013-9C4147863F3D}"/>
    <cellStyle name="Normal 7 5 4 3" xfId="9855" xr:uid="{F95770BA-1C38-4B63-B4C1-5B1F56531286}"/>
    <cellStyle name="Normal 7 5 4 3 2" xfId="31342" xr:uid="{F1498761-A160-4E7D-AD45-19E8E0927653}"/>
    <cellStyle name="Normal 7 5 4 4" xfId="24414" xr:uid="{8014D3BD-7B15-4076-A20E-83AB11D8F8CA}"/>
    <cellStyle name="Normal 7 5 4 5" xfId="49281" xr:uid="{475DC5BC-797E-4D65-A135-EA2EB9BC805C}"/>
    <cellStyle name="Normal 7 5 5" xfId="2702" xr:uid="{FBD64827-60F4-4916-B71F-79FCDB663A14}"/>
    <cellStyle name="Normal 7 5 5 2" xfId="6590" xr:uid="{60D844C8-9EA4-4077-BEA4-E5BD54A025E2}"/>
    <cellStyle name="Normal 7 5 5 2 2" xfId="28079" xr:uid="{3D36EB28-EA77-46F1-BA06-C09999D0F311}"/>
    <cellStyle name="Normal 7 5 5 3" xfId="24297" xr:uid="{2D8E07CC-2F39-4FF7-8985-603939E2F6E4}"/>
    <cellStyle name="Normal 7 5 6" xfId="6104" xr:uid="{35709C76-5F5D-484B-B9AC-722772C38236}"/>
    <cellStyle name="Normal 7 5 6 2" xfId="27591" xr:uid="{74A91A18-66D2-42D0-A469-C0DA1891D58B}"/>
    <cellStyle name="Normal 7 5 7" xfId="9748" xr:uid="{7F61281C-4D1C-4C37-9A1A-1C7F42C6ABC8}"/>
    <cellStyle name="Normal 7 5 7 2" xfId="31235" xr:uid="{0EC8178B-C147-409D-9789-853C933C8B64}"/>
    <cellStyle name="Normal 7 5 8" xfId="13807" xr:uid="{BCB56CB0-7114-4482-A1A8-1D9602B1D690}"/>
    <cellStyle name="Normal 7 5 9" xfId="23146" xr:uid="{A3B788B9-BD6D-4FD4-830F-E24F0004D823}"/>
    <cellStyle name="Normal 7 6" xfId="2066" xr:uid="{D0C63B90-FF45-4F87-837B-FEE188634157}"/>
    <cellStyle name="Normal 7 6 10" xfId="23800" xr:uid="{33137086-3FA4-4A9A-B24C-14B2D9D47EEB}"/>
    <cellStyle name="Normal 7 6 11" xfId="47062" xr:uid="{14821560-CC38-4A4B-A0A2-EB660D1F51F1}"/>
    <cellStyle name="Normal 7 6 2" xfId="2272" xr:uid="{23BBFB16-8436-449E-84D1-62F33EB648F5}"/>
    <cellStyle name="Normal 7 6 2 2" xfId="2894" xr:uid="{2510044B-D724-491A-A1F7-385086328080}"/>
    <cellStyle name="Normal 7 6 2 2 2" xfId="6722" xr:uid="{00675523-AE3B-4E9C-B161-13FB9FD6E30C}"/>
    <cellStyle name="Normal 7 6 2 2 2 2" xfId="28212" xr:uid="{A1585622-0ABB-43E9-86B7-6B7F745956D0}"/>
    <cellStyle name="Normal 7 6 2 2 3" xfId="9879" xr:uid="{7CDF7839-FC8E-4413-AE0F-8647A19765A4}"/>
    <cellStyle name="Normal 7 6 2 2 3 2" xfId="31366" xr:uid="{57196D8A-A784-486A-B0D1-D40EF810F92A}"/>
    <cellStyle name="Normal 7 6 2 2 4" xfId="23151" xr:uid="{EA8FE048-7CF5-4732-AD0B-72BC124886D2}"/>
    <cellStyle name="Normal 7 6 2 2 4 2" xfId="42871" xr:uid="{1C85AE54-522A-47F5-B50C-BF039CB2E4A7}"/>
    <cellStyle name="Normal 7 6 2 2 5" xfId="24438" xr:uid="{8622519F-8A9C-4657-9E18-6F4FF434A5AE}"/>
    <cellStyle name="Normal 7 6 2 2 6" xfId="45281" xr:uid="{6BD5DB85-E3AC-4B7D-855D-D7AF88446BA8}"/>
    <cellStyle name="Normal 7 6 2 2 7" xfId="49004" xr:uid="{75A76A27-4978-40A1-A9CA-925B27D5DB6D}"/>
    <cellStyle name="Normal 7 6 2 3" xfId="2751" xr:uid="{35AD72F6-39A7-43FF-A730-7DEAAE0A9502}"/>
    <cellStyle name="Normal 7 6 2 3 2" xfId="6614" xr:uid="{41F5485C-E3DC-4083-9676-D5B0F3D4DABE}"/>
    <cellStyle name="Normal 7 6 2 3 2 2" xfId="28103" xr:uid="{DA1990D8-B379-4A10-95D9-962EC3774059}"/>
    <cellStyle name="Normal 7 6 2 3 3" xfId="24329" xr:uid="{621817E5-398C-46B4-8D73-71B29C96F4D6}"/>
    <cellStyle name="Normal 7 6 2 3 4" xfId="49510" xr:uid="{5D590686-C40E-400D-96B4-46B7F3914ADF}"/>
    <cellStyle name="Normal 7 6 2 4" xfId="6335" xr:uid="{1757AAB4-3BB7-4515-91CB-F51B0165E0F2}"/>
    <cellStyle name="Normal 7 6 2 4 2" xfId="27823" xr:uid="{14C20E8E-DA1D-43A5-9537-474AAE225A30}"/>
    <cellStyle name="Normal 7 6 2 5" xfId="9773" xr:uid="{25905A97-E95C-4D59-A206-5120959CCC96}"/>
    <cellStyle name="Normal 7 6 2 5 2" xfId="31260" xr:uid="{A4F0D99F-0DF0-4DAA-98BF-B576AF8237F5}"/>
    <cellStyle name="Normal 7 6 2 6" xfId="23150" xr:uid="{A6F3CFAA-6AE3-4C42-964E-7B1174AF864F}"/>
    <cellStyle name="Normal 7 6 2 7" xfId="23983" xr:uid="{DC153C1A-A040-45BC-8C75-B8CA10B88DD9}"/>
    <cellStyle name="Normal 7 6 2 8" xfId="47245" xr:uid="{1BBC4E43-2426-4B5E-B623-BFB23C1B8DB0}"/>
    <cellStyle name="Normal 7 6 3" xfId="2778" xr:uid="{9EF30BE5-615F-4136-AB57-45C003953E06}"/>
    <cellStyle name="Normal 7 6 3 2" xfId="2921" xr:uid="{B70018D2-2943-47F2-B2F2-9EF41B0A09A7}"/>
    <cellStyle name="Normal 7 6 3 2 2" xfId="6749" xr:uid="{E3EEAFDB-FA02-432D-BE75-7D4FC15209EC}"/>
    <cellStyle name="Normal 7 6 3 2 2 2" xfId="28239" xr:uid="{040843B6-2EC6-45EA-BF95-743DBCCEBC2D}"/>
    <cellStyle name="Normal 7 6 3 2 3" xfId="9906" xr:uid="{4D5D8295-4671-491D-95F8-E809FE912BF1}"/>
    <cellStyle name="Normal 7 6 3 2 3 2" xfId="31393" xr:uid="{00B795DD-3C68-4AD9-820E-AA12DE98A5C1}"/>
    <cellStyle name="Normal 7 6 3 2 4" xfId="24465" xr:uid="{758D6B09-2DEE-4548-AA52-0BCC5AC570CF}"/>
    <cellStyle name="Normal 7 6 3 3" xfId="6641" xr:uid="{5CC8E406-D1ED-468D-840F-EBF33A891CC8}"/>
    <cellStyle name="Normal 7 6 3 3 2" xfId="28130" xr:uid="{E59617D3-A373-41A3-A0B3-276BF41ABFF2}"/>
    <cellStyle name="Normal 7 6 3 4" xfId="9800" xr:uid="{8EC94A46-3C6E-410A-9969-F1F7F72DE757}"/>
    <cellStyle name="Normal 7 6 3 4 2" xfId="31287" xr:uid="{A1D241EC-8D57-4A14-AE57-71CC67EEF908}"/>
    <cellStyle name="Normal 7 6 3 5" xfId="23152" xr:uid="{F8CFAF08-6013-4A4A-9C60-41229B424348}"/>
    <cellStyle name="Normal 7 6 3 5 2" xfId="42872" xr:uid="{FACABA7F-4167-450B-9D1B-2F2C0667D4EF}"/>
    <cellStyle name="Normal 7 6 3 6" xfId="24356" xr:uid="{82FEE43F-53A1-4C59-85D7-14A8B260B323}"/>
    <cellStyle name="Normal 7 6 3 7" xfId="45282" xr:uid="{374AC366-2436-424E-895E-AB5544BD63C8}"/>
    <cellStyle name="Normal 7 6 3 8" xfId="48820" xr:uid="{616D4C36-BF35-40E9-B6F3-9AA9DB83861C}"/>
    <cellStyle name="Normal 7 6 4" xfId="2871" xr:uid="{56A441F8-6FAF-403F-B00E-6332A0F03A8C}"/>
    <cellStyle name="Normal 7 6 4 2" xfId="6699" xr:uid="{158CE838-D32C-4025-8127-5E68EF50CCD8}"/>
    <cellStyle name="Normal 7 6 4 2 2" xfId="28189" xr:uid="{079712EA-0911-4705-B8E9-2CB9864EA9B1}"/>
    <cellStyle name="Normal 7 6 4 3" xfId="9856" xr:uid="{4471C686-B0C2-4AF2-99EC-766D09210AC8}"/>
    <cellStyle name="Normal 7 6 4 3 2" xfId="31343" xr:uid="{3617A1A4-8EC3-404F-936A-74BF5071C52B}"/>
    <cellStyle name="Normal 7 6 4 4" xfId="24415" xr:uid="{169292D3-9AE3-4FA9-BDDF-C2C64B22D4D2}"/>
    <cellStyle name="Normal 7 6 4 5" xfId="49329" xr:uid="{01C481B8-466B-4ED1-A0E6-F9F508F6BD29}"/>
    <cellStyle name="Normal 7 6 5" xfId="2703" xr:uid="{E5610D8C-C07F-4CF3-89D3-93503BBCD8E2}"/>
    <cellStyle name="Normal 7 6 5 2" xfId="6591" xr:uid="{6B7807C0-904C-42AB-BA12-950A58604E1C}"/>
    <cellStyle name="Normal 7 6 5 2 2" xfId="28080" xr:uid="{EE257B67-405B-404D-9F89-E421222A0D86}"/>
    <cellStyle name="Normal 7 6 5 3" xfId="24298" xr:uid="{7EF78FCE-6A58-4FB5-8B60-0197D8979E74}"/>
    <cellStyle name="Normal 7 6 6" xfId="6152" xr:uid="{9B0A7BE1-49A7-44AA-843F-65A6FD991C00}"/>
    <cellStyle name="Normal 7 6 6 2" xfId="27639" xr:uid="{2BEF9210-6F47-4B70-BEA4-F3673ECD4D48}"/>
    <cellStyle name="Normal 7 6 7" xfId="9749" xr:uid="{424A3AD2-D844-4034-87DF-AC0A2B4C33E8}"/>
    <cellStyle name="Normal 7 6 7 2" xfId="31236" xr:uid="{69D43BE1-1133-46ED-A84D-645ECC21FF67}"/>
    <cellStyle name="Normal 7 6 8" xfId="13808" xr:uid="{2D54E0E3-121E-4558-8957-A13945CCB58A}"/>
    <cellStyle name="Normal 7 6 9" xfId="23149" xr:uid="{C215561F-0698-471C-833F-B0C5B0C918BB}"/>
    <cellStyle name="Normal 7 7" xfId="2107" xr:uid="{3D6A3A4F-611C-4652-883F-3ADB879B1097}"/>
    <cellStyle name="Normal 7 7 10" xfId="23834" xr:uid="{6B1D39D9-7B96-4B7C-9EF6-85D6BF110756}"/>
    <cellStyle name="Normal 7 7 11" xfId="45283" xr:uid="{DF878A92-3B08-432E-B6E4-7449D9C88228}"/>
    <cellStyle name="Normal 7 7 12" xfId="47096" xr:uid="{64E49794-6423-40E5-9545-2E7649DBC964}"/>
    <cellStyle name="Normal 7 7 2" xfId="2305" xr:uid="{DECBF75C-02B2-4574-B29C-D699FDA43DA4}"/>
    <cellStyle name="Normal 7 7 2 2" xfId="2895" xr:uid="{E3BFC872-71E6-4347-9A53-6DC98C18B3C7}"/>
    <cellStyle name="Normal 7 7 2 2 2" xfId="6723" xr:uid="{9CBD0403-5ABD-47C0-863C-0ADC08C605D1}"/>
    <cellStyle name="Normal 7 7 2 2 2 2" xfId="28213" xr:uid="{26B413F2-9955-4239-9F49-640601F6C411}"/>
    <cellStyle name="Normal 7 7 2 2 3" xfId="9880" xr:uid="{BF00EE33-A8F4-444F-8700-B19952BFED42}"/>
    <cellStyle name="Normal 7 7 2 2 3 2" xfId="31367" xr:uid="{AC5329E9-3F41-42C4-AB73-E23912EA6060}"/>
    <cellStyle name="Normal 7 7 2 2 4" xfId="24439" xr:uid="{E35DAE0F-2329-470E-956A-4EEC0FEAECE5}"/>
    <cellStyle name="Normal 7 7 2 2 5" xfId="49037" xr:uid="{86C52E88-077F-4942-ACC3-0B061B4DC503}"/>
    <cellStyle name="Normal 7 7 2 3" xfId="2752" xr:uid="{976B2ED9-1B3F-47DA-B8CA-30584D2ADD83}"/>
    <cellStyle name="Normal 7 7 2 3 2" xfId="6615" xr:uid="{3EF00275-8C4E-4B74-B55E-FC87AF865317}"/>
    <cellStyle name="Normal 7 7 2 3 2 2" xfId="28104" xr:uid="{9293A943-7DE3-4BE9-952D-BA814E02652C}"/>
    <cellStyle name="Normal 7 7 2 3 3" xfId="24330" xr:uid="{2CC12F7A-7078-44E3-BFA8-74C77A6990C0}"/>
    <cellStyle name="Normal 7 7 2 3 4" xfId="49543" xr:uid="{A7116897-CCA1-485D-BA22-C0AB921F1C1E}"/>
    <cellStyle name="Normal 7 7 2 4" xfId="6368" xr:uid="{B842C8DF-0AE4-4409-BE3A-2A92B5E6A763}"/>
    <cellStyle name="Normal 7 7 2 4 2" xfId="27856" xr:uid="{9F7C78D9-44D1-4E1B-B0B2-0C0EADF86AFC}"/>
    <cellStyle name="Normal 7 7 2 5" xfId="9774" xr:uid="{9F02894A-CF6A-4C63-BBB2-8C97F257D7CD}"/>
    <cellStyle name="Normal 7 7 2 5 2" xfId="31261" xr:uid="{E480DF37-8877-47D7-88FD-0AC2FB7A21B2}"/>
    <cellStyle name="Normal 7 7 2 6" xfId="24016" xr:uid="{7B691712-7CAC-40CD-A2FD-8F4EFDECC28D}"/>
    <cellStyle name="Normal 7 7 2 7" xfId="47278" xr:uid="{1B580CD4-548B-4458-BCFE-AAB3C68A9DA6}"/>
    <cellStyle name="Normal 7 7 3" xfId="2779" xr:uid="{57EF0AE1-2AAB-4671-872B-62CAE60EEEDD}"/>
    <cellStyle name="Normal 7 7 3 2" xfId="2922" xr:uid="{23569185-8FD8-4C94-823B-CCFF2318F56D}"/>
    <cellStyle name="Normal 7 7 3 2 2" xfId="6750" xr:uid="{C2E30FCB-926B-40EB-B4B0-5A2C8BF59F45}"/>
    <cellStyle name="Normal 7 7 3 2 2 2" xfId="28240" xr:uid="{3ED4B301-9A5F-4FEC-9D41-AD45835A9E2D}"/>
    <cellStyle name="Normal 7 7 3 2 3" xfId="9907" xr:uid="{75FF6B94-DA06-4C67-85BB-2DACCEEB3599}"/>
    <cellStyle name="Normal 7 7 3 2 3 2" xfId="31394" xr:uid="{DD086BE2-9456-46E1-A542-D3B56E278D56}"/>
    <cellStyle name="Normal 7 7 3 2 4" xfId="24466" xr:uid="{6B2C4C9D-22F1-48C0-A7B9-469EDAB363EC}"/>
    <cellStyle name="Normal 7 7 3 3" xfId="6642" xr:uid="{193440B7-08FE-4D52-ACE3-6888071231C7}"/>
    <cellStyle name="Normal 7 7 3 3 2" xfId="28131" xr:uid="{A562E01D-8570-4095-87A2-799D9A933101}"/>
    <cellStyle name="Normal 7 7 3 4" xfId="9801" xr:uid="{ACCD8104-5161-43DE-BD7A-1716E3907D4B}"/>
    <cellStyle name="Normal 7 7 3 4 2" xfId="31288" xr:uid="{1735E63E-A7CF-4086-A880-98EBFA770952}"/>
    <cellStyle name="Normal 7 7 3 5" xfId="24357" xr:uid="{A7DDCE31-71BC-46BD-8026-586D637DE00A}"/>
    <cellStyle name="Normal 7 7 3 6" xfId="48854" xr:uid="{7C21214B-7909-4205-B054-4B951C57424E}"/>
    <cellStyle name="Normal 7 7 4" xfId="2872" xr:uid="{B92DC387-A10F-4BD3-8AF1-B4CBC09052A8}"/>
    <cellStyle name="Normal 7 7 4 2" xfId="6700" xr:uid="{32071951-31C3-475D-BDF9-93D93426A204}"/>
    <cellStyle name="Normal 7 7 4 2 2" xfId="28190" xr:uid="{32A9054E-98CE-4ACB-8C4D-7329424264AE}"/>
    <cellStyle name="Normal 7 7 4 3" xfId="9857" xr:uid="{4473B1A9-223B-43C1-BBAA-6F844EF24656}"/>
    <cellStyle name="Normal 7 7 4 3 2" xfId="31344" xr:uid="{EDE4BA2B-9725-4AB0-9947-B368E7E7944E}"/>
    <cellStyle name="Normal 7 7 4 4" xfId="24416" xr:uid="{B9751AD4-47CF-4A3A-B5AA-77FBCBEAA7F1}"/>
    <cellStyle name="Normal 7 7 4 5" xfId="49362" xr:uid="{2EAFF164-27B4-4AE4-B61A-2A311AA7BB75}"/>
    <cellStyle name="Normal 7 7 5" xfId="2704" xr:uid="{2F3C477F-0065-4794-AE7A-9E0FBD5592E4}"/>
    <cellStyle name="Normal 7 7 5 2" xfId="6592" xr:uid="{86D8A431-8C95-4AE6-A948-9E2B6A9DC8E2}"/>
    <cellStyle name="Normal 7 7 5 2 2" xfId="28081" xr:uid="{FB1B34AA-2FCA-48C1-9362-2066B99F06C3}"/>
    <cellStyle name="Normal 7 7 5 3" xfId="24299" xr:uid="{9B181F63-E6D7-4266-858F-4BCE2C5FB836}"/>
    <cellStyle name="Normal 7 7 6" xfId="6186" xr:uid="{E541969E-E0A4-4901-ABB3-CFBF760C8FD1}"/>
    <cellStyle name="Normal 7 7 6 2" xfId="27673" xr:uid="{6817D3D5-156F-459F-BFF8-5C346FA0AB9F}"/>
    <cellStyle name="Normal 7 7 7" xfId="9750" xr:uid="{A1C2F71F-47B5-4616-B16C-C5E27612E676}"/>
    <cellStyle name="Normal 7 7 7 2" xfId="31237" xr:uid="{B9657190-DEAE-4C7B-BABE-274ABDB6759F}"/>
    <cellStyle name="Normal 7 7 8" xfId="13809" xr:uid="{92DDB8BE-0249-48E4-ADEB-09D92E958929}"/>
    <cellStyle name="Normal 7 7 9" xfId="23153" xr:uid="{83769135-7B7B-4F5E-9374-E4F2A765F442}"/>
    <cellStyle name="Normal 7 7 9 2" xfId="42873" xr:uid="{0FB6171A-9EE6-4113-93CC-A8AFABC6ABE6}"/>
    <cellStyle name="Normal 7 8" xfId="2111" xr:uid="{CD4067F1-D741-482F-8141-6CDB72530FD3}"/>
    <cellStyle name="Normal 7 8 2" xfId="2309" xr:uid="{D136E6C6-C689-4EBF-B9E7-435355EEF8B7}"/>
    <cellStyle name="Normal 7 8 2 2" xfId="2896" xr:uid="{CAC2BC17-4E13-4A8C-9376-3A6EE99608BD}"/>
    <cellStyle name="Normal 7 8 2 2 2" xfId="6724" xr:uid="{530AEC5F-8320-4818-8312-6768049324E5}"/>
    <cellStyle name="Normal 7 8 2 2 2 2" xfId="28214" xr:uid="{0045C25F-E9BE-4871-9A11-A4B1C4912706}"/>
    <cellStyle name="Normal 7 8 2 2 3" xfId="9881" xr:uid="{8B0A19B5-0B39-481A-87C0-8D8DED203D96}"/>
    <cellStyle name="Normal 7 8 2 2 3 2" xfId="31368" xr:uid="{22B7960E-B32F-4B19-AE61-633610EDAEF2}"/>
    <cellStyle name="Normal 7 8 2 2 4" xfId="24440" xr:uid="{076C0366-367A-4D06-8026-DB10568CD406}"/>
    <cellStyle name="Normal 7 8 2 2 5" xfId="49041" xr:uid="{D7EAA174-A508-429E-82C7-554F432FEC55}"/>
    <cellStyle name="Normal 7 8 2 3" xfId="2753" xr:uid="{5575563A-A2BB-42E2-9A43-C95DB3717456}"/>
    <cellStyle name="Normal 7 8 2 3 2" xfId="6616" xr:uid="{3B34271C-D60D-4615-A58A-E2CA313AE225}"/>
    <cellStyle name="Normal 7 8 2 3 2 2" xfId="28105" xr:uid="{16B8CF6D-F62C-49C5-AF70-AE0870762C45}"/>
    <cellStyle name="Normal 7 8 2 3 3" xfId="24331" xr:uid="{B3C3D940-CCFA-4120-96B7-EEC1AB3AE3B7}"/>
    <cellStyle name="Normal 7 8 2 3 4" xfId="49547" xr:uid="{EB4E2E7F-6685-4D6E-80BE-C1A6F2D0B6AB}"/>
    <cellStyle name="Normal 7 8 2 4" xfId="6372" xr:uid="{E76F83C0-4643-48D8-8D77-6C3A47A87B27}"/>
    <cellStyle name="Normal 7 8 2 4 2" xfId="27860" xr:uid="{88ABA4EE-60F3-439A-8129-B160A2AB2560}"/>
    <cellStyle name="Normal 7 8 2 5" xfId="9775" xr:uid="{F3B411B3-2346-496C-90AB-593208D91E46}"/>
    <cellStyle name="Normal 7 8 2 5 2" xfId="31262" xr:uid="{0E5715BA-F262-40B9-B897-B13AA6C7134A}"/>
    <cellStyle name="Normal 7 8 2 6" xfId="24020" xr:uid="{0A17E0BB-3A0E-4C2C-A428-CB7443C5C894}"/>
    <cellStyle name="Normal 7 8 2 7" xfId="47282" xr:uid="{D59DB198-F732-4EDA-8C00-EB236423A259}"/>
    <cellStyle name="Normal 7 8 3" xfId="2780" xr:uid="{F8C36014-C29C-4EA8-A805-990DB6D6F223}"/>
    <cellStyle name="Normal 7 8 3 2" xfId="2923" xr:uid="{FCD40245-2613-4A2E-AB42-80A01AA33292}"/>
    <cellStyle name="Normal 7 8 3 2 2" xfId="6751" xr:uid="{B87845DF-2155-4B45-B218-125508402A06}"/>
    <cellStyle name="Normal 7 8 3 2 2 2" xfId="28241" xr:uid="{49F12E8B-54A0-4CAF-8F6A-B30692297C27}"/>
    <cellStyle name="Normal 7 8 3 2 3" xfId="9908" xr:uid="{D17D730A-715A-406F-9B00-741776C823D4}"/>
    <cellStyle name="Normal 7 8 3 2 3 2" xfId="31395" xr:uid="{5F8FF35D-CC17-4C04-B85E-EE8597C688D1}"/>
    <cellStyle name="Normal 7 8 3 2 4" xfId="24467" xr:uid="{F3CB8836-72AB-4BE1-BB9F-57700F35A8A2}"/>
    <cellStyle name="Normal 7 8 3 3" xfId="6643" xr:uid="{FA0ECBE7-59C7-4F47-ACD4-2598520DAB79}"/>
    <cellStyle name="Normal 7 8 3 3 2" xfId="28132" xr:uid="{01695C37-20AD-47A9-BAA7-EE2F7418374B}"/>
    <cellStyle name="Normal 7 8 3 4" xfId="9802" xr:uid="{F398D510-722D-429E-9627-B7BBF725398E}"/>
    <cellStyle name="Normal 7 8 3 4 2" xfId="31289" xr:uid="{2C9EE71D-399A-4D5B-97CE-7D762B9AA4AE}"/>
    <cellStyle name="Normal 7 8 3 5" xfId="24358" xr:uid="{07286E06-EBB6-400C-AD37-A872719BA466}"/>
    <cellStyle name="Normal 7 8 3 6" xfId="48858" xr:uid="{3710931D-F5FB-4415-8CDD-34E7416EEDB6}"/>
    <cellStyle name="Normal 7 8 4" xfId="2873" xr:uid="{8A761BF6-7E15-44AB-81B2-AF4953BBD091}"/>
    <cellStyle name="Normal 7 8 4 2" xfId="6701" xr:uid="{3F39B697-DFC9-4B46-B09F-BF1CF57B95C6}"/>
    <cellStyle name="Normal 7 8 4 2 2" xfId="28191" xr:uid="{FCF26162-F89F-4E19-900B-8E0BB0A0E754}"/>
    <cellStyle name="Normal 7 8 4 3" xfId="9858" xr:uid="{4EB0C8C8-07CF-4FCB-BA6E-555CFDA1945B}"/>
    <cellStyle name="Normal 7 8 4 3 2" xfId="31345" xr:uid="{1A3D0D6F-D588-4D39-BAFE-A69ACA597401}"/>
    <cellStyle name="Normal 7 8 4 4" xfId="24417" xr:uid="{75AE9B88-4985-4F8D-A0C5-24333F6C2668}"/>
    <cellStyle name="Normal 7 8 4 5" xfId="49366" xr:uid="{76CE9972-66F5-4C61-80CE-C901C40EC0E0}"/>
    <cellStyle name="Normal 7 8 5" xfId="2705" xr:uid="{127357BA-7B23-4233-B124-8CC03FC512B4}"/>
    <cellStyle name="Normal 7 8 5 2" xfId="6593" xr:uid="{98BBF54A-1634-4773-A3D3-6B62280DDF35}"/>
    <cellStyle name="Normal 7 8 5 2 2" xfId="28082" xr:uid="{B3B103AC-1EE0-46A0-AD1D-461365511B46}"/>
    <cellStyle name="Normal 7 8 5 3" xfId="24300" xr:uid="{E9D260BD-0229-4E4B-9C78-C79D7558EBEE}"/>
    <cellStyle name="Normal 7 8 6" xfId="6190" xr:uid="{CEE1C9DE-CD5E-4D1E-BC52-932725B63D22}"/>
    <cellStyle name="Normal 7 8 6 2" xfId="27677" xr:uid="{4F10F4DE-78A3-45F0-87AF-0850794EC3D0}"/>
    <cellStyle name="Normal 7 8 7" xfId="9751" xr:uid="{36824C16-2120-47DF-AD22-F39FB4F6CC31}"/>
    <cellStyle name="Normal 7 8 7 2" xfId="31238" xr:uid="{62415642-02F4-4FA4-B637-A4F02D2F48D5}"/>
    <cellStyle name="Normal 7 8 8" xfId="23838" xr:uid="{B1BD90FD-E1B3-4888-B1EF-2A1CB2CA5893}"/>
    <cellStyle name="Normal 7 8 9" xfId="47100" xr:uid="{BED2C909-DE6C-4610-A1FC-6757C171E498}"/>
    <cellStyle name="Normal 7 9" xfId="1967" xr:uid="{8EDE3D82-706A-4535-B78F-6A76D79D8E50}"/>
    <cellStyle name="Normal 7 9 2" xfId="2754" xr:uid="{9998B476-CE1C-4B8D-887E-9175541D16A0}"/>
    <cellStyle name="Normal 7 9 2 2" xfId="2897" xr:uid="{1243BD5B-5032-4EAD-A66D-E3F6EEFC9A25}"/>
    <cellStyle name="Normal 7 9 2 2 2" xfId="6725" xr:uid="{76E8F3F7-4396-472B-9B9B-DAF3478569A3}"/>
    <cellStyle name="Normal 7 9 2 2 2 2" xfId="28215" xr:uid="{20BAD8D8-48D4-4C99-9211-9B12342BBDD0}"/>
    <cellStyle name="Normal 7 9 2 2 3" xfId="9882" xr:uid="{E1FB94D0-093C-47FA-A7FB-DE32F934335D}"/>
    <cellStyle name="Normal 7 9 2 2 3 2" xfId="31369" xr:uid="{1BF98648-8AB6-4F94-AADC-CDC6C58A0395}"/>
    <cellStyle name="Normal 7 9 2 2 4" xfId="24441" xr:uid="{E48AEFE6-FAD0-4C93-8D8B-A008513AD69E}"/>
    <cellStyle name="Normal 7 9 2 3" xfId="6617" xr:uid="{F233CA34-53FD-48B2-90A6-B34772B7108C}"/>
    <cellStyle name="Normal 7 9 2 3 2" xfId="28106" xr:uid="{C18B4803-5ED5-4041-85F3-4828A12AE05E}"/>
    <cellStyle name="Normal 7 9 2 4" xfId="9776" xr:uid="{1EAD883B-E693-4539-945B-04AC293E2156}"/>
    <cellStyle name="Normal 7 9 2 4 2" xfId="31263" xr:uid="{1100F37C-98BA-4621-B034-84D04241C016}"/>
    <cellStyle name="Normal 7 9 2 5" xfId="24332" xr:uid="{11012008-9CE9-48EA-907E-A960E0B33B0F}"/>
    <cellStyle name="Normal 7 9 2 6" xfId="48713" xr:uid="{3C5E3C85-7E36-4671-8204-BD9860A5B0E2}"/>
    <cellStyle name="Normal 7 9 3" xfId="2781" xr:uid="{643D9B73-0B01-4C9E-9AE1-0C2175C73FF2}"/>
    <cellStyle name="Normal 7 9 3 2" xfId="2924" xr:uid="{F9B00A10-5E37-4832-BE21-92E2D3E6D535}"/>
    <cellStyle name="Normal 7 9 3 2 2" xfId="6752" xr:uid="{55C1913A-65D0-4148-937D-88FE54F1E4D4}"/>
    <cellStyle name="Normal 7 9 3 2 2 2" xfId="28242" xr:uid="{028648DF-BCDE-49AD-B590-C4D9492CD425}"/>
    <cellStyle name="Normal 7 9 3 2 3" xfId="9909" xr:uid="{7B73F83C-A25C-4612-A8B1-A4A20B4B39E8}"/>
    <cellStyle name="Normal 7 9 3 2 3 2" xfId="31396" xr:uid="{E2055230-EA89-47F8-88CB-1ED0A9FC4892}"/>
    <cellStyle name="Normal 7 9 3 2 4" xfId="24468" xr:uid="{481A5936-51B5-4BE0-AC4F-C8D2CFB430A3}"/>
    <cellStyle name="Normal 7 9 3 3" xfId="6644" xr:uid="{12E38BDA-0A5D-4D11-983A-66CE130D8A87}"/>
    <cellStyle name="Normal 7 9 3 3 2" xfId="28133" xr:uid="{FB8F84D9-8ABA-46D7-B4B7-E20812A3F976}"/>
    <cellStyle name="Normal 7 9 3 4" xfId="9803" xr:uid="{117537BC-0BB2-4A6A-9E93-CF7B59F487FC}"/>
    <cellStyle name="Normal 7 9 3 4 2" xfId="31290" xr:uid="{CB8636DC-9950-43CE-9D26-ACE6FED198E3}"/>
    <cellStyle name="Normal 7 9 3 5" xfId="24359" xr:uid="{078993FE-BA09-4E54-92EE-CB3FE58175E5}"/>
    <cellStyle name="Normal 7 9 3 6" xfId="49223" xr:uid="{7B6638A9-14D0-4808-9F0E-3A608F5F0D2A}"/>
    <cellStyle name="Normal 7 9 4" xfId="2874" xr:uid="{B7135198-8CD7-456E-8D09-805AF222E072}"/>
    <cellStyle name="Normal 7 9 4 2" xfId="6702" xr:uid="{D1B75372-6FD6-4CA9-B291-445833CB3EE4}"/>
    <cellStyle name="Normal 7 9 4 2 2" xfId="28192" xr:uid="{0C2635E4-0E6B-4DDF-B73F-972912E96E2D}"/>
    <cellStyle name="Normal 7 9 4 3" xfId="9859" xr:uid="{52C7A03E-0E99-433F-A316-E8291FA1575C}"/>
    <cellStyle name="Normal 7 9 4 3 2" xfId="31346" xr:uid="{E378FEF4-92A7-4BCC-A0E0-076CD6FE7AD0}"/>
    <cellStyle name="Normal 7 9 4 4" xfId="24418" xr:uid="{7D5E626B-6DAF-4203-91AC-0AC907CEFE0B}"/>
    <cellStyle name="Normal 7 9 5" xfId="2706" xr:uid="{E7025677-78DA-419D-97B3-02E0CCF2A7E9}"/>
    <cellStyle name="Normal 7 9 5 2" xfId="6594" xr:uid="{64D47C26-44A6-4DD7-B043-8193A1F5D9BF}"/>
    <cellStyle name="Normal 7 9 5 2 2" xfId="28083" xr:uid="{26233B2C-4263-4B46-B100-34C6F6666F90}"/>
    <cellStyle name="Normal 7 9 5 3" xfId="24301" xr:uid="{A68D755F-BF3F-4A5D-8558-6895ADC894EE}"/>
    <cellStyle name="Normal 7 9 6" xfId="6046" xr:uid="{AD068C60-1146-436B-B4A6-EE9AC6ED27C2}"/>
    <cellStyle name="Normal 7 9 6 2" xfId="27533" xr:uid="{563C5035-47ED-42F3-B8D9-FF560B05C1AF}"/>
    <cellStyle name="Normal 7 9 7" xfId="9752" xr:uid="{7FBADCEC-C5B2-46D3-AB3C-623472459AFE}"/>
    <cellStyle name="Normal 7 9 7 2" xfId="31239" xr:uid="{9C97A66E-0AAC-4D79-B0A7-E68A77738E15}"/>
    <cellStyle name="Normal 7 9 8" xfId="23693" xr:uid="{237C3C20-8AD7-4BF3-A88B-A62A9734073D}"/>
    <cellStyle name="Normal 7 9 9" xfId="46955" xr:uid="{773B1156-07EB-4B91-A356-8D18F4B297EA}"/>
    <cellStyle name="Normal 70" xfId="1041" xr:uid="{C62352C8-CE34-4D1E-B6D6-8F123446161C}"/>
    <cellStyle name="Normal 70 2" xfId="1042" xr:uid="{FC8E2397-D67A-43C4-A800-3E0B7CA6448D}"/>
    <cellStyle name="Normal 70 2 2" xfId="4239" xr:uid="{FC7D0A56-CA70-4927-BB67-54441E8447B1}"/>
    <cellStyle name="Normal 70 3" xfId="45567" xr:uid="{5929CC82-6129-4C82-930C-552F5095C09F}"/>
    <cellStyle name="Normal 70 4" xfId="2320" xr:uid="{1879A2F0-CDF5-43FB-AD71-B16C426C22E1}"/>
    <cellStyle name="Normal 71" xfId="1504" xr:uid="{F0F8F227-9A90-48D0-B2DE-A88D818E27CF}"/>
    <cellStyle name="Normal 71 2" xfId="45568" xr:uid="{EC4A20D7-FBA7-4F3B-B340-81D9A3D29A53}"/>
    <cellStyle name="Normal 71 3" xfId="49060" xr:uid="{97CDA2BA-61ED-470D-A996-EA3D24E5E7E1}"/>
    <cellStyle name="Normal 71 4" xfId="2688" xr:uid="{A641CB5A-B7BE-4D7E-B752-08355160A19A}"/>
    <cellStyle name="Normal 72" xfId="1506" xr:uid="{02BE918A-68C3-467A-A54A-BFBCB29E0721}"/>
    <cellStyle name="Normal 72 2" xfId="49061" xr:uid="{2DEBDFA6-A2AF-4070-92A2-A9D3A5E705BE}"/>
    <cellStyle name="Normal 72 3" xfId="3203" xr:uid="{C328A234-52F3-44C1-88AC-33C5AEC71F68}"/>
    <cellStyle name="Normal 73" xfId="1508" xr:uid="{B1AA0243-54DD-4CCF-B71F-5410FA594FDB}"/>
    <cellStyle name="Normal 73 2" xfId="3242" xr:uid="{9DA10A5B-7967-4855-BB6B-57DE2C1005CF}"/>
    <cellStyle name="Normal 74" xfId="1509" xr:uid="{5DEDB0B1-0534-4693-A0AD-E11420E30A16}"/>
    <cellStyle name="Normal 74 2" xfId="3429" xr:uid="{CFBA6315-421A-436C-BBEB-FD2F4962D54E}"/>
    <cellStyle name="Normal 75" xfId="1510" xr:uid="{C574E9D1-BB01-4123-B94D-9EE1D8B046A4}"/>
    <cellStyle name="Normal 75 2" xfId="45565" xr:uid="{EECA5333-3732-4C42-9A1D-BEB971AE82B9}"/>
    <cellStyle name="Normal 75 3" xfId="3450" xr:uid="{B4E336CE-16F9-4A01-95D1-008AD7BED365}"/>
    <cellStyle name="Normal 76" xfId="1511" xr:uid="{E18996ED-DCFC-4F64-8E9E-4F1B4F51F365}"/>
    <cellStyle name="Normal 76 2" xfId="3557" xr:uid="{E018A08F-5AF4-4C02-9E5A-32292769E7B5}"/>
    <cellStyle name="Normal 77" xfId="1512" xr:uid="{B7CCC733-8382-4821-BCDA-33E994563305}"/>
    <cellStyle name="Normal 77 2" xfId="3546" xr:uid="{10932454-F390-4B04-B03B-3D7350F3438B}"/>
    <cellStyle name="Normal 78" xfId="1513" xr:uid="{0E7D6FC1-9190-4449-BFBC-9A645BAAE414}"/>
    <cellStyle name="Normal 78 2" xfId="3523" xr:uid="{3AD8A767-304E-4602-B9CD-DC217AAD6BC7}"/>
    <cellStyle name="Normal 79" xfId="1514" xr:uid="{7F2C9178-CDA4-486D-AF26-BC5DC4897ED5}"/>
    <cellStyle name="Normal 79 2" xfId="3492" xr:uid="{A106A945-951D-4E2D-82BA-3162C08D8BD3}"/>
    <cellStyle name="Normal 8" xfId="904" xr:uid="{A913B42E-AE4E-4602-B4C3-0D31B2C6C2DF}"/>
    <cellStyle name="Normal 8 10" xfId="49592" xr:uid="{5E4C0BC2-F865-4963-9489-F03865F7CB2E}"/>
    <cellStyle name="Normal 8 2" xfId="905" xr:uid="{6A6F42C8-1899-4403-9DE2-A65716AE14D3}"/>
    <cellStyle name="Normal 8 2 10" xfId="23154" xr:uid="{AA254015-57CB-4274-99F1-A3F695556559}"/>
    <cellStyle name="Normal 8 2 11" xfId="1829" xr:uid="{EE3E72A1-07E5-48E1-9457-7D854E01CDC0}"/>
    <cellStyle name="Normal 8 2 2" xfId="2570" xr:uid="{27CE9872-5EF8-48B2-9A65-288A5832326C}"/>
    <cellStyle name="Normal 8 2 2 10" xfId="23155" xr:uid="{35E3E667-E549-4994-8A84-9771C7ABD858}"/>
    <cellStyle name="Normal 8 2 2 10 2" xfId="42874" xr:uid="{2B7A1CA5-313D-4795-B2F4-CF73E35C505B}"/>
    <cellStyle name="Normal 8 2 2 11" xfId="45284" xr:uid="{339AA298-895C-4C7A-8685-4B9D18DBFB3A}"/>
    <cellStyle name="Normal 8 2 2 2" xfId="13811" xr:uid="{0AE30899-165D-4415-AAED-E69A75175DFA}"/>
    <cellStyle name="Normal 8 2 2 2 2" xfId="13812" xr:uid="{12B82282-33D0-4EF6-8739-ABD4A8B0967E}"/>
    <cellStyle name="Normal 8 2 2 2 2 2" xfId="13813" xr:uid="{FCFBDA60-366A-4D13-B57E-0488E0CF969D}"/>
    <cellStyle name="Normal 8 2 2 2 2 2 2" xfId="13814" xr:uid="{37070E94-72C4-4A15-B014-71B3BCBD28EB}"/>
    <cellStyle name="Normal 8 2 2 2 2 2 2 2" xfId="34396" xr:uid="{83673D30-0454-494B-9B6F-E73A36473BBB}"/>
    <cellStyle name="Normal 8 2 2 2 2 2 3" xfId="23158" xr:uid="{3F852B87-BA2D-4180-BA41-E3466BECB47B}"/>
    <cellStyle name="Normal 8 2 2 2 2 2 3 2" xfId="42877" xr:uid="{01E785DD-3F97-4B03-A96A-67F103EB4DDF}"/>
    <cellStyle name="Normal 8 2 2 2 2 2 4" xfId="34395" xr:uid="{A4F4972B-DDD1-4C25-B223-EC3B8A9BDD14}"/>
    <cellStyle name="Normal 8 2 2 2 2 2 5" xfId="45287" xr:uid="{F71985B4-98CA-40B4-B01C-BEFF1E3A9BE1}"/>
    <cellStyle name="Normal 8 2 2 2 2 3" xfId="13815" xr:uid="{DF9D0B5A-40C4-4D90-BEFA-6AE531592B5D}"/>
    <cellStyle name="Normal 8 2 2 2 2 3 2" xfId="34397" xr:uid="{CED99E89-BC2A-4E3B-8425-80001F5AAD67}"/>
    <cellStyle name="Normal 8 2 2 2 2 4" xfId="23157" xr:uid="{615EEEF2-971D-49AC-9158-7136B2A24F81}"/>
    <cellStyle name="Normal 8 2 2 2 2 4 2" xfId="42876" xr:uid="{FFC8E963-5D62-40BF-9FAE-413671811BAD}"/>
    <cellStyle name="Normal 8 2 2 2 2 5" xfId="34394" xr:uid="{17266113-9DD4-4F1F-9A63-B2F73033EF45}"/>
    <cellStyle name="Normal 8 2 2 2 2 6" xfId="45286" xr:uid="{364141A8-20C2-4A07-9A8F-AF5ED952741A}"/>
    <cellStyle name="Normal 8 2 2 2 3" xfId="13816" xr:uid="{63A30DC3-9F8B-47D1-BC0D-A9C5895581FC}"/>
    <cellStyle name="Normal 8 2 2 2 3 2" xfId="13817" xr:uid="{1E2FCDFC-6538-4D5D-8436-A00B4F5E2229}"/>
    <cellStyle name="Normal 8 2 2 2 3 2 2" xfId="23160" xr:uid="{29828822-7949-456E-941C-3C47898D5E38}"/>
    <cellStyle name="Normal 8 2 2 2 3 2 2 2" xfId="42879" xr:uid="{667B345E-2594-496F-8324-E26688AA5D18}"/>
    <cellStyle name="Normal 8 2 2 2 3 2 3" xfId="34399" xr:uid="{81D4C013-D142-4BED-A834-B539DA3D8D0B}"/>
    <cellStyle name="Normal 8 2 2 2 3 2 4" xfId="45289" xr:uid="{A3503C8A-4943-48D7-84F1-6ADC72E6779C}"/>
    <cellStyle name="Normal 8 2 2 2 3 3" xfId="23159" xr:uid="{D02B90A0-F7AA-4E17-97B7-FC6D7D7D5799}"/>
    <cellStyle name="Normal 8 2 2 2 3 3 2" xfId="42878" xr:uid="{1C37069F-83CC-419C-A961-FB28829C2A87}"/>
    <cellStyle name="Normal 8 2 2 2 3 4" xfId="34398" xr:uid="{223BE56D-6CAF-4776-86AA-CFC17E0E6760}"/>
    <cellStyle name="Normal 8 2 2 2 3 5" xfId="45288" xr:uid="{3162DC90-B789-4078-99C0-EF718169BDE9}"/>
    <cellStyle name="Normal 8 2 2 2 4" xfId="13818" xr:uid="{D72408B0-952D-4FD1-8199-DF4CD8B93F4D}"/>
    <cellStyle name="Normal 8 2 2 2 4 2" xfId="13819" xr:uid="{D8611006-9283-4CC7-8201-D7211C00A6FC}"/>
    <cellStyle name="Normal 8 2 2 2 4 2 2" xfId="34401" xr:uid="{E6DAE86D-6F40-487F-9A37-27A53B64CE0E}"/>
    <cellStyle name="Normal 8 2 2 2 4 3" xfId="23161" xr:uid="{D90814F3-B94C-4C59-A06F-813957741C02}"/>
    <cellStyle name="Normal 8 2 2 2 4 3 2" xfId="42880" xr:uid="{71A4068F-F46F-493B-913F-5F0293BAF3E8}"/>
    <cellStyle name="Normal 8 2 2 2 4 4" xfId="34400" xr:uid="{CE8923F9-E379-44EC-B4D2-E83F73E5B30A}"/>
    <cellStyle name="Normal 8 2 2 2 4 5" xfId="45290" xr:uid="{CD920995-D547-4306-A287-DFD8E46F2840}"/>
    <cellStyle name="Normal 8 2 2 2 5" xfId="13820" xr:uid="{F0FA7FD8-7E83-454E-92C7-CD5D90E3265B}"/>
    <cellStyle name="Normal 8 2 2 2 5 2" xfId="23162" xr:uid="{ABE8E426-DEB7-4C28-9101-F0C28F5DF5F4}"/>
    <cellStyle name="Normal 8 2 2 2 5 2 2" xfId="42881" xr:uid="{15139A54-7618-4510-8391-40C3D6F86C21}"/>
    <cellStyle name="Normal 8 2 2 2 5 3" xfId="34402" xr:uid="{9FB8C0B3-B306-44A8-AF97-E178C4D5118A}"/>
    <cellStyle name="Normal 8 2 2 2 5 4" xfId="45291" xr:uid="{E06FBD29-5ED3-4C52-BB9C-6D8521EAF5FC}"/>
    <cellStyle name="Normal 8 2 2 2 6" xfId="23156" xr:uid="{77405355-2FDA-4876-BBAA-D12A23769371}"/>
    <cellStyle name="Normal 8 2 2 2 6 2" xfId="42875" xr:uid="{989F3778-6488-43E6-A45E-A272513F5808}"/>
    <cellStyle name="Normal 8 2 2 2 7" xfId="34393" xr:uid="{557E5D5D-0129-46AE-B570-722881BF71C9}"/>
    <cellStyle name="Normal 8 2 2 2 8" xfId="45285" xr:uid="{9E8A559F-39DE-47EB-B97B-6964F3D8691C}"/>
    <cellStyle name="Normal 8 2 2 3" xfId="13821" xr:uid="{0E342519-A45E-4CEC-A878-48C4EE81D7D3}"/>
    <cellStyle name="Normal 8 2 2 3 2" xfId="13822" xr:uid="{CD0B47DF-8447-4B4D-B5EF-EB19FBC8E403}"/>
    <cellStyle name="Normal 8 2 2 3 2 2" xfId="13823" xr:uid="{36D730BD-CBB8-4743-A83E-9A1C3020F768}"/>
    <cellStyle name="Normal 8 2 2 3 2 2 2" xfId="34405" xr:uid="{58342AD6-B09E-4FE0-9515-8E41BB2BE3B9}"/>
    <cellStyle name="Normal 8 2 2 3 2 3" xfId="23164" xr:uid="{6EBCC381-781A-465B-84C0-D04E0195D92C}"/>
    <cellStyle name="Normal 8 2 2 3 2 3 2" xfId="42883" xr:uid="{6B7AE64F-1D25-442E-A9F7-A3094D889B15}"/>
    <cellStyle name="Normal 8 2 2 3 2 4" xfId="34404" xr:uid="{17FD65A8-20F1-4A9B-811F-FF89AED43404}"/>
    <cellStyle name="Normal 8 2 2 3 2 5" xfId="45293" xr:uid="{C85E8B3C-4D3F-48AA-9E94-3F7765727EB1}"/>
    <cellStyle name="Normal 8 2 2 3 3" xfId="13824" xr:uid="{8B60CED8-03B2-47B8-8BF3-238A838E6FE2}"/>
    <cellStyle name="Normal 8 2 2 3 3 2" xfId="34406" xr:uid="{55278D60-373F-413B-9A62-659F91C19F11}"/>
    <cellStyle name="Normal 8 2 2 3 4" xfId="23163" xr:uid="{870F8BE4-58AF-4B92-84C8-3346B7381183}"/>
    <cellStyle name="Normal 8 2 2 3 4 2" xfId="42882" xr:uid="{AE00FB99-DC5A-4A18-AA55-FDDD629C5868}"/>
    <cellStyle name="Normal 8 2 2 3 5" xfId="34403" xr:uid="{4C867673-28DD-4E79-98CE-BE1C7B7660D6}"/>
    <cellStyle name="Normal 8 2 2 3 6" xfId="45292" xr:uid="{98F9929E-695C-45A8-8D80-CC505AFBD4EC}"/>
    <cellStyle name="Normal 8 2 2 4" xfId="13825" xr:uid="{E7DE52CF-1014-4A85-8E0D-73E55E143E33}"/>
    <cellStyle name="Normal 8 2 2 4 2" xfId="13826" xr:uid="{EC6EA7DD-39D8-47E3-A724-172C8A3A977C}"/>
    <cellStyle name="Normal 8 2 2 4 2 2" xfId="23166" xr:uid="{FAEC2612-94E4-45D1-8530-8BB3451F1FAE}"/>
    <cellStyle name="Normal 8 2 2 4 2 2 2" xfId="42885" xr:uid="{EDA1B40C-9EA2-4D8C-8D5F-65BE68596F77}"/>
    <cellStyle name="Normal 8 2 2 4 2 3" xfId="34408" xr:uid="{68592CB7-A55D-4341-8828-28529C9B83C1}"/>
    <cellStyle name="Normal 8 2 2 4 2 4" xfId="45295" xr:uid="{395A4A74-CDA6-4889-BA2A-6135B5E7A378}"/>
    <cellStyle name="Normal 8 2 2 4 3" xfId="23165" xr:uid="{41ADBD39-CE89-4121-AD95-AFC6EA1A4E59}"/>
    <cellStyle name="Normal 8 2 2 4 3 2" xfId="42884" xr:uid="{2BFED32A-AEFE-494C-BC6B-5FBFBD1C309B}"/>
    <cellStyle name="Normal 8 2 2 4 4" xfId="34407" xr:uid="{C4F2A388-9310-43E3-970E-3FBDA093C421}"/>
    <cellStyle name="Normal 8 2 2 4 5" xfId="45294" xr:uid="{E5D177D0-7586-45E0-AB9F-37D8FF733FFD}"/>
    <cellStyle name="Normal 8 2 2 5" xfId="13827" xr:uid="{B95C29FB-ED87-48F9-AFEA-775480420E0F}"/>
    <cellStyle name="Normal 8 2 2 5 2" xfId="13828" xr:uid="{C8F15A93-7950-4F1D-902A-5EE2152171B5}"/>
    <cellStyle name="Normal 8 2 2 5 2 2" xfId="34410" xr:uid="{A63730E3-72A7-4759-BDDA-31501CFAC197}"/>
    <cellStyle name="Normal 8 2 2 5 3" xfId="23167" xr:uid="{0EE07460-B361-4B07-BA11-9D3179D25B4A}"/>
    <cellStyle name="Normal 8 2 2 5 3 2" xfId="42886" xr:uid="{983C90C9-6A93-4580-9414-FD2476EEDBE4}"/>
    <cellStyle name="Normal 8 2 2 5 4" xfId="34409" xr:uid="{AB87F65D-B77A-4C03-9649-7025057ADD2C}"/>
    <cellStyle name="Normal 8 2 2 5 5" xfId="45296" xr:uid="{AEF5ACC8-71C3-4625-99A4-1ABDA6F5BC60}"/>
    <cellStyle name="Normal 8 2 2 6" xfId="13829" xr:uid="{42A31FA9-6BBB-4985-8A09-78C498A84548}"/>
    <cellStyle name="Normal 8 2 2 6 2" xfId="23168" xr:uid="{C64B52D2-72F0-4B23-9CB3-93ED97B26EB4}"/>
    <cellStyle name="Normal 8 2 2 6 2 2" xfId="42887" xr:uid="{CED32A3F-33BD-4753-B12E-90C15CE42621}"/>
    <cellStyle name="Normal 8 2 2 6 3" xfId="34411" xr:uid="{6D62CB72-4D56-42C0-B2B3-5A233A23BA5B}"/>
    <cellStyle name="Normal 8 2 2 6 4" xfId="45297" xr:uid="{9D3351D8-46F0-4A48-B16A-E7217BF81E2A}"/>
    <cellStyle name="Normal 8 2 2 7" xfId="13830" xr:uid="{13B01005-4370-47F9-8B55-5B736209B535}"/>
    <cellStyle name="Normal 8 2 2 7 2" xfId="34412" xr:uid="{B5972598-376A-4297-8EA7-39CB4735D2B1}"/>
    <cellStyle name="Normal 8 2 2 8" xfId="13831" xr:uid="{864BA2A2-80BD-4DB2-AD7D-7731457C4310}"/>
    <cellStyle name="Normal 8 2 2 9" xfId="13810" xr:uid="{DA901B14-5E99-42D9-9A42-B5741171EDDB}"/>
    <cellStyle name="Normal 8 2 3" xfId="13832" xr:uid="{B4BEBCDB-46B2-4810-B919-0B65C5758F24}"/>
    <cellStyle name="Normal 8 2 3 2" xfId="13833" xr:uid="{AB69163C-0094-4116-83EA-AB4D7121FCAE}"/>
    <cellStyle name="Normal 8 2 3 2 2" xfId="13834" xr:uid="{D42ADDBE-9A45-4069-8A14-E298C3569A67}"/>
    <cellStyle name="Normal 8 2 3 2 2 2" xfId="13835" xr:uid="{BB8E72B9-603B-4375-B485-F07DD6440D86}"/>
    <cellStyle name="Normal 8 2 3 2 2 2 2" xfId="34416" xr:uid="{B380D660-A8A3-4092-945F-05A6800CC8D3}"/>
    <cellStyle name="Normal 8 2 3 2 2 3" xfId="23171" xr:uid="{C0A61916-1899-430A-BD0F-F05B8A618807}"/>
    <cellStyle name="Normal 8 2 3 2 2 3 2" xfId="42890" xr:uid="{92916263-962C-4D53-89AF-4B300DF23636}"/>
    <cellStyle name="Normal 8 2 3 2 2 4" xfId="34415" xr:uid="{C4720BDF-D235-4A0E-8EEE-BD0431D13C00}"/>
    <cellStyle name="Normal 8 2 3 2 2 5" xfId="45300" xr:uid="{A442EA1B-4B24-4BD8-A573-DC0418DA9239}"/>
    <cellStyle name="Normal 8 2 3 2 3" xfId="13836" xr:uid="{A306A35B-D06F-4AB4-A07E-C24DE65A5CC1}"/>
    <cellStyle name="Normal 8 2 3 2 3 2" xfId="34417" xr:uid="{BC12124E-29A0-441A-8DF7-D454A6EEFA2A}"/>
    <cellStyle name="Normal 8 2 3 2 4" xfId="23170" xr:uid="{908D6F48-44D7-4E67-9605-E0CA3381D82B}"/>
    <cellStyle name="Normal 8 2 3 2 4 2" xfId="42889" xr:uid="{74438314-D21B-429B-85E3-2101A2E7133D}"/>
    <cellStyle name="Normal 8 2 3 2 5" xfId="34414" xr:uid="{7B934824-EA67-484F-92EC-88E99775896F}"/>
    <cellStyle name="Normal 8 2 3 2 6" xfId="45299" xr:uid="{A0263CA0-F922-4343-938F-345DFD3B6142}"/>
    <cellStyle name="Normal 8 2 3 3" xfId="13837" xr:uid="{5052CD81-961D-4F14-BAC3-E49C488D50ED}"/>
    <cellStyle name="Normal 8 2 3 3 2" xfId="13838" xr:uid="{7A7265F8-A641-46C9-A3D2-9296ABD68876}"/>
    <cellStyle name="Normal 8 2 3 3 2 2" xfId="23173" xr:uid="{F4AC65C5-587F-4B9B-BFA8-A5D8BD91A70B}"/>
    <cellStyle name="Normal 8 2 3 3 2 2 2" xfId="42892" xr:uid="{F1E69212-C944-413B-8187-F8F6F6CE6166}"/>
    <cellStyle name="Normal 8 2 3 3 2 3" xfId="34419" xr:uid="{7C11F4EA-59D4-49C2-952B-9B0512289010}"/>
    <cellStyle name="Normal 8 2 3 3 2 4" xfId="45302" xr:uid="{DA853615-13E1-45EC-AA8B-8BB1E5BB59C8}"/>
    <cellStyle name="Normal 8 2 3 3 3" xfId="23172" xr:uid="{5DDEEA0C-FD84-49B9-8E20-79F324CAFFAF}"/>
    <cellStyle name="Normal 8 2 3 3 3 2" xfId="42891" xr:uid="{F37EC5B3-BC5F-4978-ACEA-96F2278AE35D}"/>
    <cellStyle name="Normal 8 2 3 3 4" xfId="34418" xr:uid="{922574C1-EA22-428B-BA5A-7CAC94E67719}"/>
    <cellStyle name="Normal 8 2 3 3 5" xfId="45301" xr:uid="{C80BC07E-99FD-40B2-A7C7-56F0067D21F6}"/>
    <cellStyle name="Normal 8 2 3 4" xfId="13839" xr:uid="{18CB74E6-15BE-49C9-AFEC-65BF9D607524}"/>
    <cellStyle name="Normal 8 2 3 4 2" xfId="13840" xr:uid="{3ABD738C-5D94-4DC6-9CA6-4C792EE5F2BE}"/>
    <cellStyle name="Normal 8 2 3 4 2 2" xfId="34421" xr:uid="{0A0EA157-37B2-4878-A13F-9A27D3748274}"/>
    <cellStyle name="Normal 8 2 3 4 3" xfId="23174" xr:uid="{0217EFEB-28E3-41E0-BD52-1F8C59CF26B6}"/>
    <cellStyle name="Normal 8 2 3 4 3 2" xfId="42893" xr:uid="{7F7A8FCA-C17D-4E24-808A-389849F4631B}"/>
    <cellStyle name="Normal 8 2 3 4 4" xfId="34420" xr:uid="{97E7C781-270A-4564-8501-FE02E7AE5272}"/>
    <cellStyle name="Normal 8 2 3 4 5" xfId="45303" xr:uid="{3256747D-B46F-4F94-B40D-03B0E5F1ADED}"/>
    <cellStyle name="Normal 8 2 3 5" xfId="13841" xr:uid="{1B3FEF43-5826-4F16-8F42-306528B74451}"/>
    <cellStyle name="Normal 8 2 3 5 2" xfId="23175" xr:uid="{1A5BA4C5-7EFE-4A68-BD1F-E37CE8C129C3}"/>
    <cellStyle name="Normal 8 2 3 5 2 2" xfId="42894" xr:uid="{C56F8F00-C0C4-4615-A48D-325543061AF5}"/>
    <cellStyle name="Normal 8 2 3 5 3" xfId="34422" xr:uid="{63C06AC1-5E93-4A0B-A5A0-0605F8843928}"/>
    <cellStyle name="Normal 8 2 3 5 4" xfId="45304" xr:uid="{E34D1948-A12B-4A21-95CC-74E092CA2958}"/>
    <cellStyle name="Normal 8 2 3 6" xfId="23169" xr:uid="{783BFE21-FE39-44AE-97BB-4C64B3907697}"/>
    <cellStyle name="Normal 8 2 3 6 2" xfId="42888" xr:uid="{132BA6D9-C4E0-429C-B402-84F6794D0E1C}"/>
    <cellStyle name="Normal 8 2 3 7" xfId="34413" xr:uid="{454434CB-49D0-43BD-9DC7-FA51EF64E148}"/>
    <cellStyle name="Normal 8 2 3 8" xfId="45298" xr:uid="{A2B90261-0440-4722-A615-4696EB1D04FC}"/>
    <cellStyle name="Normal 8 2 4" xfId="13842" xr:uid="{B66F7719-33BD-4259-B828-4125045E0755}"/>
    <cellStyle name="Normal 8 2 4 2" xfId="13843" xr:uid="{1D0F1CA4-EB69-4539-B6F6-1B7B44B1F272}"/>
    <cellStyle name="Normal 8 2 4 2 2" xfId="13844" xr:uid="{0C59CB85-BDFF-48B4-81A3-FFA9777ADF71}"/>
    <cellStyle name="Normal 8 2 4 2 2 2" xfId="34425" xr:uid="{28C855FA-2E64-4F97-9306-0307C70BEAA5}"/>
    <cellStyle name="Normal 8 2 4 2 3" xfId="23177" xr:uid="{318B3E56-D064-43E7-8FAD-CC36A3F48813}"/>
    <cellStyle name="Normal 8 2 4 2 3 2" xfId="42896" xr:uid="{C07E7A56-FE85-4255-921C-F308B1964F7B}"/>
    <cellStyle name="Normal 8 2 4 2 4" xfId="34424" xr:uid="{29EF2453-F596-4D64-95F4-BC9B0082F9EE}"/>
    <cellStyle name="Normal 8 2 4 2 5" xfId="45306" xr:uid="{9255A638-8A62-4200-9922-043B65675C55}"/>
    <cellStyle name="Normal 8 2 4 3" xfId="13845" xr:uid="{5553C7B2-BC6C-4DE3-BEC4-E2C5760CB0E1}"/>
    <cellStyle name="Normal 8 2 4 3 2" xfId="34426" xr:uid="{00E04EC7-4371-47F5-9794-29274A956694}"/>
    <cellStyle name="Normal 8 2 4 4" xfId="23176" xr:uid="{079D1169-37C6-43E7-A1FD-CB8CFAC7AEC2}"/>
    <cellStyle name="Normal 8 2 4 4 2" xfId="42895" xr:uid="{8B6EE1D4-DADD-46B0-BE06-AD6F769DF822}"/>
    <cellStyle name="Normal 8 2 4 5" xfId="34423" xr:uid="{E823F584-8ED6-4E51-9911-5433FCB9100E}"/>
    <cellStyle name="Normal 8 2 4 6" xfId="45305" xr:uid="{5945CDA2-EBA5-4466-808B-BA39540636EE}"/>
    <cellStyle name="Normal 8 2 5" xfId="13846" xr:uid="{5F15429B-AA99-45CF-9212-8D275FFA6F2F}"/>
    <cellStyle name="Normal 8 2 5 2" xfId="13847" xr:uid="{41C39FA6-9353-48D0-950A-E639C121D7C0}"/>
    <cellStyle name="Normal 8 2 5 2 2" xfId="23179" xr:uid="{152E36D5-2AEC-4AB5-835F-B1A7691FFB21}"/>
    <cellStyle name="Normal 8 2 5 2 2 2" xfId="42898" xr:uid="{B0A2EDAC-8957-47C0-9997-430F897F2BD0}"/>
    <cellStyle name="Normal 8 2 5 2 3" xfId="34428" xr:uid="{ED43AB20-9AAF-48C5-8B78-023FE5DF2DD0}"/>
    <cellStyle name="Normal 8 2 5 2 4" xfId="45308" xr:uid="{96114D1E-2948-409A-82A5-F291DBDC5C86}"/>
    <cellStyle name="Normal 8 2 5 3" xfId="23178" xr:uid="{F9E0572A-B28D-48C9-974A-7890A4445885}"/>
    <cellStyle name="Normal 8 2 5 3 2" xfId="42897" xr:uid="{C22B8425-DE6D-4D8D-A0C5-ED0B6BE05B1F}"/>
    <cellStyle name="Normal 8 2 5 4" xfId="34427" xr:uid="{82DE8692-66B0-4A6B-A8C4-9F43667A5541}"/>
    <cellStyle name="Normal 8 2 5 5" xfId="45307" xr:uid="{1A2B5D03-6C33-4B67-AFEE-79B89785C6B9}"/>
    <cellStyle name="Normal 8 2 6" xfId="13848" xr:uid="{24C5E4DA-0D3B-4377-8FC1-D06E1476A591}"/>
    <cellStyle name="Normal 8 2 6 2" xfId="13849" xr:uid="{FABF7332-6E1C-4C58-B6DA-94F3B62CF5AD}"/>
    <cellStyle name="Normal 8 2 6 2 2" xfId="34430" xr:uid="{DF1A36A3-07E1-4DFC-806A-4C5339FA19CD}"/>
    <cellStyle name="Normal 8 2 6 3" xfId="23180" xr:uid="{54FF1922-E9BE-4346-B405-5B3D3251EB8F}"/>
    <cellStyle name="Normal 8 2 6 3 2" xfId="42899" xr:uid="{49B94891-D299-4FAC-9971-526B465F8A58}"/>
    <cellStyle name="Normal 8 2 6 4" xfId="34429" xr:uid="{2815BEE6-6792-4E2A-B013-87A164A2E7AD}"/>
    <cellStyle name="Normal 8 2 6 5" xfId="45309" xr:uid="{E59CA491-30D0-44EB-85F7-687666852A0E}"/>
    <cellStyle name="Normal 8 2 7" xfId="13850" xr:uid="{8CED6D4A-59F5-4A93-9652-D8AC7E0E7D16}"/>
    <cellStyle name="Normal 8 2 7 2" xfId="23181" xr:uid="{7A68122E-0F34-458C-BEA6-0FEA3AF1626A}"/>
    <cellStyle name="Normal 8 2 7 2 2" xfId="42900" xr:uid="{2295D911-08F4-4E5C-ABC9-D23B70113E16}"/>
    <cellStyle name="Normal 8 2 7 3" xfId="45310" xr:uid="{E4373CA4-150D-44B9-953F-CB3A8A954730}"/>
    <cellStyle name="Normal 8 2 8" xfId="13851" xr:uid="{BB684D28-EBB8-4495-8FB3-6AF431206161}"/>
    <cellStyle name="Normal 8 2 8 2" xfId="34431" xr:uid="{89139163-2AE2-48B0-B234-74B1023BE1B1}"/>
    <cellStyle name="Normal 8 2 9" xfId="13852" xr:uid="{5E7E9F6E-84AE-4ED1-A799-B21F477A9437}"/>
    <cellStyle name="Normal 8 2 9 2" xfId="34432" xr:uid="{AFB4F4A1-2F64-4A89-9E62-0AF21E22FCA5}"/>
    <cellStyle name="Normal 8 3" xfId="906" xr:uid="{E67D4860-8CD7-402E-818D-B48759C71FBE}"/>
    <cellStyle name="Normal 8 3 2" xfId="2571" xr:uid="{CCCE1445-1BE6-4B32-B1A4-72922DF475D9}"/>
    <cellStyle name="Normal 8 3 2 2" xfId="13854" xr:uid="{5E71BEB9-478E-42E4-8133-CEEBEF2AF86D}"/>
    <cellStyle name="Normal 8 3 2 2 2" xfId="23185" xr:uid="{12AFED1A-B2F4-44EC-BD93-A13C9516F14E}"/>
    <cellStyle name="Normal 8 3 2 2 2 2" xfId="42904" xr:uid="{3BCE78CD-5B4F-419E-BF26-A5AEB23294E3}"/>
    <cellStyle name="Normal 8 3 2 2 2 3" xfId="45314" xr:uid="{F1688212-0333-483C-A048-F0527BAA2F5B}"/>
    <cellStyle name="Normal 8 3 2 2 3" xfId="23184" xr:uid="{6D33A085-46DF-4195-8BCA-5B93DB38734A}"/>
    <cellStyle name="Normal 8 3 2 2 3 2" xfId="42903" xr:uid="{E66B33A0-E0AE-4E07-ABCB-5CFB363F6B52}"/>
    <cellStyle name="Normal 8 3 2 2 4" xfId="45313" xr:uid="{9FFC1964-56AA-45DE-ADEA-F13C8C8E90DC}"/>
    <cellStyle name="Normal 8 3 2 3" xfId="23186" xr:uid="{1C0FD724-F393-4C42-A439-DD30DC4CA418}"/>
    <cellStyle name="Normal 8 3 2 3 2" xfId="23187" xr:uid="{85BEB424-F5D6-44D7-9E28-A5DB1CB3E80B}"/>
    <cellStyle name="Normal 8 3 2 3 2 2" xfId="42906" xr:uid="{5279E74C-6997-46E7-8A24-23941519C076}"/>
    <cellStyle name="Normal 8 3 2 3 2 3" xfId="45316" xr:uid="{6A6903FE-14DB-4901-A386-A4697B86C667}"/>
    <cellStyle name="Normal 8 3 2 3 3" xfId="42905" xr:uid="{8B684EE1-D52B-4863-8D64-82DCFDA324CA}"/>
    <cellStyle name="Normal 8 3 2 3 4" xfId="45315" xr:uid="{4534DF07-9C27-4C0C-88C5-1B84E669A606}"/>
    <cellStyle name="Normal 8 3 2 4" xfId="23188" xr:uid="{23A83EF8-79D6-4151-B4F8-4A011C814635}"/>
    <cellStyle name="Normal 8 3 2 4 2" xfId="42907" xr:uid="{66140B42-6D68-4F86-84AC-D8B7AEEBC21F}"/>
    <cellStyle name="Normal 8 3 2 4 3" xfId="45317" xr:uid="{52C447C0-EDA8-4FF6-B3BD-8CB4939A0C64}"/>
    <cellStyle name="Normal 8 3 2 5" xfId="23189" xr:uid="{A24D6320-7265-4420-9722-C00067CAE7CF}"/>
    <cellStyle name="Normal 8 3 2 5 2" xfId="42908" xr:uid="{377DC511-4760-4F38-B74E-01052468FF58}"/>
    <cellStyle name="Normal 8 3 2 5 3" xfId="45318" xr:uid="{1D4526E8-2CEC-48C8-BF30-7279200A8739}"/>
    <cellStyle name="Normal 8 3 2 6" xfId="23183" xr:uid="{724743FA-D28A-474B-95FF-D8B0423F18D5}"/>
    <cellStyle name="Normal 8 3 2 6 2" xfId="42902" xr:uid="{13771F19-7818-4739-A050-BB3BF7972746}"/>
    <cellStyle name="Normal 8 3 2 7" xfId="45312" xr:uid="{00B8730B-E739-4282-B469-8A7C59A810B7}"/>
    <cellStyle name="Normal 8 3 3" xfId="13855" xr:uid="{9808EA61-68A5-489E-9E76-9FAA59B4DA32}"/>
    <cellStyle name="Normal 8 3 3 2" xfId="23191" xr:uid="{AC14AC82-61D5-4784-AFA1-21476EA86425}"/>
    <cellStyle name="Normal 8 3 3 2 2" xfId="42910" xr:uid="{E3C1FC71-FA35-460C-8A50-D8712C668C37}"/>
    <cellStyle name="Normal 8 3 3 2 3" xfId="45320" xr:uid="{4F61A756-A2BE-489C-B567-CEC5FCA96E8E}"/>
    <cellStyle name="Normal 8 3 3 3" xfId="23190" xr:uid="{5750E9BE-50C1-4E9C-AFC8-885F8FEEF57D}"/>
    <cellStyle name="Normal 8 3 3 3 2" xfId="42909" xr:uid="{5A86698A-BE07-416F-88E1-7236EBC5C169}"/>
    <cellStyle name="Normal 8 3 3 4" xfId="45319" xr:uid="{08240EED-3CA7-44AE-86E3-26CC02D3A7A0}"/>
    <cellStyle name="Normal 8 3 4" xfId="13853" xr:uid="{62C383DE-0ABF-4007-B964-FCBEC1076D14}"/>
    <cellStyle name="Normal 8 3 4 2" xfId="23193" xr:uid="{7A4C986E-3242-40F0-BF16-7F2B38A45F37}"/>
    <cellStyle name="Normal 8 3 4 2 2" xfId="42912" xr:uid="{15CAF166-619D-4E63-92E7-9BDB41DBD618}"/>
    <cellStyle name="Normal 8 3 4 2 3" xfId="45322" xr:uid="{AE1E44D4-3D9E-4DF1-BECB-25FCD8B4449C}"/>
    <cellStyle name="Normal 8 3 4 3" xfId="23192" xr:uid="{4E78D3B9-5144-49DF-A69D-314A6EF281CE}"/>
    <cellStyle name="Normal 8 3 4 3 2" xfId="42911" xr:uid="{61F5804C-C8E5-4C86-A808-FDBBE10D182E}"/>
    <cellStyle name="Normal 8 3 4 4" xfId="45321" xr:uid="{32998701-F48E-48A7-8B34-05543B22D864}"/>
    <cellStyle name="Normal 8 3 5" xfId="23194" xr:uid="{CC313736-6D89-4D3B-BF08-E76718C4A666}"/>
    <cellStyle name="Normal 8 3 5 2" xfId="42913" xr:uid="{90B35063-E655-424A-B5D1-05EC6CE205A2}"/>
    <cellStyle name="Normal 8 3 5 3" xfId="45323" xr:uid="{81AE4185-7310-4712-B917-1A0F7452A2B4}"/>
    <cellStyle name="Normal 8 3 6" xfId="23195" xr:uid="{37C614D2-21CE-45EF-A007-5F75CC296AB7}"/>
    <cellStyle name="Normal 8 3 6 2" xfId="42914" xr:uid="{2846DDB2-B44F-4D17-8302-D1C508BFB08C}"/>
    <cellStyle name="Normal 8 3 6 3" xfId="45324" xr:uid="{5F22C34C-AA9E-41FC-8F6F-D8BEEE653A71}"/>
    <cellStyle name="Normal 8 3 7" xfId="23182" xr:uid="{21C86931-BB69-43B7-9519-C329B1949C3A}"/>
    <cellStyle name="Normal 8 3 7 2" xfId="42901" xr:uid="{C7F974A4-B663-4DD6-9F04-32B2CD5EE367}"/>
    <cellStyle name="Normal 8 3 8" xfId="45311" xr:uid="{13114845-F870-4F2E-ACA6-F02145D66B3B}"/>
    <cellStyle name="Normal 8 3 9" xfId="1828" xr:uid="{67D530CD-8B1E-4AF3-B3F1-50F4D9626873}"/>
    <cellStyle name="Normal 8 4" xfId="1043" xr:uid="{142619CE-3116-465D-98AB-0C011A9782B0}"/>
    <cellStyle name="Normal 8 4 10" xfId="46865" xr:uid="{E110CEFE-2AA1-46D8-A585-8C27789F3659}"/>
    <cellStyle name="Normal 8 4 11" xfId="1872" xr:uid="{2AAD9352-97E2-4BC8-AD7A-C0FE6DC8D863}"/>
    <cellStyle name="Normal 8 4 2" xfId="2898" xr:uid="{AA9757A3-12F3-49DB-9444-7317A37AF6B7}"/>
    <cellStyle name="Normal 8 4 2 2" xfId="6726" xr:uid="{7D8A1B1B-9DB0-4FF1-8294-FBFC7C8394A7}"/>
    <cellStyle name="Normal 8 4 2 2 2" xfId="23198" xr:uid="{E15C7E1F-AF16-4890-8D53-1EA2C4B7E020}"/>
    <cellStyle name="Normal 8 4 2 2 2 2" xfId="42917" xr:uid="{C2221E0D-6F70-41A0-AB53-B1B45487F991}"/>
    <cellStyle name="Normal 8 4 2 2 3" xfId="28216" xr:uid="{888277D6-57C1-4172-AD19-CC77FC3E053B}"/>
    <cellStyle name="Normal 8 4 2 2 4" xfId="45327" xr:uid="{FBC77573-80D3-4EB5-8017-9DBB439FE663}"/>
    <cellStyle name="Normal 8 4 2 3" xfId="9883" xr:uid="{32152758-357B-430B-9565-A5FCCD400056}"/>
    <cellStyle name="Normal 8 4 2 3 2" xfId="31370" xr:uid="{9746CC2A-61FD-48B3-9D08-6D2E59611C49}"/>
    <cellStyle name="Normal 8 4 2 4" xfId="23197" xr:uid="{80C6A70E-E4A8-4310-BB8E-A479EE303ED9}"/>
    <cellStyle name="Normal 8 4 2 4 2" xfId="42916" xr:uid="{3CD6630C-1FA5-48D2-8E13-377ED8A44A78}"/>
    <cellStyle name="Normal 8 4 2 5" xfId="24442" xr:uid="{C33E155E-1989-470A-AA8C-490C84E0B209}"/>
    <cellStyle name="Normal 8 4 2 6" xfId="45326" xr:uid="{891EC6FF-2DE8-41F0-A982-77E4AB39A5B1}"/>
    <cellStyle name="Normal 8 4 2 7" xfId="48619" xr:uid="{AC8EF58F-D4E4-4D45-B57D-6408375BDEE7}"/>
    <cellStyle name="Normal 8 4 3" xfId="2755" xr:uid="{9B565C97-7BEC-4164-B530-114F975F7640}"/>
    <cellStyle name="Normal 8 4 3 2" xfId="6618" xr:uid="{2A8E94E8-5C10-42A4-B23A-94EDAB6AFD31}"/>
    <cellStyle name="Normal 8 4 3 2 2" xfId="23200" xr:uid="{2DF17822-72AA-4650-BDF1-95B1287CC29B}"/>
    <cellStyle name="Normal 8 4 3 2 2 2" xfId="42919" xr:uid="{DF01C2AB-11F6-42BB-8B44-2B8E8338D1E2}"/>
    <cellStyle name="Normal 8 4 3 2 3" xfId="28107" xr:uid="{9C65415F-6CA1-4856-8612-A0AC8321048F}"/>
    <cellStyle name="Normal 8 4 3 2 4" xfId="45329" xr:uid="{21CD15D9-C714-4FC2-A04D-0E5526BCF09B}"/>
    <cellStyle name="Normal 8 4 3 3" xfId="23199" xr:uid="{9B70F187-C40E-46ED-AB8E-5266999F47BA}"/>
    <cellStyle name="Normal 8 4 3 3 2" xfId="42918" xr:uid="{47A4BC82-F677-4284-A01D-77D304BA2BC3}"/>
    <cellStyle name="Normal 8 4 3 4" xfId="24333" xr:uid="{10305C2D-756C-47E4-86E8-0755447287F5}"/>
    <cellStyle name="Normal 8 4 3 5" xfId="45328" xr:uid="{ABD7BA48-2C7D-4A7B-A988-2A27FB0CD184}"/>
    <cellStyle name="Normal 8 4 3 6" xfId="49133" xr:uid="{BE3996A3-67BC-4278-AE2C-CDD2232C1311}"/>
    <cellStyle name="Normal 8 4 4" xfId="5956" xr:uid="{F731E4FF-D8E8-4F03-98BD-6A7DB54F39FF}"/>
    <cellStyle name="Normal 8 4 4 2" xfId="23201" xr:uid="{FB879EA7-5D21-4A1D-AF57-A1939ABD842E}"/>
    <cellStyle name="Normal 8 4 4 2 2" xfId="42920" xr:uid="{A274F6EC-5216-4273-90CB-4487C6989CBD}"/>
    <cellStyle name="Normal 8 4 4 3" xfId="27443" xr:uid="{9492D74D-D61B-464C-8E50-E637DBD7C919}"/>
    <cellStyle name="Normal 8 4 4 4" xfId="45330" xr:uid="{6ABD13C1-E006-44FC-A232-F13EFFC6B46A}"/>
    <cellStyle name="Normal 8 4 5" xfId="9777" xr:uid="{D6D5751D-1D67-4B9F-B348-F8C76AA8E375}"/>
    <cellStyle name="Normal 8 4 5 2" xfId="23202" xr:uid="{5A35B44F-D5D8-4D7C-8BA0-146C75239915}"/>
    <cellStyle name="Normal 8 4 5 2 2" xfId="42921" xr:uid="{60AE8F68-CFD6-48F2-8D23-76234175AB94}"/>
    <cellStyle name="Normal 8 4 5 3" xfId="31264" xr:uid="{66B12ED7-1D96-466D-B851-2FE70D3E33DF}"/>
    <cellStyle name="Normal 8 4 5 4" xfId="45331" xr:uid="{8AC4E567-9BB9-4FD8-A629-F843400D1643}"/>
    <cellStyle name="Normal 8 4 6" xfId="13856" xr:uid="{D7F75627-AE1C-42F5-9D24-72B60902C364}"/>
    <cellStyle name="Normal 8 4 7" xfId="23196" xr:uid="{BD8E0FEC-A760-4AB2-B59C-FECCB4C377DA}"/>
    <cellStyle name="Normal 8 4 7 2" xfId="42915" xr:uid="{607A4CC6-09E8-4D5D-AD6F-A18EBE0D3632}"/>
    <cellStyle name="Normal 8 4 8" xfId="23601" xr:uid="{76E4E20E-DAC1-49EA-84E3-FA114E733693}"/>
    <cellStyle name="Normal 8 4 9" xfId="45325" xr:uid="{2990FCC1-745D-46E9-82B4-86CABB89B0F3}"/>
    <cellStyle name="Normal 8 5" xfId="1526" xr:uid="{71899B5B-AD79-49A7-BAA9-1D8AF6B224E4}"/>
    <cellStyle name="Normal 8 5 2" xfId="2925" xr:uid="{4407FD87-4799-40DF-9E96-0FCD093F5FD8}"/>
    <cellStyle name="Normal 8 5 2 2" xfId="6753" xr:uid="{109BFA19-D1C5-4254-A807-887E815C61AC}"/>
    <cellStyle name="Normal 8 5 2 2 2" xfId="28243" xr:uid="{261BD75A-9808-4049-9BA7-01F453DC31F2}"/>
    <cellStyle name="Normal 8 5 2 3" xfId="9910" xr:uid="{0C39F901-3D04-4A42-974A-94C116B366C4}"/>
    <cellStyle name="Normal 8 5 2 3 2" xfId="31397" xr:uid="{785CDB08-EA37-463A-AF4E-9EB96F0E07EB}"/>
    <cellStyle name="Normal 8 5 2 4" xfId="23204" xr:uid="{E88B0B53-211B-430F-9CA9-6DB7BE8BA046}"/>
    <cellStyle name="Normal 8 5 2 4 2" xfId="42922" xr:uid="{F2D18DD9-1385-404F-83D3-DBACE2717362}"/>
    <cellStyle name="Normal 8 5 2 5" xfId="24469" xr:uid="{205DF87E-3FB1-4064-B4F9-F00203DF8315}"/>
    <cellStyle name="Normal 8 5 2 6" xfId="45332" xr:uid="{DDAF6F62-A05C-47B4-A57F-4D0A102C6E5A}"/>
    <cellStyle name="Normal 8 5 3" xfId="2782" xr:uid="{AAC65590-300F-4AF0-9FEE-8F3E3C05E771}"/>
    <cellStyle name="Normal 8 5 3 2" xfId="6645" xr:uid="{71259EBE-C1DB-4513-A0B7-B9868CD61A9E}"/>
    <cellStyle name="Normal 8 5 3 2 2" xfId="28134" xr:uid="{1445F01E-2410-4A4E-9C6B-EE4448605CED}"/>
    <cellStyle name="Normal 8 5 3 3" xfId="23205" xr:uid="{020D04CD-6B03-4283-A274-6313C66BC6FC}"/>
    <cellStyle name="Normal 8 5 3 3 2" xfId="42923" xr:uid="{D2513F88-26CD-4486-800C-359DDB90C226}"/>
    <cellStyle name="Normal 8 5 3 4" xfId="24360" xr:uid="{917899B8-A1BB-47B5-AF61-2963CE47B094}"/>
    <cellStyle name="Normal 8 5 3 5" xfId="45333" xr:uid="{7C769F86-A661-4914-B3A7-0BDDF5CBC01E}"/>
    <cellStyle name="Normal 8 5 4" xfId="9804" xr:uid="{66E0C0FD-68CB-49FE-BBAF-808F70AEE08E}"/>
    <cellStyle name="Normal 8 5 4 2" xfId="31291" xr:uid="{F337E8D1-8605-47DA-9D2C-5D01A966B529}"/>
    <cellStyle name="Normal 8 5 5" xfId="13857" xr:uid="{8CF1DE8E-3FBB-47D3-AACF-61D4CF85CD36}"/>
    <cellStyle name="Normal 8 5 6" xfId="23203" xr:uid="{BE441431-01C7-4CA7-8D94-EEE8B943AEDE}"/>
    <cellStyle name="Normal 8 5 7" xfId="23710" xr:uid="{DE1D92AC-BF13-4E62-BD6F-D21368B798EF}"/>
    <cellStyle name="Normal 8 5 8" xfId="46972" xr:uid="{9C434F0F-F492-4158-8535-75CEB90670CE}"/>
    <cellStyle name="Normal 8 5 9" xfId="1977" xr:uid="{4B385452-1967-470D-B688-20E9058FB508}"/>
    <cellStyle name="Normal 8 6" xfId="2569" xr:uid="{4452727A-C748-47E7-9A28-B0A2D392DDE8}"/>
    <cellStyle name="Normal 8 6 2" xfId="4257" xr:uid="{FBE52F2A-6EC6-4AAA-887D-6C8A9D918D28}"/>
    <cellStyle name="Normal 8 6 2 2" xfId="8066" xr:uid="{709089CC-9699-410B-856C-8548301084FF}"/>
    <cellStyle name="Normal 8 6 2 2 2" xfId="29556" xr:uid="{7882C4C1-EFEC-4BAE-8909-450A5084D880}"/>
    <cellStyle name="Normal 8 6 2 3" xfId="23207" xr:uid="{F3382834-5432-4D8D-932C-5A1FA1FF7A5F}"/>
    <cellStyle name="Normal 8 6 2 3 2" xfId="42925" xr:uid="{E4D7432C-893B-45CE-A360-D3B83B47654F}"/>
    <cellStyle name="Normal 8 6 2 4" xfId="25781" xr:uid="{9D48F353-546B-4CB2-805B-F1B4F27BB045}"/>
    <cellStyle name="Normal 8 6 2 5" xfId="45335" xr:uid="{825F84EE-C9A9-4AA1-8AA2-742406070D4C}"/>
    <cellStyle name="Normal 8 6 2 6" xfId="48528" xr:uid="{1C1B3B3F-16AE-4941-A623-F3D75B61B6A9}"/>
    <cellStyle name="Normal 8 6 3" xfId="13858" xr:uid="{FB533F84-4A69-4B6B-B726-C3FE9BCA7BC2}"/>
    <cellStyle name="Normal 8 6 3 2" xfId="49073" xr:uid="{FB72FCCF-1D03-4176-9FE6-99E697C9B1B4}"/>
    <cellStyle name="Normal 8 6 4" xfId="23206" xr:uid="{0A57FC9E-48F8-4DBA-8438-7361671BE3DD}"/>
    <cellStyle name="Normal 8 6 4 2" xfId="42924" xr:uid="{F6C0D4F5-7A88-4932-8FDE-3584915930E6}"/>
    <cellStyle name="Normal 8 6 5" xfId="45334" xr:uid="{35A265BD-474A-44F1-A459-7D6BC24F5BF7}"/>
    <cellStyle name="Normal 8 6 6" xfId="46790" xr:uid="{52A894BD-1F7E-430B-B832-90215D41DF09}"/>
    <cellStyle name="Normal 8 7" xfId="5881" xr:uid="{9FADE2D2-FCC8-485A-BA67-BCAC2602B69C}"/>
    <cellStyle name="Normal 8 7 2" xfId="13859" xr:uid="{C4BDBB8D-FCEB-42D6-AA7A-45DF11230D23}"/>
    <cellStyle name="Normal 8 7 3" xfId="23208" xr:uid="{9BEB2A98-B010-4BFB-B6EC-16D56149D326}"/>
    <cellStyle name="Normal 8 7 3 2" xfId="42926" xr:uid="{F889CDD0-C2F2-4F66-975C-DF0CCEE47420}"/>
    <cellStyle name="Normal 8 7 4" xfId="27368" xr:uid="{9981015D-E6C3-40C4-84B3-EFCDC0798A5C}"/>
    <cellStyle name="Normal 8 7 5" xfId="45336" xr:uid="{CA645155-2738-4556-9AFB-7741E57AFB53}"/>
    <cellStyle name="Normal 8 8" xfId="23209" xr:uid="{49BBDB82-7868-4A63-869E-3083347CFE97}"/>
    <cellStyle name="Normal 8 8 2" xfId="42927" xr:uid="{2A6693BA-3297-49D8-9AE9-C296FB807C51}"/>
    <cellStyle name="Normal 8 8 3" xfId="45337" xr:uid="{E674CE7A-1358-4B08-903F-8277BBB99AFE}"/>
    <cellStyle name="Normal 8 9" xfId="23522" xr:uid="{C2267B6C-5F54-4C30-BD40-84AB4671E513}"/>
    <cellStyle name="Normal 80" xfId="1515" xr:uid="{5F88EDA3-8753-423C-A591-D029B63342A4}"/>
    <cellStyle name="Normal 80 2" xfId="3555" xr:uid="{963F2777-C8CE-4AAA-B1A5-E28B9F82A5C4}"/>
    <cellStyle name="Normal 81" xfId="1516" xr:uid="{F6FA1D4D-4CB1-45E4-B6A5-C2CA339A3E4E}"/>
    <cellStyle name="Normal 81 2" xfId="4472" xr:uid="{5809C850-3160-4F25-9700-BB457B09BDAF}"/>
    <cellStyle name="Normal 82" xfId="1517" xr:uid="{2018F39E-BAF2-41F2-973F-DFD5AB40E181}"/>
    <cellStyle name="Normal 82 2" xfId="5869" xr:uid="{6E5C742B-AB1F-4B87-A624-36BCCDDC71A4}"/>
    <cellStyle name="Normal 83" xfId="1518" xr:uid="{48096C3E-E056-4031-B403-E53696404EB9}"/>
    <cellStyle name="Normal 83 2" xfId="5871" xr:uid="{CE8C7721-B0F4-498F-BECB-835935464AB7}"/>
    <cellStyle name="Normal 84" xfId="1519" xr:uid="{5A26FDE4-36C5-47C7-96C5-17C9C89A9616}"/>
    <cellStyle name="Normal 84 2" xfId="5872" xr:uid="{C58E0780-1672-4D5A-8505-9C974A02708C}"/>
    <cellStyle name="Normal 85" xfId="1520" xr:uid="{22501CFF-F7F3-44ED-A2B1-472B216D8C3C}"/>
    <cellStyle name="Normal 85 2" xfId="9637" xr:uid="{18B885FB-FBA8-4122-9056-29F2FB82EC3C}"/>
    <cellStyle name="Normal 86" xfId="1521" xr:uid="{6AB890A1-963C-403F-8B4D-6B264052E8FD}"/>
    <cellStyle name="Normal 86 2" xfId="9742" xr:uid="{391C4DC3-E499-43E9-A8BD-EF8B04ED134C}"/>
    <cellStyle name="Normal 87" xfId="1522" xr:uid="{9E2A773B-9A97-4836-89D2-1C2A4FCC3AF4}"/>
    <cellStyle name="Normal 87 2" xfId="9924" xr:uid="{E83B12C7-1554-4295-BD6D-500FECE2F138}"/>
    <cellStyle name="Normal 88" xfId="1523" xr:uid="{50D1B373-4A8A-4A54-9C68-DEC8643FA166}"/>
    <cellStyle name="Normal 88 2" xfId="9927" xr:uid="{6DA57F62-514B-4D4B-871D-119EB6E239CF}"/>
    <cellStyle name="Normal 89" xfId="1524" xr:uid="{440A3DE6-D9F8-401B-9754-1318B85C66E6}"/>
    <cellStyle name="Normal 89 2" xfId="9931" xr:uid="{E6FE16C1-91C0-4943-AC8B-82E4FC662B7F}"/>
    <cellStyle name="Normal 9" xfId="907" xr:uid="{FAE539D5-315E-4A7E-8FDB-13E082783401}"/>
    <cellStyle name="Normal 9 10" xfId="23523" xr:uid="{96C8E51E-EC7B-427D-A922-9CE184204372}"/>
    <cellStyle name="Normal 9 11" xfId="45579" xr:uid="{6B45CE69-D5D9-4A32-9437-ED5D55F53149}"/>
    <cellStyle name="Normal 9 12" xfId="49606" xr:uid="{883E2724-9703-43EF-9940-83039C949729}"/>
    <cellStyle name="Normal 9 2" xfId="908" xr:uid="{49A600D7-F9FE-4CB4-9CAF-CF32EDC9A21D}"/>
    <cellStyle name="Normal 9 2 10" xfId="13860" xr:uid="{03A3C729-031C-4426-914C-1494DF54AA58}"/>
    <cellStyle name="Normal 9 2 11" xfId="23210" xr:uid="{C489762C-2178-465C-A67E-55DFC1BCC17B}"/>
    <cellStyle name="Normal 9 2 12" xfId="1830" xr:uid="{C1305126-061F-4AED-9431-60FF5230E7BE}"/>
    <cellStyle name="Normal 9 2 2" xfId="2856" xr:uid="{852068F1-9CBB-47C9-B488-954A3E02729C}"/>
    <cellStyle name="Normal 9 2 2 2" xfId="6684" xr:uid="{42BA8744-EA63-443B-B772-85C69730A0A2}"/>
    <cellStyle name="Normal 9 2 2 2 2" xfId="13863" xr:uid="{C4E7BA93-8793-4AA7-9CA7-08FB3FE5DABF}"/>
    <cellStyle name="Normal 9 2 2 2 2 2" xfId="13864" xr:uid="{2780C8DD-7A3A-49BE-B695-4DF1D0526E92}"/>
    <cellStyle name="Normal 9 2 2 2 2 2 2" xfId="13865" xr:uid="{0D62BC3A-6BC0-44DF-8CCE-36A1A4931CAB}"/>
    <cellStyle name="Normal 9 2 2 2 2 2 2 2" xfId="34437" xr:uid="{8CD37B04-15AA-45D7-8506-F8482A9AD465}"/>
    <cellStyle name="Normal 9 2 2 2 2 2 3" xfId="34436" xr:uid="{69698993-2342-4D77-BC9F-130CFE148E4E}"/>
    <cellStyle name="Normal 9 2 2 2 2 3" xfId="13866" xr:uid="{4B19A62A-9DCA-4F6A-82C7-CED6212D07A9}"/>
    <cellStyle name="Normal 9 2 2 2 2 3 2" xfId="34438" xr:uid="{18D54F23-181E-47AC-B4A1-09A82C70CD66}"/>
    <cellStyle name="Normal 9 2 2 2 2 4" xfId="34435" xr:uid="{65296E17-5398-414F-8A1D-F90D5F74003A}"/>
    <cellStyle name="Normal 9 2 2 2 3" xfId="13867" xr:uid="{3FE5B3BC-86AE-4050-913B-AC6BFADDFE1F}"/>
    <cellStyle name="Normal 9 2 2 2 3 2" xfId="13868" xr:uid="{30E84789-0450-4646-B2FA-86EF05620C84}"/>
    <cellStyle name="Normal 9 2 2 2 3 2 2" xfId="34440" xr:uid="{535F05DD-C048-4795-9D24-535D0AB6CBB0}"/>
    <cellStyle name="Normal 9 2 2 2 3 3" xfId="34439" xr:uid="{8CB026FB-7688-4004-898B-280D127954D3}"/>
    <cellStyle name="Normal 9 2 2 2 4" xfId="13869" xr:uid="{9BFEDB74-9B6E-4BFE-93F2-840D024837A4}"/>
    <cellStyle name="Normal 9 2 2 2 4 2" xfId="13870" xr:uid="{4A4BD7DB-F18D-4DCB-837A-74E3C4740597}"/>
    <cellStyle name="Normal 9 2 2 2 4 2 2" xfId="34442" xr:uid="{D3CD197B-1DD9-41DE-ACEB-7D613BEE2DFF}"/>
    <cellStyle name="Normal 9 2 2 2 4 3" xfId="34441" xr:uid="{6E20608E-0B7A-4B94-A230-B5934E74F7AB}"/>
    <cellStyle name="Normal 9 2 2 2 5" xfId="13871" xr:uid="{AEDA30C3-1148-4C18-9300-60AD3D7FF011}"/>
    <cellStyle name="Normal 9 2 2 2 5 2" xfId="34443" xr:uid="{4FF269A5-43E7-45FB-9A94-78E4B368B686}"/>
    <cellStyle name="Normal 9 2 2 2 6" xfId="13862" xr:uid="{FC6EB381-EF2C-485B-9761-5094BE898912}"/>
    <cellStyle name="Normal 9 2 2 2 6 2" xfId="34434" xr:uid="{3C60EDC5-FB6D-4F6D-89C7-7DD496844E4C}"/>
    <cellStyle name="Normal 9 2 2 2 7" xfId="28174" xr:uid="{2CED2BA0-ACF7-4CD3-8350-0DCB7522D710}"/>
    <cellStyle name="Normal 9 2 2 3" xfId="9841" xr:uid="{CE4B23A0-68AE-4E1C-9144-F6F93C139EE3}"/>
    <cellStyle name="Normal 9 2 2 3 2" xfId="13873" xr:uid="{DCF3376B-F3EA-4F18-8CE0-9019FC185609}"/>
    <cellStyle name="Normal 9 2 2 3 2 2" xfId="13874" xr:uid="{75245732-5A60-440E-A2F4-BAF7B597B902}"/>
    <cellStyle name="Normal 9 2 2 3 2 2 2" xfId="34446" xr:uid="{A6EF8FD3-0BE2-4192-B6F3-755D481EA6AC}"/>
    <cellStyle name="Normal 9 2 2 3 2 3" xfId="34445" xr:uid="{8AB0A61A-127B-44BF-AE58-055C4ABBFA61}"/>
    <cellStyle name="Normal 9 2 2 3 3" xfId="13875" xr:uid="{A4A195A4-BDD2-4269-B59C-29B78277B3F1}"/>
    <cellStyle name="Normal 9 2 2 3 3 2" xfId="34447" xr:uid="{E1873DA8-2800-4344-8433-518FCE23B8E6}"/>
    <cellStyle name="Normal 9 2 2 3 4" xfId="13872" xr:uid="{B88A721E-3817-406E-81D5-4CFD6D04B812}"/>
    <cellStyle name="Normal 9 2 2 3 4 2" xfId="34444" xr:uid="{D7A2A3F6-3BAE-4D7A-90B8-85160A5E0460}"/>
    <cellStyle name="Normal 9 2 2 3 5" xfId="31328" xr:uid="{C8911BF8-B4E7-4C1A-AF74-C9D999C2F64B}"/>
    <cellStyle name="Normal 9 2 2 4" xfId="13876" xr:uid="{E9206D1E-4B80-4C8E-AA50-4AC9AF7EFC06}"/>
    <cellStyle name="Normal 9 2 2 4 2" xfId="13877" xr:uid="{E8099382-B6FE-4E3F-917D-CCA650FDB701}"/>
    <cellStyle name="Normal 9 2 2 4 2 2" xfId="34449" xr:uid="{6BB7CA1A-17FD-46FF-B34F-38B084888B3D}"/>
    <cellStyle name="Normal 9 2 2 4 3" xfId="34448" xr:uid="{021D7634-B113-44AC-A339-2A72C8B70ACB}"/>
    <cellStyle name="Normal 9 2 2 5" xfId="13878" xr:uid="{F86A92C1-CE1C-4203-9A82-CC338B5E939E}"/>
    <cellStyle name="Normal 9 2 2 5 2" xfId="13879" xr:uid="{5ECCB744-4A48-44A5-B29C-66AA31413263}"/>
    <cellStyle name="Normal 9 2 2 5 2 2" xfId="34451" xr:uid="{9A151CA5-9279-438D-9E7A-DA52F48D7A98}"/>
    <cellStyle name="Normal 9 2 2 5 3" xfId="34450" xr:uid="{A74C23F7-D465-4EB7-8FD2-C227457F68BD}"/>
    <cellStyle name="Normal 9 2 2 6" xfId="13880" xr:uid="{425FB946-3F56-4D31-A520-05307C5A87EC}"/>
    <cellStyle name="Normal 9 2 2 6 2" xfId="34452" xr:uid="{4C1150AA-069F-4669-BE3D-65EE85DED853}"/>
    <cellStyle name="Normal 9 2 2 7" xfId="13861" xr:uid="{C02F618F-E782-4970-9239-D3341E07AB85}"/>
    <cellStyle name="Normal 9 2 2 7 2" xfId="34433" xr:uid="{8B17F27F-C5A2-4B6A-9A65-FBE415867A14}"/>
    <cellStyle name="Normal 9 2 2 8" xfId="24400" xr:uid="{F6AA6F4A-1F1A-4EDB-9834-C22C12CB3DD7}"/>
    <cellStyle name="Normal 9 2 3" xfId="2573" xr:uid="{18ADDC10-8B0A-45DE-95D3-3853BD1E8F4A}"/>
    <cellStyle name="Normal 9 2 3 2" xfId="6511" xr:uid="{ACE45ED0-8490-49D6-A174-0C52EF43B6CF}"/>
    <cellStyle name="Normal 9 2 3 2 2" xfId="13883" xr:uid="{5D78DEB7-BB2C-4F54-9C5B-8700EBA21A20}"/>
    <cellStyle name="Normal 9 2 3 2 2 2" xfId="13884" xr:uid="{D616AF0A-A62D-4822-99D9-EB4CA03D486E}"/>
    <cellStyle name="Normal 9 2 3 2 2 2 2" xfId="34456" xr:uid="{D66E2F99-50BD-4A8D-93D0-7100FD73CF45}"/>
    <cellStyle name="Normal 9 2 3 2 2 3" xfId="34455" xr:uid="{4FD62FBB-A56D-48A7-AA2A-00561074B958}"/>
    <cellStyle name="Normal 9 2 3 2 3" xfId="13885" xr:uid="{E6B55B42-B8D1-4CAB-8B76-B1EBB3F46A6E}"/>
    <cellStyle name="Normal 9 2 3 2 3 2" xfId="34457" xr:uid="{FE44E078-35AE-4B2D-8196-77FF7BCDCE30}"/>
    <cellStyle name="Normal 9 2 3 2 4" xfId="13882" xr:uid="{F18F1E40-0400-4826-850D-EEA5CACF54ED}"/>
    <cellStyle name="Normal 9 2 3 2 4 2" xfId="34454" xr:uid="{DD7969B0-A711-40ED-A7DC-7CBDD79A2481}"/>
    <cellStyle name="Normal 9 2 3 2 5" xfId="28000" xr:uid="{0BDCE179-264A-4BE6-A89D-97F8046C6E07}"/>
    <cellStyle name="Normal 9 2 3 3" xfId="13886" xr:uid="{94BAAC96-5ED8-4B5A-9AE3-C43D3B461833}"/>
    <cellStyle name="Normal 9 2 3 3 2" xfId="13887" xr:uid="{04F98AD8-1762-4DBF-ABA7-85BAEE5371EE}"/>
    <cellStyle name="Normal 9 2 3 3 2 2" xfId="34459" xr:uid="{83AFF140-667D-4C29-9BED-AE00B1314F37}"/>
    <cellStyle name="Normal 9 2 3 3 3" xfId="34458" xr:uid="{E6121983-E671-44A9-B471-7B7ED601B301}"/>
    <cellStyle name="Normal 9 2 3 4" xfId="13888" xr:uid="{F4E2C838-D974-47D0-8FEE-13FBBFBD9020}"/>
    <cellStyle name="Normal 9 2 3 4 2" xfId="13889" xr:uid="{2300D41A-BAB4-4FD5-A450-3280FCD64E5A}"/>
    <cellStyle name="Normal 9 2 3 4 2 2" xfId="34461" xr:uid="{1BD72BCB-6BFE-4168-A961-BE0737197D32}"/>
    <cellStyle name="Normal 9 2 3 4 3" xfId="34460" xr:uid="{CF441558-626E-428C-8BB4-DA5542F13B6B}"/>
    <cellStyle name="Normal 9 2 3 5" xfId="13890" xr:uid="{ECABB691-0434-4E1C-88CC-E4282421E4A2}"/>
    <cellStyle name="Normal 9 2 3 5 2" xfId="34462" xr:uid="{3AED661F-8DB9-4A19-AC88-69E11A72E77E}"/>
    <cellStyle name="Normal 9 2 3 6" xfId="13881" xr:uid="{6A30542D-F7FB-4F52-A95E-20C92EE20DA7}"/>
    <cellStyle name="Normal 9 2 3 6 2" xfId="34453" xr:uid="{4FC1139A-DAEF-471C-9B38-2CA29A4084B1}"/>
    <cellStyle name="Normal 9 2 3 7" xfId="24218" xr:uid="{5FDC5349-2E57-43A6-B6DF-5BEA3E681D94}"/>
    <cellStyle name="Normal 9 2 4" xfId="9696" xr:uid="{28A1ECA5-1DDC-4A31-A6DA-823352770DD1}"/>
    <cellStyle name="Normal 9 2 4 2" xfId="13892" xr:uid="{F0E6B69A-BB18-428F-AECF-A5AEE964BD1E}"/>
    <cellStyle name="Normal 9 2 4 2 2" xfId="13893" xr:uid="{BD7BD9D5-023F-48BD-9B3E-DE6049FE30C6}"/>
    <cellStyle name="Normal 9 2 4 2 2 2" xfId="34465" xr:uid="{88968BA4-4E65-4B2E-BBE7-2BAB198894C0}"/>
    <cellStyle name="Normal 9 2 4 2 3" xfId="34464" xr:uid="{C919C72E-F8C3-42B5-A7CC-465FE8FDC08B}"/>
    <cellStyle name="Normal 9 2 4 3" xfId="13894" xr:uid="{6E6DFB01-A8DB-4D1A-91A5-B354F8EECC3C}"/>
    <cellStyle name="Normal 9 2 4 3 2" xfId="34466" xr:uid="{56BB2A21-D670-4BC6-9E83-3320496F68FC}"/>
    <cellStyle name="Normal 9 2 4 4" xfId="13891" xr:uid="{7A37799D-B6A8-40B6-8087-B7630C3EA363}"/>
    <cellStyle name="Normal 9 2 4 4 2" xfId="34463" xr:uid="{A9C8E2E4-2324-4BC2-B0E6-50D2911F7C74}"/>
    <cellStyle name="Normal 9 2 4 5" xfId="31184" xr:uid="{9A6B27C5-BF8F-4804-AB0B-AF2437C1117E}"/>
    <cellStyle name="Normal 9 2 5" xfId="13895" xr:uid="{8E760B2D-BA66-4EB6-BE8D-AECE46F0CF67}"/>
    <cellStyle name="Normal 9 2 5 2" xfId="13896" xr:uid="{F167AE9D-B122-49A2-BC33-BADFC10FF1D3}"/>
    <cellStyle name="Normal 9 2 5 2 2" xfId="34468" xr:uid="{A4C302DC-35BE-4CAA-B942-ADB621AEF4A5}"/>
    <cellStyle name="Normal 9 2 5 3" xfId="34467" xr:uid="{E1906A1D-853C-410B-979A-D082B5E574EF}"/>
    <cellStyle name="Normal 9 2 6" xfId="13897" xr:uid="{B96F135F-D818-4805-91A3-B7ED3D9B0597}"/>
    <cellStyle name="Normal 9 2 6 2" xfId="13898" xr:uid="{37A7ADE7-3043-426F-A3F6-8496C269075B}"/>
    <cellStyle name="Normal 9 2 6 2 2" xfId="34470" xr:uid="{2A4B37ED-42EA-483E-AD1F-DE406BC38297}"/>
    <cellStyle name="Normal 9 2 6 3" xfId="34469" xr:uid="{776DA76A-0447-4D22-BB3A-36C4F1DDC23F}"/>
    <cellStyle name="Normal 9 2 7" xfId="13899" xr:uid="{E067B4C7-A020-4902-AA3F-D8A87D0FD56A}"/>
    <cellStyle name="Normal 9 2 7 2" xfId="34471" xr:uid="{558A93A8-3D02-4F26-98D7-C05482C08C02}"/>
    <cellStyle name="Normal 9 2 8" xfId="13900" xr:uid="{634C3AF3-A845-4708-AD1A-EAD109189028}"/>
    <cellStyle name="Normal 9 2 8 2" xfId="34472" xr:uid="{DCF470BE-D21A-4979-BC34-B70C947B29E5}"/>
    <cellStyle name="Normal 9 2 9" xfId="13901" xr:uid="{4CDF71C4-237F-4472-9A78-E80EB07D40D2}"/>
    <cellStyle name="Normal 9 3" xfId="909" xr:uid="{37EAA18D-07A7-4F6E-891C-A8C908478E2D}"/>
    <cellStyle name="Normal 9 3 2" xfId="2574" xr:uid="{FE3C0316-CC3E-4CC4-8447-00BACC27FDCE}"/>
    <cellStyle name="Normal 9 3 2 2" xfId="48620" xr:uid="{82874EF4-0162-4D2C-A72D-67AA299376D3}"/>
    <cellStyle name="Normal 9 3 3" xfId="4500" xr:uid="{D9BAC540-B43E-4CCE-8F2D-001B63E7E4F2}"/>
    <cellStyle name="Normal 9 3 3 2" xfId="8298" xr:uid="{9A46DAB9-201F-4AEA-9406-B90E001F0E7A}"/>
    <cellStyle name="Normal 9 3 3 2 2" xfId="29788" xr:uid="{5479A55B-A3B2-4878-9852-E88E004E3A25}"/>
    <cellStyle name="Normal 9 3 3 3" xfId="26013" xr:uid="{CAD7B332-B016-4744-A64A-C87D1356A1F7}"/>
    <cellStyle name="Normal 9 3 3 4" xfId="49134" xr:uid="{BE1F1751-391E-4C18-8D29-AEB3CC224B82}"/>
    <cellStyle name="Normal 9 3 4" xfId="5957" xr:uid="{C3160CA0-BE0D-4B35-8B66-3DB3E52DDCDF}"/>
    <cellStyle name="Normal 9 3 4 2" xfId="27444" xr:uid="{D9A9E3F1-F48A-4591-856B-BDE43CB94AD9}"/>
    <cellStyle name="Normal 9 3 5" xfId="13902" xr:uid="{165EE2A8-8819-4714-B45C-ECA0A51B5321}"/>
    <cellStyle name="Normal 9 3 6" xfId="23211" xr:uid="{8BE0F1C7-2116-4C7C-BC3C-31C2ECB41C21}"/>
    <cellStyle name="Normal 9 3 7" xfId="23602" xr:uid="{E37D4A27-FB2D-4F65-A4DF-6AEEF3B9A2CB}"/>
    <cellStyle name="Normal 9 3 8" xfId="46866" xr:uid="{9D8650BF-EF6C-464C-ADA5-9A087CFFDDF7}"/>
    <cellStyle name="Normal 9 4" xfId="1044" xr:uid="{0B26C44F-86E9-4F14-993B-206C0456EAAA}"/>
    <cellStyle name="Normal 9 4 2" xfId="2899" xr:uid="{C45D3D5B-47F8-4273-9178-1C5E86CC64CA}"/>
    <cellStyle name="Normal 9 4 2 2" xfId="6727" xr:uid="{1D9CD0EB-3C71-4FF8-B72A-3EBC53195613}"/>
    <cellStyle name="Normal 9 4 2 2 2" xfId="28217" xr:uid="{19088604-0C81-4152-AEAE-AF270851A3A3}"/>
    <cellStyle name="Normal 9 4 2 3" xfId="9884" xr:uid="{3226D4E0-1ABB-448E-8280-9814835E94A8}"/>
    <cellStyle name="Normal 9 4 2 3 2" xfId="31371" xr:uid="{755AC24C-66DC-4799-BF09-E49AB71186A5}"/>
    <cellStyle name="Normal 9 4 2 4" xfId="24443" xr:uid="{78B8566D-F3FF-4632-A265-6AEC0026FF79}"/>
    <cellStyle name="Normal 9 4 3" xfId="2756" xr:uid="{67FE0060-94BA-4783-8BCE-10C702943D38}"/>
    <cellStyle name="Normal 9 4 3 2" xfId="6619" xr:uid="{AB1913CB-E8AA-41FF-A3F5-470EDE6C7BBC}"/>
    <cellStyle name="Normal 9 4 3 2 2" xfId="28108" xr:uid="{DD9EE27E-49D6-4917-9C50-17C357E37F08}"/>
    <cellStyle name="Normal 9 4 3 3" xfId="24334" xr:uid="{40520463-089C-48F3-9F3B-EF2ADEACAA07}"/>
    <cellStyle name="Normal 9 4 4" xfId="9778" xr:uid="{7AF18F97-AC6E-43D6-B640-F01088734526}"/>
    <cellStyle name="Normal 9 4 4 2" xfId="31265" xr:uid="{45D825DD-AC56-40D6-A4C6-68E5E1D5D7AF}"/>
    <cellStyle name="Normal 9 4 5" xfId="13903" xr:uid="{991A0A3B-609C-4DE0-8478-2F25C5F315DA}"/>
    <cellStyle name="Normal 9 4 6" xfId="23212" xr:uid="{B38B5770-3F9F-4868-848C-F406F41A8BF9}"/>
    <cellStyle name="Normal 9 4 7" xfId="1981" xr:uid="{47E2F0E1-F015-4DAE-BA5F-4A4BA5408253}"/>
    <cellStyle name="Normal 9 5" xfId="2783" xr:uid="{88371841-9301-4157-8114-8113FDF1319C}"/>
    <cellStyle name="Normal 9 5 2" xfId="2926" xr:uid="{A4306727-1649-4863-BF2B-7A805395416A}"/>
    <cellStyle name="Normal 9 5 2 2" xfId="6754" xr:uid="{18FE2D55-F7BB-4B47-A1FC-BD0F5B74DC8B}"/>
    <cellStyle name="Normal 9 5 2 2 2" xfId="28244" xr:uid="{1FC588B9-36F2-423E-BC35-08D240DBB08E}"/>
    <cellStyle name="Normal 9 5 2 3" xfId="9911" xr:uid="{3EE92F9A-4AF5-4E50-84D9-86647BD7BE65}"/>
    <cellStyle name="Normal 9 5 2 3 2" xfId="31398" xr:uid="{A60987B4-CDD3-4009-A5D1-364B02093ECA}"/>
    <cellStyle name="Normal 9 5 2 4" xfId="24470" xr:uid="{5608C838-8B6F-4B7D-9768-BE6E4251B293}"/>
    <cellStyle name="Normal 9 5 2 5" xfId="48529" xr:uid="{6AFF72F0-AD44-40A0-A34A-7E9C4A5415F3}"/>
    <cellStyle name="Normal 9 5 3" xfId="6646" xr:uid="{CDEB07CF-D252-4845-8D93-2070F9EE1016}"/>
    <cellStyle name="Normal 9 5 3 2" xfId="28135" xr:uid="{252A87AB-3E54-4D50-ACFA-8BD3407EB6D9}"/>
    <cellStyle name="Normal 9 5 3 3" xfId="49074" xr:uid="{BAED2F60-32B1-41ED-A5CA-9DAC8CF0E935}"/>
    <cellStyle name="Normal 9 5 4" xfId="9805" xr:uid="{F2F7209F-755B-4710-8068-37639FC34973}"/>
    <cellStyle name="Normal 9 5 4 2" xfId="31292" xr:uid="{5A672779-B134-45F8-ADE5-AED9B38F9C87}"/>
    <cellStyle name="Normal 9 5 5" xfId="13904" xr:uid="{3341B601-D7F1-414B-9BAB-588651E50B58}"/>
    <cellStyle name="Normal 9 5 5 2" xfId="34473" xr:uid="{0BE21AE4-605C-4A4F-B3E2-E438EC8508A8}"/>
    <cellStyle name="Normal 9 5 6" xfId="24361" xr:uid="{DB766245-E9B8-43C9-B998-27F0C7378F5A}"/>
    <cellStyle name="Normal 9 5 7" xfId="46791" xr:uid="{B4E69D12-5D74-4EC3-A832-0FD161E77C95}"/>
    <cellStyle name="Normal 9 6" xfId="2572" xr:uid="{2BD32E11-F07E-4434-AFE8-84F8556A86A5}"/>
    <cellStyle name="Normal 9 6 2" xfId="13905" xr:uid="{59A5FEE4-B5EA-4E45-8389-98760C424FFA}"/>
    <cellStyle name="Normal 9 6 3" xfId="47315" xr:uid="{7E939F33-71B8-40EC-A922-75D26569C550}"/>
    <cellStyle name="Normal 9 7" xfId="5882" xr:uid="{CE8DCE25-AB89-479B-995B-6CF9B7A47C1A}"/>
    <cellStyle name="Normal 9 7 2" xfId="13906" xr:uid="{0324A5BF-36BA-4D88-A79C-FE0B01DA534C}"/>
    <cellStyle name="Normal 9 7 3" xfId="27369" xr:uid="{C439A4C3-AA71-4424-8334-7DA4E4D1EB54}"/>
    <cellStyle name="Normal 9 7 4" xfId="49063" xr:uid="{F400C1DC-0B7D-4CF5-97A5-DC52C2FD8189}"/>
    <cellStyle name="Normal 9 8" xfId="13907" xr:uid="{01DB44C9-4D83-4F4B-87C0-F856215C8F23}"/>
    <cellStyle name="Normal 9 9" xfId="10032" xr:uid="{917A59AC-0D4F-4A5C-949A-CB7095483A12}"/>
    <cellStyle name="Normal 90" xfId="1527" xr:uid="{4139DAD2-93A4-44DC-B56A-F0BB10C8B181}"/>
    <cellStyle name="Normal 90 2" xfId="9930" xr:uid="{6153AD1C-BFE7-4D1B-90BE-52054FC7A385}"/>
    <cellStyle name="Normal 91" xfId="1525" xr:uid="{170B9649-63D5-4B67-9D6C-E0C1E6569D2E}"/>
    <cellStyle name="Normal 91 2" xfId="9929" xr:uid="{F3299817-1278-418F-BAA4-24D7723D4D0A}"/>
    <cellStyle name="Normal 92" xfId="1552" xr:uid="{209104B2-838C-426B-BEBE-2C42C5FFB17A}"/>
    <cellStyle name="Normal 92 2" xfId="9932" xr:uid="{09C8C469-3C0D-47D7-B63E-F31A99A97778}"/>
    <cellStyle name="Normal 93" xfId="1549" xr:uid="{E37E4439-BB74-4209-BE5F-1266FACDA4FC}"/>
    <cellStyle name="Normal 93 2" xfId="31411" xr:uid="{D9D07372-E359-4704-A2F7-EBDA5032669A}"/>
    <cellStyle name="Normal 93 3" xfId="9933" xr:uid="{A8000944-3307-4C8E-B035-847D25C53DAB}"/>
    <cellStyle name="Normal 94" xfId="1559" xr:uid="{EC962A34-8345-496D-BA3B-F71A261C4E43}"/>
    <cellStyle name="Normal 94 2" xfId="37154" xr:uid="{FDBFDDD7-833E-4F35-B2DE-B9835796F3FC}"/>
    <cellStyle name="Normal 94 3" xfId="16742" xr:uid="{2131DC0C-A2BF-4A80-BE79-22C0FBF1E5C2}"/>
    <cellStyle name="Normal 95" xfId="1565" xr:uid="{8F1C7B71-AFDE-4328-AF85-6B5DF9CCA080}"/>
    <cellStyle name="Normal 95 2" xfId="37155" xr:uid="{EACFD567-B6A4-418C-B281-A4279EA6C905}"/>
    <cellStyle name="Normal 95 3" xfId="16743" xr:uid="{B06B5BCA-D4C4-4DCC-BB3B-FAAA0538BA40}"/>
    <cellStyle name="Normal 96" xfId="1566" xr:uid="{05D67429-8FB3-4E70-BEF3-8DDA6446F1E2}"/>
    <cellStyle name="Normal 96 2" xfId="23512" xr:uid="{533CA946-DC23-4056-9DCA-B2A1F219532A}"/>
    <cellStyle name="Normal 97" xfId="1567" xr:uid="{A953051D-4D77-4C49-A17E-0E9EA2BB5B1B}"/>
    <cellStyle name="Normal 97 2" xfId="45569" xr:uid="{CD9E1C53-FDAE-4EA7-AD54-0EC6E5641582}"/>
    <cellStyle name="Normal 98" xfId="1568" xr:uid="{A22867BB-87FC-4A80-BE3B-0C5C898A70EE}"/>
    <cellStyle name="Normal 98 2" xfId="49565" xr:uid="{6376E796-2129-4B68-80C8-08A3D532E14D}"/>
    <cellStyle name="Normal 99" xfId="1569" xr:uid="{3E4EAADD-E20B-4B82-8170-1D7C385A9661}"/>
    <cellStyle name="Normal 99 2" xfId="49566" xr:uid="{2EE6D0A3-77CD-40F5-8F6D-4A326D95A5E6}"/>
    <cellStyle name="Normalny 4" xfId="1956" xr:uid="{DA68250F-A234-439C-A852-43825EADEF3C}"/>
    <cellStyle name="Note 10" xfId="4774" xr:uid="{32B55DBC-546E-4572-A2B4-225C06D2F21D}"/>
    <cellStyle name="Note 10 2" xfId="8542" xr:uid="{DEC83BEE-8A72-4006-9B5F-23017497A29E}"/>
    <cellStyle name="Note 10 2 2" xfId="13909" xr:uid="{7E614D9B-AA4C-44C6-98D1-49485D2878F5}"/>
    <cellStyle name="Note 10 2 2 2" xfId="13910" xr:uid="{FF08856D-C579-4092-A1E5-B8228D38DC24}"/>
    <cellStyle name="Note 10 2 2 2 2" xfId="13911" xr:uid="{118DFC3D-3DF8-41B9-990F-0115B3234587}"/>
    <cellStyle name="Note 10 2 2 2 2 2" xfId="13912" xr:uid="{F38F8C8F-ADB0-427B-B04C-AD07360462DB}"/>
    <cellStyle name="Note 10 2 2 2 2 2 2" xfId="34478" xr:uid="{9EE5AACA-9433-4FC6-903C-71E00AF421E5}"/>
    <cellStyle name="Note 10 2 2 2 2 3" xfId="34477" xr:uid="{D411E6DE-C874-45C2-B4C7-DB0A5C81970C}"/>
    <cellStyle name="Note 10 2 2 2 3" xfId="13913" xr:uid="{54FFE833-2736-45F0-AD46-EBC0EEA6A4B1}"/>
    <cellStyle name="Note 10 2 2 2 3 2" xfId="34479" xr:uid="{49501D05-1724-4A97-854F-4302A559D30D}"/>
    <cellStyle name="Note 10 2 2 2 4" xfId="34476" xr:uid="{CECFDCB1-0A8D-4C46-A531-5D9BD9461440}"/>
    <cellStyle name="Note 10 2 2 3" xfId="13914" xr:uid="{D9CE7E76-48F5-4C77-8A45-FF0580A73642}"/>
    <cellStyle name="Note 10 2 2 3 2" xfId="13915" xr:uid="{8AF54A62-161B-4587-A286-5C83E14B3DFC}"/>
    <cellStyle name="Note 10 2 2 3 2 2" xfId="34481" xr:uid="{72CCA14D-86D6-44D7-BFF0-3DDE9275B2EF}"/>
    <cellStyle name="Note 10 2 2 3 3" xfId="34480" xr:uid="{55F21DED-44DD-4463-ADCA-C3CE8E618933}"/>
    <cellStyle name="Note 10 2 2 4" xfId="13916" xr:uid="{3BCCBF5F-1F64-4094-8971-6CB4AFE56526}"/>
    <cellStyle name="Note 10 2 2 4 2" xfId="13917" xr:uid="{9959B3C9-703D-497B-B9F9-BC5263729D1B}"/>
    <cellStyle name="Note 10 2 2 4 2 2" xfId="34483" xr:uid="{74475B38-4E24-4C91-86D8-C958BE0819B3}"/>
    <cellStyle name="Note 10 2 2 4 3" xfId="34482" xr:uid="{08EB9887-37E3-4DCC-99F3-7C683842BD38}"/>
    <cellStyle name="Note 10 2 2 5" xfId="13918" xr:uid="{5BAE7E91-5094-443F-817A-7F514051ECC0}"/>
    <cellStyle name="Note 10 2 2 5 2" xfId="34484" xr:uid="{7CEB0B61-854C-4E07-8DFF-207143BA8C9F}"/>
    <cellStyle name="Note 10 2 2 6" xfId="34475" xr:uid="{29306BBA-C513-4BFA-B8B7-3094F6BDEFF6}"/>
    <cellStyle name="Note 10 2 3" xfId="13919" xr:uid="{53CE53AA-2E2F-4C45-B036-9C43B289DBCA}"/>
    <cellStyle name="Note 10 2 3 2" xfId="13920" xr:uid="{609CEAF1-C5A6-4FDB-8844-FA056D8BE60A}"/>
    <cellStyle name="Note 10 2 3 2 2" xfId="13921" xr:uid="{8760A6E2-E193-405C-8F8F-CDA0F073C8DF}"/>
    <cellStyle name="Note 10 2 3 2 2 2" xfId="34487" xr:uid="{BFF75C8E-CF22-49EE-91F4-F3ED78B13DE0}"/>
    <cellStyle name="Note 10 2 3 2 3" xfId="34486" xr:uid="{2C09B246-6908-40B0-95E9-86CCCB8FC2A0}"/>
    <cellStyle name="Note 10 2 3 3" xfId="13922" xr:uid="{D7803423-1040-404D-BE5B-C368546CD544}"/>
    <cellStyle name="Note 10 2 3 3 2" xfId="34488" xr:uid="{A5BB00A0-8FC6-4982-94C4-8D56E1B15E86}"/>
    <cellStyle name="Note 10 2 3 4" xfId="34485" xr:uid="{30BF51F4-8411-4575-A153-BC7FB98A19B9}"/>
    <cellStyle name="Note 10 2 4" xfId="13923" xr:uid="{8D0FA261-54B9-4E22-AB3B-E0F17E13DBF9}"/>
    <cellStyle name="Note 10 2 4 2" xfId="13924" xr:uid="{BE8E9BE9-C9B9-40D5-909D-9AB87EA84A0D}"/>
    <cellStyle name="Note 10 2 4 2 2" xfId="34490" xr:uid="{D712089A-D364-487A-BA14-E3DB50D5B519}"/>
    <cellStyle name="Note 10 2 4 3" xfId="34489" xr:uid="{8BA6493D-DD92-49B6-B3AE-82733897FDB9}"/>
    <cellStyle name="Note 10 2 5" xfId="13925" xr:uid="{F9B084C0-626B-467B-90B2-158F9F92646C}"/>
    <cellStyle name="Note 10 2 5 2" xfId="13926" xr:uid="{28D1C1C8-C76C-4479-AB8A-21EF50789B28}"/>
    <cellStyle name="Note 10 2 5 2 2" xfId="34492" xr:uid="{A7DCE528-5C83-48AE-852D-BF271A108FBC}"/>
    <cellStyle name="Note 10 2 5 3" xfId="34491" xr:uid="{2B75F789-9B68-4D80-B696-9CEFF0FD3FE2}"/>
    <cellStyle name="Note 10 2 6" xfId="13927" xr:uid="{8EB2FB67-F140-4F04-B103-B0609BDF7A7C}"/>
    <cellStyle name="Note 10 2 6 2" xfId="34493" xr:uid="{282D6EF9-87DF-488A-9AF4-1ACF1A1CFE57}"/>
    <cellStyle name="Note 10 2 7" xfId="13908" xr:uid="{FCEED07F-4FF1-408B-B97F-D56F7BCE9241}"/>
    <cellStyle name="Note 10 2 7 2" xfId="34474" xr:uid="{C61B3848-9C40-431A-8235-115ECA474831}"/>
    <cellStyle name="Note 10 2 8" xfId="30032" xr:uid="{76B6DBBC-3526-49AA-B3D9-766B7FEF1C75}"/>
    <cellStyle name="Note 10 3" xfId="13928" xr:uid="{D5298B9A-4752-4713-BAE2-BE99CCC9E335}"/>
    <cellStyle name="Note 10 3 2" xfId="13929" xr:uid="{11477E3A-E816-4C1A-B069-38D0BBCB6F87}"/>
    <cellStyle name="Note 10 3 2 2" xfId="13930" xr:uid="{F7AB0F68-9B10-4340-9408-849F1597F0BC}"/>
    <cellStyle name="Note 10 3 2 2 2" xfId="13931" xr:uid="{904CAF9A-7258-4451-96C1-3F8F8D875D87}"/>
    <cellStyle name="Note 10 3 2 2 2 2" xfId="13932" xr:uid="{BC6CE691-3D90-43EB-BC39-10770A7016F5}"/>
    <cellStyle name="Note 10 3 2 2 2 2 2" xfId="34498" xr:uid="{10CAFFA3-96FD-4B9B-86F5-B784703FED7C}"/>
    <cellStyle name="Note 10 3 2 2 2 3" xfId="34497" xr:uid="{5C59C37C-23AF-4285-82E0-7B3C911DF266}"/>
    <cellStyle name="Note 10 3 2 2 3" xfId="13933" xr:uid="{A453998D-1835-4CCC-9C8F-B7EC344D8A18}"/>
    <cellStyle name="Note 10 3 2 2 3 2" xfId="34499" xr:uid="{0CFE742E-4E8C-466C-9C97-9000368EAB69}"/>
    <cellStyle name="Note 10 3 2 2 4" xfId="34496" xr:uid="{391502D8-AA16-4725-979A-D5C8F0F6555B}"/>
    <cellStyle name="Note 10 3 2 3" xfId="13934" xr:uid="{E3B7A5EB-5F40-451F-9877-B6903305D1D1}"/>
    <cellStyle name="Note 10 3 2 3 2" xfId="13935" xr:uid="{BBFAD778-BD73-49FA-9512-76E6211D1A30}"/>
    <cellStyle name="Note 10 3 2 3 2 2" xfId="34501" xr:uid="{649D42F0-1E63-41EA-B1E4-1B4715F0EE26}"/>
    <cellStyle name="Note 10 3 2 3 3" xfId="34500" xr:uid="{8D23887E-76EC-463D-BA6C-0DA7D11610A3}"/>
    <cellStyle name="Note 10 3 2 4" xfId="13936" xr:uid="{5E02E053-3277-4EAF-85BD-F8F698BEB0A4}"/>
    <cellStyle name="Note 10 3 2 4 2" xfId="13937" xr:uid="{25E91FFA-7301-4F39-BA24-89B9120D0ADF}"/>
    <cellStyle name="Note 10 3 2 4 2 2" xfId="34503" xr:uid="{9426CB79-EDFF-4D82-BDDF-AC67934467F8}"/>
    <cellStyle name="Note 10 3 2 4 3" xfId="34502" xr:uid="{AB6C97AE-F0C2-4F3E-8056-C7BB66EAABBC}"/>
    <cellStyle name="Note 10 3 2 5" xfId="13938" xr:uid="{D90EAE09-6F69-4A96-9149-D8CE15E1C1EB}"/>
    <cellStyle name="Note 10 3 2 5 2" xfId="34504" xr:uid="{8DB43FAA-3D42-4F19-9D93-4006334D3E9A}"/>
    <cellStyle name="Note 10 3 2 6" xfId="34495" xr:uid="{C9B2BD2F-719E-42A0-A23A-66341D124982}"/>
    <cellStyle name="Note 10 3 3" xfId="13939" xr:uid="{61241763-0890-40BF-94A5-E663943227CE}"/>
    <cellStyle name="Note 10 3 3 2" xfId="13940" xr:uid="{65290494-416F-4C4B-9532-993D2521A08A}"/>
    <cellStyle name="Note 10 3 3 2 2" xfId="13941" xr:uid="{BCA86FA0-CB2C-4580-9BC2-B00380CCD9BC}"/>
    <cellStyle name="Note 10 3 3 2 2 2" xfId="34507" xr:uid="{B0B660FD-967D-4A27-861A-409042C285EB}"/>
    <cellStyle name="Note 10 3 3 2 3" xfId="34506" xr:uid="{27B54A50-B545-4537-ADA3-FBD1AB070CA5}"/>
    <cellStyle name="Note 10 3 3 3" xfId="13942" xr:uid="{0F86335A-F4CE-4AE9-B3F7-632746A1B409}"/>
    <cellStyle name="Note 10 3 3 3 2" xfId="34508" xr:uid="{53B0443C-2FFA-48CF-AFEA-BCA25AE6BE0C}"/>
    <cellStyle name="Note 10 3 3 4" xfId="34505" xr:uid="{8D22DDA7-458A-4E58-BCD6-8B72244DD1EB}"/>
    <cellStyle name="Note 10 3 4" xfId="13943" xr:uid="{403FD856-8D43-454D-8CD1-B66387EBA428}"/>
    <cellStyle name="Note 10 3 4 2" xfId="13944" xr:uid="{8809A60A-D0A0-4F2F-80D9-6C1ADF76F2EE}"/>
    <cellStyle name="Note 10 3 4 2 2" xfId="34510" xr:uid="{6A64788E-5E99-4ADC-86A2-D09F7CC481CD}"/>
    <cellStyle name="Note 10 3 4 3" xfId="34509" xr:uid="{C148C147-1259-4389-A845-56A790D3E04E}"/>
    <cellStyle name="Note 10 3 5" xfId="13945" xr:uid="{63CC7739-A079-480B-91B2-9FF2832AADA8}"/>
    <cellStyle name="Note 10 3 5 2" xfId="13946" xr:uid="{B308116D-26B8-4D3C-A324-2D0AD0105110}"/>
    <cellStyle name="Note 10 3 5 2 2" xfId="34512" xr:uid="{A12113AF-A27E-4265-BC61-3AC2D8475BE3}"/>
    <cellStyle name="Note 10 3 5 3" xfId="34511" xr:uid="{7C27DCC0-31DA-43C8-BCBF-1CA515860C2C}"/>
    <cellStyle name="Note 10 3 6" xfId="13947" xr:uid="{605DF11B-81EB-4BD4-A824-8A917ECFBBCC}"/>
    <cellStyle name="Note 10 3 6 2" xfId="34513" xr:uid="{7789A5A8-36B7-4764-9BC8-F83B8E3FBB95}"/>
    <cellStyle name="Note 10 3 7" xfId="34494" xr:uid="{46DFEDA5-CEBC-41D0-9030-8CEAD192F04D}"/>
    <cellStyle name="Note 10 4" xfId="13948" xr:uid="{AAE64857-D048-477F-AC7E-189DB363EEAD}"/>
    <cellStyle name="Note 10 4 2" xfId="13949" xr:uid="{B331AC92-A5B6-415E-BED9-92089246FF86}"/>
    <cellStyle name="Note 10 4 2 2" xfId="13950" xr:uid="{2DBCAD85-C6B2-41CD-98F2-DCCD1D75B5C4}"/>
    <cellStyle name="Note 10 4 2 2 2" xfId="13951" xr:uid="{D673DA5C-5A98-472A-AC58-BCFD8AEDBEBA}"/>
    <cellStyle name="Note 10 4 2 2 2 2" xfId="13952" xr:uid="{FDECCC84-8231-4B6E-A9DC-AD37336E9710}"/>
    <cellStyle name="Note 10 4 2 2 2 2 2" xfId="34518" xr:uid="{A8DF0327-0222-45A0-868A-BBB8E7AC0B7A}"/>
    <cellStyle name="Note 10 4 2 2 2 3" xfId="34517" xr:uid="{AD5313CE-2CC3-492A-8B3D-4D3CDE9E6286}"/>
    <cellStyle name="Note 10 4 2 2 3" xfId="13953" xr:uid="{B942C07B-08FE-4492-811B-C4FD6C95E876}"/>
    <cellStyle name="Note 10 4 2 2 3 2" xfId="34519" xr:uid="{314B0876-A006-4E6C-97C1-FC3A0AB510CE}"/>
    <cellStyle name="Note 10 4 2 2 4" xfId="34516" xr:uid="{F964A72C-6D79-4397-B625-673E87B38E8D}"/>
    <cellStyle name="Note 10 4 2 3" xfId="13954" xr:uid="{82BD567D-62CF-4EF9-ABB4-858C0A91AC92}"/>
    <cellStyle name="Note 10 4 2 3 2" xfId="13955" xr:uid="{4A0624D2-ADC3-4AE6-9278-10AAF9307A93}"/>
    <cellStyle name="Note 10 4 2 3 2 2" xfId="34521" xr:uid="{5B537BDD-F495-4274-8ADE-B5D8E9222C5D}"/>
    <cellStyle name="Note 10 4 2 3 3" xfId="34520" xr:uid="{F2817769-4BE3-4AFD-952E-B55D4CC43665}"/>
    <cellStyle name="Note 10 4 2 4" xfId="13956" xr:uid="{97BB7DB9-9914-46A3-AAF7-FE4BD2B64D38}"/>
    <cellStyle name="Note 10 4 2 4 2" xfId="13957" xr:uid="{8094AB67-9DDF-4FE1-A8EA-FD53E8502915}"/>
    <cellStyle name="Note 10 4 2 4 2 2" xfId="34523" xr:uid="{1AA46D0C-6096-41A0-98F5-BBC7FFAAFC2B}"/>
    <cellStyle name="Note 10 4 2 4 3" xfId="34522" xr:uid="{C53392E1-3D5E-4C17-AA08-91A2792F8B00}"/>
    <cellStyle name="Note 10 4 2 5" xfId="13958" xr:uid="{937F7D70-0A6A-4D82-B902-E896DD34C88C}"/>
    <cellStyle name="Note 10 4 2 5 2" xfId="34524" xr:uid="{3FC78F43-A9FF-43B0-BCF2-5FCE248F3880}"/>
    <cellStyle name="Note 10 4 2 6" xfId="34515" xr:uid="{0FD5AB4F-A435-4C2B-9ED0-C89BFF2A917D}"/>
    <cellStyle name="Note 10 4 3" xfId="13959" xr:uid="{4ED66D34-2927-488C-84F8-376DAD2571FB}"/>
    <cellStyle name="Note 10 4 3 2" xfId="13960" xr:uid="{E28DE7E2-80AC-4DC6-86FC-EFBCE843D859}"/>
    <cellStyle name="Note 10 4 3 2 2" xfId="13961" xr:uid="{EE215385-3D8C-4128-826D-94CEB5D454FA}"/>
    <cellStyle name="Note 10 4 3 2 2 2" xfId="34527" xr:uid="{13B56935-C36C-460B-B880-E4821517AD9F}"/>
    <cellStyle name="Note 10 4 3 2 3" xfId="34526" xr:uid="{5CEBC3CC-CB29-42A8-92C0-EAACBF8D3E67}"/>
    <cellStyle name="Note 10 4 3 3" xfId="13962" xr:uid="{C66E19A8-E31E-4430-993C-ABBBD57EA525}"/>
    <cellStyle name="Note 10 4 3 3 2" xfId="34528" xr:uid="{24EE02A3-5749-4C28-A4C5-7A17BE17CFAA}"/>
    <cellStyle name="Note 10 4 3 4" xfId="34525" xr:uid="{14BAF3F9-BE4B-46FE-862D-615CF1250905}"/>
    <cellStyle name="Note 10 4 4" xfId="13963" xr:uid="{79B5B52E-3304-40F2-85CF-80CB98F3E177}"/>
    <cellStyle name="Note 10 4 4 2" xfId="13964" xr:uid="{10611C63-42E0-4370-B350-7C6902A14FBB}"/>
    <cellStyle name="Note 10 4 4 2 2" xfId="34530" xr:uid="{BAFC01A0-8269-4473-8ECA-2E369D520C83}"/>
    <cellStyle name="Note 10 4 4 3" xfId="34529" xr:uid="{5E9068CF-0E73-451F-9643-8F9D5C5368FF}"/>
    <cellStyle name="Note 10 4 5" xfId="13965" xr:uid="{E1E26D75-8D86-4DB3-BC07-156BB1DA68CB}"/>
    <cellStyle name="Note 10 4 5 2" xfId="13966" xr:uid="{560FCFC3-E7C1-40BE-AE55-B07C29048A75}"/>
    <cellStyle name="Note 10 4 5 2 2" xfId="34532" xr:uid="{BA976F4A-A916-4AA6-AD0F-2FAC1B5E0377}"/>
    <cellStyle name="Note 10 4 5 3" xfId="34531" xr:uid="{AA80F3F9-BD6B-402F-9887-F8DE23293264}"/>
    <cellStyle name="Note 10 4 6" xfId="13967" xr:uid="{814DD2EC-5781-4BAC-B77F-59690FBC9C5A}"/>
    <cellStyle name="Note 10 4 6 2" xfId="34533" xr:uid="{029A3037-044D-4D19-9E68-7095AC2CDD4B}"/>
    <cellStyle name="Note 10 4 7" xfId="34514" xr:uid="{48112D3B-3FA0-4F3D-837F-A58FF5F10EF4}"/>
    <cellStyle name="Note 10 5" xfId="26260" xr:uid="{E5BA30EB-C4F9-4E47-9B68-1831E2C61A4D}"/>
    <cellStyle name="Note 11" xfId="9640" xr:uid="{03BB1F4A-F9B7-4F35-BEC8-41527C46E7A8}"/>
    <cellStyle name="Note 11 2" xfId="13968" xr:uid="{B662D23B-B533-4923-A691-674E19F7A444}"/>
    <cellStyle name="Note 11 2 2" xfId="13969" xr:uid="{1EBA8EE2-E3DB-44EF-BFE6-8B2DF0339574}"/>
    <cellStyle name="Note 11 2 2 2" xfId="13970" xr:uid="{9D97CEA7-2510-44E6-AE29-842AA7ED2EBF}"/>
    <cellStyle name="Note 11 2 2 2 2" xfId="13971" xr:uid="{EA55243C-BA34-4600-A228-5347EC15C1F3}"/>
    <cellStyle name="Note 11 2 2 2 2 2" xfId="13972" xr:uid="{1CE1E43B-B38B-415C-9A49-9393781C0D25}"/>
    <cellStyle name="Note 11 2 2 2 2 2 2" xfId="34538" xr:uid="{37FC3830-BD75-422C-A008-0A6ED31F6E20}"/>
    <cellStyle name="Note 11 2 2 2 2 3" xfId="34537" xr:uid="{2673D677-6ED7-42DC-B8D0-164CF4AD60D6}"/>
    <cellStyle name="Note 11 2 2 2 3" xfId="13973" xr:uid="{1BDA87F0-591D-418E-9A38-A78E05E06264}"/>
    <cellStyle name="Note 11 2 2 2 3 2" xfId="34539" xr:uid="{4E6EFCAE-657C-4041-9023-814C59421CB4}"/>
    <cellStyle name="Note 11 2 2 2 4" xfId="34536" xr:uid="{7132E961-650B-4559-9F68-0ACE2211C7D8}"/>
    <cellStyle name="Note 11 2 2 3" xfId="13974" xr:uid="{BE65429F-D4DF-4FDA-B274-5B92D1F62C4D}"/>
    <cellStyle name="Note 11 2 2 3 2" xfId="13975" xr:uid="{DF4450C2-A058-4B8C-AB1A-031BE190461B}"/>
    <cellStyle name="Note 11 2 2 3 2 2" xfId="34541" xr:uid="{08CDBAB9-68B8-4F6A-B940-1F50068D01F4}"/>
    <cellStyle name="Note 11 2 2 3 3" xfId="34540" xr:uid="{BC7423C3-B013-4620-B95C-93E364310783}"/>
    <cellStyle name="Note 11 2 2 4" xfId="13976" xr:uid="{A20B9AD8-3F0F-4715-A17F-68B319DD8D89}"/>
    <cellStyle name="Note 11 2 2 4 2" xfId="13977" xr:uid="{120CA975-F303-4BF7-9380-6D5C9086141B}"/>
    <cellStyle name="Note 11 2 2 4 2 2" xfId="34543" xr:uid="{B9FE3043-766C-42FC-833E-17ABF19DC7E9}"/>
    <cellStyle name="Note 11 2 2 4 3" xfId="34542" xr:uid="{FED2B212-B587-474A-867A-CF39AB7BA07F}"/>
    <cellStyle name="Note 11 2 2 5" xfId="13978" xr:uid="{E13830B4-2E48-4B87-A76E-D44D18411FC7}"/>
    <cellStyle name="Note 11 2 2 5 2" xfId="34544" xr:uid="{CC04645A-9EED-4C0E-A87F-A9EE187645C0}"/>
    <cellStyle name="Note 11 2 2 6" xfId="34535" xr:uid="{1DB8D89C-B641-4FBE-9AE2-01C1DFE00949}"/>
    <cellStyle name="Note 11 2 3" xfId="13979" xr:uid="{DD7D66F0-7D8E-41A6-B720-45709C94DA83}"/>
    <cellStyle name="Note 11 2 3 2" xfId="13980" xr:uid="{6438EA2E-E366-4A62-8FF6-0BE8259B49A1}"/>
    <cellStyle name="Note 11 2 3 2 2" xfId="13981" xr:uid="{DEE5A8E1-4A0C-4544-929C-E1330D542943}"/>
    <cellStyle name="Note 11 2 3 2 2 2" xfId="34547" xr:uid="{138B0AC2-929B-42F8-B049-576AFF5E01AE}"/>
    <cellStyle name="Note 11 2 3 2 3" xfId="34546" xr:uid="{B26DEAA6-847A-456D-9848-F33F5AFF6B41}"/>
    <cellStyle name="Note 11 2 3 3" xfId="13982" xr:uid="{CD46FEBA-40BE-4CE9-9DA1-73C3C2BBA66B}"/>
    <cellStyle name="Note 11 2 3 3 2" xfId="34548" xr:uid="{75DA6472-B420-4408-9825-52E973D9C346}"/>
    <cellStyle name="Note 11 2 3 4" xfId="34545" xr:uid="{6B673345-F5D3-46C6-ADA4-0105AC11B1E7}"/>
    <cellStyle name="Note 11 2 4" xfId="13983" xr:uid="{D5FEECF0-1295-4447-ACCF-AAFCEF794D20}"/>
    <cellStyle name="Note 11 2 4 2" xfId="13984" xr:uid="{3A40ADB7-739C-4AC1-9118-81B4BC942572}"/>
    <cellStyle name="Note 11 2 4 2 2" xfId="34550" xr:uid="{F9673ECE-E62E-4274-A3EE-8D59F6A46784}"/>
    <cellStyle name="Note 11 2 4 3" xfId="34549" xr:uid="{41C837A7-6009-4E87-93C3-013DF8ECF409}"/>
    <cellStyle name="Note 11 2 5" xfId="13985" xr:uid="{46FAF5E6-A65C-40F2-A7A2-171773222180}"/>
    <cellStyle name="Note 11 2 5 2" xfId="13986" xr:uid="{A322E9DE-6A20-47B4-9E09-66916263933B}"/>
    <cellStyle name="Note 11 2 5 2 2" xfId="34552" xr:uid="{6A4B5EC4-BA10-4267-8E00-B3C0E9AFFA87}"/>
    <cellStyle name="Note 11 2 5 3" xfId="34551" xr:uid="{9683604E-C73A-4E5B-87E2-05D3A4C69C9D}"/>
    <cellStyle name="Note 11 2 6" xfId="13987" xr:uid="{3038AFCC-D235-4986-B82E-B19BF03D8DFD}"/>
    <cellStyle name="Note 11 2 6 2" xfId="34553" xr:uid="{9C151939-D162-4353-A7A2-E2926B6C0D39}"/>
    <cellStyle name="Note 11 2 7" xfId="34534" xr:uid="{94FCD3DC-71CF-49F2-B11B-E4A0EC949A80}"/>
    <cellStyle name="Note 11 3" xfId="13988" xr:uid="{7D450231-C260-458C-901C-C415FC3655D5}"/>
    <cellStyle name="Note 11 3 2" xfId="13989" xr:uid="{DCA3BF22-A10F-4964-A483-A9932DFE62D2}"/>
    <cellStyle name="Note 11 3 2 2" xfId="13990" xr:uid="{D13AF562-A0A0-4666-94D0-ABBA1CE6BDFD}"/>
    <cellStyle name="Note 11 3 2 2 2" xfId="13991" xr:uid="{16182671-6F17-4981-A14D-F98CF741E23E}"/>
    <cellStyle name="Note 11 3 2 2 2 2" xfId="13992" xr:uid="{91809CF2-F4A6-4FC3-867F-D757870E33B0}"/>
    <cellStyle name="Note 11 3 2 2 2 2 2" xfId="34558" xr:uid="{9D30D32B-F973-45BB-8B58-7AAAEC92D1FF}"/>
    <cellStyle name="Note 11 3 2 2 2 3" xfId="34557" xr:uid="{082A68BF-0FEB-423E-B850-FDE4D4FB89EE}"/>
    <cellStyle name="Note 11 3 2 2 3" xfId="13993" xr:uid="{F712A31A-3E85-4601-B0FC-605DC45C158A}"/>
    <cellStyle name="Note 11 3 2 2 3 2" xfId="34559" xr:uid="{2AE81534-E9FD-41CD-BFD2-F79A77915A90}"/>
    <cellStyle name="Note 11 3 2 2 4" xfId="34556" xr:uid="{8BF8653B-B41F-4319-AE4E-BACA1DBF0AB5}"/>
    <cellStyle name="Note 11 3 2 3" xfId="13994" xr:uid="{97C12906-A18A-439C-9F02-292AEB7A46DB}"/>
    <cellStyle name="Note 11 3 2 3 2" xfId="13995" xr:uid="{56F7AEF8-582F-44E0-A26F-FFB3C940C858}"/>
    <cellStyle name="Note 11 3 2 3 2 2" xfId="34561" xr:uid="{5B4C5CB2-1151-4F13-9529-D53C9D15CACA}"/>
    <cellStyle name="Note 11 3 2 3 3" xfId="34560" xr:uid="{131C54B0-02D5-423D-BABE-537C9E82252F}"/>
    <cellStyle name="Note 11 3 2 4" xfId="13996" xr:uid="{5795678B-1A4A-4348-9845-DFA1E11AD81D}"/>
    <cellStyle name="Note 11 3 2 4 2" xfId="13997" xr:uid="{B00D45FB-8A87-48FC-AE9A-FADF2F205FDE}"/>
    <cellStyle name="Note 11 3 2 4 2 2" xfId="34563" xr:uid="{DE880F74-D9FD-4359-BE09-DB9313D45774}"/>
    <cellStyle name="Note 11 3 2 4 3" xfId="34562" xr:uid="{232341F0-398E-415E-AD4B-6C98E94BFED0}"/>
    <cellStyle name="Note 11 3 2 5" xfId="13998" xr:uid="{991ABC80-8364-480A-BCD4-76569C8CC3CF}"/>
    <cellStyle name="Note 11 3 2 5 2" xfId="34564" xr:uid="{3ABB3C3A-7A8F-441D-A769-9839DF36AF9B}"/>
    <cellStyle name="Note 11 3 2 6" xfId="34555" xr:uid="{7679FD48-33CD-410A-803C-5E517D112FBB}"/>
    <cellStyle name="Note 11 3 3" xfId="13999" xr:uid="{5AF793E9-56C9-4991-BA8E-1C5D0501EA17}"/>
    <cellStyle name="Note 11 3 3 2" xfId="14000" xr:uid="{A8F51975-B74F-4F98-9E00-595648AEF211}"/>
    <cellStyle name="Note 11 3 3 2 2" xfId="14001" xr:uid="{43104506-CEAD-4315-AFBB-896A70614D64}"/>
    <cellStyle name="Note 11 3 3 2 2 2" xfId="34567" xr:uid="{652C8EA9-16F2-47EB-8854-04CBC71E17E2}"/>
    <cellStyle name="Note 11 3 3 2 3" xfId="34566" xr:uid="{A8F8C044-ED1E-4FD3-9E1B-0EB4B049666E}"/>
    <cellStyle name="Note 11 3 3 3" xfId="14002" xr:uid="{4D439893-B897-4AC6-B14F-E4C57A3503C1}"/>
    <cellStyle name="Note 11 3 3 3 2" xfId="34568" xr:uid="{DE2057CE-E385-47CC-B03B-E2C830CC4626}"/>
    <cellStyle name="Note 11 3 3 4" xfId="34565" xr:uid="{F4AEFA50-B27A-49BC-A247-558C0EEA278A}"/>
    <cellStyle name="Note 11 3 4" xfId="14003" xr:uid="{77D71073-A2D6-4F1E-A573-0619CB17DB15}"/>
    <cellStyle name="Note 11 3 4 2" xfId="14004" xr:uid="{50AA1896-746C-40B1-8484-B3D4457172CC}"/>
    <cellStyle name="Note 11 3 4 2 2" xfId="34570" xr:uid="{471E2A60-5D63-4CAA-8A9A-C986B5871504}"/>
    <cellStyle name="Note 11 3 4 3" xfId="34569" xr:uid="{16998EF8-9B4F-4917-B4F8-C55B5345A565}"/>
    <cellStyle name="Note 11 3 5" xfId="14005" xr:uid="{6864DF1E-BC96-4EA1-BF28-4AA63E2B0B84}"/>
    <cellStyle name="Note 11 3 5 2" xfId="14006" xr:uid="{A662DCEF-B31E-4F2C-B0C8-AFF2B39F88F0}"/>
    <cellStyle name="Note 11 3 5 2 2" xfId="34572" xr:uid="{BBC9351E-6ABF-4818-ADC7-33E9D95EAD7B}"/>
    <cellStyle name="Note 11 3 5 3" xfId="34571" xr:uid="{8C42A106-1434-4A17-9ABE-BE2FDF5BCD99}"/>
    <cellStyle name="Note 11 3 6" xfId="14007" xr:uid="{A4D53D87-D09A-4435-9390-CB68BCED948C}"/>
    <cellStyle name="Note 11 3 6 2" xfId="34573" xr:uid="{AEE2B7D1-B365-4877-9291-E59F8EA0316A}"/>
    <cellStyle name="Note 11 3 7" xfId="34554" xr:uid="{873F895F-1580-41DA-ADD3-E1EE05ADE21D}"/>
    <cellStyle name="Note 11 4" xfId="14008" xr:uid="{921AFDB0-1C6A-4B75-91BA-9FC4E735497D}"/>
    <cellStyle name="Note 11 4 2" xfId="14009" xr:uid="{834D61D8-EE55-45AB-9CB4-39C020AF7721}"/>
    <cellStyle name="Note 11 4 2 2" xfId="14010" xr:uid="{0C96E3FC-6389-489D-BC2E-AA498DB3AC02}"/>
    <cellStyle name="Note 11 4 2 2 2" xfId="14011" xr:uid="{61D4A48E-D906-4ADC-A870-EC788931279E}"/>
    <cellStyle name="Note 11 4 2 2 2 2" xfId="14012" xr:uid="{8696EA94-6D4B-46C6-9D49-C8BE20B4A57E}"/>
    <cellStyle name="Note 11 4 2 2 2 2 2" xfId="34578" xr:uid="{011515FA-469F-4127-B7C5-2838741C5838}"/>
    <cellStyle name="Note 11 4 2 2 2 3" xfId="34577" xr:uid="{EA904A80-8BE1-4EC9-97B9-D6E18BE110EB}"/>
    <cellStyle name="Note 11 4 2 2 3" xfId="14013" xr:uid="{DDB2D0D7-1D8E-4273-BF0D-BF65F013CB6D}"/>
    <cellStyle name="Note 11 4 2 2 3 2" xfId="34579" xr:uid="{E76FE98F-A57C-4C7D-A3B3-5D4FB5A4B57F}"/>
    <cellStyle name="Note 11 4 2 2 4" xfId="34576" xr:uid="{E670F621-A370-4408-BC5E-3B2E285839C5}"/>
    <cellStyle name="Note 11 4 2 3" xfId="14014" xr:uid="{6EB7E193-E8F3-4043-B0EC-812840F1E3F0}"/>
    <cellStyle name="Note 11 4 2 3 2" xfId="14015" xr:uid="{BE3A7CFE-B183-4A1E-9E0C-4B79DAC51738}"/>
    <cellStyle name="Note 11 4 2 3 2 2" xfId="34581" xr:uid="{71789D71-4EA1-4868-B44A-307ACA55C062}"/>
    <cellStyle name="Note 11 4 2 3 3" xfId="34580" xr:uid="{19558AFB-E75A-400D-88D1-C33B63D4E1EA}"/>
    <cellStyle name="Note 11 4 2 4" xfId="14016" xr:uid="{32C97AB7-5E51-4B21-AD4D-BD71FA9CB1C4}"/>
    <cellStyle name="Note 11 4 2 4 2" xfId="14017" xr:uid="{7511BC2C-088F-4A37-8A80-E90D8A6F1F8A}"/>
    <cellStyle name="Note 11 4 2 4 2 2" xfId="34583" xr:uid="{C2D667F2-B01F-487A-AA18-BACDAD38EB47}"/>
    <cellStyle name="Note 11 4 2 4 3" xfId="34582" xr:uid="{BCFB65C9-47BD-45E3-8947-952E38F5642D}"/>
    <cellStyle name="Note 11 4 2 5" xfId="14018" xr:uid="{151A9B02-459C-4EDE-B5EC-35915D2DD634}"/>
    <cellStyle name="Note 11 4 2 5 2" xfId="34584" xr:uid="{743C271F-47FB-49FE-B41E-8CF5123DC5DB}"/>
    <cellStyle name="Note 11 4 2 6" xfId="34575" xr:uid="{804DBDEF-E40F-410B-881E-FBBA507342CB}"/>
    <cellStyle name="Note 11 4 3" xfId="14019" xr:uid="{47A3F95A-7AFA-4914-B381-CED3AC2AF032}"/>
    <cellStyle name="Note 11 4 3 2" xfId="14020" xr:uid="{90F4AB86-386A-4DE6-BDA2-FB00BED19F6D}"/>
    <cellStyle name="Note 11 4 3 2 2" xfId="14021" xr:uid="{D7C1122A-B085-4BB1-872B-FC83D5E36EF0}"/>
    <cellStyle name="Note 11 4 3 2 2 2" xfId="34587" xr:uid="{77CCBBD2-1903-48CE-A1C9-113824ABC1AE}"/>
    <cellStyle name="Note 11 4 3 2 3" xfId="34586" xr:uid="{ED03BD64-DF8C-4546-8EB0-2F0173497329}"/>
    <cellStyle name="Note 11 4 3 3" xfId="14022" xr:uid="{5C4794A6-AD43-45F6-8003-79A5CFAAF735}"/>
    <cellStyle name="Note 11 4 3 3 2" xfId="34588" xr:uid="{8BE834EA-7B01-4730-AAC9-D67DE88A274E}"/>
    <cellStyle name="Note 11 4 3 4" xfId="34585" xr:uid="{B58BBA3A-AB07-4687-81DB-9C966D6BE8D6}"/>
    <cellStyle name="Note 11 4 4" xfId="14023" xr:uid="{8B0B13CA-9EFE-4801-855D-08622EF74661}"/>
    <cellStyle name="Note 11 4 4 2" xfId="14024" xr:uid="{154C6690-4EFB-44F0-985A-4EC9B630FF57}"/>
    <cellStyle name="Note 11 4 4 2 2" xfId="34590" xr:uid="{72BB6139-DC40-416D-AB57-C02DFC1B369D}"/>
    <cellStyle name="Note 11 4 4 3" xfId="34589" xr:uid="{D7F27B3F-46FA-4FD1-8FD9-D703BEF80DB0}"/>
    <cellStyle name="Note 11 4 5" xfId="14025" xr:uid="{0CBB862C-D0FF-4374-A2FD-CC4F54E0A0D6}"/>
    <cellStyle name="Note 11 4 5 2" xfId="14026" xr:uid="{8B150902-AAD1-4127-AE79-D0D7D897FDEF}"/>
    <cellStyle name="Note 11 4 5 2 2" xfId="34592" xr:uid="{CCD96C21-5F4B-4226-A97A-71AC35B1C784}"/>
    <cellStyle name="Note 11 4 5 3" xfId="34591" xr:uid="{CCB08647-831F-4B72-BD4A-D8CBFCA6D5AD}"/>
    <cellStyle name="Note 11 4 6" xfId="14027" xr:uid="{E396A087-28E7-4F02-B5DE-BDA16506823C}"/>
    <cellStyle name="Note 11 4 6 2" xfId="34593" xr:uid="{F67A831B-3961-4716-8B2A-837EDDFB7253}"/>
    <cellStyle name="Note 11 4 7" xfId="34574" xr:uid="{1BA93C95-4340-4B84-BCDB-61E534539BB6}"/>
    <cellStyle name="Note 11 5" xfId="31129" xr:uid="{787D6683-DAB7-42B4-9E1B-7A111968A9F6}"/>
    <cellStyle name="Note 12" xfId="45572" xr:uid="{B9A50306-8DDF-4E35-BC08-6CC53E0D6FF1}"/>
    <cellStyle name="Note 12 2" xfId="14028" xr:uid="{89AA42FF-B1B7-4E1A-A9FF-BE0B0CE97107}"/>
    <cellStyle name="Note 12 2 2" xfId="14029" xr:uid="{2BE5785D-035E-435A-9F43-8CA125E12D79}"/>
    <cellStyle name="Note 12 2 2 2" xfId="14030" xr:uid="{292E6D07-62AE-4871-990B-A2C8C7E06A25}"/>
    <cellStyle name="Note 12 2 2 2 2" xfId="14031" xr:uid="{ED0850EA-05E4-4D7F-A971-B7ACF62C3D02}"/>
    <cellStyle name="Note 12 2 2 2 2 2" xfId="14032" xr:uid="{76AD6902-955C-479F-B0B0-FE900E900A83}"/>
    <cellStyle name="Note 12 2 2 2 2 2 2" xfId="34598" xr:uid="{E038C3E0-6F68-4FD9-BA15-533AD3E06EBD}"/>
    <cellStyle name="Note 12 2 2 2 2 3" xfId="34597" xr:uid="{19E85FD7-A69B-4542-9F79-8B9AA5CAA9B5}"/>
    <cellStyle name="Note 12 2 2 2 3" xfId="14033" xr:uid="{BF874073-60C0-411F-9C8E-EF2A7601507D}"/>
    <cellStyle name="Note 12 2 2 2 3 2" xfId="34599" xr:uid="{F97B292F-92D2-403E-9808-0254A353808A}"/>
    <cellStyle name="Note 12 2 2 2 4" xfId="34596" xr:uid="{8984D045-7C34-4CFC-9A94-AEFB5751B245}"/>
    <cellStyle name="Note 12 2 2 3" xfId="14034" xr:uid="{FB6F01A5-A11E-458A-AB3F-CE25E606023D}"/>
    <cellStyle name="Note 12 2 2 3 2" xfId="14035" xr:uid="{2D1B7991-A936-42B5-9E71-4D48CEB96E5A}"/>
    <cellStyle name="Note 12 2 2 3 2 2" xfId="34601" xr:uid="{B242F70C-3A24-4CE3-8291-F1D9529F2B0C}"/>
    <cellStyle name="Note 12 2 2 3 3" xfId="34600" xr:uid="{4CD310B3-78FA-41E9-B92E-8CEC941B332A}"/>
    <cellStyle name="Note 12 2 2 4" xfId="14036" xr:uid="{35B756F2-6586-4B80-BC58-FE3ED0245F85}"/>
    <cellStyle name="Note 12 2 2 4 2" xfId="14037" xr:uid="{4DF98071-6A0B-451A-AE4D-8A64844FD8AB}"/>
    <cellStyle name="Note 12 2 2 4 2 2" xfId="34603" xr:uid="{421315B2-8299-4D69-A105-DD89CBF98612}"/>
    <cellStyle name="Note 12 2 2 4 3" xfId="34602" xr:uid="{079EEE05-8B98-48C8-AB08-2D828E1236AD}"/>
    <cellStyle name="Note 12 2 2 5" xfId="14038" xr:uid="{552B988D-7D15-4F58-9449-B011102668F7}"/>
    <cellStyle name="Note 12 2 2 5 2" xfId="34604" xr:uid="{4EFB32B4-5F7D-4F93-90D3-69D9A535EAD1}"/>
    <cellStyle name="Note 12 2 2 6" xfId="34595" xr:uid="{339EDB46-1E69-4360-9C4A-5BA7BFD4E401}"/>
    <cellStyle name="Note 12 2 3" xfId="14039" xr:uid="{0FE96A16-B26D-448B-9193-8D37A0F989F2}"/>
    <cellStyle name="Note 12 2 3 2" xfId="14040" xr:uid="{56525EBD-C49D-45DC-97F1-8A6D12AFF96A}"/>
    <cellStyle name="Note 12 2 3 2 2" xfId="14041" xr:uid="{56673380-AE39-4735-B8A8-5F46F0FBE592}"/>
    <cellStyle name="Note 12 2 3 2 2 2" xfId="34607" xr:uid="{B31FA955-63E7-488F-9862-E2BA1ED9155E}"/>
    <cellStyle name="Note 12 2 3 2 3" xfId="34606" xr:uid="{18AE9FA5-B501-47D7-B268-FB1D65256284}"/>
    <cellStyle name="Note 12 2 3 3" xfId="14042" xr:uid="{B9367307-CFA7-491A-B39E-87F651CB0269}"/>
    <cellStyle name="Note 12 2 3 3 2" xfId="34608" xr:uid="{63F7543E-672F-46C1-BA63-127869BFE66D}"/>
    <cellStyle name="Note 12 2 3 4" xfId="34605" xr:uid="{82D80CED-30DD-4FB2-9151-D098C96A0908}"/>
    <cellStyle name="Note 12 2 4" xfId="14043" xr:uid="{D72357BD-C708-4691-A367-594218613FD2}"/>
    <cellStyle name="Note 12 2 4 2" xfId="14044" xr:uid="{1B34B757-27D9-45B7-BFA9-1BCDC40E105F}"/>
    <cellStyle name="Note 12 2 4 2 2" xfId="34610" xr:uid="{8C236FB5-1F65-41AB-B719-946B8CC0DD03}"/>
    <cellStyle name="Note 12 2 4 3" xfId="34609" xr:uid="{63E330A3-4313-4865-A8DE-1437304CC500}"/>
    <cellStyle name="Note 12 2 5" xfId="14045" xr:uid="{29F619CA-F29F-4786-BC0E-3307D0F51E9A}"/>
    <cellStyle name="Note 12 2 5 2" xfId="14046" xr:uid="{078F2B5A-0286-46B6-8621-FF0D5FE20E5A}"/>
    <cellStyle name="Note 12 2 5 2 2" xfId="34612" xr:uid="{6D58FA41-B6E7-499B-962A-89A99C624242}"/>
    <cellStyle name="Note 12 2 5 3" xfId="34611" xr:uid="{2179EDB8-AB0B-44F1-96B0-BC8FA0A5AD9D}"/>
    <cellStyle name="Note 12 2 6" xfId="14047" xr:uid="{0508D420-A2EA-4675-A7A1-3C180090FF0D}"/>
    <cellStyle name="Note 12 2 6 2" xfId="34613" xr:uid="{B6731882-7D8B-4830-B9B3-FB07186EB9DE}"/>
    <cellStyle name="Note 12 2 7" xfId="34594" xr:uid="{B0B1F062-8EC9-48A8-9BBE-7786A04259BC}"/>
    <cellStyle name="Note 12 3" xfId="14048" xr:uid="{08D05213-466E-4C2B-B8B6-CAB0ED08956B}"/>
    <cellStyle name="Note 12 3 2" xfId="14049" xr:uid="{4A1D32C2-0B00-4C40-8240-B2313213B6C7}"/>
    <cellStyle name="Note 12 3 2 2" xfId="14050" xr:uid="{FB183006-33CA-4E79-AC61-9FB6275A35A4}"/>
    <cellStyle name="Note 12 3 2 2 2" xfId="14051" xr:uid="{5840B03A-A1F2-4A1B-B8F7-474BCED24E95}"/>
    <cellStyle name="Note 12 3 2 2 2 2" xfId="14052" xr:uid="{8F9F1B63-019C-4CA2-A96C-5C220A05D06E}"/>
    <cellStyle name="Note 12 3 2 2 2 2 2" xfId="34618" xr:uid="{418A870E-58F9-4A11-AB4C-7659B095DC07}"/>
    <cellStyle name="Note 12 3 2 2 2 3" xfId="34617" xr:uid="{654C3F2C-1092-4F59-BBFB-52FF648EABB6}"/>
    <cellStyle name="Note 12 3 2 2 3" xfId="14053" xr:uid="{22D2F5DF-783B-4871-BE8B-B4FF0627FE90}"/>
    <cellStyle name="Note 12 3 2 2 3 2" xfId="34619" xr:uid="{73A762B9-B688-4440-9682-5BA76B7F1FD5}"/>
    <cellStyle name="Note 12 3 2 2 4" xfId="34616" xr:uid="{212B8CFF-C453-49F1-A71E-C6861E2205FB}"/>
    <cellStyle name="Note 12 3 2 3" xfId="14054" xr:uid="{EEA1DD7A-34BA-4028-8C6A-BC2CB26DE4CE}"/>
    <cellStyle name="Note 12 3 2 3 2" xfId="14055" xr:uid="{8606F516-3EA7-42E3-BCA9-D54E47AED60E}"/>
    <cellStyle name="Note 12 3 2 3 2 2" xfId="34621" xr:uid="{A615B79D-0F63-45D5-AB0E-9D278DA6AE06}"/>
    <cellStyle name="Note 12 3 2 3 3" xfId="34620" xr:uid="{13C0BE37-75EE-40F9-A5A8-FE7991D55044}"/>
    <cellStyle name="Note 12 3 2 4" xfId="14056" xr:uid="{BFFFEEDB-A678-4F45-8660-EF76ECF9C239}"/>
    <cellStyle name="Note 12 3 2 4 2" xfId="14057" xr:uid="{4D15A375-8C64-493C-86E4-86DF1E318371}"/>
    <cellStyle name="Note 12 3 2 4 2 2" xfId="34623" xr:uid="{680A43AB-6390-4EC7-A8E1-79324905103D}"/>
    <cellStyle name="Note 12 3 2 4 3" xfId="34622" xr:uid="{F9F8F71D-0700-4306-A7E5-24BBB20CAA38}"/>
    <cellStyle name="Note 12 3 2 5" xfId="14058" xr:uid="{4D3303E7-4776-4384-852B-C2C13DB9CB9B}"/>
    <cellStyle name="Note 12 3 2 5 2" xfId="34624" xr:uid="{CC294FD5-8479-4F7C-97A2-95632804525B}"/>
    <cellStyle name="Note 12 3 2 6" xfId="34615" xr:uid="{9F059CA9-C669-4477-A5F6-950B0406897F}"/>
    <cellStyle name="Note 12 3 3" xfId="14059" xr:uid="{ED8634E1-5E46-4D50-ADA7-E0A1920B1E1A}"/>
    <cellStyle name="Note 12 3 3 2" xfId="14060" xr:uid="{BA4694E7-BF06-4F77-BF51-F2548209ACF6}"/>
    <cellStyle name="Note 12 3 3 2 2" xfId="14061" xr:uid="{144F3FAF-D34D-4436-AD48-FC13CB841BFA}"/>
    <cellStyle name="Note 12 3 3 2 2 2" xfId="34627" xr:uid="{26981DA2-5117-4E28-BE77-D0C1B6467F4D}"/>
    <cellStyle name="Note 12 3 3 2 3" xfId="34626" xr:uid="{41EB4CFA-6B08-48FE-AA41-71B4CFB12987}"/>
    <cellStyle name="Note 12 3 3 3" xfId="14062" xr:uid="{2FB48A11-1910-4B91-BAD0-3E17F51E5EAA}"/>
    <cellStyle name="Note 12 3 3 3 2" xfId="34628" xr:uid="{5D6A16F8-46B4-4292-8CC4-FC4E3F9F2618}"/>
    <cellStyle name="Note 12 3 3 4" xfId="34625" xr:uid="{D1BE644B-FA84-40DA-8A81-EBC0C0565679}"/>
    <cellStyle name="Note 12 3 4" xfId="14063" xr:uid="{142D12A6-1EAC-42C7-906D-37D12808420A}"/>
    <cellStyle name="Note 12 3 4 2" xfId="14064" xr:uid="{F8683054-B129-4AF9-84B9-D5FE4F40006F}"/>
    <cellStyle name="Note 12 3 4 2 2" xfId="34630" xr:uid="{5ABD20A8-C496-4ECC-BDC7-CC04477842BF}"/>
    <cellStyle name="Note 12 3 4 3" xfId="34629" xr:uid="{C42B3782-57FC-482E-99C3-F7258EE77F09}"/>
    <cellStyle name="Note 12 3 5" xfId="14065" xr:uid="{DD4A2FAE-245C-433A-8C69-F774FC762676}"/>
    <cellStyle name="Note 12 3 5 2" xfId="14066" xr:uid="{DE5C42AC-3E1E-4C52-80B4-C7BD1C8BC8FF}"/>
    <cellStyle name="Note 12 3 5 2 2" xfId="34632" xr:uid="{192ED271-EC11-4FD5-9F44-EC7035CC91C3}"/>
    <cellStyle name="Note 12 3 5 3" xfId="34631" xr:uid="{6E79F295-2911-4937-8EEF-1B93C8941538}"/>
    <cellStyle name="Note 12 3 6" xfId="14067" xr:uid="{69C92E2A-9356-452A-A4FF-EBB15EA3A9C2}"/>
    <cellStyle name="Note 12 3 6 2" xfId="34633" xr:uid="{A751D58B-1784-4EC4-9D65-F600A9C26407}"/>
    <cellStyle name="Note 12 3 7" xfId="34614" xr:uid="{2EBE3167-9ADC-4CA6-ACEB-7DD3F98D15B3}"/>
    <cellStyle name="Note 12 4" xfId="14068" xr:uid="{105CFE55-BBAD-4311-A9CF-2E766A908903}"/>
    <cellStyle name="Note 12 4 2" xfId="14069" xr:uid="{E9B3B388-EAEB-42A4-AF53-1A012F37BDCD}"/>
    <cellStyle name="Note 12 4 2 2" xfId="14070" xr:uid="{4AC016E3-5819-4842-A847-BB8AE1A7E748}"/>
    <cellStyle name="Note 12 4 2 2 2" xfId="14071" xr:uid="{DE3190D3-492F-435A-88A5-55AD7240D964}"/>
    <cellStyle name="Note 12 4 2 2 2 2" xfId="14072" xr:uid="{A6AB27CA-FFFD-4FFF-B665-4CAF42BB8C44}"/>
    <cellStyle name="Note 12 4 2 2 2 2 2" xfId="34638" xr:uid="{BF07CB15-867E-4D8C-87AD-9A64541B7DC0}"/>
    <cellStyle name="Note 12 4 2 2 2 3" xfId="34637" xr:uid="{3C76FA44-D32C-47A1-8E6F-2BD763BB2CFD}"/>
    <cellStyle name="Note 12 4 2 2 3" xfId="14073" xr:uid="{239D6E5B-30C9-45F0-98E1-B241CBAEF570}"/>
    <cellStyle name="Note 12 4 2 2 3 2" xfId="34639" xr:uid="{9EA7AA13-EB8B-4E0F-8455-7E5FCEBCF2D8}"/>
    <cellStyle name="Note 12 4 2 2 4" xfId="34636" xr:uid="{70A68A8C-39B7-443B-9366-47981C9C1C2E}"/>
    <cellStyle name="Note 12 4 2 3" xfId="14074" xr:uid="{A7FC6DC3-8F12-455C-AFF4-B11B0E2FA83D}"/>
    <cellStyle name="Note 12 4 2 3 2" xfId="14075" xr:uid="{295A29E6-9E06-4D5D-8D33-0E47E0AB989B}"/>
    <cellStyle name="Note 12 4 2 3 2 2" xfId="34641" xr:uid="{BB401962-9733-48CE-A5D0-A2FA1BAE375B}"/>
    <cellStyle name="Note 12 4 2 3 3" xfId="34640" xr:uid="{44C54E68-D3B1-4EE0-AC59-B924BB749515}"/>
    <cellStyle name="Note 12 4 2 4" xfId="14076" xr:uid="{B2009A73-BA18-4A7C-ABF5-79D6AC540A89}"/>
    <cellStyle name="Note 12 4 2 4 2" xfId="14077" xr:uid="{17E30678-B48E-4AD2-9E8E-81C50E28405D}"/>
    <cellStyle name="Note 12 4 2 4 2 2" xfId="34643" xr:uid="{638EADC3-2E88-4209-AD37-5D6954AFB709}"/>
    <cellStyle name="Note 12 4 2 4 3" xfId="34642" xr:uid="{2CE75641-80F1-40A8-AF2F-6CFE44211974}"/>
    <cellStyle name="Note 12 4 2 5" xfId="14078" xr:uid="{AF7B1012-A143-4DD2-A527-6BD20941ABF9}"/>
    <cellStyle name="Note 12 4 2 5 2" xfId="34644" xr:uid="{DCD89663-9133-47BB-854F-07FD851CAD9A}"/>
    <cellStyle name="Note 12 4 2 6" xfId="34635" xr:uid="{4A3B4506-BC99-42F8-A930-4E3AD7187C79}"/>
    <cellStyle name="Note 12 4 3" xfId="14079" xr:uid="{5917963A-2D2F-461D-A59F-DFDF883A619F}"/>
    <cellStyle name="Note 12 4 3 2" xfId="14080" xr:uid="{7DECF562-EFD5-47DD-9B74-00B2E414D6B2}"/>
    <cellStyle name="Note 12 4 3 2 2" xfId="14081" xr:uid="{A238D103-CC4D-4CB0-AE2E-4529FC835D44}"/>
    <cellStyle name="Note 12 4 3 2 2 2" xfId="34647" xr:uid="{F5B6B672-70CC-43BA-96A3-B2A4414A32A3}"/>
    <cellStyle name="Note 12 4 3 2 3" xfId="34646" xr:uid="{E52D96CE-3C3D-4D83-AB44-76001E451C2A}"/>
    <cellStyle name="Note 12 4 3 3" xfId="14082" xr:uid="{2BD56804-486C-43AC-A2B4-F58A48B0EE68}"/>
    <cellStyle name="Note 12 4 3 3 2" xfId="34648" xr:uid="{8D519898-33FF-4C60-AD40-7CD82E877D8C}"/>
    <cellStyle name="Note 12 4 3 4" xfId="34645" xr:uid="{E674112C-8634-47C1-A6CD-985FEFD47419}"/>
    <cellStyle name="Note 12 4 4" xfId="14083" xr:uid="{37CB3D3A-39BC-4F94-87CC-18AC30A7831B}"/>
    <cellStyle name="Note 12 4 4 2" xfId="14084" xr:uid="{250BACBA-1616-49EA-8961-82DEBE9DCE55}"/>
    <cellStyle name="Note 12 4 4 2 2" xfId="34650" xr:uid="{7CB78D9E-BE66-463D-9734-27E702FC88F0}"/>
    <cellStyle name="Note 12 4 4 3" xfId="34649" xr:uid="{86911302-6707-4AD0-B33E-EEB565B66BC1}"/>
    <cellStyle name="Note 12 4 5" xfId="14085" xr:uid="{D8CC8ACE-6659-410C-A727-5E9B71F2A392}"/>
    <cellStyle name="Note 12 4 5 2" xfId="14086" xr:uid="{96470615-71F0-4BCA-B297-8B982C7F009E}"/>
    <cellStyle name="Note 12 4 5 2 2" xfId="34652" xr:uid="{AEB47511-F6E0-4500-81BB-12A96D4A75F0}"/>
    <cellStyle name="Note 12 4 5 3" xfId="34651" xr:uid="{ABD5F5C5-A7EF-4837-8F23-1F21BE8E87F3}"/>
    <cellStyle name="Note 12 4 6" xfId="14087" xr:uid="{FF7FD9CC-F280-4231-A6AE-6619D9D88C85}"/>
    <cellStyle name="Note 12 4 6 2" xfId="34653" xr:uid="{6B642A37-7A04-4418-8BAE-B5CF7CEBD17E}"/>
    <cellStyle name="Note 12 4 7" xfId="34634" xr:uid="{953CAF31-3875-4FFF-B3A2-20F2D3AC673D}"/>
    <cellStyle name="Note 13 2" xfId="14088" xr:uid="{5663D744-8DE3-4053-962B-D81EF662635D}"/>
    <cellStyle name="Note 13 2 2" xfId="14089" xr:uid="{90079710-7676-4DAD-80C3-4422D0E4E695}"/>
    <cellStyle name="Note 13 2 2 2" xfId="14090" xr:uid="{F2364274-475F-48EC-92FD-6C131354B534}"/>
    <cellStyle name="Note 13 2 2 2 2" xfId="14091" xr:uid="{69246332-652D-4146-8A20-AB1C338F3262}"/>
    <cellStyle name="Note 13 2 2 2 2 2" xfId="14092" xr:uid="{2F2A18F3-416D-4045-B488-3D4DFDD214E0}"/>
    <cellStyle name="Note 13 2 2 2 2 2 2" xfId="34658" xr:uid="{F3C626C0-28F8-4F8F-8143-041436FA6CEB}"/>
    <cellStyle name="Note 13 2 2 2 2 3" xfId="34657" xr:uid="{0FC8F2F7-B258-403C-8241-C8F845B1F567}"/>
    <cellStyle name="Note 13 2 2 2 3" xfId="14093" xr:uid="{86E48A3E-BF65-4B8C-A930-5BFD03F82A32}"/>
    <cellStyle name="Note 13 2 2 2 3 2" xfId="34659" xr:uid="{EBB08F23-974B-47D9-8C2E-B61E9DB911C3}"/>
    <cellStyle name="Note 13 2 2 2 4" xfId="34656" xr:uid="{6D3A30A0-26BB-443D-B61A-5874C53290BE}"/>
    <cellStyle name="Note 13 2 2 3" xfId="14094" xr:uid="{E1131FE4-82E8-4068-822B-C2179181C1B7}"/>
    <cellStyle name="Note 13 2 2 3 2" xfId="14095" xr:uid="{12CC63E2-0FE0-4AD9-90E9-75B6AFA2E5FF}"/>
    <cellStyle name="Note 13 2 2 3 2 2" xfId="34661" xr:uid="{AAA87404-A59F-4ACE-89A7-D558828E69AD}"/>
    <cellStyle name="Note 13 2 2 3 3" xfId="34660" xr:uid="{CB218A7E-E875-4BAE-B47D-85EA39554483}"/>
    <cellStyle name="Note 13 2 2 4" xfId="14096" xr:uid="{02AC1E61-F719-4B20-9B84-01FD3C3119C4}"/>
    <cellStyle name="Note 13 2 2 4 2" xfId="14097" xr:uid="{390DB061-B2CC-4816-986C-3AF3A71B2C22}"/>
    <cellStyle name="Note 13 2 2 4 2 2" xfId="34663" xr:uid="{1782A412-E467-41E2-9C95-F440FDEABDA0}"/>
    <cellStyle name="Note 13 2 2 4 3" xfId="34662" xr:uid="{11505D86-4247-45DF-8005-0122561B74DA}"/>
    <cellStyle name="Note 13 2 2 5" xfId="14098" xr:uid="{4216D5B6-7F9B-495B-8DC3-949C9F18515F}"/>
    <cellStyle name="Note 13 2 2 5 2" xfId="34664" xr:uid="{7486C93B-DD4D-4360-B8D7-2BDB272BFA07}"/>
    <cellStyle name="Note 13 2 2 6" xfId="34655" xr:uid="{BD55EDF0-83D8-4E51-BC43-B94221172FDF}"/>
    <cellStyle name="Note 13 2 3" xfId="14099" xr:uid="{0BE57F7A-073B-4700-A153-A28E65364A39}"/>
    <cellStyle name="Note 13 2 3 2" xfId="14100" xr:uid="{3B22100B-437D-4F0B-84FA-0035445BDE26}"/>
    <cellStyle name="Note 13 2 3 2 2" xfId="14101" xr:uid="{EA902E24-3A79-4014-82AA-FDC6A69F2F5B}"/>
    <cellStyle name="Note 13 2 3 2 2 2" xfId="34667" xr:uid="{57152E3D-FDFB-4D21-9F0D-A7E9E23A657A}"/>
    <cellStyle name="Note 13 2 3 2 3" xfId="34666" xr:uid="{4C00CEFB-EDAE-47B3-9E0D-8BC6DAA19355}"/>
    <cellStyle name="Note 13 2 3 3" xfId="14102" xr:uid="{5025B205-91FD-48B1-A40C-8365651B24FB}"/>
    <cellStyle name="Note 13 2 3 3 2" xfId="34668" xr:uid="{325A786E-D4D3-48D9-BAF2-DBDB4156D10E}"/>
    <cellStyle name="Note 13 2 3 4" xfId="34665" xr:uid="{8F20E033-F7C5-4267-9477-EE46B34C96C4}"/>
    <cellStyle name="Note 13 2 4" xfId="14103" xr:uid="{75596C4D-DB48-4220-942F-C28C5F3DC030}"/>
    <cellStyle name="Note 13 2 4 2" xfId="14104" xr:uid="{A9F1C304-3FF5-4EE9-A304-6F906F3CB1B9}"/>
    <cellStyle name="Note 13 2 4 2 2" xfId="34670" xr:uid="{E5DB034C-AF7B-4160-87B7-3C531A9A1D4B}"/>
    <cellStyle name="Note 13 2 4 3" xfId="34669" xr:uid="{E173DE24-C73B-4BA7-97B9-92FD8107696C}"/>
    <cellStyle name="Note 13 2 5" xfId="14105" xr:uid="{06EBF8F7-CB50-4B46-B39A-8C77D0A101B3}"/>
    <cellStyle name="Note 13 2 5 2" xfId="14106" xr:uid="{C39702B2-0D20-40D4-BFA0-643BF8326332}"/>
    <cellStyle name="Note 13 2 5 2 2" xfId="34672" xr:uid="{A21D9D8F-FFD5-4A77-8916-7B1B35C1A141}"/>
    <cellStyle name="Note 13 2 5 3" xfId="34671" xr:uid="{6FD65C15-5F40-4C5B-BF01-86ADC8C1B1AF}"/>
    <cellStyle name="Note 13 2 6" xfId="14107" xr:uid="{3F540F94-F431-41BE-BBB8-3FC053A77B9D}"/>
    <cellStyle name="Note 13 2 6 2" xfId="34673" xr:uid="{287974F4-AEF0-4DF1-AF83-724ACB7B3B4B}"/>
    <cellStyle name="Note 13 2 7" xfId="34654" xr:uid="{DA88B783-2BD0-41B5-8E42-3FB3DB569489}"/>
    <cellStyle name="Note 13 3" xfId="14108" xr:uid="{353EA00B-E26A-42AD-83EB-105B4F1FCAE9}"/>
    <cellStyle name="Note 13 3 2" xfId="14109" xr:uid="{36DCADE9-6635-494C-A796-48BB298DAE35}"/>
    <cellStyle name="Note 13 3 2 2" xfId="14110" xr:uid="{E81A4676-151E-4B28-B5DD-6A077260442E}"/>
    <cellStyle name="Note 13 3 2 2 2" xfId="14111" xr:uid="{119A1E93-5B77-42FA-889A-555918448A5E}"/>
    <cellStyle name="Note 13 3 2 2 2 2" xfId="14112" xr:uid="{068D2593-201E-4ADE-BB4F-169D45D34152}"/>
    <cellStyle name="Note 13 3 2 2 2 2 2" xfId="34678" xr:uid="{8A0BB545-E8FC-4FB9-85B4-48AA58D6C9E9}"/>
    <cellStyle name="Note 13 3 2 2 2 3" xfId="34677" xr:uid="{1EBC0037-F96F-4167-B4D4-198DD760FE67}"/>
    <cellStyle name="Note 13 3 2 2 3" xfId="14113" xr:uid="{634EE205-B7CB-4C09-8BD7-255386F787B3}"/>
    <cellStyle name="Note 13 3 2 2 3 2" xfId="34679" xr:uid="{CC3BD5DE-B274-4D31-A65A-0609C6FBBFFE}"/>
    <cellStyle name="Note 13 3 2 2 4" xfId="34676" xr:uid="{53DFFE86-D774-4A25-AAB8-EF69D1DFEB05}"/>
    <cellStyle name="Note 13 3 2 3" xfId="14114" xr:uid="{BD5523AD-BFE7-4742-B430-EA9721735EBF}"/>
    <cellStyle name="Note 13 3 2 3 2" xfId="14115" xr:uid="{C3DC2F0E-6542-4601-A978-BD9717D13798}"/>
    <cellStyle name="Note 13 3 2 3 2 2" xfId="34681" xr:uid="{97E01686-F368-4E05-B6AF-A82D2A0D0BDD}"/>
    <cellStyle name="Note 13 3 2 3 3" xfId="34680" xr:uid="{358E0402-9506-44D3-8DBC-C3B13B6EF229}"/>
    <cellStyle name="Note 13 3 2 4" xfId="14116" xr:uid="{C55F9A6F-E10F-449F-B87A-D8653B3E782C}"/>
    <cellStyle name="Note 13 3 2 4 2" xfId="14117" xr:uid="{65E124A0-5D55-498A-9ECC-1EE839E59E8A}"/>
    <cellStyle name="Note 13 3 2 4 2 2" xfId="34683" xr:uid="{AD6CA3B5-3BC0-456D-927D-401834D910CB}"/>
    <cellStyle name="Note 13 3 2 4 3" xfId="34682" xr:uid="{B9CD1616-A625-4ACC-8562-36BE629F657C}"/>
    <cellStyle name="Note 13 3 2 5" xfId="14118" xr:uid="{2011DCC6-9DD1-42EF-97B0-FF287759DFB3}"/>
    <cellStyle name="Note 13 3 2 5 2" xfId="34684" xr:uid="{2465891F-A893-4F6D-93DC-379496FA71C1}"/>
    <cellStyle name="Note 13 3 2 6" xfId="34675" xr:uid="{EE85B9CD-13C6-41EF-8482-B5896E74F9B7}"/>
    <cellStyle name="Note 13 3 3" xfId="14119" xr:uid="{C125BDAC-8E86-45E4-B75E-D85DB040AE9A}"/>
    <cellStyle name="Note 13 3 3 2" xfId="14120" xr:uid="{2996510C-A1F9-4548-94A9-53DD2A84BD7A}"/>
    <cellStyle name="Note 13 3 3 2 2" xfId="14121" xr:uid="{DF39BF5E-C408-44D0-869E-4A149C5EE505}"/>
    <cellStyle name="Note 13 3 3 2 2 2" xfId="34687" xr:uid="{DA27547C-9453-48B0-B5F9-637A8D0D86CE}"/>
    <cellStyle name="Note 13 3 3 2 3" xfId="34686" xr:uid="{008A6C96-68DE-46C6-94F6-89E86021558C}"/>
    <cellStyle name="Note 13 3 3 3" xfId="14122" xr:uid="{32CE618D-5B44-4F78-8844-ECFFCCFE609B}"/>
    <cellStyle name="Note 13 3 3 3 2" xfId="34688" xr:uid="{D4A92FE4-8FC9-499E-B4A6-1D5EC7C23E63}"/>
    <cellStyle name="Note 13 3 3 4" xfId="34685" xr:uid="{C95CBD69-701A-4B38-9D8C-ADE601774AC3}"/>
    <cellStyle name="Note 13 3 4" xfId="14123" xr:uid="{27EBBDA4-9B95-46EC-A0B7-F79B2F16DF8D}"/>
    <cellStyle name="Note 13 3 4 2" xfId="14124" xr:uid="{61E6867D-F232-4364-9FCE-9239DF7C125E}"/>
    <cellStyle name="Note 13 3 4 2 2" xfId="34690" xr:uid="{41FE6D92-0EB0-473B-9713-5163B5379A4B}"/>
    <cellStyle name="Note 13 3 4 3" xfId="34689" xr:uid="{9AD6C1BA-C294-4D46-AE05-8195CC00AD90}"/>
    <cellStyle name="Note 13 3 5" xfId="14125" xr:uid="{1B9F35F4-EEF1-4B61-A552-6CA1CC093B34}"/>
    <cellStyle name="Note 13 3 5 2" xfId="14126" xr:uid="{22FB8124-0DBC-4490-B85D-7B95850975FF}"/>
    <cellStyle name="Note 13 3 5 2 2" xfId="34692" xr:uid="{CCDA78DD-7399-4AC5-B8B3-1FA24F7BE433}"/>
    <cellStyle name="Note 13 3 5 3" xfId="34691" xr:uid="{A48E0687-63B6-43B3-A4E3-1B885A0D5548}"/>
    <cellStyle name="Note 13 3 6" xfId="14127" xr:uid="{C532C001-79E8-414F-A39E-167044CDBAAD}"/>
    <cellStyle name="Note 13 3 6 2" xfId="34693" xr:uid="{84472DB2-A4F3-4A1D-AF32-6CA407615420}"/>
    <cellStyle name="Note 13 3 7" xfId="34674" xr:uid="{DA2CEBB6-0430-46C3-B60E-0868A8A37508}"/>
    <cellStyle name="Note 13 4" xfId="14128" xr:uid="{21C214AA-1B1C-4C19-88DE-BDB9072BBE8E}"/>
    <cellStyle name="Note 13 4 2" xfId="14129" xr:uid="{B2AD66B4-FD7C-4423-9136-178C73AB023D}"/>
    <cellStyle name="Note 13 4 2 2" xfId="14130" xr:uid="{8C95D417-5520-459C-8728-E61A0C5D119E}"/>
    <cellStyle name="Note 13 4 2 2 2" xfId="14131" xr:uid="{49DE6B18-1FDD-42EC-857E-12067E852355}"/>
    <cellStyle name="Note 13 4 2 2 2 2" xfId="14132" xr:uid="{8E7E8F67-88A5-41FC-A431-148186536808}"/>
    <cellStyle name="Note 13 4 2 2 2 2 2" xfId="34698" xr:uid="{513EB97F-D707-4336-B898-A3C2736BC979}"/>
    <cellStyle name="Note 13 4 2 2 2 3" xfId="34697" xr:uid="{DBCCDAD3-04F7-4E11-9892-C543009FE0D5}"/>
    <cellStyle name="Note 13 4 2 2 3" xfId="14133" xr:uid="{F8BFDEEA-2482-4D14-81BF-36B153B1AD49}"/>
    <cellStyle name="Note 13 4 2 2 3 2" xfId="34699" xr:uid="{C1ED1339-92E6-4827-A1F7-B8D1891F5477}"/>
    <cellStyle name="Note 13 4 2 2 4" xfId="34696" xr:uid="{8C667B88-4BC7-41D0-B4A1-75C4B4CBD1F6}"/>
    <cellStyle name="Note 13 4 2 3" xfId="14134" xr:uid="{4AF500FA-E563-4118-9539-1D175FC95B71}"/>
    <cellStyle name="Note 13 4 2 3 2" xfId="14135" xr:uid="{3F28513D-6F69-4E45-B6B1-A4385554AFF3}"/>
    <cellStyle name="Note 13 4 2 3 2 2" xfId="34701" xr:uid="{4F926448-0390-46FD-A1F3-B18C58D18664}"/>
    <cellStyle name="Note 13 4 2 3 3" xfId="34700" xr:uid="{71DD65E4-5719-4811-AB86-F01CCE869CB6}"/>
    <cellStyle name="Note 13 4 2 4" xfId="14136" xr:uid="{E23CD0B7-522B-44E3-81E9-1A2F5EF16B78}"/>
    <cellStyle name="Note 13 4 2 4 2" xfId="14137" xr:uid="{DA7A1788-C4CB-478C-9F39-D0E58ABD5826}"/>
    <cellStyle name="Note 13 4 2 4 2 2" xfId="34703" xr:uid="{E1AD4158-B196-4CB7-8C38-25D13E6A76EA}"/>
    <cellStyle name="Note 13 4 2 4 3" xfId="34702" xr:uid="{67E280CB-62FE-4FC8-B35D-BDF1709B9449}"/>
    <cellStyle name="Note 13 4 2 5" xfId="14138" xr:uid="{451A5B79-4C57-4384-A3AB-95E5FFADACB6}"/>
    <cellStyle name="Note 13 4 2 5 2" xfId="34704" xr:uid="{728E73A3-1A4E-42CC-92B0-BFDD5ADC871A}"/>
    <cellStyle name="Note 13 4 2 6" xfId="34695" xr:uid="{62D03178-92A7-4D64-80B4-D083ED6BDBD9}"/>
    <cellStyle name="Note 13 4 3" xfId="14139" xr:uid="{ACFB729C-8142-4AD2-BD97-D0ADA130EA2D}"/>
    <cellStyle name="Note 13 4 3 2" xfId="14140" xr:uid="{6682366F-E720-4555-A788-ECD27317E5FE}"/>
    <cellStyle name="Note 13 4 3 2 2" xfId="14141" xr:uid="{A0A03D22-D931-45B3-B683-90CC9448A3D6}"/>
    <cellStyle name="Note 13 4 3 2 2 2" xfId="34707" xr:uid="{48519B1B-0605-417F-8775-FBEEC6407EBA}"/>
    <cellStyle name="Note 13 4 3 2 3" xfId="34706" xr:uid="{3978C534-87EA-4EE0-AA5D-00EFACE11098}"/>
    <cellStyle name="Note 13 4 3 3" xfId="14142" xr:uid="{F769E6A9-FF71-420E-966E-7C760E98CAC3}"/>
    <cellStyle name="Note 13 4 3 3 2" xfId="34708" xr:uid="{0D07FE31-5175-4FCD-9A7C-680B3396BF66}"/>
    <cellStyle name="Note 13 4 3 4" xfId="34705" xr:uid="{99B4B614-DBB7-4280-907A-67B4FC09D5AE}"/>
    <cellStyle name="Note 13 4 4" xfId="14143" xr:uid="{D4E1E249-5C7F-4F33-A3AF-4F01FB095957}"/>
    <cellStyle name="Note 13 4 4 2" xfId="14144" xr:uid="{8D09ED09-DA70-4067-9329-CADF63F37553}"/>
    <cellStyle name="Note 13 4 4 2 2" xfId="34710" xr:uid="{9E1A3D62-3323-4128-9353-C78C14E0DA4C}"/>
    <cellStyle name="Note 13 4 4 3" xfId="34709" xr:uid="{FEE67B7A-18CB-40EF-AC99-ADDFF9079F62}"/>
    <cellStyle name="Note 13 4 5" xfId="14145" xr:uid="{DF127271-25FA-4035-AD53-AA33AB8ECB21}"/>
    <cellStyle name="Note 13 4 5 2" xfId="14146" xr:uid="{1805FBB1-C2F8-4D03-A219-63DBCA5A699D}"/>
    <cellStyle name="Note 13 4 5 2 2" xfId="34712" xr:uid="{478694EE-848E-4D74-8AF0-ED098005ADEB}"/>
    <cellStyle name="Note 13 4 5 3" xfId="34711" xr:uid="{289522D7-2E52-4300-9EA5-F563D0122C87}"/>
    <cellStyle name="Note 13 4 6" xfId="14147" xr:uid="{306B90CD-D59E-43BC-A055-DFD520E3BE87}"/>
    <cellStyle name="Note 13 4 6 2" xfId="34713" xr:uid="{89BFCE42-3A8A-4DE3-A7C0-929898EC9688}"/>
    <cellStyle name="Note 13 4 7" xfId="34694" xr:uid="{2D0ADB48-EB42-4964-9E3E-FF4E8C5DA7A8}"/>
    <cellStyle name="Note 14 2" xfId="14148" xr:uid="{59F19B1E-0A50-4FD9-A52F-4161848D2421}"/>
    <cellStyle name="Note 14 2 2" xfId="14149" xr:uid="{EC2CDECE-3284-4667-9757-5F2C0A3C6BCE}"/>
    <cellStyle name="Note 14 2 2 2" xfId="14150" xr:uid="{2884EF6F-AB03-434E-8B53-1D0F25C5BF37}"/>
    <cellStyle name="Note 14 2 2 2 2" xfId="14151" xr:uid="{93B2BB62-CE3F-4D68-AE28-A958B97BD460}"/>
    <cellStyle name="Note 14 2 2 2 2 2" xfId="14152" xr:uid="{3EEE3B62-C7EA-476E-AFED-9285B67504CB}"/>
    <cellStyle name="Note 14 2 2 2 2 2 2" xfId="34718" xr:uid="{B9AF17D4-DEEE-491A-835B-A377132C6498}"/>
    <cellStyle name="Note 14 2 2 2 2 3" xfId="34717" xr:uid="{B0EE4B71-7E1A-4CA6-AD41-D8E1B5903244}"/>
    <cellStyle name="Note 14 2 2 2 3" xfId="14153" xr:uid="{9DE5C475-2525-466D-A43D-FCDBBEC49323}"/>
    <cellStyle name="Note 14 2 2 2 3 2" xfId="34719" xr:uid="{49428B38-A623-48B1-A583-2FED39702084}"/>
    <cellStyle name="Note 14 2 2 2 4" xfId="34716" xr:uid="{0F254561-7AD6-4755-8A2B-A7E65B32F31C}"/>
    <cellStyle name="Note 14 2 2 3" xfId="14154" xr:uid="{3C616D17-44A5-45A5-84DF-E5B938457D84}"/>
    <cellStyle name="Note 14 2 2 3 2" xfId="14155" xr:uid="{5B59727F-0106-4D37-8A3C-3693902773C5}"/>
    <cellStyle name="Note 14 2 2 3 2 2" xfId="34721" xr:uid="{469AF387-ACDA-4582-A020-998C6A0AE510}"/>
    <cellStyle name="Note 14 2 2 3 3" xfId="34720" xr:uid="{A451E423-ABED-456F-930D-5735F21B6512}"/>
    <cellStyle name="Note 14 2 2 4" xfId="14156" xr:uid="{17B293E1-D0C4-43DF-8084-4F83BC62A0BB}"/>
    <cellStyle name="Note 14 2 2 4 2" xfId="14157" xr:uid="{3A57CB6C-F810-492F-9F54-7036FCA59546}"/>
    <cellStyle name="Note 14 2 2 4 2 2" xfId="34723" xr:uid="{D8461B8C-53B5-445E-8C4F-F9CA451CC527}"/>
    <cellStyle name="Note 14 2 2 4 3" xfId="34722" xr:uid="{ADAA0638-0E3E-4480-BF67-5CAE13D9A242}"/>
    <cellStyle name="Note 14 2 2 5" xfId="14158" xr:uid="{464D0AA5-2C88-4A40-B337-938EEF359FE8}"/>
    <cellStyle name="Note 14 2 2 5 2" xfId="34724" xr:uid="{FCC7A60D-9916-445E-9CBD-9D371B9E50CC}"/>
    <cellStyle name="Note 14 2 2 6" xfId="34715" xr:uid="{8DF32A1B-60C7-4B3C-A431-4D3EE468EDAC}"/>
    <cellStyle name="Note 14 2 3" xfId="14159" xr:uid="{A7212BC4-C85E-489C-86ED-8536EEA3A99F}"/>
    <cellStyle name="Note 14 2 3 2" xfId="14160" xr:uid="{CE93E8F5-BD5C-4E26-BDE2-E34CC29816DB}"/>
    <cellStyle name="Note 14 2 3 2 2" xfId="14161" xr:uid="{3707B5EC-5468-4AB9-A48B-37528EF35919}"/>
    <cellStyle name="Note 14 2 3 2 2 2" xfId="34727" xr:uid="{6AFD6E52-366E-40EA-A7D2-EFEC8D3A6BBF}"/>
    <cellStyle name="Note 14 2 3 2 3" xfId="34726" xr:uid="{BD06087F-37FE-4AFF-8D00-6AC919952871}"/>
    <cellStyle name="Note 14 2 3 3" xfId="14162" xr:uid="{37C49089-5B06-40DA-B7DB-E491FCB3DA44}"/>
    <cellStyle name="Note 14 2 3 3 2" xfId="34728" xr:uid="{AE1B98FC-6A9E-44F1-9DBE-461B2FBEE5F2}"/>
    <cellStyle name="Note 14 2 3 4" xfId="34725" xr:uid="{874A1E7E-952E-4E96-9456-21DBACB4326A}"/>
    <cellStyle name="Note 14 2 4" xfId="14163" xr:uid="{CDB1DFA1-8C12-4A0F-A596-15EC2040E2A3}"/>
    <cellStyle name="Note 14 2 4 2" xfId="14164" xr:uid="{1112BED0-4D03-48DE-8058-E121E8189C02}"/>
    <cellStyle name="Note 14 2 4 2 2" xfId="34730" xr:uid="{5CBF23B1-039B-4BB4-AC8D-5B4D9D8808F9}"/>
    <cellStyle name="Note 14 2 4 3" xfId="34729" xr:uid="{46418706-4161-41F2-A8AA-1B4174F2AA60}"/>
    <cellStyle name="Note 14 2 5" xfId="14165" xr:uid="{F31D7196-A805-4096-BAEF-0788811AC4D9}"/>
    <cellStyle name="Note 14 2 5 2" xfId="14166" xr:uid="{D19B005A-EFCE-452E-9B7C-C3561D794DB1}"/>
    <cellStyle name="Note 14 2 5 2 2" xfId="34732" xr:uid="{D3D5A72E-43F4-4C3F-BF7E-7E4274A6B0F6}"/>
    <cellStyle name="Note 14 2 5 3" xfId="34731" xr:uid="{EA87C254-DD09-4931-BDA8-DCCDCBBF5AE7}"/>
    <cellStyle name="Note 14 2 6" xfId="14167" xr:uid="{8F1578D6-51C3-4DAA-A32C-7B0763BB4095}"/>
    <cellStyle name="Note 14 2 6 2" xfId="34733" xr:uid="{90D5E6FA-B6CE-4D5E-B059-59B06F0BA09A}"/>
    <cellStyle name="Note 14 2 7" xfId="34714" xr:uid="{55EC742E-A45E-4BE9-B205-907001864FCC}"/>
    <cellStyle name="Note 14 3" xfId="14168" xr:uid="{AFB85C7F-CAB7-40BD-9866-4CBFC5F284ED}"/>
    <cellStyle name="Note 14 3 2" xfId="14169" xr:uid="{3F3FD785-5706-448C-B88E-94DEC083EC02}"/>
    <cellStyle name="Note 14 3 2 2" xfId="14170" xr:uid="{B9DCA239-A590-4DF5-A317-5E1034B78D57}"/>
    <cellStyle name="Note 14 3 2 2 2" xfId="14171" xr:uid="{1332DD40-A1D8-47DD-9480-ED46D7FF33DD}"/>
    <cellStyle name="Note 14 3 2 2 2 2" xfId="14172" xr:uid="{6A302B74-3A70-43F8-960A-FF44A4BA4B29}"/>
    <cellStyle name="Note 14 3 2 2 2 2 2" xfId="34738" xr:uid="{1D137C2E-C68C-4BE1-A89D-21AD6052D218}"/>
    <cellStyle name="Note 14 3 2 2 2 3" xfId="34737" xr:uid="{20181187-D696-4B30-9C43-D581E67DDB7D}"/>
    <cellStyle name="Note 14 3 2 2 3" xfId="14173" xr:uid="{BE0F0E6F-B843-480C-A10E-240DFB6CA9E2}"/>
    <cellStyle name="Note 14 3 2 2 3 2" xfId="34739" xr:uid="{14F3EEAD-F70E-461C-8436-E3164114C538}"/>
    <cellStyle name="Note 14 3 2 2 4" xfId="34736" xr:uid="{E6AC3006-2901-4A36-93E7-1156B28300CD}"/>
    <cellStyle name="Note 14 3 2 3" xfId="14174" xr:uid="{90D8E34B-A8C3-41CB-822C-154660031070}"/>
    <cellStyle name="Note 14 3 2 3 2" xfId="14175" xr:uid="{A1F9EB10-B73A-4B03-9B35-B7E5F247F2E2}"/>
    <cellStyle name="Note 14 3 2 3 2 2" xfId="34741" xr:uid="{92F57A1C-88D8-4B9F-BB70-F9981D51B7B1}"/>
    <cellStyle name="Note 14 3 2 3 3" xfId="34740" xr:uid="{01476C17-FFA2-4876-AE8E-DA75E8B9D78A}"/>
    <cellStyle name="Note 14 3 2 4" xfId="14176" xr:uid="{4F0F3FE7-C392-41D8-9DC3-06BD8CC2DD87}"/>
    <cellStyle name="Note 14 3 2 4 2" xfId="14177" xr:uid="{49D82869-C5BC-4671-BAAB-A7DA1E25DAAF}"/>
    <cellStyle name="Note 14 3 2 4 2 2" xfId="34743" xr:uid="{F665A0DD-EF68-4C9F-806A-01E554140EEC}"/>
    <cellStyle name="Note 14 3 2 4 3" xfId="34742" xr:uid="{7F98924D-7636-4324-ACDB-0E0502EC7F2E}"/>
    <cellStyle name="Note 14 3 2 5" xfId="14178" xr:uid="{6836D812-E269-48BD-9D22-88ED6FE80665}"/>
    <cellStyle name="Note 14 3 2 5 2" xfId="34744" xr:uid="{E92CB8C2-DB40-4010-93C4-BABD86247C2C}"/>
    <cellStyle name="Note 14 3 2 6" xfId="34735" xr:uid="{C259BF1E-5AF0-44AD-9AFB-F3AFF02C8230}"/>
    <cellStyle name="Note 14 3 3" xfId="14179" xr:uid="{5753C6E5-864E-4030-B5DF-3E28176559A1}"/>
    <cellStyle name="Note 14 3 3 2" xfId="14180" xr:uid="{F3475B87-2925-4A65-AEAE-7CEB598F9C6D}"/>
    <cellStyle name="Note 14 3 3 2 2" xfId="14181" xr:uid="{6897CE81-5487-4992-A218-1B8D31E555AE}"/>
    <cellStyle name="Note 14 3 3 2 2 2" xfId="34747" xr:uid="{55A944BC-6583-4F03-B215-1A4250AC010D}"/>
    <cellStyle name="Note 14 3 3 2 3" xfId="34746" xr:uid="{311B49B9-C9F0-4B1D-8F92-2CD76DF22314}"/>
    <cellStyle name="Note 14 3 3 3" xfId="14182" xr:uid="{423A015B-A5EB-4332-ADB2-1B38886F4E26}"/>
    <cellStyle name="Note 14 3 3 3 2" xfId="34748" xr:uid="{FA9D8221-721A-4BCC-9B79-725AF5E5696B}"/>
    <cellStyle name="Note 14 3 3 4" xfId="34745" xr:uid="{8269A78E-1463-4DB3-B62B-479004E278E3}"/>
    <cellStyle name="Note 14 3 4" xfId="14183" xr:uid="{37E0E125-B524-455B-BAA3-D4FDE80E63F9}"/>
    <cellStyle name="Note 14 3 4 2" xfId="14184" xr:uid="{06324E8E-3423-4CAC-8FFE-AF0533634578}"/>
    <cellStyle name="Note 14 3 4 2 2" xfId="34750" xr:uid="{ACF57DE3-B732-49C3-AC2F-09363C429966}"/>
    <cellStyle name="Note 14 3 4 3" xfId="34749" xr:uid="{5EF4FDB4-FB9E-4865-90BC-CE0E6423DF28}"/>
    <cellStyle name="Note 14 3 5" xfId="14185" xr:uid="{C7CC934D-30E3-4BA3-8C37-6F7D976C77BF}"/>
    <cellStyle name="Note 14 3 5 2" xfId="14186" xr:uid="{C49E6924-39B5-498C-B442-843A5B50ACC3}"/>
    <cellStyle name="Note 14 3 5 2 2" xfId="34752" xr:uid="{A02D4F5F-DF58-447C-B102-4814CDAB9701}"/>
    <cellStyle name="Note 14 3 5 3" xfId="34751" xr:uid="{A6C9F674-0ACB-4153-ABDD-C0A307CD5074}"/>
    <cellStyle name="Note 14 3 6" xfId="14187" xr:uid="{BED5983E-6949-4510-848B-A5DE7F266742}"/>
    <cellStyle name="Note 14 3 6 2" xfId="34753" xr:uid="{D15DAD2C-D825-4F0E-A58A-9BACDEE567D3}"/>
    <cellStyle name="Note 14 3 7" xfId="34734" xr:uid="{08283EE0-E383-4BE6-AE92-65652F24AF77}"/>
    <cellStyle name="Note 14 4" xfId="14188" xr:uid="{0839AC36-67FB-4505-9739-5421640C50F2}"/>
    <cellStyle name="Note 14 4 2" xfId="14189" xr:uid="{930B0E98-4610-4D1C-ABCD-A62A88699E87}"/>
    <cellStyle name="Note 14 4 2 2" xfId="14190" xr:uid="{936DD045-6B2E-4BBC-AD3E-0B59F652534C}"/>
    <cellStyle name="Note 14 4 2 2 2" xfId="14191" xr:uid="{A09911A6-69CC-480C-978C-2DE3B8CA8139}"/>
    <cellStyle name="Note 14 4 2 2 2 2" xfId="14192" xr:uid="{366182BD-F71F-42FA-8A4E-A0E67F3ED3C9}"/>
    <cellStyle name="Note 14 4 2 2 2 2 2" xfId="34758" xr:uid="{BC1E96A2-3F66-4811-BABE-4ECE8B1CFCA5}"/>
    <cellStyle name="Note 14 4 2 2 2 3" xfId="34757" xr:uid="{0FAB9AA6-0A84-4B02-BF43-970E8F50E30D}"/>
    <cellStyle name="Note 14 4 2 2 3" xfId="14193" xr:uid="{85F360E5-F7F7-4EA9-9322-5637D35A47AB}"/>
    <cellStyle name="Note 14 4 2 2 3 2" xfId="34759" xr:uid="{BB3FB547-4BBC-4F99-8836-4879B23828FB}"/>
    <cellStyle name="Note 14 4 2 2 4" xfId="34756" xr:uid="{925BC5A4-3F70-4FBE-B8B4-B0684467113C}"/>
    <cellStyle name="Note 14 4 2 3" xfId="14194" xr:uid="{49797317-1888-41C3-A28E-E0026E0EA2D0}"/>
    <cellStyle name="Note 14 4 2 3 2" xfId="14195" xr:uid="{39169ADF-A9C2-431F-871A-336A747023EE}"/>
    <cellStyle name="Note 14 4 2 3 2 2" xfId="34761" xr:uid="{5181FD87-976B-4632-9B5A-DEB2761AE1E1}"/>
    <cellStyle name="Note 14 4 2 3 3" xfId="34760" xr:uid="{9924E019-0BD6-413E-9446-BFFCBDC3AD94}"/>
    <cellStyle name="Note 14 4 2 4" xfId="14196" xr:uid="{D7C3A6F9-2EE3-4592-8E5D-186358A3615E}"/>
    <cellStyle name="Note 14 4 2 4 2" xfId="14197" xr:uid="{4BAD6340-B321-43D3-8D41-E4C8FEF2DCF8}"/>
    <cellStyle name="Note 14 4 2 4 2 2" xfId="34763" xr:uid="{3CC84071-CEA9-46E4-AD64-1561F0136220}"/>
    <cellStyle name="Note 14 4 2 4 3" xfId="34762" xr:uid="{49F27B49-3E15-4595-A887-C3D8007B3724}"/>
    <cellStyle name="Note 14 4 2 5" xfId="14198" xr:uid="{D0A1E80F-4169-42E8-967E-8B17DD83439C}"/>
    <cellStyle name="Note 14 4 2 5 2" xfId="34764" xr:uid="{29709A0D-A51F-433E-B38E-19E27EEB676C}"/>
    <cellStyle name="Note 14 4 2 6" xfId="34755" xr:uid="{A83D2C5D-3502-4010-B2ED-F39151C0E9AB}"/>
    <cellStyle name="Note 14 4 3" xfId="14199" xr:uid="{5C990432-FA60-4E7B-BA9A-28DBF130E69C}"/>
    <cellStyle name="Note 14 4 3 2" xfId="14200" xr:uid="{188B0641-551E-4063-8BC3-66FF2C64154E}"/>
    <cellStyle name="Note 14 4 3 2 2" xfId="14201" xr:uid="{D4B52383-A11A-4CE7-BC03-139B4078329E}"/>
    <cellStyle name="Note 14 4 3 2 2 2" xfId="34767" xr:uid="{FBCA30F0-9043-4FE9-A346-DEE7904D82D0}"/>
    <cellStyle name="Note 14 4 3 2 3" xfId="34766" xr:uid="{6FEBF8F6-9950-44F6-916F-89EA07875EBE}"/>
    <cellStyle name="Note 14 4 3 3" xfId="14202" xr:uid="{1C0FDD3B-593B-4E84-87A0-9FC55753F8D4}"/>
    <cellStyle name="Note 14 4 3 3 2" xfId="34768" xr:uid="{953FE16E-F924-4012-AF5B-E88FC0BA8B13}"/>
    <cellStyle name="Note 14 4 3 4" xfId="34765" xr:uid="{BD2CB71C-ED15-439D-BB91-2A26ED1955CD}"/>
    <cellStyle name="Note 14 4 4" xfId="14203" xr:uid="{F67169E2-C43C-4977-9ED9-FFA8827AFE00}"/>
    <cellStyle name="Note 14 4 4 2" xfId="14204" xr:uid="{BC2F8FF6-5288-48A1-93F1-0DE94ECB12EE}"/>
    <cellStyle name="Note 14 4 4 2 2" xfId="34770" xr:uid="{AB0E407D-2974-4647-ADFD-47A2A149CA6C}"/>
    <cellStyle name="Note 14 4 4 3" xfId="34769" xr:uid="{099AF10B-C93C-4B62-B1A3-365C0AD86015}"/>
    <cellStyle name="Note 14 4 5" xfId="14205" xr:uid="{C1314244-5C7A-4804-915C-3475453C1C86}"/>
    <cellStyle name="Note 14 4 5 2" xfId="14206" xr:uid="{6FE2D387-443B-4119-BC22-4591E68E029C}"/>
    <cellStyle name="Note 14 4 5 2 2" xfId="34772" xr:uid="{A3ACCCED-B354-4B27-9358-7864D173B537}"/>
    <cellStyle name="Note 14 4 5 3" xfId="34771" xr:uid="{A6048CFB-2748-43A3-91A3-B8C74FBF457E}"/>
    <cellStyle name="Note 14 4 6" xfId="14207" xr:uid="{E6E9887C-CE76-46C7-BBBE-3C8EB43D5D8F}"/>
    <cellStyle name="Note 14 4 6 2" xfId="34773" xr:uid="{57D40A0B-091D-4D8A-AC01-D27F3CB1CA67}"/>
    <cellStyle name="Note 14 4 7" xfId="34754" xr:uid="{471C2413-60C6-44BF-BD85-BC37F76B1746}"/>
    <cellStyle name="Note 15 2" xfId="14208" xr:uid="{252657B7-888C-45A4-BC91-30C171F63868}"/>
    <cellStyle name="Note 15 2 2" xfId="14209" xr:uid="{60402FDF-966F-404E-A900-8AADC255F385}"/>
    <cellStyle name="Note 15 2 2 2" xfId="14210" xr:uid="{570FE575-BA29-4507-BDDC-2A9378187FB8}"/>
    <cellStyle name="Note 15 2 2 2 2" xfId="14211" xr:uid="{0CA0C717-6D88-4D93-96ED-EBA7BEE1B474}"/>
    <cellStyle name="Note 15 2 2 2 2 2" xfId="14212" xr:uid="{80D60BD8-D67B-4B7D-B207-39DF515E9DE8}"/>
    <cellStyle name="Note 15 2 2 2 2 2 2" xfId="34778" xr:uid="{E0B15978-17C6-4B90-96E3-699991924CA4}"/>
    <cellStyle name="Note 15 2 2 2 2 3" xfId="34777" xr:uid="{BBD2FCE1-6597-41C8-9DFB-64EB096E3A71}"/>
    <cellStyle name="Note 15 2 2 2 3" xfId="14213" xr:uid="{E60F4339-64A5-41B2-8BB4-F60F05822B18}"/>
    <cellStyle name="Note 15 2 2 2 3 2" xfId="34779" xr:uid="{FCF1373D-A316-44CD-90F6-461410E2D224}"/>
    <cellStyle name="Note 15 2 2 2 4" xfId="34776" xr:uid="{A6EF47C8-520D-4AA8-AF4F-1E77D199F576}"/>
    <cellStyle name="Note 15 2 2 3" xfId="14214" xr:uid="{180A5010-A1BF-43C1-B1B4-86B788FECC78}"/>
    <cellStyle name="Note 15 2 2 3 2" xfId="14215" xr:uid="{05660F8E-5C39-48EB-8B0A-15889654628F}"/>
    <cellStyle name="Note 15 2 2 3 2 2" xfId="34781" xr:uid="{CC14F167-B597-462F-907C-2811E636DB42}"/>
    <cellStyle name="Note 15 2 2 3 3" xfId="34780" xr:uid="{609D662D-1E05-4FBD-87FE-1C6C70D8FED1}"/>
    <cellStyle name="Note 15 2 2 4" xfId="14216" xr:uid="{D7F354C2-D1CF-454B-BEE1-E84372622719}"/>
    <cellStyle name="Note 15 2 2 4 2" xfId="14217" xr:uid="{009EA396-CFC6-4D99-A4EB-BD75DAA64FF0}"/>
    <cellStyle name="Note 15 2 2 4 2 2" xfId="34783" xr:uid="{EF70B092-3FEF-47BB-B493-801427D23BC5}"/>
    <cellStyle name="Note 15 2 2 4 3" xfId="34782" xr:uid="{C6EE6AAE-91BE-433B-96EB-2810B4E5AA3F}"/>
    <cellStyle name="Note 15 2 2 5" xfId="14218" xr:uid="{DEC6D8AC-1B17-4CBF-AF3B-5EFE650C336B}"/>
    <cellStyle name="Note 15 2 2 5 2" xfId="34784" xr:uid="{00388029-B6BF-433A-A4EF-652E1CDB6A52}"/>
    <cellStyle name="Note 15 2 2 6" xfId="34775" xr:uid="{0ED9A0EB-8A5B-44B3-87E9-B77EC362ABA8}"/>
    <cellStyle name="Note 15 2 3" xfId="14219" xr:uid="{136BFD41-DA34-41C7-9D85-0E90E5AED581}"/>
    <cellStyle name="Note 15 2 3 2" xfId="14220" xr:uid="{B37144D2-BCD2-4E18-BD5D-94A47FF47AC4}"/>
    <cellStyle name="Note 15 2 3 2 2" xfId="14221" xr:uid="{84DE5CB6-75CD-495D-8E54-2F93A0129678}"/>
    <cellStyle name="Note 15 2 3 2 2 2" xfId="34787" xr:uid="{467C2170-662B-4FCA-BD84-5809C7FC3051}"/>
    <cellStyle name="Note 15 2 3 2 3" xfId="34786" xr:uid="{1A473A3F-A438-4008-A97C-D2E52DF36DDF}"/>
    <cellStyle name="Note 15 2 3 3" xfId="14222" xr:uid="{87B26B54-9F72-4E33-BB0E-6405F607E047}"/>
    <cellStyle name="Note 15 2 3 3 2" xfId="34788" xr:uid="{860C4B26-B202-4718-97C3-0709B572CE1D}"/>
    <cellStyle name="Note 15 2 3 4" xfId="34785" xr:uid="{A44ED8B5-C317-4BD1-B803-2987DA20D384}"/>
    <cellStyle name="Note 15 2 4" xfId="14223" xr:uid="{5537C4AE-C215-4993-B185-22760BB79643}"/>
    <cellStyle name="Note 15 2 4 2" xfId="14224" xr:uid="{F54B8637-BDE5-4004-869C-56C800EED82F}"/>
    <cellStyle name="Note 15 2 4 2 2" xfId="34790" xr:uid="{0E4773B5-0269-481E-87FB-8445EE1C11A2}"/>
    <cellStyle name="Note 15 2 4 3" xfId="34789" xr:uid="{AD5DF13B-16E7-449A-B01E-F4AD5265EAB0}"/>
    <cellStyle name="Note 15 2 5" xfId="14225" xr:uid="{CA879AF8-82F2-42E4-AA3A-5CE2CE33D72B}"/>
    <cellStyle name="Note 15 2 5 2" xfId="14226" xr:uid="{6F78752B-34BB-449F-83CB-7716B18F6BC9}"/>
    <cellStyle name="Note 15 2 5 2 2" xfId="34792" xr:uid="{03DAA496-F17A-47CE-93AA-074BCBACEAC3}"/>
    <cellStyle name="Note 15 2 5 3" xfId="34791" xr:uid="{B20D5A06-D3A1-4067-B9AF-AD167B80CF77}"/>
    <cellStyle name="Note 15 2 6" xfId="14227" xr:uid="{2786D36D-67C2-4909-A299-46A1C00D0DF1}"/>
    <cellStyle name="Note 15 2 6 2" xfId="34793" xr:uid="{DD7C53A3-E2FB-4B22-A03C-F822CF6D0660}"/>
    <cellStyle name="Note 15 2 7" xfId="34774" xr:uid="{88C07B1E-0F2F-4894-BB8C-251B73B8AFCB}"/>
    <cellStyle name="Note 15 3" xfId="14228" xr:uid="{D0A1CF20-8F78-4B5F-BE1E-500CE1DBC784}"/>
    <cellStyle name="Note 15 3 2" xfId="14229" xr:uid="{D773861E-406B-49F0-A757-11590F57122A}"/>
    <cellStyle name="Note 15 3 2 2" xfId="14230" xr:uid="{C6F57565-BB31-4063-BA66-2214728D4FDA}"/>
    <cellStyle name="Note 15 3 2 2 2" xfId="14231" xr:uid="{671CC09B-AC0F-4D50-A056-8C5962CFA3C3}"/>
    <cellStyle name="Note 15 3 2 2 2 2" xfId="14232" xr:uid="{65D38432-A501-4564-8B12-9BEB024821C1}"/>
    <cellStyle name="Note 15 3 2 2 2 2 2" xfId="34798" xr:uid="{9F0A3E9B-3E18-4E96-BFE0-88012F7B989D}"/>
    <cellStyle name="Note 15 3 2 2 2 3" xfId="34797" xr:uid="{4C70BAAE-851C-4101-BB89-D613545F6204}"/>
    <cellStyle name="Note 15 3 2 2 3" xfId="14233" xr:uid="{FC29AFCC-3A9C-4267-8BF0-366B31A8BF6D}"/>
    <cellStyle name="Note 15 3 2 2 3 2" xfId="34799" xr:uid="{95D84DCE-1F98-4F97-9E55-D9E7D73C2942}"/>
    <cellStyle name="Note 15 3 2 2 4" xfId="34796" xr:uid="{6EF8EA96-DA45-4F7E-AF79-31348DCAB1B2}"/>
    <cellStyle name="Note 15 3 2 3" xfId="14234" xr:uid="{BA34373D-D619-47B6-AF7D-65951D156CED}"/>
    <cellStyle name="Note 15 3 2 3 2" xfId="14235" xr:uid="{6AFE88B0-7B9E-42E1-A3B0-F47EA1504BDB}"/>
    <cellStyle name="Note 15 3 2 3 2 2" xfId="34801" xr:uid="{0761B4AA-DF58-4DAC-957C-C5709D4DA74D}"/>
    <cellStyle name="Note 15 3 2 3 3" xfId="34800" xr:uid="{AF6E4FFE-26E0-48B4-BFA3-6199E218C3CF}"/>
    <cellStyle name="Note 15 3 2 4" xfId="14236" xr:uid="{53234FF2-B618-4FE6-BBFE-BA229B47C3CC}"/>
    <cellStyle name="Note 15 3 2 4 2" xfId="14237" xr:uid="{8A87E51E-92BB-446D-A8B4-CAF2B2DEA473}"/>
    <cellStyle name="Note 15 3 2 4 2 2" xfId="34803" xr:uid="{844AC698-99ED-4C81-A573-5986F733FF43}"/>
    <cellStyle name="Note 15 3 2 4 3" xfId="34802" xr:uid="{B3C15DFB-E2B4-406C-828B-D507F22DCC55}"/>
    <cellStyle name="Note 15 3 2 5" xfId="14238" xr:uid="{9EC05BDE-5CE8-4754-865F-BFD12D47C84B}"/>
    <cellStyle name="Note 15 3 2 5 2" xfId="34804" xr:uid="{644E4EA7-12B4-4C82-88D4-C5FF905546FA}"/>
    <cellStyle name="Note 15 3 2 6" xfId="34795" xr:uid="{12CDCC9E-D379-4E38-A30B-4D16E15299AC}"/>
    <cellStyle name="Note 15 3 3" xfId="14239" xr:uid="{02ACD231-15FF-4A7E-992A-6B6DA6B0B91C}"/>
    <cellStyle name="Note 15 3 3 2" xfId="14240" xr:uid="{08FE5588-8A23-4DDE-ADAB-13CC5C7F8888}"/>
    <cellStyle name="Note 15 3 3 2 2" xfId="14241" xr:uid="{BE3574CF-05E4-4AC1-897D-B554B5321C2C}"/>
    <cellStyle name="Note 15 3 3 2 2 2" xfId="34807" xr:uid="{1CCC9B72-F664-419A-91F5-37C68835D7BE}"/>
    <cellStyle name="Note 15 3 3 2 3" xfId="34806" xr:uid="{A561FD40-F33F-4944-BD28-6EEA062B14FF}"/>
    <cellStyle name="Note 15 3 3 3" xfId="14242" xr:uid="{7B5F18F8-C0FF-4241-9E66-FBD1BA8DB3FB}"/>
    <cellStyle name="Note 15 3 3 3 2" xfId="34808" xr:uid="{69157A85-4F1F-4CEC-A2C2-D395560FFCF7}"/>
    <cellStyle name="Note 15 3 3 4" xfId="34805" xr:uid="{00A9D9D1-1511-4688-B1C4-275B5D8703FB}"/>
    <cellStyle name="Note 15 3 4" xfId="14243" xr:uid="{87D5B373-848C-429C-815A-8CF23F4E2F7E}"/>
    <cellStyle name="Note 15 3 4 2" xfId="14244" xr:uid="{B9C30BA8-9F5A-4572-B139-F560BEC86733}"/>
    <cellStyle name="Note 15 3 4 2 2" xfId="34810" xr:uid="{6053551B-BA38-4DA1-B983-84670D874D62}"/>
    <cellStyle name="Note 15 3 4 3" xfId="34809" xr:uid="{FC282BE7-F3AB-4077-B1B3-6446102D80EB}"/>
    <cellStyle name="Note 15 3 5" xfId="14245" xr:uid="{24E1D777-EF09-4738-956F-3043A3EEAE39}"/>
    <cellStyle name="Note 15 3 5 2" xfId="14246" xr:uid="{71169721-72F6-45F8-A8F8-D4304114FBBA}"/>
    <cellStyle name="Note 15 3 5 2 2" xfId="34812" xr:uid="{0F4A7BB6-2014-4E9F-AEF9-78F35A79D384}"/>
    <cellStyle name="Note 15 3 5 3" xfId="34811" xr:uid="{B862FC1F-F9CA-4F06-B1B0-5A81FDD31C3D}"/>
    <cellStyle name="Note 15 3 6" xfId="14247" xr:uid="{137A6F7C-AD80-4BA0-8681-4203610A3708}"/>
    <cellStyle name="Note 15 3 6 2" xfId="34813" xr:uid="{61C34CA2-CD7F-4BF3-A2EF-7DF76E0A2E30}"/>
    <cellStyle name="Note 15 3 7" xfId="34794" xr:uid="{FF3746CC-ED1D-4639-A7CA-0A53393D1836}"/>
    <cellStyle name="Note 15 4" xfId="14248" xr:uid="{147E6EAE-FF9E-4FCD-8B39-CB3B4E091594}"/>
    <cellStyle name="Note 15 4 2" xfId="14249" xr:uid="{74C52812-C508-4949-9CCE-2C138C6F989B}"/>
    <cellStyle name="Note 15 4 2 2" xfId="14250" xr:uid="{B876778C-C66E-4690-8730-A579F8618D8E}"/>
    <cellStyle name="Note 15 4 2 2 2" xfId="14251" xr:uid="{4501CD14-D302-4339-B711-7013CD325CB4}"/>
    <cellStyle name="Note 15 4 2 2 2 2" xfId="14252" xr:uid="{9BEC55F9-BBDD-444F-97B3-25E00C275A46}"/>
    <cellStyle name="Note 15 4 2 2 2 2 2" xfId="34818" xr:uid="{5F593608-942D-4248-84BC-1EFD76EE6929}"/>
    <cellStyle name="Note 15 4 2 2 2 3" xfId="34817" xr:uid="{A9C74701-8456-4D73-B371-61A6C02044C4}"/>
    <cellStyle name="Note 15 4 2 2 3" xfId="14253" xr:uid="{FB16122C-9908-46B9-844A-9973C996FF22}"/>
    <cellStyle name="Note 15 4 2 2 3 2" xfId="34819" xr:uid="{8878F108-272A-44EF-BA25-D23CEA3B56DD}"/>
    <cellStyle name="Note 15 4 2 2 4" xfId="34816" xr:uid="{28D5E66F-02BB-4D40-B0DA-486AD2D44FF7}"/>
    <cellStyle name="Note 15 4 2 3" xfId="14254" xr:uid="{46540040-746F-4B9C-9C5E-E435D3F1B935}"/>
    <cellStyle name="Note 15 4 2 3 2" xfId="14255" xr:uid="{255FBA74-34FA-45B2-9B2B-2365C57D2ECA}"/>
    <cellStyle name="Note 15 4 2 3 2 2" xfId="34821" xr:uid="{B7422E33-8A69-4E9B-8F60-F05747FADFA6}"/>
    <cellStyle name="Note 15 4 2 3 3" xfId="34820" xr:uid="{4236AB67-FD19-4DB8-8ADF-BE701AD7EE58}"/>
    <cellStyle name="Note 15 4 2 4" xfId="14256" xr:uid="{C9DEF048-6EDD-48AE-A007-8F1E0E3191E4}"/>
    <cellStyle name="Note 15 4 2 4 2" xfId="14257" xr:uid="{01F8E965-CE92-4CB9-A13C-0A8C7FAE06F5}"/>
    <cellStyle name="Note 15 4 2 4 2 2" xfId="34823" xr:uid="{83E6253A-A362-42A3-8FFC-E2CB7D788B7C}"/>
    <cellStyle name="Note 15 4 2 4 3" xfId="34822" xr:uid="{B529E777-DBA0-4EA5-A7E1-35DBB2404F42}"/>
    <cellStyle name="Note 15 4 2 5" xfId="14258" xr:uid="{1C94F197-CBD9-41C1-ADD3-DD1C335921D7}"/>
    <cellStyle name="Note 15 4 2 5 2" xfId="34824" xr:uid="{E32723E0-0BC2-45F3-AD96-F6D092442869}"/>
    <cellStyle name="Note 15 4 2 6" xfId="34815" xr:uid="{37144F04-3CA1-4180-8115-2AF787F9FD7C}"/>
    <cellStyle name="Note 15 4 3" xfId="14259" xr:uid="{414C9E78-C186-4B1E-ACE1-57E5FFBD8882}"/>
    <cellStyle name="Note 15 4 3 2" xfId="14260" xr:uid="{7EEAD8E5-105C-4A5D-AB70-AE8A5E41259D}"/>
    <cellStyle name="Note 15 4 3 2 2" xfId="14261" xr:uid="{6C81AE76-5A4A-4EFE-B229-3BEEA4EFD869}"/>
    <cellStyle name="Note 15 4 3 2 2 2" xfId="34827" xr:uid="{C0289F3B-6765-4D55-99E4-1A8C9AD27B54}"/>
    <cellStyle name="Note 15 4 3 2 3" xfId="34826" xr:uid="{5863F6D1-0108-4DD8-AD7F-8C8D037D2D47}"/>
    <cellStyle name="Note 15 4 3 3" xfId="14262" xr:uid="{327D9117-B8E2-42AE-AE65-07ED71CA3E62}"/>
    <cellStyle name="Note 15 4 3 3 2" xfId="34828" xr:uid="{2E4B1F80-8D37-4FD0-875B-EF89A709E963}"/>
    <cellStyle name="Note 15 4 3 4" xfId="34825" xr:uid="{23E1FC30-80D7-4244-865F-C507E9B02C22}"/>
    <cellStyle name="Note 15 4 4" xfId="14263" xr:uid="{A578F24E-594C-4863-9576-45A515784DB6}"/>
    <cellStyle name="Note 15 4 4 2" xfId="14264" xr:uid="{22BFDD51-1ABC-4CC0-9600-E99B551F80CE}"/>
    <cellStyle name="Note 15 4 4 2 2" xfId="34830" xr:uid="{1F1DB227-58A2-4999-BF35-4F9DF328B0C1}"/>
    <cellStyle name="Note 15 4 4 3" xfId="34829" xr:uid="{B0E387EB-691F-45CB-88CF-DD2C2CDA09F9}"/>
    <cellStyle name="Note 15 4 5" xfId="14265" xr:uid="{D1AFCF2F-4A8E-4109-BBE2-589756C93548}"/>
    <cellStyle name="Note 15 4 5 2" xfId="14266" xr:uid="{BAFDB69D-60F1-4599-9A40-DEBB4AAEE466}"/>
    <cellStyle name="Note 15 4 5 2 2" xfId="34832" xr:uid="{F2CC3C39-F1F7-4642-AF34-7E028024F8AD}"/>
    <cellStyle name="Note 15 4 5 3" xfId="34831" xr:uid="{BCCF640A-1045-429B-BEAA-78DD31545F46}"/>
    <cellStyle name="Note 15 4 6" xfId="14267" xr:uid="{CC44E627-1724-41E1-9979-403D79CB953A}"/>
    <cellStyle name="Note 15 4 6 2" xfId="34833" xr:uid="{0048B05C-08CA-49B5-B3E8-6E53F245A543}"/>
    <cellStyle name="Note 15 4 7" xfId="34814" xr:uid="{F5A4DDD1-1BED-47CD-B3F2-4D9F9B5D826C}"/>
    <cellStyle name="Note 16 2" xfId="14268" xr:uid="{F9AC4675-97D2-4B22-B98D-FCC727707B58}"/>
    <cellStyle name="Note 16 2 2" xfId="14269" xr:uid="{8C89269A-D7D7-4CB0-A254-63B42C319AE8}"/>
    <cellStyle name="Note 16 2 2 2" xfId="14270" xr:uid="{70A227D9-A2FD-4194-92B7-97D08ADE56F2}"/>
    <cellStyle name="Note 16 2 2 2 2" xfId="14271" xr:uid="{1C2B8A22-FE5B-42A5-987A-0A4CC1EE7C06}"/>
    <cellStyle name="Note 16 2 2 2 2 2" xfId="14272" xr:uid="{B5569B63-B336-4619-86FD-4BC8443FC8D0}"/>
    <cellStyle name="Note 16 2 2 2 2 2 2" xfId="34838" xr:uid="{475E2438-F5BE-4E7F-AE9C-165396B3B58D}"/>
    <cellStyle name="Note 16 2 2 2 2 3" xfId="34837" xr:uid="{7FBE1D78-C0DB-463D-AB64-203BC68C2189}"/>
    <cellStyle name="Note 16 2 2 2 3" xfId="14273" xr:uid="{90C626D0-C3F7-4A37-BD5D-5F3C1B400F96}"/>
    <cellStyle name="Note 16 2 2 2 3 2" xfId="34839" xr:uid="{7EEE31EB-04D0-4B82-9A7C-1C6896771546}"/>
    <cellStyle name="Note 16 2 2 2 4" xfId="34836" xr:uid="{EB0EC3E3-3271-429B-98E6-95A312B5D9B7}"/>
    <cellStyle name="Note 16 2 2 3" xfId="14274" xr:uid="{4636A0B9-4F1F-46E7-BE7E-CB2091D267BB}"/>
    <cellStyle name="Note 16 2 2 3 2" xfId="14275" xr:uid="{85DA348C-9ABE-434C-914D-93466CC9B83E}"/>
    <cellStyle name="Note 16 2 2 3 2 2" xfId="34841" xr:uid="{7F44D6A4-4BA2-4C78-B3E5-EFCEDFD0285F}"/>
    <cellStyle name="Note 16 2 2 3 3" xfId="34840" xr:uid="{B9D5CFDC-D13C-413B-8BC7-0A38B4C74D95}"/>
    <cellStyle name="Note 16 2 2 4" xfId="14276" xr:uid="{8CB6588B-5611-4967-9E2E-279E9814AD6A}"/>
    <cellStyle name="Note 16 2 2 4 2" xfId="14277" xr:uid="{2C24E220-F89D-4719-838B-55535EDBD18E}"/>
    <cellStyle name="Note 16 2 2 4 2 2" xfId="34843" xr:uid="{720FD2CE-3C3A-438A-9828-C752546E2C98}"/>
    <cellStyle name="Note 16 2 2 4 3" xfId="34842" xr:uid="{67B3D520-D12F-42EE-BC21-7C4960AED365}"/>
    <cellStyle name="Note 16 2 2 5" xfId="14278" xr:uid="{568E38DD-A9D5-4A5A-8C61-97C468F8C405}"/>
    <cellStyle name="Note 16 2 2 5 2" xfId="34844" xr:uid="{69DDD0C6-902B-423D-9254-0020149283E6}"/>
    <cellStyle name="Note 16 2 2 6" xfId="34835" xr:uid="{C2C759FA-D503-43CF-AB15-F4EBA3522D3E}"/>
    <cellStyle name="Note 16 2 3" xfId="14279" xr:uid="{4105229C-FCAB-4C12-B108-6B603F224C81}"/>
    <cellStyle name="Note 16 2 3 2" xfId="14280" xr:uid="{7BB7A69F-0AF6-4703-8B99-B9D1706CD0A4}"/>
    <cellStyle name="Note 16 2 3 2 2" xfId="14281" xr:uid="{78EE4AFD-B797-4790-B2F8-D629EA828168}"/>
    <cellStyle name="Note 16 2 3 2 2 2" xfId="34847" xr:uid="{C668E11F-13EA-40A4-80E0-5913165B5128}"/>
    <cellStyle name="Note 16 2 3 2 3" xfId="34846" xr:uid="{A808AF60-C8C9-4694-8B17-F4A92B93179C}"/>
    <cellStyle name="Note 16 2 3 3" xfId="14282" xr:uid="{35CCE118-E6B5-4944-B7C8-684E82B42A62}"/>
    <cellStyle name="Note 16 2 3 3 2" xfId="34848" xr:uid="{FD8A5B31-55A1-4C8C-B74F-AE1E719E31B3}"/>
    <cellStyle name="Note 16 2 3 4" xfId="34845" xr:uid="{BF657C2D-4055-4C66-8DD4-CA4520320409}"/>
    <cellStyle name="Note 16 2 4" xfId="14283" xr:uid="{5F6746DF-4436-439F-8F3F-D971B9A439DE}"/>
    <cellStyle name="Note 16 2 4 2" xfId="14284" xr:uid="{331D7FA9-033A-47B8-A4B5-371CD34D1BF3}"/>
    <cellStyle name="Note 16 2 4 2 2" xfId="34850" xr:uid="{09D24938-7CEF-4C07-AC8F-484BAEAFEBEA}"/>
    <cellStyle name="Note 16 2 4 3" xfId="34849" xr:uid="{F83C426E-59D0-4FA9-BFBA-33579A5F8EA2}"/>
    <cellStyle name="Note 16 2 5" xfId="14285" xr:uid="{BE60225A-714B-4A19-8E66-A0FF1DE22CBC}"/>
    <cellStyle name="Note 16 2 5 2" xfId="14286" xr:uid="{36C2A0E7-1925-4262-BC19-500FB5C3570F}"/>
    <cellStyle name="Note 16 2 5 2 2" xfId="34852" xr:uid="{3BD3C441-4A84-4926-865D-A4C84AB45558}"/>
    <cellStyle name="Note 16 2 5 3" xfId="34851" xr:uid="{26D20E26-6FF2-4391-9FBA-EF990DDF0BD0}"/>
    <cellStyle name="Note 16 2 6" xfId="14287" xr:uid="{6DB29D72-58A9-45FD-8F6D-8D9643DFE476}"/>
    <cellStyle name="Note 16 2 6 2" xfId="34853" xr:uid="{54AFDAD7-E6E8-4D24-AA8C-F89DDBC9821B}"/>
    <cellStyle name="Note 16 2 7" xfId="34834" xr:uid="{BDDEF76F-FDAB-413C-8B5F-711D3DF9CC7F}"/>
    <cellStyle name="Note 16 3" xfId="14288" xr:uid="{BD1BA54C-9643-4B2F-877F-4B0D8B8C8BE2}"/>
    <cellStyle name="Note 16 3 2" xfId="14289" xr:uid="{673FC73D-C1AB-44C3-ABF2-3FBE81FC3BB8}"/>
    <cellStyle name="Note 16 3 2 2" xfId="14290" xr:uid="{8F15AC13-0B48-4397-9AB1-F8298DA6C183}"/>
    <cellStyle name="Note 16 3 2 2 2" xfId="14291" xr:uid="{F94AC56A-F046-46EB-8188-212B30AE42EB}"/>
    <cellStyle name="Note 16 3 2 2 2 2" xfId="14292" xr:uid="{6316F200-A2A6-440F-BFB2-20F2EF3DE03A}"/>
    <cellStyle name="Note 16 3 2 2 2 2 2" xfId="34858" xr:uid="{CFD029F5-22A2-4355-8173-7834F87551B2}"/>
    <cellStyle name="Note 16 3 2 2 2 3" xfId="34857" xr:uid="{4D42773C-E375-4811-B187-7680490A39EA}"/>
    <cellStyle name="Note 16 3 2 2 3" xfId="14293" xr:uid="{AC217230-D848-4C5E-99E4-30810EF63432}"/>
    <cellStyle name="Note 16 3 2 2 3 2" xfId="34859" xr:uid="{46596BE2-B1B8-421B-BD21-CC2ADB87AEBB}"/>
    <cellStyle name="Note 16 3 2 2 4" xfId="34856" xr:uid="{53DFF8CF-5712-4DF0-B8F6-4C38A79A5451}"/>
    <cellStyle name="Note 16 3 2 3" xfId="14294" xr:uid="{D8F0C8A4-87D7-488D-9512-F31253A4452A}"/>
    <cellStyle name="Note 16 3 2 3 2" xfId="14295" xr:uid="{E7300099-3223-4842-9761-B95F8762F8AC}"/>
    <cellStyle name="Note 16 3 2 3 2 2" xfId="34861" xr:uid="{60938BE7-EE7F-4956-8191-2C116CF9F53A}"/>
    <cellStyle name="Note 16 3 2 3 3" xfId="34860" xr:uid="{F84149CC-32EF-4855-AF01-5C50F4B86F80}"/>
    <cellStyle name="Note 16 3 2 4" xfId="14296" xr:uid="{8B80D240-273E-4023-80EA-0BF175314617}"/>
    <cellStyle name="Note 16 3 2 4 2" xfId="14297" xr:uid="{57048486-B440-422B-AB63-CCDF724FD816}"/>
    <cellStyle name="Note 16 3 2 4 2 2" xfId="34863" xr:uid="{37C857D0-02F9-4396-A39C-56D2CD79F98A}"/>
    <cellStyle name="Note 16 3 2 4 3" xfId="34862" xr:uid="{8F4A4D7C-5639-42C5-AAAC-2EAC0C1A4046}"/>
    <cellStyle name="Note 16 3 2 5" xfId="14298" xr:uid="{A79444EB-8C3C-42AA-A53C-D8AA6829C5AB}"/>
    <cellStyle name="Note 16 3 2 5 2" xfId="34864" xr:uid="{19C6E23D-CDBB-4146-A857-0B38427E3E2C}"/>
    <cellStyle name="Note 16 3 2 6" xfId="34855" xr:uid="{9EEF4419-CB37-4B3B-A159-AF2B3B4C7A8F}"/>
    <cellStyle name="Note 16 3 3" xfId="14299" xr:uid="{CC3D7FCD-FE45-45D9-9586-8FEC2BAF4024}"/>
    <cellStyle name="Note 16 3 3 2" xfId="14300" xr:uid="{7FAD1CFD-BDA7-4D95-AF82-F74CE64D39B1}"/>
    <cellStyle name="Note 16 3 3 2 2" xfId="14301" xr:uid="{09723C43-4D59-42D5-9121-60FCE728AC17}"/>
    <cellStyle name="Note 16 3 3 2 2 2" xfId="34867" xr:uid="{956CC17E-E8FE-44DC-BAC2-EA6212C89453}"/>
    <cellStyle name="Note 16 3 3 2 3" xfId="34866" xr:uid="{95B11035-FB01-4AF8-8281-04564D0E1252}"/>
    <cellStyle name="Note 16 3 3 3" xfId="14302" xr:uid="{78B47295-E846-4966-B5B5-461CEC2C7946}"/>
    <cellStyle name="Note 16 3 3 3 2" xfId="34868" xr:uid="{F30D53BF-D58C-4262-8D8A-AAD27E649344}"/>
    <cellStyle name="Note 16 3 3 4" xfId="34865" xr:uid="{58BB1AB1-80A3-4F97-83E1-57C80454C9F4}"/>
    <cellStyle name="Note 16 3 4" xfId="14303" xr:uid="{46CA09A3-F02C-4E49-8C57-378ABD9135DF}"/>
    <cellStyle name="Note 16 3 4 2" xfId="14304" xr:uid="{77AB683F-8BC7-4ECD-A46E-797BBCA0B2AD}"/>
    <cellStyle name="Note 16 3 4 2 2" xfId="34870" xr:uid="{2B69A9C7-8B5C-46F7-A159-E6B6638BD342}"/>
    <cellStyle name="Note 16 3 4 3" xfId="34869" xr:uid="{3ABA4EC6-96A7-4CEA-A584-AFB2A3D0FAB3}"/>
    <cellStyle name="Note 16 3 5" xfId="14305" xr:uid="{6C5CC680-28B8-41BD-BAC1-4598E1B5F80D}"/>
    <cellStyle name="Note 16 3 5 2" xfId="14306" xr:uid="{9CF62CDE-535B-410B-A1FB-385EEE7D325D}"/>
    <cellStyle name="Note 16 3 5 2 2" xfId="34872" xr:uid="{C033B0B4-620F-430C-80B4-5B5238D1305D}"/>
    <cellStyle name="Note 16 3 5 3" xfId="34871" xr:uid="{B6D3CED5-B337-48DA-AA34-ED5BF6B42046}"/>
    <cellStyle name="Note 16 3 6" xfId="14307" xr:uid="{7ED83555-C5B0-494D-ADD1-CD95CA987547}"/>
    <cellStyle name="Note 16 3 6 2" xfId="34873" xr:uid="{8F2F9BDF-9463-4BAF-AF5E-6902359C7EEF}"/>
    <cellStyle name="Note 16 3 7" xfId="34854" xr:uid="{1F9DA2A0-B581-4DE5-BD33-4649116521E1}"/>
    <cellStyle name="Note 16 4" xfId="14308" xr:uid="{46884FD7-F8B1-4B7B-B96E-F3C60A5AB54F}"/>
    <cellStyle name="Note 16 4 2" xfId="14309" xr:uid="{8A44F677-0FA4-41BF-80AA-753BDE374048}"/>
    <cellStyle name="Note 16 4 2 2" xfId="14310" xr:uid="{ECEA3354-9F76-4A8E-8A41-2C5E1749DA37}"/>
    <cellStyle name="Note 16 4 2 2 2" xfId="14311" xr:uid="{5BD9368C-A192-4765-AA78-D0DD80FD4C1F}"/>
    <cellStyle name="Note 16 4 2 2 2 2" xfId="14312" xr:uid="{82040DDD-78EC-4DC7-89AA-15BB0EA3A818}"/>
    <cellStyle name="Note 16 4 2 2 2 2 2" xfId="34878" xr:uid="{9ECA4544-DE7D-43DA-924D-4FD6353BABF6}"/>
    <cellStyle name="Note 16 4 2 2 2 3" xfId="34877" xr:uid="{31227B09-695E-4651-8F91-63928166FD23}"/>
    <cellStyle name="Note 16 4 2 2 3" xfId="14313" xr:uid="{85F0FC01-CAE0-49C6-ABBE-D04459EED731}"/>
    <cellStyle name="Note 16 4 2 2 3 2" xfId="34879" xr:uid="{ADBAEE59-DCCF-4E98-85C6-B39F8F464BED}"/>
    <cellStyle name="Note 16 4 2 2 4" xfId="34876" xr:uid="{7B82E7FA-8B9E-4A96-AE54-F5DC47A49FD5}"/>
    <cellStyle name="Note 16 4 2 3" xfId="14314" xr:uid="{E158EB65-6ACB-4E10-9E29-8C70CFFED050}"/>
    <cellStyle name="Note 16 4 2 3 2" xfId="14315" xr:uid="{3231A450-950D-4857-B681-CD6F12041B38}"/>
    <cellStyle name="Note 16 4 2 3 2 2" xfId="34881" xr:uid="{7028AEBB-8BFA-4AF6-A9BE-60188898CD4A}"/>
    <cellStyle name="Note 16 4 2 3 3" xfId="34880" xr:uid="{4B0F8DDC-87C7-4AFC-8357-D685CEABE53A}"/>
    <cellStyle name="Note 16 4 2 4" xfId="14316" xr:uid="{1994F198-809A-4704-916A-B6C665FAE867}"/>
    <cellStyle name="Note 16 4 2 4 2" xfId="14317" xr:uid="{D1754E1E-9DE7-4D20-AE54-505F97E293B0}"/>
    <cellStyle name="Note 16 4 2 4 2 2" xfId="34883" xr:uid="{2EF90CD2-1FFA-4B83-B48F-2291A8F498FE}"/>
    <cellStyle name="Note 16 4 2 4 3" xfId="34882" xr:uid="{BB120F29-4A62-4522-A505-C735CAE40A2B}"/>
    <cellStyle name="Note 16 4 2 5" xfId="14318" xr:uid="{84000BA5-5727-4ED5-8942-D8733CC47DD9}"/>
    <cellStyle name="Note 16 4 2 5 2" xfId="34884" xr:uid="{76C9C2B5-B44D-473B-B0D4-A99F7C215BA1}"/>
    <cellStyle name="Note 16 4 2 6" xfId="34875" xr:uid="{8FF52391-CC7D-4F96-BA53-8FDFD2D44B0C}"/>
    <cellStyle name="Note 16 4 3" xfId="14319" xr:uid="{902A6BD6-265F-4453-97F5-A9C4C537A4B9}"/>
    <cellStyle name="Note 16 4 3 2" xfId="14320" xr:uid="{B10E4EF4-B9B0-4D3B-BDBE-FAEDB21E7C08}"/>
    <cellStyle name="Note 16 4 3 2 2" xfId="14321" xr:uid="{C0F61D17-1FC1-494E-BECE-F05D35722823}"/>
    <cellStyle name="Note 16 4 3 2 2 2" xfId="34887" xr:uid="{D0962D84-6767-4877-8D11-ABF31FEACE9D}"/>
    <cellStyle name="Note 16 4 3 2 3" xfId="34886" xr:uid="{4F3D02D8-43BE-4F9D-9952-E627452252B1}"/>
    <cellStyle name="Note 16 4 3 3" xfId="14322" xr:uid="{6715DC2E-C9B9-4438-9695-5315595730F7}"/>
    <cellStyle name="Note 16 4 3 3 2" xfId="34888" xr:uid="{1969B33C-C14A-4DB3-8AE4-2F3E23FD7BF4}"/>
    <cellStyle name="Note 16 4 3 4" xfId="34885" xr:uid="{6C8598F9-A5E3-4E0B-BD1B-3439DF6AFF4F}"/>
    <cellStyle name="Note 16 4 4" xfId="14323" xr:uid="{C2F0407E-E1A2-4557-9BE8-2F104828C467}"/>
    <cellStyle name="Note 16 4 4 2" xfId="14324" xr:uid="{CC42FC64-C122-41D6-972E-A078E8DFE006}"/>
    <cellStyle name="Note 16 4 4 2 2" xfId="34890" xr:uid="{8F4602FC-5803-4D2E-ABD0-C781F3EB5ADD}"/>
    <cellStyle name="Note 16 4 4 3" xfId="34889" xr:uid="{63E35F92-0359-44E5-998B-1611F658C7E8}"/>
    <cellStyle name="Note 16 4 5" xfId="14325" xr:uid="{4E305535-D2BE-469D-A547-BB6C123E52FB}"/>
    <cellStyle name="Note 16 4 5 2" xfId="14326" xr:uid="{65E9DB42-407B-4677-88D7-FEC0ECAC6244}"/>
    <cellStyle name="Note 16 4 5 2 2" xfId="34892" xr:uid="{52325FC4-B5E0-4AE8-9508-B10727CDD0F7}"/>
    <cellStyle name="Note 16 4 5 3" xfId="34891" xr:uid="{B9774736-21AE-47B9-B10F-7B39584DE9FC}"/>
    <cellStyle name="Note 16 4 6" xfId="14327" xr:uid="{C77C72ED-CA11-449E-8005-76151F47325D}"/>
    <cellStyle name="Note 16 4 6 2" xfId="34893" xr:uid="{E6F86DB5-FBCC-4862-8051-04A764305ACD}"/>
    <cellStyle name="Note 16 4 7" xfId="34874" xr:uid="{97F26099-9A46-478A-A2E1-580E50264B23}"/>
    <cellStyle name="Note 17 2" xfId="14328" xr:uid="{D74EBB7B-7251-40ED-B39C-CF6099CE23E7}"/>
    <cellStyle name="Note 17 2 2" xfId="14329" xr:uid="{CA404E62-0032-42BC-9D58-9F23C14CE025}"/>
    <cellStyle name="Note 17 2 2 2" xfId="14330" xr:uid="{2945724E-D58A-4C4D-BD67-9F0A1EF7563C}"/>
    <cellStyle name="Note 17 2 2 2 2" xfId="14331" xr:uid="{6677E5DA-00E5-44FB-82A0-385450377FE1}"/>
    <cellStyle name="Note 17 2 2 2 2 2" xfId="14332" xr:uid="{2A49D64D-BEBC-4E19-911F-CA5E99ED607D}"/>
    <cellStyle name="Note 17 2 2 2 2 2 2" xfId="34898" xr:uid="{AC044E68-A342-4B82-8069-C79FA0C95828}"/>
    <cellStyle name="Note 17 2 2 2 2 3" xfId="34897" xr:uid="{661824B4-DB0E-4271-9723-B096B46171AA}"/>
    <cellStyle name="Note 17 2 2 2 3" xfId="14333" xr:uid="{515C55EC-FF5A-4588-B79F-CC207676AA48}"/>
    <cellStyle name="Note 17 2 2 2 3 2" xfId="34899" xr:uid="{5CBAEFFA-3BDD-4776-94C8-577F9C92A778}"/>
    <cellStyle name="Note 17 2 2 2 4" xfId="34896" xr:uid="{FA8DE4B7-17AD-433E-AE58-47BD1454670A}"/>
    <cellStyle name="Note 17 2 2 3" xfId="14334" xr:uid="{C6C64BFD-E10A-4DBA-B0C7-65AD3C9C33A8}"/>
    <cellStyle name="Note 17 2 2 3 2" xfId="14335" xr:uid="{F9586D63-9126-4DAC-B31A-9169507C1103}"/>
    <cellStyle name="Note 17 2 2 3 2 2" xfId="34901" xr:uid="{CAEF1FC4-2C63-4780-8087-D5F4FEA8527D}"/>
    <cellStyle name="Note 17 2 2 3 3" xfId="34900" xr:uid="{C50455D4-4140-4757-9309-FEE8C9799C92}"/>
    <cellStyle name="Note 17 2 2 4" xfId="14336" xr:uid="{105C9EBA-6BF2-4A46-8104-ECEDA67E5495}"/>
    <cellStyle name="Note 17 2 2 4 2" xfId="14337" xr:uid="{CC67377E-E77D-4C21-9057-B5011FD6F3DD}"/>
    <cellStyle name="Note 17 2 2 4 2 2" xfId="34903" xr:uid="{607ABD51-6704-45BC-AB86-C21BFA5E5500}"/>
    <cellStyle name="Note 17 2 2 4 3" xfId="34902" xr:uid="{FDD36A17-6DC9-4BC3-B7FF-0502E9CB20FA}"/>
    <cellStyle name="Note 17 2 2 5" xfId="14338" xr:uid="{37C66516-AAC8-4477-9F3F-67E4691AF516}"/>
    <cellStyle name="Note 17 2 2 5 2" xfId="34904" xr:uid="{B80584FA-ED66-4110-9767-AC43BC63E9D8}"/>
    <cellStyle name="Note 17 2 2 6" xfId="34895" xr:uid="{22549970-C9DA-4F69-A067-DC7F960C379C}"/>
    <cellStyle name="Note 17 2 3" xfId="14339" xr:uid="{0B622F5B-A1C7-4EF2-9657-875959D221C9}"/>
    <cellStyle name="Note 17 2 3 2" xfId="14340" xr:uid="{4CC76F3F-955A-4F1D-8BA4-89B2BD3723D4}"/>
    <cellStyle name="Note 17 2 3 2 2" xfId="14341" xr:uid="{A9C10D6D-CF12-4DB3-A0C3-DDFE4C537121}"/>
    <cellStyle name="Note 17 2 3 2 2 2" xfId="34907" xr:uid="{8B99CB55-D329-42FF-B491-ADE4509884D3}"/>
    <cellStyle name="Note 17 2 3 2 3" xfId="34906" xr:uid="{84290161-7F1C-48D6-BF02-C72C9DDD18FA}"/>
    <cellStyle name="Note 17 2 3 3" xfId="14342" xr:uid="{2324B0F5-E184-4AC7-B6E6-6F0AC90EA269}"/>
    <cellStyle name="Note 17 2 3 3 2" xfId="34908" xr:uid="{FFBA501D-AEFA-44FE-95E1-1FB7B5C66C2D}"/>
    <cellStyle name="Note 17 2 3 4" xfId="34905" xr:uid="{97ACE259-7EF2-42A6-A86B-A59A2B48B675}"/>
    <cellStyle name="Note 17 2 4" xfId="14343" xr:uid="{DAB556CD-0B5E-4184-854C-E0B884E7A8CA}"/>
    <cellStyle name="Note 17 2 4 2" xfId="14344" xr:uid="{1704DFDC-950E-4FFE-AD9E-0AAD1B0CB80A}"/>
    <cellStyle name="Note 17 2 4 2 2" xfId="34910" xr:uid="{439E9572-64D2-4C8A-BD7E-A5FA6FDFF5DA}"/>
    <cellStyle name="Note 17 2 4 3" xfId="34909" xr:uid="{F80B2A26-2473-47DD-B86C-AC5BE872FA3D}"/>
    <cellStyle name="Note 17 2 5" xfId="14345" xr:uid="{B6FED23A-E887-4D1A-AACC-9FE54702390F}"/>
    <cellStyle name="Note 17 2 5 2" xfId="14346" xr:uid="{8BDDDF21-371A-4A56-A555-A53E4B6C133B}"/>
    <cellStyle name="Note 17 2 5 2 2" xfId="34912" xr:uid="{1F6772F4-56DA-48CE-9B3B-742017A1D622}"/>
    <cellStyle name="Note 17 2 5 3" xfId="34911" xr:uid="{598E657F-553E-4700-90A1-3C89DFD5508C}"/>
    <cellStyle name="Note 17 2 6" xfId="14347" xr:uid="{4E8A809D-FB40-43EB-8539-A32ED84876AB}"/>
    <cellStyle name="Note 17 2 6 2" xfId="34913" xr:uid="{6F5FC86E-A6BD-4E78-8D63-98D53C226C68}"/>
    <cellStyle name="Note 17 2 7" xfId="34894" xr:uid="{8ABD95B4-7846-4CAC-89A0-4CB493BEE6D7}"/>
    <cellStyle name="Note 17 3" xfId="14348" xr:uid="{97CA6187-BB3C-4C3E-B48E-EE5EA0B321A1}"/>
    <cellStyle name="Note 17 3 2" xfId="14349" xr:uid="{590B5AE4-CF65-43C4-9C9F-3528A812E2AF}"/>
    <cellStyle name="Note 17 3 2 2" xfId="14350" xr:uid="{5C815D43-3613-4AD8-848D-80658CAB786F}"/>
    <cellStyle name="Note 17 3 2 2 2" xfId="14351" xr:uid="{17CF14A3-5EAE-46F9-913D-BEFDB9D0A10E}"/>
    <cellStyle name="Note 17 3 2 2 2 2" xfId="14352" xr:uid="{5C8A6131-0ACA-4899-8421-08E64A75A7E4}"/>
    <cellStyle name="Note 17 3 2 2 2 2 2" xfId="34918" xr:uid="{FDEFE5C8-5D08-4CB6-9C7B-E6972B1AB07C}"/>
    <cellStyle name="Note 17 3 2 2 2 3" xfId="34917" xr:uid="{FD32E4FA-3F1F-4C4C-BF1C-AC785E032DE9}"/>
    <cellStyle name="Note 17 3 2 2 3" xfId="14353" xr:uid="{DC68E930-5B6A-47B1-A2FF-726E6F9867E8}"/>
    <cellStyle name="Note 17 3 2 2 3 2" xfId="34919" xr:uid="{76BCF9CC-1E90-4B31-A334-E89724F1175B}"/>
    <cellStyle name="Note 17 3 2 2 4" xfId="34916" xr:uid="{236E22F0-0E0B-4E97-97D7-86BB23655C79}"/>
    <cellStyle name="Note 17 3 2 3" xfId="14354" xr:uid="{79AC77A9-AE5B-4B27-8428-9DAD2D5082A7}"/>
    <cellStyle name="Note 17 3 2 3 2" xfId="14355" xr:uid="{E718A65F-54F2-47C1-9E2C-57C1A1821939}"/>
    <cellStyle name="Note 17 3 2 3 2 2" xfId="34921" xr:uid="{F4FACE4B-7043-44E6-B23E-9A3998F6017A}"/>
    <cellStyle name="Note 17 3 2 3 3" xfId="34920" xr:uid="{357383C6-86CC-4F76-BF27-AC72DFC4E133}"/>
    <cellStyle name="Note 17 3 2 4" xfId="14356" xr:uid="{7279F5CB-D10B-4DB2-BE73-17F1D814119D}"/>
    <cellStyle name="Note 17 3 2 4 2" xfId="14357" xr:uid="{93DB7B03-B14D-4C00-A6BE-7F717A02D033}"/>
    <cellStyle name="Note 17 3 2 4 2 2" xfId="34923" xr:uid="{03DF1EC4-070B-4712-B99F-2F68F8719261}"/>
    <cellStyle name="Note 17 3 2 4 3" xfId="34922" xr:uid="{47196035-B5D1-4CC5-B232-79B6ADEA8A7C}"/>
    <cellStyle name="Note 17 3 2 5" xfId="14358" xr:uid="{7A9047D7-5860-4C97-921D-245F05014B3F}"/>
    <cellStyle name="Note 17 3 2 5 2" xfId="34924" xr:uid="{A7AC6C56-08D8-443A-B7DB-73F9BDFEA4AD}"/>
    <cellStyle name="Note 17 3 2 6" xfId="34915" xr:uid="{24DE4BA5-05C3-4655-85D0-75BDE89367F8}"/>
    <cellStyle name="Note 17 3 3" xfId="14359" xr:uid="{04E1FC74-9881-414B-84D2-28C2DF9C5D4B}"/>
    <cellStyle name="Note 17 3 3 2" xfId="14360" xr:uid="{3DF68F0B-7615-4871-9245-BDF49C191137}"/>
    <cellStyle name="Note 17 3 3 2 2" xfId="14361" xr:uid="{8D724418-FAF0-4ED9-8140-BD8CB8EF096E}"/>
    <cellStyle name="Note 17 3 3 2 2 2" xfId="34927" xr:uid="{FAD2E87A-76BD-4A68-8027-382449849469}"/>
    <cellStyle name="Note 17 3 3 2 3" xfId="34926" xr:uid="{477D4ADB-101A-431A-93AA-D870EE812363}"/>
    <cellStyle name="Note 17 3 3 3" xfId="14362" xr:uid="{5E640948-B58F-4F4D-B961-1160A3140A74}"/>
    <cellStyle name="Note 17 3 3 3 2" xfId="34928" xr:uid="{565B70DF-BEC9-490D-A6D3-E8E77AFECE03}"/>
    <cellStyle name="Note 17 3 3 4" xfId="34925" xr:uid="{9737522D-9BA1-4D9D-906C-4EAD1CA49C32}"/>
    <cellStyle name="Note 17 3 4" xfId="14363" xr:uid="{A74CFC38-1FE4-4936-839F-FF0AE26E1850}"/>
    <cellStyle name="Note 17 3 4 2" xfId="14364" xr:uid="{95A514B0-5DDF-48D2-8022-11A87EADD91F}"/>
    <cellStyle name="Note 17 3 4 2 2" xfId="34930" xr:uid="{0ACDDFC8-8472-4C66-9583-EF82382011E8}"/>
    <cellStyle name="Note 17 3 4 3" xfId="34929" xr:uid="{08CDA320-5FD4-40F2-A677-AC8A488A62C5}"/>
    <cellStyle name="Note 17 3 5" xfId="14365" xr:uid="{4230D8B7-54E3-45A3-8634-B930D7B6D19A}"/>
    <cellStyle name="Note 17 3 5 2" xfId="14366" xr:uid="{8536F59E-C71A-4EFD-9BC9-4F6ADA6AB677}"/>
    <cellStyle name="Note 17 3 5 2 2" xfId="34932" xr:uid="{BB1B0D83-F487-4E47-A73D-2B9111810030}"/>
    <cellStyle name="Note 17 3 5 3" xfId="34931" xr:uid="{4135F553-F6C4-40DD-8D5F-0D42A9DC3FC6}"/>
    <cellStyle name="Note 17 3 6" xfId="14367" xr:uid="{E355CDDA-E74A-4190-8D8E-FF6BC6A0F647}"/>
    <cellStyle name="Note 17 3 6 2" xfId="34933" xr:uid="{852D8AA4-F677-4EB0-8227-567C72DF3B7E}"/>
    <cellStyle name="Note 17 3 7" xfId="34914" xr:uid="{CCAEC275-8F26-4538-A183-69C6F1778D11}"/>
    <cellStyle name="Note 17 4" xfId="14368" xr:uid="{0757E49A-264E-4C06-BD6A-40506D0DB8E2}"/>
    <cellStyle name="Note 17 4 2" xfId="14369" xr:uid="{F977863E-BB03-428B-B14F-8111872C0620}"/>
    <cellStyle name="Note 17 4 2 2" xfId="14370" xr:uid="{CB6DAEEE-D25F-4E3C-96F8-362432DB541F}"/>
    <cellStyle name="Note 17 4 2 2 2" xfId="14371" xr:uid="{8909C368-854E-446D-983E-49777FD24177}"/>
    <cellStyle name="Note 17 4 2 2 2 2" xfId="14372" xr:uid="{AE2C5E4B-8F03-459B-BDF8-D1A44AE165BA}"/>
    <cellStyle name="Note 17 4 2 2 2 2 2" xfId="34938" xr:uid="{CC8949D3-6CA9-48D2-BBB5-22838490046E}"/>
    <cellStyle name="Note 17 4 2 2 2 3" xfId="34937" xr:uid="{FA5BBD1E-805A-4FC4-B2AC-31857193FD33}"/>
    <cellStyle name="Note 17 4 2 2 3" xfId="14373" xr:uid="{D42D80C0-14E0-4B67-A626-E76C40BDD0CC}"/>
    <cellStyle name="Note 17 4 2 2 3 2" xfId="34939" xr:uid="{836D5F32-484A-4A0F-A5A9-2D5482FED58B}"/>
    <cellStyle name="Note 17 4 2 2 4" xfId="34936" xr:uid="{7C6C55CD-F46D-43FC-BCA8-E9D9E660DD3B}"/>
    <cellStyle name="Note 17 4 2 3" xfId="14374" xr:uid="{DA285229-8EF0-47C0-8C6C-9E1CBAEE9ADA}"/>
    <cellStyle name="Note 17 4 2 3 2" xfId="14375" xr:uid="{F893DD25-4CA2-4E8F-856B-C965B36899AD}"/>
    <cellStyle name="Note 17 4 2 3 2 2" xfId="34941" xr:uid="{0D3944F0-C6BF-4E36-AFFC-EDCC898BDBD7}"/>
    <cellStyle name="Note 17 4 2 3 3" xfId="34940" xr:uid="{436A78FF-7E6D-4834-9FC9-FECF4F380F1E}"/>
    <cellStyle name="Note 17 4 2 4" xfId="14376" xr:uid="{71E17F72-4C86-4E44-BD23-9EF3CBC028C1}"/>
    <cellStyle name="Note 17 4 2 4 2" xfId="14377" xr:uid="{129979A5-BB42-4D25-8D34-4367090DB7B8}"/>
    <cellStyle name="Note 17 4 2 4 2 2" xfId="34943" xr:uid="{244A8354-D56C-4E32-84DA-5A042731FC0E}"/>
    <cellStyle name="Note 17 4 2 4 3" xfId="34942" xr:uid="{1185BDE3-82B3-46DB-B8A8-4FB7E062ABD3}"/>
    <cellStyle name="Note 17 4 2 5" xfId="14378" xr:uid="{7DD2BF8B-8668-4C28-9E1F-45C6C8DE9E13}"/>
    <cellStyle name="Note 17 4 2 5 2" xfId="34944" xr:uid="{74423230-BFC5-4024-A998-AEE65DB0ADB0}"/>
    <cellStyle name="Note 17 4 2 6" xfId="34935" xr:uid="{8A429913-41C4-47BC-A2BB-C0AF7D718BD1}"/>
    <cellStyle name="Note 17 4 3" xfId="14379" xr:uid="{8D6F161A-CB8B-47C9-ACA5-A830381B224B}"/>
    <cellStyle name="Note 17 4 3 2" xfId="14380" xr:uid="{4602A7F4-4354-47C6-9BF0-9BC8D25A7189}"/>
    <cellStyle name="Note 17 4 3 2 2" xfId="14381" xr:uid="{4E76D346-6681-4B58-A186-7CD1523067AE}"/>
    <cellStyle name="Note 17 4 3 2 2 2" xfId="34947" xr:uid="{DCBAF414-609E-4139-B582-2E243B5713CE}"/>
    <cellStyle name="Note 17 4 3 2 3" xfId="34946" xr:uid="{EE461D07-DAB8-44B2-A44C-236A9B8221DA}"/>
    <cellStyle name="Note 17 4 3 3" xfId="14382" xr:uid="{02590A1C-16B9-4C15-A579-F3F7C8EC1DF9}"/>
    <cellStyle name="Note 17 4 3 3 2" xfId="34948" xr:uid="{CD7A33C9-D5F4-4C6D-A93E-B556DF1C2A1C}"/>
    <cellStyle name="Note 17 4 3 4" xfId="34945" xr:uid="{985C9586-ED34-4684-94CC-DADB6750B6B6}"/>
    <cellStyle name="Note 17 4 4" xfId="14383" xr:uid="{7078F3EF-5C32-41B9-8BF9-CCEA09487D63}"/>
    <cellStyle name="Note 17 4 4 2" xfId="14384" xr:uid="{89E0EBCF-65A5-4986-9C7D-6F53BF5E1A94}"/>
    <cellStyle name="Note 17 4 4 2 2" xfId="34950" xr:uid="{DDBCFFE3-F63B-43E9-8EB9-A5680274947C}"/>
    <cellStyle name="Note 17 4 4 3" xfId="34949" xr:uid="{C6EC5B6C-C66E-482C-A74F-A936EDE12CD2}"/>
    <cellStyle name="Note 17 4 5" xfId="14385" xr:uid="{ADCCE225-E7ED-4751-8B86-C6C6FF5F67C1}"/>
    <cellStyle name="Note 17 4 5 2" xfId="14386" xr:uid="{B78E1862-8F83-438E-B184-D27ACDBE52BE}"/>
    <cellStyle name="Note 17 4 5 2 2" xfId="34952" xr:uid="{C2911987-46D4-43D6-B20B-2DFDCA9F7E08}"/>
    <cellStyle name="Note 17 4 5 3" xfId="34951" xr:uid="{240B5D9B-0FBB-4937-8051-38FE4DAED515}"/>
    <cellStyle name="Note 17 4 6" xfId="14387" xr:uid="{6E90FDEA-7316-42EA-B780-4AB0769614CE}"/>
    <cellStyle name="Note 17 4 6 2" xfId="34953" xr:uid="{8455D6D1-3274-46C8-8A7C-F9A66F9006E5}"/>
    <cellStyle name="Note 17 4 7" xfId="34934" xr:uid="{18DD5884-6921-4EC6-AB59-F50189FFB03D}"/>
    <cellStyle name="Note 18 2" xfId="14388" xr:uid="{AC40372E-7D03-4C68-A830-A8D7C15AC782}"/>
    <cellStyle name="Note 18 2 2" xfId="14389" xr:uid="{EE215C51-D2F3-40D8-954C-42FC2C7060AB}"/>
    <cellStyle name="Note 18 2 2 2" xfId="14390" xr:uid="{D3DB362D-2E29-42F9-A46A-B405E777B44C}"/>
    <cellStyle name="Note 18 2 2 2 2" xfId="14391" xr:uid="{391344D2-8B64-447F-9A57-B086E2E3D1A8}"/>
    <cellStyle name="Note 18 2 2 2 2 2" xfId="14392" xr:uid="{9554BAFB-AAE5-440C-9B08-CCD3AEDD57D6}"/>
    <cellStyle name="Note 18 2 2 2 2 2 2" xfId="34958" xr:uid="{8A29E7FB-985A-41B5-8886-35F86AB25393}"/>
    <cellStyle name="Note 18 2 2 2 2 3" xfId="34957" xr:uid="{5073D410-D205-4C7A-9091-E9407830B76B}"/>
    <cellStyle name="Note 18 2 2 2 3" xfId="14393" xr:uid="{5F08FB60-F92E-405E-84FF-DEB65BA78965}"/>
    <cellStyle name="Note 18 2 2 2 3 2" xfId="34959" xr:uid="{D6D9DFA6-1607-414C-B028-8E3CCAC3E6EE}"/>
    <cellStyle name="Note 18 2 2 2 4" xfId="34956" xr:uid="{03DDEB2F-C103-484D-B075-B9CF05451825}"/>
    <cellStyle name="Note 18 2 2 3" xfId="14394" xr:uid="{DBB1B5DC-8F03-4FC1-A2C1-F3A256754771}"/>
    <cellStyle name="Note 18 2 2 3 2" xfId="14395" xr:uid="{4E8ACDD1-CD34-4EB4-8E65-6AE7B2412601}"/>
    <cellStyle name="Note 18 2 2 3 2 2" xfId="34961" xr:uid="{2176FB47-08DD-4BA1-8406-E4FD011CE5EF}"/>
    <cellStyle name="Note 18 2 2 3 3" xfId="34960" xr:uid="{7267899A-C24F-4663-9CA5-7445C86D6659}"/>
    <cellStyle name="Note 18 2 2 4" xfId="14396" xr:uid="{D9EA4869-54F3-4CC9-8D85-802646D40BCE}"/>
    <cellStyle name="Note 18 2 2 4 2" xfId="14397" xr:uid="{56F1E6BD-9CA7-4EF9-A2E6-3983D11618BB}"/>
    <cellStyle name="Note 18 2 2 4 2 2" xfId="34963" xr:uid="{0C33A179-EC76-4D0C-BE9E-04C59EE7D357}"/>
    <cellStyle name="Note 18 2 2 4 3" xfId="34962" xr:uid="{E1A2D08B-5B90-4E05-81B9-F06B57C6AA7A}"/>
    <cellStyle name="Note 18 2 2 5" xfId="14398" xr:uid="{0EAE2339-7B22-449B-8440-573605DB7FF7}"/>
    <cellStyle name="Note 18 2 2 5 2" xfId="34964" xr:uid="{884E29D5-E266-44F0-B581-FE4D2470F820}"/>
    <cellStyle name="Note 18 2 2 6" xfId="34955" xr:uid="{2EEAD55F-7AA9-4951-8AF5-637E26D60D95}"/>
    <cellStyle name="Note 18 2 3" xfId="14399" xr:uid="{9E284D01-FA98-422D-A350-05C9EA7B33DC}"/>
    <cellStyle name="Note 18 2 3 2" xfId="14400" xr:uid="{5B80293C-97D0-4724-AC02-294995413AF3}"/>
    <cellStyle name="Note 18 2 3 2 2" xfId="14401" xr:uid="{E2A6A47B-62C0-4F64-A64B-EDEF31D3493D}"/>
    <cellStyle name="Note 18 2 3 2 2 2" xfId="34967" xr:uid="{9DD2DA70-E60D-41D5-95AC-44DDC168F570}"/>
    <cellStyle name="Note 18 2 3 2 3" xfId="34966" xr:uid="{7CCEDDD2-EC52-4D21-ADE6-4854369C58EA}"/>
    <cellStyle name="Note 18 2 3 3" xfId="14402" xr:uid="{C98D8CE8-D15A-4259-AAC1-84318F8CA160}"/>
    <cellStyle name="Note 18 2 3 3 2" xfId="34968" xr:uid="{4D1E40A8-5E1C-4520-BBF5-4BA3A75F30E8}"/>
    <cellStyle name="Note 18 2 3 4" xfId="34965" xr:uid="{4134C5C1-01D9-42CC-BD08-7D46AB12F9F8}"/>
    <cellStyle name="Note 18 2 4" xfId="14403" xr:uid="{BF06DFAE-9C35-4ADA-A467-B833769A9886}"/>
    <cellStyle name="Note 18 2 4 2" xfId="14404" xr:uid="{4B3EF8CC-61F1-4C7E-B0EC-0B5766CA0ED0}"/>
    <cellStyle name="Note 18 2 4 2 2" xfId="34970" xr:uid="{34B573D5-82B0-464A-99F0-D8990865E020}"/>
    <cellStyle name="Note 18 2 4 3" xfId="34969" xr:uid="{50F45B53-B5B4-467B-833F-0A3479B9392E}"/>
    <cellStyle name="Note 18 2 5" xfId="14405" xr:uid="{BDDFDD66-9800-44C3-9419-85E1F55BBA5C}"/>
    <cellStyle name="Note 18 2 5 2" xfId="14406" xr:uid="{B74D7F9F-21CA-4B6A-99C6-AA215BF8B27F}"/>
    <cellStyle name="Note 18 2 5 2 2" xfId="34972" xr:uid="{9DFAC820-4AF9-464E-8334-5A260A3AE097}"/>
    <cellStyle name="Note 18 2 5 3" xfId="34971" xr:uid="{BD86EE45-CF19-49AE-82F8-673B35B51D62}"/>
    <cellStyle name="Note 18 2 6" xfId="14407" xr:uid="{AEB8D5E6-044C-4FF2-8B78-A5B2A5072EF1}"/>
    <cellStyle name="Note 18 2 6 2" xfId="34973" xr:uid="{9A17AE1A-13B0-4298-B4D9-F6D0A93D513D}"/>
    <cellStyle name="Note 18 2 7" xfId="34954" xr:uid="{963E0FC3-1D21-491C-B053-A1C3781B4C63}"/>
    <cellStyle name="Note 18 3" xfId="14408" xr:uid="{55A56786-F8EF-4448-9935-E2EA030D21E1}"/>
    <cellStyle name="Note 18 3 2" xfId="14409" xr:uid="{C75F8DE1-7826-443B-92B0-7364D088FB60}"/>
    <cellStyle name="Note 18 3 2 2" xfId="14410" xr:uid="{4BEECC05-75DA-411F-9187-F33D5276B1BB}"/>
    <cellStyle name="Note 18 3 2 2 2" xfId="14411" xr:uid="{3C053BEA-A319-45D8-BFE8-81EE370C9CDB}"/>
    <cellStyle name="Note 18 3 2 2 2 2" xfId="14412" xr:uid="{B31B14AA-C50E-4318-BA53-5486BAA807DE}"/>
    <cellStyle name="Note 18 3 2 2 2 2 2" xfId="34978" xr:uid="{C16756AE-C8A8-418B-A219-3A19BADD26C1}"/>
    <cellStyle name="Note 18 3 2 2 2 3" xfId="34977" xr:uid="{D2D7FA47-FC9E-42CF-979F-065CBF9D1B1A}"/>
    <cellStyle name="Note 18 3 2 2 3" xfId="14413" xr:uid="{A3772D3A-F04C-4CF8-BC80-D5687CDA65AC}"/>
    <cellStyle name="Note 18 3 2 2 3 2" xfId="34979" xr:uid="{F1D882BF-0D14-4B4D-B509-8878A98B3E5F}"/>
    <cellStyle name="Note 18 3 2 2 4" xfId="34976" xr:uid="{4242A4CB-63AF-401D-82FA-49132D14A1ED}"/>
    <cellStyle name="Note 18 3 2 3" xfId="14414" xr:uid="{EE7B7184-0795-43EE-82C7-3726E473CA48}"/>
    <cellStyle name="Note 18 3 2 3 2" xfId="14415" xr:uid="{BE466DC2-F1F2-4134-B5DC-24BDF70814E3}"/>
    <cellStyle name="Note 18 3 2 3 2 2" xfId="34981" xr:uid="{5A80B3E3-D339-4582-9355-D9A36CBFC7EF}"/>
    <cellStyle name="Note 18 3 2 3 3" xfId="34980" xr:uid="{31B58F6F-EC6E-433F-9B66-4362C785902F}"/>
    <cellStyle name="Note 18 3 2 4" xfId="14416" xr:uid="{7A7AECC0-A991-456F-9F00-F009F3EA9ADB}"/>
    <cellStyle name="Note 18 3 2 4 2" xfId="14417" xr:uid="{F5E2023D-CA6E-477B-A261-79DF40F80A8A}"/>
    <cellStyle name="Note 18 3 2 4 2 2" xfId="34983" xr:uid="{394E3721-6347-4711-A579-9FD74F7C2224}"/>
    <cellStyle name="Note 18 3 2 4 3" xfId="34982" xr:uid="{E668F8F7-BED4-4BF7-92C3-1BA970EA84F1}"/>
    <cellStyle name="Note 18 3 2 5" xfId="14418" xr:uid="{4333707F-842B-4E28-8208-67E3E8923EF7}"/>
    <cellStyle name="Note 18 3 2 5 2" xfId="34984" xr:uid="{80605501-C3AF-43B2-9C44-E55E8B18F196}"/>
    <cellStyle name="Note 18 3 2 6" xfId="34975" xr:uid="{3053FD86-C520-456F-A198-A8E6E8ADA7B4}"/>
    <cellStyle name="Note 18 3 3" xfId="14419" xr:uid="{262C71AF-FEA6-44A7-9974-1864BC340470}"/>
    <cellStyle name="Note 18 3 3 2" xfId="14420" xr:uid="{91113035-B21D-4357-BA4A-75310F17EF52}"/>
    <cellStyle name="Note 18 3 3 2 2" xfId="14421" xr:uid="{0E13DCD6-E78A-4259-855C-B04D4BBF79F6}"/>
    <cellStyle name="Note 18 3 3 2 2 2" xfId="34987" xr:uid="{41C433C9-4B86-4A66-B696-FB2EBB36DF43}"/>
    <cellStyle name="Note 18 3 3 2 3" xfId="34986" xr:uid="{862973C5-33EA-436B-B60B-A5F1D709EC9C}"/>
    <cellStyle name="Note 18 3 3 3" xfId="14422" xr:uid="{A11D1C85-AD4D-41EE-8E15-CD6D6C8A0BF5}"/>
    <cellStyle name="Note 18 3 3 3 2" xfId="34988" xr:uid="{5E381323-9628-4516-8EB7-46FA9F1D8743}"/>
    <cellStyle name="Note 18 3 3 4" xfId="34985" xr:uid="{DC1E05CD-0CEF-4422-9F85-500FAB84714A}"/>
    <cellStyle name="Note 18 3 4" xfId="14423" xr:uid="{A670B460-49C9-4E78-9E28-B68C85BBEE74}"/>
    <cellStyle name="Note 18 3 4 2" xfId="14424" xr:uid="{2A26BC2C-5E86-4FDA-A144-DACE31BD7253}"/>
    <cellStyle name="Note 18 3 4 2 2" xfId="34990" xr:uid="{55B72275-44F2-4546-BE5D-55EC7CB0AEDE}"/>
    <cellStyle name="Note 18 3 4 3" xfId="34989" xr:uid="{200CBCA6-5520-445F-9559-FDF49247E489}"/>
    <cellStyle name="Note 18 3 5" xfId="14425" xr:uid="{44294DFF-E43D-4063-B70F-25EA70904D8B}"/>
    <cellStyle name="Note 18 3 5 2" xfId="14426" xr:uid="{F5FFD520-7850-4741-AD13-945E41BD25BF}"/>
    <cellStyle name="Note 18 3 5 2 2" xfId="34992" xr:uid="{DDA83529-2088-4152-9DC0-185B4E40C144}"/>
    <cellStyle name="Note 18 3 5 3" xfId="34991" xr:uid="{13853CBA-E4D1-430C-A80C-6FB0E0AFF896}"/>
    <cellStyle name="Note 18 3 6" xfId="14427" xr:uid="{2ED57F05-13E9-47F7-9E04-D43A8BA38446}"/>
    <cellStyle name="Note 18 3 6 2" xfId="34993" xr:uid="{556CBB98-0EDF-4D9A-A4D3-2810A29F0AB2}"/>
    <cellStyle name="Note 18 3 7" xfId="34974" xr:uid="{55F872A1-6B97-49F2-8CA8-F122FCABD23B}"/>
    <cellStyle name="Note 18 4" xfId="14428" xr:uid="{064D25D1-80DB-4997-90C3-EB4A95EC0EEE}"/>
    <cellStyle name="Note 18 4 2" xfId="14429" xr:uid="{3C3F2487-69D9-4F3B-B270-3B60C3020101}"/>
    <cellStyle name="Note 18 4 2 2" xfId="14430" xr:uid="{915F5BD0-6FE4-4344-99D9-4DF1F40F10CB}"/>
    <cellStyle name="Note 18 4 2 2 2" xfId="14431" xr:uid="{427C7E86-02D6-45C2-A8E9-D2A98C3DAD2C}"/>
    <cellStyle name="Note 18 4 2 2 2 2" xfId="14432" xr:uid="{F9CC5123-6706-49C8-AE5E-9B6F7B5DDE68}"/>
    <cellStyle name="Note 18 4 2 2 2 2 2" xfId="34998" xr:uid="{2F90E2DC-C365-48F5-A8A4-FE27185172B3}"/>
    <cellStyle name="Note 18 4 2 2 2 3" xfId="34997" xr:uid="{A37D6B64-4B74-4741-A332-E493338E73A7}"/>
    <cellStyle name="Note 18 4 2 2 3" xfId="14433" xr:uid="{04E67729-018D-4C00-A4B1-3E1A2761EA8A}"/>
    <cellStyle name="Note 18 4 2 2 3 2" xfId="34999" xr:uid="{5E183817-4576-4DFD-9415-9E8ABA91641C}"/>
    <cellStyle name="Note 18 4 2 2 4" xfId="34996" xr:uid="{64238204-F8F3-4819-A753-9D387ED2F4C4}"/>
    <cellStyle name="Note 18 4 2 3" xfId="14434" xr:uid="{3D71BED2-CA83-4E23-928E-530069F67CFF}"/>
    <cellStyle name="Note 18 4 2 3 2" xfId="14435" xr:uid="{6E6100CC-33EF-456A-B13C-F4852DC9920F}"/>
    <cellStyle name="Note 18 4 2 3 2 2" xfId="35001" xr:uid="{274285F2-AF3A-471C-9D3D-9605DEDAC9E3}"/>
    <cellStyle name="Note 18 4 2 3 3" xfId="35000" xr:uid="{E6196B97-7F29-4063-BADA-E2C0B5F03094}"/>
    <cellStyle name="Note 18 4 2 4" xfId="14436" xr:uid="{E8E7B8AB-B83E-4F08-A6AA-F54DE2F0240C}"/>
    <cellStyle name="Note 18 4 2 4 2" xfId="14437" xr:uid="{B45F1368-901E-4201-8628-DB68F1A12158}"/>
    <cellStyle name="Note 18 4 2 4 2 2" xfId="35003" xr:uid="{2FAECDE9-AAEA-4DAF-AC5B-8A835EE98F42}"/>
    <cellStyle name="Note 18 4 2 4 3" xfId="35002" xr:uid="{E98C2C2D-D2DA-4B0C-9873-827F03F6DE72}"/>
    <cellStyle name="Note 18 4 2 5" xfId="14438" xr:uid="{EF339C08-8844-49AD-A3DF-475FE217B355}"/>
    <cellStyle name="Note 18 4 2 5 2" xfId="35004" xr:uid="{0568E6AE-22DB-4A0C-9FE8-F4AE8FAD545B}"/>
    <cellStyle name="Note 18 4 2 6" xfId="34995" xr:uid="{175FABD8-4B3F-4479-88D2-F535393019B8}"/>
    <cellStyle name="Note 18 4 3" xfId="14439" xr:uid="{E157D5EB-8B2F-49A8-92F1-0A4C556F5B4F}"/>
    <cellStyle name="Note 18 4 3 2" xfId="14440" xr:uid="{5F532666-8B61-478F-9158-7ECC386E64E4}"/>
    <cellStyle name="Note 18 4 3 2 2" xfId="14441" xr:uid="{5657DDEE-C242-4143-99E5-E1317091E7FC}"/>
    <cellStyle name="Note 18 4 3 2 2 2" xfId="35007" xr:uid="{834A7731-1C80-4BC9-912F-0DEAA33494B7}"/>
    <cellStyle name="Note 18 4 3 2 3" xfId="35006" xr:uid="{C6666FF6-E309-46ED-B981-23C3FFB0F6E5}"/>
    <cellStyle name="Note 18 4 3 3" xfId="14442" xr:uid="{3C20566F-9896-4287-8D91-EAE72682D446}"/>
    <cellStyle name="Note 18 4 3 3 2" xfId="35008" xr:uid="{A0AAB6DD-D79D-4712-B7D9-103372420A8E}"/>
    <cellStyle name="Note 18 4 3 4" xfId="35005" xr:uid="{9739BF84-B9C2-413C-805B-3038DF1964B7}"/>
    <cellStyle name="Note 18 4 4" xfId="14443" xr:uid="{DED85E81-52B0-4125-8C92-059A2FA3C59F}"/>
    <cellStyle name="Note 18 4 4 2" xfId="14444" xr:uid="{060E808A-CAD7-4893-82D3-842116056080}"/>
    <cellStyle name="Note 18 4 4 2 2" xfId="35010" xr:uid="{FF7BB707-0725-48C1-B3C7-66CBD7E3D4D5}"/>
    <cellStyle name="Note 18 4 4 3" xfId="35009" xr:uid="{1358B3FD-BCD4-46EC-98DC-38D0882963BD}"/>
    <cellStyle name="Note 18 4 5" xfId="14445" xr:uid="{65284485-9FBE-4644-B863-19FFAFFF7EEC}"/>
    <cellStyle name="Note 18 4 5 2" xfId="14446" xr:uid="{B907DC06-7143-4BEA-9F80-4F05DD70AAF0}"/>
    <cellStyle name="Note 18 4 5 2 2" xfId="35012" xr:uid="{91843BE2-B7B5-4E84-8974-6CFF86E2149D}"/>
    <cellStyle name="Note 18 4 5 3" xfId="35011" xr:uid="{BB5B03FC-D475-4B89-B60B-FD38362ADA00}"/>
    <cellStyle name="Note 18 4 6" xfId="14447" xr:uid="{2AC04793-DFA8-400A-B87A-DA9FE0A7DB65}"/>
    <cellStyle name="Note 18 4 6 2" xfId="35013" xr:uid="{FD53FD45-CB1E-4444-B436-868BB4C39DC0}"/>
    <cellStyle name="Note 18 4 7" xfId="34994" xr:uid="{0C2CDFB0-70FB-4E39-9323-E948A039024D}"/>
    <cellStyle name="Note 19 2" xfId="14448" xr:uid="{46B9F7FD-76BC-48AD-8896-9F4D71D36512}"/>
    <cellStyle name="Note 19 2 2" xfId="14449" xr:uid="{72289F59-98FB-4F1C-939E-8EC325B49E64}"/>
    <cellStyle name="Note 19 2 2 2" xfId="14450" xr:uid="{EC225966-D058-4F64-B88E-61408F824AAC}"/>
    <cellStyle name="Note 19 2 2 2 2" xfId="14451" xr:uid="{B3AE40CA-CFCD-4076-B834-76510ABFEEFA}"/>
    <cellStyle name="Note 19 2 2 2 2 2" xfId="14452" xr:uid="{311BEC48-F15F-4366-904E-82B93E1E4E16}"/>
    <cellStyle name="Note 19 2 2 2 2 2 2" xfId="14453" xr:uid="{148F131A-A74A-4192-8E64-48C81FF9974A}"/>
    <cellStyle name="Note 19 2 2 2 2 2 2 2" xfId="35018" xr:uid="{68FCF42B-BF9D-4073-94BD-B61E2CB8AA06}"/>
    <cellStyle name="Note 19 2 2 2 2 2 3" xfId="35017" xr:uid="{0B54C3E2-36FF-4F91-BA43-4E980D36DC43}"/>
    <cellStyle name="Note 19 2 2 2 2 3" xfId="14454" xr:uid="{666FBB7D-CA63-4BBC-9A28-0867BFC75203}"/>
    <cellStyle name="Note 19 2 2 2 2 3 2" xfId="35019" xr:uid="{BD748398-1B0D-4D7A-97EC-8DFD777E2E4E}"/>
    <cellStyle name="Note 19 2 2 2 2 4" xfId="35016" xr:uid="{9350AF8C-8486-4BD2-8E5D-6A50852F10A6}"/>
    <cellStyle name="Note 19 2 2 2 3" xfId="14455" xr:uid="{07BDEB5B-50A9-4E85-B79F-8A8E93B174A0}"/>
    <cellStyle name="Note 19 2 2 2 3 2" xfId="14456" xr:uid="{C6B4212D-085C-4146-AD9F-01F1B5460C8E}"/>
    <cellStyle name="Note 19 2 2 2 3 2 2" xfId="35021" xr:uid="{57B33A66-128A-4473-8506-8CF4100DDCC0}"/>
    <cellStyle name="Note 19 2 2 2 3 3" xfId="35020" xr:uid="{8FE6F84F-6B26-4DAE-917E-FB9522B3B4C5}"/>
    <cellStyle name="Note 19 2 2 2 4" xfId="14457" xr:uid="{7142AB47-9BC1-4E40-B6CB-754BD5173AFA}"/>
    <cellStyle name="Note 19 2 2 2 4 2" xfId="14458" xr:uid="{A1F0152B-8C83-4EA6-B4CC-B06CD665002E}"/>
    <cellStyle name="Note 19 2 2 2 4 2 2" xfId="35023" xr:uid="{5CC66BEF-1787-472A-9EF9-85B27075A6D7}"/>
    <cellStyle name="Note 19 2 2 2 4 3" xfId="35022" xr:uid="{0DAD46B0-51DE-43C3-A652-BB6BD9FD35CA}"/>
    <cellStyle name="Note 19 2 2 2 5" xfId="14459" xr:uid="{959CB25A-43DD-4270-AFF7-DD5E7E0DA1D9}"/>
    <cellStyle name="Note 19 2 2 2 5 2" xfId="35024" xr:uid="{1FB394E2-4798-48BC-B533-A13CA0E5FD35}"/>
    <cellStyle name="Note 19 2 2 2 6" xfId="35015" xr:uid="{83483698-6D8C-4EB1-9FD3-DC0685575B8F}"/>
    <cellStyle name="Note 19 2 2 3" xfId="14460" xr:uid="{6C18BFF7-9909-400E-B7DD-1639AE5E768B}"/>
    <cellStyle name="Note 19 2 2 3 2" xfId="14461" xr:uid="{023F224B-F4B1-46C3-87BA-3110EC44E3AA}"/>
    <cellStyle name="Note 19 2 2 3 2 2" xfId="14462" xr:uid="{B6348DA9-43F7-414E-AABB-9331DE6983EA}"/>
    <cellStyle name="Note 19 2 2 3 2 2 2" xfId="35027" xr:uid="{8679596B-8281-4B3D-B533-D4D933F25C4A}"/>
    <cellStyle name="Note 19 2 2 3 2 3" xfId="35026" xr:uid="{54BD6154-91F5-43A3-837F-1900BC05D2CB}"/>
    <cellStyle name="Note 19 2 2 3 3" xfId="14463" xr:uid="{3B132B86-42CC-49B5-B226-80820C152D32}"/>
    <cellStyle name="Note 19 2 2 3 3 2" xfId="35028" xr:uid="{7FC93462-FFE2-4D13-B10A-AE34F597B6C9}"/>
    <cellStyle name="Note 19 2 2 3 4" xfId="35025" xr:uid="{7E2B2277-6E2E-4770-B83D-616E8334A1DC}"/>
    <cellStyle name="Note 19 2 2 4" xfId="14464" xr:uid="{F6C8C9BD-EA47-4014-9C59-41E3D724D249}"/>
    <cellStyle name="Note 19 2 2 4 2" xfId="14465" xr:uid="{346F29FC-B683-4404-AA75-31383E803802}"/>
    <cellStyle name="Note 19 2 2 4 2 2" xfId="35030" xr:uid="{D43DB415-150D-4122-9C3C-21996B362578}"/>
    <cellStyle name="Note 19 2 2 4 3" xfId="35029" xr:uid="{94C752BA-B501-472E-B605-07F383ACCFB7}"/>
    <cellStyle name="Note 19 2 2 5" xfId="14466" xr:uid="{81143D51-CEA8-4112-ACF4-B4C0540E471D}"/>
    <cellStyle name="Note 19 2 2 5 2" xfId="14467" xr:uid="{83C2AF4F-3BA2-427B-A4E1-D8265B847657}"/>
    <cellStyle name="Note 19 2 2 5 2 2" xfId="35032" xr:uid="{64165512-02E1-4144-98DB-2199460EFEE8}"/>
    <cellStyle name="Note 19 2 2 5 3" xfId="35031" xr:uid="{FD5E9D20-3C70-40B9-8493-D70E4DCEC65E}"/>
    <cellStyle name="Note 19 2 2 6" xfId="14468" xr:uid="{04BF7192-4DC4-4E8B-AACB-2405007B51CE}"/>
    <cellStyle name="Note 19 2 2 6 2" xfId="35033" xr:uid="{8BF8ABE7-95DF-42CF-A4B0-A00E270A7C2D}"/>
    <cellStyle name="Note 19 2 2 7" xfId="35014" xr:uid="{28E913B7-9653-41CD-A63A-6E05BD1BFA29}"/>
    <cellStyle name="Note 19 2 3" xfId="14469" xr:uid="{5B63C0A6-8764-4D2D-A8DC-30DE75FD2797}"/>
    <cellStyle name="Note 19 2 3 2" xfId="14470" xr:uid="{BB60D098-D263-41C5-8188-A4F279B0E456}"/>
    <cellStyle name="Note 19 2 3 2 2" xfId="14471" xr:uid="{021C88A8-EDFE-45EC-AED9-8721298099CE}"/>
    <cellStyle name="Note 19 2 3 2 2 2" xfId="14472" xr:uid="{9EEB22BA-D07D-49AB-AE49-E84BCBE48411}"/>
    <cellStyle name="Note 19 2 3 2 2 2 2" xfId="14473" xr:uid="{6BBAE384-5705-42B6-8FAF-A8DC60239E00}"/>
    <cellStyle name="Note 19 2 3 2 2 2 2 2" xfId="35038" xr:uid="{122E7A1D-D45B-4628-A023-55BC582B99C9}"/>
    <cellStyle name="Note 19 2 3 2 2 2 3" xfId="35037" xr:uid="{52B57D38-039E-48EC-ADF0-95F7DD16435F}"/>
    <cellStyle name="Note 19 2 3 2 2 3" xfId="14474" xr:uid="{B9E9DB00-9B93-41D8-8C4B-279B3EF7DB9E}"/>
    <cellStyle name="Note 19 2 3 2 2 3 2" xfId="35039" xr:uid="{193FD9CF-B293-4607-8C41-C17DE4F3B722}"/>
    <cellStyle name="Note 19 2 3 2 2 4" xfId="35036" xr:uid="{2DA4C650-3073-40CF-BAAD-B43D5A986AAE}"/>
    <cellStyle name="Note 19 2 3 2 3" xfId="14475" xr:uid="{AF651EBE-09FE-4768-9164-275B3FB87B75}"/>
    <cellStyle name="Note 19 2 3 2 3 2" xfId="14476" xr:uid="{B0870C1A-1786-454C-B328-F443010F4CFB}"/>
    <cellStyle name="Note 19 2 3 2 3 2 2" xfId="35041" xr:uid="{5B73AACE-D59F-4250-8094-776F2E892F5B}"/>
    <cellStyle name="Note 19 2 3 2 3 3" xfId="35040" xr:uid="{7826528C-E4C0-4270-BBB9-A2551BC09027}"/>
    <cellStyle name="Note 19 2 3 2 4" xfId="14477" xr:uid="{7F8B3353-B0A2-4438-AF0E-7FD76361B2AB}"/>
    <cellStyle name="Note 19 2 3 2 4 2" xfId="14478" xr:uid="{B37255E3-E3C6-4A51-A31D-3E47990743F0}"/>
    <cellStyle name="Note 19 2 3 2 4 2 2" xfId="35043" xr:uid="{3258C667-FBBC-4CBB-8F70-8EDF9BF0B285}"/>
    <cellStyle name="Note 19 2 3 2 4 3" xfId="35042" xr:uid="{485926AD-B4BE-4757-A83B-D23AE59383D0}"/>
    <cellStyle name="Note 19 2 3 2 5" xfId="14479" xr:uid="{F1B978AF-F9F6-42F6-98FB-E0E44910D8F0}"/>
    <cellStyle name="Note 19 2 3 2 5 2" xfId="35044" xr:uid="{2DBC0A19-0BC8-4934-B81D-4A7511B34185}"/>
    <cellStyle name="Note 19 2 3 2 6" xfId="35035" xr:uid="{C4C21D75-246B-4930-B2B0-494BBD800FD0}"/>
    <cellStyle name="Note 19 2 3 3" xfId="14480" xr:uid="{D436085F-D80D-4294-8C7A-6E2702D5313A}"/>
    <cellStyle name="Note 19 2 3 3 2" xfId="14481" xr:uid="{00B8D8C1-C212-43F4-BA91-6FCA636319E3}"/>
    <cellStyle name="Note 19 2 3 3 2 2" xfId="14482" xr:uid="{A705F515-DE88-4805-8A8B-C5732FEA8AE0}"/>
    <cellStyle name="Note 19 2 3 3 2 2 2" xfId="35047" xr:uid="{926192EA-EDF9-4C67-ABB7-075B5FDD550E}"/>
    <cellStyle name="Note 19 2 3 3 2 3" xfId="35046" xr:uid="{122F3791-F4E3-480D-B017-EF74187EEBC3}"/>
    <cellStyle name="Note 19 2 3 3 3" xfId="14483" xr:uid="{00245DCF-2AC6-44B9-B76C-CDD23A44CF19}"/>
    <cellStyle name="Note 19 2 3 3 3 2" xfId="35048" xr:uid="{42E2B182-4FBA-4091-BC59-B29AFEBF99C3}"/>
    <cellStyle name="Note 19 2 3 3 4" xfId="35045" xr:uid="{5351E292-DF7A-41A0-99ED-8FE7FF3252E8}"/>
    <cellStyle name="Note 19 2 3 4" xfId="14484" xr:uid="{797E40E5-00E2-4A17-B277-0BDEF5D56844}"/>
    <cellStyle name="Note 19 2 3 4 2" xfId="14485" xr:uid="{7E6FF496-DD0B-452D-B012-F5193334882A}"/>
    <cellStyle name="Note 19 2 3 4 2 2" xfId="35050" xr:uid="{FB5EE3C0-139A-45E0-A434-11455DF59110}"/>
    <cellStyle name="Note 19 2 3 4 3" xfId="35049" xr:uid="{03A9BFF8-9754-48D5-89A7-9E0871AB7A30}"/>
    <cellStyle name="Note 19 2 3 5" xfId="14486" xr:uid="{B3DBAD4A-332B-424B-A819-E4FA2EA901EE}"/>
    <cellStyle name="Note 19 2 3 5 2" xfId="14487" xr:uid="{3B3EED12-B34E-4392-847F-29C66C429E0D}"/>
    <cellStyle name="Note 19 2 3 5 2 2" xfId="35052" xr:uid="{E56B1993-C0EF-42C9-8A79-44EBB227EBE7}"/>
    <cellStyle name="Note 19 2 3 5 3" xfId="35051" xr:uid="{362D5927-4818-4E7B-AD5E-6874B47E6D7E}"/>
    <cellStyle name="Note 19 2 3 6" xfId="14488" xr:uid="{157960D0-124A-4D04-9991-874931B029B5}"/>
    <cellStyle name="Note 19 2 3 6 2" xfId="35053" xr:uid="{0A1C8029-B715-4F55-9F2E-1005D0FE790B}"/>
    <cellStyle name="Note 19 2 3 7" xfId="35034" xr:uid="{15FAB459-6877-4685-91DF-F6A5A44FEC1A}"/>
    <cellStyle name="Note 19 2 4" xfId="14489" xr:uid="{05E32FAF-5398-4F85-A6BD-17BFBB7A5A38}"/>
    <cellStyle name="Note 19 3" xfId="14490" xr:uid="{53AA1C8C-5B1D-4D92-BFFB-5D1F635D8449}"/>
    <cellStyle name="Note 19 3 2" xfId="14491" xr:uid="{E03A887E-A1D0-4F22-B747-2A3434E0869D}"/>
    <cellStyle name="Note 2" xfId="47" xr:uid="{1477605B-C59D-410E-AC9B-386D541CE0A5}"/>
    <cellStyle name="Note 2 10" xfId="3352" xr:uid="{5E975AAB-6854-4FFB-92D8-10E84C83AD9A}"/>
    <cellStyle name="Note 2 10 2" xfId="7178" xr:uid="{4E3D9FDE-E0CB-4F4B-8BF5-BC844EAA78BE}"/>
    <cellStyle name="Note 2 10 2 2" xfId="14493" xr:uid="{15546107-67AD-46F6-A1AB-15D56FE6312E}"/>
    <cellStyle name="Note 2 10 2 3" xfId="28668" xr:uid="{7A6F47D1-9127-4121-9864-CB47F7DDBDE3}"/>
    <cellStyle name="Note 2 10 3" xfId="14492" xr:uid="{E4A8EA31-E99E-48D0-839C-E5638EEB498B}"/>
    <cellStyle name="Note 2 10 4" xfId="23214" xr:uid="{48A7C07A-F8E9-40AC-A90D-08779FFCB8B1}"/>
    <cellStyle name="Note 2 10 4 2" xfId="42929" xr:uid="{0A189965-35ED-4107-86F9-AE3155E268F0}"/>
    <cellStyle name="Note 2 10 5" xfId="24894" xr:uid="{6F4BAE07-B24E-45D5-A8C0-5C69646485F9}"/>
    <cellStyle name="Note 2 10 6" xfId="45339" xr:uid="{598317D7-6D9A-4BC6-90AB-86E93FDE19E1}"/>
    <cellStyle name="Note 2 10 7" xfId="45488" xr:uid="{C66359EC-8986-4F06-9A85-895732C7E5B8}"/>
    <cellStyle name="Note 2 11" xfId="4460" xr:uid="{95575749-A724-4415-A5F8-93128187AE8D}"/>
    <cellStyle name="Note 2 11 2" xfId="8259" xr:uid="{CA236084-3207-4D89-B71E-97C7F55DD9A0}"/>
    <cellStyle name="Note 2 11 2 2" xfId="14495" xr:uid="{7F06A43A-F01A-4ABF-93B0-EA6B26A2DA91}"/>
    <cellStyle name="Note 2 11 2 3" xfId="29749" xr:uid="{85A21EDC-E8D3-489F-8797-7397E3DAC452}"/>
    <cellStyle name="Note 2 11 3" xfId="14494" xr:uid="{71774895-F49D-4D51-A979-682BFAE5CA23}"/>
    <cellStyle name="Note 2 11 4" xfId="23215" xr:uid="{D710B6CE-D181-4408-A4E7-6E6496A1C195}"/>
    <cellStyle name="Note 2 11 4 2" xfId="42930" xr:uid="{73276976-1217-4EBA-B4E3-D8EDAE278418}"/>
    <cellStyle name="Note 2 11 5" xfId="25974" xr:uid="{396C23A1-4E2B-47CC-B968-9A6AA636F28A}"/>
    <cellStyle name="Note 2 11 6" xfId="45340" xr:uid="{167784F5-D2EF-46E6-86F6-0E14F8E131D1}"/>
    <cellStyle name="Note 2 11 7" xfId="45489" xr:uid="{21172CB0-1C2D-46E4-9ECA-43CD19A8D785}"/>
    <cellStyle name="Note 2 12" xfId="5860" xr:uid="{E017930B-C956-4166-93DE-F909FDE715F6}"/>
    <cellStyle name="Note 2 12 2" xfId="9628" xr:uid="{9CA05B8E-2BB2-44CC-BED8-DC573B7B6BA1}"/>
    <cellStyle name="Note 2 12 2 2" xfId="14497" xr:uid="{2422F986-8D12-4948-9238-583EAD8230AB}"/>
    <cellStyle name="Note 2 12 2 3" xfId="31118" xr:uid="{7644EE82-E86B-496F-9F47-D3121E291BF1}"/>
    <cellStyle name="Note 2 12 3" xfId="14496" xr:uid="{E8BC0F12-7482-41DC-9343-5EA70DAE41A0}"/>
    <cellStyle name="Note 2 12 4" xfId="23216" xr:uid="{E0C4C715-B35D-4EA4-B081-50642016CA59}"/>
    <cellStyle name="Note 2 12 4 2" xfId="42931" xr:uid="{2C65CE12-4D75-44DB-8138-61B7A7BF81F8}"/>
    <cellStyle name="Note 2 12 5" xfId="27350" xr:uid="{3AB023C4-4972-4281-A67B-0722496F2E66}"/>
    <cellStyle name="Note 2 12 6" xfId="45341" xr:uid="{37948421-90FC-47F7-BB97-4D59EF242A20}"/>
    <cellStyle name="Note 2 12 7" xfId="45490" xr:uid="{0AA40EDC-E0DC-4DBF-98CE-B723E19B3ABF}"/>
    <cellStyle name="Note 2 13" xfId="5919" xr:uid="{B33CE385-0A40-4154-8318-EF9FC72D73C7}"/>
    <cellStyle name="Note 2 13 2" xfId="14499" xr:uid="{727EB069-18F0-4A36-9770-2008DA3CB923}"/>
    <cellStyle name="Note 2 13 2 2" xfId="14500" xr:uid="{98A40450-9A9D-4997-B1FA-ECB06F77C0C2}"/>
    <cellStyle name="Note 2 13 2 2 2" xfId="14501" xr:uid="{04B18E27-FE63-4215-9DFF-7F8F99DC2D39}"/>
    <cellStyle name="Note 2 13 2 3" xfId="14502" xr:uid="{1B5A8C75-D7D0-4599-83FF-A9CC3A8B1FF2}"/>
    <cellStyle name="Note 2 13 2 3 2" xfId="14503" xr:uid="{CC52E5C8-440F-4673-98D6-92675717F359}"/>
    <cellStyle name="Note 2 13 2 4" xfId="14504" xr:uid="{5B7E3FD0-9797-4A51-B176-38D0C7957AAF}"/>
    <cellStyle name="Note 2 13 2 4 2" xfId="14505" xr:uid="{A9CCDF4D-164C-4B75-A064-775614D849BE}"/>
    <cellStyle name="Note 2 13 2 4 2 2" xfId="14506" xr:uid="{1B1D3CCF-8D8B-43BD-B1A9-AAA93D189DCD}"/>
    <cellStyle name="Note 2 13 2 4 2 2 2" xfId="14507" xr:uid="{BFE2C996-0780-4985-BCA7-3D5C1F8F50AD}"/>
    <cellStyle name="Note 2 13 2 4 2 2 2 2" xfId="35058" xr:uid="{B3A6C813-1908-4022-A542-9342C2C69698}"/>
    <cellStyle name="Note 2 13 2 4 2 2 3" xfId="35057" xr:uid="{B91F8F59-752E-4DF3-B0EB-36C271F4131A}"/>
    <cellStyle name="Note 2 13 2 4 2 3" xfId="14508" xr:uid="{18051977-2A40-45F2-B924-901A8042A012}"/>
    <cellStyle name="Note 2 13 2 4 2 3 2" xfId="35059" xr:uid="{587E93DC-3407-43DD-A67C-89133BCD6882}"/>
    <cellStyle name="Note 2 13 2 4 2 4" xfId="35056" xr:uid="{F7EE4324-DC2F-44FB-812A-C6EF6D84461C}"/>
    <cellStyle name="Note 2 13 2 4 3" xfId="14509" xr:uid="{3EB3DC59-5344-48F8-AE6E-6D1F4FFB74FB}"/>
    <cellStyle name="Note 2 13 2 4 3 2" xfId="14510" xr:uid="{1AEA3F5C-A253-4AB2-A0EF-B7CB9F46A657}"/>
    <cellStyle name="Note 2 13 2 4 3 2 2" xfId="35061" xr:uid="{9C504796-F461-453B-A9A2-6C7AB689126F}"/>
    <cellStyle name="Note 2 13 2 4 3 3" xfId="35060" xr:uid="{EE3C6DE0-CDDB-4501-91DB-22B99D5A462F}"/>
    <cellStyle name="Note 2 13 2 4 4" xfId="14511" xr:uid="{B8ACAF17-9D03-486C-A405-8FC878988AD3}"/>
    <cellStyle name="Note 2 13 2 4 4 2" xfId="14512" xr:uid="{1D3E595C-7273-4790-81C8-6D04179E7FF7}"/>
    <cellStyle name="Note 2 13 2 4 4 2 2" xfId="35063" xr:uid="{0AC7B3F4-71E0-4AEE-84B6-9590409D6915}"/>
    <cellStyle name="Note 2 13 2 4 4 3" xfId="35062" xr:uid="{A513B5D7-0210-4072-B1F5-25F96DDE18F4}"/>
    <cellStyle name="Note 2 13 2 4 5" xfId="14513" xr:uid="{407773BA-CABF-41E4-92B0-519B84A4743E}"/>
    <cellStyle name="Note 2 13 2 4 5 2" xfId="35064" xr:uid="{84AB113B-9558-4574-A752-90BD8B24783D}"/>
    <cellStyle name="Note 2 13 2 4 6" xfId="35055" xr:uid="{E52A12CF-A8A3-4FDC-B68D-E324700614DC}"/>
    <cellStyle name="Note 2 13 2 5" xfId="14514" xr:uid="{AC1D90FC-6FB7-4B29-8F0A-8FEFEE5FE71B}"/>
    <cellStyle name="Note 2 13 2 5 2" xfId="14515" xr:uid="{EFD718DB-A7AB-4638-8626-07DABB5A7266}"/>
    <cellStyle name="Note 2 13 2 5 2 2" xfId="14516" xr:uid="{AE4F6216-5762-413B-A7CC-C9863078C6A7}"/>
    <cellStyle name="Note 2 13 2 5 2 2 2" xfId="35067" xr:uid="{66CDE0D5-93F0-4485-938D-B26ABC941330}"/>
    <cellStyle name="Note 2 13 2 5 2 3" xfId="35066" xr:uid="{21B9DF86-09F7-4F8E-8B4B-9FCB0144C735}"/>
    <cellStyle name="Note 2 13 2 5 3" xfId="14517" xr:uid="{D97D637B-D9FF-429D-8C28-3025624B0DA5}"/>
    <cellStyle name="Note 2 13 2 5 3 2" xfId="35068" xr:uid="{1B651A2E-F8E2-4614-92A0-1D5C1CC267F2}"/>
    <cellStyle name="Note 2 13 2 5 4" xfId="35065" xr:uid="{70F1C6F0-877C-4795-92F4-06DEA64DF6F6}"/>
    <cellStyle name="Note 2 13 2 6" xfId="14518" xr:uid="{3AC61D46-5284-4344-AC34-43BA6FEB41D1}"/>
    <cellStyle name="Note 2 13 2 6 2" xfId="14519" xr:uid="{5E70C57C-0156-49A3-8ACF-399BC30B30FD}"/>
    <cellStyle name="Note 2 13 2 6 2 2" xfId="35070" xr:uid="{AC227A01-F87A-42C5-A17D-714156B56401}"/>
    <cellStyle name="Note 2 13 2 6 3" xfId="35069" xr:uid="{5A386941-F571-4569-8DF9-E6D9133CEE5C}"/>
    <cellStyle name="Note 2 13 2 7" xfId="14520" xr:uid="{75DFB339-7222-4CF5-BC24-339C41A884FA}"/>
    <cellStyle name="Note 2 13 2 7 2" xfId="14521" xr:uid="{D6C1AA0F-399A-4AAE-A8DD-1B2873DC5CD5}"/>
    <cellStyle name="Note 2 13 2 7 2 2" xfId="35072" xr:uid="{9A0B10D6-72F0-4DD4-AA8F-97D33F2AA253}"/>
    <cellStyle name="Note 2 13 2 7 3" xfId="35071" xr:uid="{1E6DC0A2-DF1B-4E92-AA6F-CB61AC5CB799}"/>
    <cellStyle name="Note 2 13 2 8" xfId="14522" xr:uid="{9E1570D2-E3CF-4D8A-AD56-53E69E6A9EB3}"/>
    <cellStyle name="Note 2 13 2 8 2" xfId="35073" xr:uid="{FFB7C658-8033-4303-B132-3C84DA18466B}"/>
    <cellStyle name="Note 2 13 2 9" xfId="35054" xr:uid="{52CF67EA-FD05-4FBB-9DB4-657A6D8D3961}"/>
    <cellStyle name="Note 2 13 3" xfId="14523" xr:uid="{DFA29437-8D4F-4CD0-B091-234A886C012A}"/>
    <cellStyle name="Note 2 13 3 2" xfId="14524" xr:uid="{A2FA82EB-4374-4890-99C9-AC6608F7FCF5}"/>
    <cellStyle name="Note 2 13 3 2 2" xfId="14525" xr:uid="{E2E1617F-DD37-41AE-8B4E-46AE5CFE5DB8}"/>
    <cellStyle name="Note 2 13 3 2 2 2" xfId="14526" xr:uid="{16BAD1D4-C31B-49C4-8DBD-9466EA53C7B8}"/>
    <cellStyle name="Note 2 13 3 2 2 2 2" xfId="14527" xr:uid="{A77411CD-E923-4A86-845D-DED749137564}"/>
    <cellStyle name="Note 2 13 3 2 2 2 2 2" xfId="35078" xr:uid="{87A6F418-8AE6-4A15-8E10-1346F761D1E6}"/>
    <cellStyle name="Note 2 13 3 2 2 2 3" xfId="35077" xr:uid="{BED9086B-5AF3-47C9-BC6B-136F213117E6}"/>
    <cellStyle name="Note 2 13 3 2 2 3" xfId="14528" xr:uid="{1BC18812-1BAF-4BAC-BC30-87CC3B6C0C95}"/>
    <cellStyle name="Note 2 13 3 2 2 3 2" xfId="35079" xr:uid="{D08BCEA9-660B-472A-B059-6E35863B5A31}"/>
    <cellStyle name="Note 2 13 3 2 2 4" xfId="35076" xr:uid="{F8F251EA-7244-4EA5-8585-2DF10DA039B7}"/>
    <cellStyle name="Note 2 13 3 2 3" xfId="14529" xr:uid="{3759EC33-4CD3-4FA1-9DEC-0878EFD8722E}"/>
    <cellStyle name="Note 2 13 3 2 3 2" xfId="14530" xr:uid="{220BA567-C753-43B8-9B35-3AED1855DF48}"/>
    <cellStyle name="Note 2 13 3 2 3 2 2" xfId="35081" xr:uid="{80219F8B-66F7-4DEB-B7EA-4BB05DB9F121}"/>
    <cellStyle name="Note 2 13 3 2 3 3" xfId="35080" xr:uid="{DA79143A-AB02-459C-AD39-ABE2058F65A9}"/>
    <cellStyle name="Note 2 13 3 2 4" xfId="14531" xr:uid="{FC9C8F64-366D-468C-8D98-130C84E1D764}"/>
    <cellStyle name="Note 2 13 3 2 4 2" xfId="14532" xr:uid="{256B1CB7-7467-4432-B87A-B051FB18B396}"/>
    <cellStyle name="Note 2 13 3 2 4 2 2" xfId="35083" xr:uid="{B3651592-6FCC-481C-A4B4-247F46B253B3}"/>
    <cellStyle name="Note 2 13 3 2 4 3" xfId="35082" xr:uid="{E071834C-5DC6-49B8-8FA9-6C79C1340850}"/>
    <cellStyle name="Note 2 13 3 2 5" xfId="14533" xr:uid="{B77D9DA8-31BE-4882-87E9-D7D928A43DED}"/>
    <cellStyle name="Note 2 13 3 2 5 2" xfId="35084" xr:uid="{3E46DCFA-DA0B-4DAC-B2F9-40C96C7BF3BB}"/>
    <cellStyle name="Note 2 13 3 2 6" xfId="35075" xr:uid="{A10704F0-9774-4E45-AAB5-CF4ECF048296}"/>
    <cellStyle name="Note 2 13 3 3" xfId="14534" xr:uid="{9069BD61-9C5F-48B1-B810-6B392C888565}"/>
    <cellStyle name="Note 2 13 3 3 2" xfId="14535" xr:uid="{4AE1AB08-D1B6-4412-9D6D-AB185ECEDE64}"/>
    <cellStyle name="Note 2 13 3 3 2 2" xfId="14536" xr:uid="{9BBA552A-A174-44B8-A9C0-8C317A9A7ADE}"/>
    <cellStyle name="Note 2 13 3 3 2 2 2" xfId="35087" xr:uid="{EB498470-5C3E-46BF-8DE7-0192F1D2B789}"/>
    <cellStyle name="Note 2 13 3 3 2 3" xfId="35086" xr:uid="{5C44BF78-9829-4D97-91F2-EE360C30F023}"/>
    <cellStyle name="Note 2 13 3 3 3" xfId="14537" xr:uid="{ECC84621-62D6-4187-81CD-7905D2135653}"/>
    <cellStyle name="Note 2 13 3 3 3 2" xfId="35088" xr:uid="{0DD4CA7C-EE9C-4B53-820F-0E6E5F9521A3}"/>
    <cellStyle name="Note 2 13 3 3 4" xfId="35085" xr:uid="{CA8D1959-53B1-4C1A-84F5-2C5A2722AB62}"/>
    <cellStyle name="Note 2 13 3 4" xfId="14538" xr:uid="{A42F9162-6EA2-44AE-99E4-B71574D1EF6E}"/>
    <cellStyle name="Note 2 13 3 4 2" xfId="14539" xr:uid="{49306C7E-AFBE-4294-91A5-15A0C043C263}"/>
    <cellStyle name="Note 2 13 3 4 2 2" xfId="35090" xr:uid="{4AB58504-C576-4828-8847-D4D820EA3402}"/>
    <cellStyle name="Note 2 13 3 4 3" xfId="35089" xr:uid="{41B1C5ED-7AF6-494C-BA4F-BD28F1F82348}"/>
    <cellStyle name="Note 2 13 3 5" xfId="14540" xr:uid="{AC5F38CD-76C6-4137-B0DA-2B4CB4EFB321}"/>
    <cellStyle name="Note 2 13 3 5 2" xfId="14541" xr:uid="{2652ED39-E0DD-469C-9178-2781C2E05775}"/>
    <cellStyle name="Note 2 13 3 5 2 2" xfId="35092" xr:uid="{4CF42880-F6F9-4160-80E0-B13CF0BAB8B9}"/>
    <cellStyle name="Note 2 13 3 5 3" xfId="35091" xr:uid="{290D5F68-EB6C-4F6C-9769-FC8F9FAFC785}"/>
    <cellStyle name="Note 2 13 3 6" xfId="14542" xr:uid="{34AAEB4D-3332-4DC1-AF51-C739C5929754}"/>
    <cellStyle name="Note 2 13 3 6 2" xfId="35093" xr:uid="{298B8680-B475-4C80-B2CE-A1E037BD1197}"/>
    <cellStyle name="Note 2 13 3 7" xfId="35074" xr:uid="{78F5D038-9318-45F6-9E33-D60AC97A0653}"/>
    <cellStyle name="Note 2 13 4" xfId="14543" xr:uid="{3A6BE221-9307-4696-9A29-00DFDBA1085F}"/>
    <cellStyle name="Note 2 13 5" xfId="14498" xr:uid="{309EDBFC-19B0-4A1E-B425-D04CFAB528DB}"/>
    <cellStyle name="Note 2 13 6" xfId="23217" xr:uid="{288065B9-ADE5-4828-994A-B8C1B23FD974}"/>
    <cellStyle name="Note 2 13 6 2" xfId="42932" xr:uid="{29E30615-DA5E-4F47-BA11-D8E9CEE0AC59}"/>
    <cellStyle name="Note 2 13 7" xfId="27406" xr:uid="{33BF0DDD-1A13-4AA9-94B9-1818C01EEBD9}"/>
    <cellStyle name="Note 2 13 8" xfId="45342" xr:uid="{46E35BDC-A423-4273-820C-CD1750A69360}"/>
    <cellStyle name="Note 2 13 9" xfId="45491" xr:uid="{E33E26C4-D9D4-4E37-A8C3-4298B303E6D2}"/>
    <cellStyle name="Note 2 14" xfId="9697" xr:uid="{5D5CF054-4E9D-4B05-A8F5-FB173F52154E}"/>
    <cellStyle name="Note 2 14 2" xfId="14545" xr:uid="{688BD69D-F6ED-43FF-AC14-4A61FB970F72}"/>
    <cellStyle name="Note 2 14 3" xfId="14544" xr:uid="{F44C4A4E-CEC9-4AFF-8DA0-B03FFE7F5D05}"/>
    <cellStyle name="Note 2 14 4" xfId="23218" xr:uid="{E744B37A-DD17-48A5-B84A-5EC1B1F28FC5}"/>
    <cellStyle name="Note 2 14 4 2" xfId="42933" xr:uid="{9C43DD52-1D5A-44C6-83AD-4787545CAC11}"/>
    <cellStyle name="Note 2 14 5" xfId="31185" xr:uid="{43E75525-77E5-42E5-9F0F-8D7F66D49BBF}"/>
    <cellStyle name="Note 2 14 6" xfId="45343" xr:uid="{52FD99A4-9B45-4937-A70B-8E813EF6961F}"/>
    <cellStyle name="Note 2 14 7" xfId="45492" xr:uid="{3C78191C-0332-45FE-87CE-0220F313F549}"/>
    <cellStyle name="Note 2 15" xfId="14546" xr:uid="{5FAB4800-D52E-424E-B4E9-7CC6DBE81B3D}"/>
    <cellStyle name="Note 2 15 2" xfId="14547" xr:uid="{C7B51986-C980-40B2-A3CC-C3264B13C5BA}"/>
    <cellStyle name="Note 2 15 3" xfId="23219" xr:uid="{5FFC8FC3-0AA5-459F-99BB-11545473CAD2}"/>
    <cellStyle name="Note 2 15 3 2" xfId="42934" xr:uid="{2B270FD6-4930-4CF5-B074-E70C3F308BEC}"/>
    <cellStyle name="Note 2 15 4" xfId="45344" xr:uid="{947ED37F-7034-4FA3-8396-292202BDF24F}"/>
    <cellStyle name="Note 2 15 5" xfId="45493" xr:uid="{05C7A9A9-02DF-4AC6-A952-918D240DEC28}"/>
    <cellStyle name="Note 2 16" xfId="14548" xr:uid="{59E3906A-5AE2-43AE-B1E2-DF04DDD1F634}"/>
    <cellStyle name="Note 2 16 2" xfId="14549" xr:uid="{A6D1D6CB-AFF2-4B80-9839-95C1A92CB2E3}"/>
    <cellStyle name="Note 2 16 2 2" xfId="35095" xr:uid="{D4652A77-C89C-463F-AC8B-B3A52EB6F047}"/>
    <cellStyle name="Note 2 16 3" xfId="35094" xr:uid="{576265AE-D994-4791-B5E0-B358C25E78DF}"/>
    <cellStyle name="Note 2 17" xfId="14550" xr:uid="{F18275B3-1383-463A-9E6F-83E0C0528940}"/>
    <cellStyle name="Note 2 17 2" xfId="14551" xr:uid="{A53E6693-968B-47FC-95C1-30D0C585C875}"/>
    <cellStyle name="Note 2 17 2 2" xfId="35097" xr:uid="{3934616D-FBBE-4B85-B856-5ECA7D57413E}"/>
    <cellStyle name="Note 2 17 3" xfId="35096" xr:uid="{250C694D-5D70-4E63-B9DB-43792CDCD21D}"/>
    <cellStyle name="Note 2 18" xfId="14552" xr:uid="{0682AB0B-B2BE-4E88-B1A7-C6FE392450BF}"/>
    <cellStyle name="Note 2 18 2" xfId="35098" xr:uid="{553013CE-B812-4C81-8280-7FA9CEF10BC6}"/>
    <cellStyle name="Note 2 19" xfId="14553" xr:uid="{A99EDDF3-B958-48E7-80D7-C42A119F4F3C}"/>
    <cellStyle name="Note 2 19 2" xfId="35099" xr:uid="{B977162D-A89C-4317-859E-F25A923EA2DC}"/>
    <cellStyle name="Note 2 2" xfId="911" xr:uid="{5E0480D6-0717-4C02-8AB9-2839CCB7D220}"/>
    <cellStyle name="Note 2 2 10" xfId="5920" xr:uid="{321A1C19-7852-405D-9AEE-C1EB37060ABB}"/>
    <cellStyle name="Note 2 2 10 10" xfId="45346" xr:uid="{A0E7885A-D4D3-4470-8585-6000C83EC42A}"/>
    <cellStyle name="Note 2 2 10 11" xfId="45495" xr:uid="{DA0E2D85-AFEF-4BB3-86AF-7E7676A5295B}"/>
    <cellStyle name="Note 2 2 10 2" xfId="14555" xr:uid="{C67550E7-78F8-47E6-8374-22466C1BDD66}"/>
    <cellStyle name="Note 2 2 10 2 2" xfId="14556" xr:uid="{70298A1A-3F2D-4B1A-82FC-810D69C0257E}"/>
    <cellStyle name="Note 2 2 10 2 2 2" xfId="14557" xr:uid="{CC27E6D9-1E3E-4AD3-8EE3-70434340E228}"/>
    <cellStyle name="Note 2 2 10 2 2 2 2" xfId="14558" xr:uid="{EDA0231E-1F5F-4F86-B5EF-D552EA994B82}"/>
    <cellStyle name="Note 2 2 10 2 2 2 2 2" xfId="35104" xr:uid="{BE13C739-9FF7-4E43-A508-E17B58C6500B}"/>
    <cellStyle name="Note 2 2 10 2 2 2 3" xfId="35103" xr:uid="{80BD13FA-58BB-4034-899A-48FB5FC1B793}"/>
    <cellStyle name="Note 2 2 10 2 2 3" xfId="14559" xr:uid="{7C4FFE68-F148-4D79-97AF-194616547451}"/>
    <cellStyle name="Note 2 2 10 2 2 3 2" xfId="35105" xr:uid="{048F04EE-4A10-4A14-82F5-048BCF6356AE}"/>
    <cellStyle name="Note 2 2 10 2 2 4" xfId="35102" xr:uid="{073CCA0B-6777-487B-833E-13839ACE231E}"/>
    <cellStyle name="Note 2 2 10 2 3" xfId="14560" xr:uid="{E206442C-124E-4739-A589-2371364384D3}"/>
    <cellStyle name="Note 2 2 10 2 3 2" xfId="14561" xr:uid="{0A8E0C2D-BC80-400E-AE6F-1C4286861B09}"/>
    <cellStyle name="Note 2 2 10 2 3 2 2" xfId="35107" xr:uid="{7F523104-8892-40BB-BDC6-6CC400B52D2E}"/>
    <cellStyle name="Note 2 2 10 2 3 3" xfId="35106" xr:uid="{B057A8E6-C82F-4024-B3CD-FC1ABEB08635}"/>
    <cellStyle name="Note 2 2 10 2 4" xfId="14562" xr:uid="{44B3C4DE-216F-4F70-B3B7-FED573A955E4}"/>
    <cellStyle name="Note 2 2 10 2 4 2" xfId="14563" xr:uid="{549D821A-F5E1-4E20-ACE6-1F59815B3012}"/>
    <cellStyle name="Note 2 2 10 2 4 2 2" xfId="35109" xr:uid="{2AC0E0C1-30BF-4DE1-B321-5FBC73FF50F2}"/>
    <cellStyle name="Note 2 2 10 2 4 3" xfId="35108" xr:uid="{4C1ADF99-B435-460F-A780-8EE1EFC008AD}"/>
    <cellStyle name="Note 2 2 10 2 5" xfId="14564" xr:uid="{1B5894C7-D558-46C1-9D77-A08BB6552629}"/>
    <cellStyle name="Note 2 2 10 2 5 2" xfId="35110" xr:uid="{61D373CB-FC4F-4B99-8038-B05D421ABD3F}"/>
    <cellStyle name="Note 2 2 10 2 6" xfId="35101" xr:uid="{79E10BA9-5A5E-4286-B221-7C6C1A52A24C}"/>
    <cellStyle name="Note 2 2 10 3" xfId="14565" xr:uid="{8F1A27BC-4463-4F1F-AD30-4E8ED9E59D49}"/>
    <cellStyle name="Note 2 2 10 3 2" xfId="14566" xr:uid="{9B99E69B-C61A-480E-8244-8E12A563BC19}"/>
    <cellStyle name="Note 2 2 10 3 2 2" xfId="14567" xr:uid="{875995A8-52D3-43B9-9D63-F8EB430E0ACF}"/>
    <cellStyle name="Note 2 2 10 3 2 2 2" xfId="35113" xr:uid="{27CD08F4-3F57-4B99-8680-B0A7992C884A}"/>
    <cellStyle name="Note 2 2 10 3 2 3" xfId="35112" xr:uid="{108DAE99-A19D-4194-85F3-70429EBBF4E2}"/>
    <cellStyle name="Note 2 2 10 3 3" xfId="14568" xr:uid="{DF0CE524-DFC9-47FE-95A0-D2BE0BEFCDF9}"/>
    <cellStyle name="Note 2 2 10 3 3 2" xfId="35114" xr:uid="{978AFC7C-3146-43CC-830E-3EB3F31FA439}"/>
    <cellStyle name="Note 2 2 10 3 4" xfId="35111" xr:uid="{1779F5DE-6AB2-42EF-B533-74F1A16CAD6E}"/>
    <cellStyle name="Note 2 2 10 4" xfId="14569" xr:uid="{DD4BC029-0BEA-40FD-AF43-473338AA5D55}"/>
    <cellStyle name="Note 2 2 10 4 2" xfId="14570" xr:uid="{0E5EAB3B-B4C7-4D37-8850-466B1633F61A}"/>
    <cellStyle name="Note 2 2 10 4 2 2" xfId="35116" xr:uid="{C4BCF863-7D80-4C88-AE8F-2DED80E10D30}"/>
    <cellStyle name="Note 2 2 10 4 3" xfId="35115" xr:uid="{473D072D-E2E7-4A64-ACE7-E3C984FC895C}"/>
    <cellStyle name="Note 2 2 10 5" xfId="14571" xr:uid="{E51A0DAF-F5C0-4831-BD01-BDBA2A77E04A}"/>
    <cellStyle name="Note 2 2 10 5 2" xfId="14572" xr:uid="{E2B74F65-CE09-447D-B82B-B7FE8E61D860}"/>
    <cellStyle name="Note 2 2 10 5 2 2" xfId="35118" xr:uid="{102BB5F8-8CAD-44E3-B568-898CE98F64D5}"/>
    <cellStyle name="Note 2 2 10 5 3" xfId="35117" xr:uid="{62DF527A-F8F0-4BEF-97BD-7F1328A68410}"/>
    <cellStyle name="Note 2 2 10 6" xfId="14573" xr:uid="{25B18763-BECC-4F0A-AFF9-D3A9F1CA651A}"/>
    <cellStyle name="Note 2 2 10 6 2" xfId="35119" xr:uid="{EE0AC99C-4196-490A-B30C-EB8F5E8EDE1E}"/>
    <cellStyle name="Note 2 2 10 7" xfId="14554" xr:uid="{D912F21A-E986-46DE-BA0C-1DD46A89B945}"/>
    <cellStyle name="Note 2 2 10 7 2" xfId="35100" xr:uid="{4FFD00B4-5C6E-482D-88DA-394F45C4E46D}"/>
    <cellStyle name="Note 2 2 10 8" xfId="23221" xr:uid="{5110AA0B-1BFB-4EC7-891E-97F103612A86}"/>
    <cellStyle name="Note 2 2 10 8 2" xfId="42936" xr:uid="{806FDC71-A180-4AE6-868C-B0A7A9001E69}"/>
    <cellStyle name="Note 2 2 10 9" xfId="27407" xr:uid="{17E5BB8F-9FF1-49B0-86F1-A3EFA8AC1222}"/>
    <cellStyle name="Note 2 2 11" xfId="9698" xr:uid="{7305A11C-4BD4-40AF-8A21-278F50B379DA}"/>
    <cellStyle name="Note 2 2 11 10" xfId="45347" xr:uid="{1BFAD134-769E-4E95-95C3-3A80737B5BB2}"/>
    <cellStyle name="Note 2 2 11 11" xfId="45496" xr:uid="{276E8D75-7991-42CC-8576-5E96AC5EE477}"/>
    <cellStyle name="Note 2 2 11 2" xfId="14575" xr:uid="{9CE223E7-5C29-4DB3-A305-B5A5471807B3}"/>
    <cellStyle name="Note 2 2 11 2 2" xfId="14576" xr:uid="{50DD0BA0-E00A-4C04-89AD-FCAC424C8972}"/>
    <cellStyle name="Note 2 2 11 2 2 2" xfId="14577" xr:uid="{C613FEC9-6BAD-492B-942F-4CB3041D2662}"/>
    <cellStyle name="Note 2 2 11 2 2 2 2" xfId="14578" xr:uid="{B7693E71-72F1-4B43-9AF0-04D54D09CB3E}"/>
    <cellStyle name="Note 2 2 11 2 2 2 2 2" xfId="35124" xr:uid="{EE34CF5F-EB67-4789-B92E-BD4C3B84F1A4}"/>
    <cellStyle name="Note 2 2 11 2 2 2 3" xfId="35123" xr:uid="{EEA1BD56-F15F-4797-819C-600B591E1855}"/>
    <cellStyle name="Note 2 2 11 2 2 3" xfId="14579" xr:uid="{24AC6AA7-9957-4B44-9AEB-0A71CFE1961B}"/>
    <cellStyle name="Note 2 2 11 2 2 3 2" xfId="35125" xr:uid="{E6C6A51D-CFAB-48B8-8BC5-F8779114ABEB}"/>
    <cellStyle name="Note 2 2 11 2 2 4" xfId="35122" xr:uid="{714C08A5-1CAA-4019-989B-79197F0453D1}"/>
    <cellStyle name="Note 2 2 11 2 3" xfId="14580" xr:uid="{1F0A99B8-72BA-474B-AEA6-4977BB2FBF7F}"/>
    <cellStyle name="Note 2 2 11 2 3 2" xfId="14581" xr:uid="{21D6F675-C254-4C0A-909F-BCADFA71E504}"/>
    <cellStyle name="Note 2 2 11 2 3 2 2" xfId="35127" xr:uid="{E95585C0-4298-4198-B50B-229AE56349EC}"/>
    <cellStyle name="Note 2 2 11 2 3 3" xfId="35126" xr:uid="{B8FA2E90-5DA7-46E9-86F6-55006BD4B54C}"/>
    <cellStyle name="Note 2 2 11 2 4" xfId="14582" xr:uid="{4DBC83CF-1591-4702-8696-B020377966D8}"/>
    <cellStyle name="Note 2 2 11 2 4 2" xfId="14583" xr:uid="{8D21CAFD-B8E4-4200-98AC-DAF7CE7C7988}"/>
    <cellStyle name="Note 2 2 11 2 4 2 2" xfId="35129" xr:uid="{0E922089-B871-4331-8619-F83D11210FEA}"/>
    <cellStyle name="Note 2 2 11 2 4 3" xfId="35128" xr:uid="{FED9DE83-3B23-4A3C-9206-F30E9ABE9045}"/>
    <cellStyle name="Note 2 2 11 2 5" xfId="14584" xr:uid="{6DA41946-E416-43BC-BA8F-62387E6AFB02}"/>
    <cellStyle name="Note 2 2 11 2 5 2" xfId="35130" xr:uid="{5A17F9E3-2A7D-4081-A667-0B1038E77649}"/>
    <cellStyle name="Note 2 2 11 2 6" xfId="35121" xr:uid="{5DC9794B-77D0-431C-92CB-15E0DCB5996E}"/>
    <cellStyle name="Note 2 2 11 3" xfId="14585" xr:uid="{CA63290D-FAC1-4723-A921-8F2BE0C697CD}"/>
    <cellStyle name="Note 2 2 11 3 2" xfId="14586" xr:uid="{98F90BEF-3F2F-4697-BC2D-A0C8E4E8729C}"/>
    <cellStyle name="Note 2 2 11 3 2 2" xfId="14587" xr:uid="{01291365-ABFB-4AB1-94BD-69EFD712F817}"/>
    <cellStyle name="Note 2 2 11 3 2 2 2" xfId="35133" xr:uid="{7BA93D7A-C04A-4044-A51A-3A8161252E48}"/>
    <cellStyle name="Note 2 2 11 3 2 3" xfId="35132" xr:uid="{A8A01593-5E64-49A6-81FF-7BC58FE8D6C7}"/>
    <cellStyle name="Note 2 2 11 3 3" xfId="14588" xr:uid="{5601458A-EA65-4318-A2B8-9501988B28E6}"/>
    <cellStyle name="Note 2 2 11 3 3 2" xfId="35134" xr:uid="{327651FB-EFFC-4E7C-9679-FC7CD103DCD5}"/>
    <cellStyle name="Note 2 2 11 3 4" xfId="35131" xr:uid="{A8FD7892-AFC4-4ABA-BC40-9A4CECCFD7E3}"/>
    <cellStyle name="Note 2 2 11 4" xfId="14589" xr:uid="{CA75A358-97B9-4E76-827A-01FD4287BA20}"/>
    <cellStyle name="Note 2 2 11 4 2" xfId="14590" xr:uid="{4FEE2BB3-76A5-4884-BA76-FAF5105E3A06}"/>
    <cellStyle name="Note 2 2 11 4 2 2" xfId="35136" xr:uid="{7EBC8E9B-33B4-4305-8000-8A7F1A5AECAF}"/>
    <cellStyle name="Note 2 2 11 4 3" xfId="35135" xr:uid="{C9BF2F81-1E17-4C0F-8F7C-CD55047AD357}"/>
    <cellStyle name="Note 2 2 11 5" xfId="14591" xr:uid="{F81D9759-26FA-4BF2-BA38-5A86E56A213D}"/>
    <cellStyle name="Note 2 2 11 5 2" xfId="14592" xr:uid="{1089E4EC-D34D-4B0A-AD46-01C2397D1D5C}"/>
    <cellStyle name="Note 2 2 11 5 2 2" xfId="35138" xr:uid="{94112264-CBDA-42CD-8094-62839B291145}"/>
    <cellStyle name="Note 2 2 11 5 3" xfId="35137" xr:uid="{2FE3036A-4F53-477E-B533-03897C9F1861}"/>
    <cellStyle name="Note 2 2 11 6" xfId="14593" xr:uid="{A1378B53-6FE5-4E50-B9E5-3BC9710CA092}"/>
    <cellStyle name="Note 2 2 11 6 2" xfId="35139" xr:uid="{7E3B8846-9A94-4B06-9014-825B908E7735}"/>
    <cellStyle name="Note 2 2 11 7" xfId="14574" xr:uid="{D63C62BD-8385-4E55-9C0F-F1C69C5CA335}"/>
    <cellStyle name="Note 2 2 11 7 2" xfId="35120" xr:uid="{4765E036-C611-4D5C-B2E6-4B09BB6F3DE0}"/>
    <cellStyle name="Note 2 2 11 8" xfId="23222" xr:uid="{C525177D-3306-4BBF-8156-B695BB009C44}"/>
    <cellStyle name="Note 2 2 11 8 2" xfId="42937" xr:uid="{0835B6AA-8F12-4A64-88BD-BD95E1AE69F4}"/>
    <cellStyle name="Note 2 2 11 9" xfId="31186" xr:uid="{0C5DE1FA-B7DB-4E48-93E6-084F6763C709}"/>
    <cellStyle name="Note 2 2 12" xfId="14594" xr:uid="{DC4576FD-6F83-4D2C-907C-C69AC60021A5}"/>
    <cellStyle name="Note 2 2 12 10" xfId="45497" xr:uid="{26EB9201-75AD-46CA-A736-6D2D83BA3418}"/>
    <cellStyle name="Note 2 2 12 2" xfId="14595" xr:uid="{AAA6F2DE-7DEA-4DEF-A99A-B46EF9D0537F}"/>
    <cellStyle name="Note 2 2 12 2 2" xfId="14596" xr:uid="{D51DA935-40E8-4320-B7A9-1EA941915891}"/>
    <cellStyle name="Note 2 2 12 2 2 2" xfId="14597" xr:uid="{57F29FCA-55CA-4134-BA7C-41CE0BE9A2A2}"/>
    <cellStyle name="Note 2 2 12 2 2 2 2" xfId="14598" xr:uid="{970FC877-1822-4672-AFE2-7E981EB9FC29}"/>
    <cellStyle name="Note 2 2 12 2 2 2 2 2" xfId="35144" xr:uid="{EC246E1F-FC11-49BF-8A63-49E3E8406A6C}"/>
    <cellStyle name="Note 2 2 12 2 2 2 3" xfId="35143" xr:uid="{FEEFC29A-CB04-4DFD-834B-2699F4534E39}"/>
    <cellStyle name="Note 2 2 12 2 2 3" xfId="14599" xr:uid="{1BCFA90D-DBB9-4906-8498-4C75643B4B4D}"/>
    <cellStyle name="Note 2 2 12 2 2 3 2" xfId="35145" xr:uid="{F02D686E-8647-4CB1-849E-0F9E1F7FEE07}"/>
    <cellStyle name="Note 2 2 12 2 2 4" xfId="35142" xr:uid="{50AE7116-E1B6-4574-B541-5B3265ED5962}"/>
    <cellStyle name="Note 2 2 12 2 3" xfId="14600" xr:uid="{A6B69260-8835-4B9E-A11A-BBC3C772617A}"/>
    <cellStyle name="Note 2 2 12 2 3 2" xfId="14601" xr:uid="{9B17860D-A6DE-451F-B376-BBD76CEC0978}"/>
    <cellStyle name="Note 2 2 12 2 3 2 2" xfId="35147" xr:uid="{16915306-3E66-45D3-B479-C4C0820A19C9}"/>
    <cellStyle name="Note 2 2 12 2 3 3" xfId="35146" xr:uid="{287BF8F9-ACEA-468B-A599-DF79125246C0}"/>
    <cellStyle name="Note 2 2 12 2 4" xfId="14602" xr:uid="{F99DEE39-AF2E-4C69-99B5-571437F00ED1}"/>
    <cellStyle name="Note 2 2 12 2 4 2" xfId="14603" xr:uid="{76EE2AC8-9E81-4B34-875F-8E7670F96972}"/>
    <cellStyle name="Note 2 2 12 2 4 2 2" xfId="35149" xr:uid="{BF1B0004-C32C-47B8-921D-175168F06586}"/>
    <cellStyle name="Note 2 2 12 2 4 3" xfId="35148" xr:uid="{B5B35544-BC20-42DD-AB09-F59FCA9F6A20}"/>
    <cellStyle name="Note 2 2 12 2 5" xfId="14604" xr:uid="{288AB9D5-B1B6-4F4F-8361-62A0DA4F4200}"/>
    <cellStyle name="Note 2 2 12 2 5 2" xfId="35150" xr:uid="{39ACBC03-5BB1-4E45-99E6-0A987DFC8F00}"/>
    <cellStyle name="Note 2 2 12 2 6" xfId="35141" xr:uid="{C7F43E3C-021B-4A0D-8B57-EB39B53A392D}"/>
    <cellStyle name="Note 2 2 12 3" xfId="14605" xr:uid="{C38A3965-D0CA-45AC-884F-39C8E5546D9A}"/>
    <cellStyle name="Note 2 2 12 3 2" xfId="14606" xr:uid="{33C228FC-D3B7-44ED-9504-39D1FFC7BBE4}"/>
    <cellStyle name="Note 2 2 12 3 2 2" xfId="14607" xr:uid="{9A72E637-1DA1-4215-9227-0E6C39DB81E4}"/>
    <cellStyle name="Note 2 2 12 3 2 2 2" xfId="35153" xr:uid="{552AE147-0A77-4B69-8FD0-EB6E98B79B46}"/>
    <cellStyle name="Note 2 2 12 3 2 3" xfId="35152" xr:uid="{51203CCA-5F3B-46D7-9FF7-B018F7AE39E3}"/>
    <cellStyle name="Note 2 2 12 3 3" xfId="14608" xr:uid="{AE7DD590-CA89-41DC-98BC-105A9A41F118}"/>
    <cellStyle name="Note 2 2 12 3 3 2" xfId="35154" xr:uid="{05E810AE-38C9-48BA-9463-EFA2F19ECDCE}"/>
    <cellStyle name="Note 2 2 12 3 4" xfId="35151" xr:uid="{09AA7DBA-6218-4468-A804-39E871E01258}"/>
    <cellStyle name="Note 2 2 12 4" xfId="14609" xr:uid="{BC329165-2709-4173-A51D-F386545D099B}"/>
    <cellStyle name="Note 2 2 12 4 2" xfId="14610" xr:uid="{881120E9-66BF-4A51-B089-8131BE9ECF4E}"/>
    <cellStyle name="Note 2 2 12 4 2 2" xfId="35156" xr:uid="{95C6F46A-A1C7-4159-8890-552D24163E82}"/>
    <cellStyle name="Note 2 2 12 4 3" xfId="35155" xr:uid="{19A62959-04DA-4C1D-A184-6C3AF090E3B2}"/>
    <cellStyle name="Note 2 2 12 5" xfId="14611" xr:uid="{17F2BC69-DE8B-4F4B-A6DE-C2A0867F99E1}"/>
    <cellStyle name="Note 2 2 12 5 2" xfId="14612" xr:uid="{29CA7D85-AC13-418C-ACAD-39B3E343F50A}"/>
    <cellStyle name="Note 2 2 12 5 2 2" xfId="35158" xr:uid="{4FA0EB1E-9F99-4D3E-A2E2-E192403DD423}"/>
    <cellStyle name="Note 2 2 12 5 3" xfId="35157" xr:uid="{897B67BD-1FAB-4A47-87F3-C1BA199A85A7}"/>
    <cellStyle name="Note 2 2 12 6" xfId="14613" xr:uid="{B50BDC63-1DF3-4C67-B9EA-59EE2C7A9726}"/>
    <cellStyle name="Note 2 2 12 6 2" xfId="35159" xr:uid="{2DB1DC92-68EB-486D-A02F-6B415A7ECD90}"/>
    <cellStyle name="Note 2 2 12 7" xfId="23223" xr:uid="{F6FD5396-1A18-4A20-B2D0-11618AC7692C}"/>
    <cellStyle name="Note 2 2 12 7 2" xfId="42938" xr:uid="{31F5AB53-ACE8-4586-B44B-FDFE24E09170}"/>
    <cellStyle name="Note 2 2 12 8" xfId="35140" xr:uid="{0B2DC42C-90A3-4922-8909-A92C6671F748}"/>
    <cellStyle name="Note 2 2 12 9" xfId="45348" xr:uid="{1918C44A-483D-46DC-A53F-1A9739533783}"/>
    <cellStyle name="Note 2 2 13" xfId="14614" xr:uid="{87913DB7-EA7C-4732-B4F6-A0BF5FDF2333}"/>
    <cellStyle name="Note 2 2 13 10" xfId="35160" xr:uid="{9C0DD416-5A22-4DC1-AF31-C787B558B86A}"/>
    <cellStyle name="Note 2 2 13 11" xfId="45349" xr:uid="{AC5A6E31-193B-44A7-B413-7429F88AB654}"/>
    <cellStyle name="Note 2 2 13 12" xfId="45498" xr:uid="{47D6FF5E-096A-40E9-9C4E-156E06E4E3E1}"/>
    <cellStyle name="Note 2 2 13 2" xfId="14615" xr:uid="{E2A737BE-DFEE-426D-988E-A21513C1D371}"/>
    <cellStyle name="Note 2 2 13 2 2" xfId="14616" xr:uid="{5A96D133-D249-43FC-B945-75DA9F333CF1}"/>
    <cellStyle name="Note 2 2 13 2 2 2" xfId="14617" xr:uid="{7D2CDF6E-3B66-4817-8038-B3200EB3DE34}"/>
    <cellStyle name="Note 2 2 13 2 2 2 2" xfId="14618" xr:uid="{966DAC3E-7441-4E29-8744-D2AB614E7E46}"/>
    <cellStyle name="Note 2 2 13 2 2 2 2 2" xfId="14619" xr:uid="{F769E49B-25B3-45C9-9A90-929506922AB7}"/>
    <cellStyle name="Note 2 2 13 2 2 2 2 2 2" xfId="14620" xr:uid="{4B8AB908-37D6-4B54-ADEB-760431799310}"/>
    <cellStyle name="Note 2 2 13 2 2 2 2 2 2 2" xfId="35165" xr:uid="{48A80FB8-3BCB-4DFE-8B2F-61031A7E0238}"/>
    <cellStyle name="Note 2 2 13 2 2 2 2 2 3" xfId="35164" xr:uid="{36BFE2E0-ABF9-48B6-AF28-21885974B2C5}"/>
    <cellStyle name="Note 2 2 13 2 2 2 2 3" xfId="14621" xr:uid="{A2D9BC80-A61D-4D61-8A6F-D25905C086C4}"/>
    <cellStyle name="Note 2 2 13 2 2 2 2 3 2" xfId="35166" xr:uid="{F3FA5C23-3D1D-4C2B-8FD4-ACB599F380D9}"/>
    <cellStyle name="Note 2 2 13 2 2 2 2 4" xfId="35163" xr:uid="{2B3D3A02-756C-4AB9-BC25-DCBDD70EAEB2}"/>
    <cellStyle name="Note 2 2 13 2 2 2 3" xfId="14622" xr:uid="{EAC6D049-A7CC-47BA-AD08-5FC91F2978C8}"/>
    <cellStyle name="Note 2 2 13 2 2 2 3 2" xfId="14623" xr:uid="{E9CFD32E-5E43-44A6-9722-15873311C74D}"/>
    <cellStyle name="Note 2 2 13 2 2 2 3 2 2" xfId="35168" xr:uid="{26BCA712-4690-4CF6-8CA5-50BAB5975CB5}"/>
    <cellStyle name="Note 2 2 13 2 2 2 3 3" xfId="35167" xr:uid="{4F6895FA-5074-4225-8492-A749AFCEF0BD}"/>
    <cellStyle name="Note 2 2 13 2 2 2 4" xfId="14624" xr:uid="{C2CD5317-816C-4E60-BE75-04BEA29A06C7}"/>
    <cellStyle name="Note 2 2 13 2 2 2 4 2" xfId="14625" xr:uid="{95F3518E-9275-4B87-9178-1D4C58E59396}"/>
    <cellStyle name="Note 2 2 13 2 2 2 4 2 2" xfId="35170" xr:uid="{E68575F0-57B1-479C-B144-037BE1B7FB74}"/>
    <cellStyle name="Note 2 2 13 2 2 2 4 3" xfId="35169" xr:uid="{837B6F5C-32BD-4C2F-889A-442B3BFDBEBF}"/>
    <cellStyle name="Note 2 2 13 2 2 2 5" xfId="14626" xr:uid="{836A238B-134C-40E7-8A97-6C7DFA6F87D0}"/>
    <cellStyle name="Note 2 2 13 2 2 2 5 2" xfId="35171" xr:uid="{4CE995D8-C009-43AA-898B-2B7EC4B3B456}"/>
    <cellStyle name="Note 2 2 13 2 2 2 6" xfId="35162" xr:uid="{23516F96-5FEE-4722-A12D-D851C8DD5156}"/>
    <cellStyle name="Note 2 2 13 2 2 3" xfId="14627" xr:uid="{02EDD86B-77F8-4597-B196-6F3A1CBA4AA9}"/>
    <cellStyle name="Note 2 2 13 2 2 3 2" xfId="14628" xr:uid="{D6688430-5929-45D3-9190-1ABC6F92FA7D}"/>
    <cellStyle name="Note 2 2 13 2 2 3 2 2" xfId="14629" xr:uid="{ED03A96D-FDE5-4042-86DF-91305116790C}"/>
    <cellStyle name="Note 2 2 13 2 2 3 2 2 2" xfId="35174" xr:uid="{8E37BE52-FF4F-4A27-8814-8D536EBDBF59}"/>
    <cellStyle name="Note 2 2 13 2 2 3 2 3" xfId="35173" xr:uid="{A45A19C2-F439-43C4-B9F4-3E0164D9D7E8}"/>
    <cellStyle name="Note 2 2 13 2 2 3 3" xfId="14630" xr:uid="{1A6216BD-BE77-4D03-A94F-CCE14AA4A21C}"/>
    <cellStyle name="Note 2 2 13 2 2 3 3 2" xfId="35175" xr:uid="{41551A90-24B8-419B-865A-54B02050C461}"/>
    <cellStyle name="Note 2 2 13 2 2 3 4" xfId="35172" xr:uid="{994B310C-F203-4E11-AD93-8EABB4F4E227}"/>
    <cellStyle name="Note 2 2 13 2 2 4" xfId="14631" xr:uid="{A5754A54-9529-4603-BF41-D801B640C918}"/>
    <cellStyle name="Note 2 2 13 2 2 4 2" xfId="14632" xr:uid="{C6EAB9E5-0092-42A5-B6AE-6F45B09B5FAD}"/>
    <cellStyle name="Note 2 2 13 2 2 4 2 2" xfId="35177" xr:uid="{2B4FF8A3-9829-4387-BC68-CFEFB4359449}"/>
    <cellStyle name="Note 2 2 13 2 2 4 3" xfId="35176" xr:uid="{AB6CF374-3BC1-4373-826E-6C087051D65B}"/>
    <cellStyle name="Note 2 2 13 2 2 5" xfId="14633" xr:uid="{877485BD-807F-422C-97A6-B16E6B102C75}"/>
    <cellStyle name="Note 2 2 13 2 2 5 2" xfId="14634" xr:uid="{6ED61DB3-B5B3-49DB-A9C4-19A3CC80871B}"/>
    <cellStyle name="Note 2 2 13 2 2 5 2 2" xfId="35179" xr:uid="{2994AA89-D3AE-45E0-AF57-17F792A2EE7D}"/>
    <cellStyle name="Note 2 2 13 2 2 5 3" xfId="35178" xr:uid="{3BB656DB-0C90-4F8D-8BB9-9A0FB8F6027A}"/>
    <cellStyle name="Note 2 2 13 2 2 6" xfId="14635" xr:uid="{17A02EF2-1F1D-4AB1-946F-5969CE85D1F3}"/>
    <cellStyle name="Note 2 2 13 2 2 6 2" xfId="35180" xr:uid="{6B97E814-963B-416D-AC30-37D2A93B1955}"/>
    <cellStyle name="Note 2 2 13 2 2 7" xfId="35161" xr:uid="{1594A7B9-466D-4E40-A2BD-ED96D2E0FBC9}"/>
    <cellStyle name="Note 2 2 13 2 3" xfId="14636" xr:uid="{5D0C1849-CF90-4A1B-A007-7A59E4FAAC60}"/>
    <cellStyle name="Note 2 2 13 2 3 2" xfId="14637" xr:uid="{96CE0343-9A3D-435F-A99A-8DBE898C9947}"/>
    <cellStyle name="Note 2 2 13 2 3 2 2" xfId="14638" xr:uid="{C5FC5DD8-0C69-43CF-80D0-221B00CAA5A4}"/>
    <cellStyle name="Note 2 2 13 2 3 2 2 2" xfId="14639" xr:uid="{E2A3DFEC-2840-44EA-A04A-F09F927AA00C}"/>
    <cellStyle name="Note 2 2 13 2 3 2 2 2 2" xfId="14640" xr:uid="{DFD2CFCA-F512-41E8-B148-91B353C5B51A}"/>
    <cellStyle name="Note 2 2 13 2 3 2 2 2 2 2" xfId="35185" xr:uid="{54BC1B6C-4432-47DE-B6C5-69A25C9B711F}"/>
    <cellStyle name="Note 2 2 13 2 3 2 2 2 3" xfId="35184" xr:uid="{B8641CFF-3602-460B-AC4A-5F724B45AE03}"/>
    <cellStyle name="Note 2 2 13 2 3 2 2 3" xfId="14641" xr:uid="{BAB2C553-8857-48E1-A4E5-564D90BC0B63}"/>
    <cellStyle name="Note 2 2 13 2 3 2 2 3 2" xfId="35186" xr:uid="{00FBD374-A27E-4C5F-90B9-7851B1DBF757}"/>
    <cellStyle name="Note 2 2 13 2 3 2 2 4" xfId="35183" xr:uid="{B3AC3C6C-63CA-4868-8EBE-8A01E3F99A3A}"/>
    <cellStyle name="Note 2 2 13 2 3 2 3" xfId="14642" xr:uid="{7D47469E-4813-4C33-94E1-849ECB315814}"/>
    <cellStyle name="Note 2 2 13 2 3 2 3 2" xfId="14643" xr:uid="{AE89B310-CEA3-4D52-9445-82CA4EA08B10}"/>
    <cellStyle name="Note 2 2 13 2 3 2 3 2 2" xfId="35188" xr:uid="{9537F99B-1D34-4BA2-B933-3E2393F6DAE7}"/>
    <cellStyle name="Note 2 2 13 2 3 2 3 3" xfId="35187" xr:uid="{48F09C75-2343-4C17-B2DD-CF41286C191F}"/>
    <cellStyle name="Note 2 2 13 2 3 2 4" xfId="14644" xr:uid="{00ABDD68-AA69-4E18-B454-835A5308376B}"/>
    <cellStyle name="Note 2 2 13 2 3 2 4 2" xfId="14645" xr:uid="{0463DB88-F29C-4752-ACCA-B8241F461806}"/>
    <cellStyle name="Note 2 2 13 2 3 2 4 2 2" xfId="35190" xr:uid="{E845B679-A8BB-4F11-90E5-F0319BF1DE39}"/>
    <cellStyle name="Note 2 2 13 2 3 2 4 3" xfId="35189" xr:uid="{6CAEE22F-C483-49C5-B428-8937BBC7F3FA}"/>
    <cellStyle name="Note 2 2 13 2 3 2 5" xfId="14646" xr:uid="{AEEFD45F-D5B1-4328-B525-5368CD3742FC}"/>
    <cellStyle name="Note 2 2 13 2 3 2 5 2" xfId="35191" xr:uid="{5791CD79-F454-4A33-961A-E6C9788DFF11}"/>
    <cellStyle name="Note 2 2 13 2 3 2 6" xfId="35182" xr:uid="{7FD1FEF6-36DD-4C5B-949D-D1B3AF09B273}"/>
    <cellStyle name="Note 2 2 13 2 3 3" xfId="14647" xr:uid="{DE265D87-136F-4748-8987-442E487A9DB7}"/>
    <cellStyle name="Note 2 2 13 2 3 3 2" xfId="14648" xr:uid="{DA047743-6BE1-4190-A50E-6B7628BCF607}"/>
    <cellStyle name="Note 2 2 13 2 3 3 2 2" xfId="14649" xr:uid="{A26A27AF-A35E-4167-96E0-D291AE65DB39}"/>
    <cellStyle name="Note 2 2 13 2 3 3 2 2 2" xfId="35194" xr:uid="{F97DA05E-CA8B-4DEA-8BC6-DCDB98169DB4}"/>
    <cellStyle name="Note 2 2 13 2 3 3 2 3" xfId="35193" xr:uid="{FCD1F4F1-FAA3-49E3-9404-A51B388DAC3A}"/>
    <cellStyle name="Note 2 2 13 2 3 3 3" xfId="14650" xr:uid="{F0D63935-E95E-4BE5-9720-B47B437B961C}"/>
    <cellStyle name="Note 2 2 13 2 3 3 3 2" xfId="35195" xr:uid="{04972B77-92A9-44FC-983F-379B33E3B2ED}"/>
    <cellStyle name="Note 2 2 13 2 3 3 4" xfId="35192" xr:uid="{1874FEDF-DB14-4D8D-A986-44AC4397C2B9}"/>
    <cellStyle name="Note 2 2 13 2 3 4" xfId="14651" xr:uid="{0C5AA29C-9C28-4700-9C5B-CA10F38A529F}"/>
    <cellStyle name="Note 2 2 13 2 3 4 2" xfId="14652" xr:uid="{CD4AB742-90C1-4026-957F-753E746FD81A}"/>
    <cellStyle name="Note 2 2 13 2 3 4 2 2" xfId="35197" xr:uid="{6A8A5DF3-1633-4DCB-B9E1-D142E571C293}"/>
    <cellStyle name="Note 2 2 13 2 3 4 3" xfId="35196" xr:uid="{D4708953-5494-40AA-AC88-721AF72F3452}"/>
    <cellStyle name="Note 2 2 13 2 3 5" xfId="14653" xr:uid="{7410EF79-8276-4321-9788-CC521999349F}"/>
    <cellStyle name="Note 2 2 13 2 3 5 2" xfId="14654" xr:uid="{B26C87F6-870B-45FA-BAFC-C4CD72FE562A}"/>
    <cellStyle name="Note 2 2 13 2 3 5 2 2" xfId="35199" xr:uid="{3D0D6366-41AE-43AA-A566-74806617E350}"/>
    <cellStyle name="Note 2 2 13 2 3 5 3" xfId="35198" xr:uid="{45FDC5AA-1FDA-4A31-AEEC-69BF7696F915}"/>
    <cellStyle name="Note 2 2 13 2 3 6" xfId="14655" xr:uid="{85694934-8648-4717-BB12-3B9A3BE1EE1F}"/>
    <cellStyle name="Note 2 2 13 2 3 6 2" xfId="35200" xr:uid="{9B6FA891-D68B-4BEC-ADD8-90E01315B8D6}"/>
    <cellStyle name="Note 2 2 13 2 3 7" xfId="35181" xr:uid="{B0EE1A14-E168-4B6A-83B3-E6F3723430DB}"/>
    <cellStyle name="Note 2 2 13 2 4" xfId="14656" xr:uid="{9F5598EB-702D-4690-8A20-56F24571CFD4}"/>
    <cellStyle name="Note 2 2 13 3" xfId="14657" xr:uid="{6357D405-7950-41F9-886A-9C314EC9E557}"/>
    <cellStyle name="Note 2 2 13 3 2" xfId="14658" xr:uid="{9C4E50E9-B467-488D-B824-50392E7400E8}"/>
    <cellStyle name="Note 2 2 13 4" xfId="14659" xr:uid="{A53055AB-1147-4F86-900E-E253A5DC3DF9}"/>
    <cellStyle name="Note 2 2 13 4 2" xfId="14660" xr:uid="{A8E50F77-A265-436F-9953-9E7E62245634}"/>
    <cellStyle name="Note 2 2 13 4 2 2" xfId="14661" xr:uid="{153D6455-2FAA-4B84-9856-35F89579047A}"/>
    <cellStyle name="Note 2 2 13 4 2 2 2" xfId="14662" xr:uid="{70547EB9-FA09-4E09-A40E-AD3CFBF95DC0}"/>
    <cellStyle name="Note 2 2 13 4 2 2 2 2" xfId="35204" xr:uid="{B7F79707-9B52-4B54-913E-19A3695DAD2D}"/>
    <cellStyle name="Note 2 2 13 4 2 2 3" xfId="35203" xr:uid="{B2F0DE9D-A91B-4314-90B1-73FF91B729C2}"/>
    <cellStyle name="Note 2 2 13 4 2 3" xfId="14663" xr:uid="{FA2B232D-4AD9-4A94-B7AD-28C51D234C7B}"/>
    <cellStyle name="Note 2 2 13 4 2 3 2" xfId="35205" xr:uid="{A7558B22-D7ED-4F0E-AFD3-BC2B86871D58}"/>
    <cellStyle name="Note 2 2 13 4 2 4" xfId="35202" xr:uid="{2FCCBC80-BB01-4E1C-8E77-540D9997E094}"/>
    <cellStyle name="Note 2 2 13 4 3" xfId="14664" xr:uid="{49E136FF-79DE-4E8E-B7E1-6BF78AF3F902}"/>
    <cellStyle name="Note 2 2 13 4 3 2" xfId="14665" xr:uid="{00E873DE-F9A4-4B90-AFF0-5156C1E81936}"/>
    <cellStyle name="Note 2 2 13 4 3 2 2" xfId="35207" xr:uid="{D3E26B87-50F4-4969-97C5-C4F3470B785F}"/>
    <cellStyle name="Note 2 2 13 4 3 3" xfId="35206" xr:uid="{869F7BD1-130C-4898-A2C5-37A1C9875F18}"/>
    <cellStyle name="Note 2 2 13 4 4" xfId="14666" xr:uid="{7B5F5F6E-6CF1-4D45-A346-A8B2812F1954}"/>
    <cellStyle name="Note 2 2 13 4 4 2" xfId="14667" xr:uid="{0D25F634-AC38-45E1-BF2A-43D1DF421B9B}"/>
    <cellStyle name="Note 2 2 13 4 4 2 2" xfId="35209" xr:uid="{A531BBCA-1921-4FB0-9E03-93E57294AC4F}"/>
    <cellStyle name="Note 2 2 13 4 4 3" xfId="35208" xr:uid="{BC3F6589-DE7C-4BC8-B632-ED70996B2E4D}"/>
    <cellStyle name="Note 2 2 13 4 5" xfId="14668" xr:uid="{94E88F94-D022-437E-AFF8-FAF1CEBA61BE}"/>
    <cellStyle name="Note 2 2 13 4 5 2" xfId="35210" xr:uid="{5F806B18-FBC4-4F02-AA5D-29B4189AB948}"/>
    <cellStyle name="Note 2 2 13 4 6" xfId="35201" xr:uid="{57AA8B88-C9B3-465D-8E10-94E43182DB30}"/>
    <cellStyle name="Note 2 2 13 5" xfId="14669" xr:uid="{49B0AB77-59AF-4C09-BA46-2642C3EEB598}"/>
    <cellStyle name="Note 2 2 13 5 2" xfId="14670" xr:uid="{B7C11CFB-BD8B-410D-A03E-1B2E05F15141}"/>
    <cellStyle name="Note 2 2 13 5 2 2" xfId="14671" xr:uid="{59ED95EC-56F9-4DB4-8AA9-8B765C91C989}"/>
    <cellStyle name="Note 2 2 13 5 2 2 2" xfId="35213" xr:uid="{BB006E03-4E15-43A5-B6A9-C0FC99CD92C2}"/>
    <cellStyle name="Note 2 2 13 5 2 3" xfId="35212" xr:uid="{D32B061E-9164-4DF4-9E11-C5283B51FDC0}"/>
    <cellStyle name="Note 2 2 13 5 3" xfId="14672" xr:uid="{778BCBD7-2B1C-4EF4-B655-2441E4096C5C}"/>
    <cellStyle name="Note 2 2 13 5 3 2" xfId="35214" xr:uid="{7F672315-FB34-4D81-A2F2-C9F6C820B04C}"/>
    <cellStyle name="Note 2 2 13 5 4" xfId="35211" xr:uid="{A3411265-868F-4387-BC51-B3C62EC2610C}"/>
    <cellStyle name="Note 2 2 13 6" xfId="14673" xr:uid="{3BC88FDB-29CD-42A8-9876-3EBD448C9606}"/>
    <cellStyle name="Note 2 2 13 6 2" xfId="14674" xr:uid="{BF81AFBD-1ABA-4286-89AE-7A6A6635234C}"/>
    <cellStyle name="Note 2 2 13 6 2 2" xfId="35216" xr:uid="{1DE69B8D-54AB-48BC-B8BD-82075B6EE14B}"/>
    <cellStyle name="Note 2 2 13 6 3" xfId="35215" xr:uid="{F442AC83-C0BA-4F70-AD74-5E84706628D7}"/>
    <cellStyle name="Note 2 2 13 7" xfId="14675" xr:uid="{603BA1E1-C23D-4E55-8977-5BC14A6C14A1}"/>
    <cellStyle name="Note 2 2 13 7 2" xfId="14676" xr:uid="{E9D8C7C5-1939-45E0-9589-AF9CCED43007}"/>
    <cellStyle name="Note 2 2 13 7 2 2" xfId="35218" xr:uid="{B390DAE0-F404-4A26-AD19-09164D78CD7F}"/>
    <cellStyle name="Note 2 2 13 7 3" xfId="35217" xr:uid="{68D6FA05-B995-4F96-8E55-933CCD0356EA}"/>
    <cellStyle name="Note 2 2 13 8" xfId="14677" xr:uid="{90479C17-846B-4C1F-A606-BA7CC5C392C9}"/>
    <cellStyle name="Note 2 2 13 8 2" xfId="35219" xr:uid="{E27216BF-C6B4-403E-981B-FA445B35581D}"/>
    <cellStyle name="Note 2 2 13 9" xfId="23224" xr:uid="{EF269E0E-0542-45E3-82B0-A433A55BD102}"/>
    <cellStyle name="Note 2 2 13 9 2" xfId="42939" xr:uid="{5C91AF07-1204-448C-86C1-63B4F02834D7}"/>
    <cellStyle name="Note 2 2 14" xfId="14678" xr:uid="{6D87CB90-A8DB-4F72-B0B0-6E791345C95D}"/>
    <cellStyle name="Note 2 2 14 2" xfId="14679" xr:uid="{448E76A1-752F-4444-B87A-A7D7E6556CAF}"/>
    <cellStyle name="Note 2 2 14 2 2" xfId="14680" xr:uid="{E36C3075-D0FE-4054-A7CE-80F3659CF57F}"/>
    <cellStyle name="Note 2 2 14 2 2 2" xfId="14681" xr:uid="{D5D70766-40E5-4645-B472-1D678AFE5063}"/>
    <cellStyle name="Note 2 2 14 2 2 2 2" xfId="14682" xr:uid="{39FAEADD-B877-4789-879B-BBB78ED7315C}"/>
    <cellStyle name="Note 2 2 14 2 2 2 2 2" xfId="35224" xr:uid="{45AB435E-FA60-42B1-9715-A28FEBB6E010}"/>
    <cellStyle name="Note 2 2 14 2 2 2 3" xfId="35223" xr:uid="{28DB27D2-E32E-4482-8408-E75AA7DEE7B6}"/>
    <cellStyle name="Note 2 2 14 2 2 3" xfId="14683" xr:uid="{8EE5D134-D819-4536-95E0-EF68CCF0CE05}"/>
    <cellStyle name="Note 2 2 14 2 2 3 2" xfId="35225" xr:uid="{9BE9F7CA-4710-43D7-9B94-5E3BF01F65F9}"/>
    <cellStyle name="Note 2 2 14 2 2 4" xfId="35222" xr:uid="{BABC510A-E0F9-4F7E-A097-039015E6B4EC}"/>
    <cellStyle name="Note 2 2 14 2 3" xfId="14684" xr:uid="{D4D4CA7F-EBF1-4341-A043-5D1CAB39B1E9}"/>
    <cellStyle name="Note 2 2 14 2 3 2" xfId="14685" xr:uid="{41759ABC-45B1-4AF6-8A89-832DCFB515E8}"/>
    <cellStyle name="Note 2 2 14 2 3 2 2" xfId="35227" xr:uid="{8A2EC5DA-313F-40B4-9A7A-42E230DF507A}"/>
    <cellStyle name="Note 2 2 14 2 3 3" xfId="35226" xr:uid="{A215AB44-BD63-40B7-82B6-759E8DD9A938}"/>
    <cellStyle name="Note 2 2 14 2 4" xfId="14686" xr:uid="{3AD4E319-D482-468D-B15E-8E1902E51CBA}"/>
    <cellStyle name="Note 2 2 14 2 4 2" xfId="14687" xr:uid="{269D9FC1-0299-4761-994B-9F260605552A}"/>
    <cellStyle name="Note 2 2 14 2 4 2 2" xfId="35229" xr:uid="{B4976A71-B778-4166-9038-6A7E1EC6075A}"/>
    <cellStyle name="Note 2 2 14 2 4 3" xfId="35228" xr:uid="{798D91B2-709A-4CBE-B71E-8477AA359239}"/>
    <cellStyle name="Note 2 2 14 2 5" xfId="14688" xr:uid="{FAC2EAEE-EEE7-41D2-915D-D7DB51673E66}"/>
    <cellStyle name="Note 2 2 14 2 5 2" xfId="35230" xr:uid="{D13B2226-9CEB-4DA5-AAD3-2E2F177FF810}"/>
    <cellStyle name="Note 2 2 14 2 6" xfId="35221" xr:uid="{ED291337-441D-48E2-8868-DFB6F3B983C0}"/>
    <cellStyle name="Note 2 2 14 3" xfId="14689" xr:uid="{AE78812A-71C4-489B-BF8C-9854872A9449}"/>
    <cellStyle name="Note 2 2 14 3 2" xfId="14690" xr:uid="{4D257BF7-CF7E-470D-86F1-909AC89E70DC}"/>
    <cellStyle name="Note 2 2 14 3 2 2" xfId="14691" xr:uid="{0B3F917B-57E5-4614-823A-F84B73F279D0}"/>
    <cellStyle name="Note 2 2 14 3 2 2 2" xfId="35233" xr:uid="{ED20D3E0-E982-48B5-B4B5-1732EBBF92AE}"/>
    <cellStyle name="Note 2 2 14 3 2 3" xfId="35232" xr:uid="{608C388F-57DA-4A0B-9C8F-E55C8B4E6697}"/>
    <cellStyle name="Note 2 2 14 3 3" xfId="14692" xr:uid="{BB7ED948-71E1-4465-8151-CF19E4E6A9CE}"/>
    <cellStyle name="Note 2 2 14 3 3 2" xfId="35234" xr:uid="{348E1A96-59FF-4D74-9BD9-971BB781AB49}"/>
    <cellStyle name="Note 2 2 14 3 4" xfId="35231" xr:uid="{E3EDC781-C4B4-4DE0-B7F8-83CC55D014C2}"/>
    <cellStyle name="Note 2 2 14 4" xfId="14693" xr:uid="{1255035F-1921-46FA-B2E2-B643E5A49C31}"/>
    <cellStyle name="Note 2 2 14 4 2" xfId="14694" xr:uid="{E44A9CC1-D9D1-4379-BC7D-85554868EE4F}"/>
    <cellStyle name="Note 2 2 14 4 2 2" xfId="35236" xr:uid="{212F2485-582F-44E9-BC66-F99FA94CFE73}"/>
    <cellStyle name="Note 2 2 14 4 3" xfId="35235" xr:uid="{F8C62BCE-8005-477E-87F4-2ED8ADBB3030}"/>
    <cellStyle name="Note 2 2 14 5" xfId="14695" xr:uid="{B518ABB3-CEEB-4A7B-BCF1-4373858DF9FC}"/>
    <cellStyle name="Note 2 2 14 5 2" xfId="14696" xr:uid="{2B464BCE-DC50-495C-A624-02525D458EB3}"/>
    <cellStyle name="Note 2 2 14 5 2 2" xfId="35238" xr:uid="{F5E54BA3-02D0-4BEB-A1BB-B368D187FFCF}"/>
    <cellStyle name="Note 2 2 14 5 3" xfId="35237" xr:uid="{90DC0C11-2DE2-474E-8631-4F47CA964E4E}"/>
    <cellStyle name="Note 2 2 14 6" xfId="14697" xr:uid="{45700E16-8716-4203-B425-D5B1D93587AE}"/>
    <cellStyle name="Note 2 2 14 6 2" xfId="35239" xr:uid="{8F2B6237-E3B3-4F05-9DE4-0E9C32E04BFF}"/>
    <cellStyle name="Note 2 2 14 7" xfId="35220" xr:uid="{494D6F2A-A5F8-4F02-89D9-7E5035F29A14}"/>
    <cellStyle name="Note 2 2 15" xfId="14698" xr:uid="{D9FEEFBB-D64F-4384-B52A-B11AEDC84D02}"/>
    <cellStyle name="Note 2 2 15 2" xfId="14699" xr:uid="{21D24113-0A23-4E19-9646-8B166D284464}"/>
    <cellStyle name="Note 2 2 15 2 2" xfId="14700" xr:uid="{F5509D01-6A83-4AE0-A67C-276526CDE0C3}"/>
    <cellStyle name="Note 2 2 15 2 2 2" xfId="14701" xr:uid="{C07F1AC8-586C-4739-A9BD-B3FE3BFE5CDF}"/>
    <cellStyle name="Note 2 2 15 2 2 2 2" xfId="14702" xr:uid="{9A3949F3-BFAE-487E-9CA3-073120352858}"/>
    <cellStyle name="Note 2 2 15 2 2 2 2 2" xfId="35244" xr:uid="{38A5BEFF-91A7-4214-BE6C-B67BC2F015C0}"/>
    <cellStyle name="Note 2 2 15 2 2 2 3" xfId="35243" xr:uid="{512EA78A-54F8-47BA-B580-5EEF140A32D4}"/>
    <cellStyle name="Note 2 2 15 2 2 3" xfId="14703" xr:uid="{5BDAADCC-31E8-49D0-9B53-1803226D5AA3}"/>
    <cellStyle name="Note 2 2 15 2 2 3 2" xfId="35245" xr:uid="{A0BC147F-BCB1-474B-83E1-02DEDA6A9FFC}"/>
    <cellStyle name="Note 2 2 15 2 2 4" xfId="35242" xr:uid="{B3840C28-1E36-4822-8A58-7AF264FC9F12}"/>
    <cellStyle name="Note 2 2 15 2 3" xfId="14704" xr:uid="{A37EC9EB-341B-4D0E-A687-C46EED738187}"/>
    <cellStyle name="Note 2 2 15 2 3 2" xfId="14705" xr:uid="{7E11D77C-348A-4D19-AE91-48CC2EDEA605}"/>
    <cellStyle name="Note 2 2 15 2 3 2 2" xfId="35247" xr:uid="{05B55CAE-D475-4BD0-AAF1-25F06A60FC2A}"/>
    <cellStyle name="Note 2 2 15 2 3 3" xfId="35246" xr:uid="{DCAAED1E-6D09-495E-ACA2-4EC1C8873F71}"/>
    <cellStyle name="Note 2 2 15 2 4" xfId="14706" xr:uid="{AE02AD6A-45C9-4C3A-85B5-8A0E26793156}"/>
    <cellStyle name="Note 2 2 15 2 4 2" xfId="14707" xr:uid="{3135ED0C-4407-41C5-87F7-24CC91697D59}"/>
    <cellStyle name="Note 2 2 15 2 4 2 2" xfId="35249" xr:uid="{B837B815-1416-4BD8-B984-15DD3809456D}"/>
    <cellStyle name="Note 2 2 15 2 4 3" xfId="35248" xr:uid="{DDFC64AD-606E-4AA1-A3B9-FE845DDC8405}"/>
    <cellStyle name="Note 2 2 15 2 5" xfId="14708" xr:uid="{E9D3E17F-F0BE-4E0F-8671-15FD141F4D04}"/>
    <cellStyle name="Note 2 2 15 2 5 2" xfId="35250" xr:uid="{5729D9BD-FEE3-436F-9569-5274DBE7175B}"/>
    <cellStyle name="Note 2 2 15 2 6" xfId="35241" xr:uid="{30EE2936-A026-4F8D-A69B-75A0D6632FC8}"/>
    <cellStyle name="Note 2 2 15 3" xfId="14709" xr:uid="{37C48EA6-1BB4-49E9-990E-30D2C08D8212}"/>
    <cellStyle name="Note 2 2 15 3 2" xfId="14710" xr:uid="{41B2B636-8BB9-4BCE-AF25-EC23F006E588}"/>
    <cellStyle name="Note 2 2 15 3 2 2" xfId="14711" xr:uid="{53EBD5AC-433B-4468-B7C8-5DE0D6DEBD73}"/>
    <cellStyle name="Note 2 2 15 3 2 2 2" xfId="35253" xr:uid="{2C0D66E1-E5D9-4723-A9BD-5B88B6387759}"/>
    <cellStyle name="Note 2 2 15 3 2 3" xfId="35252" xr:uid="{F631564F-7440-4E91-969B-AE7E56750E4E}"/>
    <cellStyle name="Note 2 2 15 3 3" xfId="14712" xr:uid="{5690AE15-2431-4233-B10A-9D7712776A95}"/>
    <cellStyle name="Note 2 2 15 3 3 2" xfId="35254" xr:uid="{5F9E0160-4AB9-40D3-A8A4-80279E4F02AB}"/>
    <cellStyle name="Note 2 2 15 3 4" xfId="35251" xr:uid="{1E5DD2E5-3566-41DE-8DB4-EF7486F750CB}"/>
    <cellStyle name="Note 2 2 15 4" xfId="14713" xr:uid="{837E670A-FECD-4520-9A99-8B3281E5194A}"/>
    <cellStyle name="Note 2 2 15 4 2" xfId="14714" xr:uid="{621843BB-8436-410B-A43F-6E41B4C17BFC}"/>
    <cellStyle name="Note 2 2 15 4 2 2" xfId="35256" xr:uid="{76090EBD-279F-4DBE-8B6A-C3C5DEEAC0F7}"/>
    <cellStyle name="Note 2 2 15 4 3" xfId="35255" xr:uid="{C4F7815F-ED02-4391-989F-8330440A883B}"/>
    <cellStyle name="Note 2 2 15 5" xfId="14715" xr:uid="{C316AD9C-D25B-4FAC-9385-D75BBAB799B2}"/>
    <cellStyle name="Note 2 2 15 5 2" xfId="14716" xr:uid="{3E565DDB-CCE6-4692-A598-B74E3CFD6F7E}"/>
    <cellStyle name="Note 2 2 15 5 2 2" xfId="35258" xr:uid="{8352BDE1-F291-4BE7-9C2F-88DF9A5CA40C}"/>
    <cellStyle name="Note 2 2 15 5 3" xfId="35257" xr:uid="{4DB0D0E0-7F72-4495-998A-3C925E48A74E}"/>
    <cellStyle name="Note 2 2 15 6" xfId="14717" xr:uid="{230FF451-207C-4B80-BDB7-8738D0150213}"/>
    <cellStyle name="Note 2 2 15 6 2" xfId="35259" xr:uid="{24841BA0-DC69-4075-BCD4-59913A9C6D2D}"/>
    <cellStyle name="Note 2 2 15 7" xfId="35240" xr:uid="{8AE80ACE-4CD3-4A84-AC17-39580EB7125C}"/>
    <cellStyle name="Note 2 2 16" xfId="14718" xr:uid="{D73C2B7B-DD56-446D-AE8E-D6A2FD5C7C45}"/>
    <cellStyle name="Note 2 2 16 2" xfId="14719" xr:uid="{FA606898-6770-4F64-AD51-ADE29854D88E}"/>
    <cellStyle name="Note 2 2 16 2 2" xfId="14720" xr:uid="{00DA4535-7C0A-4D72-B315-5EEDE50ABF38}"/>
    <cellStyle name="Note 2 2 16 2 2 2" xfId="14721" xr:uid="{E403D0C4-4258-43D6-A5E8-523C6BCC2F07}"/>
    <cellStyle name="Note 2 2 16 2 2 2 2" xfId="35263" xr:uid="{1586CD1D-B7AE-4D32-917E-68164060A4AD}"/>
    <cellStyle name="Note 2 2 16 2 2 3" xfId="35262" xr:uid="{1DE6CF3C-45D4-4987-9DE6-B3C46C96E04F}"/>
    <cellStyle name="Note 2 2 16 2 3" xfId="14722" xr:uid="{16514C04-6824-4695-9196-BDF74844B192}"/>
    <cellStyle name="Note 2 2 16 2 3 2" xfId="35264" xr:uid="{A1B33A1D-E53D-4305-BD89-E608691D2F4A}"/>
    <cellStyle name="Note 2 2 16 2 4" xfId="35261" xr:uid="{2648A673-5722-424D-9F82-F6D74074C9ED}"/>
    <cellStyle name="Note 2 2 16 3" xfId="14723" xr:uid="{5F45DA88-D64C-4DBB-9183-86917A846E52}"/>
    <cellStyle name="Note 2 2 16 3 2" xfId="14724" xr:uid="{598EEC26-B92A-453E-8036-1ABE5E82CD7A}"/>
    <cellStyle name="Note 2 2 16 3 2 2" xfId="14725" xr:uid="{36549046-BAD4-406E-AF2F-92A452E4C337}"/>
    <cellStyle name="Note 2 2 16 3 2 2 2" xfId="35267" xr:uid="{DF529E58-53FD-4D4D-A0A6-CFCF9520B8E7}"/>
    <cellStyle name="Note 2 2 16 3 2 3" xfId="35266" xr:uid="{51A4A3B9-7F89-4A29-A423-73240591A5A0}"/>
    <cellStyle name="Note 2 2 16 3 3" xfId="14726" xr:uid="{D6E82CB3-E1C3-4A56-8072-B463AF476A3C}"/>
    <cellStyle name="Note 2 2 16 3 3 2" xfId="35268" xr:uid="{7214DDC0-6923-47C7-9A6B-B2C5D3E1F21E}"/>
    <cellStyle name="Note 2 2 16 3 4" xfId="35265" xr:uid="{0EF05EC8-9B96-40AF-BADD-CFB9EB6046C1}"/>
    <cellStyle name="Note 2 2 16 4" xfId="14727" xr:uid="{E95BDF5F-97F2-43F9-8134-754574A4FCEC}"/>
    <cellStyle name="Note 2 2 16 4 2" xfId="14728" xr:uid="{52D90F5B-C75F-4C47-9F3F-FEEE130259AE}"/>
    <cellStyle name="Note 2 2 16 4 2 2" xfId="35270" xr:uid="{B9792DF7-29C1-4AE5-8FD9-FE31B9122F9F}"/>
    <cellStyle name="Note 2 2 16 4 3" xfId="35269" xr:uid="{CE1BBA59-618E-48B0-B84D-935BC16C80E5}"/>
    <cellStyle name="Note 2 2 16 5" xfId="14729" xr:uid="{D35ADC11-092E-4045-A51A-FE243F80E722}"/>
    <cellStyle name="Note 2 2 16 5 2" xfId="35271" xr:uid="{CEB8CEA7-AE9B-48CE-87B3-10AF9542E2F8}"/>
    <cellStyle name="Note 2 2 16 6" xfId="35260" xr:uid="{D2553A11-F797-4D93-983B-25F3CF04980D}"/>
    <cellStyle name="Note 2 2 17" xfId="14730" xr:uid="{6593C4E2-105C-46A9-9F97-2F440F75EDF7}"/>
    <cellStyle name="Note 2 2 17 2" xfId="14731" xr:uid="{C48C63E1-9FF8-4C57-9F24-E03938578E40}"/>
    <cellStyle name="Note 2 2 17 2 2" xfId="14732" xr:uid="{472F1789-6A5C-40AE-902A-90F931E70304}"/>
    <cellStyle name="Note 2 2 17 2 2 2" xfId="35274" xr:uid="{1AB4BB7D-3CF2-4887-B828-BB1CD5DE131F}"/>
    <cellStyle name="Note 2 2 17 2 3" xfId="35273" xr:uid="{7A57FA09-8F36-4FA9-B2C7-1D10AA74E8FC}"/>
    <cellStyle name="Note 2 2 17 3" xfId="14733" xr:uid="{D1DAB7F0-94CA-485C-9917-C45E35E21ED7}"/>
    <cellStyle name="Note 2 2 17 3 2" xfId="35275" xr:uid="{80B64AF1-FD88-4C21-8CEF-7C111F68E4EC}"/>
    <cellStyle name="Note 2 2 17 4" xfId="35272" xr:uid="{99DB2482-7F11-49A7-9526-58AB9FE7CA83}"/>
    <cellStyle name="Note 2 2 18" xfId="14734" xr:uid="{6A11052D-AA4F-425B-A662-3AF4DD1D7EF7}"/>
    <cellStyle name="Note 2 2 18 2" xfId="14735" xr:uid="{E5AFC46E-794A-4250-8853-E8CAE60CEDED}"/>
    <cellStyle name="Note 2 2 18 2 2" xfId="14736" xr:uid="{A53AC10C-3391-449B-982C-D7E7553479DB}"/>
    <cellStyle name="Note 2 2 18 2 2 2" xfId="35278" xr:uid="{871ACB75-B0BC-4DD7-AD75-33A3733413B2}"/>
    <cellStyle name="Note 2 2 18 2 3" xfId="35277" xr:uid="{948E5988-F9EE-474E-AC19-A83F882737EE}"/>
    <cellStyle name="Note 2 2 18 3" xfId="14737" xr:uid="{35055490-4E90-481F-AC1A-E24F18553331}"/>
    <cellStyle name="Note 2 2 18 3 2" xfId="35279" xr:uid="{89577396-3BAB-48CA-9A2E-BDD78D65C72F}"/>
    <cellStyle name="Note 2 2 18 4" xfId="35276" xr:uid="{2B00CD2B-27A1-4E42-B1F4-E6FC280DAA5F}"/>
    <cellStyle name="Note 2 2 19" xfId="14738" xr:uid="{4D53C2C7-D433-4F71-97D2-F672C2BCEEC3}"/>
    <cellStyle name="Note 2 2 19 2" xfId="14739" xr:uid="{2D8CE422-EA97-48BB-994D-51987F1EC09A}"/>
    <cellStyle name="Note 2 2 19 2 2" xfId="35281" xr:uid="{477C6033-89BB-40E3-9D66-6D587515B702}"/>
    <cellStyle name="Note 2 2 19 3" xfId="35280" xr:uid="{2120C144-F32B-4D72-8FCE-6ED62FCFA267}"/>
    <cellStyle name="Note 2 2 2" xfId="912" xr:uid="{AC28562A-3128-4745-A945-6A248CD8F792}"/>
    <cellStyle name="Note 2 2 2 10" xfId="10139" xr:uid="{BD49CDBE-18D0-43B9-863F-C205FC6F3285}"/>
    <cellStyle name="Note 2 2 2 10 2" xfId="31488" xr:uid="{13ADC0D2-D463-45FF-9DC6-59BFCFAC06DA}"/>
    <cellStyle name="Note 2 2 2 11" xfId="23225" xr:uid="{C747E7E6-742E-40E3-9054-EC735C193B0C}"/>
    <cellStyle name="Note 2 2 2 11 2" xfId="42940" xr:uid="{096789E7-DF99-42BF-B904-510667CE17C0}"/>
    <cellStyle name="Note 2 2 2 12" xfId="23566" xr:uid="{E9D5516C-5CB5-4EBB-8028-4B108C8579EB}"/>
    <cellStyle name="Note 2 2 2 13" xfId="45350" xr:uid="{FD19BDA6-8360-4D99-A7E3-A6F17C02B2E7}"/>
    <cellStyle name="Note 2 2 2 14" xfId="45499" xr:uid="{7E97DD86-DC7F-441F-A85F-55548A91226F}"/>
    <cellStyle name="Note 2 2 2 15" xfId="46830" xr:uid="{83D231FC-B3DD-4752-865D-7FB9CA6C34FE}"/>
    <cellStyle name="Note 2 2 2 16" xfId="1833" xr:uid="{C6C0563B-CA98-4AFA-AD3B-1D5B4181436E}"/>
    <cellStyle name="Note 2 2 2 2" xfId="2578" xr:uid="{31658085-A369-4CE8-B23C-1A20F0E72611}"/>
    <cellStyle name="Note 2 2 2 2 10" xfId="45500" xr:uid="{B1E981C0-5545-45FC-8767-4BBA40A6D595}"/>
    <cellStyle name="Note 2 2 2 2 11" xfId="48582" xr:uid="{0657C66B-F6B6-4F62-AA45-733FE11F0CDF}"/>
    <cellStyle name="Note 2 2 2 2 2" xfId="3094" xr:uid="{566C4F1E-47E2-469B-B40D-F4EC3E6F311A}"/>
    <cellStyle name="Note 2 2 2 2 2 10" xfId="24636" xr:uid="{CA0B8CA0-4788-4983-9FC3-29FBA3A28190}"/>
    <cellStyle name="Note 2 2 2 2 2 2" xfId="6920" xr:uid="{47E5E1AD-5D7E-41C9-90D3-AA282A9079B3}"/>
    <cellStyle name="Note 2 2 2 2 2 2 2" xfId="14743" xr:uid="{67D716CA-23B6-421E-A93D-73D29E15B157}"/>
    <cellStyle name="Note 2 2 2 2 2 2 2 2" xfId="14744" xr:uid="{1B5BA312-911C-454A-B73F-B9D0D2DF5CDC}"/>
    <cellStyle name="Note 2 2 2 2 2 2 2 2 2" xfId="14745" xr:uid="{EBDA58C4-1992-4E2B-ADEE-2E3FFFEDE81B}"/>
    <cellStyle name="Note 2 2 2 2 2 2 2 2 2 2" xfId="14746" xr:uid="{891B48C3-16A2-420F-A36F-CA3ADE710982}"/>
    <cellStyle name="Note 2 2 2 2 2 2 2 2 2 2 2" xfId="14747" xr:uid="{4A57BB0A-8207-4B05-B732-F4DE953A53AB}"/>
    <cellStyle name="Note 2 2 2 2 2 2 2 2 2 2 2 2" xfId="35287" xr:uid="{92B6F429-E78C-4E7F-BBDB-A5D67DF503DC}"/>
    <cellStyle name="Note 2 2 2 2 2 2 2 2 2 2 3" xfId="35286" xr:uid="{05CA04BD-DD70-499F-8E88-EC70C38250F7}"/>
    <cellStyle name="Note 2 2 2 2 2 2 2 2 2 3" xfId="14748" xr:uid="{10E7C091-5766-470A-B756-362E476AEF5A}"/>
    <cellStyle name="Note 2 2 2 2 2 2 2 2 2 3 2" xfId="35288" xr:uid="{B19669EA-0BCB-4B19-979D-40034E7B5548}"/>
    <cellStyle name="Note 2 2 2 2 2 2 2 2 2 4" xfId="35285" xr:uid="{4ED90D18-32AB-46B7-8AC0-8112D026802D}"/>
    <cellStyle name="Note 2 2 2 2 2 2 2 2 3" xfId="14749" xr:uid="{D43958AE-26F8-425F-8520-E8FE307CB592}"/>
    <cellStyle name="Note 2 2 2 2 2 2 2 2 3 2" xfId="14750" xr:uid="{FDEFE26E-40C7-4F03-96D8-9F2F97A88646}"/>
    <cellStyle name="Note 2 2 2 2 2 2 2 2 3 2 2" xfId="35290" xr:uid="{DFD7A086-43FB-4CDC-A8B2-DCF10F6E1E67}"/>
    <cellStyle name="Note 2 2 2 2 2 2 2 2 3 3" xfId="35289" xr:uid="{7D1F3011-DA94-4083-89FA-8D1B14F24794}"/>
    <cellStyle name="Note 2 2 2 2 2 2 2 2 4" xfId="14751" xr:uid="{F035109D-EEC1-4F8B-A88C-B51EFBBE0605}"/>
    <cellStyle name="Note 2 2 2 2 2 2 2 2 4 2" xfId="14752" xr:uid="{E8691468-1123-4007-81F4-7D100EF9A45A}"/>
    <cellStyle name="Note 2 2 2 2 2 2 2 2 4 2 2" xfId="35292" xr:uid="{A94843CB-5A8B-436E-94F4-4940FAD6D9A8}"/>
    <cellStyle name="Note 2 2 2 2 2 2 2 2 4 3" xfId="35291" xr:uid="{6FD98C39-E90A-4BD9-A9EF-6E162DB9DBDD}"/>
    <cellStyle name="Note 2 2 2 2 2 2 2 2 5" xfId="14753" xr:uid="{4333468E-BA93-47C3-8E6A-6152D98CE7C6}"/>
    <cellStyle name="Note 2 2 2 2 2 2 2 2 5 2" xfId="35293" xr:uid="{2BD54426-8FF5-4D32-BEDA-0BD2F8EF7B4A}"/>
    <cellStyle name="Note 2 2 2 2 2 2 2 2 6" xfId="35284" xr:uid="{5DB07B6D-8134-4039-B479-7CC2708FB821}"/>
    <cellStyle name="Note 2 2 2 2 2 2 2 3" xfId="14754" xr:uid="{FC37E50E-845F-41C6-9A5F-26012181BC34}"/>
    <cellStyle name="Note 2 2 2 2 2 2 2 3 2" xfId="14755" xr:uid="{DAC82639-2F07-4B78-B780-269A178137CB}"/>
    <cellStyle name="Note 2 2 2 2 2 2 2 3 2 2" xfId="14756" xr:uid="{9ABF9972-16C1-47A8-BB59-7321DB7CC983}"/>
    <cellStyle name="Note 2 2 2 2 2 2 2 3 2 2 2" xfId="35296" xr:uid="{B25C344B-942C-485E-9E95-60AAB9C111CE}"/>
    <cellStyle name="Note 2 2 2 2 2 2 2 3 2 3" xfId="35295" xr:uid="{55C936A3-40C5-425D-9AB3-B6600B82CE81}"/>
    <cellStyle name="Note 2 2 2 2 2 2 2 3 3" xfId="14757" xr:uid="{41A35A7C-167F-4F25-8158-5E2AFECA2E6D}"/>
    <cellStyle name="Note 2 2 2 2 2 2 2 3 3 2" xfId="35297" xr:uid="{4DDD2E82-3FD6-4F3C-BC09-6754227FF0AD}"/>
    <cellStyle name="Note 2 2 2 2 2 2 2 3 4" xfId="35294" xr:uid="{95125812-A1D4-45AC-8AFD-D390D61C7F22}"/>
    <cellStyle name="Note 2 2 2 2 2 2 2 4" xfId="14758" xr:uid="{4192BB8A-9933-49D8-9D34-421BB2179702}"/>
    <cellStyle name="Note 2 2 2 2 2 2 2 4 2" xfId="14759" xr:uid="{9B9A6A0E-0EB7-4FFA-944F-BCE5E3A1FF9C}"/>
    <cellStyle name="Note 2 2 2 2 2 2 2 4 2 2" xfId="35299" xr:uid="{ECC59BA7-61CD-44C8-8393-A5444563C58B}"/>
    <cellStyle name="Note 2 2 2 2 2 2 2 4 3" xfId="35298" xr:uid="{179A3BA2-048C-4404-BFA2-27C93EFD1C75}"/>
    <cellStyle name="Note 2 2 2 2 2 2 2 5" xfId="14760" xr:uid="{F4EC44FF-8222-4C8F-B45C-7A2C7E3989B6}"/>
    <cellStyle name="Note 2 2 2 2 2 2 2 5 2" xfId="14761" xr:uid="{E9BA8D07-4DAA-4D30-B614-C9821A17F114}"/>
    <cellStyle name="Note 2 2 2 2 2 2 2 5 2 2" xfId="35301" xr:uid="{1516733E-FB7A-47D3-B916-D6701DB9DA37}"/>
    <cellStyle name="Note 2 2 2 2 2 2 2 5 3" xfId="35300" xr:uid="{F94F26B7-197B-48EC-9C88-429C1781D9F1}"/>
    <cellStyle name="Note 2 2 2 2 2 2 2 6" xfId="14762" xr:uid="{CDAEBE8C-E061-46E9-A7F1-A959A5D92A74}"/>
    <cellStyle name="Note 2 2 2 2 2 2 2 6 2" xfId="35302" xr:uid="{B1EE8B17-28C0-4053-95E7-0043B4DB512A}"/>
    <cellStyle name="Note 2 2 2 2 2 2 2 7" xfId="35283" xr:uid="{D529A932-18C0-4018-817D-8FFBE1A6F7E4}"/>
    <cellStyle name="Note 2 2 2 2 2 2 3" xfId="14763" xr:uid="{74659850-5F9B-4242-914E-1C8ADE76709E}"/>
    <cellStyle name="Note 2 2 2 2 2 2 3 2" xfId="14764" xr:uid="{3389BC8E-1ECD-4D2A-A896-57EE4954A259}"/>
    <cellStyle name="Note 2 2 2 2 2 2 3 2 2" xfId="14765" xr:uid="{F4AB2635-EB37-44ED-B50D-44F9FEDB2D58}"/>
    <cellStyle name="Note 2 2 2 2 2 2 3 2 2 2" xfId="14766" xr:uid="{F83E8866-3BC3-401F-9DAC-0D27D4B82964}"/>
    <cellStyle name="Note 2 2 2 2 2 2 3 2 2 2 2" xfId="14767" xr:uid="{9CB36395-BBC2-49CC-8B7F-E62D2849FA6A}"/>
    <cellStyle name="Note 2 2 2 2 2 2 3 2 2 2 2 2" xfId="35307" xr:uid="{A41FD105-289A-4824-8104-D21643D7692F}"/>
    <cellStyle name="Note 2 2 2 2 2 2 3 2 2 2 3" xfId="35306" xr:uid="{0A9DE5FF-8387-445F-9F77-C0B4D8E95C89}"/>
    <cellStyle name="Note 2 2 2 2 2 2 3 2 2 3" xfId="14768" xr:uid="{E1C03C9D-34E6-4BF7-AE37-134E04D7B3AA}"/>
    <cellStyle name="Note 2 2 2 2 2 2 3 2 2 3 2" xfId="35308" xr:uid="{303C638C-0D16-4751-9CB7-FBF35073D9BB}"/>
    <cellStyle name="Note 2 2 2 2 2 2 3 2 2 4" xfId="35305" xr:uid="{66465525-BD6A-4AC7-98AC-A6687AD0C4B8}"/>
    <cellStyle name="Note 2 2 2 2 2 2 3 2 3" xfId="14769" xr:uid="{9389F957-56ED-4218-9BE7-3432023204CF}"/>
    <cellStyle name="Note 2 2 2 2 2 2 3 2 3 2" xfId="14770" xr:uid="{6EB93238-63EC-4B06-A3B8-3A26B5742BAF}"/>
    <cellStyle name="Note 2 2 2 2 2 2 3 2 3 2 2" xfId="35310" xr:uid="{2D1E63EC-C83E-4CF7-A5A1-3D0F8AEA0E6C}"/>
    <cellStyle name="Note 2 2 2 2 2 2 3 2 3 3" xfId="35309" xr:uid="{D03C5C95-EB7D-47B8-AD88-DDCF8E027B55}"/>
    <cellStyle name="Note 2 2 2 2 2 2 3 2 4" xfId="14771" xr:uid="{F0AB9994-6E25-4762-ACE3-6137A91FEED2}"/>
    <cellStyle name="Note 2 2 2 2 2 2 3 2 4 2" xfId="14772" xr:uid="{EEA9F1F0-E556-49ED-B112-2BFD4891A153}"/>
    <cellStyle name="Note 2 2 2 2 2 2 3 2 4 2 2" xfId="35312" xr:uid="{87FFC37E-0162-4683-84C2-55B4A40B467F}"/>
    <cellStyle name="Note 2 2 2 2 2 2 3 2 4 3" xfId="35311" xr:uid="{A7D948FE-D7B1-4774-A6D3-2AD59F99725B}"/>
    <cellStyle name="Note 2 2 2 2 2 2 3 2 5" xfId="14773" xr:uid="{C47075C9-14FD-4DCF-AE79-35E3FF8A9CDA}"/>
    <cellStyle name="Note 2 2 2 2 2 2 3 2 5 2" xfId="35313" xr:uid="{EF674B54-B179-4A3E-8A0D-0C9CAE3BF81B}"/>
    <cellStyle name="Note 2 2 2 2 2 2 3 2 6" xfId="35304" xr:uid="{245021D8-082F-441A-8112-47D3D35FA870}"/>
    <cellStyle name="Note 2 2 2 2 2 2 3 3" xfId="14774" xr:uid="{6772AD50-DAD4-455F-9A6F-2F7318FE1BD7}"/>
    <cellStyle name="Note 2 2 2 2 2 2 3 3 2" xfId="14775" xr:uid="{BCAC1B63-D0FF-4EF0-8C90-603C7902C630}"/>
    <cellStyle name="Note 2 2 2 2 2 2 3 3 2 2" xfId="14776" xr:uid="{9848D151-D350-45D2-9E98-A95EBD2DDE9B}"/>
    <cellStyle name="Note 2 2 2 2 2 2 3 3 2 2 2" xfId="35316" xr:uid="{84CB3540-576B-44F4-9FA4-A42718AB7E9A}"/>
    <cellStyle name="Note 2 2 2 2 2 2 3 3 2 3" xfId="35315" xr:uid="{9F2A1B23-2A4A-4843-8C52-F12DFC01CBA9}"/>
    <cellStyle name="Note 2 2 2 2 2 2 3 3 3" xfId="14777" xr:uid="{3702780A-8911-4A41-9ED9-5DCAF2D9971C}"/>
    <cellStyle name="Note 2 2 2 2 2 2 3 3 3 2" xfId="35317" xr:uid="{49723F00-0450-49D0-A6F8-31DF7C91BCFD}"/>
    <cellStyle name="Note 2 2 2 2 2 2 3 3 4" xfId="35314" xr:uid="{DD0AFF3A-A816-45EB-9BF6-56E2FF0942E6}"/>
    <cellStyle name="Note 2 2 2 2 2 2 3 4" xfId="14778" xr:uid="{A0382AE1-3E77-4A64-8E3B-84238604AB01}"/>
    <cellStyle name="Note 2 2 2 2 2 2 3 4 2" xfId="14779" xr:uid="{67FDF385-A823-45AF-A1E8-9B63565516F3}"/>
    <cellStyle name="Note 2 2 2 2 2 2 3 4 2 2" xfId="35319" xr:uid="{123BD881-B757-4804-9796-BCA82D5CEC2D}"/>
    <cellStyle name="Note 2 2 2 2 2 2 3 4 3" xfId="35318" xr:uid="{78010599-9828-47AF-AD17-A04C558E81E2}"/>
    <cellStyle name="Note 2 2 2 2 2 2 3 5" xfId="14780" xr:uid="{9DCADFFC-1A65-4F04-A22D-4F13FC4A585C}"/>
    <cellStyle name="Note 2 2 2 2 2 2 3 5 2" xfId="14781" xr:uid="{E96D9D02-9C63-45AD-8C49-4A5751D061FC}"/>
    <cellStyle name="Note 2 2 2 2 2 2 3 5 2 2" xfId="35321" xr:uid="{A3DD971E-750E-4687-A56A-0E89FB1361F8}"/>
    <cellStyle name="Note 2 2 2 2 2 2 3 5 3" xfId="35320" xr:uid="{D481C41C-2AA2-4645-9A67-3B701C76F661}"/>
    <cellStyle name="Note 2 2 2 2 2 2 3 6" xfId="14782" xr:uid="{2AC72A2B-F840-48B5-BA83-54584C04E570}"/>
    <cellStyle name="Note 2 2 2 2 2 2 3 6 2" xfId="35322" xr:uid="{26575253-9816-488F-97AD-FC20A542ADAD}"/>
    <cellStyle name="Note 2 2 2 2 2 2 3 7" xfId="35303" xr:uid="{7FD8A06B-2330-47AB-9B3E-9701C57B8695}"/>
    <cellStyle name="Note 2 2 2 2 2 2 4" xfId="14783" xr:uid="{113FE5EB-0CCC-4243-BA7F-058E6B8CDCE5}"/>
    <cellStyle name="Note 2 2 2 2 2 2 5" xfId="14742" xr:uid="{6CE2FE38-3669-4AF6-8380-EF5F3D684615}"/>
    <cellStyle name="Note 2 2 2 2 2 2 6" xfId="28410" xr:uid="{EC3F2814-822B-4D2F-9937-D69E48138F35}"/>
    <cellStyle name="Note 2 2 2 2 2 3" xfId="14784" xr:uid="{A84B38C3-CF33-4BF5-9613-AE05E25B6B89}"/>
    <cellStyle name="Note 2 2 2 2 2 3 2" xfId="14785" xr:uid="{93A0EE04-6AB6-4050-A8A1-931B8BC45F67}"/>
    <cellStyle name="Note 2 2 2 2 2 4" xfId="14786" xr:uid="{4A2400BC-7D1D-42FA-8583-988EDD31E41D}"/>
    <cellStyle name="Note 2 2 2 2 2 4 2" xfId="14787" xr:uid="{F75BD46D-3A22-4184-9556-50B0A1F149BA}"/>
    <cellStyle name="Note 2 2 2 2 2 4 2 2" xfId="14788" xr:uid="{2C72D81F-095D-40ED-89CD-747A3C9B27BF}"/>
    <cellStyle name="Note 2 2 2 2 2 4 2 2 2" xfId="14789" xr:uid="{BA917537-6512-4863-AC87-E836CA881A40}"/>
    <cellStyle name="Note 2 2 2 2 2 4 2 2 2 2" xfId="35326" xr:uid="{9CF181F1-CB82-4825-9859-977A1817A7C1}"/>
    <cellStyle name="Note 2 2 2 2 2 4 2 2 3" xfId="35325" xr:uid="{8CA15CF7-CE1E-4C71-AF0E-D2EA89B7BE12}"/>
    <cellStyle name="Note 2 2 2 2 2 4 2 3" xfId="14790" xr:uid="{0786EA44-6C55-470B-B649-C1CAC9703BAD}"/>
    <cellStyle name="Note 2 2 2 2 2 4 2 3 2" xfId="35327" xr:uid="{9206816B-361C-4EBC-B25E-3870F6F966C1}"/>
    <cellStyle name="Note 2 2 2 2 2 4 2 4" xfId="35324" xr:uid="{85FBF6C4-5B9D-4C1E-966A-0434AE972D7B}"/>
    <cellStyle name="Note 2 2 2 2 2 4 3" xfId="14791" xr:uid="{80A52F78-3407-47B4-9EAC-A69A980B76E8}"/>
    <cellStyle name="Note 2 2 2 2 2 4 3 2" xfId="14792" xr:uid="{06766A73-F5B0-44FA-ADCC-F9200DBFD652}"/>
    <cellStyle name="Note 2 2 2 2 2 4 3 2 2" xfId="35329" xr:uid="{32AB5F4F-A4E6-45E0-BF10-FB203BC05981}"/>
    <cellStyle name="Note 2 2 2 2 2 4 3 3" xfId="35328" xr:uid="{9D3EC4B0-A0B2-44C1-973E-88CE071B48BC}"/>
    <cellStyle name="Note 2 2 2 2 2 4 4" xfId="14793" xr:uid="{CD6E1ECD-9BA7-4310-988D-57523281FDE4}"/>
    <cellStyle name="Note 2 2 2 2 2 4 4 2" xfId="14794" xr:uid="{A0CF00B0-180C-4EBD-AB78-F542364D29E9}"/>
    <cellStyle name="Note 2 2 2 2 2 4 4 2 2" xfId="35331" xr:uid="{9628E7B7-20AA-40AD-B07C-E0DA61454539}"/>
    <cellStyle name="Note 2 2 2 2 2 4 4 3" xfId="35330" xr:uid="{E2AB73FD-3A1F-4D1C-90FB-E35CD6B12289}"/>
    <cellStyle name="Note 2 2 2 2 2 4 5" xfId="14795" xr:uid="{0F623D86-A4ED-4863-A997-B89809AE4AAE}"/>
    <cellStyle name="Note 2 2 2 2 2 4 5 2" xfId="35332" xr:uid="{7133D63A-2453-441B-A75D-54DA4C6FB742}"/>
    <cellStyle name="Note 2 2 2 2 2 4 6" xfId="35323" xr:uid="{06C5AAC0-E7D1-4EDB-87BE-28EDEC5922FC}"/>
    <cellStyle name="Note 2 2 2 2 2 5" xfId="14796" xr:uid="{980F1ACA-B9FE-48EF-9F5E-A2DBD614AA4D}"/>
    <cellStyle name="Note 2 2 2 2 2 5 2" xfId="14797" xr:uid="{1AECBF95-7D33-4715-8429-EFABCF74723C}"/>
    <cellStyle name="Note 2 2 2 2 2 5 2 2" xfId="14798" xr:uid="{610EE1AD-5AC6-4F8C-A311-116CAA41660D}"/>
    <cellStyle name="Note 2 2 2 2 2 5 2 2 2" xfId="35335" xr:uid="{4C205BA4-E38B-4C9B-BEEF-CB8AC84F2458}"/>
    <cellStyle name="Note 2 2 2 2 2 5 2 3" xfId="35334" xr:uid="{97781B08-3A60-40F0-B277-22FC94A45625}"/>
    <cellStyle name="Note 2 2 2 2 2 5 3" xfId="14799" xr:uid="{61876E4E-DC5B-4BED-B9DE-EEC11B8A20B3}"/>
    <cellStyle name="Note 2 2 2 2 2 5 3 2" xfId="35336" xr:uid="{317C409B-64DC-4E19-994B-DB84347D0349}"/>
    <cellStyle name="Note 2 2 2 2 2 5 4" xfId="35333" xr:uid="{55D389BC-9003-462F-A442-CF6164EFEE3D}"/>
    <cellStyle name="Note 2 2 2 2 2 6" xfId="14800" xr:uid="{358EDF97-542D-4499-B2AB-08C3846C3352}"/>
    <cellStyle name="Note 2 2 2 2 2 6 2" xfId="14801" xr:uid="{5EE79E99-7F4B-441C-A3A3-1D8CE29BFDF3}"/>
    <cellStyle name="Note 2 2 2 2 2 6 2 2" xfId="35338" xr:uid="{55565FB9-286B-49A8-9BEC-B03018487D8D}"/>
    <cellStyle name="Note 2 2 2 2 2 6 3" xfId="35337" xr:uid="{72A2B086-8F9F-4BC2-B68D-CC28E0C972C1}"/>
    <cellStyle name="Note 2 2 2 2 2 7" xfId="14802" xr:uid="{9A2A6AAF-370D-4A77-A42D-F4E5D352803E}"/>
    <cellStyle name="Note 2 2 2 2 2 7 2" xfId="14803" xr:uid="{54AC47F4-1D50-4CC9-BD35-3C99767C2F31}"/>
    <cellStyle name="Note 2 2 2 2 2 7 2 2" xfId="35340" xr:uid="{C0CCA2F3-4BA8-44ED-A6A9-CE579C94907B}"/>
    <cellStyle name="Note 2 2 2 2 2 7 3" xfId="35339" xr:uid="{AFFD5C1D-90E4-428F-865C-8444552EE2F2}"/>
    <cellStyle name="Note 2 2 2 2 2 8" xfId="14804" xr:uid="{D335BD49-1C88-4E54-AD25-E542BB284A8F}"/>
    <cellStyle name="Note 2 2 2 2 2 8 2" xfId="35341" xr:uid="{D8BCE91E-5D27-4BD0-860F-A25B0E74A867}"/>
    <cellStyle name="Note 2 2 2 2 2 9" xfId="14741" xr:uid="{9539E9D4-34A2-4B56-9831-704E6A6F4F8A}"/>
    <cellStyle name="Note 2 2 2 2 2 9 2" xfId="35282" xr:uid="{F9BC01F1-573F-4149-B23A-154908D5FE2D}"/>
    <cellStyle name="Note 2 2 2 2 3" xfId="3350" xr:uid="{01C2F8ED-DE99-49C0-B339-FE9AFC1045D1}"/>
    <cellStyle name="Note 2 2 2 2 3 2" xfId="7176" xr:uid="{7A0593C9-D2D9-4461-9F57-42ED8E0E51C1}"/>
    <cellStyle name="Note 2 2 2 2 3 2 2" xfId="14807" xr:uid="{580CF8B9-388B-4738-A489-6953BD37569D}"/>
    <cellStyle name="Note 2 2 2 2 3 2 2 2" xfId="14808" xr:uid="{6E3F6C45-83F5-4BFB-86D4-AE041DD34AE6}"/>
    <cellStyle name="Note 2 2 2 2 3 2 2 2 2" xfId="14809" xr:uid="{929C65B2-8519-4496-81E6-B9A3F48FE1BF}"/>
    <cellStyle name="Note 2 2 2 2 3 2 2 2 2 2" xfId="35346" xr:uid="{5815995B-9580-4B39-9A7F-5B6C03836EB2}"/>
    <cellStyle name="Note 2 2 2 2 3 2 2 2 3" xfId="35345" xr:uid="{8DC00341-E3BC-498B-A49F-FA3973E527FA}"/>
    <cellStyle name="Note 2 2 2 2 3 2 2 3" xfId="14810" xr:uid="{3989C3F0-8CE9-49FE-AEDE-3301223B3756}"/>
    <cellStyle name="Note 2 2 2 2 3 2 2 3 2" xfId="35347" xr:uid="{79401459-CCB6-4E76-B749-2E6F89E1FAE2}"/>
    <cellStyle name="Note 2 2 2 2 3 2 2 4" xfId="35344" xr:uid="{09FD2BE4-30A7-4AC7-8B0D-38E9879822DF}"/>
    <cellStyle name="Note 2 2 2 2 3 2 3" xfId="14811" xr:uid="{01DB140B-383D-4B91-B04C-5676F7D049B1}"/>
    <cellStyle name="Note 2 2 2 2 3 2 3 2" xfId="14812" xr:uid="{EFC8C465-3F8E-4DB9-8DC5-2E78DF98900F}"/>
    <cellStyle name="Note 2 2 2 2 3 2 3 2 2" xfId="35349" xr:uid="{2CCC50C5-6C1C-4D89-B7DA-E2525CEECFFC}"/>
    <cellStyle name="Note 2 2 2 2 3 2 3 3" xfId="35348" xr:uid="{02942850-A835-44D2-896C-10FDF8B85A2B}"/>
    <cellStyle name="Note 2 2 2 2 3 2 4" xfId="14813" xr:uid="{0DF90C5F-3A9C-4C42-A705-C9B190ECFF3E}"/>
    <cellStyle name="Note 2 2 2 2 3 2 4 2" xfId="14814" xr:uid="{CD3FAEEE-D42F-4513-A917-E95DCBEB8B2D}"/>
    <cellStyle name="Note 2 2 2 2 3 2 4 2 2" xfId="35351" xr:uid="{8F7091B3-6D38-4C23-A7D4-05981B1C4169}"/>
    <cellStyle name="Note 2 2 2 2 3 2 4 3" xfId="35350" xr:uid="{9CA32E3A-540A-4853-A93F-93C7EAC6B153}"/>
    <cellStyle name="Note 2 2 2 2 3 2 5" xfId="14815" xr:uid="{F40DC471-8B87-4152-99C4-72D2A335FF4A}"/>
    <cellStyle name="Note 2 2 2 2 3 2 5 2" xfId="35352" xr:uid="{FD18ECF6-989A-40FF-8EBE-A25CEA069987}"/>
    <cellStyle name="Note 2 2 2 2 3 2 6" xfId="14806" xr:uid="{CBB88EF2-5ABD-4D37-AA0E-6CE49DF47AF6}"/>
    <cellStyle name="Note 2 2 2 2 3 2 6 2" xfId="35343" xr:uid="{5D22145E-B7EB-4971-BFFD-593F123B0807}"/>
    <cellStyle name="Note 2 2 2 2 3 2 7" xfId="28666" xr:uid="{1857FB31-7D1F-4109-8713-D7CA07A8E8FD}"/>
    <cellStyle name="Note 2 2 2 2 3 3" xfId="14816" xr:uid="{817AF815-FCE7-4F78-934C-88B9724F9A98}"/>
    <cellStyle name="Note 2 2 2 2 3 3 2" xfId="14817" xr:uid="{668FDC87-53D4-4D8D-AE81-1223ED3A3792}"/>
    <cellStyle name="Note 2 2 2 2 3 3 2 2" xfId="14818" xr:uid="{D4F2B51B-C0C6-432F-B61B-7966224FC197}"/>
    <cellStyle name="Note 2 2 2 2 3 3 2 2 2" xfId="35355" xr:uid="{BBACDD66-DEBB-45EF-A79A-51D2E563013F}"/>
    <cellStyle name="Note 2 2 2 2 3 3 2 3" xfId="35354" xr:uid="{A21C04F0-87FC-448B-82EA-7968AB13B46B}"/>
    <cellStyle name="Note 2 2 2 2 3 3 3" xfId="14819" xr:uid="{CDBCCD08-2010-4DC8-AEB5-57586E63B570}"/>
    <cellStyle name="Note 2 2 2 2 3 3 3 2" xfId="35356" xr:uid="{F1BC0FFB-7F4D-4437-81B4-52213B945B8B}"/>
    <cellStyle name="Note 2 2 2 2 3 3 4" xfId="35353" xr:uid="{D56ECFE4-999A-4355-B161-BCAF6B0BF173}"/>
    <cellStyle name="Note 2 2 2 2 3 4" xfId="14820" xr:uid="{6CC01E2C-D62D-4B87-B5B8-537935D5C8CC}"/>
    <cellStyle name="Note 2 2 2 2 3 4 2" xfId="14821" xr:uid="{DF68D9B8-B568-45C3-9F3C-95AC700BB9D4}"/>
    <cellStyle name="Note 2 2 2 2 3 4 2 2" xfId="35358" xr:uid="{B63A3486-F6CC-4CD1-89B9-CDE811E9B9EC}"/>
    <cellStyle name="Note 2 2 2 2 3 4 3" xfId="35357" xr:uid="{58B5B985-F5F3-45D5-8558-883A66868A5F}"/>
    <cellStyle name="Note 2 2 2 2 3 5" xfId="14822" xr:uid="{08F7B3E5-26FA-4BFB-808E-7E0327420D77}"/>
    <cellStyle name="Note 2 2 2 2 3 5 2" xfId="14823" xr:uid="{EE1ACA47-EDD4-425E-ADA5-0741237D520C}"/>
    <cellStyle name="Note 2 2 2 2 3 5 2 2" xfId="35360" xr:uid="{B8EFFDC5-A4C1-4989-806E-39001648F3D8}"/>
    <cellStyle name="Note 2 2 2 2 3 5 3" xfId="35359" xr:uid="{457A4095-FDB6-47FE-9A4F-08130BBCDB7B}"/>
    <cellStyle name="Note 2 2 2 2 3 6" xfId="14824" xr:uid="{6018F21D-7C40-497A-AC60-2FCE27E4A755}"/>
    <cellStyle name="Note 2 2 2 2 3 6 2" xfId="35361" xr:uid="{97F447FB-483E-444F-AE16-7AF5999ADD7D}"/>
    <cellStyle name="Note 2 2 2 2 3 7" xfId="14805" xr:uid="{838419E8-A737-4CC1-8198-020197524DB3}"/>
    <cellStyle name="Note 2 2 2 2 3 7 2" xfId="35342" xr:uid="{3866945A-A367-4E23-A4DA-10695FCD5A8D}"/>
    <cellStyle name="Note 2 2 2 2 3 8" xfId="24892" xr:uid="{E374C8E9-422C-428D-B0D2-CE7106B851CE}"/>
    <cellStyle name="Note 2 2 2 2 4" xfId="6515" xr:uid="{C4644FBB-03AD-46CC-B81D-33C5ABF61499}"/>
    <cellStyle name="Note 2 2 2 2 4 2" xfId="14826" xr:uid="{CD676891-A85F-4BC0-83D3-DC93696D8621}"/>
    <cellStyle name="Note 2 2 2 2 4 2 2" xfId="14827" xr:uid="{F363D080-857F-4BA9-BA3F-B22CA1A3FCE8}"/>
    <cellStyle name="Note 2 2 2 2 4 2 2 2" xfId="14828" xr:uid="{FCE48415-6D3C-4243-B88A-13225AEA0A48}"/>
    <cellStyle name="Note 2 2 2 2 4 2 2 2 2" xfId="14829" xr:uid="{DC27F4D2-25E9-4252-8F4A-1DFDA5962424}"/>
    <cellStyle name="Note 2 2 2 2 4 2 2 2 2 2" xfId="35366" xr:uid="{4A8013CB-56E8-43C1-A38D-AFE924EF7F40}"/>
    <cellStyle name="Note 2 2 2 2 4 2 2 2 3" xfId="35365" xr:uid="{975E9F91-31E9-4DA7-ADD1-32EE72600C69}"/>
    <cellStyle name="Note 2 2 2 2 4 2 2 3" xfId="14830" xr:uid="{2DDF34AC-5F55-4E4D-9B66-7418035C6990}"/>
    <cellStyle name="Note 2 2 2 2 4 2 2 3 2" xfId="35367" xr:uid="{F454FB59-0E9D-49C8-80DD-D509776B95FF}"/>
    <cellStyle name="Note 2 2 2 2 4 2 2 4" xfId="35364" xr:uid="{5D8D2DAD-6B00-4EE8-B505-16547A1A1101}"/>
    <cellStyle name="Note 2 2 2 2 4 2 3" xfId="14831" xr:uid="{57435425-B8B2-4A94-BD36-020A53154274}"/>
    <cellStyle name="Note 2 2 2 2 4 2 3 2" xfId="14832" xr:uid="{3E84D351-0208-429A-AFA8-D2E3F992BD8A}"/>
    <cellStyle name="Note 2 2 2 2 4 2 3 2 2" xfId="35369" xr:uid="{71CC7144-4F19-48AE-877F-9C42DE7DCB11}"/>
    <cellStyle name="Note 2 2 2 2 4 2 3 3" xfId="35368" xr:uid="{472B08ED-9B68-4808-A7ED-BFFBD72E5013}"/>
    <cellStyle name="Note 2 2 2 2 4 2 4" xfId="14833" xr:uid="{243B984D-47FE-44A8-A3E1-D72893BA2A70}"/>
    <cellStyle name="Note 2 2 2 2 4 2 4 2" xfId="14834" xr:uid="{CDBC54D5-E493-489C-BBC5-4A0B4032756E}"/>
    <cellStyle name="Note 2 2 2 2 4 2 4 2 2" xfId="35371" xr:uid="{6913D62F-4A76-43A1-A2D0-78220496F939}"/>
    <cellStyle name="Note 2 2 2 2 4 2 4 3" xfId="35370" xr:uid="{2FA3C395-66F8-4458-8EF2-79272ECACF74}"/>
    <cellStyle name="Note 2 2 2 2 4 2 5" xfId="14835" xr:uid="{522CC4CE-7F6E-4E0D-B0AE-4276222557DA}"/>
    <cellStyle name="Note 2 2 2 2 4 2 5 2" xfId="35372" xr:uid="{4A48053B-12D6-4BC6-A322-D8C10012D2FE}"/>
    <cellStyle name="Note 2 2 2 2 4 2 6" xfId="35363" xr:uid="{DCCE83A0-C805-474D-A45B-7157589C305C}"/>
    <cellStyle name="Note 2 2 2 2 4 3" xfId="14836" xr:uid="{C4B4F622-1B1B-48F2-93BA-83DB2BD32AD8}"/>
    <cellStyle name="Note 2 2 2 2 4 3 2" xfId="14837" xr:uid="{9D43FA86-E3EE-469C-8F8E-F0E91779818A}"/>
    <cellStyle name="Note 2 2 2 2 4 3 2 2" xfId="14838" xr:uid="{7CF566D5-087A-4C66-BE8A-1CBF10363AB0}"/>
    <cellStyle name="Note 2 2 2 2 4 3 2 2 2" xfId="35375" xr:uid="{5EACBE7D-7F3F-4908-B46F-4FC91244FAA8}"/>
    <cellStyle name="Note 2 2 2 2 4 3 2 3" xfId="35374" xr:uid="{B5391457-4C83-422F-BAB8-E0DD896BC710}"/>
    <cellStyle name="Note 2 2 2 2 4 3 3" xfId="14839" xr:uid="{39B35F8F-A222-4AEE-8458-0F96320E4840}"/>
    <cellStyle name="Note 2 2 2 2 4 3 3 2" xfId="35376" xr:uid="{050BF681-570F-47EB-960A-C4BBC2DF37E8}"/>
    <cellStyle name="Note 2 2 2 2 4 3 4" xfId="35373" xr:uid="{8AF0073A-7981-43CA-9906-F4DDC3999E51}"/>
    <cellStyle name="Note 2 2 2 2 4 4" xfId="14840" xr:uid="{AD5FE6A7-BD54-4E9F-BF1B-891F8214C488}"/>
    <cellStyle name="Note 2 2 2 2 4 4 2" xfId="14841" xr:uid="{F5096855-96D7-4B4F-97F5-88E054E499C0}"/>
    <cellStyle name="Note 2 2 2 2 4 4 2 2" xfId="35378" xr:uid="{BBCC7343-FAA5-4BE5-8E93-EC7FD2B2B50B}"/>
    <cellStyle name="Note 2 2 2 2 4 4 3" xfId="35377" xr:uid="{B484E542-0B6C-4719-A52E-1EB81544B2FF}"/>
    <cellStyle name="Note 2 2 2 2 4 5" xfId="14842" xr:uid="{A7320831-FAE4-4494-9783-60249572C786}"/>
    <cellStyle name="Note 2 2 2 2 4 5 2" xfId="14843" xr:uid="{7A3D893A-DF7B-42E1-B4CE-10A743D408A1}"/>
    <cellStyle name="Note 2 2 2 2 4 5 2 2" xfId="35380" xr:uid="{0569B251-8237-4411-AEA1-69287C752DFC}"/>
    <cellStyle name="Note 2 2 2 2 4 5 3" xfId="35379" xr:uid="{E89558FC-9FBA-4567-8C4C-7640CE88AC90}"/>
    <cellStyle name="Note 2 2 2 2 4 6" xfId="14844" xr:uid="{46CC6FDF-A5AD-4F01-880D-DC4CDF6A5273}"/>
    <cellStyle name="Note 2 2 2 2 4 6 2" xfId="35381" xr:uid="{FF0B6A36-E903-4024-BDD9-C535F5924621}"/>
    <cellStyle name="Note 2 2 2 2 4 7" xfId="14825" xr:uid="{558264AE-3429-49A0-9CA6-FA4596E5EB63}"/>
    <cellStyle name="Note 2 2 2 2 4 7 2" xfId="35362" xr:uid="{170BB7F7-7F54-4705-B7AA-3CF4F81BCA96}"/>
    <cellStyle name="Note 2 2 2 2 4 8" xfId="28004" xr:uid="{8B8C5D78-430C-4A8B-BE6B-0B66159263C9}"/>
    <cellStyle name="Note 2 2 2 2 5" xfId="9700" xr:uid="{97B84108-AFD8-4243-A35E-29A16FB17625}"/>
    <cellStyle name="Note 2 2 2 2 5 2" xfId="14845" xr:uid="{8ABC0CF6-D1DE-486F-A5F7-E4B1E618BCE5}"/>
    <cellStyle name="Note 2 2 2 2 5 3" xfId="31188" xr:uid="{AB833515-779F-4F3B-B3FF-93A4F6DC44C8}"/>
    <cellStyle name="Note 2 2 2 2 6" xfId="14740" xr:uid="{000E6B06-A93D-436C-ABEA-51C721BCE480}"/>
    <cellStyle name="Note 2 2 2 2 7" xfId="23226" xr:uid="{82FE7287-A69D-4617-B1D8-9A39B67E978E}"/>
    <cellStyle name="Note 2 2 2 2 7 2" xfId="42941" xr:uid="{786FBDB9-973A-4278-9ED6-977620301F31}"/>
    <cellStyle name="Note 2 2 2 2 8" xfId="24222" xr:uid="{CB29F8F3-913B-4D12-A7BE-D201313DF331}"/>
    <cellStyle name="Note 2 2 2 2 9" xfId="45351" xr:uid="{FE0DB42E-FD12-4CBC-BB64-CF0A2B229E83}"/>
    <cellStyle name="Note 2 2 2 3" xfId="2577" xr:uid="{A78C683B-C9B4-425B-AEFE-8997F59F31F6}"/>
    <cellStyle name="Note 2 2 2 3 2" xfId="6514" xr:uid="{EF3B4E73-A26D-43AD-9F38-5D395C4B3328}"/>
    <cellStyle name="Note 2 2 2 3 2 2" xfId="14848" xr:uid="{92C95C08-5390-4C0E-965F-44077CFE5F71}"/>
    <cellStyle name="Note 2 2 2 3 2 2 2" xfId="14849" xr:uid="{2A23B5F9-32D2-41DD-9623-AA5D1208B11E}"/>
    <cellStyle name="Note 2 2 2 3 2 2 2 2" xfId="14850" xr:uid="{6BD3E196-F071-4B47-B94C-25DB874DEF3B}"/>
    <cellStyle name="Note 2 2 2 3 2 2 2 2 2" xfId="14851" xr:uid="{96856A75-83FB-40D2-9D15-3783C060038C}"/>
    <cellStyle name="Note 2 2 2 3 2 2 2 2 2 2" xfId="35386" xr:uid="{F6A0DC59-25FC-4006-A440-B70630A190EC}"/>
    <cellStyle name="Note 2 2 2 3 2 2 2 2 3" xfId="35385" xr:uid="{EB3647F5-07B5-42BB-88EB-F83C6FD025B8}"/>
    <cellStyle name="Note 2 2 2 3 2 2 2 3" xfId="14852" xr:uid="{5CE355CC-EA49-4A15-80C3-5C2D01B7404C}"/>
    <cellStyle name="Note 2 2 2 3 2 2 2 3 2" xfId="35387" xr:uid="{A32AA6DD-6E0B-4125-8CD8-9A20B7911EA5}"/>
    <cellStyle name="Note 2 2 2 3 2 2 2 4" xfId="35384" xr:uid="{623CB129-DA83-4BB1-9125-13022B7BAB0A}"/>
    <cellStyle name="Note 2 2 2 3 2 2 3" xfId="14853" xr:uid="{BBA7947C-1ED3-4433-8A7C-B26CFC3AB78A}"/>
    <cellStyle name="Note 2 2 2 3 2 2 3 2" xfId="14854" xr:uid="{327EC3A6-0B14-4D9A-915A-6C2CA78EE47B}"/>
    <cellStyle name="Note 2 2 2 3 2 2 3 2 2" xfId="35389" xr:uid="{D34EEFC1-E543-4F06-921F-380A2DD00109}"/>
    <cellStyle name="Note 2 2 2 3 2 2 3 3" xfId="35388" xr:uid="{B5BB0C57-F8D9-477C-986B-F3F2BB9587A3}"/>
    <cellStyle name="Note 2 2 2 3 2 2 4" xfId="14855" xr:uid="{9916D535-4954-4FFB-A0B4-44CA9D88F328}"/>
    <cellStyle name="Note 2 2 2 3 2 2 4 2" xfId="14856" xr:uid="{AC038B12-8CB6-4AD6-8295-AC332A1BBFE2}"/>
    <cellStyle name="Note 2 2 2 3 2 2 4 2 2" xfId="35391" xr:uid="{3B7DA6E8-5FA6-4769-A42C-55ED07448B44}"/>
    <cellStyle name="Note 2 2 2 3 2 2 4 3" xfId="35390" xr:uid="{2E9E4EFE-4539-4816-AD5D-CDD107E8E3C8}"/>
    <cellStyle name="Note 2 2 2 3 2 2 5" xfId="14857" xr:uid="{3C00F6C1-B1DA-4400-9D6B-9792956358B7}"/>
    <cellStyle name="Note 2 2 2 3 2 2 5 2" xfId="35392" xr:uid="{24DB62B7-E963-43A3-ABF1-0DDC770CDE88}"/>
    <cellStyle name="Note 2 2 2 3 2 2 6" xfId="35383" xr:uid="{3A5CEF9E-1940-4489-BB6C-E70598963F71}"/>
    <cellStyle name="Note 2 2 2 3 2 3" xfId="14858" xr:uid="{168C4EA0-C779-4B9B-A465-2FBEAAF9B4C5}"/>
    <cellStyle name="Note 2 2 2 3 2 3 2" xfId="14859" xr:uid="{7B6DD220-89F0-4BA4-A8BA-9B540E4B2ACC}"/>
    <cellStyle name="Note 2 2 2 3 2 3 2 2" xfId="14860" xr:uid="{88717EEA-09A4-42BE-A2D9-9A55C5E20F99}"/>
    <cellStyle name="Note 2 2 2 3 2 3 2 2 2" xfId="35395" xr:uid="{0789D6C6-5355-4102-B55D-979568FC70DA}"/>
    <cellStyle name="Note 2 2 2 3 2 3 2 3" xfId="35394" xr:uid="{809394C9-B8F1-4781-9882-BE7807491C9C}"/>
    <cellStyle name="Note 2 2 2 3 2 3 3" xfId="14861" xr:uid="{6575767F-DF35-4F20-8E52-31FED1861F1B}"/>
    <cellStyle name="Note 2 2 2 3 2 3 3 2" xfId="35396" xr:uid="{E5F32BE7-925F-44E7-8205-25CFFD1FBAFF}"/>
    <cellStyle name="Note 2 2 2 3 2 3 4" xfId="35393" xr:uid="{1635669C-FFF2-4090-B602-D368D00C7B4B}"/>
    <cellStyle name="Note 2 2 2 3 2 4" xfId="14862" xr:uid="{37B8F440-FEF4-4DDF-9512-2C59B42024E5}"/>
    <cellStyle name="Note 2 2 2 3 2 4 2" xfId="14863" xr:uid="{01B2A9C4-E2B2-4A06-A57D-F80E22B3F0A8}"/>
    <cellStyle name="Note 2 2 2 3 2 4 2 2" xfId="35398" xr:uid="{C1399416-E50C-4426-83EB-9A11CAC75027}"/>
    <cellStyle name="Note 2 2 2 3 2 4 3" xfId="35397" xr:uid="{C5B04811-C929-409C-91FC-9A7A12006802}"/>
    <cellStyle name="Note 2 2 2 3 2 5" xfId="14864" xr:uid="{D0A22C55-1B7C-4830-AC97-97404ED8D956}"/>
    <cellStyle name="Note 2 2 2 3 2 5 2" xfId="14865" xr:uid="{8B6C04DB-FA22-4BDD-B2C6-3307FBA31FA2}"/>
    <cellStyle name="Note 2 2 2 3 2 5 2 2" xfId="35400" xr:uid="{F82176C7-AF37-4C05-A4CE-C06AFB31354B}"/>
    <cellStyle name="Note 2 2 2 3 2 5 3" xfId="35399" xr:uid="{D0FC3568-A282-4040-9F56-DCB1E097F384}"/>
    <cellStyle name="Note 2 2 2 3 2 6" xfId="14866" xr:uid="{86520DA1-7E4C-46EA-8226-CAB732053E5E}"/>
    <cellStyle name="Note 2 2 2 3 2 6 2" xfId="35401" xr:uid="{DBAA6F3E-7B91-4FB4-B903-D88661F9211C}"/>
    <cellStyle name="Note 2 2 2 3 2 7" xfId="14847" xr:uid="{AFE2038D-CDCC-41DA-BF47-E298207CC8BF}"/>
    <cellStyle name="Note 2 2 2 3 2 7 2" xfId="35382" xr:uid="{D47D33D7-0842-4F8D-99DB-34BE7453C6DE}"/>
    <cellStyle name="Note 2 2 2 3 2 8" xfId="28003" xr:uid="{3919D593-F9CE-4AF9-8693-C750BABA63C1}"/>
    <cellStyle name="Note 2 2 2 3 3" xfId="14867" xr:uid="{BAE8CAB6-BD9C-4622-9123-19C062D6985C}"/>
    <cellStyle name="Note 2 2 2 3 3 2" xfId="14868" xr:uid="{CA3894A9-C47B-4E3E-BB7A-EC79744EAC2B}"/>
    <cellStyle name="Note 2 2 2 3 3 2 2" xfId="14869" xr:uid="{706488A7-B026-48D3-BCCD-112D08C0643A}"/>
    <cellStyle name="Note 2 2 2 3 3 2 2 2" xfId="14870" xr:uid="{257B876E-EDF0-404C-8374-10D459070615}"/>
    <cellStyle name="Note 2 2 2 3 3 2 2 2 2" xfId="14871" xr:uid="{7532D9EB-3CF1-4666-A6D9-DC915ED4C640}"/>
    <cellStyle name="Note 2 2 2 3 3 2 2 2 2 2" xfId="35406" xr:uid="{0BD0861C-7DE0-4087-A758-7C168B214676}"/>
    <cellStyle name="Note 2 2 2 3 3 2 2 2 3" xfId="35405" xr:uid="{3694962D-A84E-4EF8-81F2-E86263509552}"/>
    <cellStyle name="Note 2 2 2 3 3 2 2 3" xfId="14872" xr:uid="{BA8BC7DF-891B-42EE-8AA3-D249EBB83518}"/>
    <cellStyle name="Note 2 2 2 3 3 2 2 3 2" xfId="35407" xr:uid="{4B6A14FE-2D6A-4789-9EB3-43F17E7F78EA}"/>
    <cellStyle name="Note 2 2 2 3 3 2 2 4" xfId="35404" xr:uid="{58ED0948-3708-493F-BB7F-706FC36D3B92}"/>
    <cellStyle name="Note 2 2 2 3 3 2 3" xfId="14873" xr:uid="{D7BBEECF-DF17-4CF0-AAB2-F95F1B457851}"/>
    <cellStyle name="Note 2 2 2 3 3 2 3 2" xfId="14874" xr:uid="{EFC04A6A-BBF1-4DB3-87FA-D59315157525}"/>
    <cellStyle name="Note 2 2 2 3 3 2 3 2 2" xfId="35409" xr:uid="{88718E39-E141-4FE0-BCE8-C8190164F1F6}"/>
    <cellStyle name="Note 2 2 2 3 3 2 3 3" xfId="35408" xr:uid="{BEBE268D-0FEA-4571-8661-777B17A50668}"/>
    <cellStyle name="Note 2 2 2 3 3 2 4" xfId="14875" xr:uid="{23159B00-C8FA-4108-B3EC-E9A8578AF738}"/>
    <cellStyle name="Note 2 2 2 3 3 2 4 2" xfId="14876" xr:uid="{EA643EA3-49EE-4BF7-9E96-EAC8BCB17E9D}"/>
    <cellStyle name="Note 2 2 2 3 3 2 4 2 2" xfId="35411" xr:uid="{F9D522D7-BB22-44FB-B899-F935D9CF9865}"/>
    <cellStyle name="Note 2 2 2 3 3 2 4 3" xfId="35410" xr:uid="{8568E41A-CD59-48AB-8648-453AC1663676}"/>
    <cellStyle name="Note 2 2 2 3 3 2 5" xfId="14877" xr:uid="{33DC74F9-DBC4-4F68-B82A-A3571E31AEAA}"/>
    <cellStyle name="Note 2 2 2 3 3 2 5 2" xfId="35412" xr:uid="{7CC40B44-70DD-41FE-BFDA-924325A0F1B9}"/>
    <cellStyle name="Note 2 2 2 3 3 2 6" xfId="35403" xr:uid="{A35A1E2E-7DC8-4C88-81ED-B5638839D861}"/>
    <cellStyle name="Note 2 2 2 3 3 3" xfId="14878" xr:uid="{E733FC80-B3A8-4274-9CC3-4BCDD67B8F7A}"/>
    <cellStyle name="Note 2 2 2 3 3 3 2" xfId="14879" xr:uid="{16B40EF2-C4F3-47E0-B9BE-65A82066920A}"/>
    <cellStyle name="Note 2 2 2 3 3 3 2 2" xfId="14880" xr:uid="{9AEF630E-DCE9-4A7F-8514-3859CF1D4EC0}"/>
    <cellStyle name="Note 2 2 2 3 3 3 2 2 2" xfId="35415" xr:uid="{F8A2741C-6B75-4A19-B02A-FDCE318739AF}"/>
    <cellStyle name="Note 2 2 2 3 3 3 2 3" xfId="35414" xr:uid="{2B663E29-D122-40A2-BBFC-3ADD08035D33}"/>
    <cellStyle name="Note 2 2 2 3 3 3 3" xfId="14881" xr:uid="{3E7C82A2-4560-4F01-86D1-29B08C4B0C05}"/>
    <cellStyle name="Note 2 2 2 3 3 3 3 2" xfId="35416" xr:uid="{D91B219A-AB77-4A53-BDB0-54552322089C}"/>
    <cellStyle name="Note 2 2 2 3 3 3 4" xfId="35413" xr:uid="{0CF919F9-C4D7-4B27-BD6C-9D645D425862}"/>
    <cellStyle name="Note 2 2 2 3 3 4" xfId="14882" xr:uid="{3EA1929D-D80A-4924-8790-1300CB6351B3}"/>
    <cellStyle name="Note 2 2 2 3 3 4 2" xfId="14883" xr:uid="{F4FC1180-E332-44C6-BFCF-F159EB6F2C66}"/>
    <cellStyle name="Note 2 2 2 3 3 4 2 2" xfId="35418" xr:uid="{A3AC51D5-43DF-4F84-A64E-43520DA4009C}"/>
    <cellStyle name="Note 2 2 2 3 3 4 3" xfId="35417" xr:uid="{5419E70B-4B5F-4A62-A4A2-ED56D3D1D268}"/>
    <cellStyle name="Note 2 2 2 3 3 5" xfId="14884" xr:uid="{78A70259-EF4F-4B98-BAA7-2D2D40BB9716}"/>
    <cellStyle name="Note 2 2 2 3 3 5 2" xfId="14885" xr:uid="{A70DE255-4AFB-447E-8882-08F524FC8449}"/>
    <cellStyle name="Note 2 2 2 3 3 5 2 2" xfId="35420" xr:uid="{06E8A8D1-D025-4455-85CD-405F5730719B}"/>
    <cellStyle name="Note 2 2 2 3 3 5 3" xfId="35419" xr:uid="{5FA75C7A-0318-4946-B1CE-CC160391D2FF}"/>
    <cellStyle name="Note 2 2 2 3 3 6" xfId="14886" xr:uid="{1E4A401D-3655-45B1-88EA-CBB27B412101}"/>
    <cellStyle name="Note 2 2 2 3 3 6 2" xfId="35421" xr:uid="{61BA5C3B-7CEE-4DF9-8AE5-BA81E6E5DCAD}"/>
    <cellStyle name="Note 2 2 2 3 3 7" xfId="35402" xr:uid="{99AEE542-A0BF-4223-99F5-486C06EA0E4F}"/>
    <cellStyle name="Note 2 2 2 3 4" xfId="14887" xr:uid="{440B4D3E-BDD7-4AD5-B063-47446638F80F}"/>
    <cellStyle name="Note 2 2 2 3 5" xfId="14846" xr:uid="{7918822A-A941-48D2-B545-6129F6DD8B6E}"/>
    <cellStyle name="Note 2 2 2 3 6" xfId="24221" xr:uid="{2920610D-7D4F-41A0-BAAB-15660F1A8DE1}"/>
    <cellStyle name="Note 2 2 2 4" xfId="3093" xr:uid="{13AC1552-E3A7-44CD-A1A2-2B2FC56CADF0}"/>
    <cellStyle name="Note 2 2 2 4 2" xfId="6919" xr:uid="{DE7B5DD0-C6CC-4FC0-9F95-CA0EFF1CD47F}"/>
    <cellStyle name="Note 2 2 2 4 2 2" xfId="14889" xr:uid="{22A2AC8D-F24F-45DA-BD7B-8217663BF471}"/>
    <cellStyle name="Note 2 2 2 4 2 3" xfId="28409" xr:uid="{7522B579-42BE-493A-8C72-B938331525E4}"/>
    <cellStyle name="Note 2 2 2 4 3" xfId="14888" xr:uid="{4B651535-B61D-4190-A8EF-D266D14F5C9D}"/>
    <cellStyle name="Note 2 2 2 4 4" xfId="24635" xr:uid="{72C57837-37DA-46EF-BAEB-7376717E5186}"/>
    <cellStyle name="Note 2 2 2 5" xfId="3041" xr:uid="{1A63DC86-AB2B-424F-9B56-EA47F03E58E1}"/>
    <cellStyle name="Note 2 2 2 5 2" xfId="6868" xr:uid="{E4A2BBE1-22D3-4DBB-B759-1B46DCB02850}"/>
    <cellStyle name="Note 2 2 2 5 2 2" xfId="14892" xr:uid="{70049623-A949-4A55-AAE2-0B1500E7E6E8}"/>
    <cellStyle name="Note 2 2 2 5 2 2 2" xfId="14893" xr:uid="{C1ADD3E6-58A5-402B-8334-7D3D78CAE179}"/>
    <cellStyle name="Note 2 2 2 5 2 2 2 2" xfId="35425" xr:uid="{B3D876C8-1116-4308-883C-D66D0713F800}"/>
    <cellStyle name="Note 2 2 2 5 2 2 3" xfId="35424" xr:uid="{FFE85148-CE42-4BF0-9464-10E18CA9E3EB}"/>
    <cellStyle name="Note 2 2 2 5 2 3" xfId="14894" xr:uid="{40726649-8D21-4799-9D73-59AD3D54A27A}"/>
    <cellStyle name="Note 2 2 2 5 2 3 2" xfId="35426" xr:uid="{46E629FC-1E64-43EA-A5AA-FFC1E59E6A80}"/>
    <cellStyle name="Note 2 2 2 5 2 4" xfId="14891" xr:uid="{4A6AD5F7-1930-43C3-BF8A-B041EAA1BFA0}"/>
    <cellStyle name="Note 2 2 2 5 2 4 2" xfId="35423" xr:uid="{47B08375-5D04-4206-A07A-CA889F949054}"/>
    <cellStyle name="Note 2 2 2 5 2 5" xfId="28358" xr:uid="{D59640D9-E314-45F3-9C4C-02376EB7FE51}"/>
    <cellStyle name="Note 2 2 2 5 3" xfId="14895" xr:uid="{8DE421EF-2795-4D94-9B77-B15739BA1B51}"/>
    <cellStyle name="Note 2 2 2 5 3 2" xfId="14896" xr:uid="{2D851ADF-C110-4B27-9F88-B14F95871410}"/>
    <cellStyle name="Note 2 2 2 5 3 2 2" xfId="14897" xr:uid="{D889073E-7199-42C9-AC01-598A1C6B739C}"/>
    <cellStyle name="Note 2 2 2 5 3 2 2 2" xfId="35429" xr:uid="{0FD23D72-292A-41AB-AE07-11FB19A4AC9A}"/>
    <cellStyle name="Note 2 2 2 5 3 2 3" xfId="35428" xr:uid="{730399FA-F179-4138-AEA1-BE19EA1D4355}"/>
    <cellStyle name="Note 2 2 2 5 3 3" xfId="14898" xr:uid="{772509C2-41D2-45DC-909D-75E4FC61AF67}"/>
    <cellStyle name="Note 2 2 2 5 3 3 2" xfId="35430" xr:uid="{5BCF7A71-10FD-47F6-9B15-103C24D68062}"/>
    <cellStyle name="Note 2 2 2 5 3 4" xfId="35427" xr:uid="{751428B3-1E18-445B-95F0-9C34B02BCB08}"/>
    <cellStyle name="Note 2 2 2 5 4" xfId="14899" xr:uid="{D0275EA0-C2E0-4367-B7E6-1D7BD1268F52}"/>
    <cellStyle name="Note 2 2 2 5 4 2" xfId="14900" xr:uid="{4F0BF3D0-1ABC-4A10-8953-3A304293AAC7}"/>
    <cellStyle name="Note 2 2 2 5 4 2 2" xfId="35432" xr:uid="{A1CF9D8F-F25D-45EF-86C5-FCE52D5FE0DC}"/>
    <cellStyle name="Note 2 2 2 5 4 3" xfId="35431" xr:uid="{500A2E8A-98F6-4630-94C2-4E10C0293F10}"/>
    <cellStyle name="Note 2 2 2 5 5" xfId="14901" xr:uid="{76D4711D-F758-4FC1-86E7-EE448C0ECB9F}"/>
    <cellStyle name="Note 2 2 2 5 5 2" xfId="35433" xr:uid="{6C141557-F0BA-42C5-88BB-FA546D0F7482}"/>
    <cellStyle name="Note 2 2 2 5 6" xfId="14890" xr:uid="{E1B726DE-EFBB-440D-B929-1B8FC1949013}"/>
    <cellStyle name="Note 2 2 2 5 6 2" xfId="35422" xr:uid="{2C2BD887-4DAD-4878-9DF0-048827C5C5BD}"/>
    <cellStyle name="Note 2 2 2 5 7" xfId="24584" xr:uid="{32CA8D96-EA56-45E4-AD82-0C46B35D2C1C}"/>
    <cellStyle name="Note 2 2 2 6" xfId="4462" xr:uid="{645B37A5-247F-487C-8244-CD0827B27CB8}"/>
    <cellStyle name="Note 2 2 2 6 2" xfId="8261" xr:uid="{85B08712-5C3F-4D5A-9A77-75E3033930DE}"/>
    <cellStyle name="Note 2 2 2 6 2 2" xfId="14904" xr:uid="{4983814D-011D-44A1-BA91-FD0E1262947E}"/>
    <cellStyle name="Note 2 2 2 6 2 2 2" xfId="35436" xr:uid="{FCC89D3F-7F30-460E-8A02-C74A9E184A25}"/>
    <cellStyle name="Note 2 2 2 6 2 3" xfId="14903" xr:uid="{CC86B08E-456E-4D4C-87F6-BF78F96FB864}"/>
    <cellStyle name="Note 2 2 2 6 2 3 2" xfId="35435" xr:uid="{EB1B3FC3-A3B7-4DBA-A25E-9B65862B6D1F}"/>
    <cellStyle name="Note 2 2 2 6 2 4" xfId="29751" xr:uid="{C169451F-8485-40FB-99DF-8E066B17D7C9}"/>
    <cellStyle name="Note 2 2 2 6 3" xfId="14905" xr:uid="{2AE49EAB-117F-48EB-9E21-66677991C735}"/>
    <cellStyle name="Note 2 2 2 6 3 2" xfId="35437" xr:uid="{A52CFABD-6703-44B6-B155-B00518BCB081}"/>
    <cellStyle name="Note 2 2 2 6 4" xfId="14902" xr:uid="{8D3716D5-5FD3-45E1-B434-B03C5A494589}"/>
    <cellStyle name="Note 2 2 2 6 4 2" xfId="35434" xr:uid="{D010E2B8-D644-4B54-BC31-D59822CAE43B}"/>
    <cellStyle name="Note 2 2 2 6 5" xfId="25976" xr:uid="{A641EC04-899C-44F0-9C11-069F2DB2212D}"/>
    <cellStyle name="Note 2 2 2 7" xfId="5862" xr:uid="{9D6C3CDB-EC31-4A09-AA8F-10CBF7B7C8E1}"/>
    <cellStyle name="Note 2 2 2 7 2" xfId="9630" xr:uid="{5C136F9F-BD66-439B-BC5D-23D701C9382E}"/>
    <cellStyle name="Note 2 2 2 7 2 2" xfId="14908" xr:uid="{6FFEC130-1615-4418-8616-8E64AB4AD00F}"/>
    <cellStyle name="Note 2 2 2 7 2 2 2" xfId="35440" xr:uid="{C152C6FF-B24A-46EF-9DC2-E2547360422E}"/>
    <cellStyle name="Note 2 2 2 7 2 3" xfId="14907" xr:uid="{AD4D7C72-1009-4279-A7F6-78A764082B93}"/>
    <cellStyle name="Note 2 2 2 7 2 3 2" xfId="35439" xr:uid="{10FFDEBC-841B-4DA9-BD6A-C4D91994C80D}"/>
    <cellStyle name="Note 2 2 2 7 2 4" xfId="31120" xr:uid="{09D08384-9365-4257-849E-083C78E9F119}"/>
    <cellStyle name="Note 2 2 2 7 3" xfId="14909" xr:uid="{4BE0B7A0-91AF-4783-B1D5-246BF7FC7EDB}"/>
    <cellStyle name="Note 2 2 2 7 3 2" xfId="35441" xr:uid="{9C24845B-F1F4-49B4-8084-BBFDACE0796B}"/>
    <cellStyle name="Note 2 2 2 7 4" xfId="14906" xr:uid="{5B8ECD76-4778-49C7-8217-027BF9533669}"/>
    <cellStyle name="Note 2 2 2 7 4 2" xfId="35438" xr:uid="{F671B48C-9E46-4CC1-9BB6-CC180D397CE0}"/>
    <cellStyle name="Note 2 2 2 7 5" xfId="27352" xr:uid="{04AA17B1-9279-4331-A83A-CD0334C85A9F}"/>
    <cellStyle name="Note 2 2 2 8" xfId="5921" xr:uid="{AE2479C9-FE9F-408C-B660-73DE3845EEEF}"/>
    <cellStyle name="Note 2 2 2 8 2" xfId="14910" xr:uid="{5DAACA9C-3F85-4F45-B439-39841C08DE89}"/>
    <cellStyle name="Note 2 2 2 8 2 2" xfId="35442" xr:uid="{ED0AD8C8-4E2D-46B3-B48A-14469BAEECB9}"/>
    <cellStyle name="Note 2 2 2 8 3" xfId="27408" xr:uid="{4DDAC999-90CA-4236-ABEA-50B436B9DA5B}"/>
    <cellStyle name="Note 2 2 2 9" xfId="9699" xr:uid="{8469E274-504C-49BD-BFE8-2ECE0379C66D}"/>
    <cellStyle name="Note 2 2 2 9 2" xfId="14912" xr:uid="{891E476C-CF47-443C-90BE-98DF21654336}"/>
    <cellStyle name="Note 2 2 2 9 2 2" xfId="35444" xr:uid="{419DCED3-EC9B-4D34-BD09-6E69E8053012}"/>
    <cellStyle name="Note 2 2 2 9 3" xfId="14911" xr:uid="{0227F828-840B-445D-9BFC-60F6780157C4}"/>
    <cellStyle name="Note 2 2 2 9 3 2" xfId="35443" xr:uid="{01921AA9-1E03-44D4-8596-47C83FE2463A}"/>
    <cellStyle name="Note 2 2 2 9 4" xfId="31187" xr:uid="{62F0F5FF-B4D8-4254-966C-0AED43FE9B91}"/>
    <cellStyle name="Note 2 2 20" xfId="14913" xr:uid="{05F96B4E-F71E-47F2-92F7-4AE54F38A6C8}"/>
    <cellStyle name="Note 2 2 21" xfId="14914" xr:uid="{9A5255A6-59D5-4EE2-8C47-CD6BDFF8AFD2}"/>
    <cellStyle name="Note 2 2 21 2" xfId="35445" xr:uid="{CE23E5AD-D5EC-457E-923D-965214FAB8CC}"/>
    <cellStyle name="Note 2 2 22" xfId="14915" xr:uid="{EC25E62F-A45F-49B5-9FDA-5F185B2DB20A}"/>
    <cellStyle name="Note 2 2 22 2" xfId="35446" xr:uid="{6632F25B-1160-43DC-9AC6-B62AD126D638}"/>
    <cellStyle name="Note 2 2 23" xfId="10138" xr:uid="{A33A7F02-F5E1-42A5-9C16-07CF3A5FCF7B}"/>
    <cellStyle name="Note 2 2 23 2" xfId="31487" xr:uid="{031D4C62-9FAE-4D09-BE16-CD4B2B6B3AA6}"/>
    <cellStyle name="Note 2 2 24" xfId="23220" xr:uid="{8B0E31C6-B410-4E18-BD53-B9A4488FD487}"/>
    <cellStyle name="Note 2 2 24 2" xfId="42935" xr:uid="{C659BC97-AA89-4697-9170-506F903EC5CC}"/>
    <cellStyle name="Note 2 2 25" xfId="23565" xr:uid="{6C34464E-84F3-4BFA-A2A1-8BB84078A3DA}"/>
    <cellStyle name="Note 2 2 26" xfId="45345" xr:uid="{443574C5-8EF6-48AA-B1FB-1A4D990CD5FD}"/>
    <cellStyle name="Note 2 2 27" xfId="45494" xr:uid="{EF38033A-E4B4-49D9-A5A5-A033F799FB30}"/>
    <cellStyle name="Note 2 2 28" xfId="46829" xr:uid="{7EA6804B-D959-403F-B7CF-A1FDFBC4C35F}"/>
    <cellStyle name="Note 2 2 29" xfId="1832" xr:uid="{48889F91-952E-4E4C-B309-666ABC77DD80}"/>
    <cellStyle name="Note 2 2 3" xfId="913" xr:uid="{0196C654-0C27-44DA-8C31-88CAEF6C4E0E}"/>
    <cellStyle name="Note 2 2 3 10" xfId="45352" xr:uid="{042EA50C-905F-4EB3-9E55-C6CE7A84B2E2}"/>
    <cellStyle name="Note 2 2 3 11" xfId="45501" xr:uid="{6F0CDB35-8E7B-4428-805E-E6FFA4637690}"/>
    <cellStyle name="Note 2 2 3 12" xfId="48581" xr:uid="{61D8AB87-92C8-4556-AC37-217370EB234C}"/>
    <cellStyle name="Note 2 2 3 13" xfId="2579" xr:uid="{D2B11DF2-4864-4822-AAC5-5F287768E0C7}"/>
    <cellStyle name="Note 2 2 3 2" xfId="2580" xr:uid="{D3B0168B-CA8D-4262-B7BF-C44627077E11}"/>
    <cellStyle name="Note 2 2 3 2 2" xfId="3096" xr:uid="{B0A7CBA7-F865-4C91-AB35-28EEEBC74CCB}"/>
    <cellStyle name="Note 2 2 3 2 2 2" xfId="6922" xr:uid="{39F7BCB2-9362-4301-8B3F-CF1C12DF7C47}"/>
    <cellStyle name="Note 2 2 3 2 2 2 2" xfId="14920" xr:uid="{143D0394-90AF-4FDE-9B10-5DD5B60E9A2C}"/>
    <cellStyle name="Note 2 2 3 2 2 2 2 2" xfId="35451" xr:uid="{B7F844A9-B630-40F5-B1EF-DEEDC8953199}"/>
    <cellStyle name="Note 2 2 3 2 2 2 3" xfId="14919" xr:uid="{A75A8F08-870F-4DE5-9274-A220A9C9898E}"/>
    <cellStyle name="Note 2 2 3 2 2 2 3 2" xfId="35450" xr:uid="{CA79DE48-A925-4EE4-AFC5-5F3C6C22D1F1}"/>
    <cellStyle name="Note 2 2 3 2 2 2 4" xfId="28412" xr:uid="{3616FABA-0BE8-4CCE-A86D-6ADF5DB9E9F9}"/>
    <cellStyle name="Note 2 2 3 2 2 3" xfId="14921" xr:uid="{05F75A94-1275-4960-BB7E-E4BFC016C5BC}"/>
    <cellStyle name="Note 2 2 3 2 2 3 2" xfId="35452" xr:uid="{87F626E0-5A29-43A7-B5F5-4C3E6BD9C02C}"/>
    <cellStyle name="Note 2 2 3 2 2 4" xfId="14918" xr:uid="{D9A3A1F4-417B-492B-98FA-90B3DF52C348}"/>
    <cellStyle name="Note 2 2 3 2 2 4 2" xfId="35449" xr:uid="{FEC04A2C-0F95-4236-A72E-271407652FF8}"/>
    <cellStyle name="Note 2 2 3 2 2 5" xfId="24638" xr:uid="{817AB918-0614-4AFA-BCCE-44A0A17A51DD}"/>
    <cellStyle name="Note 2 2 3 2 3" xfId="3040" xr:uid="{D248A856-3190-4397-8A7D-5478B411764B}"/>
    <cellStyle name="Note 2 2 3 2 3 2" xfId="6867" xr:uid="{9516D3F3-751E-4F51-88D6-5E4D50701BB8}"/>
    <cellStyle name="Note 2 2 3 2 3 2 2" xfId="14924" xr:uid="{5B82B80E-06B9-4CE2-B1ED-52595FE40047}"/>
    <cellStyle name="Note 2 2 3 2 3 2 2 2" xfId="35455" xr:uid="{1982545B-F7F3-402A-A81B-CF2EADCD26FD}"/>
    <cellStyle name="Note 2 2 3 2 3 2 3" xfId="14923" xr:uid="{C9EE0046-3200-46FA-B036-DE1EA9DEAE5D}"/>
    <cellStyle name="Note 2 2 3 2 3 2 3 2" xfId="35454" xr:uid="{2E59BE8D-B222-42DE-A265-16ADABE2E0DF}"/>
    <cellStyle name="Note 2 2 3 2 3 2 4" xfId="28357" xr:uid="{930FCD94-3FE1-4089-834A-509D2FBA9C9C}"/>
    <cellStyle name="Note 2 2 3 2 3 3" xfId="14925" xr:uid="{1F634FF7-B511-4EA6-B7A2-36017A0EA4DA}"/>
    <cellStyle name="Note 2 2 3 2 3 3 2" xfId="35456" xr:uid="{E4FCEA42-343C-47AE-B504-F9A3290B5E84}"/>
    <cellStyle name="Note 2 2 3 2 3 4" xfId="14922" xr:uid="{F3711FCB-5C89-4AA2-A177-3076815ACB77}"/>
    <cellStyle name="Note 2 2 3 2 3 4 2" xfId="35453" xr:uid="{D19185F3-C3E5-45B9-9536-7FD7F6CAA929}"/>
    <cellStyle name="Note 2 2 3 2 3 5" xfId="24583" xr:uid="{F7FA5BA5-5751-4433-903F-DA5CAFF0FC26}"/>
    <cellStyle name="Note 2 2 3 2 4" xfId="6517" xr:uid="{8BEB5A29-1FF7-4F3B-AD14-AE3B4DDFB21D}"/>
    <cellStyle name="Note 2 2 3 2 4 2" xfId="14927" xr:uid="{0F25081B-AAFC-491A-9C70-4BA29B35138B}"/>
    <cellStyle name="Note 2 2 3 2 4 2 2" xfId="35458" xr:uid="{B1B5A6D6-7553-41E4-8943-9910E4E7D0F4}"/>
    <cellStyle name="Note 2 2 3 2 4 3" xfId="14926" xr:uid="{2263FC2F-6886-4477-8F21-0B1E65F0286F}"/>
    <cellStyle name="Note 2 2 3 2 4 3 2" xfId="35457" xr:uid="{58725468-7AAF-477B-B2B4-7EE7AC62E4F6}"/>
    <cellStyle name="Note 2 2 3 2 4 4" xfId="28006" xr:uid="{41F75035-2BFC-4573-BCDC-CDD508FB788C}"/>
    <cellStyle name="Note 2 2 3 2 5" xfId="9702" xr:uid="{CF05BCAF-42ED-489F-8395-4F5F89A46136}"/>
    <cellStyle name="Note 2 2 3 2 5 2" xfId="14928" xr:uid="{625CAFD6-E003-44CE-AB08-CC391EF79571}"/>
    <cellStyle name="Note 2 2 3 2 5 2 2" xfId="35459" xr:uid="{E5DD1A43-709B-418E-8D8C-D9338A9DE8C3}"/>
    <cellStyle name="Note 2 2 3 2 5 3" xfId="31190" xr:uid="{7B6BE8DC-CD58-42E3-8976-80AFDD7F96F2}"/>
    <cellStyle name="Note 2 2 3 2 6" xfId="14917" xr:uid="{C55098C3-462E-4107-AD04-D87B89D7072B}"/>
    <cellStyle name="Note 2 2 3 2 6 2" xfId="35448" xr:uid="{D239F206-2200-4D1B-9326-221B4D2F175F}"/>
    <cellStyle name="Note 2 2 3 2 7" xfId="24224" xr:uid="{4973793D-4386-4067-AFA8-3AD97C69CEB5}"/>
    <cellStyle name="Note 2 2 3 3" xfId="3095" xr:uid="{8060C750-E797-4C34-A59F-F333CB739DD9}"/>
    <cellStyle name="Note 2 2 3 3 2" xfId="6921" xr:uid="{77A5F743-623F-4944-B013-A90C094BC3BF}"/>
    <cellStyle name="Note 2 2 3 3 2 2" xfId="14931" xr:uid="{425458FE-0A6E-45F4-9F7F-6CE7E8E75C51}"/>
    <cellStyle name="Note 2 2 3 3 2 2 2" xfId="35462" xr:uid="{E696BD63-BD0A-4E82-9315-40DE4A3E6E0A}"/>
    <cellStyle name="Note 2 2 3 3 2 3" xfId="14930" xr:uid="{91C6C539-1D0D-4DCC-AFE3-2017203DE912}"/>
    <cellStyle name="Note 2 2 3 3 2 3 2" xfId="35461" xr:uid="{10DE3BBD-D07A-4C63-9A57-723557188415}"/>
    <cellStyle name="Note 2 2 3 3 2 4" xfId="28411" xr:uid="{9C235065-F61C-483B-A2FB-F2D26E9ECD9B}"/>
    <cellStyle name="Note 2 2 3 3 3" xfId="14932" xr:uid="{034DA780-2EFE-452E-B7FF-127AA83DD088}"/>
    <cellStyle name="Note 2 2 3 3 3 2" xfId="35463" xr:uid="{56F31512-722A-40E6-8754-C3458CF01A03}"/>
    <cellStyle name="Note 2 2 3 3 4" xfId="14929" xr:uid="{1A341678-8D9B-4366-8EB6-DE09F46DF717}"/>
    <cellStyle name="Note 2 2 3 3 4 2" xfId="35460" xr:uid="{9BDA198E-5131-49A1-94BF-5DE3A53C4284}"/>
    <cellStyle name="Note 2 2 3 3 5" xfId="24637" xr:uid="{C02D9FBB-E8FF-49D0-9ED6-0D3E60C6C443}"/>
    <cellStyle name="Note 2 2 3 4" xfId="3246" xr:uid="{1A15ED1B-A2AB-4D12-A5B6-F08BF32BC76F}"/>
    <cellStyle name="Note 2 2 3 4 2" xfId="7070" xr:uid="{39DA56F5-8789-4AA9-BD3D-E6A02CEF5137}"/>
    <cellStyle name="Note 2 2 3 4 2 2" xfId="14935" xr:uid="{04433E90-89B6-478B-AEB6-9E33FFB25211}"/>
    <cellStyle name="Note 2 2 3 4 2 2 2" xfId="35466" xr:uid="{0B0A1177-2975-4FBF-ABF4-D0B51AC8A29A}"/>
    <cellStyle name="Note 2 2 3 4 2 3" xfId="14934" xr:uid="{51BAFFD1-5024-4392-A3D2-D23FB6C1B615}"/>
    <cellStyle name="Note 2 2 3 4 2 3 2" xfId="35465" xr:uid="{F05907DC-37FC-449E-94F8-4FBFD62AF24A}"/>
    <cellStyle name="Note 2 2 3 4 2 4" xfId="28560" xr:uid="{F1A1E917-DE0B-4AF4-A04E-DB8A942C4347}"/>
    <cellStyle name="Note 2 2 3 4 3" xfId="14936" xr:uid="{E68F8AB7-9AAD-4ED2-BE20-05625031F8D2}"/>
    <cellStyle name="Note 2 2 3 4 3 2" xfId="35467" xr:uid="{5DE60F66-55D6-4AF2-A84C-D54C03E6D1C9}"/>
    <cellStyle name="Note 2 2 3 4 4" xfId="14933" xr:uid="{C80F2681-1428-46E7-8A50-73985A55A087}"/>
    <cellStyle name="Note 2 2 3 4 4 2" xfId="35464" xr:uid="{D16FA6A9-79A5-40A0-936A-E18BE374A241}"/>
    <cellStyle name="Note 2 2 3 4 5" xfId="24786" xr:uid="{4892EB82-D2A3-4218-B98F-E3CB576616A1}"/>
    <cellStyle name="Note 2 2 3 5" xfId="6516" xr:uid="{255A5291-6C7F-43B3-8D32-1BEBFA67F68A}"/>
    <cellStyle name="Note 2 2 3 5 2" xfId="14937" xr:uid="{2AA33C70-12F4-4DA7-B2B3-4F4AC1B235B0}"/>
    <cellStyle name="Note 2 2 3 5 2 2" xfId="35468" xr:uid="{6BE1DD36-11E8-402C-8DBE-A76EFAF3062A}"/>
    <cellStyle name="Note 2 2 3 5 3" xfId="28005" xr:uid="{CE4F0F58-96A3-4F13-A81A-1ED9D37751BF}"/>
    <cellStyle name="Note 2 2 3 6" xfId="9701" xr:uid="{30383C91-9916-4372-B752-B665CBBD5AA6}"/>
    <cellStyle name="Note 2 2 3 6 2" xfId="14939" xr:uid="{96948EFB-39A6-407E-BA71-4A264A532BE0}"/>
    <cellStyle name="Note 2 2 3 6 2 2" xfId="35470" xr:uid="{18624D60-DE63-473C-BECA-DAD8CC39723E}"/>
    <cellStyle name="Note 2 2 3 6 3" xfId="14938" xr:uid="{B7A817ED-747F-4855-B033-546769F0A54D}"/>
    <cellStyle name="Note 2 2 3 6 3 2" xfId="35469" xr:uid="{E931B362-103A-4444-B2AD-036F7EEE71C2}"/>
    <cellStyle name="Note 2 2 3 6 4" xfId="31189" xr:uid="{BAA11248-5B10-4F77-9F0A-81396EE4E596}"/>
    <cellStyle name="Note 2 2 3 7" xfId="14916" xr:uid="{15EDDF9F-4074-4912-839B-54A5BB9EAE05}"/>
    <cellStyle name="Note 2 2 3 7 2" xfId="35447" xr:uid="{82CF3093-2140-41EA-85FC-C68817828E7D}"/>
    <cellStyle name="Note 2 2 3 8" xfId="23227" xr:uid="{705A4FB9-CA39-4FCD-A94B-AF7AB18345D0}"/>
    <cellStyle name="Note 2 2 3 8 2" xfId="42942" xr:uid="{3B99D4CB-82EB-490B-922D-29BDF7FCC420}"/>
    <cellStyle name="Note 2 2 3 9" xfId="24223" xr:uid="{F59A77EC-C55A-4A58-81AF-CA350B2707E8}"/>
    <cellStyle name="Note 2 2 4" xfId="914" xr:uid="{1D250409-217B-4A46-93D6-717E85C39ED6}"/>
    <cellStyle name="Note 2 2 4 10" xfId="45353" xr:uid="{B95E544B-CDAF-4EF3-AB7B-E6DD225DB618}"/>
    <cellStyle name="Note 2 2 4 11" xfId="45502" xr:uid="{D45DC223-BA49-4C4C-A1D7-69941F12C02B}"/>
    <cellStyle name="Note 2 2 4 12" xfId="2581" xr:uid="{AD11AAF8-6CF9-4B0B-B8B7-1AA8F3FFA8B1}"/>
    <cellStyle name="Note 2 2 4 2" xfId="3097" xr:uid="{9E69A6FA-FF37-4CDA-A746-EAACF9D61544}"/>
    <cellStyle name="Note 2 2 4 2 2" xfId="6923" xr:uid="{690B52EA-4269-47C8-95EE-5518E3869E8D}"/>
    <cellStyle name="Note 2 2 4 2 2 2" xfId="14943" xr:uid="{E2840C3D-212F-42A7-A40C-713718328FF5}"/>
    <cellStyle name="Note 2 2 4 2 2 2 2" xfId="14944" xr:uid="{391B752A-9711-405E-90A9-577942C90588}"/>
    <cellStyle name="Note 2 2 4 2 2 2 2 2" xfId="35475" xr:uid="{6ED6F1D8-7925-48D2-A774-DB7C3B7D30C3}"/>
    <cellStyle name="Note 2 2 4 2 2 2 3" xfId="35474" xr:uid="{CF36420D-002A-458F-93F5-BF2ACFF23976}"/>
    <cellStyle name="Note 2 2 4 2 2 3" xfId="14945" xr:uid="{34BDA724-2698-48B2-A572-A9B17B626266}"/>
    <cellStyle name="Note 2 2 4 2 2 3 2" xfId="35476" xr:uid="{2C4A8F8E-F28B-4E86-A05F-745E92597606}"/>
    <cellStyle name="Note 2 2 4 2 2 4" xfId="14942" xr:uid="{B6B536A1-4374-4504-A16D-F8B63D0273EC}"/>
    <cellStyle name="Note 2 2 4 2 2 4 2" xfId="35473" xr:uid="{E9B2DA58-4D7C-4D83-B498-9CF679C4CFBA}"/>
    <cellStyle name="Note 2 2 4 2 2 5" xfId="28413" xr:uid="{FC39C011-B74F-4BE7-9EFC-DFA696E0FDF5}"/>
    <cellStyle name="Note 2 2 4 2 3" xfId="14946" xr:uid="{80CA4204-C1C1-4280-863E-E525B93CF29B}"/>
    <cellStyle name="Note 2 2 4 2 3 2" xfId="14947" xr:uid="{12B84197-3FEE-45C1-A219-DDFEC2EBF6C3}"/>
    <cellStyle name="Note 2 2 4 2 3 2 2" xfId="14948" xr:uid="{4308C03F-5D10-4ABF-A035-ADEF1EFAF1DF}"/>
    <cellStyle name="Note 2 2 4 2 3 2 2 2" xfId="35479" xr:uid="{FF762242-0C0A-4B69-8064-19976386B9AC}"/>
    <cellStyle name="Note 2 2 4 2 3 2 3" xfId="35478" xr:uid="{4E538562-467A-4CA4-B47F-EBAF8329FF92}"/>
    <cellStyle name="Note 2 2 4 2 3 3" xfId="14949" xr:uid="{6698D80B-C72B-4BF2-BC1A-ADF9EBBDD542}"/>
    <cellStyle name="Note 2 2 4 2 3 3 2" xfId="35480" xr:uid="{E6CA999C-0AA5-4B6E-8AD8-94D36EC682F8}"/>
    <cellStyle name="Note 2 2 4 2 3 4" xfId="35477" xr:uid="{F5867763-5256-4D70-A562-3721E7836E7F}"/>
    <cellStyle name="Note 2 2 4 2 4" xfId="14950" xr:uid="{F9A47490-97A6-465B-934B-94DC3FE0A97C}"/>
    <cellStyle name="Note 2 2 4 2 4 2" xfId="14951" xr:uid="{E2429A57-DAB1-41A2-871F-217E67FA0627}"/>
    <cellStyle name="Note 2 2 4 2 4 2 2" xfId="35482" xr:uid="{0482365A-C971-4C6C-AEC7-88D83B02DF99}"/>
    <cellStyle name="Note 2 2 4 2 4 3" xfId="35481" xr:uid="{1C3C1A77-307E-424E-926E-F6D82EBF0AF1}"/>
    <cellStyle name="Note 2 2 4 2 5" xfId="14952" xr:uid="{885E2678-BB08-4854-A809-E8A99357A611}"/>
    <cellStyle name="Note 2 2 4 2 5 2" xfId="35483" xr:uid="{AB018BB4-FC08-478A-96F5-DF65C677EFF6}"/>
    <cellStyle name="Note 2 2 4 2 6" xfId="14941" xr:uid="{16E2CE0B-0455-4843-AB99-5C62FDF2EADD}"/>
    <cellStyle name="Note 2 2 4 2 6 2" xfId="35472" xr:uid="{1400F739-F20A-470A-8179-DA7CD9D7C45F}"/>
    <cellStyle name="Note 2 2 4 2 7" xfId="24639" xr:uid="{8349BE9A-28C3-4DD9-BE4A-0D84940ABE35}"/>
    <cellStyle name="Note 2 2 4 3" xfId="3351" xr:uid="{CD4359AE-B579-4AE4-B1D9-077A33C3AF38}"/>
    <cellStyle name="Note 2 2 4 3 2" xfId="7177" xr:uid="{8D845C44-CFF7-4B02-8BDE-E98D40359E76}"/>
    <cellStyle name="Note 2 2 4 3 2 2" xfId="14955" xr:uid="{B48A54DC-D32A-4FF3-993A-B46BBC40B391}"/>
    <cellStyle name="Note 2 2 4 3 2 2 2" xfId="35486" xr:uid="{96552F8C-B970-4FC5-8E2A-47C3C253CE5A}"/>
    <cellStyle name="Note 2 2 4 3 2 3" xfId="14954" xr:uid="{0C0A2384-CC5B-4CAD-8D7A-681A0C6B0CB6}"/>
    <cellStyle name="Note 2 2 4 3 2 3 2" xfId="35485" xr:uid="{791BC9A7-BC4F-4AD8-806A-7C78C4B58F78}"/>
    <cellStyle name="Note 2 2 4 3 2 4" xfId="28667" xr:uid="{2548000E-5F07-4313-A0D7-902EFE0C6787}"/>
    <cellStyle name="Note 2 2 4 3 3" xfId="14956" xr:uid="{2CDD26F6-2EF1-4A1F-BDB8-799D7C24B43B}"/>
    <cellStyle name="Note 2 2 4 3 3 2" xfId="35487" xr:uid="{8A90F636-84F0-4597-95A8-C59BA5BA74D4}"/>
    <cellStyle name="Note 2 2 4 3 4" xfId="14953" xr:uid="{A0C5CEF0-765C-4CC9-AEFD-1BC4C74995F2}"/>
    <cellStyle name="Note 2 2 4 3 4 2" xfId="35484" xr:uid="{DDA9D9F0-4A94-4D7A-85D6-F942C32A3347}"/>
    <cellStyle name="Note 2 2 4 3 5" xfId="24893" xr:uid="{2BBF66FA-37F0-4944-B1E3-2123838B8A60}"/>
    <cellStyle name="Note 2 2 4 4" xfId="6518" xr:uid="{E90E405D-0C8D-4DB5-A3E7-3CB602E1EA91}"/>
    <cellStyle name="Note 2 2 4 4 2" xfId="14958" xr:uid="{5D49B6D6-8FED-4260-8D60-7D16044C21EA}"/>
    <cellStyle name="Note 2 2 4 4 2 2" xfId="14959" xr:uid="{E3D94440-94BE-496A-8BB9-FC98FD6AD45C}"/>
    <cellStyle name="Note 2 2 4 4 2 2 2" xfId="35490" xr:uid="{F890ED51-C407-4F62-ABEF-73D02B371A5E}"/>
    <cellStyle name="Note 2 2 4 4 2 3" xfId="35489" xr:uid="{C1A3ADD5-1487-4A11-AB6B-F1ACB44E389B}"/>
    <cellStyle name="Note 2 2 4 4 3" xfId="14960" xr:uid="{A1C1AF84-3E6F-40A2-83BF-EE770FAC9D04}"/>
    <cellStyle name="Note 2 2 4 4 3 2" xfId="35491" xr:uid="{1DA3167F-38FE-48B3-9FF8-9914DD95A766}"/>
    <cellStyle name="Note 2 2 4 4 4" xfId="14957" xr:uid="{78A63558-5D63-4ABD-9188-79A40EE2E21E}"/>
    <cellStyle name="Note 2 2 4 4 4 2" xfId="35488" xr:uid="{C1158C1D-60A5-4C71-B271-F9A72025902F}"/>
    <cellStyle name="Note 2 2 4 4 5" xfId="28007" xr:uid="{DF606C70-ECB5-4AD1-9392-DEA28267F035}"/>
    <cellStyle name="Note 2 2 4 5" xfId="9703" xr:uid="{90C9102D-C247-41E2-96D3-A026E497AC5B}"/>
    <cellStyle name="Note 2 2 4 5 2" xfId="14961" xr:uid="{B0D0A43D-2A3D-496B-AFF2-BA6D54A38AFA}"/>
    <cellStyle name="Note 2 2 4 5 2 2" xfId="35492" xr:uid="{E2B51908-366F-4C0D-8309-E6F1DF22879C}"/>
    <cellStyle name="Note 2 2 4 5 3" xfId="31191" xr:uid="{D443B557-9C09-42F1-B935-F02EAC4022B1}"/>
    <cellStyle name="Note 2 2 4 6" xfId="14962" xr:uid="{B32B53F2-C505-4AF0-81BA-656ECF22850D}"/>
    <cellStyle name="Note 2 2 4 6 2" xfId="14963" xr:uid="{F4FF359D-70C7-40FD-A24B-4ED17BDC1B48}"/>
    <cellStyle name="Note 2 2 4 6 2 2" xfId="35494" xr:uid="{AAADDCBE-A84C-4B4E-92D0-08053F2653C2}"/>
    <cellStyle name="Note 2 2 4 6 3" xfId="35493" xr:uid="{041E61F1-01B3-4045-B190-F3AF36BAB06D}"/>
    <cellStyle name="Note 2 2 4 7" xfId="14940" xr:uid="{C3DD20E3-C36A-4386-93F0-49CCE15A28EC}"/>
    <cellStyle name="Note 2 2 4 7 2" xfId="35471" xr:uid="{40BDE875-F744-48ED-A608-A7683C0E402E}"/>
    <cellStyle name="Note 2 2 4 8" xfId="23228" xr:uid="{E7C2D6B3-AC69-45EB-B7B9-59473D2739CC}"/>
    <cellStyle name="Note 2 2 4 8 2" xfId="42943" xr:uid="{54D5940F-9070-4738-B52F-38B77C51BE3E}"/>
    <cellStyle name="Note 2 2 4 9" xfId="24225" xr:uid="{092C311F-7E39-426D-80F8-D600CB813A8C}"/>
    <cellStyle name="Note 2 2 5" xfId="915" xr:uid="{BF9FC260-1CE0-4DAA-B2FE-81647F94B056}"/>
    <cellStyle name="Note 2 2 5 10" xfId="45354" xr:uid="{E8072327-80D7-4E9C-99C9-ECF351D839A5}"/>
    <cellStyle name="Note 2 2 5 11" xfId="45503" xr:uid="{01F25D1B-D5BD-4B2E-ACC2-863A3A877151}"/>
    <cellStyle name="Note 2 2 5 12" xfId="2576" xr:uid="{F61C8D9C-54A3-42CD-B0EA-639AB8C0DD14}"/>
    <cellStyle name="Note 2 2 5 2" xfId="6513" xr:uid="{598F4242-8D97-4D33-B2C9-E5AF2519AB46}"/>
    <cellStyle name="Note 2 2 5 2 2" xfId="14966" xr:uid="{2D9FE2AD-1CF7-4C81-A57C-2A639E58750F}"/>
    <cellStyle name="Note 2 2 5 2 2 2" xfId="14967" xr:uid="{3F9D1871-8D8E-4DD3-8127-5DEC7A834B10}"/>
    <cellStyle name="Note 2 2 5 2 2 2 2" xfId="14968" xr:uid="{942D9C16-FC20-48AF-AB93-6712737262A7}"/>
    <cellStyle name="Note 2 2 5 2 2 2 2 2" xfId="35499" xr:uid="{5F21AEF3-BE0E-4A96-A66C-E6AB01FD3054}"/>
    <cellStyle name="Note 2 2 5 2 2 2 3" xfId="35498" xr:uid="{0A4C5C1A-2099-4AE0-A9F4-8797BF09CA1B}"/>
    <cellStyle name="Note 2 2 5 2 2 3" xfId="14969" xr:uid="{6759C6F0-C3E1-4AD6-8F19-6C250D7B6A74}"/>
    <cellStyle name="Note 2 2 5 2 2 3 2" xfId="35500" xr:uid="{0A6A538B-F454-48C6-AF69-72EF18232C93}"/>
    <cellStyle name="Note 2 2 5 2 2 4" xfId="35497" xr:uid="{55B9D16A-50B6-4915-A66D-6D8351922CA3}"/>
    <cellStyle name="Note 2 2 5 2 3" xfId="14970" xr:uid="{2996A1AF-665C-4FFD-A1F4-465FA480CF87}"/>
    <cellStyle name="Note 2 2 5 2 3 2" xfId="14971" xr:uid="{5445ADB8-553B-4B33-A0C3-3B00BD3F23E0}"/>
    <cellStyle name="Note 2 2 5 2 3 2 2" xfId="35502" xr:uid="{267621EC-4331-4BDD-944C-C852587FC31A}"/>
    <cellStyle name="Note 2 2 5 2 3 3" xfId="35501" xr:uid="{5EEDA632-9E7A-490C-B7F3-320B33CEE816}"/>
    <cellStyle name="Note 2 2 5 2 4" xfId="14972" xr:uid="{2172563A-B9B0-407B-9C46-D546AECCAC77}"/>
    <cellStyle name="Note 2 2 5 2 4 2" xfId="14973" xr:uid="{A7837CD2-82EC-432F-92E9-C836D9FFA082}"/>
    <cellStyle name="Note 2 2 5 2 4 2 2" xfId="35504" xr:uid="{95A72DF3-67BC-4505-88F9-340E60A0A6D0}"/>
    <cellStyle name="Note 2 2 5 2 4 3" xfId="35503" xr:uid="{D1A95400-19AB-43DF-9EE1-DC36A30B8689}"/>
    <cellStyle name="Note 2 2 5 2 5" xfId="14974" xr:uid="{1F050E1C-EEC2-43DE-AAD6-B38D86792CA7}"/>
    <cellStyle name="Note 2 2 5 2 5 2" xfId="35505" xr:uid="{EA623F56-087F-4B54-957E-F369B6D33A55}"/>
    <cellStyle name="Note 2 2 5 2 6" xfId="14965" xr:uid="{B2347961-BE2A-41C5-BC84-FE6214237FB3}"/>
    <cellStyle name="Note 2 2 5 2 6 2" xfId="35496" xr:uid="{2BFAEFD4-B319-41EE-A88C-FB3F788463C0}"/>
    <cellStyle name="Note 2 2 5 2 7" xfId="28002" xr:uid="{2FE77E34-07C0-407A-A0FD-929D4D1F45D4}"/>
    <cellStyle name="Note 2 2 5 3" xfId="14975" xr:uid="{25309C58-917C-4956-A1AB-810F431C5CE1}"/>
    <cellStyle name="Note 2 2 5 3 2" xfId="14976" xr:uid="{CE4DC434-11BE-4C2A-A124-B235BEE84E0B}"/>
    <cellStyle name="Note 2 2 5 3 2 2" xfId="14977" xr:uid="{3EE853F9-838A-4C96-80A0-6EDEA691E807}"/>
    <cellStyle name="Note 2 2 5 3 2 2 2" xfId="35508" xr:uid="{319B4CEB-E59B-4135-A804-8812D9337356}"/>
    <cellStyle name="Note 2 2 5 3 2 3" xfId="35507" xr:uid="{BBF781FF-A191-4DFC-88F9-17A2B3B5397A}"/>
    <cellStyle name="Note 2 2 5 3 3" xfId="14978" xr:uid="{907EF474-3EE6-4A52-B53D-A1F88DFE4C40}"/>
    <cellStyle name="Note 2 2 5 3 3 2" xfId="35509" xr:uid="{22AA9DA2-169D-4D35-9E90-794B45B6F565}"/>
    <cellStyle name="Note 2 2 5 3 4" xfId="35506" xr:uid="{B2409093-6A4E-4A0A-8BED-40F28324EB47}"/>
    <cellStyle name="Note 2 2 5 4" xfId="14979" xr:uid="{0D8423B0-5D30-482D-8713-B3B87A428950}"/>
    <cellStyle name="Note 2 2 5 4 2" xfId="14980" xr:uid="{63BA5B1F-64E1-4CE5-B2F0-9038FE39062F}"/>
    <cellStyle name="Note 2 2 5 4 2 2" xfId="35511" xr:uid="{D9FB0117-F55E-40A9-8CB2-56D01DBEE8E0}"/>
    <cellStyle name="Note 2 2 5 4 3" xfId="35510" xr:uid="{B9B2C662-C9D4-4F6B-B487-13FC369EFD5A}"/>
    <cellStyle name="Note 2 2 5 5" xfId="14981" xr:uid="{AADC1552-F8C3-4AC2-A308-214D5D58B420}"/>
    <cellStyle name="Note 2 2 5 5 2" xfId="14982" xr:uid="{3DA82F26-49B4-49CD-B02B-70BE329BD259}"/>
    <cellStyle name="Note 2 2 5 5 2 2" xfId="35513" xr:uid="{9F2FE137-CBA8-41FF-BC5B-6ACDD9ADC852}"/>
    <cellStyle name="Note 2 2 5 5 3" xfId="35512" xr:uid="{948FA846-0CBD-4852-A318-3C55F0C412DB}"/>
    <cellStyle name="Note 2 2 5 6" xfId="14983" xr:uid="{4ED5D59D-CFEE-406D-8307-33379A776A4F}"/>
    <cellStyle name="Note 2 2 5 6 2" xfId="35514" xr:uid="{8DF597F4-57C5-445F-B844-D2CC282419C3}"/>
    <cellStyle name="Note 2 2 5 7" xfId="14964" xr:uid="{81160603-10F7-4162-83B7-619056801B90}"/>
    <cellStyle name="Note 2 2 5 7 2" xfId="35495" xr:uid="{C0BC7B0F-C10E-410B-B743-D23BDFA53ECD}"/>
    <cellStyle name="Note 2 2 5 8" xfId="23229" xr:uid="{32AA4D73-076E-43FC-8AC8-30113F8E147B}"/>
    <cellStyle name="Note 2 2 5 8 2" xfId="42944" xr:uid="{2205DCB8-8DEC-4877-9F0A-A3D7570F9194}"/>
    <cellStyle name="Note 2 2 5 9" xfId="24220" xr:uid="{F9B21736-84A6-4838-8805-D10ACE392AF0}"/>
    <cellStyle name="Note 2 2 6" xfId="916" xr:uid="{CBF57F06-531B-43D1-B508-C5159CABB150}"/>
    <cellStyle name="Note 2 2 6 10" xfId="45355" xr:uid="{0AC86DDC-F82F-4367-A7DF-EB68883F60BF}"/>
    <cellStyle name="Note 2 2 6 11" xfId="45504" xr:uid="{0B5A3C85-C09D-4F6E-82B2-37291ACFF8B9}"/>
    <cellStyle name="Note 2 2 6 12" xfId="3092" xr:uid="{48696487-C164-4859-9853-104BC347E0F0}"/>
    <cellStyle name="Note 2 2 6 2" xfId="6918" xr:uid="{5704C787-2622-4B03-BF07-62AB4B58D085}"/>
    <cellStyle name="Note 2 2 6 2 2" xfId="14986" xr:uid="{CE640A6F-7396-4772-B4F7-3ED43740D2A6}"/>
    <cellStyle name="Note 2 2 6 2 2 2" xfId="14987" xr:uid="{CD69F48B-EA47-42BE-B3D9-5C8259FB7839}"/>
    <cellStyle name="Note 2 2 6 2 2 2 2" xfId="14988" xr:uid="{8CAA3BF9-E02F-46D2-B262-03CED86401EF}"/>
    <cellStyle name="Note 2 2 6 2 2 2 2 2" xfId="35519" xr:uid="{4D793A2F-754C-4C62-9606-8D9E89A0DBD1}"/>
    <cellStyle name="Note 2 2 6 2 2 2 3" xfId="35518" xr:uid="{2169EE65-E663-47F1-BD6B-5E5F033838F5}"/>
    <cellStyle name="Note 2 2 6 2 2 3" xfId="14989" xr:uid="{7D842760-607B-4974-9C89-C5C9F7C9D689}"/>
    <cellStyle name="Note 2 2 6 2 2 3 2" xfId="35520" xr:uid="{D57CB38B-384F-4718-BB41-FE4EA3B03460}"/>
    <cellStyle name="Note 2 2 6 2 2 4" xfId="35517" xr:uid="{7A246443-BE53-408B-A5A7-13588C61FDF7}"/>
    <cellStyle name="Note 2 2 6 2 3" xfId="14990" xr:uid="{C977497D-37D9-4CCD-BFF5-E64DC64F083B}"/>
    <cellStyle name="Note 2 2 6 2 3 2" xfId="14991" xr:uid="{3BF7A03A-82E6-4123-BBFA-337F4B6978A4}"/>
    <cellStyle name="Note 2 2 6 2 3 2 2" xfId="35522" xr:uid="{BD64DBF0-6EBE-4654-B817-212F78F1D5E9}"/>
    <cellStyle name="Note 2 2 6 2 3 3" xfId="35521" xr:uid="{75B1F126-A8F9-46D7-BD54-E287B9EB72C1}"/>
    <cellStyle name="Note 2 2 6 2 4" xfId="14992" xr:uid="{1A08EC00-B6D5-415A-AA32-7C5FD8914867}"/>
    <cellStyle name="Note 2 2 6 2 4 2" xfId="14993" xr:uid="{A163A1BF-6AE4-456C-9997-F26972B250B5}"/>
    <cellStyle name="Note 2 2 6 2 4 2 2" xfId="35524" xr:uid="{3D8F90EC-1BA4-4956-A39F-54E5232E007B}"/>
    <cellStyle name="Note 2 2 6 2 4 3" xfId="35523" xr:uid="{10E1F2C9-3611-42B2-9841-7275A216D481}"/>
    <cellStyle name="Note 2 2 6 2 5" xfId="14994" xr:uid="{F3991881-536C-48A1-A635-2FDC31F07234}"/>
    <cellStyle name="Note 2 2 6 2 5 2" xfId="35525" xr:uid="{C8E2FA38-0702-44D8-B9C7-1B55553450C7}"/>
    <cellStyle name="Note 2 2 6 2 6" xfId="14985" xr:uid="{FBD2B727-7E43-465F-9A5A-EFD480B18C75}"/>
    <cellStyle name="Note 2 2 6 2 6 2" xfId="35516" xr:uid="{22510F78-A443-4978-8A6F-923E177FEC7D}"/>
    <cellStyle name="Note 2 2 6 2 7" xfId="28408" xr:uid="{547BE393-FEA0-4E6B-9D7F-EF32C632293B}"/>
    <cellStyle name="Note 2 2 6 3" xfId="14995" xr:uid="{E5DA8DA6-ABC1-4F21-82FE-7D08F67DDDD0}"/>
    <cellStyle name="Note 2 2 6 3 2" xfId="14996" xr:uid="{92612843-120D-4E21-B33A-965FBA580EFC}"/>
    <cellStyle name="Note 2 2 6 3 2 2" xfId="14997" xr:uid="{48AC10CF-7D50-40AB-A6D9-5518CE210CCB}"/>
    <cellStyle name="Note 2 2 6 3 2 2 2" xfId="35528" xr:uid="{E8E9A751-1696-4E1C-8D8C-36084BB71690}"/>
    <cellStyle name="Note 2 2 6 3 2 3" xfId="35527" xr:uid="{39FDA45C-4B9B-4BCF-9036-6BD220CC5DDC}"/>
    <cellStyle name="Note 2 2 6 3 3" xfId="14998" xr:uid="{93CF5E37-A2DD-4476-9E0F-CA5350C24A32}"/>
    <cellStyle name="Note 2 2 6 3 3 2" xfId="35529" xr:uid="{FA63EDE2-CCBB-4877-A0CD-F34EAF2F88F9}"/>
    <cellStyle name="Note 2 2 6 3 4" xfId="35526" xr:uid="{8B53BBD9-90FC-472F-BD2D-6ADEE0183E4D}"/>
    <cellStyle name="Note 2 2 6 4" xfId="14999" xr:uid="{CD2BDB7D-6764-40BA-BA52-B9E7E6C2730D}"/>
    <cellStyle name="Note 2 2 6 4 2" xfId="15000" xr:uid="{3A2736EC-5D20-40F9-A1CD-75D40C80ED2E}"/>
    <cellStyle name="Note 2 2 6 4 2 2" xfId="35531" xr:uid="{D645D50E-E731-41C7-955E-398D44800A98}"/>
    <cellStyle name="Note 2 2 6 4 3" xfId="35530" xr:uid="{73F548DA-0D4E-4BCA-B513-119006263C85}"/>
    <cellStyle name="Note 2 2 6 5" xfId="15001" xr:uid="{3F29FCA4-F355-4569-A404-5A3F73AA7CA6}"/>
    <cellStyle name="Note 2 2 6 5 2" xfId="15002" xr:uid="{355BB85F-024A-4515-9361-2646A5E9CB0D}"/>
    <cellStyle name="Note 2 2 6 5 2 2" xfId="35533" xr:uid="{91D7276F-A1CB-41D4-ABCC-A847FCFC0352}"/>
    <cellStyle name="Note 2 2 6 5 3" xfId="35532" xr:uid="{C9F06CEA-FB19-4F99-AEC0-0291AEE035D9}"/>
    <cellStyle name="Note 2 2 6 6" xfId="15003" xr:uid="{194D010D-15C9-4B88-A378-7FCE707C0CD8}"/>
    <cellStyle name="Note 2 2 6 6 2" xfId="35534" xr:uid="{51854296-0187-45A9-BAE5-197167D91F2B}"/>
    <cellStyle name="Note 2 2 6 7" xfId="14984" xr:uid="{879A3D51-AEAE-4802-B004-156E664DD6B4}"/>
    <cellStyle name="Note 2 2 6 7 2" xfId="35515" xr:uid="{DC3CAB6F-E4A3-4645-BDEF-86C3F523A358}"/>
    <cellStyle name="Note 2 2 6 8" xfId="23230" xr:uid="{C41962E9-EB8E-4C2D-A9CD-4DC65827FCF1}"/>
    <cellStyle name="Note 2 2 6 8 2" xfId="42945" xr:uid="{06306273-A265-412E-B5D2-98A6848529F2}"/>
    <cellStyle name="Note 2 2 6 9" xfId="24634" xr:uid="{49798BEF-72CC-424D-98F3-A51EE1143CC8}"/>
    <cellStyle name="Note 2 2 7" xfId="917" xr:uid="{D804FB54-1836-46BE-992E-7B243F154589}"/>
    <cellStyle name="Note 2 2 7 10" xfId="45356" xr:uid="{CBDDD867-B1FF-40E4-A7BA-986EF4FE8B49}"/>
    <cellStyle name="Note 2 2 7 11" xfId="45505" xr:uid="{A6DEC4C7-7EF6-4D23-A573-78AEFA2AFA1B}"/>
    <cellStyle name="Note 2 2 7 12" xfId="3042" xr:uid="{2C45CBE4-8DE8-4108-B31C-ED386ADEC9BD}"/>
    <cellStyle name="Note 2 2 7 2" xfId="6869" xr:uid="{D38E99E9-CFF5-4354-AAA4-3EC0CCB533FB}"/>
    <cellStyle name="Note 2 2 7 2 2" xfId="15006" xr:uid="{CEE13629-27BE-4F29-9F1E-2EFABA8A1419}"/>
    <cellStyle name="Note 2 2 7 2 2 2" xfId="15007" xr:uid="{786B709E-61F0-44EC-B36D-B0F1322D7452}"/>
    <cellStyle name="Note 2 2 7 2 2 2 2" xfId="15008" xr:uid="{83CE5C25-0E92-47D8-9FDF-A25C290F7B6F}"/>
    <cellStyle name="Note 2 2 7 2 2 2 2 2" xfId="35539" xr:uid="{BA74FD52-6585-4156-90DA-C2CC2FE67C13}"/>
    <cellStyle name="Note 2 2 7 2 2 2 3" xfId="35538" xr:uid="{0AED7A27-D9F4-4547-A393-3A736147F220}"/>
    <cellStyle name="Note 2 2 7 2 2 3" xfId="15009" xr:uid="{8084C818-C4C5-463F-B46E-1EF34672B2FF}"/>
    <cellStyle name="Note 2 2 7 2 2 3 2" xfId="35540" xr:uid="{E8019FDD-0EC6-4E9F-8C79-C52BCE7DEB46}"/>
    <cellStyle name="Note 2 2 7 2 2 4" xfId="35537" xr:uid="{A164A14C-D8A2-4A0E-A0A2-B15E57C91E26}"/>
    <cellStyle name="Note 2 2 7 2 3" xfId="15010" xr:uid="{1A3E6A60-6F98-4A9C-9EF7-0179B375C732}"/>
    <cellStyle name="Note 2 2 7 2 3 2" xfId="15011" xr:uid="{9D3E458E-0981-49A3-BD26-CB7457204693}"/>
    <cellStyle name="Note 2 2 7 2 3 2 2" xfId="35542" xr:uid="{BB844BFC-0E27-48E7-9AD8-35377BF735EC}"/>
    <cellStyle name="Note 2 2 7 2 3 3" xfId="35541" xr:uid="{DE2CF8BA-1EEF-4A8B-959D-B71647BE82CC}"/>
    <cellStyle name="Note 2 2 7 2 4" xfId="15012" xr:uid="{A0E83004-8AFF-402A-B53F-B61C3522FC90}"/>
    <cellStyle name="Note 2 2 7 2 4 2" xfId="15013" xr:uid="{587D92F8-7577-4076-B194-E4A7353346B8}"/>
    <cellStyle name="Note 2 2 7 2 4 2 2" xfId="35544" xr:uid="{BB5476E1-38CC-431E-B500-E2A7A495A0B8}"/>
    <cellStyle name="Note 2 2 7 2 4 3" xfId="35543" xr:uid="{12D5DBD4-FFF3-43EF-9E5C-7AE09E862F9F}"/>
    <cellStyle name="Note 2 2 7 2 5" xfId="15014" xr:uid="{78FE202E-1E03-4EF5-B10C-2D6F0B187B54}"/>
    <cellStyle name="Note 2 2 7 2 5 2" xfId="35545" xr:uid="{08DAE557-A174-476D-BE42-6DDEE295CC6A}"/>
    <cellStyle name="Note 2 2 7 2 6" xfId="15005" xr:uid="{7F3F5F0D-4338-47FA-B218-67E7855D5CFD}"/>
    <cellStyle name="Note 2 2 7 2 6 2" xfId="35536" xr:uid="{99537B22-1640-4717-930C-4962ED5D00EE}"/>
    <cellStyle name="Note 2 2 7 2 7" xfId="28359" xr:uid="{B537C73E-FDF0-4C13-A58A-201062BDEC9B}"/>
    <cellStyle name="Note 2 2 7 3" xfId="15015" xr:uid="{E8468C8C-ADAE-412F-BCED-C3303B3A0D09}"/>
    <cellStyle name="Note 2 2 7 3 2" xfId="15016" xr:uid="{A091FC77-6ABA-40C0-A1BA-AA65BA889571}"/>
    <cellStyle name="Note 2 2 7 3 2 2" xfId="15017" xr:uid="{5858BAE5-AC6C-42B2-9D61-2096B513742E}"/>
    <cellStyle name="Note 2 2 7 3 2 2 2" xfId="35548" xr:uid="{5B1A9CB0-C272-4467-9C73-BE4D570AD865}"/>
    <cellStyle name="Note 2 2 7 3 2 3" xfId="35547" xr:uid="{0D208254-41F9-4575-B68E-20452F4F106F}"/>
    <cellStyle name="Note 2 2 7 3 3" xfId="15018" xr:uid="{900BD1CC-EFBE-4669-9ADB-70F1CE1D926F}"/>
    <cellStyle name="Note 2 2 7 3 3 2" xfId="35549" xr:uid="{7DAB9EB3-FCE8-4CE0-BE5F-234E831A7812}"/>
    <cellStyle name="Note 2 2 7 3 4" xfId="35546" xr:uid="{58A53B89-48C0-4371-A863-9636D96F3C15}"/>
    <cellStyle name="Note 2 2 7 4" xfId="15019" xr:uid="{92232DF6-B5E1-490A-A7C6-7A5F412C894B}"/>
    <cellStyle name="Note 2 2 7 4 2" xfId="15020" xr:uid="{CA9C108B-00DC-4114-87C3-C90ABA70F162}"/>
    <cellStyle name="Note 2 2 7 4 2 2" xfId="35551" xr:uid="{01F9D89F-0AE1-44E0-AABA-9773D2DF1BB6}"/>
    <cellStyle name="Note 2 2 7 4 3" xfId="35550" xr:uid="{78118A5C-894B-4E51-9E1F-D761FFE4C006}"/>
    <cellStyle name="Note 2 2 7 5" xfId="15021" xr:uid="{0A8466CE-940E-48FA-86CB-8718631EBE38}"/>
    <cellStyle name="Note 2 2 7 5 2" xfId="15022" xr:uid="{11EFDCC3-5C0D-4D24-8E89-071B7A62F341}"/>
    <cellStyle name="Note 2 2 7 5 2 2" xfId="35553" xr:uid="{5E6556E4-A61A-4885-AFE6-B6A6F7600E8D}"/>
    <cellStyle name="Note 2 2 7 5 3" xfId="35552" xr:uid="{EC9DB240-D692-4433-9EEF-15E68C32DB5A}"/>
    <cellStyle name="Note 2 2 7 6" xfId="15023" xr:uid="{FE274C81-3074-405F-AD73-D22349C00E8D}"/>
    <cellStyle name="Note 2 2 7 6 2" xfId="35554" xr:uid="{C2F74252-BCE7-4475-9F7E-1F24A6238B9E}"/>
    <cellStyle name="Note 2 2 7 7" xfId="15004" xr:uid="{2D22C060-B1B5-4EE7-969A-1C1C7225980C}"/>
    <cellStyle name="Note 2 2 7 7 2" xfId="35535" xr:uid="{9C759D65-5AC9-455F-AB9A-33C10188399C}"/>
    <cellStyle name="Note 2 2 7 8" xfId="23231" xr:uid="{5E5F2D10-42D1-45C9-8BFB-3AA72C3A3D93}"/>
    <cellStyle name="Note 2 2 7 8 2" xfId="42946" xr:uid="{B01317CC-9284-45A6-9109-C327B6F9A9EC}"/>
    <cellStyle name="Note 2 2 7 9" xfId="24585" xr:uid="{BD5551D4-527C-45D9-9318-702DEF04A564}"/>
    <cellStyle name="Note 2 2 8" xfId="4461" xr:uid="{97843BD8-D0AA-4422-BC6E-FDDE78DF1140}"/>
    <cellStyle name="Note 2 2 8 10" xfId="45357" xr:uid="{45894076-1BBA-4285-A706-A496A915EBD0}"/>
    <cellStyle name="Note 2 2 8 11" xfId="45506" xr:uid="{9539BB80-429A-47E6-9BD0-D0CDC7A2C9F7}"/>
    <cellStyle name="Note 2 2 8 2" xfId="8260" xr:uid="{35488221-050C-4A87-9199-57A69AEAA158}"/>
    <cellStyle name="Note 2 2 8 2 2" xfId="15026" xr:uid="{B28B1CEF-BE43-441A-A7A2-161D8C46F6B6}"/>
    <cellStyle name="Note 2 2 8 2 2 2" xfId="15027" xr:uid="{2C02CD1B-B85A-43BB-BF37-579DE560BC73}"/>
    <cellStyle name="Note 2 2 8 2 2 2 2" xfId="15028" xr:uid="{EC995431-BC12-4ADF-8502-C191D737CB24}"/>
    <cellStyle name="Note 2 2 8 2 2 2 2 2" xfId="35559" xr:uid="{7C6624E9-A9E5-4E46-94FE-AE1BD318C05C}"/>
    <cellStyle name="Note 2 2 8 2 2 2 3" xfId="35558" xr:uid="{478C23C4-AC79-4D44-B001-D44F547DD0CE}"/>
    <cellStyle name="Note 2 2 8 2 2 3" xfId="15029" xr:uid="{1475F829-8375-4584-AE82-4AA9ADFF0644}"/>
    <cellStyle name="Note 2 2 8 2 2 3 2" xfId="35560" xr:uid="{A5E2CBCA-6FEB-466C-917A-66C6C91D8B19}"/>
    <cellStyle name="Note 2 2 8 2 2 4" xfId="35557" xr:uid="{E20355F1-D220-405C-AF6C-FEBF3979A6C7}"/>
    <cellStyle name="Note 2 2 8 2 3" xfId="15030" xr:uid="{A02CAFDA-E4EA-48DF-A633-AEC2830374AC}"/>
    <cellStyle name="Note 2 2 8 2 3 2" xfId="15031" xr:uid="{73360EE4-0CA3-415E-BE25-701DB34B50E6}"/>
    <cellStyle name="Note 2 2 8 2 3 2 2" xfId="35562" xr:uid="{6FA22832-F898-40FF-9E8D-70DBCA1C90E3}"/>
    <cellStyle name="Note 2 2 8 2 3 3" xfId="35561" xr:uid="{F946428D-D471-4194-9E46-3D576D820A5F}"/>
    <cellStyle name="Note 2 2 8 2 4" xfId="15032" xr:uid="{E4EB215D-550A-4C4F-BF42-CD80563BC926}"/>
    <cellStyle name="Note 2 2 8 2 4 2" xfId="15033" xr:uid="{2F8A12C9-C7A9-4951-9F65-7EE8366F56D2}"/>
    <cellStyle name="Note 2 2 8 2 4 2 2" xfId="35564" xr:uid="{677EC5F6-58ED-4A2E-BA68-2BD6A3F7B057}"/>
    <cellStyle name="Note 2 2 8 2 4 3" xfId="35563" xr:uid="{DB0C070F-E3D0-4F3F-90D4-FD93AB86C2DC}"/>
    <cellStyle name="Note 2 2 8 2 5" xfId="15034" xr:uid="{B5098907-6789-421E-B7E8-72137614B178}"/>
    <cellStyle name="Note 2 2 8 2 5 2" xfId="35565" xr:uid="{025FB6CA-CDEC-4894-BAE0-A0FEE12C930C}"/>
    <cellStyle name="Note 2 2 8 2 6" xfId="15025" xr:uid="{74F9BC08-BBF0-41EE-91CF-8B08631ED2A9}"/>
    <cellStyle name="Note 2 2 8 2 6 2" xfId="35556" xr:uid="{C7FB2F2A-3A3E-43C9-B0D7-DCE10CEB5A23}"/>
    <cellStyle name="Note 2 2 8 2 7" xfId="29750" xr:uid="{9EFB3D5A-C77F-4061-9B65-15BEA75C58E8}"/>
    <cellStyle name="Note 2 2 8 3" xfId="15035" xr:uid="{E92F325D-BD43-4960-AD97-DCC39A598D2C}"/>
    <cellStyle name="Note 2 2 8 3 2" xfId="15036" xr:uid="{3DDCA2DC-BB7B-4466-8A74-B46C1B71B4B3}"/>
    <cellStyle name="Note 2 2 8 3 2 2" xfId="15037" xr:uid="{9460EB23-F6A6-4121-AF76-E99807C8C8FB}"/>
    <cellStyle name="Note 2 2 8 3 2 2 2" xfId="35568" xr:uid="{A79F9E0A-BA0D-464E-8859-D26A70841427}"/>
    <cellStyle name="Note 2 2 8 3 2 3" xfId="35567" xr:uid="{EC704B13-3AD9-4060-8453-C1EFA635F2E9}"/>
    <cellStyle name="Note 2 2 8 3 3" xfId="15038" xr:uid="{4E43D2C7-3A78-4447-A1C4-0353955A6870}"/>
    <cellStyle name="Note 2 2 8 3 3 2" xfId="35569" xr:uid="{6E1069A6-A0E6-4216-B0E0-F4058EA46D30}"/>
    <cellStyle name="Note 2 2 8 3 4" xfId="35566" xr:uid="{D18F6A13-DA83-4F29-B91D-A3C513EA68F8}"/>
    <cellStyle name="Note 2 2 8 4" xfId="15039" xr:uid="{791FB8C0-DC2F-4F19-8C6C-E58E648BF194}"/>
    <cellStyle name="Note 2 2 8 4 2" xfId="15040" xr:uid="{F5F4704A-1F00-458E-94A0-EA58A245ED6F}"/>
    <cellStyle name="Note 2 2 8 4 2 2" xfId="35571" xr:uid="{790FAE57-10B5-40F0-B4B2-BF4C83DD86F8}"/>
    <cellStyle name="Note 2 2 8 4 3" xfId="35570" xr:uid="{7F3271DF-404A-43B6-A84E-A327F899E8B7}"/>
    <cellStyle name="Note 2 2 8 5" xfId="15041" xr:uid="{A42D3E25-8A13-4E70-8419-E8FC8A4F3F2A}"/>
    <cellStyle name="Note 2 2 8 5 2" xfId="15042" xr:uid="{AC8B172E-39E9-4F56-B20F-6A1D8F7D8409}"/>
    <cellStyle name="Note 2 2 8 5 2 2" xfId="35573" xr:uid="{5F916E16-C9C5-4B01-9260-319CFCB2A840}"/>
    <cellStyle name="Note 2 2 8 5 3" xfId="35572" xr:uid="{81442997-804D-4C73-849A-F4FE16BCF6A0}"/>
    <cellStyle name="Note 2 2 8 6" xfId="15043" xr:uid="{94FB38D5-E59D-4233-B26A-D5B9B03B370F}"/>
    <cellStyle name="Note 2 2 8 6 2" xfId="35574" xr:uid="{448810B7-8343-4265-8234-1F7C89825CD3}"/>
    <cellStyle name="Note 2 2 8 7" xfId="15024" xr:uid="{B8A88DED-6DA4-4B6C-B011-9D03F183358A}"/>
    <cellStyle name="Note 2 2 8 7 2" xfId="35555" xr:uid="{6AD179B6-9B02-41F3-BAE8-1099284B80F6}"/>
    <cellStyle name="Note 2 2 8 8" xfId="23232" xr:uid="{CD2ACEC3-3807-469E-953B-20A3555E6860}"/>
    <cellStyle name="Note 2 2 8 8 2" xfId="42947" xr:uid="{FE611FFE-7920-4E2E-ADC0-B32CE6B65A6A}"/>
    <cellStyle name="Note 2 2 8 9" xfId="25975" xr:uid="{11805BC8-B34C-4E3B-8237-097430CE343F}"/>
    <cellStyle name="Note 2 2 9" xfId="5861" xr:uid="{5F38FF9B-7D28-4E6E-844E-EC5CBF1DECFC}"/>
    <cellStyle name="Note 2 2 9 10" xfId="45358" xr:uid="{972D100D-52E6-4237-863C-F292B21B9932}"/>
    <cellStyle name="Note 2 2 9 11" xfId="45507" xr:uid="{0CD24519-4D5C-47D5-8663-3A2DB1A49975}"/>
    <cellStyle name="Note 2 2 9 2" xfId="9629" xr:uid="{AEED5716-44BD-4201-B006-3FCB6BA7CF51}"/>
    <cellStyle name="Note 2 2 9 2 2" xfId="15046" xr:uid="{4EC2E202-F812-435C-B8AC-11CA8439F9C1}"/>
    <cellStyle name="Note 2 2 9 2 2 2" xfId="15047" xr:uid="{4873579C-A172-466C-BE62-80C984E8D834}"/>
    <cellStyle name="Note 2 2 9 2 2 2 2" xfId="15048" xr:uid="{F4EDEC3E-345D-434D-B84D-EE3C599EA704}"/>
    <cellStyle name="Note 2 2 9 2 2 2 2 2" xfId="35579" xr:uid="{3B5B1A1E-E445-402F-8D5E-26C5393B9819}"/>
    <cellStyle name="Note 2 2 9 2 2 2 3" xfId="35578" xr:uid="{A9660CC1-462C-425B-B325-855AEDCF46D7}"/>
    <cellStyle name="Note 2 2 9 2 2 3" xfId="15049" xr:uid="{6E16FBED-E247-4A6F-88F7-C75871DB954C}"/>
    <cellStyle name="Note 2 2 9 2 2 3 2" xfId="35580" xr:uid="{17401D17-28F9-4D17-83A0-8B306DB88C02}"/>
    <cellStyle name="Note 2 2 9 2 2 4" xfId="35577" xr:uid="{6407DA89-A150-46D3-8D64-3A0630868C3C}"/>
    <cellStyle name="Note 2 2 9 2 3" xfId="15050" xr:uid="{B4553BEC-0957-479B-9D74-702A1369E6F0}"/>
    <cellStyle name="Note 2 2 9 2 3 2" xfId="15051" xr:uid="{90A4D08F-51B5-4B40-8038-C087E7A2EE1E}"/>
    <cellStyle name="Note 2 2 9 2 3 2 2" xfId="35582" xr:uid="{5C67DEDC-541E-4278-A3DF-4E44267FA098}"/>
    <cellStyle name="Note 2 2 9 2 3 3" xfId="35581" xr:uid="{155A7511-5BFC-4982-9F33-16708F256B2C}"/>
    <cellStyle name="Note 2 2 9 2 4" xfId="15052" xr:uid="{A98651B1-0117-4576-935F-6A620D347901}"/>
    <cellStyle name="Note 2 2 9 2 4 2" xfId="15053" xr:uid="{3DAA2604-5924-465A-A3E6-7851D1FA6B55}"/>
    <cellStyle name="Note 2 2 9 2 4 2 2" xfId="35584" xr:uid="{E740D967-EE93-46D2-8F30-2DC0B2BF5388}"/>
    <cellStyle name="Note 2 2 9 2 4 3" xfId="35583" xr:uid="{73E8305F-26C4-4BF2-B675-F00D91ABDBBB}"/>
    <cellStyle name="Note 2 2 9 2 5" xfId="15054" xr:uid="{576B95F0-7E37-4372-843A-CFDCCF4E8B81}"/>
    <cellStyle name="Note 2 2 9 2 5 2" xfId="35585" xr:uid="{3D346F3A-99CA-4896-B88F-709B01E981CC}"/>
    <cellStyle name="Note 2 2 9 2 6" xfId="15045" xr:uid="{BB555C42-0BE9-41AF-8550-2ECE50DAF519}"/>
    <cellStyle name="Note 2 2 9 2 6 2" xfId="35576" xr:uid="{BEF124CF-730A-4D25-B83B-37E806DA20BB}"/>
    <cellStyle name="Note 2 2 9 2 7" xfId="31119" xr:uid="{A45E897A-C38B-4CCE-8507-F8BBF4A291F0}"/>
    <cellStyle name="Note 2 2 9 3" xfId="15055" xr:uid="{857A9E31-20AB-4D5B-B179-6E6853CEE2ED}"/>
    <cellStyle name="Note 2 2 9 3 2" xfId="15056" xr:uid="{9424DB4A-3D4C-48C2-978A-EACA3FDD9FA1}"/>
    <cellStyle name="Note 2 2 9 3 2 2" xfId="15057" xr:uid="{506A4449-F56B-4773-8E7A-02222F2573BD}"/>
    <cellStyle name="Note 2 2 9 3 2 2 2" xfId="35588" xr:uid="{BED66856-590A-4FEF-AAEA-BA191A6C2FD2}"/>
    <cellStyle name="Note 2 2 9 3 2 3" xfId="35587" xr:uid="{4DFCC6DC-1CDD-42B8-B38A-216F08856FA5}"/>
    <cellStyle name="Note 2 2 9 3 3" xfId="15058" xr:uid="{1DE77E81-D058-4841-89A8-432307900BC8}"/>
    <cellStyle name="Note 2 2 9 3 3 2" xfId="35589" xr:uid="{A2E62B8D-B0C0-4FA1-8FD3-ECBBCEF3E4CA}"/>
    <cellStyle name="Note 2 2 9 3 4" xfId="35586" xr:uid="{A1690462-6741-43FA-ACD8-A39F9FF0CF90}"/>
    <cellStyle name="Note 2 2 9 4" xfId="15059" xr:uid="{F351FA72-3D96-4528-8838-7D2477A6C519}"/>
    <cellStyle name="Note 2 2 9 4 2" xfId="15060" xr:uid="{6599511C-D2E2-47B4-886F-42340875C03C}"/>
    <cellStyle name="Note 2 2 9 4 2 2" xfId="35591" xr:uid="{F51849AC-7A8B-4798-8540-BAEC8E351C97}"/>
    <cellStyle name="Note 2 2 9 4 3" xfId="35590" xr:uid="{20A8EFFA-D26C-481E-88A6-13CA75A649A3}"/>
    <cellStyle name="Note 2 2 9 5" xfId="15061" xr:uid="{00E95015-D4B8-41D2-98E9-F4C3DD3E6853}"/>
    <cellStyle name="Note 2 2 9 5 2" xfId="15062" xr:uid="{0F18CFEC-9858-4180-BD28-141B45FAFD68}"/>
    <cellStyle name="Note 2 2 9 5 2 2" xfId="35593" xr:uid="{53B5F779-0CDF-489A-A56C-9B8B92E02177}"/>
    <cellStyle name="Note 2 2 9 5 3" xfId="35592" xr:uid="{6853384F-9FA7-43E7-9152-62730C5F6B8C}"/>
    <cellStyle name="Note 2 2 9 6" xfId="15063" xr:uid="{1F033E9B-B9AD-414C-8E84-7E05F777CD35}"/>
    <cellStyle name="Note 2 2 9 6 2" xfId="35594" xr:uid="{87BE2136-D3DB-4341-B9B4-F46E8916A7E4}"/>
    <cellStyle name="Note 2 2 9 7" xfId="15044" xr:uid="{4FA0409D-E756-47DA-95E8-D99ED0608498}"/>
    <cellStyle name="Note 2 2 9 7 2" xfId="35575" xr:uid="{14147685-64B5-4ADE-B6C4-55C2D6B09D1A}"/>
    <cellStyle name="Note 2 2 9 8" xfId="23233" xr:uid="{FD23BB99-6F14-4366-B749-79435892731F}"/>
    <cellStyle name="Note 2 2 9 8 2" xfId="42948" xr:uid="{550B5DEC-C818-49C4-986C-35D156B4D259}"/>
    <cellStyle name="Note 2 2 9 9" xfId="27351" xr:uid="{6C7707CB-86A1-4CE0-A327-AAE62149FE3D}"/>
    <cellStyle name="Note 2 20" xfId="15064" xr:uid="{19B8C2DF-DE18-499D-8AE7-CCE91B6937EF}"/>
    <cellStyle name="Note 2 20 2" xfId="35595" xr:uid="{F808B92E-323C-4E18-A4F0-3D9ECE534816}"/>
    <cellStyle name="Note 2 21" xfId="10115" xr:uid="{282982CA-B760-4148-8224-624D843D27B3}"/>
    <cellStyle name="Note 2 21 2" xfId="31469" xr:uid="{A205B44E-E258-4E30-9485-4A6F160AFF12}"/>
    <cellStyle name="Note 2 22" xfId="23213" xr:uid="{C29D529C-0E82-4E7D-9F86-92F7745B34F9}"/>
    <cellStyle name="Note 2 22 2" xfId="42928" xr:uid="{1030F129-0923-4445-9D1E-04C9B9732EF6}"/>
    <cellStyle name="Note 2 23" xfId="23564" xr:uid="{29F9096A-0E87-40F0-AC81-2D6C5F87DE26}"/>
    <cellStyle name="Note 2 24" xfId="45338" xr:uid="{1E8EE713-BCE4-4E51-934C-BB71BB742F8F}"/>
    <cellStyle name="Note 2 25" xfId="45487" xr:uid="{B5D9E710-B486-480D-81C5-C4C4670F770E}"/>
    <cellStyle name="Note 2 26" xfId="46828" xr:uid="{22786F49-1643-4F53-845C-A854B964658D}"/>
    <cellStyle name="Note 2 27" xfId="1831" xr:uid="{04214BE8-812F-4413-BE68-3C41058B0650}"/>
    <cellStyle name="Note 2 3" xfId="918" xr:uid="{C8C80B35-0E1E-48D5-8D09-697DDA2F1F87}"/>
    <cellStyle name="Note 2 3 10" xfId="23234" xr:uid="{0837F45F-2486-4A0D-97E8-8624CAB841BF}"/>
    <cellStyle name="Note 2 3 10 2" xfId="42949" xr:uid="{CAE5E121-A5AB-48BD-A28A-8180F2C534B5}"/>
    <cellStyle name="Note 2 3 11" xfId="23803" xr:uid="{509BCC2D-DA70-4726-9881-839C2FAE6F22}"/>
    <cellStyle name="Note 2 3 12" xfId="45359" xr:uid="{22A96300-8159-4A0A-BAB5-04509DEE5888}"/>
    <cellStyle name="Note 2 3 13" xfId="45508" xr:uid="{FCEE9743-9193-493F-B62C-A7B05C984AA1}"/>
    <cellStyle name="Note 2 3 14" xfId="47065" xr:uid="{EF17AAAD-D421-4CCA-9091-50235049E527}"/>
    <cellStyle name="Note 2 3 15" xfId="2076" xr:uid="{9B7D2FE2-F532-4B57-9EF8-DCF7CF7E9942}"/>
    <cellStyle name="Note 2 3 2" xfId="2583" xr:uid="{4E57FD40-BA80-4993-B3EA-E81B5B73F612}"/>
    <cellStyle name="Note 2 3 2 2" xfId="3099" xr:uid="{DD3E62AC-24FE-47E6-9C29-CD798D4AC9A0}"/>
    <cellStyle name="Note 2 3 2 2 2" xfId="6925" xr:uid="{9972FA93-2D82-48BB-BEDA-3D325BB7AFB1}"/>
    <cellStyle name="Note 2 3 2 2 2 2" xfId="15069" xr:uid="{7096787C-FEAB-4E0F-8FC2-E3A320098EF5}"/>
    <cellStyle name="Note 2 3 2 2 2 2 2" xfId="35600" xr:uid="{6E38B1A9-CCA2-44C8-9DD6-0C4354C13A82}"/>
    <cellStyle name="Note 2 3 2 2 2 3" xfId="15068" xr:uid="{3B0C4772-9B86-47A8-8D75-FB41F6A063A9}"/>
    <cellStyle name="Note 2 3 2 2 2 3 2" xfId="35599" xr:uid="{F221F473-2C44-4D45-8563-D1D1B069D568}"/>
    <cellStyle name="Note 2 3 2 2 2 4" xfId="28415" xr:uid="{B29210F9-F6A6-481D-8E3F-9ACF8E529DC8}"/>
    <cellStyle name="Note 2 3 2 2 3" xfId="15070" xr:uid="{808C3B7C-BE1F-4550-B492-0C0935401095}"/>
    <cellStyle name="Note 2 3 2 2 3 2" xfId="35601" xr:uid="{DC78D65F-49BD-4561-AEA1-7F282EC5E638}"/>
    <cellStyle name="Note 2 3 2 2 4" xfId="15067" xr:uid="{23E4EB97-8109-49A3-8428-B28FF081BFB7}"/>
    <cellStyle name="Note 2 3 2 2 4 2" xfId="35598" xr:uid="{1FA5F74C-C825-47E0-9F7E-E521BFB44BB7}"/>
    <cellStyle name="Note 2 3 2 2 5" xfId="24641" xr:uid="{BCCE12F1-C653-434C-AE43-870AC7F66FA3}"/>
    <cellStyle name="Note 2 3 2 3" xfId="3038" xr:uid="{AACBE87D-5B30-46FA-A94C-47375126D465}"/>
    <cellStyle name="Note 2 3 2 3 2" xfId="6865" xr:uid="{C1943D8F-6BF1-4526-A9E7-49A9A162EC78}"/>
    <cellStyle name="Note 2 3 2 3 2 2" xfId="15073" xr:uid="{3BB2148F-53DA-49B5-A76E-55554606E518}"/>
    <cellStyle name="Note 2 3 2 3 2 2 2" xfId="35604" xr:uid="{3C4ECC10-E499-4593-BB39-9620A066DCAE}"/>
    <cellStyle name="Note 2 3 2 3 2 3" xfId="15072" xr:uid="{FE83514F-E6FE-4C25-83AF-14E776DA2D85}"/>
    <cellStyle name="Note 2 3 2 3 2 3 2" xfId="35603" xr:uid="{C5E432E5-C85A-43C0-B2CB-87D4B258E3B5}"/>
    <cellStyle name="Note 2 3 2 3 2 4" xfId="28355" xr:uid="{5471F00E-6A75-4650-BC40-FE9E83DBA05D}"/>
    <cellStyle name="Note 2 3 2 3 3" xfId="15074" xr:uid="{9B4C9C0C-1C20-4BCE-8215-122D7C1BC925}"/>
    <cellStyle name="Note 2 3 2 3 3 2" xfId="35605" xr:uid="{AF5259AF-9DF6-49CE-8D76-329CDFBC215B}"/>
    <cellStyle name="Note 2 3 2 3 4" xfId="15071" xr:uid="{B505C74E-E223-4F55-91B7-AF2A5C95E09A}"/>
    <cellStyle name="Note 2 3 2 3 4 2" xfId="35602" xr:uid="{A551DB96-362F-4706-96F1-C1D419BAEA80}"/>
    <cellStyle name="Note 2 3 2 3 5" xfId="24581" xr:uid="{570EEB73-B08A-4C3B-873A-8140E0DEDA7A}"/>
    <cellStyle name="Note 2 3 2 4" xfId="6520" xr:uid="{F3B6B99A-EB23-42EC-9DE5-152B2DE7FC21}"/>
    <cellStyle name="Note 2 3 2 4 2" xfId="15076" xr:uid="{EC44E4AB-F3DA-408D-BC23-ACC534B7B5D4}"/>
    <cellStyle name="Note 2 3 2 4 2 2" xfId="35607" xr:uid="{AA383836-14ED-4055-8575-2FFBDC86D89F}"/>
    <cellStyle name="Note 2 3 2 4 3" xfId="15075" xr:uid="{28D39D79-7CD0-42FD-B2D4-6B33F021AF88}"/>
    <cellStyle name="Note 2 3 2 4 3 2" xfId="35606" xr:uid="{3471C2CB-9D95-429A-89FA-658689EA4B8A}"/>
    <cellStyle name="Note 2 3 2 4 4" xfId="28009" xr:uid="{B2B3C4B1-41AA-43EC-B069-F6DA11E6D7B6}"/>
    <cellStyle name="Note 2 3 2 5" xfId="9705" xr:uid="{56FFBB9A-D62B-4323-8D5A-D5BF504B05AA}"/>
    <cellStyle name="Note 2 3 2 5 2" xfId="15077" xr:uid="{DA485F83-CAF9-4AEA-B6E1-75FE475B5BC2}"/>
    <cellStyle name="Note 2 3 2 5 2 2" xfId="35608" xr:uid="{D2E487C4-D390-45C8-BBDD-248F7079AB3E}"/>
    <cellStyle name="Note 2 3 2 5 3" xfId="31193" xr:uid="{1F696659-CC85-49CF-B8FF-BB5EA34967B6}"/>
    <cellStyle name="Note 2 3 2 6" xfId="15066" xr:uid="{4E702B02-5224-42AD-8E4D-91B35B26D76E}"/>
    <cellStyle name="Note 2 3 2 6 2" xfId="35597" xr:uid="{EDEC9FB8-F559-4150-9852-63DF03083DA3}"/>
    <cellStyle name="Note 2 3 2 7" xfId="24227" xr:uid="{3A33938D-E3E5-4A1C-BF40-0CBAA2CAF371}"/>
    <cellStyle name="Note 2 3 2 8" xfId="48823" xr:uid="{B14E44A7-578B-414F-901E-875A2A0B759A}"/>
    <cellStyle name="Note 2 3 3" xfId="2582" xr:uid="{BCB2A9C5-5E61-461C-BC45-721992241A71}"/>
    <cellStyle name="Note 2 3 3 2" xfId="6519" xr:uid="{C658E4DB-D8B2-483C-802E-170DB5B80630}"/>
    <cellStyle name="Note 2 3 3 2 2" xfId="15080" xr:uid="{C034D0C5-5315-4E51-9308-C33F3B006D11}"/>
    <cellStyle name="Note 2 3 3 2 2 2" xfId="35611" xr:uid="{A7E68156-60EF-4B39-8EA4-82B24E15F4FF}"/>
    <cellStyle name="Note 2 3 3 2 3" xfId="15079" xr:uid="{37ADB0E3-EA68-42FB-BE05-EA798192AAC1}"/>
    <cellStyle name="Note 2 3 3 2 3 2" xfId="35610" xr:uid="{FB621F4F-C72E-4891-9973-6AAC5A141267}"/>
    <cellStyle name="Note 2 3 3 2 4" xfId="28008" xr:uid="{3E62AD4D-60BC-497D-9C4B-2145858A4725}"/>
    <cellStyle name="Note 2 3 3 3" xfId="15081" xr:uid="{BA4E25C5-2B48-4470-9C2F-D973DDBE528F}"/>
    <cellStyle name="Note 2 3 3 3 2" xfId="35612" xr:uid="{5E3F9E3E-B9F1-4425-9EED-097C670A541F}"/>
    <cellStyle name="Note 2 3 3 4" xfId="15078" xr:uid="{A8DE932B-E4DE-4F80-8071-B3C7F4D098B3}"/>
    <cellStyle name="Note 2 3 3 4 2" xfId="35609" xr:uid="{6F199F90-50E8-4B7E-8DED-826E361FFDDF}"/>
    <cellStyle name="Note 2 3 3 5" xfId="24226" xr:uid="{ECE495B7-6DD1-4E72-9024-42C600D8C822}"/>
    <cellStyle name="Note 2 3 3 6" xfId="49331" xr:uid="{D26D01B2-8BBF-4F06-B5EB-18063828D5DE}"/>
    <cellStyle name="Note 2 3 4" xfId="3098" xr:uid="{8E6DB1C3-EC1D-4553-BC12-F7FC9FB00EB2}"/>
    <cellStyle name="Note 2 3 4 2" xfId="6924" xr:uid="{F95B3BD4-6F85-40CA-B4F8-A3040769BA34}"/>
    <cellStyle name="Note 2 3 4 2 2" xfId="15084" xr:uid="{E311E33D-BA38-4C6A-A631-5A85632AE264}"/>
    <cellStyle name="Note 2 3 4 2 2 2" xfId="35615" xr:uid="{3C894903-803C-450B-8781-3C7E93A88650}"/>
    <cellStyle name="Note 2 3 4 2 3" xfId="15083" xr:uid="{FD45A63D-21AD-4AD4-BE62-C75599996550}"/>
    <cellStyle name="Note 2 3 4 2 3 2" xfId="35614" xr:uid="{D6047751-8275-430B-AB82-18BA4FDF1463}"/>
    <cellStyle name="Note 2 3 4 2 4" xfId="28414" xr:uid="{6DC1D7F3-1182-4A61-8A7F-47B33FC04999}"/>
    <cellStyle name="Note 2 3 4 3" xfId="15085" xr:uid="{9143B0AA-C977-4EB9-A3CF-04AEADDE04EE}"/>
    <cellStyle name="Note 2 3 4 3 2" xfId="35616" xr:uid="{A9F15B00-BD38-471D-86CE-F96D15DEABD0}"/>
    <cellStyle name="Note 2 3 4 4" xfId="15082" xr:uid="{27F411F1-0D25-4AC0-B00B-E13D013B8280}"/>
    <cellStyle name="Note 2 3 4 4 2" xfId="35613" xr:uid="{3F4D6AA4-C2DF-4042-9536-238DC8ACBC06}"/>
    <cellStyle name="Note 2 3 4 5" xfId="24640" xr:uid="{54F3BBA8-98E9-45B0-B65F-1EFDED9904F2}"/>
    <cellStyle name="Note 2 3 5" xfId="3039" xr:uid="{3400A4ED-CA27-41B9-AA4D-491FFC2E0A2B}"/>
    <cellStyle name="Note 2 3 5 2" xfId="6866" xr:uid="{3488E234-899F-4F3B-9705-62868D9F76EE}"/>
    <cellStyle name="Note 2 3 5 2 2" xfId="28356" xr:uid="{462BB11B-3803-4A9F-A98E-9ABF497E729E}"/>
    <cellStyle name="Note 2 3 5 3" xfId="15086" xr:uid="{C734E316-DFAD-4F4D-8E88-CE2F7241717B}"/>
    <cellStyle name="Note 2 3 5 4" xfId="24582" xr:uid="{FE53F9AF-B3E7-4FFD-9E00-429F4E7A49C9}"/>
    <cellStyle name="Note 2 3 6" xfId="4741" xr:uid="{1E46D668-4088-4266-BA33-822D97E3C148}"/>
    <cellStyle name="Note 2 3 6 2" xfId="8509" xr:uid="{6F114E96-F98A-415C-ADB7-341BECDE442F}"/>
    <cellStyle name="Note 2 3 6 2 2" xfId="15088" xr:uid="{67D2909C-E1B2-42A9-ACBC-1395C1EFB40C}"/>
    <cellStyle name="Note 2 3 6 2 2 2" xfId="35618" xr:uid="{9E0B71CD-C876-4D73-BD9E-DF3F69F46D97}"/>
    <cellStyle name="Note 2 3 6 2 3" xfId="29999" xr:uid="{59D0E264-5DF1-49AD-A701-41EA094F4AA4}"/>
    <cellStyle name="Note 2 3 6 3" xfId="15087" xr:uid="{9A281B8D-3A7D-4998-B6CE-34DCB31667BC}"/>
    <cellStyle name="Note 2 3 6 3 2" xfId="35617" xr:uid="{2EC5E070-A4F7-447A-A45C-78CFCC9BCF83}"/>
    <cellStyle name="Note 2 3 6 4" xfId="26227" xr:uid="{429E06B5-3B3A-4C05-B049-B4CC37257FFD}"/>
    <cellStyle name="Note 2 3 7" xfId="6155" xr:uid="{F1048A21-DD51-41E1-B73B-2A41DCCA7DBA}"/>
    <cellStyle name="Note 2 3 7 2" xfId="27642" xr:uid="{C22FA560-1420-40B2-8F27-73A40E6776D2}"/>
    <cellStyle name="Note 2 3 8" xfId="9704" xr:uid="{3C42C07F-3D79-4309-B6E3-C8E3301CF42A}"/>
    <cellStyle name="Note 2 3 8 2" xfId="31192" xr:uid="{C2596113-D310-4497-AC66-9A4AFA951658}"/>
    <cellStyle name="Note 2 3 9" xfId="15065" xr:uid="{6311B596-DDCD-4653-98DD-13A6ADF1A93C}"/>
    <cellStyle name="Note 2 3 9 2" xfId="35596" xr:uid="{A82637B7-86AF-4191-A2C8-61670538B288}"/>
    <cellStyle name="Note 2 4" xfId="919" xr:uid="{32737C3D-DC1B-492B-98A0-542ADADDB8C4}"/>
    <cellStyle name="Note 2 4 10" xfId="23235" xr:uid="{06E05923-B233-4CB9-A159-E201C2150288}"/>
    <cellStyle name="Note 2 4 10 2" xfId="42950" xr:uid="{F6EBE7AA-C831-492E-A17F-7AF36DAB046A}"/>
    <cellStyle name="Note 2 4 11" xfId="23985" xr:uid="{08001BF5-6F4D-47F9-8723-2E3E5E4F9068}"/>
    <cellStyle name="Note 2 4 12" xfId="45360" xr:uid="{B8127D99-FA65-4360-B65B-86E011815E65}"/>
    <cellStyle name="Note 2 4 13" xfId="45509" xr:uid="{BB9D54F9-C51B-41AE-8D32-9EB614DE4FE8}"/>
    <cellStyle name="Note 2 4 14" xfId="47247" xr:uid="{E3DC700F-C343-4CF7-93F1-2EE1FC89AE1C}"/>
    <cellStyle name="Note 2 4 15" xfId="2274" xr:uid="{6865E7F4-28FA-4F7C-A0A7-2A0148AF2FD3}"/>
    <cellStyle name="Note 2 4 2" xfId="2585" xr:uid="{EBF2FE9D-4AD8-4DAE-AEF8-436D640809D7}"/>
    <cellStyle name="Note 2 4 2 2" xfId="3101" xr:uid="{B70EB5BD-7FB2-4D9A-B9FD-F401656F5F99}"/>
    <cellStyle name="Note 2 4 2 2 2" xfId="6927" xr:uid="{80602C96-D642-418A-AA71-3997F56C22D2}"/>
    <cellStyle name="Note 2 4 2 2 2 2" xfId="15093" xr:uid="{0CF0F973-9489-4D9E-8446-4FADB2CE1087}"/>
    <cellStyle name="Note 2 4 2 2 2 2 2" xfId="35623" xr:uid="{60CF6267-12A9-4906-91D0-EB037F4381C8}"/>
    <cellStyle name="Note 2 4 2 2 2 3" xfId="15092" xr:uid="{38851C40-9DB8-4708-B9A4-65CCEF05DA53}"/>
    <cellStyle name="Note 2 4 2 2 2 3 2" xfId="35622" xr:uid="{1AD84573-010F-4CBA-ADDE-586B392A4DD1}"/>
    <cellStyle name="Note 2 4 2 2 2 4" xfId="28417" xr:uid="{FCFC3250-7145-4644-B130-24477072F4BD}"/>
    <cellStyle name="Note 2 4 2 2 3" xfId="15094" xr:uid="{15CDE107-E012-40D1-9CA6-10289D74536A}"/>
    <cellStyle name="Note 2 4 2 2 3 2" xfId="35624" xr:uid="{B98AADBE-9A44-4EBD-B624-5C3B5B69013C}"/>
    <cellStyle name="Note 2 4 2 2 4" xfId="15091" xr:uid="{080D973E-9953-4694-8E35-D5A4D9517693}"/>
    <cellStyle name="Note 2 4 2 2 4 2" xfId="35621" xr:uid="{7E7ED6AF-2902-4B32-8F1A-53830D9A278F}"/>
    <cellStyle name="Note 2 4 2 2 5" xfId="24643" xr:uid="{A7B5598B-89D8-4701-9FB7-898003BA659C}"/>
    <cellStyle name="Note 2 4 2 3" xfId="3036" xr:uid="{DC2D6D22-3859-4E25-8CC8-2E9F8A6F2C1A}"/>
    <cellStyle name="Note 2 4 2 3 2" xfId="6863" xr:uid="{35493ED7-C922-4D40-AC0F-89852318CFEE}"/>
    <cellStyle name="Note 2 4 2 3 2 2" xfId="15097" xr:uid="{8B5D551C-8116-481B-889C-F5AE79E686C8}"/>
    <cellStyle name="Note 2 4 2 3 2 2 2" xfId="35627" xr:uid="{71341E54-B682-4430-A806-AE2AA9FC4818}"/>
    <cellStyle name="Note 2 4 2 3 2 3" xfId="15096" xr:uid="{28DCB7EC-FF76-4401-8BBA-EE74F8F82C71}"/>
    <cellStyle name="Note 2 4 2 3 2 3 2" xfId="35626" xr:uid="{65CF14BC-19F5-41D0-B7F9-119E5B83B791}"/>
    <cellStyle name="Note 2 4 2 3 2 4" xfId="28353" xr:uid="{AE153207-FC6E-43C5-A0D0-E35A8B4DACB9}"/>
    <cellStyle name="Note 2 4 2 3 3" xfId="15098" xr:uid="{26A3045C-14D4-4CF9-B065-2C7885EC0C94}"/>
    <cellStyle name="Note 2 4 2 3 3 2" xfId="35628" xr:uid="{3C7DF99C-5973-473C-8460-1130481836F8}"/>
    <cellStyle name="Note 2 4 2 3 4" xfId="15095" xr:uid="{7A5EE369-38ED-40B8-9163-34A7A64DF73C}"/>
    <cellStyle name="Note 2 4 2 3 4 2" xfId="35625" xr:uid="{3F0D17B7-3C34-4A2A-ADDF-A7B0EBD67EF5}"/>
    <cellStyle name="Note 2 4 2 3 5" xfId="24579" xr:uid="{31651CDF-4208-4E35-9BBA-3053AA94E8E7}"/>
    <cellStyle name="Note 2 4 2 4" xfId="6522" xr:uid="{CE604532-E6DE-4C6B-A0BE-9200DAB755AA}"/>
    <cellStyle name="Note 2 4 2 4 2" xfId="15100" xr:uid="{A7050BB2-7091-4F65-8C45-A6DFDCBAFEE7}"/>
    <cellStyle name="Note 2 4 2 4 2 2" xfId="35630" xr:uid="{820D3134-E0DF-41DD-8182-0754CD414989}"/>
    <cellStyle name="Note 2 4 2 4 3" xfId="15099" xr:uid="{64C8DC50-152E-4FD7-9F85-F0C483B3D249}"/>
    <cellStyle name="Note 2 4 2 4 3 2" xfId="35629" xr:uid="{E81F9C92-F1CF-44D2-B109-60BB9E5C94F9}"/>
    <cellStyle name="Note 2 4 2 4 4" xfId="28011" xr:uid="{48936C62-5E17-4F0E-A3AD-F0DA49ACE400}"/>
    <cellStyle name="Note 2 4 2 5" xfId="9707" xr:uid="{5792B93B-F8F8-4A08-850E-7F2739106FA4}"/>
    <cellStyle name="Note 2 4 2 5 2" xfId="15101" xr:uid="{8481C1A6-FC73-4013-93F1-41851E5C653C}"/>
    <cellStyle name="Note 2 4 2 5 2 2" xfId="35631" xr:uid="{952C4585-8A03-4179-90A7-7A7C7DE6F959}"/>
    <cellStyle name="Note 2 4 2 5 3" xfId="31195" xr:uid="{FBF312E1-CABA-4EDE-B54E-367CAC7C7864}"/>
    <cellStyle name="Note 2 4 2 6" xfId="15090" xr:uid="{8AC49EF0-7A40-4AB8-97D9-5ED254179DFD}"/>
    <cellStyle name="Note 2 4 2 6 2" xfId="35620" xr:uid="{05A7618D-CC1A-4702-A9CF-63862362197A}"/>
    <cellStyle name="Note 2 4 2 7" xfId="24229" xr:uid="{7BD48589-B625-4ACB-8388-FB36A222BA59}"/>
    <cellStyle name="Note 2 4 2 8" xfId="49006" xr:uid="{5C500641-0337-42C8-B1C5-8B7CE2F0F8A4}"/>
    <cellStyle name="Note 2 4 3" xfId="2584" xr:uid="{DF557D41-0619-4DFA-A162-8B50DC6C0C6D}"/>
    <cellStyle name="Note 2 4 3 2" xfId="6521" xr:uid="{72E7C6C6-6655-493D-9D4D-213ACE006182}"/>
    <cellStyle name="Note 2 4 3 2 2" xfId="15104" xr:uid="{4E4F2A65-2067-4305-8AC2-1774194A4440}"/>
    <cellStyle name="Note 2 4 3 2 2 2" xfId="35634" xr:uid="{92CC4847-ACED-4E24-BB21-C4D8258B4EC5}"/>
    <cellStyle name="Note 2 4 3 2 3" xfId="15103" xr:uid="{15A25D5C-2996-4435-B628-C6849EBED335}"/>
    <cellStyle name="Note 2 4 3 2 3 2" xfId="35633" xr:uid="{9EA9F8E6-53CF-46ED-8C3C-AA1F020F7368}"/>
    <cellStyle name="Note 2 4 3 2 4" xfId="28010" xr:uid="{CD608B8C-875A-4074-B80D-CD1A47259099}"/>
    <cellStyle name="Note 2 4 3 3" xfId="15105" xr:uid="{2C3CC063-4816-4F88-8460-0F0304831266}"/>
    <cellStyle name="Note 2 4 3 3 2" xfId="35635" xr:uid="{17212481-47E8-4D10-A9AD-53DC31160232}"/>
    <cellStyle name="Note 2 4 3 4" xfId="15102" xr:uid="{84BFBB3F-0758-43BC-8B8C-DA2C5FAFDBE8}"/>
    <cellStyle name="Note 2 4 3 4 2" xfId="35632" xr:uid="{AE68E85A-E21E-4666-BC07-E860EDAC8FB0}"/>
    <cellStyle name="Note 2 4 3 5" xfId="24228" xr:uid="{7CBFD62B-C88C-4402-9E05-5BEAE7938355}"/>
    <cellStyle name="Note 2 4 3 6" xfId="49512" xr:uid="{330659FE-3408-4564-92F4-33C93431E763}"/>
    <cellStyle name="Note 2 4 4" xfId="3100" xr:uid="{2A2FE9D8-8ECB-43B8-A224-F006BC75AF1D}"/>
    <cellStyle name="Note 2 4 4 2" xfId="6926" xr:uid="{1BEC5F7A-BD4A-4B5B-A9E0-8550D9FF6D7D}"/>
    <cellStyle name="Note 2 4 4 2 2" xfId="15108" xr:uid="{C7F85EB1-C856-4EDF-8197-1727F3308999}"/>
    <cellStyle name="Note 2 4 4 2 2 2" xfId="35638" xr:uid="{2FB5258F-4094-4070-AC12-7D5CB470DE6E}"/>
    <cellStyle name="Note 2 4 4 2 3" xfId="15107" xr:uid="{CF3AA6DD-E270-4F72-94A9-52E961F569B5}"/>
    <cellStyle name="Note 2 4 4 2 3 2" xfId="35637" xr:uid="{B554EDDD-F333-4AE6-97C9-561AADC92C94}"/>
    <cellStyle name="Note 2 4 4 2 4" xfId="28416" xr:uid="{337F805B-7E78-4121-A732-57D7179474C2}"/>
    <cellStyle name="Note 2 4 4 3" xfId="15109" xr:uid="{C16C7142-2C49-4282-8D19-B111EA425C7D}"/>
    <cellStyle name="Note 2 4 4 3 2" xfId="35639" xr:uid="{5599E0BB-1F2E-4D5F-A3ED-9E1A9647FEC4}"/>
    <cellStyle name="Note 2 4 4 4" xfId="15106" xr:uid="{2CBA89F2-BE03-4797-B9E7-430BD0DF9FD6}"/>
    <cellStyle name="Note 2 4 4 4 2" xfId="35636" xr:uid="{95C1BA5A-B334-4426-AE1D-8683D156EC45}"/>
    <cellStyle name="Note 2 4 4 5" xfId="24642" xr:uid="{22D85A01-0DBC-468A-A6BE-0B2E41373DC7}"/>
    <cellStyle name="Note 2 4 5" xfId="3037" xr:uid="{8F7A8CE4-1830-4E3E-8A8F-DC2269A27784}"/>
    <cellStyle name="Note 2 4 5 2" xfId="6864" xr:uid="{C14D9187-B683-4166-B0C0-7CD60D7C1FE0}"/>
    <cellStyle name="Note 2 4 5 2 2" xfId="28354" xr:uid="{E076DCB4-3291-43AC-86FF-05D463FF2F03}"/>
    <cellStyle name="Note 2 4 5 3" xfId="15110" xr:uid="{D6C77A9A-9ABB-4CFD-B305-53C1231246E3}"/>
    <cellStyle name="Note 2 4 5 4" xfId="24580" xr:uid="{923A923E-4926-44B6-9F24-920CA8CD8693}"/>
    <cellStyle name="Note 2 4 6" xfId="4948" xr:uid="{F1591893-8A33-497E-A5D7-F5373F7145FF}"/>
    <cellStyle name="Note 2 4 6 2" xfId="8714" xr:uid="{0D006A17-8C51-4928-95C9-560DB07B9AF8}"/>
    <cellStyle name="Note 2 4 6 2 2" xfId="15112" xr:uid="{56B406AA-FF0A-4615-9FA8-795064016A92}"/>
    <cellStyle name="Note 2 4 6 2 2 2" xfId="35641" xr:uid="{232253D4-D672-4960-ACA0-D42B48B79EAA}"/>
    <cellStyle name="Note 2 4 6 2 3" xfId="30204" xr:uid="{8936B7C0-E0B0-4685-8F89-873EDF5A383A}"/>
    <cellStyle name="Note 2 4 6 3" xfId="15111" xr:uid="{0E4F3969-4254-4557-BECF-6FCFF6A4232D}"/>
    <cellStyle name="Note 2 4 6 3 2" xfId="35640" xr:uid="{B58D6F1C-B8C2-4871-958D-6B47B0CB5D40}"/>
    <cellStyle name="Note 2 4 6 4" xfId="26435" xr:uid="{1A9E6126-BE4E-400A-9C51-E17DB55CE568}"/>
    <cellStyle name="Note 2 4 7" xfId="6337" xr:uid="{1E9C554D-57D1-46F1-AE61-0BE933670606}"/>
    <cellStyle name="Note 2 4 7 2" xfId="27825" xr:uid="{24B64C27-2F85-438B-AF6A-D3BA43D9AFA7}"/>
    <cellStyle name="Note 2 4 8" xfId="9706" xr:uid="{4710C719-1EAF-42BF-88A4-3F383990DDA0}"/>
    <cellStyle name="Note 2 4 8 2" xfId="31194" xr:uid="{094542B9-3EEF-41D2-A8FE-FCE7C6A0FC2C}"/>
    <cellStyle name="Note 2 4 9" xfId="15089" xr:uid="{4D9C6A6F-473D-49A1-81BC-7F2D6457F635}"/>
    <cellStyle name="Note 2 4 9 2" xfId="35619" xr:uid="{D7AE952F-E863-4D43-BD73-6B6EBA19FFCC}"/>
    <cellStyle name="Note 2 5" xfId="920" xr:uid="{F56B66B5-8A5C-4351-A167-3DDF4CECEB0D}"/>
    <cellStyle name="Note 2 5 10" xfId="45361" xr:uid="{FB9B9A91-728C-441F-B726-92B7E765BF7C}"/>
    <cellStyle name="Note 2 5 11" xfId="45510" xr:uid="{11EE07D0-6024-43B5-9DB1-84BB06A78623}"/>
    <cellStyle name="Note 2 5 12" xfId="48580" xr:uid="{3A817AB1-AFF1-4F6D-9A18-E2BE10C31EE5}"/>
    <cellStyle name="Note 2 5 13" xfId="2586" xr:uid="{6B073EEB-E3E1-487D-BBB9-C74A69934527}"/>
    <cellStyle name="Note 2 5 2" xfId="3102" xr:uid="{3E0F8385-8A6B-4F6E-835E-B898E7927DFF}"/>
    <cellStyle name="Note 2 5 2 2" xfId="6928" xr:uid="{A108B9BA-4EDA-498F-B437-091B0D40F320}"/>
    <cellStyle name="Note 2 5 2 2 2" xfId="15116" xr:uid="{F2C80909-42F7-4F8B-99AF-C75DF4DE5D6D}"/>
    <cellStyle name="Note 2 5 2 2 2 2" xfId="15117" xr:uid="{D02F3D49-8600-42CB-B847-4905A36BA9E9}"/>
    <cellStyle name="Note 2 5 2 2 2 2 2" xfId="35646" xr:uid="{020E57EF-4BD8-4944-9D87-94B6D30C3EE2}"/>
    <cellStyle name="Note 2 5 2 2 2 3" xfId="35645" xr:uid="{E0CC8B2F-3B5D-4486-8FA7-A5A653C1DD5F}"/>
    <cellStyle name="Note 2 5 2 2 3" xfId="15118" xr:uid="{2E5F15F1-0FA5-46DD-9B6C-CB075AAF882C}"/>
    <cellStyle name="Note 2 5 2 2 3 2" xfId="35647" xr:uid="{00B4BE65-F857-4F21-B1FB-939733E6EF9A}"/>
    <cellStyle name="Note 2 5 2 2 4" xfId="15115" xr:uid="{87933C90-025D-4F66-8111-BD942C5E7A0F}"/>
    <cellStyle name="Note 2 5 2 2 4 2" xfId="35644" xr:uid="{B5539EB7-A4CB-431B-9F76-BCB4BF17C310}"/>
    <cellStyle name="Note 2 5 2 2 5" xfId="28418" xr:uid="{E0286D76-C3E7-4DAC-A753-2BB4C1ACD961}"/>
    <cellStyle name="Note 2 5 2 3" xfId="15119" xr:uid="{52C3F2C1-65B4-4616-9B57-F16D6AEAC83A}"/>
    <cellStyle name="Note 2 5 2 3 2" xfId="15120" xr:uid="{EC3F973B-DF48-4E7C-A174-3A001EC7D44E}"/>
    <cellStyle name="Note 2 5 2 3 2 2" xfId="15121" xr:uid="{0FC6C27F-84FA-48E1-8654-5F403502770A}"/>
    <cellStyle name="Note 2 5 2 3 2 2 2" xfId="35650" xr:uid="{C50D9CE4-01AE-4BDB-9266-39D017F476C9}"/>
    <cellStyle name="Note 2 5 2 3 2 3" xfId="35649" xr:uid="{79E06EDB-80DC-4000-8323-462B9F507EE1}"/>
    <cellStyle name="Note 2 5 2 3 3" xfId="15122" xr:uid="{B607B4BC-AD89-43C4-B803-8725044183C8}"/>
    <cellStyle name="Note 2 5 2 3 3 2" xfId="35651" xr:uid="{141C1EBE-B332-4A88-B106-39D2B4E58FD4}"/>
    <cellStyle name="Note 2 5 2 3 4" xfId="35648" xr:uid="{07362CEF-694D-4D5C-A057-0FEF6D8643AC}"/>
    <cellStyle name="Note 2 5 2 4" xfId="15123" xr:uid="{241A8E0D-C053-4BC2-AF19-25068B1A0C4D}"/>
    <cellStyle name="Note 2 5 2 4 2" xfId="15124" xr:uid="{80029376-B819-42E9-B6D9-E8758B851607}"/>
    <cellStyle name="Note 2 5 2 4 2 2" xfId="35653" xr:uid="{D768A86D-9428-40D5-A2D0-134F6857A485}"/>
    <cellStyle name="Note 2 5 2 4 3" xfId="35652" xr:uid="{55BD2B37-8167-4C40-959B-3AA24268DD1D}"/>
    <cellStyle name="Note 2 5 2 5" xfId="15125" xr:uid="{33ED1EE2-76BF-4D60-9532-E11B0FD245C3}"/>
    <cellStyle name="Note 2 5 2 5 2" xfId="35654" xr:uid="{3520BC0E-F2DF-4BF1-A377-B76A28D0C0DA}"/>
    <cellStyle name="Note 2 5 2 6" xfId="15114" xr:uid="{282E70B4-43F4-4A62-B935-E05EA0417374}"/>
    <cellStyle name="Note 2 5 2 6 2" xfId="35643" xr:uid="{F9427470-2ABC-4AC5-B573-80A3E7B7DDD5}"/>
    <cellStyle name="Note 2 5 2 7" xfId="24644" xr:uid="{65AACF8C-F918-4882-8F42-6530E7B9312A}"/>
    <cellStyle name="Note 2 5 3" xfId="3035" xr:uid="{A3F49568-4025-4123-B639-8D3DDC1DD234}"/>
    <cellStyle name="Note 2 5 3 2" xfId="6862" xr:uid="{CC4DFB4E-D815-4F77-BBFC-81F8F8A6C206}"/>
    <cellStyle name="Note 2 5 3 2 2" xfId="15128" xr:uid="{75FCC4D4-E08F-4E05-B5BE-13A25F0072CA}"/>
    <cellStyle name="Note 2 5 3 2 2 2" xfId="35657" xr:uid="{CDF41D96-4B0B-4A84-8282-6648D55C297D}"/>
    <cellStyle name="Note 2 5 3 2 3" xfId="15127" xr:uid="{B3AB1EE4-8764-40DA-89EB-6DB06CDABCAA}"/>
    <cellStyle name="Note 2 5 3 2 3 2" xfId="35656" xr:uid="{A8CB9460-5EDD-451E-B68B-A160DFEF4941}"/>
    <cellStyle name="Note 2 5 3 2 4" xfId="28352" xr:uid="{ABF5EFBA-1780-4575-92EF-2BB6655A40B1}"/>
    <cellStyle name="Note 2 5 3 3" xfId="15129" xr:uid="{7E0084D1-F78F-428C-8858-C7301DD69DC5}"/>
    <cellStyle name="Note 2 5 3 3 2" xfId="35658" xr:uid="{ADF82D48-BEE7-4D70-A804-59A52AEF808B}"/>
    <cellStyle name="Note 2 5 3 4" xfId="15126" xr:uid="{9E98C236-F3D8-4D69-B89E-68901F42B131}"/>
    <cellStyle name="Note 2 5 3 4 2" xfId="35655" xr:uid="{37C72022-C2EC-4722-961B-54F9E209444C}"/>
    <cellStyle name="Note 2 5 3 5" xfId="24578" xr:uid="{1F6C5038-731E-4AE4-9802-5CF183B5B0FB}"/>
    <cellStyle name="Note 2 5 4" xfId="6523" xr:uid="{C6397D18-6F69-4387-B832-197167C26841}"/>
    <cellStyle name="Note 2 5 4 2" xfId="15131" xr:uid="{93089528-2B41-453A-ADF0-00ABA5895A9C}"/>
    <cellStyle name="Note 2 5 4 2 2" xfId="15132" xr:uid="{CC34CE25-4502-4B97-8DCD-57F72C1319D8}"/>
    <cellStyle name="Note 2 5 4 2 2 2" xfId="35661" xr:uid="{6544E2DB-1A5F-4236-8177-8FE44C58F5C4}"/>
    <cellStyle name="Note 2 5 4 2 3" xfId="35660" xr:uid="{86754C34-2620-4C05-AE28-9F0B923068C1}"/>
    <cellStyle name="Note 2 5 4 3" xfId="15133" xr:uid="{F0B07B13-7D22-43FA-BA9C-38D5E04167F1}"/>
    <cellStyle name="Note 2 5 4 3 2" xfId="35662" xr:uid="{4AB44D24-EFF8-4046-8965-FB95E87DB8A9}"/>
    <cellStyle name="Note 2 5 4 4" xfId="15130" xr:uid="{D46B5048-3D1E-4FEF-A1FA-1DFF3CACAE93}"/>
    <cellStyle name="Note 2 5 4 4 2" xfId="35659" xr:uid="{A02F5573-E945-47A7-AFC2-8C17D3CED848}"/>
    <cellStyle name="Note 2 5 4 5" xfId="28012" xr:uid="{9C2D7231-9823-4636-9C82-61A1554E6385}"/>
    <cellStyle name="Note 2 5 5" xfId="9708" xr:uid="{14CFCF06-740A-47D9-9FD4-6FD6D5B3CC76}"/>
    <cellStyle name="Note 2 5 5 2" xfId="15134" xr:uid="{84A2DF4C-FF67-4B4B-9218-69F8C0F0FAFB}"/>
    <cellStyle name="Note 2 5 5 3" xfId="31196" xr:uid="{8EF02C3E-2CF5-4E9E-90E2-A8BF559C99D6}"/>
    <cellStyle name="Note 2 5 6" xfId="15135" xr:uid="{A30E61A6-7050-4270-97FD-99075DFAFA56}"/>
    <cellStyle name="Note 2 5 6 2" xfId="15136" xr:uid="{C1608566-037B-4138-82DF-1CBAE1E48F1B}"/>
    <cellStyle name="Note 2 5 6 2 2" xfId="35664" xr:uid="{403479DD-33E7-41B5-B5C7-63669870EEAE}"/>
    <cellStyle name="Note 2 5 6 3" xfId="35663" xr:uid="{6E5F93E8-F558-464E-8D6B-9977AF4F42A7}"/>
    <cellStyle name="Note 2 5 7" xfId="15113" xr:uid="{A7F8A68A-08D8-4EEE-AAF6-CE9919F56BB6}"/>
    <cellStyle name="Note 2 5 7 2" xfId="35642" xr:uid="{64210B76-95CC-4325-B21B-733F7BA5FED0}"/>
    <cellStyle name="Note 2 5 8" xfId="23236" xr:uid="{60903306-19E2-4990-8E92-2EA0CCC88B6D}"/>
    <cellStyle name="Note 2 5 8 2" xfId="42951" xr:uid="{084779C1-5884-4ED1-894F-362E85ED40BF}"/>
    <cellStyle name="Note 2 5 9" xfId="24230" xr:uid="{736157C9-A125-4000-AFE4-430D22715B34}"/>
    <cellStyle name="Note 2 6" xfId="921" xr:uid="{AEBD6E8C-B65A-4C5E-963E-3DBD9397D2D0}"/>
    <cellStyle name="Note 2 6 10" xfId="2757" xr:uid="{59087752-8B56-49A8-941B-BF19AED57EDD}"/>
    <cellStyle name="Note 2 6 2" xfId="2900" xr:uid="{6EE60E51-33B5-409B-940A-584EB28C5D80}"/>
    <cellStyle name="Note 2 6 2 2" xfId="6728" xr:uid="{292979D1-474A-4939-867D-2F7D579CF28D}"/>
    <cellStyle name="Note 2 6 2 2 2" xfId="28218" xr:uid="{6585FBDE-9BF7-4CC9-827B-2AA9FAAC2E19}"/>
    <cellStyle name="Note 2 6 2 3" xfId="9885" xr:uid="{42A85D0B-0F8F-445E-834B-C3C593754A06}"/>
    <cellStyle name="Note 2 6 2 3 2" xfId="31372" xr:uid="{9A5144D2-7EAA-4A4C-AB47-EA42370947EB}"/>
    <cellStyle name="Note 2 6 2 4" xfId="15138" xr:uid="{F779D44E-C7B0-4EEE-A362-AE6FF0746796}"/>
    <cellStyle name="Note 2 6 2 5" xfId="24444" xr:uid="{04A2F4D4-65F7-43D3-B59F-D06F9A86030B}"/>
    <cellStyle name="Note 2 6 3" xfId="6620" xr:uid="{07A966E9-1146-4F8E-8782-F42B845DF703}"/>
    <cellStyle name="Note 2 6 3 2" xfId="28109" xr:uid="{36B7C66E-86AC-43D0-AF5B-F0C9D19B96D9}"/>
    <cellStyle name="Note 2 6 4" xfId="9779" xr:uid="{27008E64-F31B-4184-B837-850C354D7742}"/>
    <cellStyle name="Note 2 6 4 2" xfId="31266" xr:uid="{0F776B87-68D5-478F-8436-E8DCA32E6449}"/>
    <cellStyle name="Note 2 6 5" xfId="15137" xr:uid="{69138A4C-10E4-45BC-B898-21A62A8DC2F3}"/>
    <cellStyle name="Note 2 6 6" xfId="23237" xr:uid="{A4465C6B-AE7C-4405-95EC-F680F5927B90}"/>
    <cellStyle name="Note 2 6 6 2" xfId="42952" xr:uid="{EE92BABF-DC49-477E-B395-D7B4F3945274}"/>
    <cellStyle name="Note 2 6 7" xfId="24335" xr:uid="{FD3A1C27-2865-4955-8868-133914D048C7}"/>
    <cellStyle name="Note 2 6 8" xfId="45362" xr:uid="{84D16DA0-B388-48CD-BA9B-7B3278F5BA04}"/>
    <cellStyle name="Note 2 6 9" xfId="45511" xr:uid="{BD24C6AD-CD16-4B04-A1AC-9B8B6184B54A}"/>
    <cellStyle name="Note 2 7" xfId="922" xr:uid="{308B63C5-8EE7-4558-BB88-8785996B41BF}"/>
    <cellStyle name="Note 2 7 10" xfId="2784" xr:uid="{AF5F0A62-75C6-41A7-8288-0627CF1005F3}"/>
    <cellStyle name="Note 2 7 2" xfId="2927" xr:uid="{CF731771-A53D-40B6-B10B-D96EAC46D865}"/>
    <cellStyle name="Note 2 7 2 2" xfId="6755" xr:uid="{B08109BF-1928-4C21-A619-8CC1BE441BE7}"/>
    <cellStyle name="Note 2 7 2 2 2" xfId="28245" xr:uid="{F8C44F6A-6607-4EA0-811B-99D5E49A0F79}"/>
    <cellStyle name="Note 2 7 2 3" xfId="9912" xr:uid="{A8C8DF3E-969F-4477-B51B-3AC018052A2F}"/>
    <cellStyle name="Note 2 7 2 3 2" xfId="31399" xr:uid="{3A891D2C-6FFE-4D40-B595-8B6F582004D9}"/>
    <cellStyle name="Note 2 7 2 4" xfId="15140" xr:uid="{6995D43D-FCE3-4EC6-9C2F-9AE955A83A43}"/>
    <cellStyle name="Note 2 7 2 5" xfId="24471" xr:uid="{735017CE-2BAF-4FD3-A794-07468EE674C9}"/>
    <cellStyle name="Note 2 7 3" xfId="6647" xr:uid="{0B303223-5196-4ACD-8B99-D8B714A02C60}"/>
    <cellStyle name="Note 2 7 3 2" xfId="28136" xr:uid="{7E3FBE76-372D-43F5-B38B-C28AF22A42BB}"/>
    <cellStyle name="Note 2 7 4" xfId="9806" xr:uid="{89578650-74C2-4FE7-9B7F-89A2C7EEC76C}"/>
    <cellStyle name="Note 2 7 4 2" xfId="31293" xr:uid="{D35F29F3-71A7-4EF6-A874-60B6D312F448}"/>
    <cellStyle name="Note 2 7 5" xfId="15139" xr:uid="{299C4617-56AA-4AAD-92A3-78781F1B2BC6}"/>
    <cellStyle name="Note 2 7 6" xfId="23238" xr:uid="{6B5587C7-DEC4-4837-AB4C-8B7F2166E4B5}"/>
    <cellStyle name="Note 2 7 6 2" xfId="42953" xr:uid="{3E4D6142-B64D-4D20-9CD5-ADC2D6C212EF}"/>
    <cellStyle name="Note 2 7 7" xfId="24362" xr:uid="{A3BD62BA-C189-4422-84D0-01F201E55490}"/>
    <cellStyle name="Note 2 7 8" xfId="45363" xr:uid="{9B88BBF5-48BB-4C24-B854-18D9CB12039B}"/>
    <cellStyle name="Note 2 7 9" xfId="45512" xr:uid="{5762B1F5-0EAC-4DB7-BC26-9292D3E830D8}"/>
    <cellStyle name="Note 2 8" xfId="923" xr:uid="{5B7D2C6D-E89F-43A4-90FD-BBD13D26907B}"/>
    <cellStyle name="Note 2 8 2" xfId="6512" xr:uid="{9461A792-5C47-47D3-B897-A4A781193B32}"/>
    <cellStyle name="Note 2 8 2 2" xfId="15142" xr:uid="{6B9479B8-96D9-4CD5-B68A-95E9F29A980E}"/>
    <cellStyle name="Note 2 8 2 3" xfId="28001" xr:uid="{3DB6B33C-0F9F-4AFB-AD37-213E9F1CA2E4}"/>
    <cellStyle name="Note 2 8 3" xfId="15141" xr:uid="{5C8E9797-934E-47B1-B898-8415B70C0AC9}"/>
    <cellStyle name="Note 2 8 4" xfId="23239" xr:uid="{F7278F51-C094-4D3C-B5EF-3D8BAAFC5711}"/>
    <cellStyle name="Note 2 8 4 2" xfId="42954" xr:uid="{3DE106B8-F889-4D43-A5D5-D0EF041A3890}"/>
    <cellStyle name="Note 2 8 5" xfId="24219" xr:uid="{87C08563-8C94-42DC-86B9-31D1B316D47F}"/>
    <cellStyle name="Note 2 8 6" xfId="45364" xr:uid="{1709231C-60D3-40C8-AAE1-C9B4B994477A}"/>
    <cellStyle name="Note 2 8 7" xfId="45513" xr:uid="{23D26159-CBBD-4C13-9E38-D0F7842CB2F7}"/>
    <cellStyle name="Note 2 8 8" xfId="2575" xr:uid="{F11127E4-5400-4228-95FD-41835C2F14BC}"/>
    <cellStyle name="Note 2 9" xfId="910" xr:uid="{B89764D9-143D-45FE-A9EE-2EDFFA6CA03D}"/>
    <cellStyle name="Note 2 9 2" xfId="6917" xr:uid="{A5AE56D0-CB1B-4CCB-9FD0-D4706682853F}"/>
    <cellStyle name="Note 2 9 2 2" xfId="15144" xr:uid="{BE2F8D9E-046C-44CC-9E8E-1E255FFCF071}"/>
    <cellStyle name="Note 2 9 2 3" xfId="28407" xr:uid="{4740EF4C-9D53-4327-A70D-7F69BD342A0C}"/>
    <cellStyle name="Note 2 9 3" xfId="15143" xr:uid="{9E350282-66F4-41FC-9A60-CE3D34116875}"/>
    <cellStyle name="Note 2 9 4" xfId="23240" xr:uid="{8ACD341B-5A47-4286-AC32-E5E099A1264A}"/>
    <cellStyle name="Note 2 9 4 2" xfId="42955" xr:uid="{23BC7FD7-B739-45C2-B607-D0A54F04B612}"/>
    <cellStyle name="Note 2 9 5" xfId="24633" xr:uid="{C68DB3C4-124F-476E-BB45-1F7D2F795FA8}"/>
    <cellStyle name="Note 2 9 6" xfId="45365" xr:uid="{A219796A-1D13-42BF-BF7A-8E06A36BF3FF}"/>
    <cellStyle name="Note 2 9 7" xfId="45514" xr:uid="{847CE99E-6D3C-45C6-9F3F-391397F343D3}"/>
    <cellStyle name="Note 2 9 8" xfId="3091" xr:uid="{CC8744E4-5356-450A-A580-7025E9DA6C57}"/>
    <cellStyle name="Note 2_PENERBITAN NOVEMBER 2012 (2)" xfId="924" xr:uid="{50CA833A-8D80-4F9E-9ABE-C1D6B114FCB6}"/>
    <cellStyle name="Note 20 2" xfId="15145" xr:uid="{E3B89AEF-CBB9-4C6B-877C-7533049DAB90}"/>
    <cellStyle name="Note 20 2 2" xfId="15146" xr:uid="{3196A520-D4C4-4AEF-B868-5101CDDE72F2}"/>
    <cellStyle name="Note 20 2 2 2" xfId="15147" xr:uid="{C45EB771-36CD-4FE8-9A33-1F347B630020}"/>
    <cellStyle name="Note 20 2 2 2 2" xfId="15148" xr:uid="{8BDF0ECA-6F03-4C09-B0CC-D7F57EE091D1}"/>
    <cellStyle name="Note 20 2 2 2 2 2" xfId="15149" xr:uid="{0CC1BC6F-F0BE-4748-B153-BBFD888590C2}"/>
    <cellStyle name="Note 20 2 2 2 2 2 2" xfId="35669" xr:uid="{3C88C89B-CE10-498B-AA86-461C15F78C3C}"/>
    <cellStyle name="Note 20 2 2 2 2 3" xfId="35668" xr:uid="{E7153334-B7DB-4D09-A865-FFB60AC2E3F9}"/>
    <cellStyle name="Note 20 2 2 2 3" xfId="15150" xr:uid="{B147D10F-B6EA-4230-88DE-B445237E6036}"/>
    <cellStyle name="Note 20 2 2 2 3 2" xfId="35670" xr:uid="{BAD292B2-4787-41BF-B460-2D6AE69BF2F0}"/>
    <cellStyle name="Note 20 2 2 2 4" xfId="35667" xr:uid="{330DCD1E-8A3E-4546-AC74-6B72D8A037F2}"/>
    <cellStyle name="Note 20 2 2 3" xfId="15151" xr:uid="{E712021D-CACA-4EEB-B291-BFCECF55F20C}"/>
    <cellStyle name="Note 20 2 2 3 2" xfId="15152" xr:uid="{F7320FC6-B4F4-4A11-A449-3D9D56F30BC0}"/>
    <cellStyle name="Note 20 2 2 3 2 2" xfId="35672" xr:uid="{699736BD-53F4-4DB4-BB3D-E047D9840AD1}"/>
    <cellStyle name="Note 20 2 2 3 3" xfId="35671" xr:uid="{DCD183A4-B008-4889-BE68-09D63971E7F7}"/>
    <cellStyle name="Note 20 2 2 4" xfId="15153" xr:uid="{F9247F1C-18E7-4B04-AE90-B8ED1AF1DEB6}"/>
    <cellStyle name="Note 20 2 2 4 2" xfId="15154" xr:uid="{EF94B6FA-39E7-48EA-BC2F-125C9F579943}"/>
    <cellStyle name="Note 20 2 2 4 2 2" xfId="35674" xr:uid="{65394869-0353-4C6A-BE4E-846B3701CE9D}"/>
    <cellStyle name="Note 20 2 2 4 3" xfId="35673" xr:uid="{E0CAA11A-EC13-483D-9D8C-B752F66D40EB}"/>
    <cellStyle name="Note 20 2 2 5" xfId="15155" xr:uid="{5AF34DD8-F48A-430F-803E-C78681CC2634}"/>
    <cellStyle name="Note 20 2 2 5 2" xfId="35675" xr:uid="{2879E997-A4D6-469E-A28D-DFCF216D344A}"/>
    <cellStyle name="Note 20 2 2 6" xfId="35666" xr:uid="{F2C6A78F-C573-488D-9077-1D1857B91F35}"/>
    <cellStyle name="Note 20 2 3" xfId="15156" xr:uid="{23AABE26-E8FB-4FB0-B9CF-63A1E07C5B2D}"/>
    <cellStyle name="Note 20 2 3 2" xfId="15157" xr:uid="{B50FE0CA-3457-455C-A467-311E975FBC85}"/>
    <cellStyle name="Note 20 2 3 2 2" xfId="15158" xr:uid="{2F5DDF67-4B74-4694-893A-1714AD3A6A37}"/>
    <cellStyle name="Note 20 2 3 2 2 2" xfId="35678" xr:uid="{5B585285-E907-4395-B686-729E205E29D7}"/>
    <cellStyle name="Note 20 2 3 2 3" xfId="35677" xr:uid="{FC63173B-95CC-47B6-B9A3-BDBD69A256BE}"/>
    <cellStyle name="Note 20 2 3 3" xfId="15159" xr:uid="{32AD329E-051E-438B-A3EC-E20100292E25}"/>
    <cellStyle name="Note 20 2 3 3 2" xfId="35679" xr:uid="{5E2BED4D-FB2B-4931-A75A-67E3F42C8F3B}"/>
    <cellStyle name="Note 20 2 3 4" xfId="35676" xr:uid="{06DE8EDC-2028-4C19-8840-AC1F233F0661}"/>
    <cellStyle name="Note 20 2 4" xfId="15160" xr:uid="{B35B0273-481E-4D8A-865B-40DE43715F05}"/>
    <cellStyle name="Note 20 2 4 2" xfId="15161" xr:uid="{19D7C005-0560-42D7-A609-0C09E7573341}"/>
    <cellStyle name="Note 20 2 4 2 2" xfId="35681" xr:uid="{80533BB2-F46A-4034-AB81-0A46E360A091}"/>
    <cellStyle name="Note 20 2 4 3" xfId="35680" xr:uid="{E709FB1C-8E60-459C-80B9-DC059567D37D}"/>
    <cellStyle name="Note 20 2 5" xfId="15162" xr:uid="{08D5499F-32AE-43F3-A963-FA12EEC34144}"/>
    <cellStyle name="Note 20 2 5 2" xfId="15163" xr:uid="{316D16F6-8C5F-4814-81D8-F372C22527E7}"/>
    <cellStyle name="Note 20 2 5 2 2" xfId="35683" xr:uid="{74C28E77-E818-42A7-A632-0A2864ABF491}"/>
    <cellStyle name="Note 20 2 5 3" xfId="35682" xr:uid="{BF9F0DD5-E9EE-4BF6-A9BA-01FCC61B6ED4}"/>
    <cellStyle name="Note 20 2 6" xfId="15164" xr:uid="{CF4E3F1D-2378-4D1F-9C86-DCE95F4AF947}"/>
    <cellStyle name="Note 20 2 6 2" xfId="35684" xr:uid="{B98030EC-D73C-40B2-9C06-1E271C68BE00}"/>
    <cellStyle name="Note 20 2 7" xfId="35665" xr:uid="{5E615DEC-BCAA-485B-A96D-381BC2DFC25E}"/>
    <cellStyle name="Note 21 2" xfId="15165" xr:uid="{1C6984AA-EC48-4398-9132-6C37EF9C7FEA}"/>
    <cellStyle name="Note 21 2 2" xfId="15166" xr:uid="{2F7DC6F0-75E1-474C-A46F-F17B6E64A354}"/>
    <cellStyle name="Note 21 2 2 2" xfId="15167" xr:uid="{233E1A06-4A67-4CCA-90F1-C219B13295F5}"/>
    <cellStyle name="Note 21 2 2 2 2" xfId="15168" xr:uid="{FED5AA87-E869-48F3-996D-A0F6FA639EA6}"/>
    <cellStyle name="Note 21 2 2 2 2 2" xfId="15169" xr:uid="{06B4BEBB-1B04-4DF4-9C8D-9D00E802B6F9}"/>
    <cellStyle name="Note 21 2 2 2 2 2 2" xfId="35689" xr:uid="{E159E6ED-4411-4805-AEB6-39E4767B4B0F}"/>
    <cellStyle name="Note 21 2 2 2 2 3" xfId="35688" xr:uid="{5A572347-3BE4-453C-8662-16EE6748A49C}"/>
    <cellStyle name="Note 21 2 2 2 3" xfId="15170" xr:uid="{2276C063-D9CA-4453-B441-9B7907D04836}"/>
    <cellStyle name="Note 21 2 2 2 3 2" xfId="35690" xr:uid="{632988E7-7004-4EE4-AA38-EC8811E0C7B6}"/>
    <cellStyle name="Note 21 2 2 2 4" xfId="35687" xr:uid="{64F3D12C-9D6A-49AC-B9D6-42C61EEC8379}"/>
    <cellStyle name="Note 21 2 2 3" xfId="15171" xr:uid="{DAC43A82-D4F7-4430-A665-F52DF67825FF}"/>
    <cellStyle name="Note 21 2 2 3 2" xfId="15172" xr:uid="{A300357D-86CC-4A2A-AE25-4E84A9191C17}"/>
    <cellStyle name="Note 21 2 2 3 2 2" xfId="35692" xr:uid="{DB4B28B5-E8D0-4652-A89A-F03C49FA7786}"/>
    <cellStyle name="Note 21 2 2 3 3" xfId="35691" xr:uid="{9B05924D-D787-4F15-BC64-B758A6EC8A5A}"/>
    <cellStyle name="Note 21 2 2 4" xfId="15173" xr:uid="{776FCAF4-4640-4508-ABA4-92DFF66CF32E}"/>
    <cellStyle name="Note 21 2 2 4 2" xfId="15174" xr:uid="{87904922-B70E-4A9C-A736-C1BFF6ECAB44}"/>
    <cellStyle name="Note 21 2 2 4 2 2" xfId="35694" xr:uid="{F65C6A2D-DB68-4C98-B495-6EBEAB7389FC}"/>
    <cellStyle name="Note 21 2 2 4 3" xfId="35693" xr:uid="{789BB2DE-021D-45BA-8F96-5F36B55A1AFF}"/>
    <cellStyle name="Note 21 2 2 5" xfId="15175" xr:uid="{E984088D-3E64-469B-8AE2-11D30136A983}"/>
    <cellStyle name="Note 21 2 2 5 2" xfId="35695" xr:uid="{BC0A2C7F-9758-43A8-AEAA-C694CEFDA7E6}"/>
    <cellStyle name="Note 21 2 2 6" xfId="35686" xr:uid="{4CD57073-6287-4811-9068-D0BD441DCAA9}"/>
    <cellStyle name="Note 21 2 3" xfId="15176" xr:uid="{884F1256-0213-4EDE-82B8-AD8820197DEC}"/>
    <cellStyle name="Note 21 2 3 2" xfId="15177" xr:uid="{A0B35760-C508-40EE-B25D-4BDB98B6A59E}"/>
    <cellStyle name="Note 21 2 3 2 2" xfId="15178" xr:uid="{F4D68CAE-5D3B-4C00-AD62-EF96FDCCD098}"/>
    <cellStyle name="Note 21 2 3 2 2 2" xfId="35698" xr:uid="{5E336BAC-1D2A-4C61-85AE-D4658B7DB712}"/>
    <cellStyle name="Note 21 2 3 2 3" xfId="35697" xr:uid="{E355254B-EDCB-46EE-AD9E-199229B7FBE5}"/>
    <cellStyle name="Note 21 2 3 3" xfId="15179" xr:uid="{583CC268-65D7-4759-8A1D-DE86E0119E0A}"/>
    <cellStyle name="Note 21 2 3 3 2" xfId="35699" xr:uid="{B6FBD577-0CDB-4D21-9A0D-4C011532EE44}"/>
    <cellStyle name="Note 21 2 3 4" xfId="35696" xr:uid="{9D339131-925F-4722-BF68-BF8C61617CB0}"/>
    <cellStyle name="Note 21 2 4" xfId="15180" xr:uid="{2C8773E2-DF2C-4894-A4B2-99AF8AA6636D}"/>
    <cellStyle name="Note 21 2 4 2" xfId="15181" xr:uid="{CDC18DA4-B696-44BA-BD68-D9277468A015}"/>
    <cellStyle name="Note 21 2 4 2 2" xfId="35701" xr:uid="{17746AED-C042-4B0D-8A47-2DD754768AFF}"/>
    <cellStyle name="Note 21 2 4 3" xfId="35700" xr:uid="{B3AF54E6-9E8C-4801-83D7-B3B43EAD6F9F}"/>
    <cellStyle name="Note 21 2 5" xfId="15182" xr:uid="{87B09E0B-3D03-42C5-ACB0-D58B6BE521FF}"/>
    <cellStyle name="Note 21 2 5 2" xfId="15183" xr:uid="{B1E39620-1EC7-4FC5-80EC-CF5152676E13}"/>
    <cellStyle name="Note 21 2 5 2 2" xfId="35703" xr:uid="{0BC0A0DD-D819-481F-9C3B-B99E6D658A3B}"/>
    <cellStyle name="Note 21 2 5 3" xfId="35702" xr:uid="{C0FB6EA6-DE5D-47E3-A84B-CEC7AFB5CF91}"/>
    <cellStyle name="Note 21 2 6" xfId="15184" xr:uid="{4CA3963A-154B-4739-B479-30A00892F3AF}"/>
    <cellStyle name="Note 21 2 6 2" xfId="35704" xr:uid="{A5B72EDE-C25D-4D20-B127-1E009F93A438}"/>
    <cellStyle name="Note 21 2 7" xfId="35685" xr:uid="{EE5B81DD-AA63-4E2C-A1D7-C1772B31116B}"/>
    <cellStyle name="Note 22" xfId="15185" xr:uid="{BE7E2740-BDD0-4FAB-A28A-161CE4CA9A17}"/>
    <cellStyle name="Note 22 2" xfId="15186" xr:uid="{730BED65-32D9-4AEB-9689-A714B02ACA46}"/>
    <cellStyle name="Note 23" xfId="15187" xr:uid="{978E457A-6F78-4395-A277-5951CAD3CFDD}"/>
    <cellStyle name="Note 23 2" xfId="15188" xr:uid="{583CE77A-5B90-4B91-A81A-D5C1A2CA71C9}"/>
    <cellStyle name="Note 24" xfId="15189" xr:uid="{4D182ACD-439F-4049-9390-8697B2BEF133}"/>
    <cellStyle name="Note 24 2" xfId="15190" xr:uid="{14A16805-6FDA-479F-9EC3-54A8153B5994}"/>
    <cellStyle name="Note 25" xfId="15191" xr:uid="{B725F287-DCFB-4605-A808-2FBF3E8B9EFD}"/>
    <cellStyle name="Note 25 2" xfId="15192" xr:uid="{3C85E6DD-031C-4669-B22B-19A9549E8B28}"/>
    <cellStyle name="Note 26" xfId="15193" xr:uid="{E4550C58-20CB-4A22-BE92-E40AD982B46E}"/>
    <cellStyle name="Note 26 2" xfId="15194" xr:uid="{80DE523A-92B7-414A-B11E-CEE52AD10106}"/>
    <cellStyle name="Note 3" xfId="925" xr:uid="{12B54164-62A2-4E19-BB06-FC885367A492}"/>
    <cellStyle name="Note 3 10" xfId="15195" xr:uid="{721F00F9-B588-459B-9BC2-0AB29D8B34E1}"/>
    <cellStyle name="Note 3 10 2" xfId="15196" xr:uid="{83DA9656-ECAC-43F9-A436-BF67D2CEBB38}"/>
    <cellStyle name="Note 3 10 2 2" xfId="15197" xr:uid="{C359892C-FCAC-4F02-83B4-57B06465320C}"/>
    <cellStyle name="Note 3 10 2 2 2" xfId="15198" xr:uid="{5273778A-F407-44E2-A05C-8804522C780F}"/>
    <cellStyle name="Note 3 10 2 2 2 2" xfId="15199" xr:uid="{BB105FAC-2C9D-4DD2-8291-4F3449E6A402}"/>
    <cellStyle name="Note 3 10 2 2 2 2 2" xfId="35709" xr:uid="{0A2BF21D-C32F-4633-A126-771776878010}"/>
    <cellStyle name="Note 3 10 2 2 2 3" xfId="35708" xr:uid="{FE69BE12-8A74-475D-9108-C54CE7A2450B}"/>
    <cellStyle name="Note 3 10 2 2 3" xfId="15200" xr:uid="{5AF33476-17C0-4126-9EE2-0693DDD24263}"/>
    <cellStyle name="Note 3 10 2 2 3 2" xfId="35710" xr:uid="{7228F957-F017-4EBF-B97B-B3053DA999BB}"/>
    <cellStyle name="Note 3 10 2 2 4" xfId="35707" xr:uid="{165BA230-6666-43A1-9E01-509AFA3C7ADD}"/>
    <cellStyle name="Note 3 10 2 3" xfId="15201" xr:uid="{76644BBC-1572-44FB-8B1D-226C553EBA58}"/>
    <cellStyle name="Note 3 10 2 3 2" xfId="15202" xr:uid="{6CE395EF-EC86-4D04-BD82-923399BC597D}"/>
    <cellStyle name="Note 3 10 2 3 2 2" xfId="35712" xr:uid="{4102224D-DC68-4AE1-99F3-D0C62DA13272}"/>
    <cellStyle name="Note 3 10 2 3 3" xfId="35711" xr:uid="{DC06B97C-CBB3-4765-BA3E-10A112A0295F}"/>
    <cellStyle name="Note 3 10 2 4" xfId="15203" xr:uid="{D298E6C0-9D6E-4D48-BF3A-5D9E3390155E}"/>
    <cellStyle name="Note 3 10 2 4 2" xfId="15204" xr:uid="{07CAFD74-D1EB-4AD6-B64D-14E612A87BEB}"/>
    <cellStyle name="Note 3 10 2 4 2 2" xfId="35714" xr:uid="{9E68FE16-C191-4E3D-A164-5DE391A33888}"/>
    <cellStyle name="Note 3 10 2 4 3" xfId="35713" xr:uid="{20956F5A-88C4-4D0E-92C6-5ECEE2C39FB7}"/>
    <cellStyle name="Note 3 10 2 5" xfId="15205" xr:uid="{25571E6B-2694-40E0-9ECC-94AC906213FE}"/>
    <cellStyle name="Note 3 10 2 5 2" xfId="35715" xr:uid="{97744784-28CB-4C34-A16D-96D6F3E7923E}"/>
    <cellStyle name="Note 3 10 2 6" xfId="35706" xr:uid="{4EC2C1EF-E15B-4816-8CB3-4023B6337F30}"/>
    <cellStyle name="Note 3 10 3" xfId="15206" xr:uid="{BDDDA202-C725-4984-96A4-52EC51B16D3F}"/>
    <cellStyle name="Note 3 10 3 2" xfId="15207" xr:uid="{CBFDD11D-C847-4D93-962E-FC1AB79247BC}"/>
    <cellStyle name="Note 3 10 3 2 2" xfId="15208" xr:uid="{ED21E569-F34B-4936-90D5-4C803BC3F5C7}"/>
    <cellStyle name="Note 3 10 3 2 2 2" xfId="35718" xr:uid="{995C2281-80F8-4DB4-AC58-2E5B53645121}"/>
    <cellStyle name="Note 3 10 3 2 3" xfId="35717" xr:uid="{EF343BED-B76D-4962-BCCA-2017989213AE}"/>
    <cellStyle name="Note 3 10 3 3" xfId="15209" xr:uid="{383B11F4-0A6C-435B-8D5D-5A54844BFFA2}"/>
    <cellStyle name="Note 3 10 3 3 2" xfId="35719" xr:uid="{C8189773-51B7-4711-A932-9C9119419D91}"/>
    <cellStyle name="Note 3 10 3 4" xfId="35716" xr:uid="{14365226-F86C-47CE-A1F8-FEC4B1B33646}"/>
    <cellStyle name="Note 3 10 4" xfId="15210" xr:uid="{6A5F6558-3114-4823-A4E6-0D18BED06697}"/>
    <cellStyle name="Note 3 10 4 2" xfId="15211" xr:uid="{96717838-590E-4DB2-87DB-22173FD19879}"/>
    <cellStyle name="Note 3 10 4 2 2" xfId="35721" xr:uid="{F2245E1A-1AAF-4870-8145-68B4B1DC987F}"/>
    <cellStyle name="Note 3 10 4 3" xfId="35720" xr:uid="{7EFC4AD0-2097-45D8-A77A-89FE9C8AA47F}"/>
    <cellStyle name="Note 3 10 5" xfId="15212" xr:uid="{8F3D57EA-C2DE-4C1E-ACF7-49AC52C10A52}"/>
    <cellStyle name="Note 3 10 5 2" xfId="15213" xr:uid="{C8E61226-A85C-4A47-AEEF-9456AA8D5BA0}"/>
    <cellStyle name="Note 3 10 5 2 2" xfId="35723" xr:uid="{9C32FD8D-337C-4A5D-A653-1B5363B3B56F}"/>
    <cellStyle name="Note 3 10 5 3" xfId="35722" xr:uid="{A8426E53-A113-44A3-BF6D-BD6C3BC75869}"/>
    <cellStyle name="Note 3 10 6" xfId="15214" xr:uid="{32FA6B01-034F-4E4C-B791-45F35ED97542}"/>
    <cellStyle name="Note 3 10 6 2" xfId="35724" xr:uid="{ABB98AB8-DAB1-4F73-AF5F-0DDA3737BC52}"/>
    <cellStyle name="Note 3 10 7" xfId="35705" xr:uid="{ADF8C4C6-2133-4B26-B607-82427C996203}"/>
    <cellStyle name="Note 3 11" xfId="15215" xr:uid="{2D2A9F7B-A148-42BA-80DB-56F3F339FD18}"/>
    <cellStyle name="Note 3 11 2" xfId="15216" xr:uid="{61EBAABA-1256-4DCF-BF46-B1D62EA50C95}"/>
    <cellStyle name="Note 3 11 2 2" xfId="15217" xr:uid="{2A2FE04F-A7B7-4A64-B3D3-D9587E766359}"/>
    <cellStyle name="Note 3 11 2 2 2" xfId="15218" xr:uid="{B1648907-4606-4920-B7E1-9248FAE43843}"/>
    <cellStyle name="Note 3 11 2 2 2 2" xfId="15219" xr:uid="{E76AB2C0-468C-481F-982A-25730599B2DF}"/>
    <cellStyle name="Note 3 11 2 2 2 2 2" xfId="35729" xr:uid="{019CDD6F-CE09-467B-BEF8-BBB428516872}"/>
    <cellStyle name="Note 3 11 2 2 2 3" xfId="35728" xr:uid="{7C032699-5324-423E-B1C0-8BE5BDC45853}"/>
    <cellStyle name="Note 3 11 2 2 3" xfId="15220" xr:uid="{1FB69B8A-8E38-4DAB-95B3-54DEEC0B9D0D}"/>
    <cellStyle name="Note 3 11 2 2 3 2" xfId="35730" xr:uid="{4B79ECEF-92F5-4ED6-8B8F-2E058CF95737}"/>
    <cellStyle name="Note 3 11 2 2 4" xfId="35727" xr:uid="{2CFC9650-D991-407E-B696-C0A57F8A4CAF}"/>
    <cellStyle name="Note 3 11 2 3" xfId="15221" xr:uid="{307FDC6F-8DC2-42DE-AC4D-059F1DF5BA5C}"/>
    <cellStyle name="Note 3 11 2 3 2" xfId="15222" xr:uid="{DF330991-ADE0-4E62-A00A-2C5DF83CD47A}"/>
    <cellStyle name="Note 3 11 2 3 2 2" xfId="35732" xr:uid="{98E1C197-8FAB-4DC8-97E9-A08B3DFC8D79}"/>
    <cellStyle name="Note 3 11 2 3 3" xfId="35731" xr:uid="{36A1DD9B-A315-4AA4-8BB7-136839F8564F}"/>
    <cellStyle name="Note 3 11 2 4" xfId="15223" xr:uid="{E22AE579-0419-42DC-8063-18F611C14107}"/>
    <cellStyle name="Note 3 11 2 4 2" xfId="15224" xr:uid="{29C7D81C-2DF9-41E8-9B22-83D139DA1A13}"/>
    <cellStyle name="Note 3 11 2 4 2 2" xfId="35734" xr:uid="{32392D56-0D56-4491-8C5E-2CB8D4CC1277}"/>
    <cellStyle name="Note 3 11 2 4 3" xfId="35733" xr:uid="{7F83E2DD-2792-466B-8B2D-F65012A59839}"/>
    <cellStyle name="Note 3 11 2 5" xfId="15225" xr:uid="{6438AD4F-6E19-4C07-9A3C-A5A63C343EB2}"/>
    <cellStyle name="Note 3 11 2 5 2" xfId="35735" xr:uid="{65FCF2A3-5B10-439B-9B3C-19AEE5190DFA}"/>
    <cellStyle name="Note 3 11 2 6" xfId="35726" xr:uid="{B6C4A6FB-A36B-47E1-B85C-D279D4C8D554}"/>
    <cellStyle name="Note 3 11 3" xfId="15226" xr:uid="{2BC219EB-0B52-43E9-9589-CE18AC43BD20}"/>
    <cellStyle name="Note 3 11 3 2" xfId="15227" xr:uid="{1D6C6DFA-B5FD-4DF5-AEAF-D23C10702181}"/>
    <cellStyle name="Note 3 11 3 2 2" xfId="15228" xr:uid="{B4824AE4-0431-4D67-9A59-D6ECF3297B86}"/>
    <cellStyle name="Note 3 11 3 2 2 2" xfId="35738" xr:uid="{5FBD87A5-E30F-471E-8E8B-C0F04B43B194}"/>
    <cellStyle name="Note 3 11 3 2 3" xfId="35737" xr:uid="{1011DC78-B1BF-4D38-AD0E-7134C1F890C5}"/>
    <cellStyle name="Note 3 11 3 3" xfId="15229" xr:uid="{C62A96D9-6F48-48F7-9C3F-8DF222E7BCEA}"/>
    <cellStyle name="Note 3 11 3 3 2" xfId="35739" xr:uid="{08E33E1D-A0B4-4757-8B42-E1B6F62C8DB8}"/>
    <cellStyle name="Note 3 11 3 4" xfId="35736" xr:uid="{121F1828-5EAD-4EE0-8327-6727CAC5BB43}"/>
    <cellStyle name="Note 3 11 4" xfId="15230" xr:uid="{DF114750-B02B-43AD-A5A2-938B2A43B91F}"/>
    <cellStyle name="Note 3 11 4 2" xfId="15231" xr:uid="{4B1340C9-E691-4863-A96F-D6A244495ECD}"/>
    <cellStyle name="Note 3 11 4 2 2" xfId="35741" xr:uid="{7FE25D6B-8090-4F37-B62F-9688D90EE536}"/>
    <cellStyle name="Note 3 11 4 3" xfId="35740" xr:uid="{171AECC8-5A97-4DBB-B4CD-8BE8F3DB85A1}"/>
    <cellStyle name="Note 3 11 5" xfId="15232" xr:uid="{6E19D130-96E8-473C-8C31-8AC4872BD7F6}"/>
    <cellStyle name="Note 3 11 5 2" xfId="15233" xr:uid="{F0B755A8-4FAD-4A6C-A25B-CCADE1BA6B86}"/>
    <cellStyle name="Note 3 11 5 2 2" xfId="35743" xr:uid="{8E0C2681-8466-4282-82CC-2CE609E0982C}"/>
    <cellStyle name="Note 3 11 5 3" xfId="35742" xr:uid="{EFA512F8-1FA1-484A-A9C1-19B6CEEF1ACF}"/>
    <cellStyle name="Note 3 11 6" xfId="15234" xr:uid="{DCA9232E-F7D0-4FDB-B67B-6A9587ED2509}"/>
    <cellStyle name="Note 3 11 6 2" xfId="35744" xr:uid="{0FCC83E8-27DD-4340-8012-F8EEF94D2233}"/>
    <cellStyle name="Note 3 11 7" xfId="35725" xr:uid="{D3C60D16-A066-4A7A-BED1-50BA8E6D7E84}"/>
    <cellStyle name="Note 3 12" xfId="15235" xr:uid="{E813DBB7-8478-49D2-ACF7-1DCB31936588}"/>
    <cellStyle name="Note 3 12 2" xfId="15236" xr:uid="{1466A055-7F00-4739-A3DA-7C396FB779D4}"/>
    <cellStyle name="Note 3 12 2 2" xfId="15237" xr:uid="{089EEDDF-5800-4DF9-9167-B314E2AA3F1B}"/>
    <cellStyle name="Note 3 12 2 2 2" xfId="15238" xr:uid="{E9FC7523-0DF6-40AD-ABC4-238CFFA4D759}"/>
    <cellStyle name="Note 3 12 2 2 2 2" xfId="15239" xr:uid="{53530F78-F32F-4294-83B8-8407474BD09E}"/>
    <cellStyle name="Note 3 12 2 2 2 2 2" xfId="35749" xr:uid="{1286AB77-7935-4C92-97CC-11F345584BFC}"/>
    <cellStyle name="Note 3 12 2 2 2 3" xfId="35748" xr:uid="{03BB83B0-FB53-474B-B49E-F571FB404A38}"/>
    <cellStyle name="Note 3 12 2 2 3" xfId="15240" xr:uid="{1C50582A-612F-46FB-B4FA-46A49E38D7A0}"/>
    <cellStyle name="Note 3 12 2 2 3 2" xfId="35750" xr:uid="{C3D5EBD2-BBBC-47AC-A2C9-A7E0910AE234}"/>
    <cellStyle name="Note 3 12 2 2 4" xfId="35747" xr:uid="{66246283-DBA5-479E-BACE-8532514E9413}"/>
    <cellStyle name="Note 3 12 2 3" xfId="15241" xr:uid="{2F9A790F-C0E0-40F4-925F-2A9C7295D499}"/>
    <cellStyle name="Note 3 12 2 3 2" xfId="15242" xr:uid="{9039C8F8-A30F-4EFB-8996-46FB34F7AF33}"/>
    <cellStyle name="Note 3 12 2 3 2 2" xfId="35752" xr:uid="{CC7A2F68-E11E-4912-BFB1-973A76D26D29}"/>
    <cellStyle name="Note 3 12 2 3 3" xfId="35751" xr:uid="{99C2E0F6-B7DD-4F38-9E7B-1858BD450B18}"/>
    <cellStyle name="Note 3 12 2 4" xfId="15243" xr:uid="{AB375B81-BE2F-44B4-98A1-082B1ED1A509}"/>
    <cellStyle name="Note 3 12 2 4 2" xfId="15244" xr:uid="{E5690048-57E9-4625-9BF2-E95C260C24BC}"/>
    <cellStyle name="Note 3 12 2 4 2 2" xfId="35754" xr:uid="{7369A749-59D3-4FAB-8C18-43E842802EEA}"/>
    <cellStyle name="Note 3 12 2 4 3" xfId="35753" xr:uid="{D45F5E5A-E2C1-464F-93E6-550D21F26953}"/>
    <cellStyle name="Note 3 12 2 5" xfId="15245" xr:uid="{5E4AB176-625D-40C6-8B83-8D7F7C204858}"/>
    <cellStyle name="Note 3 12 2 5 2" xfId="35755" xr:uid="{D868E48B-C4D5-404B-8D09-6B0D0C30A407}"/>
    <cellStyle name="Note 3 12 2 6" xfId="35746" xr:uid="{44A3E71B-5B6C-497D-8298-41DB5EE8CA2E}"/>
    <cellStyle name="Note 3 12 3" xfId="15246" xr:uid="{DBACBFA6-4942-4E87-B20B-13C7592A745B}"/>
    <cellStyle name="Note 3 12 3 2" xfId="15247" xr:uid="{6D3A0AE3-52E6-49EF-A01C-6CCD6320E8BB}"/>
    <cellStyle name="Note 3 12 3 2 2" xfId="15248" xr:uid="{0C34E68D-0BC7-41C3-AEA0-4308DA2E0FCD}"/>
    <cellStyle name="Note 3 12 3 2 2 2" xfId="35758" xr:uid="{EDED3C7C-DD6D-4D2E-AC8B-A27B0D8BF9D3}"/>
    <cellStyle name="Note 3 12 3 2 3" xfId="35757" xr:uid="{08C271E8-B521-4B31-83DC-F2C286D3FD47}"/>
    <cellStyle name="Note 3 12 3 3" xfId="15249" xr:uid="{7FA63BC7-199B-437C-9B88-B084BE7E4318}"/>
    <cellStyle name="Note 3 12 3 3 2" xfId="35759" xr:uid="{7A0397B2-8523-4386-8A39-51F81BB00871}"/>
    <cellStyle name="Note 3 12 3 4" xfId="35756" xr:uid="{43D344E1-4138-4ED1-833E-A7B8C856CEAE}"/>
    <cellStyle name="Note 3 12 4" xfId="15250" xr:uid="{7D7C8DBE-FB81-4F65-B167-EA0CC163034A}"/>
    <cellStyle name="Note 3 12 4 2" xfId="15251" xr:uid="{31546A67-87CC-4899-8407-23CC6C19FCA3}"/>
    <cellStyle name="Note 3 12 4 2 2" xfId="35761" xr:uid="{DCB0D47D-C974-4F70-821F-E9B9968D5687}"/>
    <cellStyle name="Note 3 12 4 3" xfId="35760" xr:uid="{2E96DEC4-EAF2-4969-B4E3-059C46572F10}"/>
    <cellStyle name="Note 3 12 5" xfId="15252" xr:uid="{09A0BB12-C1D5-4F92-B1D8-F561E5F357C8}"/>
    <cellStyle name="Note 3 12 5 2" xfId="15253" xr:uid="{DEA7BC05-D302-4F6C-BFA6-A1FB06EB6DA6}"/>
    <cellStyle name="Note 3 12 5 2 2" xfId="35763" xr:uid="{4509673D-BAB1-472A-885D-1F3E1CF2C3C3}"/>
    <cellStyle name="Note 3 12 5 3" xfId="35762" xr:uid="{C0510D0B-83B1-45A9-A756-51BA894F6041}"/>
    <cellStyle name="Note 3 12 6" xfId="15254" xr:uid="{002C3A10-05A5-44C4-8214-E24F61796E10}"/>
    <cellStyle name="Note 3 12 6 2" xfId="35764" xr:uid="{FE2627C5-5D82-4035-99AE-07FC6A6426FB}"/>
    <cellStyle name="Note 3 12 7" xfId="35745" xr:uid="{18AF76ED-F5EA-4A8B-BD94-ACDAC7062991}"/>
    <cellStyle name="Note 3 13" xfId="15255" xr:uid="{7A1D907C-8F98-4992-8C70-C69B5A4F27C6}"/>
    <cellStyle name="Note 3 13 2" xfId="15256" xr:uid="{1BA59B86-1490-4319-8114-6A81C624A7EB}"/>
    <cellStyle name="Note 3 13 2 2" xfId="15257" xr:uid="{D236581B-763F-49EC-921E-DEF9CC1C8CCD}"/>
    <cellStyle name="Note 3 13 2 2 2" xfId="15258" xr:uid="{0E2A8978-970F-4824-8098-12185E38B8BC}"/>
    <cellStyle name="Note 3 13 2 2 2 2" xfId="15259" xr:uid="{956D0B29-1637-408A-A719-17ED027317A2}"/>
    <cellStyle name="Note 3 13 2 2 2 2 2" xfId="35769" xr:uid="{7499D356-DE37-4C76-B9DF-113DC20FB88E}"/>
    <cellStyle name="Note 3 13 2 2 2 3" xfId="35768" xr:uid="{FBFA3BF3-23EA-4500-9234-915440768C85}"/>
    <cellStyle name="Note 3 13 2 2 3" xfId="15260" xr:uid="{0CBB6D08-E291-4D32-A746-0A5DF3F2A64B}"/>
    <cellStyle name="Note 3 13 2 2 3 2" xfId="35770" xr:uid="{1F246A34-8227-4300-8527-DDA90AE75F3A}"/>
    <cellStyle name="Note 3 13 2 2 4" xfId="35767" xr:uid="{CB44F3D6-4E18-466C-A43C-FDD9E1CFC3B1}"/>
    <cellStyle name="Note 3 13 2 3" xfId="15261" xr:uid="{9C28BCD0-F169-400C-86F3-2CF372C00B4E}"/>
    <cellStyle name="Note 3 13 2 3 2" xfId="15262" xr:uid="{3C7BE5CC-0DCB-475A-9565-DCD2F12899CA}"/>
    <cellStyle name="Note 3 13 2 3 2 2" xfId="35772" xr:uid="{0AB429B4-5990-47FE-9FBA-071D3F1289AB}"/>
    <cellStyle name="Note 3 13 2 3 3" xfId="35771" xr:uid="{D2654A30-5C7A-4510-B3EE-C66D797CFFDE}"/>
    <cellStyle name="Note 3 13 2 4" xfId="15263" xr:uid="{7C085CE0-5227-481F-9C5D-F6C7BE28B377}"/>
    <cellStyle name="Note 3 13 2 4 2" xfId="15264" xr:uid="{EEC3C83B-9A8E-448B-8B5D-37A497D8159B}"/>
    <cellStyle name="Note 3 13 2 4 2 2" xfId="35774" xr:uid="{47CB64D6-26F3-41B4-8346-2CBD91FB23CB}"/>
    <cellStyle name="Note 3 13 2 4 3" xfId="35773" xr:uid="{9C18CCCB-4F5E-4427-9AA2-14F742532D0C}"/>
    <cellStyle name="Note 3 13 2 5" xfId="15265" xr:uid="{742D5ED4-2B83-4B48-962F-4E4BEE232A79}"/>
    <cellStyle name="Note 3 13 2 5 2" xfId="35775" xr:uid="{127B3E85-554D-43FF-B2CA-25793984B5AF}"/>
    <cellStyle name="Note 3 13 2 6" xfId="35766" xr:uid="{289493B1-12B4-4B38-AC41-0676A8688FF9}"/>
    <cellStyle name="Note 3 13 3" xfId="15266" xr:uid="{2B289748-F979-4AAB-B3BD-E6CF7DAEDECD}"/>
    <cellStyle name="Note 3 13 3 2" xfId="15267" xr:uid="{F6DA0D64-94C2-48A2-8681-D83246E861D5}"/>
    <cellStyle name="Note 3 13 3 2 2" xfId="15268" xr:uid="{F296A09F-8DDB-4EDA-9156-D1F792FFD035}"/>
    <cellStyle name="Note 3 13 3 2 2 2" xfId="35778" xr:uid="{85B681EA-7192-462A-B90C-6142C623502B}"/>
    <cellStyle name="Note 3 13 3 2 3" xfId="35777" xr:uid="{00C776EE-DD2E-4B95-968B-933994130269}"/>
    <cellStyle name="Note 3 13 3 3" xfId="15269" xr:uid="{5A9A45F2-BE0D-4F48-B1D3-AF2EC1934570}"/>
    <cellStyle name="Note 3 13 3 3 2" xfId="35779" xr:uid="{21254BAB-208E-4D25-BDBD-9960A0F19981}"/>
    <cellStyle name="Note 3 13 3 4" xfId="35776" xr:uid="{C68AAAD5-E5F1-4680-AEC7-899E2A473427}"/>
    <cellStyle name="Note 3 13 4" xfId="15270" xr:uid="{2E090F4F-F499-4AF9-BB13-4DDC31785D0F}"/>
    <cellStyle name="Note 3 13 4 2" xfId="15271" xr:uid="{89D040A0-4464-428C-853A-06C4D7B3B48D}"/>
    <cellStyle name="Note 3 13 4 2 2" xfId="35781" xr:uid="{9822BA35-1FC8-487A-A619-2B51D305A3A9}"/>
    <cellStyle name="Note 3 13 4 3" xfId="35780" xr:uid="{6BB2B3B0-92B7-4C29-99A8-D98563912F75}"/>
    <cellStyle name="Note 3 13 5" xfId="15272" xr:uid="{F67936A3-5503-4DA5-99B8-E8304A25A267}"/>
    <cellStyle name="Note 3 13 5 2" xfId="15273" xr:uid="{9632B025-D8BA-4405-BA13-624CD66F7E61}"/>
    <cellStyle name="Note 3 13 5 2 2" xfId="35783" xr:uid="{7756B750-06D9-49E3-BFCC-0D805885183A}"/>
    <cellStyle name="Note 3 13 5 3" xfId="35782" xr:uid="{1F203D82-906A-4E54-AC2B-E28993EE8396}"/>
    <cellStyle name="Note 3 13 6" xfId="15274" xr:uid="{011C0DA7-B05A-4CDC-B057-A28282948D9C}"/>
    <cellStyle name="Note 3 13 6 2" xfId="35784" xr:uid="{13A64A98-0C77-4AB5-8E87-E1943D983286}"/>
    <cellStyle name="Note 3 13 7" xfId="35765" xr:uid="{BD0A040F-E173-4B4A-B392-DF76A428C9F3}"/>
    <cellStyle name="Note 3 14" xfId="15275" xr:uid="{2CE34953-98E1-4206-B22C-DCD6002E9F6C}"/>
    <cellStyle name="Note 3 14 2" xfId="15276" xr:uid="{F1C4D870-67CD-4ECF-B9BF-815DC8C87A23}"/>
    <cellStyle name="Note 3 14 2 2" xfId="15277" xr:uid="{4C9A5707-88F4-4B7B-A717-A37AD27FCDDE}"/>
    <cellStyle name="Note 3 14 2 2 2" xfId="15278" xr:uid="{2C4F6593-273C-4512-9752-8C313ADAEE13}"/>
    <cellStyle name="Note 3 14 2 2 2 2" xfId="15279" xr:uid="{DF6D9E4C-1ADE-4376-8313-1FCC0A184124}"/>
    <cellStyle name="Note 3 14 2 2 2 2 2" xfId="35789" xr:uid="{BA4BEA2E-E4AC-4889-9636-F3C840481BDA}"/>
    <cellStyle name="Note 3 14 2 2 2 3" xfId="35788" xr:uid="{6CBFD696-9BBD-4ED2-8D1C-2FBC4B03E5D2}"/>
    <cellStyle name="Note 3 14 2 2 3" xfId="15280" xr:uid="{3B193650-C102-4ED8-A4E8-15621C6E7753}"/>
    <cellStyle name="Note 3 14 2 2 3 2" xfId="35790" xr:uid="{4B1C41D8-F622-48D1-9336-EFC8DD9F9276}"/>
    <cellStyle name="Note 3 14 2 2 4" xfId="35787" xr:uid="{16578DB2-AC70-4DDD-8D4A-2A08BFFBB8B1}"/>
    <cellStyle name="Note 3 14 2 3" xfId="15281" xr:uid="{A721C253-7945-474C-8C04-E9AF4EE1A58E}"/>
    <cellStyle name="Note 3 14 2 3 2" xfId="15282" xr:uid="{44D24817-EEE7-4D88-8A7B-ADF144F55A0E}"/>
    <cellStyle name="Note 3 14 2 3 2 2" xfId="35792" xr:uid="{BC461E5D-888A-40FE-8E24-46AE89D9042D}"/>
    <cellStyle name="Note 3 14 2 3 3" xfId="35791" xr:uid="{614BA229-EE68-4AA5-8502-FCCDEA1D265C}"/>
    <cellStyle name="Note 3 14 2 4" xfId="15283" xr:uid="{4CA62F44-A509-49B0-A84C-A131EBAF67C0}"/>
    <cellStyle name="Note 3 14 2 4 2" xfId="15284" xr:uid="{7294934D-8C94-47EE-AF38-A33EB8A83F34}"/>
    <cellStyle name="Note 3 14 2 4 2 2" xfId="35794" xr:uid="{3045BE49-8C85-4F01-8359-DD71CEE94019}"/>
    <cellStyle name="Note 3 14 2 4 3" xfId="35793" xr:uid="{C2C3F5E6-A300-4173-8B59-B3601DD94651}"/>
    <cellStyle name="Note 3 14 2 5" xfId="15285" xr:uid="{ACCA0C22-80F3-4AB9-9F72-551ED174E96A}"/>
    <cellStyle name="Note 3 14 2 5 2" xfId="35795" xr:uid="{EBEE6AFD-3E2A-4635-B2C5-87CA9049818A}"/>
    <cellStyle name="Note 3 14 2 6" xfId="35786" xr:uid="{74CF903F-6E9C-4C68-B42D-7E95A89CE766}"/>
    <cellStyle name="Note 3 14 3" xfId="15286" xr:uid="{679E798C-8B8F-47E7-A934-6FA30CAA065C}"/>
    <cellStyle name="Note 3 14 3 2" xfId="15287" xr:uid="{94F181FA-5763-414E-A4F0-716F3F1E2BDF}"/>
    <cellStyle name="Note 3 14 3 2 2" xfId="15288" xr:uid="{5C0DD769-78A2-478C-B804-AA671BD0CC27}"/>
    <cellStyle name="Note 3 14 3 2 2 2" xfId="35798" xr:uid="{479FC068-DB31-4824-8222-5D385870BB46}"/>
    <cellStyle name="Note 3 14 3 2 3" xfId="35797" xr:uid="{2B6C443F-2335-497C-967E-026119793B99}"/>
    <cellStyle name="Note 3 14 3 3" xfId="15289" xr:uid="{17927F9A-6209-469F-A540-FA28ADB82AD9}"/>
    <cellStyle name="Note 3 14 3 3 2" xfId="35799" xr:uid="{2DDDEFEE-FFA0-44D8-92C8-E41655E84794}"/>
    <cellStyle name="Note 3 14 3 4" xfId="35796" xr:uid="{2E22B8E3-B6BA-4327-97E8-F21AFA7FA529}"/>
    <cellStyle name="Note 3 14 4" xfId="15290" xr:uid="{626F767F-7DEF-4AA1-9179-A863DF5DF567}"/>
    <cellStyle name="Note 3 14 4 2" xfId="15291" xr:uid="{2D173677-9E96-41C8-B314-275F2E9E2025}"/>
    <cellStyle name="Note 3 14 4 2 2" xfId="35801" xr:uid="{C9AEBD78-A0A9-49DA-91DD-E3B1674EF77F}"/>
    <cellStyle name="Note 3 14 4 3" xfId="35800" xr:uid="{03FC577E-CEB7-4C24-ACFB-05B9735D88E6}"/>
    <cellStyle name="Note 3 14 5" xfId="15292" xr:uid="{D6BC5B4C-B664-44C8-BFF3-EA794A6051D3}"/>
    <cellStyle name="Note 3 14 5 2" xfId="15293" xr:uid="{EA707458-8EA7-4432-BC12-08F41469E8C1}"/>
    <cellStyle name="Note 3 14 5 2 2" xfId="35803" xr:uid="{B492FCF1-D179-429B-8ECB-899D5A936369}"/>
    <cellStyle name="Note 3 14 5 3" xfId="35802" xr:uid="{EDA186A0-C159-4CE6-B3A2-902B25C6E2BF}"/>
    <cellStyle name="Note 3 14 6" xfId="15294" xr:uid="{570D6B7B-36F5-4217-AEEE-A280E1A4D0FF}"/>
    <cellStyle name="Note 3 14 6 2" xfId="35804" xr:uid="{2A5DEFDB-B8C9-46DA-9749-DAA22C9260DD}"/>
    <cellStyle name="Note 3 14 7" xfId="35785" xr:uid="{C91D1CCB-3D51-4080-BA94-045D80B49721}"/>
    <cellStyle name="Note 3 15" xfId="15295" xr:uid="{14F87546-52C6-4334-9C26-86245305F38C}"/>
    <cellStyle name="Note 3 15 2" xfId="15296" xr:uid="{7764596B-DA70-4736-85FC-5501223FDE94}"/>
    <cellStyle name="Note 3 15 2 2" xfId="15297" xr:uid="{3B28360F-BE28-4890-9C68-4C7BEDF7BE31}"/>
    <cellStyle name="Note 3 15 2 2 2" xfId="15298" xr:uid="{842A478F-7EFF-43CD-99CC-821F03C9D024}"/>
    <cellStyle name="Note 3 15 2 2 2 2" xfId="15299" xr:uid="{6FAEE2B2-955C-42F3-B4B1-748ECA8414B0}"/>
    <cellStyle name="Note 3 15 2 2 2 2 2" xfId="35809" xr:uid="{2591440A-D16C-4C88-8FF7-7B1A498172A4}"/>
    <cellStyle name="Note 3 15 2 2 2 3" xfId="35808" xr:uid="{595F88B7-7F6C-48B0-8044-846EF3BE7794}"/>
    <cellStyle name="Note 3 15 2 2 3" xfId="15300" xr:uid="{EF0B9BA2-CDF8-4E3E-B3B8-DC2BE6283C8A}"/>
    <cellStyle name="Note 3 15 2 2 3 2" xfId="35810" xr:uid="{4F5C8077-7A11-4BF7-9627-FD61452A0953}"/>
    <cellStyle name="Note 3 15 2 2 4" xfId="35807" xr:uid="{A007698F-052D-41C9-B33B-F69575AD7D20}"/>
    <cellStyle name="Note 3 15 2 3" xfId="15301" xr:uid="{99ED4754-CA8C-478A-B096-D0742A81DC87}"/>
    <cellStyle name="Note 3 15 2 3 2" xfId="15302" xr:uid="{E70BFB73-9F45-4FED-84BD-1744A5F370AB}"/>
    <cellStyle name="Note 3 15 2 3 2 2" xfId="35812" xr:uid="{BD64CD01-BABB-4E9C-8FF0-16EF7C7D18C5}"/>
    <cellStyle name="Note 3 15 2 3 3" xfId="35811" xr:uid="{BD154A00-C7A1-42AC-90EC-AEC6D1E363FA}"/>
    <cellStyle name="Note 3 15 2 4" xfId="15303" xr:uid="{A6E5B1EF-3FAC-4FA9-95F0-4129160ADA62}"/>
    <cellStyle name="Note 3 15 2 4 2" xfId="15304" xr:uid="{527DA6D7-CAA7-4DA7-8A16-E9573F6F7E8F}"/>
    <cellStyle name="Note 3 15 2 4 2 2" xfId="35814" xr:uid="{14BA62C0-418D-4C1E-A0C5-387C9643ECD8}"/>
    <cellStyle name="Note 3 15 2 4 3" xfId="35813" xr:uid="{02C8272F-6CCB-4154-B78E-DC383011CB8A}"/>
    <cellStyle name="Note 3 15 2 5" xfId="15305" xr:uid="{1B09E325-9FCE-420E-9755-1F93E6BDBD7C}"/>
    <cellStyle name="Note 3 15 2 5 2" xfId="35815" xr:uid="{36897901-79B0-4D8A-B81C-56AF2F4FF52F}"/>
    <cellStyle name="Note 3 15 2 6" xfId="35806" xr:uid="{1CAB2AEC-CE4F-47A9-A132-1E2B72F3AC0D}"/>
    <cellStyle name="Note 3 15 3" xfId="15306" xr:uid="{DAEB8DEE-F81F-4899-B082-DDED4D0CD9BB}"/>
    <cellStyle name="Note 3 15 3 2" xfId="15307" xr:uid="{E831454A-05B3-4EC2-AC0D-22256898290B}"/>
    <cellStyle name="Note 3 15 3 2 2" xfId="15308" xr:uid="{33E2C098-99FF-4E9E-A779-9491DBB41815}"/>
    <cellStyle name="Note 3 15 3 2 2 2" xfId="35818" xr:uid="{5BD45AB7-AB74-49F1-B05C-6E5C35433DBE}"/>
    <cellStyle name="Note 3 15 3 2 3" xfId="35817" xr:uid="{0B614A57-4E93-42F6-B79D-8E5DF4236050}"/>
    <cellStyle name="Note 3 15 3 3" xfId="15309" xr:uid="{B8C3EBB4-869D-4B32-B5EF-E4828EAC7EFD}"/>
    <cellStyle name="Note 3 15 3 3 2" xfId="35819" xr:uid="{474ED5BA-A9BA-4572-B3B1-9F9B412CDEF2}"/>
    <cellStyle name="Note 3 15 3 4" xfId="35816" xr:uid="{231C9AFE-983C-45D3-991C-C769A864B451}"/>
    <cellStyle name="Note 3 15 4" xfId="15310" xr:uid="{88B3896B-32D0-4D5A-8537-7B334BAB9191}"/>
    <cellStyle name="Note 3 15 4 2" xfId="15311" xr:uid="{D1D9306C-BC5B-45B4-8F09-FAD375242AFC}"/>
    <cellStyle name="Note 3 15 4 2 2" xfId="35821" xr:uid="{C1A08F95-195A-4EC9-9017-F61A6FCA7FFD}"/>
    <cellStyle name="Note 3 15 4 3" xfId="35820" xr:uid="{CC5B277C-112D-4343-8929-A6DF1858E212}"/>
    <cellStyle name="Note 3 15 5" xfId="15312" xr:uid="{FE93B478-A03C-499E-87ED-3B475E2AFA71}"/>
    <cellStyle name="Note 3 15 5 2" xfId="15313" xr:uid="{412CCD41-F00E-419D-B84F-6B1657F8D75F}"/>
    <cellStyle name="Note 3 15 5 2 2" xfId="35823" xr:uid="{33C4E9C2-1C35-4ABB-AC49-B0BAD7D09B16}"/>
    <cellStyle name="Note 3 15 5 3" xfId="35822" xr:uid="{158914AE-1D8C-4F59-86AC-5B89528CDB6B}"/>
    <cellStyle name="Note 3 15 6" xfId="15314" xr:uid="{FFF26D42-0B73-47A0-AEEF-D9BEC3BF0614}"/>
    <cellStyle name="Note 3 15 6 2" xfId="35824" xr:uid="{0BFAD1C7-CF6C-46A1-8C3B-74574B58F31F}"/>
    <cellStyle name="Note 3 15 7" xfId="35805" xr:uid="{90FC66A7-CA7A-43FE-97BD-716016FFBE3F}"/>
    <cellStyle name="Note 3 16" xfId="23804" xr:uid="{98BA7A63-3421-4467-A9FD-52D7B6A57299}"/>
    <cellStyle name="Note 3 17" xfId="47066" xr:uid="{0B5AE3C3-80A6-4419-9D97-98ADD7CA5C6B}"/>
    <cellStyle name="Note 3 18" xfId="2077" xr:uid="{2E4DD950-3528-4E67-9BA1-3FE192A5D364}"/>
    <cellStyle name="Note 3 2" xfId="926" xr:uid="{3882B076-5638-45CC-9EA1-FE37EC886BB1}"/>
    <cellStyle name="Note 3 2 10" xfId="2275" xr:uid="{63BF0FCB-563B-42AC-AF11-DF8673E06D83}"/>
    <cellStyle name="Note 3 2 2" xfId="2901" xr:uid="{ACD8029C-1595-4ECE-AD03-DDE1EB6E5511}"/>
    <cellStyle name="Note 3 2 2 2" xfId="6729" xr:uid="{4BB5A6B8-AAD3-4DC7-A3F8-6E9EA7072485}"/>
    <cellStyle name="Note 3 2 2 2 2" xfId="15318" xr:uid="{CDEB1E81-307C-4891-AE4C-34FB8CCA1B82}"/>
    <cellStyle name="Note 3 2 2 2 2 2" xfId="15319" xr:uid="{9029CD32-A8C5-4D4E-BEA5-1074D8427927}"/>
    <cellStyle name="Note 3 2 2 2 2 2 2" xfId="35829" xr:uid="{A43B4120-0AD7-433D-A762-7E61025B6ED0}"/>
    <cellStyle name="Note 3 2 2 2 2 3" xfId="35828" xr:uid="{AAD46F83-1AA2-407D-BE88-580BFCD08096}"/>
    <cellStyle name="Note 3 2 2 2 3" xfId="15320" xr:uid="{C15895F4-E205-4F39-B8CF-A66AF61CC1D4}"/>
    <cellStyle name="Note 3 2 2 2 3 2" xfId="35830" xr:uid="{62852135-7E20-4E0C-802D-B9AA2934A2A9}"/>
    <cellStyle name="Note 3 2 2 2 4" xfId="15317" xr:uid="{925AE6B3-0BAF-438A-A520-F190642CA6B4}"/>
    <cellStyle name="Note 3 2 2 2 4 2" xfId="35827" xr:uid="{EEF40632-5B49-4829-9FA4-25FA1C79E5FC}"/>
    <cellStyle name="Note 3 2 2 2 5" xfId="28219" xr:uid="{EBF6D45E-A763-4854-83C9-E07572F97E44}"/>
    <cellStyle name="Note 3 2 2 3" xfId="9886" xr:uid="{14F78BF6-4496-453B-85E0-780B04F270B1}"/>
    <cellStyle name="Note 3 2 2 3 2" xfId="15322" xr:uid="{7D640238-8BF7-4529-A550-F3FE0BD91BF8}"/>
    <cellStyle name="Note 3 2 2 3 2 2" xfId="35832" xr:uid="{99B95A9D-E59F-4515-B7EA-C0345DE52865}"/>
    <cellStyle name="Note 3 2 2 3 3" xfId="15321" xr:uid="{66C14273-E974-4F2B-A883-6174644F272F}"/>
    <cellStyle name="Note 3 2 2 3 3 2" xfId="35831" xr:uid="{5E16E78E-E3AA-400D-B990-CA3C7110DBA3}"/>
    <cellStyle name="Note 3 2 2 3 4" xfId="31373" xr:uid="{A71AAA96-4845-4F99-AD47-B52B16ADFE58}"/>
    <cellStyle name="Note 3 2 2 4" xfId="15323" xr:uid="{E3FC0977-42D5-4A9B-A1E9-1CEADB19270D}"/>
    <cellStyle name="Note 3 2 2 4 2" xfId="15324" xr:uid="{AF769318-0B80-47C0-B837-63A1A18E685F}"/>
    <cellStyle name="Note 3 2 2 4 2 2" xfId="35834" xr:uid="{3C4F4620-6A66-462A-8A49-83E1A839151B}"/>
    <cellStyle name="Note 3 2 2 4 3" xfId="35833" xr:uid="{EA5D8604-6A1F-4972-BFE8-60A6327322C6}"/>
    <cellStyle name="Note 3 2 2 5" xfId="15325" xr:uid="{FFE0CB08-06C7-4F7D-B301-510A08E40089}"/>
    <cellStyle name="Note 3 2 2 5 2" xfId="35835" xr:uid="{BB1B2B10-5FA1-4E51-844C-E70C4082173C}"/>
    <cellStyle name="Note 3 2 2 6" xfId="15316" xr:uid="{0B4D0552-7E74-4561-B353-0EA644544AD7}"/>
    <cellStyle name="Note 3 2 2 6 2" xfId="35826" xr:uid="{85D2F231-1428-411D-A9BE-A3341A25CD20}"/>
    <cellStyle name="Note 3 2 2 7" xfId="24445" xr:uid="{B92577A9-2149-43E4-BA80-E68CEA2C3554}"/>
    <cellStyle name="Note 3 2 2 8" xfId="49007" xr:uid="{46DB08E2-4A94-47C8-86D5-2456E9F0E0CB}"/>
    <cellStyle name="Note 3 2 3" xfId="2758" xr:uid="{5E34398B-77D5-4E83-B4E8-AABD2B06288B}"/>
    <cellStyle name="Note 3 2 3 2" xfId="6621" xr:uid="{AF254F43-07EA-4E8C-A0B8-6E0308866ACF}"/>
    <cellStyle name="Note 3 2 3 2 2" xfId="15328" xr:uid="{E72E87DC-648E-486D-83F5-3A94C168AA0F}"/>
    <cellStyle name="Note 3 2 3 2 2 2" xfId="35838" xr:uid="{22EC051E-2FAB-4F8F-94F7-E57FC25E5F82}"/>
    <cellStyle name="Note 3 2 3 2 3" xfId="15327" xr:uid="{52AA2289-1F45-48C2-9EA1-8108AD9F2A83}"/>
    <cellStyle name="Note 3 2 3 2 3 2" xfId="35837" xr:uid="{6F7B76E6-AADC-4FEF-9583-692D74361DDC}"/>
    <cellStyle name="Note 3 2 3 2 4" xfId="28110" xr:uid="{7CD86C68-58CD-46B4-98A2-CB52882A38AC}"/>
    <cellStyle name="Note 3 2 3 3" xfId="15329" xr:uid="{F65AC39F-6A83-4690-96A0-5189147C3FF3}"/>
    <cellStyle name="Note 3 2 3 3 2" xfId="35839" xr:uid="{CF7EFB9E-76C0-47B0-8D05-40621337D6EB}"/>
    <cellStyle name="Note 3 2 3 4" xfId="15326" xr:uid="{0CDA2EFF-7AD3-437F-BF7C-EC849C288B2D}"/>
    <cellStyle name="Note 3 2 3 4 2" xfId="35836" xr:uid="{863B11A8-1488-46EE-B1C9-3A2BAE8A7CD0}"/>
    <cellStyle name="Note 3 2 3 5" xfId="24336" xr:uid="{8005EFCA-403E-444D-98C1-EE432AA36ED1}"/>
    <cellStyle name="Note 3 2 3 6" xfId="49513" xr:uid="{EFAB94AB-3824-479F-8D7F-972EF6A03824}"/>
    <cellStyle name="Note 3 2 4" xfId="6338" xr:uid="{2EE055E1-3631-400B-9A56-14DFBC4801BC}"/>
    <cellStyle name="Note 3 2 4 2" xfId="15331" xr:uid="{C75CE507-B050-454D-B6C3-D1732F9546D7}"/>
    <cellStyle name="Note 3 2 4 2 2" xfId="35841" xr:uid="{D785324D-E706-4F45-AEB6-5FAB043D4D92}"/>
    <cellStyle name="Note 3 2 4 3" xfId="15330" xr:uid="{108FBD40-3E80-472E-842E-578C06C72F31}"/>
    <cellStyle name="Note 3 2 4 3 2" xfId="35840" xr:uid="{2E076E23-523D-44AF-8B25-9AC96B80FC44}"/>
    <cellStyle name="Note 3 2 4 4" xfId="27826" xr:uid="{AEC1247D-4067-4DDB-AB68-6FE1AA2C0FCF}"/>
    <cellStyle name="Note 3 2 5" xfId="9780" xr:uid="{E9E0F21B-FAD2-401B-BCE2-C11DC16C70DF}"/>
    <cellStyle name="Note 3 2 5 2" xfId="15333" xr:uid="{569BDA45-79DF-44C3-9421-96D3FEE9F78A}"/>
    <cellStyle name="Note 3 2 5 2 2" xfId="35843" xr:uid="{D62E785E-2F6D-4B8D-9913-5E9C70A57A86}"/>
    <cellStyle name="Note 3 2 5 3" xfId="15332" xr:uid="{33B0F231-C243-448A-AB5C-F6070BD0E89C}"/>
    <cellStyle name="Note 3 2 5 3 2" xfId="35842" xr:uid="{8F5A32D5-D237-4052-8EAE-B73E81CF0600}"/>
    <cellStyle name="Note 3 2 5 4" xfId="31267" xr:uid="{01E4F2B2-70A1-44B8-98C7-47C700730047}"/>
    <cellStyle name="Note 3 2 6" xfId="15334" xr:uid="{41F5F287-896C-4896-A822-19CA0B8AA54C}"/>
    <cellStyle name="Note 3 2 6 2" xfId="35844" xr:uid="{216F89D4-37E1-4277-8D1C-6311ECB1A66F}"/>
    <cellStyle name="Note 3 2 7" xfId="15315" xr:uid="{15C42F3E-7E8C-4770-B266-7E2B1D337862}"/>
    <cellStyle name="Note 3 2 7 2" xfId="35825" xr:uid="{B72E5B09-99B5-4519-B0A3-AE91467D29B8}"/>
    <cellStyle name="Note 3 2 8" xfId="23986" xr:uid="{9B94847A-8252-4382-951B-9FA2C49F0017}"/>
    <cellStyle name="Note 3 2 9" xfId="47248" xr:uid="{3328BA6B-A478-4A09-9171-48D0B0A0F1AC}"/>
    <cellStyle name="Note 3 3" xfId="927" xr:uid="{5978CD52-0748-4FEB-A9E4-B16B118784A4}"/>
    <cellStyle name="Note 3 3 10" xfId="2785" xr:uid="{691749F1-7E88-481A-BCAF-093B73391FEF}"/>
    <cellStyle name="Note 3 3 2" xfId="2928" xr:uid="{99FB57F2-542D-4324-8301-C3F206F88326}"/>
    <cellStyle name="Note 3 3 2 2" xfId="6756" xr:uid="{88560052-BBCD-4601-8500-3DB500EE6D00}"/>
    <cellStyle name="Note 3 3 2 2 2" xfId="15338" xr:uid="{2B22AD46-F39B-4C32-B16E-73BEC96CFE90}"/>
    <cellStyle name="Note 3 3 2 2 2 2" xfId="15339" xr:uid="{46087335-E677-4545-96C7-F6219AA1115F}"/>
    <cellStyle name="Note 3 3 2 2 2 2 2" xfId="35849" xr:uid="{CE469DEC-DBB4-43B0-A5E7-E92E84AF2D85}"/>
    <cellStyle name="Note 3 3 2 2 2 3" xfId="35848" xr:uid="{41B25D3E-D4A3-432F-8BE3-ACE87A446107}"/>
    <cellStyle name="Note 3 3 2 2 3" xfId="15340" xr:uid="{97424BDF-95A3-4059-BADD-1F89ED549252}"/>
    <cellStyle name="Note 3 3 2 2 3 2" xfId="35850" xr:uid="{9587D75B-2B16-4EF4-920F-AAF62F3F287C}"/>
    <cellStyle name="Note 3 3 2 2 4" xfId="15337" xr:uid="{6939D7BA-A806-4AD6-8572-3019696E80A0}"/>
    <cellStyle name="Note 3 3 2 2 4 2" xfId="35847" xr:uid="{7F170506-5C09-43F9-A57E-692788B8118B}"/>
    <cellStyle name="Note 3 3 2 2 5" xfId="28246" xr:uid="{2E15F6FD-83ED-4C3C-9AA7-4B2A083AEBE3}"/>
    <cellStyle name="Note 3 3 2 3" xfId="9913" xr:uid="{099DF52E-D26F-487D-8022-9D437EF70DF1}"/>
    <cellStyle name="Note 3 3 2 3 2" xfId="15342" xr:uid="{2B0A8F6F-F7D4-47AC-B0D0-CB2E028069EA}"/>
    <cellStyle name="Note 3 3 2 3 2 2" xfId="35852" xr:uid="{7DAF5750-3E72-4A7F-8701-F46B530CB67B}"/>
    <cellStyle name="Note 3 3 2 3 3" xfId="15341" xr:uid="{9A7EBCA3-2C30-4F91-A037-D3955A7DF554}"/>
    <cellStyle name="Note 3 3 2 3 3 2" xfId="35851" xr:uid="{E7BC102F-E021-4D16-B3FF-B70F010F5A1A}"/>
    <cellStyle name="Note 3 3 2 3 4" xfId="31400" xr:uid="{81065A40-2975-41A5-A721-8D96C77BDF29}"/>
    <cellStyle name="Note 3 3 2 4" xfId="15343" xr:uid="{F2605B7F-3F4F-40BA-A5D5-B89E735EE397}"/>
    <cellStyle name="Note 3 3 2 4 2" xfId="15344" xr:uid="{5C097AB3-81D6-4376-BEFB-D16466BD25B3}"/>
    <cellStyle name="Note 3 3 2 4 2 2" xfId="35854" xr:uid="{524AE988-C5BC-4A24-B156-637A8404D07E}"/>
    <cellStyle name="Note 3 3 2 4 3" xfId="35853" xr:uid="{6AD755CB-88DE-4E39-A191-B2B11BF95324}"/>
    <cellStyle name="Note 3 3 2 5" xfId="15345" xr:uid="{D789E2D0-7E2F-42B5-A58E-4C6A798270D9}"/>
    <cellStyle name="Note 3 3 2 5 2" xfId="35855" xr:uid="{A6CDD4F6-D417-499D-819B-38CEC28E83FE}"/>
    <cellStyle name="Note 3 3 2 6" xfId="15336" xr:uid="{2679AA75-946F-4D25-AD7C-705BBB409CAB}"/>
    <cellStyle name="Note 3 3 2 6 2" xfId="35846" xr:uid="{8E70CAF9-B493-43D1-BF82-DB6B0700E46A}"/>
    <cellStyle name="Note 3 3 2 7" xfId="24472" xr:uid="{022434EE-B6EF-4424-84E6-B71E9C75E695}"/>
    <cellStyle name="Note 3 3 3" xfId="6648" xr:uid="{A9820258-3C8A-4B92-974C-0D21D71C451B}"/>
    <cellStyle name="Note 3 3 3 2" xfId="15347" xr:uid="{3D21A797-5BF9-4B07-B260-628649CFEC16}"/>
    <cellStyle name="Note 3 3 3 2 2" xfId="15348" xr:uid="{8E5639CB-AE4A-447C-97F4-77040847F387}"/>
    <cellStyle name="Note 3 3 3 2 2 2" xfId="35858" xr:uid="{8784FD90-4121-40F3-8C95-CC8E0546598B}"/>
    <cellStyle name="Note 3 3 3 2 3" xfId="35857" xr:uid="{5F273F35-48B7-46FC-A7AC-D3E7A272D849}"/>
    <cellStyle name="Note 3 3 3 3" xfId="15349" xr:uid="{10BC65C3-76CC-4856-8616-F8AD07B943A7}"/>
    <cellStyle name="Note 3 3 3 3 2" xfId="35859" xr:uid="{EE955333-000F-4E98-A3DC-EC0EFD8184E7}"/>
    <cellStyle name="Note 3 3 3 4" xfId="15346" xr:uid="{C20836F9-D679-4AA7-B564-4D892CFAC7CC}"/>
    <cellStyle name="Note 3 3 3 4 2" xfId="35856" xr:uid="{E6E2D466-EB1C-4535-A525-593D8DAAB658}"/>
    <cellStyle name="Note 3 3 3 5" xfId="28137" xr:uid="{0BA88207-1754-4A2F-8EF7-95E002DB932D}"/>
    <cellStyle name="Note 3 3 4" xfId="9807" xr:uid="{4D34E78A-A969-4CC4-B6A3-A0E7FE508FDB}"/>
    <cellStyle name="Note 3 3 4 2" xfId="15351" xr:uid="{08188799-9C54-4F87-B4D8-039EC01883CC}"/>
    <cellStyle name="Note 3 3 4 2 2" xfId="35861" xr:uid="{C662B7CA-8F2E-4BC0-80DF-D0AC45F811CB}"/>
    <cellStyle name="Note 3 3 4 3" xfId="15350" xr:uid="{BE3F0F45-F2B2-4265-8D49-E89FEDF32646}"/>
    <cellStyle name="Note 3 3 4 3 2" xfId="35860" xr:uid="{F729C037-C234-4566-A68C-EE6878DBEEE9}"/>
    <cellStyle name="Note 3 3 4 4" xfId="31294" xr:uid="{91E9106E-D277-4A91-ACB0-7406BE682971}"/>
    <cellStyle name="Note 3 3 5" xfId="15352" xr:uid="{C283E61E-FB3C-42B0-BE33-C411F11FB6BF}"/>
    <cellStyle name="Note 3 3 5 2" xfId="15353" xr:uid="{E7D4D013-ACC2-4F7F-A798-6A223D806BAC}"/>
    <cellStyle name="Note 3 3 5 2 2" xfId="35863" xr:uid="{DFFE0779-F4EA-4EA1-B823-433287E34915}"/>
    <cellStyle name="Note 3 3 5 3" xfId="35862" xr:uid="{63AEDF19-BD62-48CE-BD9D-E7B480BD42F0}"/>
    <cellStyle name="Note 3 3 6" xfId="15354" xr:uid="{C530E78B-A331-4C99-B5F8-CED07FBAF09D}"/>
    <cellStyle name="Note 3 3 6 2" xfId="35864" xr:uid="{A12795B6-CCD5-4DB3-9950-444A1F6825A4}"/>
    <cellStyle name="Note 3 3 7" xfId="15335" xr:uid="{E69431C7-9973-47B6-8331-224B4A9987C7}"/>
    <cellStyle name="Note 3 3 7 2" xfId="35845" xr:uid="{F471C08F-6600-4F5E-9B5A-0B5BA95119FE}"/>
    <cellStyle name="Note 3 3 8" xfId="24363" xr:uid="{98445565-AE3E-4DE7-ABBF-37BA0DFDFC32}"/>
    <cellStyle name="Note 3 3 9" xfId="48824" xr:uid="{2836808F-C59F-48AD-8C74-2B0269B83479}"/>
    <cellStyle name="Note 3 4" xfId="928" xr:uid="{0ABD209E-914A-49E7-AA36-6127927434FB}"/>
    <cellStyle name="Note 3 4 10" xfId="2875" xr:uid="{B29423A2-DE0F-42C0-AB73-A8AAD18D776E}"/>
    <cellStyle name="Note 3 4 2" xfId="6703" xr:uid="{05D9C11B-3C2A-4BDB-8323-E03A0ECA5F10}"/>
    <cellStyle name="Note 3 4 2 2" xfId="15357" xr:uid="{6A323652-448E-44EB-83FA-100141FAADCA}"/>
    <cellStyle name="Note 3 4 2 2 2" xfId="15358" xr:uid="{040E6F7F-3E6B-4997-A058-ED1157892E0E}"/>
    <cellStyle name="Note 3 4 2 2 2 2" xfId="15359" xr:uid="{9A30828D-F2B4-4323-8DC5-B54DE4B81CF8}"/>
    <cellStyle name="Note 3 4 2 2 2 2 2" xfId="35869" xr:uid="{CEFA9515-1FA2-47CE-A66F-8D18A4159BF0}"/>
    <cellStyle name="Note 3 4 2 2 2 3" xfId="35868" xr:uid="{B11E146D-F067-4596-A573-810F9793E475}"/>
    <cellStyle name="Note 3 4 2 2 3" xfId="15360" xr:uid="{25D78578-60C6-4226-A8F0-02A38B6EF5C0}"/>
    <cellStyle name="Note 3 4 2 2 3 2" xfId="35870" xr:uid="{05F58C7F-B4B2-4321-AE7F-F3E2E7C76748}"/>
    <cellStyle name="Note 3 4 2 2 4" xfId="35867" xr:uid="{8E0A6E25-29AB-4A80-998B-AD08AB1EC97F}"/>
    <cellStyle name="Note 3 4 2 3" xfId="15361" xr:uid="{9FA44CC7-B6F5-4AFA-8994-220A16D458E2}"/>
    <cellStyle name="Note 3 4 2 3 2" xfId="15362" xr:uid="{45620B9E-4828-401A-96E9-88EBAD74223A}"/>
    <cellStyle name="Note 3 4 2 3 2 2" xfId="35872" xr:uid="{32A6B362-8255-4F3E-9942-19D3D91B6BD1}"/>
    <cellStyle name="Note 3 4 2 3 3" xfId="35871" xr:uid="{025FE949-6780-4901-9F62-81AD951D5FC3}"/>
    <cellStyle name="Note 3 4 2 4" xfId="15363" xr:uid="{5C21A50D-06E4-4DFA-818D-6A5BD0AFA6F1}"/>
    <cellStyle name="Note 3 4 2 4 2" xfId="15364" xr:uid="{AF879646-CBE5-4C38-9C0D-4E85D90EAF4C}"/>
    <cellStyle name="Note 3 4 2 4 2 2" xfId="35874" xr:uid="{97D45B84-84B9-42C6-A0A0-F334D0DCC4C2}"/>
    <cellStyle name="Note 3 4 2 4 3" xfId="35873" xr:uid="{E1FF3487-CBBB-4E44-8746-887A30ACC23B}"/>
    <cellStyle name="Note 3 4 2 5" xfId="15365" xr:uid="{47FCB7BA-1222-4845-A088-4FBD7DB41262}"/>
    <cellStyle name="Note 3 4 2 5 2" xfId="35875" xr:uid="{57F5E2FE-C9DB-4A8C-BB6A-E3CFA32AA1DA}"/>
    <cellStyle name="Note 3 4 2 6" xfId="15356" xr:uid="{D3534DF8-CC8F-46FA-BFE2-3446DDBD380E}"/>
    <cellStyle name="Note 3 4 2 6 2" xfId="35866" xr:uid="{F4F38330-732D-4D2A-A109-7D5CD6F50E50}"/>
    <cellStyle name="Note 3 4 2 7" xfId="28193" xr:uid="{4D52B0BD-F058-478F-AD27-3BE9CD537816}"/>
    <cellStyle name="Note 3 4 3" xfId="9860" xr:uid="{0E24F378-2D09-4675-8E8A-DA621C7A23D9}"/>
    <cellStyle name="Note 3 4 3 2" xfId="15367" xr:uid="{0632E89E-131B-42FE-B82B-BDCE9AF6606E}"/>
    <cellStyle name="Note 3 4 3 2 2" xfId="15368" xr:uid="{4B1A3C78-F3AB-4866-AD8A-4E5159D90513}"/>
    <cellStyle name="Note 3 4 3 2 2 2" xfId="35878" xr:uid="{03CBC455-CF58-4FFC-9ADE-8AED540A7600}"/>
    <cellStyle name="Note 3 4 3 2 3" xfId="35877" xr:uid="{CEC34F45-5AFE-420A-A5E9-9E98A487D61A}"/>
    <cellStyle name="Note 3 4 3 3" xfId="15369" xr:uid="{6A652235-26DF-4CC9-877E-66B714A07D8C}"/>
    <cellStyle name="Note 3 4 3 3 2" xfId="35879" xr:uid="{8F1A4686-EE1E-49E5-B027-0773C1C264E8}"/>
    <cellStyle name="Note 3 4 3 4" xfId="15366" xr:uid="{6BB286FE-BEB9-4253-836B-2FE91CE86E86}"/>
    <cellStyle name="Note 3 4 3 4 2" xfId="35876" xr:uid="{F6B6D553-0EA9-4946-B00E-81DAD0445CB6}"/>
    <cellStyle name="Note 3 4 3 5" xfId="31347" xr:uid="{8C4822B6-072B-4F5D-94AF-A28A7E3C13B1}"/>
    <cellStyle name="Note 3 4 4" xfId="15370" xr:uid="{56EE7471-A975-4F6A-9539-AB2352660D52}"/>
    <cellStyle name="Note 3 4 4 2" xfId="15371" xr:uid="{BF611656-E302-4BFF-A7C5-BA71C8F1ACB0}"/>
    <cellStyle name="Note 3 4 4 2 2" xfId="35881" xr:uid="{8C5D10F9-8FD9-4243-B1D7-22F3E223DE41}"/>
    <cellStyle name="Note 3 4 4 3" xfId="35880" xr:uid="{71A405E4-0B82-44A9-818D-C9363D9910CE}"/>
    <cellStyle name="Note 3 4 5" xfId="15372" xr:uid="{28D7EBE6-BBB3-4A20-8D1C-E7B62175F73A}"/>
    <cellStyle name="Note 3 4 5 2" xfId="15373" xr:uid="{59F76A13-AF53-400C-BD54-F02363DB52AE}"/>
    <cellStyle name="Note 3 4 5 2 2" xfId="35883" xr:uid="{D3461A95-08EC-43AD-AB98-3032F26F1803}"/>
    <cellStyle name="Note 3 4 5 3" xfId="35882" xr:uid="{6F15833E-ADE7-4AF2-BF05-E7EF8B6E85F0}"/>
    <cellStyle name="Note 3 4 6" xfId="15374" xr:uid="{428C3674-5445-4DA7-947A-04E101466617}"/>
    <cellStyle name="Note 3 4 6 2" xfId="35884" xr:uid="{2692B0EC-667F-4D36-9C84-98638A9FA463}"/>
    <cellStyle name="Note 3 4 7" xfId="15355" xr:uid="{4B31E4B0-444A-44AD-B7F4-A4C52EACE0E6}"/>
    <cellStyle name="Note 3 4 7 2" xfId="35865" xr:uid="{FFEF9591-415B-4F20-91AA-9F636DF8C12D}"/>
    <cellStyle name="Note 3 4 8" xfId="24419" xr:uid="{5D07B05E-38E1-417A-9728-097770180A62}"/>
    <cellStyle name="Note 3 4 9" xfId="49332" xr:uid="{07207CC5-8340-45CA-B2FA-3673D3836AFD}"/>
    <cellStyle name="Note 3 5" xfId="929" xr:uid="{A3B082FF-E3A3-47BA-99EE-191E57AF56F8}"/>
    <cellStyle name="Note 3 5 2" xfId="6595" xr:uid="{3D86F60D-BF27-4599-84D9-DCFC58941690}"/>
    <cellStyle name="Note 3 5 2 2" xfId="15377" xr:uid="{4BBE986F-50E6-4E0A-9F43-9667802A8A30}"/>
    <cellStyle name="Note 3 5 2 2 2" xfId="15378" xr:uid="{E6771816-B753-44BE-92EB-B13B2F01516E}"/>
    <cellStyle name="Note 3 5 2 2 2 2" xfId="15379" xr:uid="{5C3C2DA5-CAD4-42D2-92FD-032B6EB90B14}"/>
    <cellStyle name="Note 3 5 2 2 2 2 2" xfId="35889" xr:uid="{82AE4D74-A377-46B6-9FD1-D4E58C1D1789}"/>
    <cellStyle name="Note 3 5 2 2 2 3" xfId="35888" xr:uid="{7C97A3FC-D6C5-4B7A-9917-DC48FB8EA85E}"/>
    <cellStyle name="Note 3 5 2 2 3" xfId="15380" xr:uid="{17C532CD-B201-4E51-924E-B7046B579466}"/>
    <cellStyle name="Note 3 5 2 2 3 2" xfId="35890" xr:uid="{CF93924F-ACAA-490C-B8FB-4E64D0586C44}"/>
    <cellStyle name="Note 3 5 2 2 4" xfId="35887" xr:uid="{78C6E499-0B97-45E9-9820-C5D4BAAB98E3}"/>
    <cellStyle name="Note 3 5 2 3" xfId="15381" xr:uid="{B0C8E3EC-9890-439D-9A18-65E5EFC19A6A}"/>
    <cellStyle name="Note 3 5 2 3 2" xfId="15382" xr:uid="{5852C80C-C34B-480D-A66D-1DB568C85515}"/>
    <cellStyle name="Note 3 5 2 3 2 2" xfId="35892" xr:uid="{91977B61-33C5-4030-8266-C08F8ACD827C}"/>
    <cellStyle name="Note 3 5 2 3 3" xfId="35891" xr:uid="{4669C27E-C856-4118-B2C8-F1D74098FE81}"/>
    <cellStyle name="Note 3 5 2 4" xfId="15383" xr:uid="{D71DE26C-DF2C-4E4A-B7C3-145F95DF5433}"/>
    <cellStyle name="Note 3 5 2 4 2" xfId="15384" xr:uid="{B8FFBECB-F070-4E79-B161-0D2574291287}"/>
    <cellStyle name="Note 3 5 2 4 2 2" xfId="35894" xr:uid="{ADF0CDB8-FF76-47F4-A2AB-634FE9481C50}"/>
    <cellStyle name="Note 3 5 2 4 3" xfId="35893" xr:uid="{E767FE94-E81F-44D0-A34A-D4548F88B2AF}"/>
    <cellStyle name="Note 3 5 2 5" xfId="15385" xr:uid="{DD8A2312-30B4-4875-A752-45D542737529}"/>
    <cellStyle name="Note 3 5 2 5 2" xfId="35895" xr:uid="{8C24DD59-DDFF-47D3-9C62-A7C4BDDDAAB5}"/>
    <cellStyle name="Note 3 5 2 6" xfId="15376" xr:uid="{14B04060-94C8-4D2E-8810-AA5B2A114F81}"/>
    <cellStyle name="Note 3 5 2 6 2" xfId="35886" xr:uid="{85494B63-E98B-4ADC-A0A1-62FFECF889CC}"/>
    <cellStyle name="Note 3 5 2 7" xfId="28084" xr:uid="{0D61250A-1215-4FD9-9B58-089C7443934D}"/>
    <cellStyle name="Note 3 5 3" xfId="15386" xr:uid="{AA945FDF-06B9-42EE-95AB-ACD364DD9F46}"/>
    <cellStyle name="Note 3 5 3 2" xfId="15387" xr:uid="{53D83798-52C7-41D9-9872-6C78519B5E36}"/>
    <cellStyle name="Note 3 5 3 2 2" xfId="15388" xr:uid="{532DE6D7-9B00-4FDE-90E3-C8C27AF6BEF8}"/>
    <cellStyle name="Note 3 5 3 2 2 2" xfId="35898" xr:uid="{A9B136D3-919B-4E34-BD6D-72278EE8C890}"/>
    <cellStyle name="Note 3 5 3 2 3" xfId="35897" xr:uid="{6FCAD2E3-C5F6-4898-AAAA-9C5BE1F961FF}"/>
    <cellStyle name="Note 3 5 3 3" xfId="15389" xr:uid="{B7F4719E-25FF-4FB5-A349-2ED3E88F52F3}"/>
    <cellStyle name="Note 3 5 3 3 2" xfId="35899" xr:uid="{21BAE51A-87E9-43DD-9BDC-9F816AC60851}"/>
    <cellStyle name="Note 3 5 3 4" xfId="35896" xr:uid="{CDAF1D1C-BEAA-460D-836C-8180A51A5BF3}"/>
    <cellStyle name="Note 3 5 4" xfId="15390" xr:uid="{D30DB8CF-7300-4B3B-9C9D-71BE03846F85}"/>
    <cellStyle name="Note 3 5 4 2" xfId="15391" xr:uid="{6710505D-636E-43BB-A434-B384B4BDA2DE}"/>
    <cellStyle name="Note 3 5 4 2 2" xfId="35901" xr:uid="{DDA721EB-F751-4851-9D46-E3B8B3510742}"/>
    <cellStyle name="Note 3 5 4 3" xfId="35900" xr:uid="{4630FF2E-A1E2-4571-A42B-2B56D65047C6}"/>
    <cellStyle name="Note 3 5 5" xfId="15392" xr:uid="{84CE7540-BA98-4FFF-91AD-5D7B519D1E09}"/>
    <cellStyle name="Note 3 5 5 2" xfId="15393" xr:uid="{5D6A2223-C8E1-4ACD-8A70-917F8E4A9E11}"/>
    <cellStyle name="Note 3 5 5 2 2" xfId="35903" xr:uid="{325A1387-9BA6-4619-9465-12BC82B12BBF}"/>
    <cellStyle name="Note 3 5 5 3" xfId="35902" xr:uid="{9CC3B984-E801-41AF-981B-6F9F9264721A}"/>
    <cellStyle name="Note 3 5 6" xfId="15394" xr:uid="{D5495CB6-C3F4-441D-8114-B1FDD508E5C1}"/>
    <cellStyle name="Note 3 5 6 2" xfId="35904" xr:uid="{5E485D69-2305-421E-860B-5002DF12918D}"/>
    <cellStyle name="Note 3 5 7" xfId="15375" xr:uid="{7D0DD6D1-1FC7-4230-92DA-66B1EC6C4F7E}"/>
    <cellStyle name="Note 3 5 7 2" xfId="35885" xr:uid="{C9F2037A-8B38-4E95-A355-ADF26443908D}"/>
    <cellStyle name="Note 3 5 8" xfId="24302" xr:uid="{03031318-A3B2-4109-A958-97E7FF59BFDA}"/>
    <cellStyle name="Note 3 5 9" xfId="2707" xr:uid="{3A09D95D-B6BD-49EF-8BDF-D1BD7E9C415B}"/>
    <cellStyle name="Note 3 6" xfId="930" xr:uid="{882D995F-C18F-43E9-BA5B-3E8EADC522DF}"/>
    <cellStyle name="Note 3 6 2" xfId="15396" xr:uid="{0F82F26C-3E4A-4B13-988A-6CC075E5FF48}"/>
    <cellStyle name="Note 3 6 2 2" xfId="15397" xr:uid="{AED70561-CD4D-40A8-9617-E666AA81764E}"/>
    <cellStyle name="Note 3 6 2 2 2" xfId="15398" xr:uid="{A6C0B10A-A6A0-4C09-B64E-4C66280C3A15}"/>
    <cellStyle name="Note 3 6 2 2 2 2" xfId="15399" xr:uid="{D05A4BE4-5B28-4BAD-9BCE-BC19E9FCE0D5}"/>
    <cellStyle name="Note 3 6 2 2 2 2 2" xfId="35909" xr:uid="{9B58B97F-1724-4134-A22D-DD5FD9277094}"/>
    <cellStyle name="Note 3 6 2 2 2 3" xfId="35908" xr:uid="{EDEC2FEC-556A-431A-8E58-6526FAA15D99}"/>
    <cellStyle name="Note 3 6 2 2 3" xfId="15400" xr:uid="{E6FF8B95-E9A6-426A-9C9F-83B2FB5BC1EA}"/>
    <cellStyle name="Note 3 6 2 2 3 2" xfId="35910" xr:uid="{5CECCC45-3F73-4AB1-8909-B5EFB622BF34}"/>
    <cellStyle name="Note 3 6 2 2 4" xfId="35907" xr:uid="{39B982E3-3CF7-44F5-AAAE-D4325DC3CA05}"/>
    <cellStyle name="Note 3 6 2 3" xfId="15401" xr:uid="{AC101A92-9611-4A93-A2E0-9BDB355E4DDA}"/>
    <cellStyle name="Note 3 6 2 3 2" xfId="15402" xr:uid="{B9EC1A3F-50CA-40E9-9000-E68931A31911}"/>
    <cellStyle name="Note 3 6 2 3 2 2" xfId="35912" xr:uid="{AA44F276-DA47-4E6A-A178-FABBD950ADA9}"/>
    <cellStyle name="Note 3 6 2 3 3" xfId="35911" xr:uid="{2C636237-F46A-49F1-A218-2B2A3C8D95EE}"/>
    <cellStyle name="Note 3 6 2 4" xfId="15403" xr:uid="{AA23E26A-2755-4BF6-977B-897B9E78C74A}"/>
    <cellStyle name="Note 3 6 2 4 2" xfId="15404" xr:uid="{9E479216-5F57-4A35-A74D-7FDB62D1F8D3}"/>
    <cellStyle name="Note 3 6 2 4 2 2" xfId="35914" xr:uid="{997C766E-AFF1-45FA-BC6B-F334E19A1F0E}"/>
    <cellStyle name="Note 3 6 2 4 3" xfId="35913" xr:uid="{4A7605C3-2A60-4ED4-9FEA-1DD5972BF2E1}"/>
    <cellStyle name="Note 3 6 2 5" xfId="15405" xr:uid="{9D1B64C9-8E9E-4A1B-895C-9E2D36E44793}"/>
    <cellStyle name="Note 3 6 2 5 2" xfId="35915" xr:uid="{38B65807-E5F9-4E1B-B617-F122076CAE91}"/>
    <cellStyle name="Note 3 6 2 6" xfId="35906" xr:uid="{DC12DDB1-121C-47F2-A644-763AD8CF4DB5}"/>
    <cellStyle name="Note 3 6 3" xfId="15406" xr:uid="{AE36D08E-D819-45E7-BC86-EFB70C86EB3F}"/>
    <cellStyle name="Note 3 6 3 2" xfId="15407" xr:uid="{FA0AA495-2690-4E7E-A68D-CAA1EC216801}"/>
    <cellStyle name="Note 3 6 3 2 2" xfId="15408" xr:uid="{0C8E74A5-1B98-47FA-926D-790FF7DD5188}"/>
    <cellStyle name="Note 3 6 3 2 2 2" xfId="35918" xr:uid="{B0BEF801-4DED-4E2D-8924-BF5E8FBB00AA}"/>
    <cellStyle name="Note 3 6 3 2 3" xfId="35917" xr:uid="{C456F99E-0B6D-4346-B5B5-B6E1E5272524}"/>
    <cellStyle name="Note 3 6 3 3" xfId="15409" xr:uid="{5230874B-6535-46A2-9418-FB55D0172A46}"/>
    <cellStyle name="Note 3 6 3 3 2" xfId="35919" xr:uid="{903701A8-37E2-453C-A8B7-3B2573DC1A42}"/>
    <cellStyle name="Note 3 6 3 4" xfId="35916" xr:uid="{6D1C49F9-9CFC-4D19-8921-9034856CE318}"/>
    <cellStyle name="Note 3 6 4" xfId="15410" xr:uid="{D1D637E6-506F-4CC7-BA5D-1EF66B7DCF05}"/>
    <cellStyle name="Note 3 6 4 2" xfId="15411" xr:uid="{E09CDBD9-2072-43E8-86A1-CC977C33AA4C}"/>
    <cellStyle name="Note 3 6 4 2 2" xfId="35921" xr:uid="{97C1D2A1-6EEC-4520-B45E-6342E9570598}"/>
    <cellStyle name="Note 3 6 4 3" xfId="35920" xr:uid="{43EEE69E-D7D2-4303-84F0-041351E3AFB4}"/>
    <cellStyle name="Note 3 6 5" xfId="15412" xr:uid="{BC056349-0453-4A29-984D-CBDBD22B7EE1}"/>
    <cellStyle name="Note 3 6 5 2" xfId="15413" xr:uid="{7566DBC1-C686-4ED8-B194-23693471816E}"/>
    <cellStyle name="Note 3 6 5 2 2" xfId="35923" xr:uid="{C8741005-1DF9-4D6C-B86E-594740A0A566}"/>
    <cellStyle name="Note 3 6 5 3" xfId="35922" xr:uid="{8E70FEE1-8182-462D-961E-C1AB7F3D6C05}"/>
    <cellStyle name="Note 3 6 6" xfId="15414" xr:uid="{44E7A26A-AE51-4329-AF17-124DF79F8671}"/>
    <cellStyle name="Note 3 6 6 2" xfId="35924" xr:uid="{0E3FA504-3CFE-4B8B-92E6-98ED0EA7CFB5}"/>
    <cellStyle name="Note 3 6 7" xfId="15395" xr:uid="{6A034938-EA2B-4E6C-B7E4-25A37702AD0A}"/>
    <cellStyle name="Note 3 6 7 2" xfId="35905" xr:uid="{27C65F9A-8A01-43C9-8882-48645F2BA215}"/>
    <cellStyle name="Note 3 6 8" xfId="27643" xr:uid="{91A4912A-B778-47F6-A228-8EF7A5EB1D22}"/>
    <cellStyle name="Note 3 6 9" xfId="6156" xr:uid="{9FF3FE20-C297-441B-828A-F2F2AC632B53}"/>
    <cellStyle name="Note 3 7" xfId="931" xr:uid="{BBF9CE76-F66D-4CFE-BA3D-A0D0232E704D}"/>
    <cellStyle name="Note 3 7 2" xfId="15416" xr:uid="{A94CF748-4DAD-4BC5-AB32-67A4EFA6344A}"/>
    <cellStyle name="Note 3 7 2 2" xfId="15417" xr:uid="{4B5C5453-7ED8-46E7-B7A3-2F2BD3D05D98}"/>
    <cellStyle name="Note 3 7 2 2 2" xfId="15418" xr:uid="{38F61782-2E9E-4EA8-AD3C-C2064D771A14}"/>
    <cellStyle name="Note 3 7 2 2 2 2" xfId="15419" xr:uid="{8A3B9F4A-020F-40A1-AE30-DAF9FE58761F}"/>
    <cellStyle name="Note 3 7 2 2 2 2 2" xfId="35929" xr:uid="{7F005610-E648-439D-87BE-4A567EEDB3F2}"/>
    <cellStyle name="Note 3 7 2 2 2 3" xfId="35928" xr:uid="{A2498D6A-F128-401E-8604-FFB0A0E1960C}"/>
    <cellStyle name="Note 3 7 2 2 3" xfId="15420" xr:uid="{23EACB35-29C7-4AE8-8D15-DBA04CEE99C5}"/>
    <cellStyle name="Note 3 7 2 2 3 2" xfId="35930" xr:uid="{A070AFFA-4A98-4526-8781-F6BF6CC3D444}"/>
    <cellStyle name="Note 3 7 2 2 4" xfId="35927" xr:uid="{B4C60DC5-2BCA-4648-A322-8F9D30B6278E}"/>
    <cellStyle name="Note 3 7 2 3" xfId="15421" xr:uid="{25D93926-54BF-43B1-9C05-5F0776682180}"/>
    <cellStyle name="Note 3 7 2 3 2" xfId="15422" xr:uid="{058EF106-ACD1-4576-9A5D-7AE5027326C1}"/>
    <cellStyle name="Note 3 7 2 3 2 2" xfId="35932" xr:uid="{437EEBF0-EF37-46E9-8AE0-FA5A8AD3C74C}"/>
    <cellStyle name="Note 3 7 2 3 3" xfId="35931" xr:uid="{C0296548-B74D-4FC9-A039-B0B224CE1ED9}"/>
    <cellStyle name="Note 3 7 2 4" xfId="15423" xr:uid="{CE93F5C8-6517-4ED1-9AF3-CF55A40D5B2B}"/>
    <cellStyle name="Note 3 7 2 4 2" xfId="15424" xr:uid="{360EA408-CA1A-45BF-A25C-F5D93E7A84AC}"/>
    <cellStyle name="Note 3 7 2 4 2 2" xfId="35934" xr:uid="{2BCF2798-8889-4ACC-8DC4-AF88D4C8BE6A}"/>
    <cellStyle name="Note 3 7 2 4 3" xfId="35933" xr:uid="{D5CF584B-11EC-46C4-96D2-DCF5BFC2EEC5}"/>
    <cellStyle name="Note 3 7 2 5" xfId="15425" xr:uid="{3296BB84-E6C6-4555-AF29-47A876BEE652}"/>
    <cellStyle name="Note 3 7 2 5 2" xfId="35935" xr:uid="{D355E960-983A-4DE4-B967-8226B512A8E1}"/>
    <cellStyle name="Note 3 7 2 6" xfId="35926" xr:uid="{A4774CEF-D7F8-42F4-890E-C9AA97ED016E}"/>
    <cellStyle name="Note 3 7 3" xfId="15426" xr:uid="{7D1241DB-201D-444C-906E-333F68E09B1A}"/>
    <cellStyle name="Note 3 7 3 2" xfId="15427" xr:uid="{7440E2E3-5FDB-407D-AE48-DF4E3E394FCE}"/>
    <cellStyle name="Note 3 7 3 2 2" xfId="15428" xr:uid="{9F2AE0BE-45D5-43BC-B697-8E5412C974B7}"/>
    <cellStyle name="Note 3 7 3 2 2 2" xfId="35938" xr:uid="{84CDF8A2-8192-40C5-BD41-1C687D65528E}"/>
    <cellStyle name="Note 3 7 3 2 3" xfId="35937" xr:uid="{B2BCDD3B-8350-4F0F-8B8B-A240496EA340}"/>
    <cellStyle name="Note 3 7 3 3" xfId="15429" xr:uid="{C9C95586-7421-4BF6-B5FF-2D4CA0889F2D}"/>
    <cellStyle name="Note 3 7 3 3 2" xfId="35939" xr:uid="{26D7C928-D4A4-42B6-819E-6DA38E61CB49}"/>
    <cellStyle name="Note 3 7 3 4" xfId="35936" xr:uid="{1E63673E-E532-4CDF-A650-772DEC8E8C3A}"/>
    <cellStyle name="Note 3 7 4" xfId="15430" xr:uid="{55918428-6FE7-48D3-B120-EF31D39C9BFE}"/>
    <cellStyle name="Note 3 7 4 2" xfId="15431" xr:uid="{D0FEBED8-E7B8-44FE-B572-BB33ED2D2AC2}"/>
    <cellStyle name="Note 3 7 4 2 2" xfId="35941" xr:uid="{9642DCE2-8FD1-4010-8AAB-D67FB6797ACE}"/>
    <cellStyle name="Note 3 7 4 3" xfId="35940" xr:uid="{5C48BF34-5E27-4E2C-BF6E-B9747529E714}"/>
    <cellStyle name="Note 3 7 5" xfId="15432" xr:uid="{7E289D8D-FF70-48E0-B02E-2FC53C4C52D4}"/>
    <cellStyle name="Note 3 7 5 2" xfId="15433" xr:uid="{7621A82A-A341-44AA-9CF4-EAF175DEBD24}"/>
    <cellStyle name="Note 3 7 5 2 2" xfId="35943" xr:uid="{18D7F986-57A0-4932-B4B0-5232DC4DD84F}"/>
    <cellStyle name="Note 3 7 5 3" xfId="35942" xr:uid="{64C3EAE4-38C7-46D3-9CC5-5472EB40B465}"/>
    <cellStyle name="Note 3 7 6" xfId="15434" xr:uid="{9C81921C-7303-44CD-9D0F-A748C8A522C7}"/>
    <cellStyle name="Note 3 7 6 2" xfId="35944" xr:uid="{A02EC9AD-E74D-494A-91ED-813C7FB73250}"/>
    <cellStyle name="Note 3 7 7" xfId="15415" xr:uid="{40D760DC-9AFC-4BB3-B4BC-87C6EFB3E57A}"/>
    <cellStyle name="Note 3 7 7 2" xfId="35925" xr:uid="{D02CD9DA-91CB-4F8D-B755-46E98A1748E6}"/>
    <cellStyle name="Note 3 7 8" xfId="31240" xr:uid="{98750D84-E819-4449-A030-456A78E2FCC5}"/>
    <cellStyle name="Note 3 7 9" xfId="9753" xr:uid="{6A11E577-3253-4739-9F01-EA41B516B407}"/>
    <cellStyle name="Note 3 8" xfId="15435" xr:uid="{0DFB4547-1709-4EA1-BCD7-91383F5ADAAE}"/>
    <cellStyle name="Note 3 8 2" xfId="15436" xr:uid="{84866EA4-473B-4335-AAE7-20388D57CE34}"/>
    <cellStyle name="Note 3 8 2 2" xfId="15437" xr:uid="{8785437A-292E-497B-BC86-C7929CE9528B}"/>
    <cellStyle name="Note 3 8 2 2 2" xfId="15438" xr:uid="{0E1D6168-631A-44C8-ABBF-BB58F46F2FEE}"/>
    <cellStyle name="Note 3 8 2 2 2 2" xfId="15439" xr:uid="{F88532C0-6D1B-430D-8C08-A4F04D1952E6}"/>
    <cellStyle name="Note 3 8 2 2 2 2 2" xfId="35949" xr:uid="{AE8DA9DC-80F0-44CE-A875-F1CB79F2229A}"/>
    <cellStyle name="Note 3 8 2 2 2 3" xfId="35948" xr:uid="{F646F183-9FF5-4D2B-B850-6CC348E4A32C}"/>
    <cellStyle name="Note 3 8 2 2 3" xfId="15440" xr:uid="{9303CF75-C3F5-4182-846C-694069955F32}"/>
    <cellStyle name="Note 3 8 2 2 3 2" xfId="35950" xr:uid="{49AA21D8-821C-4A39-A379-D2F8690B2181}"/>
    <cellStyle name="Note 3 8 2 2 4" xfId="35947" xr:uid="{36CECA49-AFDB-4FB5-8707-70A4C9CE3E1C}"/>
    <cellStyle name="Note 3 8 2 3" xfId="15441" xr:uid="{C878D7FF-61C9-4CA4-B797-20EEFBC5AFC4}"/>
    <cellStyle name="Note 3 8 2 3 2" xfId="15442" xr:uid="{E56D9104-9820-40EB-B595-18529BCE8C96}"/>
    <cellStyle name="Note 3 8 2 3 2 2" xfId="35952" xr:uid="{0774962D-9AB2-477D-A99E-29FE426024D5}"/>
    <cellStyle name="Note 3 8 2 3 3" xfId="35951" xr:uid="{0A206A74-A0B2-434A-A4E3-461FC7A01CC0}"/>
    <cellStyle name="Note 3 8 2 4" xfId="15443" xr:uid="{2C8E8B64-D1F7-4DD1-AEE4-E35A1B69977C}"/>
    <cellStyle name="Note 3 8 2 4 2" xfId="15444" xr:uid="{3A972BDD-1D51-4FED-9621-01598F6E0F25}"/>
    <cellStyle name="Note 3 8 2 4 2 2" xfId="35954" xr:uid="{0D217B28-CF9C-43BA-A0E6-198F8BA80AB1}"/>
    <cellStyle name="Note 3 8 2 4 3" xfId="35953" xr:uid="{B3932FE1-BD6D-407A-B697-7880A3C1FD14}"/>
    <cellStyle name="Note 3 8 2 5" xfId="15445" xr:uid="{22F68D9B-2587-4E92-A6EC-259C198DE6E9}"/>
    <cellStyle name="Note 3 8 2 5 2" xfId="35955" xr:uid="{2C564C55-0289-4B33-83E3-6D898884CF19}"/>
    <cellStyle name="Note 3 8 2 6" xfId="35946" xr:uid="{FBB49CE7-F2D9-4DCD-B16E-2A42969D8EC3}"/>
    <cellStyle name="Note 3 8 3" xfId="15446" xr:uid="{0B394E33-AD66-433B-9CB5-7614D19E744E}"/>
    <cellStyle name="Note 3 8 3 2" xfId="15447" xr:uid="{4DA6F602-9917-4CDF-8AD4-43B294CF53F1}"/>
    <cellStyle name="Note 3 8 3 2 2" xfId="15448" xr:uid="{BD2988A2-1230-4324-A895-700314FE56C3}"/>
    <cellStyle name="Note 3 8 3 2 2 2" xfId="35958" xr:uid="{BE1CEAE6-F1D8-46EE-842D-23188862994A}"/>
    <cellStyle name="Note 3 8 3 2 3" xfId="35957" xr:uid="{A6B00E49-A83A-40AC-A386-990AD3B8CED3}"/>
    <cellStyle name="Note 3 8 3 3" xfId="15449" xr:uid="{4C7AAD66-A80F-474F-8D3E-D3DBA37559C6}"/>
    <cellStyle name="Note 3 8 3 3 2" xfId="35959" xr:uid="{880CF076-ADD8-4791-84AA-6A8FE1EC50A0}"/>
    <cellStyle name="Note 3 8 3 4" xfId="35956" xr:uid="{31F93A57-9F4E-4746-984C-205D3792D776}"/>
    <cellStyle name="Note 3 8 4" xfId="15450" xr:uid="{6B63D943-61DE-4756-9D3B-9C74447811D3}"/>
    <cellStyle name="Note 3 8 4 2" xfId="15451" xr:uid="{8CE6EF41-87B3-49ED-B53A-9DB3F301F658}"/>
    <cellStyle name="Note 3 8 4 2 2" xfId="35961" xr:uid="{B7BDF349-2BA7-4A62-B63D-31CCCEF90416}"/>
    <cellStyle name="Note 3 8 4 3" xfId="35960" xr:uid="{14709667-D3A4-4387-A331-262EF003E16C}"/>
    <cellStyle name="Note 3 8 5" xfId="15452" xr:uid="{41D82523-B006-4316-B56A-F63BA5120B10}"/>
    <cellStyle name="Note 3 8 5 2" xfId="15453" xr:uid="{10E74F72-89AB-461C-92EA-6AE00EBD644D}"/>
    <cellStyle name="Note 3 8 5 2 2" xfId="35963" xr:uid="{C8AE56DA-140D-4A57-A19A-6AB72A177E32}"/>
    <cellStyle name="Note 3 8 5 3" xfId="35962" xr:uid="{B0F4E3A1-2807-40C8-8853-BDA2101EB640}"/>
    <cellStyle name="Note 3 8 6" xfId="15454" xr:uid="{7186D0E0-8570-4FA1-BE85-3716F4FC8F97}"/>
    <cellStyle name="Note 3 8 6 2" xfId="35964" xr:uid="{E8892183-AA67-4E88-B31B-E31829A2E3A7}"/>
    <cellStyle name="Note 3 8 7" xfId="35945" xr:uid="{90AAF2A0-6D14-42F9-9AF8-57E0CCDFEBD8}"/>
    <cellStyle name="Note 3 9" xfId="15455" xr:uid="{149D0DD6-4411-4746-8ABD-E229A8C25700}"/>
    <cellStyle name="Note 3 9 2" xfId="15456" xr:uid="{AFCD6001-6F9E-4929-9624-38E4E43A6683}"/>
    <cellStyle name="Note 3 9 2 2" xfId="15457" xr:uid="{4281C453-869F-4BFB-A1A2-E6AFB9829EDC}"/>
    <cellStyle name="Note 3 9 2 2 2" xfId="15458" xr:uid="{BCC8D17F-522B-4CDB-A75C-CC45AF533335}"/>
    <cellStyle name="Note 3 9 2 2 2 2" xfId="15459" xr:uid="{DD9F54A6-6540-4F14-B712-E83824C518CC}"/>
    <cellStyle name="Note 3 9 2 2 2 2 2" xfId="35969" xr:uid="{366E1CCC-1E2C-450E-B0E4-8679203A7180}"/>
    <cellStyle name="Note 3 9 2 2 2 3" xfId="35968" xr:uid="{C4906425-F42B-4DE7-85F0-D48CBB807D33}"/>
    <cellStyle name="Note 3 9 2 2 3" xfId="15460" xr:uid="{C3D45991-E07D-45C9-9FB7-9C7E0B793CCD}"/>
    <cellStyle name="Note 3 9 2 2 3 2" xfId="35970" xr:uid="{6C007E52-AB38-459B-9022-893595A8F603}"/>
    <cellStyle name="Note 3 9 2 2 4" xfId="35967" xr:uid="{BED99187-7421-43B9-9418-1B35EE43DA52}"/>
    <cellStyle name="Note 3 9 2 3" xfId="15461" xr:uid="{0517E2B1-CAD7-4327-81D9-78BBE66E68B2}"/>
    <cellStyle name="Note 3 9 2 3 2" xfId="15462" xr:uid="{5D9E1A0B-6058-402C-9BB1-CDD8A4699CB6}"/>
    <cellStyle name="Note 3 9 2 3 2 2" xfId="35972" xr:uid="{FDF09833-669C-4592-B5EC-A239A07AC757}"/>
    <cellStyle name="Note 3 9 2 3 3" xfId="35971" xr:uid="{8F137197-7EE2-4E4E-AB2C-7C98A8B2ABAB}"/>
    <cellStyle name="Note 3 9 2 4" xfId="15463" xr:uid="{3B9E5977-7E4B-48C2-A842-6F6D00B1DB27}"/>
    <cellStyle name="Note 3 9 2 4 2" xfId="15464" xr:uid="{92B9B7A0-3A4A-4F6C-B03D-201D5D5DAC8A}"/>
    <cellStyle name="Note 3 9 2 4 2 2" xfId="35974" xr:uid="{6657FA43-CADD-45B1-900F-5C5434709BBE}"/>
    <cellStyle name="Note 3 9 2 4 3" xfId="35973" xr:uid="{CD19225F-513D-4DA1-B40F-2987CA87823F}"/>
    <cellStyle name="Note 3 9 2 5" xfId="15465" xr:uid="{CD54FC96-FE67-46B4-AF9E-50CB4D326223}"/>
    <cellStyle name="Note 3 9 2 5 2" xfId="35975" xr:uid="{95DC09DD-7D5D-49DF-9BD8-7DB6DB43CC9C}"/>
    <cellStyle name="Note 3 9 2 6" xfId="35966" xr:uid="{708DD36D-3EEF-4D1E-9E93-F5A7B14BF26D}"/>
    <cellStyle name="Note 3 9 3" xfId="15466" xr:uid="{41708CC8-CB94-4793-B6E9-73E14E2B8A4C}"/>
    <cellStyle name="Note 3 9 3 2" xfId="15467" xr:uid="{665FB2B6-486F-40E9-9EFD-49AB1C466560}"/>
    <cellStyle name="Note 3 9 3 2 2" xfId="15468" xr:uid="{1E7225CB-D48E-4295-90C4-E258F2458B4E}"/>
    <cellStyle name="Note 3 9 3 2 2 2" xfId="35978" xr:uid="{8FB77F34-BD5B-41FF-B68E-7CF216520D24}"/>
    <cellStyle name="Note 3 9 3 2 3" xfId="35977" xr:uid="{51FA273E-A92A-45CC-9437-BE3CEEFB7FA4}"/>
    <cellStyle name="Note 3 9 3 3" xfId="15469" xr:uid="{564A4149-B495-47DC-BB29-8934432101BD}"/>
    <cellStyle name="Note 3 9 3 3 2" xfId="35979" xr:uid="{1AA0687E-A2F7-4B2D-848C-1509D0A50D2F}"/>
    <cellStyle name="Note 3 9 3 4" xfId="35976" xr:uid="{D7BF1EE2-5CBA-4E74-87F8-CBD2E9F0AD3E}"/>
    <cellStyle name="Note 3 9 4" xfId="15470" xr:uid="{4A6F3347-2A9C-4D61-A50B-348D417DDE94}"/>
    <cellStyle name="Note 3 9 4 2" xfId="15471" xr:uid="{95E4886E-8558-4676-9B0F-A70B303022ED}"/>
    <cellStyle name="Note 3 9 4 2 2" xfId="35981" xr:uid="{85FCCB0C-868C-43C9-9E4A-61D4930349F2}"/>
    <cellStyle name="Note 3 9 4 3" xfId="35980" xr:uid="{8C8D8189-02D7-4314-9845-B7A43ADC96FF}"/>
    <cellStyle name="Note 3 9 5" xfId="15472" xr:uid="{26E9D4DB-CCE8-4561-ADC2-28580BF35BD4}"/>
    <cellStyle name="Note 3 9 5 2" xfId="15473" xr:uid="{53F60C38-36B9-46A1-BF82-0E38A66A5116}"/>
    <cellStyle name="Note 3 9 5 2 2" xfId="35983" xr:uid="{105E35FC-77AF-4B28-913A-F75E87BA01E7}"/>
    <cellStyle name="Note 3 9 5 3" xfId="35982" xr:uid="{960AB8F2-4A8F-4AB1-ACC0-E19E03C56A05}"/>
    <cellStyle name="Note 3 9 6" xfId="15474" xr:uid="{D6766655-324A-445D-B1F9-898FD1A9E887}"/>
    <cellStyle name="Note 3 9 6 2" xfId="35984" xr:uid="{E3B4D7F7-69C5-44CA-AC1E-D57F30C1E810}"/>
    <cellStyle name="Note 3 9 7" xfId="35965" xr:uid="{8558FBD5-EF49-46C4-B055-EDC304522818}"/>
    <cellStyle name="Note 4" xfId="932" xr:uid="{1E48CFCC-0322-48FD-A2C4-610F7CC7B23B}"/>
    <cellStyle name="Note 4 10" xfId="15475" xr:uid="{15976816-2745-44AB-A606-A46F0BBC1E16}"/>
    <cellStyle name="Note 4 10 2" xfId="15476" xr:uid="{90893E79-E5D9-46E5-9367-C7121F8B29E9}"/>
    <cellStyle name="Note 4 10 2 2" xfId="15477" xr:uid="{4360E43D-AAC9-49E2-A582-C7CC434256E4}"/>
    <cellStyle name="Note 4 10 2 2 2" xfId="15478" xr:uid="{241DD66E-3BB5-420D-AFF2-60805860AF82}"/>
    <cellStyle name="Note 4 10 2 2 2 2" xfId="15479" xr:uid="{C3E514F4-C8E5-4560-A16D-916471371DFB}"/>
    <cellStyle name="Note 4 10 2 2 2 2 2" xfId="35989" xr:uid="{30764E69-2820-40FD-A9B0-079F700CBA0D}"/>
    <cellStyle name="Note 4 10 2 2 2 3" xfId="35988" xr:uid="{73669825-0C58-4BF2-8B21-26DB78ED63F0}"/>
    <cellStyle name="Note 4 10 2 2 3" xfId="15480" xr:uid="{595FB8E6-B74F-4B7D-81FF-07E0218B9529}"/>
    <cellStyle name="Note 4 10 2 2 3 2" xfId="35990" xr:uid="{CD47B3F0-A268-461A-ADB2-E8E74C45F694}"/>
    <cellStyle name="Note 4 10 2 2 4" xfId="35987" xr:uid="{30819299-577A-4967-9F82-59E7B59EAABE}"/>
    <cellStyle name="Note 4 10 2 3" xfId="15481" xr:uid="{70A19337-3F4C-476C-839C-DBA347D6A566}"/>
    <cellStyle name="Note 4 10 2 3 2" xfId="15482" xr:uid="{6132D458-9C18-4422-B44B-25ED9F4D9EB5}"/>
    <cellStyle name="Note 4 10 2 3 2 2" xfId="35992" xr:uid="{B4D1EBEA-6807-433A-AE15-D5D233015474}"/>
    <cellStyle name="Note 4 10 2 3 3" xfId="35991" xr:uid="{7064CED2-2EBA-40DD-9DFE-3176DBFC3E02}"/>
    <cellStyle name="Note 4 10 2 4" xfId="15483" xr:uid="{18A61E80-13A3-4875-A7A0-30B64D92ECC5}"/>
    <cellStyle name="Note 4 10 2 4 2" xfId="15484" xr:uid="{555243E0-E27E-45C3-8CAA-F5910A37229A}"/>
    <cellStyle name="Note 4 10 2 4 2 2" xfId="35994" xr:uid="{CE6568DB-2E4B-4C72-8357-DF703FA52782}"/>
    <cellStyle name="Note 4 10 2 4 3" xfId="35993" xr:uid="{80E92D9D-F85F-44BB-B1A9-BAC0D7F1A486}"/>
    <cellStyle name="Note 4 10 2 5" xfId="15485" xr:uid="{5FE45582-D3D9-4BEB-8B60-D8E2FC5B6E51}"/>
    <cellStyle name="Note 4 10 2 5 2" xfId="35995" xr:uid="{635D81F9-9774-4476-83DF-CDE00225EE32}"/>
    <cellStyle name="Note 4 10 2 6" xfId="35986" xr:uid="{D4592FF2-AC6C-4088-9EF5-555420C9E0F0}"/>
    <cellStyle name="Note 4 10 3" xfId="15486" xr:uid="{047A4B7E-60CB-4CB6-8819-95F6EF664195}"/>
    <cellStyle name="Note 4 10 3 2" xfId="15487" xr:uid="{1C525A0F-3A38-487F-AD12-14A8A773792C}"/>
    <cellStyle name="Note 4 10 3 2 2" xfId="15488" xr:uid="{77485DEA-542A-465A-B2BC-8933E22685AA}"/>
    <cellStyle name="Note 4 10 3 2 2 2" xfId="35998" xr:uid="{CA436A46-20E7-475B-B880-A2D029B15BDE}"/>
    <cellStyle name="Note 4 10 3 2 3" xfId="35997" xr:uid="{B0DC18E7-8CAA-4605-8A82-E1F300765588}"/>
    <cellStyle name="Note 4 10 3 3" xfId="15489" xr:uid="{F7B21AE4-AD70-418B-BDC3-6A1685FC3A3B}"/>
    <cellStyle name="Note 4 10 3 3 2" xfId="35999" xr:uid="{161CA753-EE06-426A-ABE9-CFEA009FEE79}"/>
    <cellStyle name="Note 4 10 3 4" xfId="35996" xr:uid="{D4FBD665-1DF3-4B85-9774-B5F1464ABB92}"/>
    <cellStyle name="Note 4 10 4" xfId="15490" xr:uid="{5398AC94-AD67-4050-B9E9-E03FCAE23DED}"/>
    <cellStyle name="Note 4 10 4 2" xfId="15491" xr:uid="{71E3EDBA-7C8F-4537-8FA9-8177BE417726}"/>
    <cellStyle name="Note 4 10 4 2 2" xfId="36001" xr:uid="{BA038737-81CD-4954-B96B-596DC05B066D}"/>
    <cellStyle name="Note 4 10 4 3" xfId="36000" xr:uid="{B6328A10-8D0B-4B46-BE92-4FA47B2E5922}"/>
    <cellStyle name="Note 4 10 5" xfId="15492" xr:uid="{BCCE239B-291B-49F9-9320-B6A0B11B7044}"/>
    <cellStyle name="Note 4 10 5 2" xfId="15493" xr:uid="{83ED9572-8CE5-40C0-8550-6D982D73E43C}"/>
    <cellStyle name="Note 4 10 5 2 2" xfId="36003" xr:uid="{D14EB204-7847-4089-AE40-42EADA6A72C4}"/>
    <cellStyle name="Note 4 10 5 3" xfId="36002" xr:uid="{5250F40B-92BD-4E62-BE0C-21105B3E9A3A}"/>
    <cellStyle name="Note 4 10 6" xfId="15494" xr:uid="{E3C5A0C6-3A67-40E5-92BD-C2C4F80DF90B}"/>
    <cellStyle name="Note 4 10 6 2" xfId="36004" xr:uid="{84757BB2-25F8-42C9-A4DD-ABDA4FF6E8FA}"/>
    <cellStyle name="Note 4 10 7" xfId="35985" xr:uid="{C75DEB8F-2978-4A51-8B0D-0DA2E660ECA7}"/>
    <cellStyle name="Note 4 11" xfId="15495" xr:uid="{88DDE106-2B39-4F00-9586-61C0182DD9CC}"/>
    <cellStyle name="Note 4 11 2" xfId="15496" xr:uid="{81AD3C5D-D6FF-4982-AD28-9662554878E2}"/>
    <cellStyle name="Note 4 11 2 2" xfId="15497" xr:uid="{191CADB2-F544-4D97-B764-E14D1D417689}"/>
    <cellStyle name="Note 4 11 2 2 2" xfId="15498" xr:uid="{D263ABFD-B41B-470C-81C2-0175A52DDF1C}"/>
    <cellStyle name="Note 4 11 2 2 2 2" xfId="15499" xr:uid="{4E85E3FB-61A1-45C3-B9E6-6CDC41167505}"/>
    <cellStyle name="Note 4 11 2 2 2 2 2" xfId="36009" xr:uid="{61413A13-3D82-4CE3-913F-F6195DB0887A}"/>
    <cellStyle name="Note 4 11 2 2 2 3" xfId="36008" xr:uid="{A28D7844-E22B-46D3-9DF0-9EEC91AF59AC}"/>
    <cellStyle name="Note 4 11 2 2 3" xfId="15500" xr:uid="{A88C79C9-8F37-47B3-A268-3BC3B41C4604}"/>
    <cellStyle name="Note 4 11 2 2 3 2" xfId="36010" xr:uid="{8BD9F7D2-3422-4974-BEE3-2748C5F39D73}"/>
    <cellStyle name="Note 4 11 2 2 4" xfId="36007" xr:uid="{0BDE0C11-B876-4A28-B97A-7AEF4B1D9066}"/>
    <cellStyle name="Note 4 11 2 3" xfId="15501" xr:uid="{2922FF21-2D24-4A4A-98A7-40D7DBC0FC67}"/>
    <cellStyle name="Note 4 11 2 3 2" xfId="15502" xr:uid="{B4BBAE05-A1B9-4B11-840F-45630E392ED8}"/>
    <cellStyle name="Note 4 11 2 3 2 2" xfId="36012" xr:uid="{6D1C0DF9-54F2-49B0-AEE5-388F2CDD692D}"/>
    <cellStyle name="Note 4 11 2 3 3" xfId="36011" xr:uid="{E6639C60-1881-4689-881B-7E85AD361F9E}"/>
    <cellStyle name="Note 4 11 2 4" xfId="15503" xr:uid="{B0AE46A6-BF3C-446B-B2EE-029625E7E74D}"/>
    <cellStyle name="Note 4 11 2 4 2" xfId="15504" xr:uid="{82575F0B-1EAA-49F2-9B82-B81EE086303F}"/>
    <cellStyle name="Note 4 11 2 4 2 2" xfId="36014" xr:uid="{3D3ECB95-4907-4C5E-A652-5ECC3F8C5D2D}"/>
    <cellStyle name="Note 4 11 2 4 3" xfId="36013" xr:uid="{CC8633AC-E274-49AB-A4B8-91FCCC7EA4DC}"/>
    <cellStyle name="Note 4 11 2 5" xfId="15505" xr:uid="{3A741739-F4F6-4DE1-9743-9D55457943D5}"/>
    <cellStyle name="Note 4 11 2 5 2" xfId="36015" xr:uid="{CD9331C5-54FD-4D9A-89E1-E7172C6511F1}"/>
    <cellStyle name="Note 4 11 2 6" xfId="36006" xr:uid="{320C15C9-8215-45FD-95E1-AF3A2C3295C1}"/>
    <cellStyle name="Note 4 11 3" xfId="15506" xr:uid="{12D01345-6F88-4DC4-B3F4-3F439D256970}"/>
    <cellStyle name="Note 4 11 3 2" xfId="15507" xr:uid="{65A969DD-9D46-49AB-AA16-205ECAF22496}"/>
    <cellStyle name="Note 4 11 3 2 2" xfId="15508" xr:uid="{16A09EAA-4FBF-4EAF-98D9-26780E808DD3}"/>
    <cellStyle name="Note 4 11 3 2 2 2" xfId="36018" xr:uid="{B2887A00-46AC-4A62-BC19-8C71EF3A1ABB}"/>
    <cellStyle name="Note 4 11 3 2 3" xfId="36017" xr:uid="{8D73A442-CBC6-4730-8E76-9F53C46D7A42}"/>
    <cellStyle name="Note 4 11 3 3" xfId="15509" xr:uid="{AD08DEBE-8F34-4540-8036-E1C7E1B5E398}"/>
    <cellStyle name="Note 4 11 3 3 2" xfId="36019" xr:uid="{284989DF-964F-43E2-BB6B-0CA4CBE4A86D}"/>
    <cellStyle name="Note 4 11 3 4" xfId="36016" xr:uid="{0C29C9BE-78B4-4A19-A85B-0E3ABAD43FFD}"/>
    <cellStyle name="Note 4 11 4" xfId="15510" xr:uid="{2C90CDE8-07AF-44CB-AEAA-9FB248FCD6DE}"/>
    <cellStyle name="Note 4 11 4 2" xfId="15511" xr:uid="{901DBFC0-C6FF-4166-81D8-12B8E2E789FE}"/>
    <cellStyle name="Note 4 11 4 2 2" xfId="36021" xr:uid="{24C74BDB-F6EA-43C8-8E1A-D5A6C8A97E36}"/>
    <cellStyle name="Note 4 11 4 3" xfId="36020" xr:uid="{816D7290-1FDA-4894-85F3-3D089941D8AA}"/>
    <cellStyle name="Note 4 11 5" xfId="15512" xr:uid="{3D8C6742-0FD8-4C68-BAE9-A21064670A91}"/>
    <cellStyle name="Note 4 11 5 2" xfId="15513" xr:uid="{DAF93B25-E63F-47D7-B61E-96D3A4A8C086}"/>
    <cellStyle name="Note 4 11 5 2 2" xfId="36023" xr:uid="{4C534030-F9CA-4736-BBC9-0ABB37CB80B2}"/>
    <cellStyle name="Note 4 11 5 3" xfId="36022" xr:uid="{CFB5BB71-B718-47F6-B15F-CBB006A3A054}"/>
    <cellStyle name="Note 4 11 6" xfId="15514" xr:uid="{C3AAD444-D53D-403B-9697-218F1B93150E}"/>
    <cellStyle name="Note 4 11 6 2" xfId="36024" xr:uid="{ED55CDAD-BE8F-4E71-A8D6-8892AB6A4A7D}"/>
    <cellStyle name="Note 4 11 7" xfId="36005" xr:uid="{A7B0AD0F-62C3-4421-8B12-90B1F836E816}"/>
    <cellStyle name="Note 4 12" xfId="15515" xr:uid="{F7A9940D-154A-4876-85B5-F5C45C62CFFE}"/>
    <cellStyle name="Note 4 12 2" xfId="15516" xr:uid="{E6D2B7D0-0FAB-4111-A1E4-E77D6779E741}"/>
    <cellStyle name="Note 4 12 2 2" xfId="15517" xr:uid="{B04A8DA4-E249-4A43-B60C-D1A552573E7E}"/>
    <cellStyle name="Note 4 12 2 2 2" xfId="15518" xr:uid="{6285B3F6-BE2E-4751-954E-20AFBD4C99E6}"/>
    <cellStyle name="Note 4 12 2 2 2 2" xfId="15519" xr:uid="{D4F059A2-91FE-4DE4-BDEC-4B13294274A5}"/>
    <cellStyle name="Note 4 12 2 2 2 2 2" xfId="36029" xr:uid="{72E5A3A1-3062-4C8C-B5BC-D833B342E8B5}"/>
    <cellStyle name="Note 4 12 2 2 2 3" xfId="36028" xr:uid="{7AA5014E-99FC-40B0-83CE-4726BB3204B8}"/>
    <cellStyle name="Note 4 12 2 2 3" xfId="15520" xr:uid="{C35B1493-3DA9-454B-8494-940D4DA590C2}"/>
    <cellStyle name="Note 4 12 2 2 3 2" xfId="36030" xr:uid="{5E834C42-7926-4547-871B-0552533F4E90}"/>
    <cellStyle name="Note 4 12 2 2 4" xfId="36027" xr:uid="{B7EBBEFD-A436-4F12-B58F-9D1FFE0FBD92}"/>
    <cellStyle name="Note 4 12 2 3" xfId="15521" xr:uid="{4748F9DE-E337-4005-AC69-F986D238BA67}"/>
    <cellStyle name="Note 4 12 2 3 2" xfId="15522" xr:uid="{3591050C-818A-4521-B934-1E9A555D512F}"/>
    <cellStyle name="Note 4 12 2 3 2 2" xfId="36032" xr:uid="{726FFE77-CA4B-48A8-B269-5DD360C2852D}"/>
    <cellStyle name="Note 4 12 2 3 3" xfId="36031" xr:uid="{8F796A0E-2C71-41FC-B342-2C04C10A8AC5}"/>
    <cellStyle name="Note 4 12 2 4" xfId="15523" xr:uid="{B65BA33D-3C57-4194-B07B-8183F9425C8B}"/>
    <cellStyle name="Note 4 12 2 4 2" xfId="15524" xr:uid="{D5E3534E-786D-4D54-917C-EA5E5CD706FC}"/>
    <cellStyle name="Note 4 12 2 4 2 2" xfId="36034" xr:uid="{B0FE6692-BD12-4AEF-86FF-3F6780AAE098}"/>
    <cellStyle name="Note 4 12 2 4 3" xfId="36033" xr:uid="{0F96476D-FE6A-4878-BFCA-90D88F76B1EC}"/>
    <cellStyle name="Note 4 12 2 5" xfId="15525" xr:uid="{42C5B280-3BCA-47EB-A92F-9CCFC18124B0}"/>
    <cellStyle name="Note 4 12 2 5 2" xfId="36035" xr:uid="{8B1E5DE7-196E-421F-A1B7-E1400D6AF614}"/>
    <cellStyle name="Note 4 12 2 6" xfId="36026" xr:uid="{B187BC5F-7ED0-4012-874B-05940CE29952}"/>
    <cellStyle name="Note 4 12 3" xfId="15526" xr:uid="{3CF05237-9DE7-463C-9D1A-CD2CF192BCCE}"/>
    <cellStyle name="Note 4 12 3 2" xfId="15527" xr:uid="{31420106-4130-45E8-9710-3CDCD0D02D71}"/>
    <cellStyle name="Note 4 12 3 2 2" xfId="15528" xr:uid="{5AAE78AE-84A2-421E-8A42-2F4CAD762D56}"/>
    <cellStyle name="Note 4 12 3 2 2 2" xfId="36038" xr:uid="{69DCE05E-2156-482C-A51B-8C4C0120EAB8}"/>
    <cellStyle name="Note 4 12 3 2 3" xfId="36037" xr:uid="{0C3AF9D0-85C5-47E4-B42A-2E7E1C3E4AD8}"/>
    <cellStyle name="Note 4 12 3 3" xfId="15529" xr:uid="{ECC2FDCC-A2CD-4831-A5D4-F09737EC3396}"/>
    <cellStyle name="Note 4 12 3 3 2" xfId="36039" xr:uid="{17015379-B254-4601-A9EE-CD2A87A0CFE9}"/>
    <cellStyle name="Note 4 12 3 4" xfId="36036" xr:uid="{C4217F30-2D0E-4818-A933-BD96310706C2}"/>
    <cellStyle name="Note 4 12 4" xfId="15530" xr:uid="{CAAEC371-3559-4DE3-9E1D-71A3821E0E61}"/>
    <cellStyle name="Note 4 12 4 2" xfId="15531" xr:uid="{7471218F-F6AD-4C5D-BBD7-C4099DED4B99}"/>
    <cellStyle name="Note 4 12 4 2 2" xfId="36041" xr:uid="{2E655998-7C11-48A7-82C8-B76A78838E65}"/>
    <cellStyle name="Note 4 12 4 3" xfId="36040" xr:uid="{46A8F0EA-D847-4417-8271-C838FD2DC629}"/>
    <cellStyle name="Note 4 12 5" xfId="15532" xr:uid="{D9984A69-C785-4429-B29A-5092784DEEE5}"/>
    <cellStyle name="Note 4 12 5 2" xfId="15533" xr:uid="{977298FD-356E-4BA3-9425-944365F099EA}"/>
    <cellStyle name="Note 4 12 5 2 2" xfId="36043" xr:uid="{5DFD2FA2-5EA1-4BE6-AEB2-3D6DA821C382}"/>
    <cellStyle name="Note 4 12 5 3" xfId="36042" xr:uid="{06BC1010-84B7-402B-AA08-B79327FA19F9}"/>
    <cellStyle name="Note 4 12 6" xfId="15534" xr:uid="{B9A8E3A0-D478-44F8-8621-3FCA14AD4257}"/>
    <cellStyle name="Note 4 12 6 2" xfId="36044" xr:uid="{13B7B6ED-9ED5-442A-BFC4-D28EAD8953BE}"/>
    <cellStyle name="Note 4 12 7" xfId="36025" xr:uid="{EA83BF89-840B-45E5-9CD5-E6CEFC0D6B91}"/>
    <cellStyle name="Note 4 13" xfId="15535" xr:uid="{A84E1196-CC60-4AAB-A609-7F28734517B0}"/>
    <cellStyle name="Note 4 13 2" xfId="15536" xr:uid="{0241D7B4-A4C1-4319-9DC5-C9247C2F0F33}"/>
    <cellStyle name="Note 4 13 2 2" xfId="15537" xr:uid="{0CA68530-E232-4633-8C6B-68B2C7441F68}"/>
    <cellStyle name="Note 4 13 2 2 2" xfId="15538" xr:uid="{6B8213FB-79EC-4FDF-921B-D8182C3CE4FC}"/>
    <cellStyle name="Note 4 13 2 2 2 2" xfId="15539" xr:uid="{6F86EC5D-577E-4EE8-B38D-2343A7DD8EA2}"/>
    <cellStyle name="Note 4 13 2 2 2 2 2" xfId="36049" xr:uid="{0CD76E2C-755F-47EC-8976-FFAF708AE2AE}"/>
    <cellStyle name="Note 4 13 2 2 2 3" xfId="36048" xr:uid="{315B1699-3B45-48F5-88A4-C2C6FAA9324B}"/>
    <cellStyle name="Note 4 13 2 2 3" xfId="15540" xr:uid="{4E615EBE-CF1D-4FB7-9923-C0ADD6C76979}"/>
    <cellStyle name="Note 4 13 2 2 3 2" xfId="36050" xr:uid="{288A742B-8E57-4C73-8086-D4B0031D1DBD}"/>
    <cellStyle name="Note 4 13 2 2 4" xfId="36047" xr:uid="{1FCD677A-C7A3-4B5B-946E-92162F95D006}"/>
    <cellStyle name="Note 4 13 2 3" xfId="15541" xr:uid="{8FBC5CEA-F1D0-4579-8C15-1C86E55427DE}"/>
    <cellStyle name="Note 4 13 2 3 2" xfId="15542" xr:uid="{5AB4CA79-5DEE-46A6-87DB-FFFEE20A9C36}"/>
    <cellStyle name="Note 4 13 2 3 2 2" xfId="36052" xr:uid="{3A7E099D-D3AF-4944-B1A5-EE1532708A27}"/>
    <cellStyle name="Note 4 13 2 3 3" xfId="36051" xr:uid="{6A1327D5-CD59-4D04-9DC8-D8641ED0AB6E}"/>
    <cellStyle name="Note 4 13 2 4" xfId="15543" xr:uid="{2C27F591-FF8B-4C69-BA0A-AA1A53935E99}"/>
    <cellStyle name="Note 4 13 2 4 2" xfId="15544" xr:uid="{9D00B7DF-4EC3-4BE6-AF8B-6CACF0117759}"/>
    <cellStyle name="Note 4 13 2 4 2 2" xfId="36054" xr:uid="{7FBEE3FC-237B-4EC4-A4F7-7472A4C761FA}"/>
    <cellStyle name="Note 4 13 2 4 3" xfId="36053" xr:uid="{528F4574-BE6F-440E-8C5E-52D07766F222}"/>
    <cellStyle name="Note 4 13 2 5" xfId="15545" xr:uid="{BD266F5A-C8FA-4A0A-87E4-F8128C60278D}"/>
    <cellStyle name="Note 4 13 2 5 2" xfId="36055" xr:uid="{19C9D8EA-1002-4EFC-B5B8-DB9A062BC003}"/>
    <cellStyle name="Note 4 13 2 6" xfId="36046" xr:uid="{2BB949A4-1ECC-43E8-A1DA-A03406DF347B}"/>
    <cellStyle name="Note 4 13 3" xfId="15546" xr:uid="{7B3CF2ED-F0F9-4B8C-BE2F-E68A3D1AF881}"/>
    <cellStyle name="Note 4 13 3 2" xfId="15547" xr:uid="{72253047-C27B-40F4-88DC-E5208B7A5C74}"/>
    <cellStyle name="Note 4 13 3 2 2" xfId="15548" xr:uid="{69227B29-AD76-4CDF-B42C-A632BFB3583D}"/>
    <cellStyle name="Note 4 13 3 2 2 2" xfId="36058" xr:uid="{9197A7C1-F2F2-4CD6-BFF9-A277B9FD0CB2}"/>
    <cellStyle name="Note 4 13 3 2 3" xfId="36057" xr:uid="{C3B2520D-052F-4C60-988B-592FB3CA099C}"/>
    <cellStyle name="Note 4 13 3 3" xfId="15549" xr:uid="{FD569584-CC6A-4542-923C-BB252F44F674}"/>
    <cellStyle name="Note 4 13 3 3 2" xfId="36059" xr:uid="{8F3B6D64-8887-4C64-B968-0B6272A16795}"/>
    <cellStyle name="Note 4 13 3 4" xfId="36056" xr:uid="{1FF95F31-52F1-47E7-8913-D652846AD5CA}"/>
    <cellStyle name="Note 4 13 4" xfId="15550" xr:uid="{E2B37036-9704-45F1-BBA6-FCD40E9499A4}"/>
    <cellStyle name="Note 4 13 4 2" xfId="15551" xr:uid="{F0266539-F72A-4BF1-9785-DB6EF95ED4E4}"/>
    <cellStyle name="Note 4 13 4 2 2" xfId="36061" xr:uid="{BE8237AD-7F79-4334-8B7F-D069CE7D827A}"/>
    <cellStyle name="Note 4 13 4 3" xfId="36060" xr:uid="{5668E4DC-1C63-4D64-BFCB-4C0639DAA2AC}"/>
    <cellStyle name="Note 4 13 5" xfId="15552" xr:uid="{8A782C21-A66E-4F6C-A48D-99AFA5DC5824}"/>
    <cellStyle name="Note 4 13 5 2" xfId="15553" xr:uid="{BB24F959-C6BB-4914-AA47-80299B784074}"/>
    <cellStyle name="Note 4 13 5 2 2" xfId="36063" xr:uid="{BC2FBEF1-F2D4-4292-97B9-A3E850DF7609}"/>
    <cellStyle name="Note 4 13 5 3" xfId="36062" xr:uid="{5291441D-F8BC-4636-BD8A-D90A5D7D668A}"/>
    <cellStyle name="Note 4 13 6" xfId="15554" xr:uid="{8BE17474-EE32-45FB-B6A9-B4EDA23BAC81}"/>
    <cellStyle name="Note 4 13 6 2" xfId="36064" xr:uid="{633FC6BB-2CB8-4ADA-9410-AE49254949CF}"/>
    <cellStyle name="Note 4 13 7" xfId="36045" xr:uid="{ECE46339-CB90-45CD-A988-6A12098B15D1}"/>
    <cellStyle name="Note 4 14" xfId="15555" xr:uid="{BAA555D0-7AE4-4C92-AFBA-8B5404026C5A}"/>
    <cellStyle name="Note 4 14 2" xfId="15556" xr:uid="{19BEEA78-7C03-424C-BEF6-B9641B844C57}"/>
    <cellStyle name="Note 4 14 2 2" xfId="15557" xr:uid="{675D619B-1D8B-405A-BFFF-89CD2BCCA6EB}"/>
    <cellStyle name="Note 4 14 2 2 2" xfId="15558" xr:uid="{B9A49291-CD43-42BA-91D6-043B56D4610E}"/>
    <cellStyle name="Note 4 14 2 2 2 2" xfId="15559" xr:uid="{3759B896-7E0E-4144-AA26-A8E363D094C0}"/>
    <cellStyle name="Note 4 14 2 2 2 2 2" xfId="36069" xr:uid="{919A42FE-94BA-4FA9-91E0-F266D1AF1CB1}"/>
    <cellStyle name="Note 4 14 2 2 2 3" xfId="36068" xr:uid="{3577379D-FA17-4C21-BFDD-8874DBD95924}"/>
    <cellStyle name="Note 4 14 2 2 3" xfId="15560" xr:uid="{2F937A17-0E11-4217-99C2-437B6D1B84B2}"/>
    <cellStyle name="Note 4 14 2 2 3 2" xfId="36070" xr:uid="{1B2157C6-285C-4805-A591-10A8B301DE60}"/>
    <cellStyle name="Note 4 14 2 2 4" xfId="36067" xr:uid="{13DB9297-D3FC-4416-861F-5E37E9D02852}"/>
    <cellStyle name="Note 4 14 2 3" xfId="15561" xr:uid="{6FC121B4-E69A-43FD-A9FA-1A967B69342B}"/>
    <cellStyle name="Note 4 14 2 3 2" xfId="15562" xr:uid="{E27AFEF2-52FF-4B07-A29A-4CBED22A0FE2}"/>
    <cellStyle name="Note 4 14 2 3 2 2" xfId="36072" xr:uid="{1A395495-EE0D-4692-9A5F-8FA923498B28}"/>
    <cellStyle name="Note 4 14 2 3 3" xfId="36071" xr:uid="{599B61BF-F29F-4428-820E-CA1058DABB0F}"/>
    <cellStyle name="Note 4 14 2 4" xfId="15563" xr:uid="{136CC70F-B14C-456A-BF88-1C30B4E64C35}"/>
    <cellStyle name="Note 4 14 2 4 2" xfId="15564" xr:uid="{41AC61CD-F661-4C76-9416-55F1294958A9}"/>
    <cellStyle name="Note 4 14 2 4 2 2" xfId="36074" xr:uid="{88DF7F2E-7B34-4954-982D-BC873D144252}"/>
    <cellStyle name="Note 4 14 2 4 3" xfId="36073" xr:uid="{2A878FC1-B9FE-489D-A124-E1E9E59C52EF}"/>
    <cellStyle name="Note 4 14 2 5" xfId="15565" xr:uid="{08CC3A8E-73A2-4987-8EF5-F80B49293F76}"/>
    <cellStyle name="Note 4 14 2 5 2" xfId="36075" xr:uid="{9549F27E-678D-4FA3-B2AC-9417739F6558}"/>
    <cellStyle name="Note 4 14 2 6" xfId="36066" xr:uid="{1A5B4729-AE65-4AEA-9C37-438D529BE07B}"/>
    <cellStyle name="Note 4 14 3" xfId="15566" xr:uid="{FEA60A1B-B0DF-47D5-9BC9-6C6C6DF16E32}"/>
    <cellStyle name="Note 4 14 3 2" xfId="15567" xr:uid="{F8C6FF31-4A23-40BB-9849-77A254FAE3F0}"/>
    <cellStyle name="Note 4 14 3 2 2" xfId="15568" xr:uid="{C3075C65-76EE-4858-B875-3BF5EA857074}"/>
    <cellStyle name="Note 4 14 3 2 2 2" xfId="36078" xr:uid="{7420534E-957A-4255-817F-9B5BA1C66CC7}"/>
    <cellStyle name="Note 4 14 3 2 3" xfId="36077" xr:uid="{9E7B9E68-938E-4721-94F1-A191F3239D6E}"/>
    <cellStyle name="Note 4 14 3 3" xfId="15569" xr:uid="{9547FF73-1DE4-4B21-8904-B949EAE00BCA}"/>
    <cellStyle name="Note 4 14 3 3 2" xfId="36079" xr:uid="{66747D6F-7D31-4A69-92CB-4FC3047F986F}"/>
    <cellStyle name="Note 4 14 3 4" xfId="36076" xr:uid="{C55640DA-60DC-4CD8-B605-B19084C2926F}"/>
    <cellStyle name="Note 4 14 4" xfId="15570" xr:uid="{70E64FF1-4DE3-4848-B596-40201D442C4F}"/>
    <cellStyle name="Note 4 14 4 2" xfId="15571" xr:uid="{3B4A3A5D-044D-4C6D-A61D-7A7EFA3A6E87}"/>
    <cellStyle name="Note 4 14 4 2 2" xfId="36081" xr:uid="{A8E87FA7-2BCD-4F06-A416-4500EC2A5273}"/>
    <cellStyle name="Note 4 14 4 3" xfId="36080" xr:uid="{4F6AB11E-AB16-4A3D-A128-CC7B627629B0}"/>
    <cellStyle name="Note 4 14 5" xfId="15572" xr:uid="{092BD784-4727-4C4E-B715-8A6D0E08C4F5}"/>
    <cellStyle name="Note 4 14 5 2" xfId="15573" xr:uid="{05721A9A-3378-433A-83A5-E8D1C40EBF68}"/>
    <cellStyle name="Note 4 14 5 2 2" xfId="36083" xr:uid="{9F803673-5B2B-492D-AB2F-6DF738FB0CE6}"/>
    <cellStyle name="Note 4 14 5 3" xfId="36082" xr:uid="{AAB06F5C-4C79-4774-A549-52DE2056E33C}"/>
    <cellStyle name="Note 4 14 6" xfId="15574" xr:uid="{5CEDF8EA-3A52-448F-8D92-1251DC126496}"/>
    <cellStyle name="Note 4 14 6 2" xfId="36084" xr:uid="{8DFA84E7-6ABC-4DED-B81C-8DC84040DC6D}"/>
    <cellStyle name="Note 4 14 7" xfId="36065" xr:uid="{9CDBC9FF-660A-4831-910B-0975FADB8FA4}"/>
    <cellStyle name="Note 4 15" xfId="15575" xr:uid="{26029DF3-C1B3-47AF-BF11-C4E779BAFA8D}"/>
    <cellStyle name="Note 4 15 2" xfId="15576" xr:uid="{0529FB58-0B20-41DD-A86E-687A6B3E1988}"/>
    <cellStyle name="Note 4 15 2 2" xfId="15577" xr:uid="{A1BD51E0-BB2D-4667-B5E5-B32C28F3B9FA}"/>
    <cellStyle name="Note 4 15 2 2 2" xfId="15578" xr:uid="{E332E2D2-7ED3-4C29-90E1-A1BDAC709683}"/>
    <cellStyle name="Note 4 15 2 2 2 2" xfId="15579" xr:uid="{0D415977-2884-4F13-ADBC-7EC5A0879FC8}"/>
    <cellStyle name="Note 4 15 2 2 2 2 2" xfId="36089" xr:uid="{3CDF6E70-AD61-43B9-A358-3D5C2CBFEB29}"/>
    <cellStyle name="Note 4 15 2 2 2 3" xfId="36088" xr:uid="{1048EF9E-C7C3-4327-AB5F-3E479CC53226}"/>
    <cellStyle name="Note 4 15 2 2 3" xfId="15580" xr:uid="{9B4FC2C7-40B3-48FC-8DC6-369923992AD5}"/>
    <cellStyle name="Note 4 15 2 2 3 2" xfId="36090" xr:uid="{D9353728-8600-4782-9D52-A83C3467AA72}"/>
    <cellStyle name="Note 4 15 2 2 4" xfId="36087" xr:uid="{02814EB9-209E-466E-ACE3-1FE511AA025F}"/>
    <cellStyle name="Note 4 15 2 3" xfId="15581" xr:uid="{B4E0CE31-04E7-4A69-ACE7-B77AD62F88FC}"/>
    <cellStyle name="Note 4 15 2 3 2" xfId="15582" xr:uid="{494285F8-672C-42CD-9CF9-EA36327DBF39}"/>
    <cellStyle name="Note 4 15 2 3 2 2" xfId="36092" xr:uid="{343D7DFC-0DE8-4B7E-9254-F1D06F0C618A}"/>
    <cellStyle name="Note 4 15 2 3 3" xfId="36091" xr:uid="{42DEAEED-42B7-4EC5-89EF-18501AB8FE51}"/>
    <cellStyle name="Note 4 15 2 4" xfId="15583" xr:uid="{8A32B0FE-0D25-4185-A0F4-9E502ACA2242}"/>
    <cellStyle name="Note 4 15 2 4 2" xfId="15584" xr:uid="{22498F15-B4B1-432E-91F8-0CD31E738996}"/>
    <cellStyle name="Note 4 15 2 4 2 2" xfId="36094" xr:uid="{5174887E-4555-4309-A452-6E7E90BA89D6}"/>
    <cellStyle name="Note 4 15 2 4 3" xfId="36093" xr:uid="{C1B807FE-689B-45D7-A60E-ED639ADEB99F}"/>
    <cellStyle name="Note 4 15 2 5" xfId="15585" xr:uid="{73B06AFF-5E2E-416D-A53D-035BC7FC8FD2}"/>
    <cellStyle name="Note 4 15 2 5 2" xfId="36095" xr:uid="{7F757BA0-610F-46E7-B86B-0058B9D026D3}"/>
    <cellStyle name="Note 4 15 2 6" xfId="36086" xr:uid="{D5EA80BA-9CA8-475B-8351-47F1933C2A3C}"/>
    <cellStyle name="Note 4 15 3" xfId="15586" xr:uid="{64780AFC-D110-47EC-8AC4-5716A0C0621B}"/>
    <cellStyle name="Note 4 15 3 2" xfId="15587" xr:uid="{3E0311AD-C38D-4333-B746-3B35E5946786}"/>
    <cellStyle name="Note 4 15 3 2 2" xfId="15588" xr:uid="{EFCB4B6C-306E-407C-946B-305B7A0F29F2}"/>
    <cellStyle name="Note 4 15 3 2 2 2" xfId="36098" xr:uid="{640AE1AF-B958-478B-AFFB-5897C84D5D61}"/>
    <cellStyle name="Note 4 15 3 2 3" xfId="36097" xr:uid="{4A4276FA-8ED7-4F8E-A305-69EC58CE6963}"/>
    <cellStyle name="Note 4 15 3 3" xfId="15589" xr:uid="{F064DFE2-260E-493D-9E8D-D74631DEAFF2}"/>
    <cellStyle name="Note 4 15 3 3 2" xfId="36099" xr:uid="{276A5DCC-0E8F-4C77-9C89-B0AECB2433A8}"/>
    <cellStyle name="Note 4 15 3 4" xfId="36096" xr:uid="{92DC1FBF-2F45-4D01-883A-DCF4A8F8C738}"/>
    <cellStyle name="Note 4 15 4" xfId="15590" xr:uid="{F396C262-CF93-4CC6-B629-4495DFC7AB19}"/>
    <cellStyle name="Note 4 15 4 2" xfId="15591" xr:uid="{D0B67DDB-3A03-4388-A21D-FE4C8CAA3E19}"/>
    <cellStyle name="Note 4 15 4 2 2" xfId="36101" xr:uid="{8E1F0150-A319-4EA2-9C0D-DAB347DD191F}"/>
    <cellStyle name="Note 4 15 4 3" xfId="36100" xr:uid="{D5F56F1F-10F9-4218-B6C4-7A0E56343124}"/>
    <cellStyle name="Note 4 15 5" xfId="15592" xr:uid="{A457FA91-19A2-4A1B-90B7-E349FB369CD7}"/>
    <cellStyle name="Note 4 15 5 2" xfId="15593" xr:uid="{3B96E1F3-24D2-42C9-8460-8848FC33A690}"/>
    <cellStyle name="Note 4 15 5 2 2" xfId="36103" xr:uid="{BB46A8DA-BEBD-4B27-9306-C15A9DD34C13}"/>
    <cellStyle name="Note 4 15 5 3" xfId="36102" xr:uid="{CD10AAE8-12C4-435E-87AD-36D14E385050}"/>
    <cellStyle name="Note 4 15 6" xfId="15594" xr:uid="{04ABE32F-1D31-4031-A5C3-84757ABD656E}"/>
    <cellStyle name="Note 4 15 6 2" xfId="36104" xr:uid="{C99F4131-BF7C-46E8-8C1B-0864A609D7EE}"/>
    <cellStyle name="Note 4 15 7" xfId="36085" xr:uid="{1959D858-B7C3-47E2-BF48-C5671F00DBC1}"/>
    <cellStyle name="Note 4 16" xfId="23818" xr:uid="{258781B5-9CE0-4F6E-9BEB-885A4150E89A}"/>
    <cellStyle name="Note 4 17" xfId="47080" xr:uid="{B9F77ED7-B268-4293-99A1-9DDF168C7872}"/>
    <cellStyle name="Note 4 18" xfId="2091" xr:uid="{68A8556E-7231-46F8-BB18-3E2C97CE1EC7}"/>
    <cellStyle name="Note 4 2" xfId="2289" xr:uid="{C43AEA77-D658-4CAF-8C8E-CB68111E3E7A}"/>
    <cellStyle name="Note 4 2 2" xfId="2902" xr:uid="{687802B5-D850-4DDE-95C6-3F7542B819D4}"/>
    <cellStyle name="Note 4 2 2 2" xfId="6730" xr:uid="{D6CE9DA1-3719-4E45-A936-A7F791A5300A}"/>
    <cellStyle name="Note 4 2 2 2 2" xfId="15598" xr:uid="{1DED03DC-671A-42E1-AE7D-8B21723E8233}"/>
    <cellStyle name="Note 4 2 2 2 2 2" xfId="15599" xr:uid="{FA46B927-4EB3-4902-9C0A-1DC9DF69F7A8}"/>
    <cellStyle name="Note 4 2 2 2 2 2 2" xfId="36109" xr:uid="{738D7658-6BE6-443C-8E29-83DDE2CE9E16}"/>
    <cellStyle name="Note 4 2 2 2 2 3" xfId="36108" xr:uid="{6F04F1D5-EDCD-4936-8752-A867A357B90A}"/>
    <cellStyle name="Note 4 2 2 2 3" xfId="15600" xr:uid="{90D868E4-70FC-4C11-8C41-90E1116AD213}"/>
    <cellStyle name="Note 4 2 2 2 3 2" xfId="36110" xr:uid="{A1A9594D-CA73-450B-A053-558482490814}"/>
    <cellStyle name="Note 4 2 2 2 4" xfId="15597" xr:uid="{EC28D3A4-29EB-4813-B22F-E74346120DC1}"/>
    <cellStyle name="Note 4 2 2 2 4 2" xfId="36107" xr:uid="{5237BFDA-89F7-4769-8F31-EFA5340723EB}"/>
    <cellStyle name="Note 4 2 2 2 5" xfId="28220" xr:uid="{5A915676-753E-439F-BF38-564CDCFF8927}"/>
    <cellStyle name="Note 4 2 2 3" xfId="9887" xr:uid="{8F6B6725-394E-4B8C-BB72-76BAD642A202}"/>
    <cellStyle name="Note 4 2 2 3 2" xfId="15602" xr:uid="{35999315-9296-4CA6-99BD-30B2CBFCD8BF}"/>
    <cellStyle name="Note 4 2 2 3 2 2" xfId="36112" xr:uid="{A79AE63C-F048-4114-8FE7-6E55ED534E56}"/>
    <cellStyle name="Note 4 2 2 3 3" xfId="15601" xr:uid="{7FA2E318-AA96-47B8-8B97-E5DD7371D412}"/>
    <cellStyle name="Note 4 2 2 3 3 2" xfId="36111" xr:uid="{19C5608D-4A37-4DAA-8C4A-B51FD754C6CD}"/>
    <cellStyle name="Note 4 2 2 3 4" xfId="31374" xr:uid="{705841B9-BFF0-4143-ACEE-37E7C199DE09}"/>
    <cellStyle name="Note 4 2 2 4" xfId="15603" xr:uid="{5AB3EC5B-7A55-4BB8-B187-832B23AFA442}"/>
    <cellStyle name="Note 4 2 2 4 2" xfId="15604" xr:uid="{7220B3FF-B95E-4195-B886-0350C56544E5}"/>
    <cellStyle name="Note 4 2 2 4 2 2" xfId="36114" xr:uid="{3BC8F67A-ECDB-42B9-9D7A-2D92F9983F67}"/>
    <cellStyle name="Note 4 2 2 4 3" xfId="36113" xr:uid="{5886D857-C972-43B1-9EEA-E2DCB9C38E25}"/>
    <cellStyle name="Note 4 2 2 5" xfId="15605" xr:uid="{1278B619-7C9A-49BD-BB55-173F1EFC2111}"/>
    <cellStyle name="Note 4 2 2 5 2" xfId="36115" xr:uid="{55744FFD-CD3B-40EA-8BBF-B1645ED1D16B}"/>
    <cellStyle name="Note 4 2 2 6" xfId="15596" xr:uid="{16F7090F-0909-41CE-AC07-D58E64812F05}"/>
    <cellStyle name="Note 4 2 2 6 2" xfId="36106" xr:uid="{1892AB82-F16D-4ED3-ADEE-12A851E303EC}"/>
    <cellStyle name="Note 4 2 2 7" xfId="24446" xr:uid="{6F4E90C3-FBF9-4C98-B8B9-EDA037C6AC50}"/>
    <cellStyle name="Note 4 2 2 8" xfId="49021" xr:uid="{E3A0764F-5BDC-45DC-AEA2-AB8F8D02291F}"/>
    <cellStyle name="Note 4 2 3" xfId="2759" xr:uid="{64A11CEC-C24E-484A-AEDF-6F0753A466A1}"/>
    <cellStyle name="Note 4 2 3 2" xfId="6622" xr:uid="{4C593D64-55CB-4B26-A034-B74267963058}"/>
    <cellStyle name="Note 4 2 3 2 2" xfId="15608" xr:uid="{85BFC070-B938-4FFA-BF37-3CD737494758}"/>
    <cellStyle name="Note 4 2 3 2 2 2" xfId="36118" xr:uid="{0D2AE38D-D67F-4E44-9177-0E2E8DA053BC}"/>
    <cellStyle name="Note 4 2 3 2 3" xfId="15607" xr:uid="{9C116644-8540-4120-8410-59D047E0D056}"/>
    <cellStyle name="Note 4 2 3 2 3 2" xfId="36117" xr:uid="{2F5B1DC0-58F0-4DCB-BA46-267A1B0E4880}"/>
    <cellStyle name="Note 4 2 3 2 4" xfId="28111" xr:uid="{31AE8EC9-A578-44EA-9057-C6B428218DAC}"/>
    <cellStyle name="Note 4 2 3 3" xfId="15609" xr:uid="{7C5A83C1-21D9-4872-88B7-FB3247FF2976}"/>
    <cellStyle name="Note 4 2 3 3 2" xfId="36119" xr:uid="{BEBD954E-C4F5-4136-82C9-B80899545CDA}"/>
    <cellStyle name="Note 4 2 3 4" xfId="15606" xr:uid="{74E9717D-4368-4BB5-81A2-33953CF1F2D8}"/>
    <cellStyle name="Note 4 2 3 4 2" xfId="36116" xr:uid="{CFDA9F3A-3FCD-4744-9277-4E174CAEE67E}"/>
    <cellStyle name="Note 4 2 3 5" xfId="24337" xr:uid="{BB6D5937-4B6E-42EA-8E48-11017160E3E3}"/>
    <cellStyle name="Note 4 2 3 6" xfId="49527" xr:uid="{A777D83F-8B2B-4A3F-A3E1-E3D165A61170}"/>
    <cellStyle name="Note 4 2 4" xfId="6352" xr:uid="{97C256CA-D952-444B-A9D7-EBF24B9B51EE}"/>
    <cellStyle name="Note 4 2 4 2" xfId="15611" xr:uid="{3F32091C-5D6B-4902-8CA4-DD3F68255E23}"/>
    <cellStyle name="Note 4 2 4 2 2" xfId="36121" xr:uid="{90C6F899-419A-4FAC-9520-D94783A2D252}"/>
    <cellStyle name="Note 4 2 4 3" xfId="15610" xr:uid="{129ADF92-E756-4C15-83F6-D44F4BA347EC}"/>
    <cellStyle name="Note 4 2 4 3 2" xfId="36120" xr:uid="{42B9B795-4C9B-48C9-9F8F-AAC1A5E39B68}"/>
    <cellStyle name="Note 4 2 4 4" xfId="27840" xr:uid="{83BCBA3F-0947-484B-BDD4-60213F4FB68D}"/>
    <cellStyle name="Note 4 2 5" xfId="9781" xr:uid="{2F82C0B8-09B1-458B-8A44-7638C7D18827}"/>
    <cellStyle name="Note 4 2 5 2" xfId="15613" xr:uid="{40710B81-AABB-42CE-86EF-EBAAF5FDEB29}"/>
    <cellStyle name="Note 4 2 5 2 2" xfId="36123" xr:uid="{D98FFE80-6171-4468-8758-59940576D717}"/>
    <cellStyle name="Note 4 2 5 3" xfId="15612" xr:uid="{A5308DB0-9A8F-462A-A134-4DA8971D350A}"/>
    <cellStyle name="Note 4 2 5 3 2" xfId="36122" xr:uid="{19A47308-7852-413A-B840-61913B618A67}"/>
    <cellStyle name="Note 4 2 5 4" xfId="31268" xr:uid="{F47A6AF7-088E-42F1-96BE-D777A60239AF}"/>
    <cellStyle name="Note 4 2 6" xfId="15614" xr:uid="{4DEBF02F-14CE-44BE-A4BE-DF2A12F0A058}"/>
    <cellStyle name="Note 4 2 6 2" xfId="36124" xr:uid="{50341762-1705-4A44-9CAD-C7CD504CB10A}"/>
    <cellStyle name="Note 4 2 7" xfId="15595" xr:uid="{30DFE6CB-B97E-43F7-9DB4-537C5B898625}"/>
    <cellStyle name="Note 4 2 7 2" xfId="36105" xr:uid="{306763CA-C743-4DFD-A181-BC59F008C8B3}"/>
    <cellStyle name="Note 4 2 8" xfId="24000" xr:uid="{4DB6231A-6539-4A0C-841B-FCA4C9A76ED6}"/>
    <cellStyle name="Note 4 2 9" xfId="47262" xr:uid="{7466A4BE-0C0C-4D87-8D57-6E0FBDF8276F}"/>
    <cellStyle name="Note 4 3" xfId="2786" xr:uid="{07870CBF-E061-48C6-80C2-7C4540A2D8B1}"/>
    <cellStyle name="Note 4 3 2" xfId="2929" xr:uid="{601A6015-06A1-4093-85A4-CA9ED01A5F2E}"/>
    <cellStyle name="Note 4 3 2 2" xfId="6757" xr:uid="{9223BEE1-9B8D-4D91-A997-1A33A88C6621}"/>
    <cellStyle name="Note 4 3 2 2 2" xfId="15618" xr:uid="{3F51C8C4-6AC4-4B50-ABB4-ADA8681C592B}"/>
    <cellStyle name="Note 4 3 2 2 2 2" xfId="15619" xr:uid="{01791B62-5B7D-4F1F-904B-97DDA7CF6E2A}"/>
    <cellStyle name="Note 4 3 2 2 2 2 2" xfId="36129" xr:uid="{605BB499-6482-49FC-AC89-03DC6619E31C}"/>
    <cellStyle name="Note 4 3 2 2 2 3" xfId="36128" xr:uid="{A9A79AAE-2195-48C8-8D0D-2AD82271D638}"/>
    <cellStyle name="Note 4 3 2 2 3" xfId="15620" xr:uid="{8D09B14F-2137-4F26-8013-F5BA01BAA415}"/>
    <cellStyle name="Note 4 3 2 2 3 2" xfId="36130" xr:uid="{C8C206EE-5985-49D8-9199-9B7E763FC23B}"/>
    <cellStyle name="Note 4 3 2 2 4" xfId="15617" xr:uid="{4A0D7DC0-45D1-4181-B723-E6F5B0C54221}"/>
    <cellStyle name="Note 4 3 2 2 4 2" xfId="36127" xr:uid="{1ADEBD24-CC20-4691-9B31-9A9D25B39FF3}"/>
    <cellStyle name="Note 4 3 2 2 5" xfId="28247" xr:uid="{71889C6F-D263-4512-B69A-52324DCB7FC7}"/>
    <cellStyle name="Note 4 3 2 3" xfId="9914" xr:uid="{998F0EFF-EBBF-47B5-8BB5-CC8309843705}"/>
    <cellStyle name="Note 4 3 2 3 2" xfId="15622" xr:uid="{F885D710-D0C9-4A5A-87CF-846E76F02395}"/>
    <cellStyle name="Note 4 3 2 3 2 2" xfId="36132" xr:uid="{46186975-3568-498C-BEEE-BD667D731FAC}"/>
    <cellStyle name="Note 4 3 2 3 3" xfId="15621" xr:uid="{D6DE2B4C-C190-40F4-85D7-CDE415135F44}"/>
    <cellStyle name="Note 4 3 2 3 3 2" xfId="36131" xr:uid="{8E8364EF-D95B-408E-BBF7-215CC744AC3B}"/>
    <cellStyle name="Note 4 3 2 3 4" xfId="31401" xr:uid="{57368EE7-0D43-4E28-B0A7-90218B81C68B}"/>
    <cellStyle name="Note 4 3 2 4" xfId="15623" xr:uid="{2A9281C4-6C4B-48C0-9143-F04CDCCA1CC8}"/>
    <cellStyle name="Note 4 3 2 4 2" xfId="15624" xr:uid="{E35FFEC8-2BFE-49E3-8541-C1ACD13E0037}"/>
    <cellStyle name="Note 4 3 2 4 2 2" xfId="36134" xr:uid="{79BE33C3-FD95-4ADF-B3B7-E927B6C54ED9}"/>
    <cellStyle name="Note 4 3 2 4 3" xfId="36133" xr:uid="{559A8664-6E3F-45AA-B3E9-B11B079414EF}"/>
    <cellStyle name="Note 4 3 2 5" xfId="15625" xr:uid="{66380FCD-9E1E-45B6-9A21-0711D6814C39}"/>
    <cellStyle name="Note 4 3 2 5 2" xfId="36135" xr:uid="{234340EB-1DBD-4FFD-B544-A2EEC71175AA}"/>
    <cellStyle name="Note 4 3 2 6" xfId="15616" xr:uid="{77376828-AE97-46D2-9058-75935F74A608}"/>
    <cellStyle name="Note 4 3 2 6 2" xfId="36126" xr:uid="{5E6147BA-B098-4E09-915F-52697DB63B57}"/>
    <cellStyle name="Note 4 3 2 7" xfId="24473" xr:uid="{8D5C55CA-C722-44F2-AA47-FE5ECD06A138}"/>
    <cellStyle name="Note 4 3 3" xfId="6649" xr:uid="{3CD317BB-1EF1-4298-9E43-9107679CF4F1}"/>
    <cellStyle name="Note 4 3 3 2" xfId="15627" xr:uid="{D855F33E-40CE-4EEC-A197-253664DFFBEC}"/>
    <cellStyle name="Note 4 3 3 2 2" xfId="15628" xr:uid="{C5A29705-B8C3-4F2F-81BC-13A0D23DF966}"/>
    <cellStyle name="Note 4 3 3 2 2 2" xfId="36138" xr:uid="{6EF136A4-2FBB-4F5E-8B06-D022A82E2184}"/>
    <cellStyle name="Note 4 3 3 2 3" xfId="36137" xr:uid="{827D2D35-B2D4-4C22-A8E7-B417904B5710}"/>
    <cellStyle name="Note 4 3 3 3" xfId="15629" xr:uid="{088F13A2-5908-4F27-9C7E-5811627BDF30}"/>
    <cellStyle name="Note 4 3 3 3 2" xfId="36139" xr:uid="{415994B1-A7F0-4812-99EA-B844302C4F57}"/>
    <cellStyle name="Note 4 3 3 4" xfId="15626" xr:uid="{7A2B691D-9178-499F-A323-C74C8F80BFC2}"/>
    <cellStyle name="Note 4 3 3 4 2" xfId="36136" xr:uid="{D9DFEF84-86E4-4ADE-9847-73C1D6BBCABA}"/>
    <cellStyle name="Note 4 3 3 5" xfId="28138" xr:uid="{53DBCA78-DBC4-409E-BD38-04511F3F35AA}"/>
    <cellStyle name="Note 4 3 4" xfId="9808" xr:uid="{2839F05C-E8EE-4326-B081-9850CB100BA3}"/>
    <cellStyle name="Note 4 3 4 2" xfId="15631" xr:uid="{6D63E97E-157D-4A74-8C8C-8D3EF7010E48}"/>
    <cellStyle name="Note 4 3 4 2 2" xfId="36141" xr:uid="{E10A6A16-82D4-4B6F-8428-42C6205CE72F}"/>
    <cellStyle name="Note 4 3 4 3" xfId="15630" xr:uid="{229B0986-8D1E-4385-A4EC-0E55D3E691C8}"/>
    <cellStyle name="Note 4 3 4 3 2" xfId="36140" xr:uid="{2C387428-0D3B-4DAA-B965-5EA45539032E}"/>
    <cellStyle name="Note 4 3 4 4" xfId="31295" xr:uid="{B0E17F2F-00EF-4F63-A2D4-C5D847650E40}"/>
    <cellStyle name="Note 4 3 5" xfId="15632" xr:uid="{B61FA495-9A42-4097-B176-59B0E03DC540}"/>
    <cellStyle name="Note 4 3 5 2" xfId="15633" xr:uid="{F9B2447B-F46D-4ECB-9FAC-2174B23A6EE3}"/>
    <cellStyle name="Note 4 3 5 2 2" xfId="36143" xr:uid="{F00BD9EE-CAAB-4163-9087-6720E8B96B51}"/>
    <cellStyle name="Note 4 3 5 3" xfId="36142" xr:uid="{B3C8E4F5-0909-4B45-AE36-4DFDD8344C0B}"/>
    <cellStyle name="Note 4 3 6" xfId="15634" xr:uid="{3249C673-CAE0-47FC-8640-2CE976D716D2}"/>
    <cellStyle name="Note 4 3 6 2" xfId="36144" xr:uid="{40B7C08C-E932-4854-8330-A91F79DB1728}"/>
    <cellStyle name="Note 4 3 7" xfId="15615" xr:uid="{85B38C4A-5B52-4957-B3CC-4090C73B01B6}"/>
    <cellStyle name="Note 4 3 7 2" xfId="36125" xr:uid="{A0AE4FE9-4BF6-4645-925B-CB81DD6CC6C6}"/>
    <cellStyle name="Note 4 3 8" xfId="24364" xr:uid="{A32FDBDC-F509-480D-8467-B36144B7B45A}"/>
    <cellStyle name="Note 4 3 9" xfId="48838" xr:uid="{584F7F78-E871-468E-80CA-EF37A6D51D5C}"/>
    <cellStyle name="Note 4 4" xfId="2876" xr:uid="{33E1C3B4-1CAB-4A66-80BB-13EFD2749DA4}"/>
    <cellStyle name="Note 4 4 2" xfId="6704" xr:uid="{73EDEDD5-39DB-4BA1-9EE2-D93A59BABDF8}"/>
    <cellStyle name="Note 4 4 2 2" xfId="15637" xr:uid="{93460DDE-D61A-4196-9329-92E6BE0BE8F7}"/>
    <cellStyle name="Note 4 4 2 2 2" xfId="15638" xr:uid="{8CDCF1DD-9535-46D4-85E0-B553F8DBFE33}"/>
    <cellStyle name="Note 4 4 2 2 2 2" xfId="15639" xr:uid="{610EAE1B-CF24-42FD-8D02-2C10C09FAD15}"/>
    <cellStyle name="Note 4 4 2 2 2 2 2" xfId="36149" xr:uid="{BD145F50-819E-44CE-8E93-9FE79E07711A}"/>
    <cellStyle name="Note 4 4 2 2 2 3" xfId="36148" xr:uid="{ECB22CFC-DB5A-4A23-9D9E-53DB3AA9DF92}"/>
    <cellStyle name="Note 4 4 2 2 3" xfId="15640" xr:uid="{45CAC368-9BF3-4DCE-9C8E-626C4629F062}"/>
    <cellStyle name="Note 4 4 2 2 3 2" xfId="36150" xr:uid="{2262519F-29C0-4CE9-A185-1E5B8BB29060}"/>
    <cellStyle name="Note 4 4 2 2 4" xfId="36147" xr:uid="{CCA6B7A2-BE3F-43D2-B1F2-1285C583A5C7}"/>
    <cellStyle name="Note 4 4 2 3" xfId="15641" xr:uid="{BE2D3591-2189-4ED2-8469-E8D9B1E24E08}"/>
    <cellStyle name="Note 4 4 2 3 2" xfId="15642" xr:uid="{14BB8B12-E389-491C-AE98-F6EFE04AE9A5}"/>
    <cellStyle name="Note 4 4 2 3 2 2" xfId="36152" xr:uid="{6EC56F7D-8D84-4E9C-9D6D-8B467D38419C}"/>
    <cellStyle name="Note 4 4 2 3 3" xfId="36151" xr:uid="{64057BBD-6A8D-47D0-A475-0505162696E6}"/>
    <cellStyle name="Note 4 4 2 4" xfId="15643" xr:uid="{5BC8AF6A-6693-490B-94BD-8EA757FDB447}"/>
    <cellStyle name="Note 4 4 2 4 2" xfId="15644" xr:uid="{91BEF29F-23BD-4F96-94CA-3CEBBFCBAB8A}"/>
    <cellStyle name="Note 4 4 2 4 2 2" xfId="36154" xr:uid="{AEF76D82-67F3-45D3-B62C-B66F5117ABB9}"/>
    <cellStyle name="Note 4 4 2 4 3" xfId="36153" xr:uid="{835C9D25-5E73-4F11-82E1-C54EB9617E4A}"/>
    <cellStyle name="Note 4 4 2 5" xfId="15645" xr:uid="{EE2D1587-1FED-426A-8EA7-8B7CD3589CC7}"/>
    <cellStyle name="Note 4 4 2 5 2" xfId="36155" xr:uid="{A5121456-6E46-444B-9D27-3493A108BFBD}"/>
    <cellStyle name="Note 4 4 2 6" xfId="15636" xr:uid="{7A53DC69-9F36-4C29-A016-9F8FB1759E28}"/>
    <cellStyle name="Note 4 4 2 6 2" xfId="36146" xr:uid="{6E9E6BCA-EC82-4AE9-AF03-B9BF9FFEA216}"/>
    <cellStyle name="Note 4 4 2 7" xfId="28194" xr:uid="{4A0C9B54-2B80-4D6E-8C53-B14723631F6B}"/>
    <cellStyle name="Note 4 4 3" xfId="9861" xr:uid="{89D8166A-6DF9-469E-9B7D-D29FE0229B28}"/>
    <cellStyle name="Note 4 4 3 2" xfId="15647" xr:uid="{4237FB14-E4E2-461B-AA35-13649F382E47}"/>
    <cellStyle name="Note 4 4 3 2 2" xfId="15648" xr:uid="{6B87959B-E01A-48D6-B0FA-A4CE6F183D55}"/>
    <cellStyle name="Note 4 4 3 2 2 2" xfId="36158" xr:uid="{6034FAD3-450B-417B-BFC5-0FD84E2C6C07}"/>
    <cellStyle name="Note 4 4 3 2 3" xfId="36157" xr:uid="{1ED14CDE-F389-41F8-B5CD-B0D1C6C7646B}"/>
    <cellStyle name="Note 4 4 3 3" xfId="15649" xr:uid="{24ADD022-2957-4A89-AC3C-6EECF09C6CD9}"/>
    <cellStyle name="Note 4 4 3 3 2" xfId="36159" xr:uid="{16522CE2-93C0-4C13-98CE-8A96E24C6E41}"/>
    <cellStyle name="Note 4 4 3 4" xfId="15646" xr:uid="{223F138E-B35C-41BF-8CDB-A1D9BAC40116}"/>
    <cellStyle name="Note 4 4 3 4 2" xfId="36156" xr:uid="{60885E04-7C9A-4171-8DEA-CAA039B76B26}"/>
    <cellStyle name="Note 4 4 3 5" xfId="31348" xr:uid="{C25B0D62-CAA7-481D-AFB1-FEE29015F8BC}"/>
    <cellStyle name="Note 4 4 4" xfId="15650" xr:uid="{EF43F22F-FD10-4FE7-AE2B-0174C9F36E29}"/>
    <cellStyle name="Note 4 4 4 2" xfId="15651" xr:uid="{84D75A99-30C6-45C3-B657-A19F4BAC1111}"/>
    <cellStyle name="Note 4 4 4 2 2" xfId="36161" xr:uid="{3B89AD62-38F6-4AF7-8537-83BB5CB2BC50}"/>
    <cellStyle name="Note 4 4 4 3" xfId="36160" xr:uid="{CA176CBD-7A24-49C7-845C-996BD8D75977}"/>
    <cellStyle name="Note 4 4 5" xfId="15652" xr:uid="{B571BEE8-CF29-40A3-8796-B7B1130C01D1}"/>
    <cellStyle name="Note 4 4 5 2" xfId="15653" xr:uid="{ECAAF63C-F155-4233-B9C4-61E63D2246DF}"/>
    <cellStyle name="Note 4 4 5 2 2" xfId="36163" xr:uid="{02A61861-BC59-4A3D-9735-CDF9A96720C6}"/>
    <cellStyle name="Note 4 4 5 3" xfId="36162" xr:uid="{7CCDBE49-8B3D-4A36-BFBA-BE1E4FC04821}"/>
    <cellStyle name="Note 4 4 6" xfId="15654" xr:uid="{D20F11FC-3EB4-4D4D-9A94-F1D2F4A0A969}"/>
    <cellStyle name="Note 4 4 6 2" xfId="36164" xr:uid="{6DCA2D99-E9BA-4E94-AEB7-7CA17E1725AC}"/>
    <cellStyle name="Note 4 4 7" xfId="15635" xr:uid="{EC6BB2E7-E4DC-4F45-9F39-7932C49C6D6F}"/>
    <cellStyle name="Note 4 4 7 2" xfId="36145" xr:uid="{58257367-DB57-48C4-8F42-B424E13989C4}"/>
    <cellStyle name="Note 4 4 8" xfId="24420" xr:uid="{6C87FEA9-691E-4B0C-BC8E-F6EC84C2626B}"/>
    <cellStyle name="Note 4 4 9" xfId="49346" xr:uid="{B5379A49-82C1-43CA-82E7-7F5C23317729}"/>
    <cellStyle name="Note 4 5" xfId="2708" xr:uid="{3B14F749-8613-449A-AFDE-A0345E1DD940}"/>
    <cellStyle name="Note 4 5 2" xfId="6596" xr:uid="{6015861D-3F0C-4BD2-AC80-937E0C4B0186}"/>
    <cellStyle name="Note 4 5 2 2" xfId="15657" xr:uid="{683FA4E0-6661-48FD-BA21-D33D7B68B277}"/>
    <cellStyle name="Note 4 5 2 2 2" xfId="15658" xr:uid="{608A8DCA-589C-4845-93B7-4084F4F0D8BE}"/>
    <cellStyle name="Note 4 5 2 2 2 2" xfId="15659" xr:uid="{2C72C0BA-5740-4406-8BAC-31B4497A9A42}"/>
    <cellStyle name="Note 4 5 2 2 2 2 2" xfId="36169" xr:uid="{DA838E95-B876-4515-B19B-9E2A11968CB9}"/>
    <cellStyle name="Note 4 5 2 2 2 3" xfId="36168" xr:uid="{C323B8B3-DA07-497E-8DBA-BB29EB6E44A5}"/>
    <cellStyle name="Note 4 5 2 2 3" xfId="15660" xr:uid="{2FE3D800-8ACD-43E7-9A2D-4746C078D4CC}"/>
    <cellStyle name="Note 4 5 2 2 3 2" xfId="36170" xr:uid="{728FAE46-377D-498E-8A72-4CAB0F2D889D}"/>
    <cellStyle name="Note 4 5 2 2 4" xfId="36167" xr:uid="{E7EE9326-4799-4058-8234-4B20D05B9C53}"/>
    <cellStyle name="Note 4 5 2 3" xfId="15661" xr:uid="{32448007-A8E0-4283-840C-9A756A9A26D3}"/>
    <cellStyle name="Note 4 5 2 3 2" xfId="15662" xr:uid="{3D2D0E78-0EE5-45BB-BE9F-951964BF6E62}"/>
    <cellStyle name="Note 4 5 2 3 2 2" xfId="36172" xr:uid="{DF38642C-6E6E-45A9-8D20-E770626EDBC2}"/>
    <cellStyle name="Note 4 5 2 3 3" xfId="36171" xr:uid="{E71A1D4B-54AF-47F7-B815-BEC7F2BA77E5}"/>
    <cellStyle name="Note 4 5 2 4" xfId="15663" xr:uid="{BA7C56A0-F678-4429-9A6A-A1B9EF3738FD}"/>
    <cellStyle name="Note 4 5 2 4 2" xfId="15664" xr:uid="{E3346DC5-4955-4902-960C-D96D4B518B5F}"/>
    <cellStyle name="Note 4 5 2 4 2 2" xfId="36174" xr:uid="{9B4BC90B-7482-4ADE-A9AB-B3440B99FD46}"/>
    <cellStyle name="Note 4 5 2 4 3" xfId="36173" xr:uid="{A4352AE0-E9B1-4BFA-B474-2C9C18A78CD9}"/>
    <cellStyle name="Note 4 5 2 5" xfId="15665" xr:uid="{9C697688-220C-47E1-BAE8-363A5A9721FB}"/>
    <cellStyle name="Note 4 5 2 5 2" xfId="36175" xr:uid="{CD354D25-BCD5-498E-A864-769FD317CC9B}"/>
    <cellStyle name="Note 4 5 2 6" xfId="15656" xr:uid="{6CD6BE5A-DC22-4815-BF92-B87E24AE1FFB}"/>
    <cellStyle name="Note 4 5 2 6 2" xfId="36166" xr:uid="{AF852AE9-BB50-42C6-AA1E-CF3FD9D5E498}"/>
    <cellStyle name="Note 4 5 2 7" xfId="28085" xr:uid="{DF2CDB09-B933-447C-B1C9-F10AFA70626E}"/>
    <cellStyle name="Note 4 5 3" xfId="15666" xr:uid="{373C3F52-4E05-403F-BE63-C136CDF98708}"/>
    <cellStyle name="Note 4 5 3 2" xfId="15667" xr:uid="{54C18F24-92F1-456C-9E7E-122DE5086115}"/>
    <cellStyle name="Note 4 5 3 2 2" xfId="15668" xr:uid="{D3B7B1A0-F539-44DA-AA97-8C7B936891F2}"/>
    <cellStyle name="Note 4 5 3 2 2 2" xfId="36178" xr:uid="{CC33A4C1-C9FE-4A69-8044-501093D86CD8}"/>
    <cellStyle name="Note 4 5 3 2 3" xfId="36177" xr:uid="{E19B1A96-5EA4-4A92-9465-10122EA90CBC}"/>
    <cellStyle name="Note 4 5 3 3" xfId="15669" xr:uid="{FC624431-D653-47E1-8F47-BA43ABF8BC5A}"/>
    <cellStyle name="Note 4 5 3 3 2" xfId="36179" xr:uid="{FC3A5E05-69F5-4E52-9E42-68D7E6FD9AC7}"/>
    <cellStyle name="Note 4 5 3 4" xfId="36176" xr:uid="{2CD85B5E-A710-48A0-8B6A-49968C34BABB}"/>
    <cellStyle name="Note 4 5 4" xfId="15670" xr:uid="{89ED8709-419C-4592-AD34-A6C8563BCF05}"/>
    <cellStyle name="Note 4 5 4 2" xfId="15671" xr:uid="{03954EBE-E515-46D6-B962-D4F663E49A28}"/>
    <cellStyle name="Note 4 5 4 2 2" xfId="36181" xr:uid="{3D9A6741-547B-4DAB-91D6-92EE3CC6409E}"/>
    <cellStyle name="Note 4 5 4 3" xfId="36180" xr:uid="{837C7C4B-21EE-413E-A0F6-B5F42429F7EF}"/>
    <cellStyle name="Note 4 5 5" xfId="15672" xr:uid="{57A481D0-0350-47BF-AC33-E6FADD92921F}"/>
    <cellStyle name="Note 4 5 5 2" xfId="15673" xr:uid="{ED925A77-EC81-493C-B693-4106A8DB5730}"/>
    <cellStyle name="Note 4 5 5 2 2" xfId="36183" xr:uid="{7BC3F31F-0276-4CE4-B237-FA8CC7BD5012}"/>
    <cellStyle name="Note 4 5 5 3" xfId="36182" xr:uid="{97FEDB70-454A-4EAC-B9A7-90C8E1018471}"/>
    <cellStyle name="Note 4 5 6" xfId="15674" xr:uid="{D93E7D6B-746C-461A-AD56-E17868584267}"/>
    <cellStyle name="Note 4 5 6 2" xfId="36184" xr:uid="{6DD08407-A734-440B-9818-8E5BF71E0CDA}"/>
    <cellStyle name="Note 4 5 7" xfId="15655" xr:uid="{D0B987EA-54E2-4596-AB34-3D146D9CB88B}"/>
    <cellStyle name="Note 4 5 7 2" xfId="36165" xr:uid="{60C820DA-9D91-47E3-A267-00974C71FE7E}"/>
    <cellStyle name="Note 4 5 8" xfId="24303" xr:uid="{C859C82E-E947-4531-B5C3-89B5A8CB3172}"/>
    <cellStyle name="Note 4 6" xfId="6170" xr:uid="{93E2CBDA-3269-4049-8335-B145E3E0D63A}"/>
    <cellStyle name="Note 4 6 2" xfId="15676" xr:uid="{12187A2D-54C1-4611-A60D-32F6EDFD9D14}"/>
    <cellStyle name="Note 4 6 2 2" xfId="15677" xr:uid="{079FDF71-854A-43B5-B0A0-4DDF1A4F16A3}"/>
    <cellStyle name="Note 4 6 2 2 2" xfId="15678" xr:uid="{929C57EC-8A4D-4FC7-9B08-3376414989D9}"/>
    <cellStyle name="Note 4 6 2 2 2 2" xfId="15679" xr:uid="{2B0FB856-4C5C-4B52-9C86-A3A89C152C79}"/>
    <cellStyle name="Note 4 6 2 2 2 2 2" xfId="36189" xr:uid="{D12984DD-F03E-4665-917F-6EBD1F41377A}"/>
    <cellStyle name="Note 4 6 2 2 2 3" xfId="36188" xr:uid="{CDCDA7B1-531C-4486-95D8-EA6D7A236C63}"/>
    <cellStyle name="Note 4 6 2 2 3" xfId="15680" xr:uid="{A68AAD5D-D489-4859-92DD-668ACB51A86A}"/>
    <cellStyle name="Note 4 6 2 2 3 2" xfId="36190" xr:uid="{54BE5A6E-AFAF-481E-9CCD-289822D23BAE}"/>
    <cellStyle name="Note 4 6 2 2 4" xfId="36187" xr:uid="{348F8553-50A1-4459-A927-531A9887F6EA}"/>
    <cellStyle name="Note 4 6 2 3" xfId="15681" xr:uid="{707DE267-12E9-4079-9EBE-9DF431DB70D6}"/>
    <cellStyle name="Note 4 6 2 3 2" xfId="15682" xr:uid="{96EEA96E-B6F3-4C36-A535-2459D44C18FF}"/>
    <cellStyle name="Note 4 6 2 3 2 2" xfId="36192" xr:uid="{2909AC36-1E3E-4CFD-9D6F-89DA12F5074D}"/>
    <cellStyle name="Note 4 6 2 3 3" xfId="36191" xr:uid="{3DAC045D-D576-4400-BC6D-17AB6A289332}"/>
    <cellStyle name="Note 4 6 2 4" xfId="15683" xr:uid="{7A0C9D31-20B0-4A0D-B7DC-B1AA769429B1}"/>
    <cellStyle name="Note 4 6 2 4 2" xfId="15684" xr:uid="{C9A0C3C3-7BBD-4199-B19E-F90C01C9764C}"/>
    <cellStyle name="Note 4 6 2 4 2 2" xfId="36194" xr:uid="{AE32CF58-F2F1-404E-86F9-D267864D7836}"/>
    <cellStyle name="Note 4 6 2 4 3" xfId="36193" xr:uid="{CADB25C8-B8AC-4507-99D8-DA95DE901253}"/>
    <cellStyle name="Note 4 6 2 5" xfId="15685" xr:uid="{DC233EBC-DBE7-4D23-B516-37753A6F7E38}"/>
    <cellStyle name="Note 4 6 2 5 2" xfId="36195" xr:uid="{28F855C8-6C2B-4E30-93DF-0FD0369E1383}"/>
    <cellStyle name="Note 4 6 2 6" xfId="36186" xr:uid="{E8B81AF9-FF5B-4F9C-89BE-45BDD2A53FB2}"/>
    <cellStyle name="Note 4 6 3" xfId="15686" xr:uid="{DE46D102-42DD-4A9C-825B-DDC2D537425B}"/>
    <cellStyle name="Note 4 6 3 2" xfId="15687" xr:uid="{1A60F1FE-1BFC-440C-80A8-C5B9D02B6B0C}"/>
    <cellStyle name="Note 4 6 3 2 2" xfId="15688" xr:uid="{83FA1250-1E88-49B5-8AD4-F085659F19D0}"/>
    <cellStyle name="Note 4 6 3 2 2 2" xfId="36198" xr:uid="{E9173FFA-8E8A-4136-B1FC-8AD439CD470C}"/>
    <cellStyle name="Note 4 6 3 2 3" xfId="36197" xr:uid="{454FA556-39CE-4848-A315-3C1045CFDD9E}"/>
    <cellStyle name="Note 4 6 3 3" xfId="15689" xr:uid="{863CE2D6-AD37-4FE7-B011-6CB9F1DC5BC9}"/>
    <cellStyle name="Note 4 6 3 3 2" xfId="36199" xr:uid="{CF76FF2E-F947-4699-8D5E-011AAFD05A8A}"/>
    <cellStyle name="Note 4 6 3 4" xfId="36196" xr:uid="{F897E11B-A2FA-471A-BB5A-E4C9066A5436}"/>
    <cellStyle name="Note 4 6 4" xfId="15690" xr:uid="{B4905CFA-7A6E-420C-BEB3-BD078BBEB83E}"/>
    <cellStyle name="Note 4 6 4 2" xfId="15691" xr:uid="{F2D0EA13-B525-429E-AADA-5535E0D36BEA}"/>
    <cellStyle name="Note 4 6 4 2 2" xfId="36201" xr:uid="{7A09295E-4108-443E-AD49-D1DE67B49F8B}"/>
    <cellStyle name="Note 4 6 4 3" xfId="36200" xr:uid="{46875C09-B92B-4003-9920-81856A4AF16C}"/>
    <cellStyle name="Note 4 6 5" xfId="15692" xr:uid="{7479EBDA-BD73-4957-BC3C-2F081DD253C1}"/>
    <cellStyle name="Note 4 6 5 2" xfId="15693" xr:uid="{23CFEC04-2762-4848-894A-CC6EA7A4FD96}"/>
    <cellStyle name="Note 4 6 5 2 2" xfId="36203" xr:uid="{FDBC8F3D-5366-4332-B16D-0777935F22B5}"/>
    <cellStyle name="Note 4 6 5 3" xfId="36202" xr:uid="{C1795D84-F7BC-44CF-9A92-ED8AC67E183B}"/>
    <cellStyle name="Note 4 6 6" xfId="15694" xr:uid="{5222A242-44DA-4C9C-B160-696C0C7AF580}"/>
    <cellStyle name="Note 4 6 6 2" xfId="36204" xr:uid="{3BF66D9F-2BBC-44BB-8815-CCCEA0C3C2E8}"/>
    <cellStyle name="Note 4 6 7" xfId="15675" xr:uid="{6034AF0F-53B1-4E65-B522-6B8E29C4A2E3}"/>
    <cellStyle name="Note 4 6 7 2" xfId="36185" xr:uid="{4A4594DE-BE04-470B-93DC-A49BDFEAC5C9}"/>
    <cellStyle name="Note 4 6 8" xfId="27657" xr:uid="{A7DDC04B-814A-423D-944A-6ACB1F64FA03}"/>
    <cellStyle name="Note 4 7" xfId="9754" xr:uid="{86425094-A494-4B31-80D0-7D7AF8A88845}"/>
    <cellStyle name="Note 4 7 2" xfId="15696" xr:uid="{00E0EE1E-7458-411A-B60D-59E76229546C}"/>
    <cellStyle name="Note 4 7 2 2" xfId="15697" xr:uid="{8C03CE6B-BF45-434A-A03E-B362ADC0CCA5}"/>
    <cellStyle name="Note 4 7 2 2 2" xfId="15698" xr:uid="{7E855401-1CD9-452D-85E7-7984C9D24E1D}"/>
    <cellStyle name="Note 4 7 2 2 2 2" xfId="15699" xr:uid="{0C79FD5C-CA01-42EE-88A7-5AF2AA1C7561}"/>
    <cellStyle name="Note 4 7 2 2 2 2 2" xfId="36209" xr:uid="{98EC2D6B-79C6-4CFC-B5C1-CA22B6579FA8}"/>
    <cellStyle name="Note 4 7 2 2 2 3" xfId="36208" xr:uid="{3DF14861-AABE-4629-A32B-34175E35589D}"/>
    <cellStyle name="Note 4 7 2 2 3" xfId="15700" xr:uid="{30AB535B-272F-4E0F-A002-8FC5B9FE7636}"/>
    <cellStyle name="Note 4 7 2 2 3 2" xfId="36210" xr:uid="{33CDE929-2FED-4AC0-B793-52D1D56B98E4}"/>
    <cellStyle name="Note 4 7 2 2 4" xfId="36207" xr:uid="{0E74450D-23D0-4AAB-BBA9-AD70E145E19F}"/>
    <cellStyle name="Note 4 7 2 3" xfId="15701" xr:uid="{41F2400F-BE67-450E-98C4-EFE662A2CC5B}"/>
    <cellStyle name="Note 4 7 2 3 2" xfId="15702" xr:uid="{E93C5EDF-D91D-41D5-B901-04530AE2959D}"/>
    <cellStyle name="Note 4 7 2 3 2 2" xfId="36212" xr:uid="{7F9F6FB1-12E4-48C5-BE7F-E20281B6F74C}"/>
    <cellStyle name="Note 4 7 2 3 3" xfId="36211" xr:uid="{480D39E4-A9B0-4E78-8FFD-2A1489946DDA}"/>
    <cellStyle name="Note 4 7 2 4" xfId="15703" xr:uid="{BBC89B7E-956D-4C38-A661-CF0401138A8F}"/>
    <cellStyle name="Note 4 7 2 4 2" xfId="15704" xr:uid="{6BDB201F-93F5-4523-AF3E-08FAA1524720}"/>
    <cellStyle name="Note 4 7 2 4 2 2" xfId="36214" xr:uid="{B9C8CD8A-957F-41AF-ABC3-25AE4EBC167A}"/>
    <cellStyle name="Note 4 7 2 4 3" xfId="36213" xr:uid="{F76DFBB3-E6F6-43EA-9412-E565CCAAD811}"/>
    <cellStyle name="Note 4 7 2 5" xfId="15705" xr:uid="{5ADFDC5C-45A9-4E11-85A4-F810EC68262F}"/>
    <cellStyle name="Note 4 7 2 5 2" xfId="36215" xr:uid="{E7613E25-2BD9-4A00-A9BA-8B7D89733081}"/>
    <cellStyle name="Note 4 7 2 6" xfId="36206" xr:uid="{DBE6B226-28F1-4AC1-B4A7-E74FF57E84C4}"/>
    <cellStyle name="Note 4 7 3" xfId="15706" xr:uid="{F1BF9664-D5BC-47A5-9454-213FE09B90F7}"/>
    <cellStyle name="Note 4 7 3 2" xfId="15707" xr:uid="{076AAE65-6C5A-40CA-9CF3-7AF8AB29ACEF}"/>
    <cellStyle name="Note 4 7 3 2 2" xfId="15708" xr:uid="{5989B0BD-7669-4843-8424-D90B1FF63224}"/>
    <cellStyle name="Note 4 7 3 2 2 2" xfId="36218" xr:uid="{936DCB6E-755C-47FE-9702-0ED3868C7EE5}"/>
    <cellStyle name="Note 4 7 3 2 3" xfId="36217" xr:uid="{602A1CF3-905B-48C0-BB46-E5F1BAE1B8E9}"/>
    <cellStyle name="Note 4 7 3 3" xfId="15709" xr:uid="{AB0CCD84-AD9D-49FB-B0DF-7AFDA1677713}"/>
    <cellStyle name="Note 4 7 3 3 2" xfId="36219" xr:uid="{DDBDE422-A906-4137-91AA-3BFA5E5E3D14}"/>
    <cellStyle name="Note 4 7 3 4" xfId="36216" xr:uid="{9EB889A3-A595-4849-882F-5BDC7A5BC6E0}"/>
    <cellStyle name="Note 4 7 4" xfId="15710" xr:uid="{229B31F1-6D1F-4254-A787-8A5651882A2A}"/>
    <cellStyle name="Note 4 7 4 2" xfId="15711" xr:uid="{73C95964-072F-4C2F-9C0D-7FDE16E8CDA0}"/>
    <cellStyle name="Note 4 7 4 2 2" xfId="36221" xr:uid="{B00655B8-26A8-406A-8C00-172A2DB787AD}"/>
    <cellStyle name="Note 4 7 4 3" xfId="36220" xr:uid="{E4E1E02F-2951-43E5-9FA2-64DF3E805B63}"/>
    <cellStyle name="Note 4 7 5" xfId="15712" xr:uid="{A14C3671-B4A3-4C4D-9F3E-F6C4AF107856}"/>
    <cellStyle name="Note 4 7 5 2" xfId="15713" xr:uid="{84EF42C5-0E00-442D-8D8D-398F8E0A31D2}"/>
    <cellStyle name="Note 4 7 5 2 2" xfId="36223" xr:uid="{1ED8C444-03B8-4713-B278-D6D8C87552BB}"/>
    <cellStyle name="Note 4 7 5 3" xfId="36222" xr:uid="{FC8E834E-D2E8-4A96-A94F-8464CD51705A}"/>
    <cellStyle name="Note 4 7 6" xfId="15714" xr:uid="{149A975F-6A9C-4681-9849-BF5523F2605C}"/>
    <cellStyle name="Note 4 7 6 2" xfId="36224" xr:uid="{924A0560-2F47-4D91-A0A8-E51B385311B3}"/>
    <cellStyle name="Note 4 7 7" xfId="15695" xr:uid="{F0E0A8D1-711A-4011-BE45-5CCB8B825D4D}"/>
    <cellStyle name="Note 4 7 7 2" xfId="36205" xr:uid="{D7BC8B38-CD0F-445A-9D20-5200C6A25648}"/>
    <cellStyle name="Note 4 7 8" xfId="31241" xr:uid="{5AEE933F-A2DF-4A37-B902-F48BF7295975}"/>
    <cellStyle name="Note 4 8" xfId="15715" xr:uid="{C70D178C-DBA0-4902-A0CF-D052E537B2A6}"/>
    <cellStyle name="Note 4 8 2" xfId="15716" xr:uid="{01D2202B-F25E-4EF0-A4E1-68C7462C2997}"/>
    <cellStyle name="Note 4 8 2 2" xfId="15717" xr:uid="{CF973B22-0F04-4482-AF05-37DBA5FD6B5F}"/>
    <cellStyle name="Note 4 8 2 2 2" xfId="15718" xr:uid="{1EC61815-B93D-408A-A353-95805D593C8F}"/>
    <cellStyle name="Note 4 8 2 2 2 2" xfId="15719" xr:uid="{0C7BD090-B074-42AA-87B6-667734129F48}"/>
    <cellStyle name="Note 4 8 2 2 2 2 2" xfId="36229" xr:uid="{09DEE140-DC36-4C34-A642-DED39277F279}"/>
    <cellStyle name="Note 4 8 2 2 2 3" xfId="36228" xr:uid="{198DBA0A-DC59-49DD-88A5-3D01F68C41C4}"/>
    <cellStyle name="Note 4 8 2 2 3" xfId="15720" xr:uid="{26375EC2-33F0-44CC-A26D-2284277CD974}"/>
    <cellStyle name="Note 4 8 2 2 3 2" xfId="36230" xr:uid="{7378D97D-087F-4ACE-9F00-E08AD5D73BE5}"/>
    <cellStyle name="Note 4 8 2 2 4" xfId="36227" xr:uid="{F32359FB-29D7-4025-B66F-47DBD6FF60BD}"/>
    <cellStyle name="Note 4 8 2 3" xfId="15721" xr:uid="{CC0A2098-B056-4C95-8495-2D3B77F8AF27}"/>
    <cellStyle name="Note 4 8 2 3 2" xfId="15722" xr:uid="{09F308D4-D788-4992-B52D-00227561D64E}"/>
    <cellStyle name="Note 4 8 2 3 2 2" xfId="36232" xr:uid="{BCD03D43-4489-4026-A3F1-7D957EF1E3EA}"/>
    <cellStyle name="Note 4 8 2 3 3" xfId="36231" xr:uid="{BF628BED-8912-4A0E-A61D-0FABE810C009}"/>
    <cellStyle name="Note 4 8 2 4" xfId="15723" xr:uid="{95961DF3-17FD-4D2F-BDA1-E60E2D77D086}"/>
    <cellStyle name="Note 4 8 2 4 2" xfId="15724" xr:uid="{8809C06D-C2E4-40D7-95D4-E8FD9B9D562B}"/>
    <cellStyle name="Note 4 8 2 4 2 2" xfId="36234" xr:uid="{675108B9-05C1-4FCF-AB42-831B36351F73}"/>
    <cellStyle name="Note 4 8 2 4 3" xfId="36233" xr:uid="{615E5F67-04FD-40C4-9AB7-3C4D1C9C98DB}"/>
    <cellStyle name="Note 4 8 2 5" xfId="15725" xr:uid="{77AC778B-D32B-4C79-B6CB-2155B299F2CB}"/>
    <cellStyle name="Note 4 8 2 5 2" xfId="36235" xr:uid="{88924FC5-CB92-4879-8832-2238A1D5177F}"/>
    <cellStyle name="Note 4 8 2 6" xfId="36226" xr:uid="{EAAEE95C-6874-456F-BDA9-B21E88B4E34B}"/>
    <cellStyle name="Note 4 8 3" xfId="15726" xr:uid="{C8236110-1944-4AEA-AD51-E5BDD05F0895}"/>
    <cellStyle name="Note 4 8 3 2" xfId="15727" xr:uid="{A092B3B0-9DAE-452C-999F-C7C4BCC9BC3B}"/>
    <cellStyle name="Note 4 8 3 2 2" xfId="15728" xr:uid="{3E3592B6-8771-4DE6-AB21-B7A1FA91FE22}"/>
    <cellStyle name="Note 4 8 3 2 2 2" xfId="36238" xr:uid="{6FADC3F2-C328-4120-BCAB-8620026E800B}"/>
    <cellStyle name="Note 4 8 3 2 3" xfId="36237" xr:uid="{8C6CE00C-42E4-4496-8435-B4879C9BB6D7}"/>
    <cellStyle name="Note 4 8 3 3" xfId="15729" xr:uid="{BEBB6BE2-66B8-49E3-9536-CBA0A750427E}"/>
    <cellStyle name="Note 4 8 3 3 2" xfId="36239" xr:uid="{6AE13B2B-E2D4-441D-B51D-37B70071B70D}"/>
    <cellStyle name="Note 4 8 3 4" xfId="36236" xr:uid="{E1BB1DC2-DFB8-4A18-BE1E-2FFF1478B70E}"/>
    <cellStyle name="Note 4 8 4" xfId="15730" xr:uid="{D6D2D5CF-F068-4482-A3C6-4F74C58BD1B6}"/>
    <cellStyle name="Note 4 8 4 2" xfId="15731" xr:uid="{B2AE9CC5-B3E6-46F0-9125-92C36C640044}"/>
    <cellStyle name="Note 4 8 4 2 2" xfId="36241" xr:uid="{F9ED28FA-4EDB-455C-8CF9-5C14A74EAFA1}"/>
    <cellStyle name="Note 4 8 4 3" xfId="36240" xr:uid="{0766411E-FBA5-4D9D-AC29-5D4394679288}"/>
    <cellStyle name="Note 4 8 5" xfId="15732" xr:uid="{51DED057-A263-49D0-858D-9CACC86E8E58}"/>
    <cellStyle name="Note 4 8 5 2" xfId="15733" xr:uid="{A0B913E7-27C9-4AD4-A108-7EE566305EF2}"/>
    <cellStyle name="Note 4 8 5 2 2" xfId="36243" xr:uid="{2DF0A255-6F81-484E-8254-683E8BBE0D0F}"/>
    <cellStyle name="Note 4 8 5 3" xfId="36242" xr:uid="{9CC9BC54-AECA-4FBD-A010-1FEBA284F5D0}"/>
    <cellStyle name="Note 4 8 6" xfId="15734" xr:uid="{ABC363FE-5B16-4F70-9B0C-B902AF264565}"/>
    <cellStyle name="Note 4 8 6 2" xfId="36244" xr:uid="{326B32CD-1163-4F6E-8A13-B30958B657C0}"/>
    <cellStyle name="Note 4 8 7" xfId="36225" xr:uid="{97C49FD8-6259-43F9-B30E-904910F04DC9}"/>
    <cellStyle name="Note 4 9" xfId="15735" xr:uid="{C1606E0D-2FAA-4EF4-8933-9465087C9439}"/>
    <cellStyle name="Note 4 9 2" xfId="15736" xr:uid="{B169D27A-5C7C-497B-AD7E-E7732BD06F36}"/>
    <cellStyle name="Note 4 9 2 2" xfId="15737" xr:uid="{1B027E67-3238-4424-BEC5-CCD16938F9CA}"/>
    <cellStyle name="Note 4 9 2 2 2" xfId="15738" xr:uid="{F7E99DF4-C4DC-490B-9A22-8C9D52DCFE33}"/>
    <cellStyle name="Note 4 9 2 2 2 2" xfId="15739" xr:uid="{AD37E20C-D5BB-4993-ACA4-C217EC27CBA6}"/>
    <cellStyle name="Note 4 9 2 2 2 2 2" xfId="36249" xr:uid="{9CB6D2AB-D822-4F1F-B973-C3F0F2D5BEC9}"/>
    <cellStyle name="Note 4 9 2 2 2 3" xfId="36248" xr:uid="{5BD53450-4EA6-4AAF-A8F6-602B61A370A7}"/>
    <cellStyle name="Note 4 9 2 2 3" xfId="15740" xr:uid="{1A5B8D30-5442-4598-B9BC-B131FC8A14EB}"/>
    <cellStyle name="Note 4 9 2 2 3 2" xfId="36250" xr:uid="{DC8852ED-61FD-4450-A8C5-ACE15D6E1A91}"/>
    <cellStyle name="Note 4 9 2 2 4" xfId="36247" xr:uid="{AE6A060B-B91E-4A39-B094-F3FBCD0BC613}"/>
    <cellStyle name="Note 4 9 2 3" xfId="15741" xr:uid="{48DAE051-6A27-4E3D-9D46-FE3025D8090C}"/>
    <cellStyle name="Note 4 9 2 3 2" xfId="15742" xr:uid="{F88B0AF2-04AC-4FCD-9C58-2C2F75686481}"/>
    <cellStyle name="Note 4 9 2 3 2 2" xfId="36252" xr:uid="{494C5438-8236-4BB3-8817-DD9F1E129B99}"/>
    <cellStyle name="Note 4 9 2 3 3" xfId="36251" xr:uid="{63FDA332-2FA4-461E-A483-4911E33E0F1F}"/>
    <cellStyle name="Note 4 9 2 4" xfId="15743" xr:uid="{D50454B2-EF6C-4E28-A673-59053FA3ADEB}"/>
    <cellStyle name="Note 4 9 2 4 2" xfId="15744" xr:uid="{70099101-FF02-430D-AE76-3FFC5C24B5FE}"/>
    <cellStyle name="Note 4 9 2 4 2 2" xfId="36254" xr:uid="{EACE2009-C422-4485-A165-059726380962}"/>
    <cellStyle name="Note 4 9 2 4 3" xfId="36253" xr:uid="{9E41AB7C-BE8F-4A19-B56B-4465E7B53ED8}"/>
    <cellStyle name="Note 4 9 2 5" xfId="15745" xr:uid="{C74191DC-C039-4E25-8559-1FEE1810C3DE}"/>
    <cellStyle name="Note 4 9 2 5 2" xfId="36255" xr:uid="{A2A9CBB7-3D74-4F26-BAE8-C41257964399}"/>
    <cellStyle name="Note 4 9 2 6" xfId="36246" xr:uid="{5EC1CFBF-2835-42F9-BD9B-B666F8CEC31B}"/>
    <cellStyle name="Note 4 9 3" xfId="15746" xr:uid="{B7200A40-1146-435C-A3E5-E077E17E2A89}"/>
    <cellStyle name="Note 4 9 3 2" xfId="15747" xr:uid="{58AEBAFC-E4A0-40EA-A487-3D7F3CA263DE}"/>
    <cellStyle name="Note 4 9 3 2 2" xfId="15748" xr:uid="{135C3881-C200-41A9-B033-33AB136DB660}"/>
    <cellStyle name="Note 4 9 3 2 2 2" xfId="36258" xr:uid="{6DF1364E-5C65-4BFA-A82C-C649F16F8F5B}"/>
    <cellStyle name="Note 4 9 3 2 3" xfId="36257" xr:uid="{AE263D78-4FF2-4858-BF55-9B849413E680}"/>
    <cellStyle name="Note 4 9 3 3" xfId="15749" xr:uid="{2EA67A77-CBE2-4DD0-8F9A-409573445A69}"/>
    <cellStyle name="Note 4 9 3 3 2" xfId="36259" xr:uid="{0B793EEB-7F5C-484F-B5F3-494092921605}"/>
    <cellStyle name="Note 4 9 3 4" xfId="36256" xr:uid="{D2123840-1451-4F45-A7B0-932D83BF1025}"/>
    <cellStyle name="Note 4 9 4" xfId="15750" xr:uid="{8BDD6357-0A56-43AD-BDB2-06B30B0D8091}"/>
    <cellStyle name="Note 4 9 4 2" xfId="15751" xr:uid="{558344EE-0A53-4D80-909A-DE233F82C44F}"/>
    <cellStyle name="Note 4 9 4 2 2" xfId="36261" xr:uid="{09DD8FAD-01D3-45E7-A0C8-0EF4BE0347B1}"/>
    <cellStyle name="Note 4 9 4 3" xfId="36260" xr:uid="{AD48CB3E-0B6C-4141-AD2F-4BE6F4FE90D6}"/>
    <cellStyle name="Note 4 9 5" xfId="15752" xr:uid="{9239DDC6-3193-4118-969B-CE418F6A4064}"/>
    <cellStyle name="Note 4 9 5 2" xfId="15753" xr:uid="{DCA02C91-A1FC-45A5-930F-A70AC750D02C}"/>
    <cellStyle name="Note 4 9 5 2 2" xfId="36263" xr:uid="{A5AA8889-B2B0-4DD7-B8F6-54C2FC7010A1}"/>
    <cellStyle name="Note 4 9 5 3" xfId="36262" xr:uid="{9B066B32-4B8D-4D12-B0F9-A0CD48B41889}"/>
    <cellStyle name="Note 4 9 6" xfId="15754" xr:uid="{64049F93-BA8B-470C-AE00-B86F8C52297C}"/>
    <cellStyle name="Note 4 9 6 2" xfId="36264" xr:uid="{618327D2-02AD-4791-A019-C8F1ED76AADE}"/>
    <cellStyle name="Note 4 9 7" xfId="36245" xr:uid="{CBF891A0-45E9-43A0-B008-86E19D96C468}"/>
    <cellStyle name="Note 5" xfId="933" xr:uid="{527544B3-8C44-49D1-9C04-74C9EF51DC42}"/>
    <cellStyle name="Note 5 10" xfId="15755" xr:uid="{509CDAAF-BB07-42AC-B44E-FBF72C55D7BF}"/>
    <cellStyle name="Note 5 10 2" xfId="15756" xr:uid="{21F85EA6-CA8C-41E1-B40E-C10A05E9F342}"/>
    <cellStyle name="Note 5 10 2 2" xfId="15757" xr:uid="{BFBF9D90-BCDA-4429-98DA-76032FAACC05}"/>
    <cellStyle name="Note 5 10 2 2 2" xfId="15758" xr:uid="{C3F37AE5-3B88-41F8-9AEE-5A1A997A4905}"/>
    <cellStyle name="Note 5 10 2 2 2 2" xfId="15759" xr:uid="{08C17DD9-7D31-44A3-B6D3-EB33C76523FF}"/>
    <cellStyle name="Note 5 10 2 2 2 2 2" xfId="36269" xr:uid="{91FDE1C8-E1B9-4454-AE59-1D3867935BDF}"/>
    <cellStyle name="Note 5 10 2 2 2 3" xfId="36268" xr:uid="{2F42C022-A9F2-4DCA-A7BC-30954B78874D}"/>
    <cellStyle name="Note 5 10 2 2 3" xfId="15760" xr:uid="{B03D023E-8686-48C6-8DA2-7736F8F86470}"/>
    <cellStyle name="Note 5 10 2 2 3 2" xfId="36270" xr:uid="{269EB92D-B82D-4C82-B7C8-06911581044A}"/>
    <cellStyle name="Note 5 10 2 2 4" xfId="36267" xr:uid="{7C48C39F-CB05-43B5-B08B-6462F33DF594}"/>
    <cellStyle name="Note 5 10 2 3" xfId="15761" xr:uid="{92ED8BC9-DEA7-44E6-B48D-75EABC2A0EE1}"/>
    <cellStyle name="Note 5 10 2 3 2" xfId="15762" xr:uid="{AEA9FD3D-C252-493C-AD87-8A86F1E53940}"/>
    <cellStyle name="Note 5 10 2 3 2 2" xfId="36272" xr:uid="{3978BA84-A9B7-428D-8889-84E6E3F430FF}"/>
    <cellStyle name="Note 5 10 2 3 3" xfId="36271" xr:uid="{2CC56C55-9C87-4A3D-BAEB-F6AAC0B38166}"/>
    <cellStyle name="Note 5 10 2 4" xfId="15763" xr:uid="{272463A7-E0C6-4420-8E05-71AD79111883}"/>
    <cellStyle name="Note 5 10 2 4 2" xfId="15764" xr:uid="{F37309FE-C919-4AE2-BA4D-2A6873FABC11}"/>
    <cellStyle name="Note 5 10 2 4 2 2" xfId="36274" xr:uid="{3D7378D9-DA61-42E1-A1C7-A8EFF15BDE1E}"/>
    <cellStyle name="Note 5 10 2 4 3" xfId="36273" xr:uid="{A7ED3657-9B69-4C33-BE2E-76181ECE5E06}"/>
    <cellStyle name="Note 5 10 2 5" xfId="15765" xr:uid="{85C53AA1-3530-4097-BA14-C070A6F9A996}"/>
    <cellStyle name="Note 5 10 2 5 2" xfId="36275" xr:uid="{608D2242-BC83-4B21-820D-474021252E81}"/>
    <cellStyle name="Note 5 10 2 6" xfId="36266" xr:uid="{5B25C00B-1D5B-422D-B964-62B5A38E2427}"/>
    <cellStyle name="Note 5 10 3" xfId="15766" xr:uid="{A4137B64-4240-4D43-A364-69D4A1CD2886}"/>
    <cellStyle name="Note 5 10 3 2" xfId="15767" xr:uid="{DE1BF73A-F24C-4132-A448-4976B045B700}"/>
    <cellStyle name="Note 5 10 3 2 2" xfId="15768" xr:uid="{5431BC21-6F85-411A-8797-AB2458316270}"/>
    <cellStyle name="Note 5 10 3 2 2 2" xfId="36278" xr:uid="{01F3D3B5-FFBC-4254-A306-FF72C6945B89}"/>
    <cellStyle name="Note 5 10 3 2 3" xfId="36277" xr:uid="{FD185932-AA1A-4523-A42D-7C1E66647501}"/>
    <cellStyle name="Note 5 10 3 3" xfId="15769" xr:uid="{2AA7FF72-AB64-40A1-B0A3-9BAD2DBFCAB8}"/>
    <cellStyle name="Note 5 10 3 3 2" xfId="36279" xr:uid="{CEAFD964-8423-47F1-B67F-C66F8E4962F5}"/>
    <cellStyle name="Note 5 10 3 4" xfId="36276" xr:uid="{EC42BB08-213F-42CF-8737-B84B31562DB9}"/>
    <cellStyle name="Note 5 10 4" xfId="15770" xr:uid="{B9DC3378-26CA-4B35-974E-196FE283BF33}"/>
    <cellStyle name="Note 5 10 4 2" xfId="15771" xr:uid="{D5754F3C-1557-4FFC-B4E8-95FE5789B416}"/>
    <cellStyle name="Note 5 10 4 2 2" xfId="36281" xr:uid="{3FBB5A63-26B2-4306-9CE6-09C10A993636}"/>
    <cellStyle name="Note 5 10 4 3" xfId="36280" xr:uid="{0660E36B-82B8-4A14-9EA5-C484064C7F2A}"/>
    <cellStyle name="Note 5 10 5" xfId="15772" xr:uid="{B04B39B5-FDCC-4B98-BB01-A7AEF59110E4}"/>
    <cellStyle name="Note 5 10 5 2" xfId="15773" xr:uid="{1D957E98-B98F-4569-AEB6-E26FF32FE760}"/>
    <cellStyle name="Note 5 10 5 2 2" xfId="36283" xr:uid="{83B9A6EE-D86E-42B4-8C53-2981ED369A96}"/>
    <cellStyle name="Note 5 10 5 3" xfId="36282" xr:uid="{04B9FC35-8B79-4A73-9D1D-3D3A89852C86}"/>
    <cellStyle name="Note 5 10 6" xfId="15774" xr:uid="{72CDCFB1-6B65-4940-AFD7-ED28B9CA7E48}"/>
    <cellStyle name="Note 5 10 6 2" xfId="36284" xr:uid="{F4A8FCD6-4A36-4A73-A3C3-8BBCC397C8C0}"/>
    <cellStyle name="Note 5 10 7" xfId="36265" xr:uid="{75CE7973-6A4E-4B9D-B112-526673CFDCBD}"/>
    <cellStyle name="Note 5 11" xfId="15775" xr:uid="{5E5A9F01-0B73-4F08-9C59-701BC255484D}"/>
    <cellStyle name="Note 5 11 2" xfId="15776" xr:uid="{D1F3F677-AC07-4241-A4D9-9F63259E814E}"/>
    <cellStyle name="Note 5 11 2 2" xfId="15777" xr:uid="{5BF3A076-97C7-47FF-83C6-E1CBB5F65AC7}"/>
    <cellStyle name="Note 5 11 2 2 2" xfId="15778" xr:uid="{E501FF1A-D796-4105-BF9D-1127B7BD180D}"/>
    <cellStyle name="Note 5 11 2 2 2 2" xfId="15779" xr:uid="{EBEC5108-753F-4278-A028-5328CE2D34CF}"/>
    <cellStyle name="Note 5 11 2 2 2 2 2" xfId="36289" xr:uid="{F69C0B02-F8A6-4228-B643-E35B5C414516}"/>
    <cellStyle name="Note 5 11 2 2 2 3" xfId="36288" xr:uid="{305516BA-31E3-4C26-A80E-6EDCD9640835}"/>
    <cellStyle name="Note 5 11 2 2 3" xfId="15780" xr:uid="{5B761F22-C2C7-4968-8686-280FA53C331D}"/>
    <cellStyle name="Note 5 11 2 2 3 2" xfId="36290" xr:uid="{6FBAF3C9-55F4-46AC-AECA-0F58BB37B349}"/>
    <cellStyle name="Note 5 11 2 2 4" xfId="36287" xr:uid="{CB04AC6C-58BF-4BA5-8C2E-D07E24AB00C7}"/>
    <cellStyle name="Note 5 11 2 3" xfId="15781" xr:uid="{16134153-CC7B-4736-9E5B-2386D33C4054}"/>
    <cellStyle name="Note 5 11 2 3 2" xfId="15782" xr:uid="{B49438C9-9A11-4538-9770-025A39CCBAD9}"/>
    <cellStyle name="Note 5 11 2 3 2 2" xfId="36292" xr:uid="{C88E9287-D03A-4E14-AD0A-5D46620FA478}"/>
    <cellStyle name="Note 5 11 2 3 3" xfId="36291" xr:uid="{1B804AB6-3471-4220-8F62-B88CDEE26112}"/>
    <cellStyle name="Note 5 11 2 4" xfId="15783" xr:uid="{672E0CFA-4B2F-435E-92B9-1E087A76638F}"/>
    <cellStyle name="Note 5 11 2 4 2" xfId="15784" xr:uid="{E21D3F5F-6DE6-4F70-8F6F-A1B7A1174A7B}"/>
    <cellStyle name="Note 5 11 2 4 2 2" xfId="36294" xr:uid="{07F25E57-A130-4C11-A01F-E7D5C61BB413}"/>
    <cellStyle name="Note 5 11 2 4 3" xfId="36293" xr:uid="{B4975A1B-A710-4B43-91ED-D74FDBD8B6D6}"/>
    <cellStyle name="Note 5 11 2 5" xfId="15785" xr:uid="{2974C6BD-C91B-4514-991C-64BCD73DD98C}"/>
    <cellStyle name="Note 5 11 2 5 2" xfId="36295" xr:uid="{53190448-140D-4E1D-AA79-C7A0BCD0A5A8}"/>
    <cellStyle name="Note 5 11 2 6" xfId="36286" xr:uid="{5A7295CE-63E1-4844-8175-0479F2290180}"/>
    <cellStyle name="Note 5 11 3" xfId="15786" xr:uid="{8D2D3F7D-45FB-4F8F-819B-8030F19D5711}"/>
    <cellStyle name="Note 5 11 3 2" xfId="15787" xr:uid="{87F40405-A15D-4E82-8219-A81D6C831D6D}"/>
    <cellStyle name="Note 5 11 3 2 2" xfId="15788" xr:uid="{88FE4A21-EF8E-4F1C-9311-9FEC19EFB124}"/>
    <cellStyle name="Note 5 11 3 2 2 2" xfId="36298" xr:uid="{48177988-E836-494E-BDEB-B23BD70A96BA}"/>
    <cellStyle name="Note 5 11 3 2 3" xfId="36297" xr:uid="{B6A067E0-5A5B-4107-81CF-71DAE0289464}"/>
    <cellStyle name="Note 5 11 3 3" xfId="15789" xr:uid="{6E36E6D6-1B14-4963-A87D-A9CE22700C75}"/>
    <cellStyle name="Note 5 11 3 3 2" xfId="36299" xr:uid="{D32E63A9-EE5C-45F7-BE29-880950514A0B}"/>
    <cellStyle name="Note 5 11 3 4" xfId="36296" xr:uid="{81390FA4-5D49-4A19-BA02-6BC6A46733C5}"/>
    <cellStyle name="Note 5 11 4" xfId="15790" xr:uid="{2CAF1E9D-6307-4A0A-B304-75F5682E64CE}"/>
    <cellStyle name="Note 5 11 4 2" xfId="15791" xr:uid="{2382B339-3571-4FE2-9869-CBED9F4030FF}"/>
    <cellStyle name="Note 5 11 4 2 2" xfId="36301" xr:uid="{ACC2BA30-BEE4-432A-9589-ABA6B8B83B61}"/>
    <cellStyle name="Note 5 11 4 3" xfId="36300" xr:uid="{7379A3EC-923D-4BD8-8E4F-CDB2666702D4}"/>
    <cellStyle name="Note 5 11 5" xfId="15792" xr:uid="{34EBD2F8-02A8-4BC8-82BC-85FA8E226776}"/>
    <cellStyle name="Note 5 11 5 2" xfId="15793" xr:uid="{54A65CEC-0722-46D9-8D21-A7D0C6C0C278}"/>
    <cellStyle name="Note 5 11 5 2 2" xfId="36303" xr:uid="{D9033E75-D93A-40B6-A1DC-588D2EFEEE09}"/>
    <cellStyle name="Note 5 11 5 3" xfId="36302" xr:uid="{B86D495A-F7F9-4691-B604-8AF56E6B818F}"/>
    <cellStyle name="Note 5 11 6" xfId="15794" xr:uid="{F97F867E-AEC6-4BF5-8E0B-C810A7A51DE7}"/>
    <cellStyle name="Note 5 11 6 2" xfId="36304" xr:uid="{C3AFB264-9E2A-41C3-9B7B-DB2F3A03A3A5}"/>
    <cellStyle name="Note 5 11 7" xfId="36285" xr:uid="{C6899E3E-224E-4526-A73B-D336F1026000}"/>
    <cellStyle name="Note 5 12" xfId="15795" xr:uid="{7ACD5046-06D3-4712-949B-BA6854ED1F38}"/>
    <cellStyle name="Note 5 12 2" xfId="15796" xr:uid="{275C5C83-94BF-4CB0-8EC1-6179F49BA4F5}"/>
    <cellStyle name="Note 5 12 2 2" xfId="15797" xr:uid="{FBACDC44-875B-4034-8AAF-55CA3B610138}"/>
    <cellStyle name="Note 5 12 2 2 2" xfId="15798" xr:uid="{194E7495-0EAD-4814-93D4-3EDAE9B23B19}"/>
    <cellStyle name="Note 5 12 2 2 2 2" xfId="15799" xr:uid="{B9F72BB1-47A6-4075-928A-2E75B902EA0E}"/>
    <cellStyle name="Note 5 12 2 2 2 2 2" xfId="36309" xr:uid="{C48B0C82-A748-4707-BE78-D1AF701D66AA}"/>
    <cellStyle name="Note 5 12 2 2 2 3" xfId="36308" xr:uid="{EF8783BA-765D-4A77-A46F-406DFDB6D26F}"/>
    <cellStyle name="Note 5 12 2 2 3" xfId="15800" xr:uid="{8ED5B1A5-7AC2-4662-A8D1-77BE0396B2A3}"/>
    <cellStyle name="Note 5 12 2 2 3 2" xfId="36310" xr:uid="{6C14D26B-1538-48B6-ABF4-4E2B997D8820}"/>
    <cellStyle name="Note 5 12 2 2 4" xfId="36307" xr:uid="{88D6E869-57A7-4179-B815-F9826EDC63DA}"/>
    <cellStyle name="Note 5 12 2 3" xfId="15801" xr:uid="{A571F3C2-ECBA-4DD0-B202-0E92CCE2B8BA}"/>
    <cellStyle name="Note 5 12 2 3 2" xfId="15802" xr:uid="{384EE76F-E6C3-470B-ACCE-1147185AAF28}"/>
    <cellStyle name="Note 5 12 2 3 2 2" xfId="36312" xr:uid="{79C51093-11B5-4034-91BA-184D776FDD4B}"/>
    <cellStyle name="Note 5 12 2 3 3" xfId="36311" xr:uid="{8E84D671-178F-41C5-BDBD-F797A42B1CC2}"/>
    <cellStyle name="Note 5 12 2 4" xfId="15803" xr:uid="{9227F803-6DAB-4DE2-85CF-6C42886C253A}"/>
    <cellStyle name="Note 5 12 2 4 2" xfId="15804" xr:uid="{7706F2FD-6EEA-47A5-AB5D-B63E811AA530}"/>
    <cellStyle name="Note 5 12 2 4 2 2" xfId="36314" xr:uid="{E1928D7E-B45E-46A4-92AD-BD51E600E756}"/>
    <cellStyle name="Note 5 12 2 4 3" xfId="36313" xr:uid="{39D0577F-D53C-4054-A574-E2565FC702D4}"/>
    <cellStyle name="Note 5 12 2 5" xfId="15805" xr:uid="{87714F15-1EB1-4B4B-9FCF-2F1040F9FD59}"/>
    <cellStyle name="Note 5 12 2 5 2" xfId="36315" xr:uid="{B055C80C-D405-443E-A5D0-6F37EEB3242C}"/>
    <cellStyle name="Note 5 12 2 6" xfId="36306" xr:uid="{7541C7FD-2A9C-481A-850A-C0C5EB3AD133}"/>
    <cellStyle name="Note 5 12 3" xfId="15806" xr:uid="{74C74562-26C5-415F-84C0-7CF3412F3C91}"/>
    <cellStyle name="Note 5 12 3 2" xfId="15807" xr:uid="{516E2ADA-2CF9-4196-B731-618D1FC6F1D0}"/>
    <cellStyle name="Note 5 12 3 2 2" xfId="15808" xr:uid="{FB1DB3BD-6722-4A95-9576-6F9D27678080}"/>
    <cellStyle name="Note 5 12 3 2 2 2" xfId="36318" xr:uid="{371D58A4-485F-4E31-B0F4-A19B490D8167}"/>
    <cellStyle name="Note 5 12 3 2 3" xfId="36317" xr:uid="{356A7120-C68C-4941-94DF-A7544A4E2585}"/>
    <cellStyle name="Note 5 12 3 3" xfId="15809" xr:uid="{02791F66-3D5D-4602-BC47-8FF93A43C161}"/>
    <cellStyle name="Note 5 12 3 3 2" xfId="36319" xr:uid="{4648F4A0-3B55-45F2-BCCF-D2F748654835}"/>
    <cellStyle name="Note 5 12 3 4" xfId="36316" xr:uid="{8FC260E9-2489-42E1-A122-BF93C94AC605}"/>
    <cellStyle name="Note 5 12 4" xfId="15810" xr:uid="{E400B29F-FB2C-41E1-937A-A62531A168FB}"/>
    <cellStyle name="Note 5 12 4 2" xfId="15811" xr:uid="{D81E0AA5-C434-4FF3-AC2C-FDCB98B3767D}"/>
    <cellStyle name="Note 5 12 4 2 2" xfId="36321" xr:uid="{9BB0E128-9BBD-4388-AB9B-89F016B52245}"/>
    <cellStyle name="Note 5 12 4 3" xfId="36320" xr:uid="{9EB86989-B771-45F9-A2EA-1E8DF8755462}"/>
    <cellStyle name="Note 5 12 5" xfId="15812" xr:uid="{D9431B79-4006-46F2-BA8A-34C8201389B6}"/>
    <cellStyle name="Note 5 12 5 2" xfId="15813" xr:uid="{BA64FF51-1376-469F-BC8B-8FBB69421EC5}"/>
    <cellStyle name="Note 5 12 5 2 2" xfId="36323" xr:uid="{73458C20-0A27-4630-84BD-6F58E2CB7447}"/>
    <cellStyle name="Note 5 12 5 3" xfId="36322" xr:uid="{19186FCB-18B1-4981-BD2F-603BBDFC0B81}"/>
    <cellStyle name="Note 5 12 6" xfId="15814" xr:uid="{309DCE55-7A44-4275-8A0E-3F5F73BB53C9}"/>
    <cellStyle name="Note 5 12 6 2" xfId="36324" xr:uid="{6B506C48-091B-4B2B-A32F-09140904C0B6}"/>
    <cellStyle name="Note 5 12 7" xfId="36305" xr:uid="{57A07EEC-72A1-4A84-88E2-1DC429A2757F}"/>
    <cellStyle name="Note 5 13" xfId="15815" xr:uid="{F1788E1F-4F73-4F31-92F6-4857EEBE1F25}"/>
    <cellStyle name="Note 5 13 2" xfId="15816" xr:uid="{18331E72-036A-45ED-ABF6-8DA17B911412}"/>
    <cellStyle name="Note 5 13 2 2" xfId="15817" xr:uid="{CCA8786E-F1A2-4F7F-A591-290D69625AC8}"/>
    <cellStyle name="Note 5 13 2 2 2" xfId="15818" xr:uid="{DB202242-89D5-4E3E-A117-04F048431C85}"/>
    <cellStyle name="Note 5 13 2 2 2 2" xfId="15819" xr:uid="{F302A71E-883C-475B-85BC-61D3627B5CB8}"/>
    <cellStyle name="Note 5 13 2 2 2 2 2" xfId="36329" xr:uid="{93D38288-947B-4197-BCA0-E35BFB1E64A4}"/>
    <cellStyle name="Note 5 13 2 2 2 3" xfId="36328" xr:uid="{41C9D540-A6C5-41AE-8AAF-7078D23858A3}"/>
    <cellStyle name="Note 5 13 2 2 3" xfId="15820" xr:uid="{7180A3AB-4846-4EF1-AA9D-E33B9ADDB5D1}"/>
    <cellStyle name="Note 5 13 2 2 3 2" xfId="36330" xr:uid="{DC135E46-3675-4DD7-A4AF-CC5391E07C3F}"/>
    <cellStyle name="Note 5 13 2 2 4" xfId="36327" xr:uid="{552E2254-8460-4049-97A3-653266B8DEA1}"/>
    <cellStyle name="Note 5 13 2 3" xfId="15821" xr:uid="{DA8B8A4B-7AEC-44F7-9FBD-38C50402A055}"/>
    <cellStyle name="Note 5 13 2 3 2" xfId="15822" xr:uid="{86E86310-E3D0-4BF2-8981-9FCFFD90EC8B}"/>
    <cellStyle name="Note 5 13 2 3 2 2" xfId="36332" xr:uid="{229E88C9-141E-45F4-9461-D13E34C89441}"/>
    <cellStyle name="Note 5 13 2 3 3" xfId="36331" xr:uid="{4B7AC426-903B-4AB2-8E13-CA75E28ED382}"/>
    <cellStyle name="Note 5 13 2 4" xfId="15823" xr:uid="{5457F25D-6AA1-4207-8CBD-E9C32C106D55}"/>
    <cellStyle name="Note 5 13 2 4 2" xfId="15824" xr:uid="{685F276F-D251-4205-8480-1771B4998365}"/>
    <cellStyle name="Note 5 13 2 4 2 2" xfId="36334" xr:uid="{EEE4D612-0A41-43AA-A46B-7D7E3EBB7FB4}"/>
    <cellStyle name="Note 5 13 2 4 3" xfId="36333" xr:uid="{6B0DF643-8B8B-44FA-99B8-B4419866B394}"/>
    <cellStyle name="Note 5 13 2 5" xfId="15825" xr:uid="{B251CE67-3FB5-47E2-968D-96EB90E1A5BA}"/>
    <cellStyle name="Note 5 13 2 5 2" xfId="36335" xr:uid="{7F655306-B460-4AC4-B300-26168609774E}"/>
    <cellStyle name="Note 5 13 2 6" xfId="36326" xr:uid="{8C0314DC-FA9A-478E-9F67-65EF1F817AB9}"/>
    <cellStyle name="Note 5 13 3" xfId="15826" xr:uid="{CB455530-8AF3-4445-8F30-744EFE05A2BF}"/>
    <cellStyle name="Note 5 13 3 2" xfId="15827" xr:uid="{883BAF38-5A98-4CB6-8C62-8397E9919FEF}"/>
    <cellStyle name="Note 5 13 3 2 2" xfId="15828" xr:uid="{1090B2FB-E0CE-4A18-A0D3-4B52A20E833C}"/>
    <cellStyle name="Note 5 13 3 2 2 2" xfId="36338" xr:uid="{E562D6C9-9920-4A0D-8E65-2D107D5D2060}"/>
    <cellStyle name="Note 5 13 3 2 3" xfId="36337" xr:uid="{66616637-DD63-494B-BE5F-3ACB6D09FC28}"/>
    <cellStyle name="Note 5 13 3 3" xfId="15829" xr:uid="{C7C7462A-14CA-4ACE-A9D9-05DF8CAAF756}"/>
    <cellStyle name="Note 5 13 3 3 2" xfId="36339" xr:uid="{624186A6-6F11-474C-8DCF-99E39C428EF3}"/>
    <cellStyle name="Note 5 13 3 4" xfId="36336" xr:uid="{E24CAFB0-8FD5-489F-8B07-C130D2B411DC}"/>
    <cellStyle name="Note 5 13 4" xfId="15830" xr:uid="{3CFA245F-3351-4391-A6F8-5E9B013FE9D3}"/>
    <cellStyle name="Note 5 13 4 2" xfId="15831" xr:uid="{0FC606BB-8DB0-4AC6-86B1-9885595D1A49}"/>
    <cellStyle name="Note 5 13 4 2 2" xfId="36341" xr:uid="{0D07A229-A30D-438E-944E-41B797C54B72}"/>
    <cellStyle name="Note 5 13 4 3" xfId="36340" xr:uid="{956D26E0-17D5-410A-91D5-FE26A0CFB929}"/>
    <cellStyle name="Note 5 13 5" xfId="15832" xr:uid="{FBEBF955-508C-40B6-A2AE-61E46F383C95}"/>
    <cellStyle name="Note 5 13 5 2" xfId="15833" xr:uid="{62FDCEF8-DBEA-4B01-A98A-41207F1AEB68}"/>
    <cellStyle name="Note 5 13 5 2 2" xfId="36343" xr:uid="{F968E352-2449-4D8D-9248-0294E1555C2B}"/>
    <cellStyle name="Note 5 13 5 3" xfId="36342" xr:uid="{A38E1711-EF7F-49FD-A656-F440DBD51CF3}"/>
    <cellStyle name="Note 5 13 6" xfId="15834" xr:uid="{F51744B6-B425-402E-88FB-CE0C71D7CE2C}"/>
    <cellStyle name="Note 5 13 6 2" xfId="36344" xr:uid="{20EE0505-F5FA-420F-8629-17A72C6E9D66}"/>
    <cellStyle name="Note 5 13 7" xfId="36325" xr:uid="{E24AFB94-2BD3-4E53-9EF4-06A558A1C7C9}"/>
    <cellStyle name="Note 5 14" xfId="15835" xr:uid="{73B5FF5C-FE78-4D53-9218-73C6501E274C}"/>
    <cellStyle name="Note 5 14 2" xfId="15836" xr:uid="{743E6D0A-E743-48EA-9031-0AD1B4982A95}"/>
    <cellStyle name="Note 5 14 2 2" xfId="15837" xr:uid="{04197B72-EFFA-4CF6-A5D0-6B1940AFD394}"/>
    <cellStyle name="Note 5 14 2 2 2" xfId="15838" xr:uid="{5B53D1AF-6843-47E8-BD4D-13572F0284AA}"/>
    <cellStyle name="Note 5 14 2 2 2 2" xfId="15839" xr:uid="{F38631F4-2ED9-4F03-92BC-067C14281479}"/>
    <cellStyle name="Note 5 14 2 2 2 2 2" xfId="36349" xr:uid="{0CCB84C4-6B55-47A0-9823-9BFF3AC54F18}"/>
    <cellStyle name="Note 5 14 2 2 2 3" xfId="36348" xr:uid="{0A3D6626-1EA2-4AD5-AAA9-EC704D37DC53}"/>
    <cellStyle name="Note 5 14 2 2 3" xfId="15840" xr:uid="{350BC4F6-EA3E-463B-B3E0-525D5BDFEBD3}"/>
    <cellStyle name="Note 5 14 2 2 3 2" xfId="36350" xr:uid="{08E7DE87-E19B-409F-AB12-F30E6275FBB1}"/>
    <cellStyle name="Note 5 14 2 2 4" xfId="36347" xr:uid="{A77C8AD1-092F-403B-91F0-FBFCBE84093E}"/>
    <cellStyle name="Note 5 14 2 3" xfId="15841" xr:uid="{58264E2B-5F6E-4C7F-BF0B-2B634D72D1D3}"/>
    <cellStyle name="Note 5 14 2 3 2" xfId="15842" xr:uid="{DE8F7F69-FE47-402C-9507-297D11ED6BF2}"/>
    <cellStyle name="Note 5 14 2 3 2 2" xfId="36352" xr:uid="{AF85AB78-2E1C-4DB6-AF99-BEA6A59F7D29}"/>
    <cellStyle name="Note 5 14 2 3 3" xfId="36351" xr:uid="{D1F11406-D86D-4384-B808-841D58957ADA}"/>
    <cellStyle name="Note 5 14 2 4" xfId="15843" xr:uid="{8C37EB9D-2A00-4EDC-AE51-B2C4DF858472}"/>
    <cellStyle name="Note 5 14 2 4 2" xfId="15844" xr:uid="{D7B63481-ECDB-42C2-BBE6-95D32FB0737F}"/>
    <cellStyle name="Note 5 14 2 4 2 2" xfId="36354" xr:uid="{07869B54-BCCE-4A21-8C98-C663F834C5E9}"/>
    <cellStyle name="Note 5 14 2 4 3" xfId="36353" xr:uid="{267F68C9-C613-4419-90F7-B5ABFD0FFDDB}"/>
    <cellStyle name="Note 5 14 2 5" xfId="15845" xr:uid="{F3D69DCA-67B7-4E96-969B-2F7DFB8AEFE4}"/>
    <cellStyle name="Note 5 14 2 5 2" xfId="36355" xr:uid="{520B8110-E15C-43AD-8E56-DB9A2595ADC7}"/>
    <cellStyle name="Note 5 14 2 6" xfId="36346" xr:uid="{70DEE062-EE82-4429-B4D0-F4F8E12B410E}"/>
    <cellStyle name="Note 5 14 3" xfId="15846" xr:uid="{AEA7CF76-E5AC-4B91-BF21-FF3E18F6DBE0}"/>
    <cellStyle name="Note 5 14 3 2" xfId="15847" xr:uid="{BF8C71BD-DD48-4170-8A31-3114C502AAC9}"/>
    <cellStyle name="Note 5 14 3 2 2" xfId="15848" xr:uid="{285114CA-739E-4D9C-8547-372F7D1E82B4}"/>
    <cellStyle name="Note 5 14 3 2 2 2" xfId="36358" xr:uid="{32861B76-48F6-43AF-B6A9-DB6AAFFDAF22}"/>
    <cellStyle name="Note 5 14 3 2 3" xfId="36357" xr:uid="{051800CA-5672-4FF9-A66E-097B9A7A22F6}"/>
    <cellStyle name="Note 5 14 3 3" xfId="15849" xr:uid="{55E5800B-E281-4885-B892-B4880A22DFDB}"/>
    <cellStyle name="Note 5 14 3 3 2" xfId="36359" xr:uid="{AFD1FFFA-6E27-4DC9-9F73-E460A02C5517}"/>
    <cellStyle name="Note 5 14 3 4" xfId="36356" xr:uid="{751747B9-9260-43BD-BD57-5E18CFC739A0}"/>
    <cellStyle name="Note 5 14 4" xfId="15850" xr:uid="{D759740F-0FA4-441D-B2B4-2551ADD57992}"/>
    <cellStyle name="Note 5 14 4 2" xfId="15851" xr:uid="{CD7DCCA1-C5E9-42B4-B266-6F3A8BC1FFE1}"/>
    <cellStyle name="Note 5 14 4 2 2" xfId="36361" xr:uid="{2DA70683-A69A-4977-A223-FAD7F3E39B2D}"/>
    <cellStyle name="Note 5 14 4 3" xfId="36360" xr:uid="{1C1D2A98-4C24-48CE-A176-7E54FC1718E9}"/>
    <cellStyle name="Note 5 14 5" xfId="15852" xr:uid="{22696D16-7D9D-4E73-9152-5B41D215FF43}"/>
    <cellStyle name="Note 5 14 5 2" xfId="15853" xr:uid="{7ADF7546-3346-46F3-B716-D31E1EE82D9F}"/>
    <cellStyle name="Note 5 14 5 2 2" xfId="36363" xr:uid="{8612EE97-96B0-4BD7-97C9-212E72B50905}"/>
    <cellStyle name="Note 5 14 5 3" xfId="36362" xr:uid="{D60768EC-6CBE-4C0F-A1E6-4A359849AACA}"/>
    <cellStyle name="Note 5 14 6" xfId="15854" xr:uid="{76A4D103-6422-4784-A706-0DE1F406937B}"/>
    <cellStyle name="Note 5 14 6 2" xfId="36364" xr:uid="{66DCB4E9-3FAA-4D3E-8474-EF9D12834203}"/>
    <cellStyle name="Note 5 14 7" xfId="36345" xr:uid="{9BA07FE9-6191-4032-AD0E-44EFEC837557}"/>
    <cellStyle name="Note 5 15" xfId="15855" xr:uid="{EF66105C-0E2A-48B0-A2E0-8F327FA80076}"/>
    <cellStyle name="Note 5 15 2" xfId="15856" xr:uid="{C92843AC-EAF9-4DE5-92F9-58D8036D9DE3}"/>
    <cellStyle name="Note 5 15 2 2" xfId="15857" xr:uid="{B735674F-AA24-4DF2-BBC0-6A7B09EF9C8B}"/>
    <cellStyle name="Note 5 15 2 2 2" xfId="15858" xr:uid="{686E7235-0161-4535-BEB2-68F42543237F}"/>
    <cellStyle name="Note 5 15 2 2 2 2" xfId="15859" xr:uid="{F436AFC7-1558-4438-83AD-4A3D442F765C}"/>
    <cellStyle name="Note 5 15 2 2 2 2 2" xfId="36369" xr:uid="{9DABE40A-255B-4813-B892-10FF0B88F17B}"/>
    <cellStyle name="Note 5 15 2 2 2 3" xfId="36368" xr:uid="{E7D3BA23-3237-4F2C-BEFB-2C2106D79BE7}"/>
    <cellStyle name="Note 5 15 2 2 3" xfId="15860" xr:uid="{6F4F85E4-6894-4FF4-A83B-F73F7F32ECE9}"/>
    <cellStyle name="Note 5 15 2 2 3 2" xfId="36370" xr:uid="{98D69D2E-585B-4D07-AE37-B8684871F7BB}"/>
    <cellStyle name="Note 5 15 2 2 4" xfId="36367" xr:uid="{7FC967E2-4EB9-4B86-9D5C-1639D2AD8A5C}"/>
    <cellStyle name="Note 5 15 2 3" xfId="15861" xr:uid="{AA6DD34A-FCD5-4332-A323-DC55B852C324}"/>
    <cellStyle name="Note 5 15 2 3 2" xfId="15862" xr:uid="{3BCAB55D-73FF-40F2-89E1-C4DF5C2056E5}"/>
    <cellStyle name="Note 5 15 2 3 2 2" xfId="36372" xr:uid="{F3BF95DA-C8B1-4878-81C8-1566494A8067}"/>
    <cellStyle name="Note 5 15 2 3 3" xfId="36371" xr:uid="{061885CE-D475-45E2-AB5D-B579ED253CE3}"/>
    <cellStyle name="Note 5 15 2 4" xfId="15863" xr:uid="{6F36F028-E9E6-4126-AAFC-58A09FBB6BC8}"/>
    <cellStyle name="Note 5 15 2 4 2" xfId="15864" xr:uid="{885DCDF9-D4FC-4EA7-B440-BD968621175C}"/>
    <cellStyle name="Note 5 15 2 4 2 2" xfId="36374" xr:uid="{8C478332-A987-46D4-A7F8-DEB889111653}"/>
    <cellStyle name="Note 5 15 2 4 3" xfId="36373" xr:uid="{AE403160-DEB2-4815-BEDF-7ECCBF20D569}"/>
    <cellStyle name="Note 5 15 2 5" xfId="15865" xr:uid="{FE722CC4-0A4F-456C-9ABA-B5D79BB86563}"/>
    <cellStyle name="Note 5 15 2 5 2" xfId="36375" xr:uid="{545C8E5F-C4DD-41ED-8BF0-AD8F209ACAC8}"/>
    <cellStyle name="Note 5 15 2 6" xfId="36366" xr:uid="{72BFF033-715D-42FA-AB5C-68272E2C32E1}"/>
    <cellStyle name="Note 5 15 3" xfId="15866" xr:uid="{F171D047-EF62-4BD3-AB4E-86F575CB00C0}"/>
    <cellStyle name="Note 5 15 3 2" xfId="15867" xr:uid="{C00EBFA3-ACB7-4584-8500-2A2CAB8DB9F4}"/>
    <cellStyle name="Note 5 15 3 2 2" xfId="15868" xr:uid="{CA6532B7-196B-48B4-84E0-1CDFD455859A}"/>
    <cellStyle name="Note 5 15 3 2 2 2" xfId="36378" xr:uid="{CE54C9D1-5BE8-4627-8AE1-7F8C72F5FFA5}"/>
    <cellStyle name="Note 5 15 3 2 3" xfId="36377" xr:uid="{2F973585-FE5A-49AE-8697-74740E5865A9}"/>
    <cellStyle name="Note 5 15 3 3" xfId="15869" xr:uid="{44236F38-7192-4E29-9647-C88D84878DD7}"/>
    <cellStyle name="Note 5 15 3 3 2" xfId="36379" xr:uid="{915CE284-FD23-4F45-83AA-29AF40B8CB42}"/>
    <cellStyle name="Note 5 15 3 4" xfId="36376" xr:uid="{848CAC63-8B6C-4C41-A075-8F843DD9F1CE}"/>
    <cellStyle name="Note 5 15 4" xfId="15870" xr:uid="{A67F4C70-20C2-41A7-AAC1-38FEC0FD14CC}"/>
    <cellStyle name="Note 5 15 4 2" xfId="15871" xr:uid="{A2D7A58C-36EF-40A1-A4C2-865925959CBB}"/>
    <cellStyle name="Note 5 15 4 2 2" xfId="36381" xr:uid="{5A0E0524-BCC1-436E-BE02-E6BFC6327FE3}"/>
    <cellStyle name="Note 5 15 4 3" xfId="36380" xr:uid="{D064E7D2-0D0B-40C0-95A2-980ACC29E473}"/>
    <cellStyle name="Note 5 15 5" xfId="15872" xr:uid="{E32CA948-C3B2-4668-8A46-010A08E1E003}"/>
    <cellStyle name="Note 5 15 5 2" xfId="15873" xr:uid="{396A3973-8535-4F33-B62B-5546A9BD2F25}"/>
    <cellStyle name="Note 5 15 5 2 2" xfId="36383" xr:uid="{266F8E75-71EA-4008-A94C-048A663B86B4}"/>
    <cellStyle name="Note 5 15 5 3" xfId="36382" xr:uid="{C98B30D1-0110-4E9F-807D-C7D8E7D08AAC}"/>
    <cellStyle name="Note 5 15 6" xfId="15874" xr:uid="{D351FF3D-3329-4075-83A2-408F525819F4}"/>
    <cellStyle name="Note 5 15 6 2" xfId="36384" xr:uid="{29EE6023-1899-4D6D-A349-543F0958D3AA}"/>
    <cellStyle name="Note 5 15 7" xfId="36365" xr:uid="{6FAF05C8-F1BF-4694-8D9B-D41CB963D576}"/>
    <cellStyle name="Note 5 16" xfId="23842" xr:uid="{8E4A9C51-AEA2-43EE-87AB-C51FED8CE068}"/>
    <cellStyle name="Note 5 17" xfId="47104" xr:uid="{3EA1578E-0FC0-4E9A-9150-79E8A5628318}"/>
    <cellStyle name="Note 5 2" xfId="2828" xr:uid="{985A9C2F-A9CF-4390-96E3-B7E8BE24E7F4}"/>
    <cellStyle name="Note 5 2 2" xfId="6656" xr:uid="{EFF1439A-497E-4C48-A241-5281F0803815}"/>
    <cellStyle name="Note 5 2 2 2" xfId="15877" xr:uid="{E581D98D-AF16-4161-821F-1EF6FCA12BC7}"/>
    <cellStyle name="Note 5 2 2 2 2" xfId="15878" xr:uid="{84D8EAD2-C71E-420D-98C0-8B1B81ADDF3C}"/>
    <cellStyle name="Note 5 2 2 2 2 2" xfId="15879" xr:uid="{B3FF0F44-000B-46A5-B27E-5F4EF4A52021}"/>
    <cellStyle name="Note 5 2 2 2 2 2 2" xfId="36389" xr:uid="{9DD80BBC-4824-4741-B7B7-4D39F595C6FD}"/>
    <cellStyle name="Note 5 2 2 2 2 3" xfId="36388" xr:uid="{847FEA6C-30BD-449B-927A-72C2D101C90B}"/>
    <cellStyle name="Note 5 2 2 2 3" xfId="15880" xr:uid="{7B588DBF-263B-49E6-99C9-B504B0A78042}"/>
    <cellStyle name="Note 5 2 2 2 3 2" xfId="36390" xr:uid="{D8F6A12D-31D1-4E29-8304-012A9669E482}"/>
    <cellStyle name="Note 5 2 2 2 4" xfId="36387" xr:uid="{06EDE71D-85F8-431B-BC7F-E8EABEDA6556}"/>
    <cellStyle name="Note 5 2 2 3" xfId="15881" xr:uid="{5D8E0C87-B94F-42C1-9126-EA33054DB34B}"/>
    <cellStyle name="Note 5 2 2 3 2" xfId="15882" xr:uid="{FF51DF98-F114-4D1C-A8EA-91C20895AF42}"/>
    <cellStyle name="Note 5 2 2 3 2 2" xfId="36392" xr:uid="{3B046789-510D-46E9-AF4D-2E0D7F421B05}"/>
    <cellStyle name="Note 5 2 2 3 3" xfId="36391" xr:uid="{71A7C90D-9530-4192-A795-BD2A323AE047}"/>
    <cellStyle name="Note 5 2 2 4" xfId="15883" xr:uid="{727B3500-548C-4213-A927-0EC552D59CDF}"/>
    <cellStyle name="Note 5 2 2 4 2" xfId="15884" xr:uid="{CC9F133B-AA59-4053-963F-B0050EC5F67C}"/>
    <cellStyle name="Note 5 2 2 4 2 2" xfId="36394" xr:uid="{1C5D1416-1EA1-4E21-B33A-7BC7E51A4C06}"/>
    <cellStyle name="Note 5 2 2 4 3" xfId="36393" xr:uid="{6AB28BAD-3508-4180-B894-F634A7C083D9}"/>
    <cellStyle name="Note 5 2 2 5" xfId="15885" xr:uid="{C74F237F-E050-4F96-B9CB-CA9482B98BC8}"/>
    <cellStyle name="Note 5 2 2 5 2" xfId="36395" xr:uid="{CE74D302-9AD7-4B94-B715-6EFE5974781F}"/>
    <cellStyle name="Note 5 2 2 6" xfId="15876" xr:uid="{727B703F-1580-4876-A375-7A807C4C533B}"/>
    <cellStyle name="Note 5 2 2 6 2" xfId="36386" xr:uid="{772E4A8B-6E5B-4052-B905-23D5D46B67C8}"/>
    <cellStyle name="Note 5 2 2 7" xfId="28145" xr:uid="{7F0E99C3-31C0-46B8-8E10-5F6F0A43BA70}"/>
    <cellStyle name="Note 5 2 3" xfId="15886" xr:uid="{A2F81293-E078-45CE-B233-E2708C8ED215}"/>
    <cellStyle name="Note 5 2 3 2" xfId="15887" xr:uid="{903F0078-4136-4729-A8EB-DE5D4C570D86}"/>
    <cellStyle name="Note 5 2 3 2 2" xfId="15888" xr:uid="{0A0E25D9-5046-4AC1-95B1-F3129C8B5845}"/>
    <cellStyle name="Note 5 2 3 2 2 2" xfId="36398" xr:uid="{770B1335-8EEE-40CA-A6D2-A14DA7FA0E81}"/>
    <cellStyle name="Note 5 2 3 2 3" xfId="36397" xr:uid="{B4AEB572-F83C-42EC-A36C-FD6EA27738FE}"/>
    <cellStyle name="Note 5 2 3 3" xfId="15889" xr:uid="{4F3E9E94-3D0D-4F1C-B0FE-42EDAAD0B49E}"/>
    <cellStyle name="Note 5 2 3 3 2" xfId="36399" xr:uid="{1560FF7C-81D3-4A3F-B7F4-E793AE916B03}"/>
    <cellStyle name="Note 5 2 3 4" xfId="36396" xr:uid="{397DE329-E5D5-4C95-AE38-54D1CAB7B649}"/>
    <cellStyle name="Note 5 2 4" xfId="15890" xr:uid="{8F5FCA84-77CE-47C8-B9EB-B3F2AB9DBD11}"/>
    <cellStyle name="Note 5 2 4 2" xfId="15891" xr:uid="{D710D794-35E8-417D-A7D2-4B6768DE1AC3}"/>
    <cellStyle name="Note 5 2 4 2 2" xfId="36401" xr:uid="{F84641E0-FC84-48D4-8D09-DC2AAB993ABF}"/>
    <cellStyle name="Note 5 2 4 3" xfId="36400" xr:uid="{B6204EB5-6344-4300-BE7F-00FAFD48C64B}"/>
    <cellStyle name="Note 5 2 5" xfId="15892" xr:uid="{BBB87BA3-7438-44A5-94C6-B931E930093C}"/>
    <cellStyle name="Note 5 2 5 2" xfId="15893" xr:uid="{F87134F9-16A4-4EBB-97A4-591AED7E5669}"/>
    <cellStyle name="Note 5 2 5 2 2" xfId="36403" xr:uid="{4D79A167-E2E8-4F0E-BDCC-72BBA585023F}"/>
    <cellStyle name="Note 5 2 5 3" xfId="36402" xr:uid="{C1BC1647-F285-41E0-8AA3-80E5EF2BE850}"/>
    <cellStyle name="Note 5 2 6" xfId="15894" xr:uid="{C423BD0A-DB4A-4770-992D-97F690F7FF08}"/>
    <cellStyle name="Note 5 2 6 2" xfId="36404" xr:uid="{128FDB3A-B059-4E7D-A9C1-9A07E8C2C5B8}"/>
    <cellStyle name="Note 5 2 7" xfId="15875" xr:uid="{A616400F-E6AB-4D74-8E6D-6232E988ED43}"/>
    <cellStyle name="Note 5 2 7 2" xfId="36385" xr:uid="{C0013AE9-7940-498A-B04E-25CFEDD649A5}"/>
    <cellStyle name="Note 5 2 8" xfId="24371" xr:uid="{BC55E19B-A024-4388-8EEB-70C2F94BDD15}"/>
    <cellStyle name="Note 5 2 9" xfId="48862" xr:uid="{B70FA4E5-DCB7-43AD-BA51-596E3F7FA854}"/>
    <cellStyle name="Note 5 3" xfId="3392" xr:uid="{91BF5D4A-F217-4B53-A9DD-CC0512DFE969}"/>
    <cellStyle name="Note 5 3 2" xfId="7218" xr:uid="{1EE511D0-F44D-4C11-9A74-24A555EE3EA5}"/>
    <cellStyle name="Note 5 3 2 2" xfId="15897" xr:uid="{995F4EAE-885A-4220-A0F4-FC26E544F353}"/>
    <cellStyle name="Note 5 3 2 2 2" xfId="15898" xr:uid="{536E36AC-C04B-4B32-9A83-28D74DB4B48D}"/>
    <cellStyle name="Note 5 3 2 2 2 2" xfId="15899" xr:uid="{F890767D-5ECA-4BF3-BA45-A03B9B15612B}"/>
    <cellStyle name="Note 5 3 2 2 2 2 2" xfId="36409" xr:uid="{3DDAD5D5-DDA3-40B7-AB8F-CAE8F30544EC}"/>
    <cellStyle name="Note 5 3 2 2 2 3" xfId="36408" xr:uid="{FE704E42-C29E-4744-961B-D196D6F3E87E}"/>
    <cellStyle name="Note 5 3 2 2 3" xfId="15900" xr:uid="{4968E48A-CEE4-4C9F-840D-EA9DE986B026}"/>
    <cellStyle name="Note 5 3 2 2 3 2" xfId="36410" xr:uid="{16DF4E6C-4308-4507-8E94-84F9AAC7D1AE}"/>
    <cellStyle name="Note 5 3 2 2 4" xfId="36407" xr:uid="{2504DF01-4521-4FD0-B4E9-B21A11179064}"/>
    <cellStyle name="Note 5 3 2 3" xfId="15901" xr:uid="{EBC4A575-682B-484E-B6CC-7F5E5A76D894}"/>
    <cellStyle name="Note 5 3 2 3 2" xfId="15902" xr:uid="{75316ED6-5019-43A2-9F5F-322F10EC57F6}"/>
    <cellStyle name="Note 5 3 2 3 2 2" xfId="36412" xr:uid="{05524C93-C510-498E-81D1-84CD5B8A4F25}"/>
    <cellStyle name="Note 5 3 2 3 3" xfId="36411" xr:uid="{914ACDDF-25DA-4A61-800E-3CFEA620CF59}"/>
    <cellStyle name="Note 5 3 2 4" xfId="15903" xr:uid="{309B34D5-E101-4F05-AB7E-302D830537E4}"/>
    <cellStyle name="Note 5 3 2 4 2" xfId="15904" xr:uid="{FF45794D-98CB-479E-8564-4EDAED4CE0DF}"/>
    <cellStyle name="Note 5 3 2 4 2 2" xfId="36414" xr:uid="{59150DFB-4D6C-449C-B5F0-7A9FE2B2BFE5}"/>
    <cellStyle name="Note 5 3 2 4 3" xfId="36413" xr:uid="{F59D22C1-AC66-406C-862B-6CF45BAF90C6}"/>
    <cellStyle name="Note 5 3 2 5" xfId="15905" xr:uid="{FBEEA1E8-D61D-4036-ABF5-BA2488BEC375}"/>
    <cellStyle name="Note 5 3 2 5 2" xfId="36415" xr:uid="{FA5D29C2-30CD-4B98-ADC6-28BD6D002B2B}"/>
    <cellStyle name="Note 5 3 2 6" xfId="15896" xr:uid="{3FAD1B76-7BBE-468A-9855-12471FE8C164}"/>
    <cellStyle name="Note 5 3 2 6 2" xfId="36406" xr:uid="{1D4D7176-20A6-44BF-99C9-19D24817B5C7}"/>
    <cellStyle name="Note 5 3 2 7" xfId="28708" xr:uid="{B4045166-B005-48A0-BB5D-0FE16A7A4944}"/>
    <cellStyle name="Note 5 3 3" xfId="15906" xr:uid="{2815D8C4-CFCF-4815-A0CF-5970A7F11489}"/>
    <cellStyle name="Note 5 3 3 2" xfId="15907" xr:uid="{8836F8D9-3AFD-4CBC-AB9F-A720D913A320}"/>
    <cellStyle name="Note 5 3 3 2 2" xfId="15908" xr:uid="{2EAF5701-9EE4-41EF-8CAB-7DD9D4A3EFB2}"/>
    <cellStyle name="Note 5 3 3 2 2 2" xfId="36418" xr:uid="{B7EF8390-A170-4B60-8C5E-EA85F37EACE0}"/>
    <cellStyle name="Note 5 3 3 2 3" xfId="36417" xr:uid="{1B89E3D9-B076-4CD9-9A17-C0C0F37FE98B}"/>
    <cellStyle name="Note 5 3 3 3" xfId="15909" xr:uid="{5A1D61B1-1AE5-40C2-9CD4-486CBF082579}"/>
    <cellStyle name="Note 5 3 3 3 2" xfId="36419" xr:uid="{64984AC0-E268-4893-ABB6-94BD698B9200}"/>
    <cellStyle name="Note 5 3 3 4" xfId="36416" xr:uid="{3D8C2423-838B-4285-A5A6-BC21EAD5EA49}"/>
    <cellStyle name="Note 5 3 4" xfId="15910" xr:uid="{00CB1FEC-393F-4B9E-87B0-A62B785C6F00}"/>
    <cellStyle name="Note 5 3 4 2" xfId="15911" xr:uid="{581F8E67-DB36-490D-B23C-24149B08F938}"/>
    <cellStyle name="Note 5 3 4 2 2" xfId="36421" xr:uid="{0520C446-1AE0-47AC-A478-824F11164B7B}"/>
    <cellStyle name="Note 5 3 4 3" xfId="36420" xr:uid="{B547E55E-82C9-41E1-B20F-4E718057D0D8}"/>
    <cellStyle name="Note 5 3 5" xfId="15912" xr:uid="{23C221FD-1C87-4A26-AE58-BDEAF8E6872B}"/>
    <cellStyle name="Note 5 3 5 2" xfId="15913" xr:uid="{7A1D47AF-2E5F-4DF3-847C-B853FA69228A}"/>
    <cellStyle name="Note 5 3 5 2 2" xfId="36423" xr:uid="{54F98FBD-0B1B-49C5-944D-6975C9CC5BF2}"/>
    <cellStyle name="Note 5 3 5 3" xfId="36422" xr:uid="{A124EEBB-346E-4B0B-AB52-7BCDD0244B2A}"/>
    <cellStyle name="Note 5 3 6" xfId="15914" xr:uid="{44664032-30FC-44FD-9AB5-4193631245C7}"/>
    <cellStyle name="Note 5 3 6 2" xfId="36424" xr:uid="{96B7964C-6C97-42A0-9089-B18BC2FE9A5C}"/>
    <cellStyle name="Note 5 3 7" xfId="15895" xr:uid="{5E63B507-5B35-4283-BD83-F1A12C80B5C7}"/>
    <cellStyle name="Note 5 3 7 2" xfId="36405" xr:uid="{B749FDF0-7129-4263-9AA1-2FC0658E9902}"/>
    <cellStyle name="Note 5 3 8" xfId="24934" xr:uid="{3C19203D-36D4-4AB1-BC6C-DF40446CB1A4}"/>
    <cellStyle name="Note 5 4" xfId="4792" xr:uid="{C41BB492-9CE3-4F76-9B9B-2C37560A8EC5}"/>
    <cellStyle name="Note 5 4 2" xfId="8560" xr:uid="{C5CFBC48-8994-446A-BF95-E658A6C17A8C}"/>
    <cellStyle name="Note 5 4 2 2" xfId="15917" xr:uid="{E324CF90-931C-4A48-9E79-5608587EED91}"/>
    <cellStyle name="Note 5 4 2 2 2" xfId="15918" xr:uid="{DE1CD972-4096-4CFF-8FBB-519141659FAC}"/>
    <cellStyle name="Note 5 4 2 2 2 2" xfId="15919" xr:uid="{D73F4F9C-19AD-47A3-9B8E-D0B19E7B5AD8}"/>
    <cellStyle name="Note 5 4 2 2 2 2 2" xfId="36429" xr:uid="{9895C77A-581D-44CE-8343-3C2B78E1F6BA}"/>
    <cellStyle name="Note 5 4 2 2 2 3" xfId="36428" xr:uid="{3AF9F4ED-6192-4FE4-8E78-5D1C1DE3155E}"/>
    <cellStyle name="Note 5 4 2 2 3" xfId="15920" xr:uid="{A923163D-1A37-4654-853F-2ED809CC14F4}"/>
    <cellStyle name="Note 5 4 2 2 3 2" xfId="36430" xr:uid="{68E9332C-277A-48AC-84FA-EB1374C31F98}"/>
    <cellStyle name="Note 5 4 2 2 4" xfId="36427" xr:uid="{C3B46A04-9672-42B3-ACCF-C38C56EDC597}"/>
    <cellStyle name="Note 5 4 2 3" xfId="15921" xr:uid="{8BD67C9A-2873-42D3-8E5F-35D3943FEE04}"/>
    <cellStyle name="Note 5 4 2 3 2" xfId="15922" xr:uid="{7A9B3655-8B15-4D6E-A24F-ABFC6D4466DC}"/>
    <cellStyle name="Note 5 4 2 3 2 2" xfId="36432" xr:uid="{07ADA77E-61F6-4FFD-BCD5-D1CEC29D3996}"/>
    <cellStyle name="Note 5 4 2 3 3" xfId="36431" xr:uid="{F3FBF529-9EC3-4EF9-9BCE-D9A63EC58466}"/>
    <cellStyle name="Note 5 4 2 4" xfId="15923" xr:uid="{997809C5-AACB-4DBA-A157-EE4150F36787}"/>
    <cellStyle name="Note 5 4 2 4 2" xfId="15924" xr:uid="{CA1D40DA-22A8-480F-A2C4-79C75A065749}"/>
    <cellStyle name="Note 5 4 2 4 2 2" xfId="36434" xr:uid="{09965629-5AE2-45ED-94B9-A2DD1AC26F2E}"/>
    <cellStyle name="Note 5 4 2 4 3" xfId="36433" xr:uid="{E2E630B1-02DC-4574-BA10-D5A801B5F028}"/>
    <cellStyle name="Note 5 4 2 5" xfId="15925" xr:uid="{F716E781-58EF-4087-A814-D8D548991E89}"/>
    <cellStyle name="Note 5 4 2 5 2" xfId="36435" xr:uid="{728CAE0F-2712-4C52-87E3-B32849E255B1}"/>
    <cellStyle name="Note 5 4 2 6" xfId="15916" xr:uid="{B4964E07-7AFA-4BDD-8C69-8010767C0C8B}"/>
    <cellStyle name="Note 5 4 2 6 2" xfId="36426" xr:uid="{1D6D197F-BA73-4C64-8B87-C5740C282380}"/>
    <cellStyle name="Note 5 4 2 7" xfId="30050" xr:uid="{6AF28BAB-DE43-4204-9071-325028184722}"/>
    <cellStyle name="Note 5 4 3" xfId="15926" xr:uid="{DCEEEB09-D309-4F07-8A71-2BD57AAF4128}"/>
    <cellStyle name="Note 5 4 3 2" xfId="15927" xr:uid="{7ED97BF2-58F0-4260-A96C-AF1C2C35A466}"/>
    <cellStyle name="Note 5 4 3 2 2" xfId="15928" xr:uid="{ADB1307F-0E7D-4B91-A9C0-569BEE8A1C8B}"/>
    <cellStyle name="Note 5 4 3 2 2 2" xfId="36438" xr:uid="{07DAA74F-A537-431C-A316-EAB0861722B0}"/>
    <cellStyle name="Note 5 4 3 2 3" xfId="36437" xr:uid="{A47E2123-A796-4C37-9E7A-E974B93ECED0}"/>
    <cellStyle name="Note 5 4 3 3" xfId="15929" xr:uid="{D3E5B929-B33F-4186-9BFE-BB3D62BEA458}"/>
    <cellStyle name="Note 5 4 3 3 2" xfId="36439" xr:uid="{183D6DD7-AFB9-44BE-89DD-9B6EB79BAC8D}"/>
    <cellStyle name="Note 5 4 3 4" xfId="36436" xr:uid="{73E6CD0F-2818-4C9B-8CBB-6F26D15BF44B}"/>
    <cellStyle name="Note 5 4 4" xfId="15930" xr:uid="{D04D0E1A-5C92-4704-A6AA-9FDEDAAF3145}"/>
    <cellStyle name="Note 5 4 4 2" xfId="15931" xr:uid="{8C978172-8A96-4BAC-8F70-C4EBE2E6A6A7}"/>
    <cellStyle name="Note 5 4 4 2 2" xfId="36441" xr:uid="{3F2279A6-99B3-465D-97AD-C79780811894}"/>
    <cellStyle name="Note 5 4 4 3" xfId="36440" xr:uid="{DA6C0724-FE7A-46F1-84DE-BE09E4942EEF}"/>
    <cellStyle name="Note 5 4 5" xfId="15932" xr:uid="{7D1A931B-AF1E-454A-B244-D3B5512A88B8}"/>
    <cellStyle name="Note 5 4 5 2" xfId="15933" xr:uid="{337C1DE4-FC15-4E56-A806-5E1604211B3F}"/>
    <cellStyle name="Note 5 4 5 2 2" xfId="36443" xr:uid="{E3E4B0AE-BE9D-4F45-BBC7-775EE689C8E8}"/>
    <cellStyle name="Note 5 4 5 3" xfId="36442" xr:uid="{A6FD5122-2FBC-4148-BF2B-5AB428D37DB6}"/>
    <cellStyle name="Note 5 4 6" xfId="15934" xr:uid="{FFE94636-D77E-4B3F-8742-3DD7BD18F7D2}"/>
    <cellStyle name="Note 5 4 6 2" xfId="36444" xr:uid="{D2159D5A-2613-4FA1-8AC8-9F04627BDA65}"/>
    <cellStyle name="Note 5 4 7" xfId="15915" xr:uid="{ADFA071C-1818-4A5F-87E9-4EEAA731AAE3}"/>
    <cellStyle name="Note 5 4 7 2" xfId="36425" xr:uid="{E3407208-2300-4B52-9CFF-A34FD8174E89}"/>
    <cellStyle name="Note 5 4 8" xfId="26278" xr:uid="{9F75F3F6-1DB4-4A94-BF7D-B11545B3C698}"/>
    <cellStyle name="Note 5 5" xfId="6194" xr:uid="{31A5E381-E0CE-4C3B-90FA-D45BDCF11846}"/>
    <cellStyle name="Note 5 5 2" xfId="15936" xr:uid="{BFD660D1-6FAE-4687-9773-9DBA2D4976AA}"/>
    <cellStyle name="Note 5 5 2 2" xfId="15937" xr:uid="{E995493F-B3BC-48CF-A138-9829430A66D5}"/>
    <cellStyle name="Note 5 5 2 2 2" xfId="15938" xr:uid="{7A052B05-A7B0-4E94-A173-5B0705980D66}"/>
    <cellStyle name="Note 5 5 2 2 2 2" xfId="15939" xr:uid="{2B278993-05D6-4B82-8D12-8742E0C6D235}"/>
    <cellStyle name="Note 5 5 2 2 2 2 2" xfId="36449" xr:uid="{23A4FCD4-CEE6-4C8B-9FD5-0108EC5BC853}"/>
    <cellStyle name="Note 5 5 2 2 2 3" xfId="36448" xr:uid="{072EE0EC-0B3E-465B-BE66-95A63A2D7746}"/>
    <cellStyle name="Note 5 5 2 2 3" xfId="15940" xr:uid="{9676CE91-F08C-4152-BE70-7C719173DB7D}"/>
    <cellStyle name="Note 5 5 2 2 3 2" xfId="36450" xr:uid="{0815A057-3757-4DA0-90BC-DD43C4B7D7C3}"/>
    <cellStyle name="Note 5 5 2 2 4" xfId="36447" xr:uid="{1DB6B9A3-4CE3-4A1A-B576-806B6F316EE2}"/>
    <cellStyle name="Note 5 5 2 3" xfId="15941" xr:uid="{35DDB298-7BF9-4F4E-8F6A-BA821A3284B8}"/>
    <cellStyle name="Note 5 5 2 3 2" xfId="15942" xr:uid="{0CB079CA-EFB7-44B7-BFC6-A9DEE9E0B543}"/>
    <cellStyle name="Note 5 5 2 3 2 2" xfId="36452" xr:uid="{E86F1582-5871-46F7-837A-878D55ED7C86}"/>
    <cellStyle name="Note 5 5 2 3 3" xfId="36451" xr:uid="{AF4E34D8-63E3-4B04-B6F3-3A4F289D70C9}"/>
    <cellStyle name="Note 5 5 2 4" xfId="15943" xr:uid="{6C961C18-9E71-4ED1-B7DC-7FB78231DD65}"/>
    <cellStyle name="Note 5 5 2 4 2" xfId="15944" xr:uid="{762DB59D-3F4D-48D9-B018-AC2A0DBD18B5}"/>
    <cellStyle name="Note 5 5 2 4 2 2" xfId="36454" xr:uid="{CA78106E-BE9F-4F6F-8AFB-34A2AFF09DDF}"/>
    <cellStyle name="Note 5 5 2 4 3" xfId="36453" xr:uid="{D3AFEB2A-56D2-4B31-83C1-C44CC0B2C970}"/>
    <cellStyle name="Note 5 5 2 5" xfId="15945" xr:uid="{505F17F3-3759-4F2C-8417-441C26A49B7C}"/>
    <cellStyle name="Note 5 5 2 5 2" xfId="36455" xr:uid="{67B989E7-A10F-4E5B-A4A8-3A1DAB739910}"/>
    <cellStyle name="Note 5 5 2 6" xfId="36446" xr:uid="{35E7EEA8-275C-467F-ADCA-9DE078C13C67}"/>
    <cellStyle name="Note 5 5 3" xfId="15946" xr:uid="{61505808-D8AA-483E-AF11-01B67A66064A}"/>
    <cellStyle name="Note 5 5 3 2" xfId="15947" xr:uid="{082A51D7-B0E1-4AA8-BDAF-0DCB6C4561D7}"/>
    <cellStyle name="Note 5 5 3 2 2" xfId="15948" xr:uid="{5DA28022-B5BB-4B70-9E42-CA26769B3664}"/>
    <cellStyle name="Note 5 5 3 2 2 2" xfId="36458" xr:uid="{D4492CA4-61CC-4113-9FA2-3C0A9FF3F348}"/>
    <cellStyle name="Note 5 5 3 2 3" xfId="36457" xr:uid="{DFF33D2D-7D12-4333-836A-E22E8928CD88}"/>
    <cellStyle name="Note 5 5 3 3" xfId="15949" xr:uid="{862CA83C-726A-43F5-BC77-1F63801B20FC}"/>
    <cellStyle name="Note 5 5 3 3 2" xfId="36459" xr:uid="{17A49A97-5EA7-4DEE-8F78-727371505E5F}"/>
    <cellStyle name="Note 5 5 3 4" xfId="36456" xr:uid="{C18362F5-2A4A-4E2F-8693-1E26C1DEFB26}"/>
    <cellStyle name="Note 5 5 4" xfId="15950" xr:uid="{EA7E9760-DF5E-4002-8E1B-3B0EC559B61F}"/>
    <cellStyle name="Note 5 5 4 2" xfId="15951" xr:uid="{A7E043F9-541F-4A1A-B23B-2412AFD19484}"/>
    <cellStyle name="Note 5 5 4 2 2" xfId="36461" xr:uid="{62D7646D-38CA-4FE4-A7C8-5C6FF4534C76}"/>
    <cellStyle name="Note 5 5 4 3" xfId="36460" xr:uid="{DCB947F6-A862-4088-B0F3-E92F7ACA86C5}"/>
    <cellStyle name="Note 5 5 5" xfId="15952" xr:uid="{ABC42113-4125-44AF-9E60-455C82EABA0B}"/>
    <cellStyle name="Note 5 5 5 2" xfId="15953" xr:uid="{F8273A41-C979-44AD-A1A7-C1F20B600E67}"/>
    <cellStyle name="Note 5 5 5 2 2" xfId="36463" xr:uid="{9D08FE89-B39E-4D29-A471-A66B600AB178}"/>
    <cellStyle name="Note 5 5 5 3" xfId="36462" xr:uid="{93B3AFDF-15F5-4B6F-81C9-132C18CB1F25}"/>
    <cellStyle name="Note 5 5 6" xfId="15954" xr:uid="{8AAF569B-6BD6-405D-B7CE-6D7596D7B5FB}"/>
    <cellStyle name="Note 5 5 6 2" xfId="36464" xr:uid="{E665707F-66B4-45BC-951E-1013275F21E9}"/>
    <cellStyle name="Note 5 5 7" xfId="15935" xr:uid="{7338B7D6-940D-4540-B38C-B4C0BA7B431E}"/>
    <cellStyle name="Note 5 5 7 2" xfId="36445" xr:uid="{D8BDEA25-0B68-4E67-B03E-C22998D8A7FD}"/>
    <cellStyle name="Note 5 5 8" xfId="27681" xr:uid="{1E29C39D-B05B-4DC5-9C66-CC7FEEF232BE}"/>
    <cellStyle name="Note 5 6" xfId="9814" xr:uid="{BFC162F9-09F9-4D0B-9835-38CABC26739B}"/>
    <cellStyle name="Note 5 6 2" xfId="15956" xr:uid="{F4A6EDFD-A591-4C68-8B48-13F885D71A39}"/>
    <cellStyle name="Note 5 6 2 2" xfId="15957" xr:uid="{F1B1AA7F-F008-442A-AE63-30FF41DC3388}"/>
    <cellStyle name="Note 5 6 2 2 2" xfId="15958" xr:uid="{F70B28DE-29BB-42B2-A381-C624CB6DE597}"/>
    <cellStyle name="Note 5 6 2 2 2 2" xfId="15959" xr:uid="{514D2C33-660A-41FC-873B-37E345F28CF1}"/>
    <cellStyle name="Note 5 6 2 2 2 2 2" xfId="36469" xr:uid="{06FE92BA-6AD7-4B31-B416-69F6B7228B61}"/>
    <cellStyle name="Note 5 6 2 2 2 3" xfId="36468" xr:uid="{3401E88B-6C53-42AE-A783-5137B2669C64}"/>
    <cellStyle name="Note 5 6 2 2 3" xfId="15960" xr:uid="{C5088F73-3ED3-47C1-8410-9EFACC44B6A5}"/>
    <cellStyle name="Note 5 6 2 2 3 2" xfId="36470" xr:uid="{0332762A-8B19-40B8-93DA-79B6F9AA5EAB}"/>
    <cellStyle name="Note 5 6 2 2 4" xfId="36467" xr:uid="{7D5037BA-6712-4A08-8CB6-0B9F8A271CFA}"/>
    <cellStyle name="Note 5 6 2 3" xfId="15961" xr:uid="{B0D014D9-96F6-48C9-957E-DA5F005142A1}"/>
    <cellStyle name="Note 5 6 2 3 2" xfId="15962" xr:uid="{49E1579B-9CF5-45BA-90D2-404A7D2A6FCC}"/>
    <cellStyle name="Note 5 6 2 3 2 2" xfId="36472" xr:uid="{660678E8-1436-48B6-A31D-54EA34B7B83E}"/>
    <cellStyle name="Note 5 6 2 3 3" xfId="36471" xr:uid="{C8A09A5B-2DD3-4AE1-930B-7E7B39CD0C41}"/>
    <cellStyle name="Note 5 6 2 4" xfId="15963" xr:uid="{41B7D6D0-E2B0-45EF-8584-ED74F7036A0C}"/>
    <cellStyle name="Note 5 6 2 4 2" xfId="15964" xr:uid="{4E41376D-B31C-4C2C-90F2-6109EB2EF0DC}"/>
    <cellStyle name="Note 5 6 2 4 2 2" xfId="36474" xr:uid="{C60C48C5-3FC7-4086-B9CE-B0FED9C6BE8C}"/>
    <cellStyle name="Note 5 6 2 4 3" xfId="36473" xr:uid="{95D0BE80-5C46-41AE-BD9A-F86CCD4F0E35}"/>
    <cellStyle name="Note 5 6 2 5" xfId="15965" xr:uid="{4D05E6CF-A3DF-4237-97F4-3E023DDB54AC}"/>
    <cellStyle name="Note 5 6 2 5 2" xfId="36475" xr:uid="{C90A72CE-3C25-4116-8936-D18AA636777C}"/>
    <cellStyle name="Note 5 6 2 6" xfId="36466" xr:uid="{71D78642-DF4E-46A8-8A1E-1B902F0E4BC6}"/>
    <cellStyle name="Note 5 6 3" xfId="15966" xr:uid="{817A46FA-D1AE-46D2-AED6-29460F4FF9AE}"/>
    <cellStyle name="Note 5 6 3 2" xfId="15967" xr:uid="{6596830E-DB7E-4073-AC2D-68EDBD803AA7}"/>
    <cellStyle name="Note 5 6 3 2 2" xfId="15968" xr:uid="{7EC49458-B7DD-4C22-9F7A-DFCA3F51AA52}"/>
    <cellStyle name="Note 5 6 3 2 2 2" xfId="36478" xr:uid="{C2CF3BDC-C789-4AB8-BF4F-3BDCCAE48755}"/>
    <cellStyle name="Note 5 6 3 2 3" xfId="36477" xr:uid="{E4354C3E-0105-47FC-83BC-E688C6B8C8FD}"/>
    <cellStyle name="Note 5 6 3 3" xfId="15969" xr:uid="{35DB9E5A-12BF-4DFB-822E-069AC0FC419A}"/>
    <cellStyle name="Note 5 6 3 3 2" xfId="36479" xr:uid="{B0CC5B6F-B840-4A83-978A-9834EF52DA9B}"/>
    <cellStyle name="Note 5 6 3 4" xfId="36476" xr:uid="{991645F2-F51A-4050-B690-EE93451C7CED}"/>
    <cellStyle name="Note 5 6 4" xfId="15970" xr:uid="{EF06E96D-5AD6-4C55-BC11-A0297A1B4B06}"/>
    <cellStyle name="Note 5 6 4 2" xfId="15971" xr:uid="{4B09EA9B-0845-4071-9ED0-0DEB3F0C61F6}"/>
    <cellStyle name="Note 5 6 4 2 2" xfId="36481" xr:uid="{3CF5A850-9CAD-46BB-B709-828DF2631FC1}"/>
    <cellStyle name="Note 5 6 4 3" xfId="36480" xr:uid="{F46AB7C9-371E-4F65-8F5C-C65D23644801}"/>
    <cellStyle name="Note 5 6 5" xfId="15972" xr:uid="{8B991845-402C-4087-AF32-CA56BB4F52B8}"/>
    <cellStyle name="Note 5 6 5 2" xfId="15973" xr:uid="{993E57D3-286D-4F90-9437-739A0AF3E597}"/>
    <cellStyle name="Note 5 6 5 2 2" xfId="36483" xr:uid="{046E7FF2-304D-4176-85A4-49C9629150C9}"/>
    <cellStyle name="Note 5 6 5 3" xfId="36482" xr:uid="{56C01A86-74C5-4D2F-8F58-2B02DF110957}"/>
    <cellStyle name="Note 5 6 6" xfId="15974" xr:uid="{46E9F956-81AC-473E-9D09-F8131A713A9A}"/>
    <cellStyle name="Note 5 6 6 2" xfId="36484" xr:uid="{AC677816-050C-4F03-BC60-B89BDE17E640}"/>
    <cellStyle name="Note 5 6 7" xfId="15955" xr:uid="{5F8F4881-90BA-4C36-AF65-369A384C7466}"/>
    <cellStyle name="Note 5 6 7 2" xfId="36465" xr:uid="{02D259F9-7891-4D7F-BBE8-9F8DDEB3917A}"/>
    <cellStyle name="Note 5 6 8" xfId="31301" xr:uid="{143C1801-9397-4E9E-9315-00FF079FA8EE}"/>
    <cellStyle name="Note 5 7" xfId="15975" xr:uid="{6516F0A6-36F2-4621-89E8-8F02C2FDAF70}"/>
    <cellStyle name="Note 5 7 2" xfId="15976" xr:uid="{1AB70EB5-7777-4C86-AC5E-310BA57C846A}"/>
    <cellStyle name="Note 5 7 2 2" xfId="15977" xr:uid="{37A1ECC3-CD0A-4D39-A84F-056D3EC61945}"/>
    <cellStyle name="Note 5 7 2 2 2" xfId="15978" xr:uid="{3C89858E-68C0-41A8-A6A2-945D7242A0B7}"/>
    <cellStyle name="Note 5 7 2 2 2 2" xfId="15979" xr:uid="{F06038B2-16B8-4758-ABF9-4C6CDEAAAD58}"/>
    <cellStyle name="Note 5 7 2 2 2 2 2" xfId="36489" xr:uid="{CBFE1EE4-8459-4625-9131-0958809A952B}"/>
    <cellStyle name="Note 5 7 2 2 2 3" xfId="36488" xr:uid="{35BD2E35-EE93-4CEA-9BDC-D518AF68696E}"/>
    <cellStyle name="Note 5 7 2 2 3" xfId="15980" xr:uid="{39D3B5A3-5060-46D7-A154-16FFBEB10726}"/>
    <cellStyle name="Note 5 7 2 2 3 2" xfId="36490" xr:uid="{0FD7D416-E6AD-472D-8255-AFF720504048}"/>
    <cellStyle name="Note 5 7 2 2 4" xfId="36487" xr:uid="{1DB49C09-87D4-46E4-8309-9E53F3FA9F05}"/>
    <cellStyle name="Note 5 7 2 3" xfId="15981" xr:uid="{0262497D-F746-4C0A-9BC6-FE170FEB8BC2}"/>
    <cellStyle name="Note 5 7 2 3 2" xfId="15982" xr:uid="{72C7EF78-5776-438F-A1BF-A87FB4476126}"/>
    <cellStyle name="Note 5 7 2 3 2 2" xfId="36492" xr:uid="{BD4336EE-72FC-4413-BC71-F0080060F761}"/>
    <cellStyle name="Note 5 7 2 3 3" xfId="36491" xr:uid="{010C0FF6-E462-4E5F-A5B0-F548430895C6}"/>
    <cellStyle name="Note 5 7 2 4" xfId="15983" xr:uid="{F7323469-35A8-40A5-A8FC-667E99CA6630}"/>
    <cellStyle name="Note 5 7 2 4 2" xfId="15984" xr:uid="{EF702F85-508F-4531-96E5-3CC03036B572}"/>
    <cellStyle name="Note 5 7 2 4 2 2" xfId="36494" xr:uid="{7B32C51D-4E76-4275-94E2-3287766ED030}"/>
    <cellStyle name="Note 5 7 2 4 3" xfId="36493" xr:uid="{5484C64B-C62A-4255-A5D2-8926637604E7}"/>
    <cellStyle name="Note 5 7 2 5" xfId="15985" xr:uid="{F9FE60AA-22DA-427D-BAFF-202A34550EE4}"/>
    <cellStyle name="Note 5 7 2 5 2" xfId="36495" xr:uid="{32531BB7-3D0E-4867-AD4C-271D47D35A81}"/>
    <cellStyle name="Note 5 7 2 6" xfId="36486" xr:uid="{CBB79796-4CEA-4638-9C76-4CB30E18BA06}"/>
    <cellStyle name="Note 5 7 3" xfId="15986" xr:uid="{5C751C03-0205-45B6-8F41-497EB9BABD14}"/>
    <cellStyle name="Note 5 7 3 2" xfId="15987" xr:uid="{905074CD-3616-4EB0-A9C5-212B490B8D0C}"/>
    <cellStyle name="Note 5 7 3 2 2" xfId="15988" xr:uid="{48C17B10-900F-42EB-B5B8-8D7323447891}"/>
    <cellStyle name="Note 5 7 3 2 2 2" xfId="36498" xr:uid="{E4908F25-B6C2-4201-A372-34BF8500AE4F}"/>
    <cellStyle name="Note 5 7 3 2 3" xfId="36497" xr:uid="{9932E818-4530-4841-87B2-86BFC0C18F0F}"/>
    <cellStyle name="Note 5 7 3 3" xfId="15989" xr:uid="{1F684DC7-CE26-46D9-BC59-492FACBF9E0C}"/>
    <cellStyle name="Note 5 7 3 3 2" xfId="36499" xr:uid="{BF59EBDD-41D8-4512-B662-6D7FFB7B06F4}"/>
    <cellStyle name="Note 5 7 3 4" xfId="36496" xr:uid="{2890A351-F761-49AC-A669-9817D02E34D7}"/>
    <cellStyle name="Note 5 7 4" xfId="15990" xr:uid="{1786D5D3-5146-4005-AE28-10D234606E96}"/>
    <cellStyle name="Note 5 7 4 2" xfId="15991" xr:uid="{9DC67C1A-D228-4726-A634-D6CB36B15816}"/>
    <cellStyle name="Note 5 7 4 2 2" xfId="36501" xr:uid="{596268C5-AC69-4288-9022-E17E3F651F69}"/>
    <cellStyle name="Note 5 7 4 3" xfId="36500" xr:uid="{D26DB935-BDD1-4E94-BC1D-0C13F6BDCB1D}"/>
    <cellStyle name="Note 5 7 5" xfId="15992" xr:uid="{B8982FA8-BFD9-4D5D-A4E6-C631CF5C22AC}"/>
    <cellStyle name="Note 5 7 5 2" xfId="15993" xr:uid="{92143ACE-BEC8-454E-9967-005452E1A00D}"/>
    <cellStyle name="Note 5 7 5 2 2" xfId="36503" xr:uid="{AC209B44-7F1C-457D-A536-63F8A0AFAC67}"/>
    <cellStyle name="Note 5 7 5 3" xfId="36502" xr:uid="{7C7E7223-83EC-4C58-AD1B-5E2147CF46BB}"/>
    <cellStyle name="Note 5 7 6" xfId="15994" xr:uid="{D16A4796-2499-4C7A-AA20-2566EFFCFBD4}"/>
    <cellStyle name="Note 5 7 6 2" xfId="36504" xr:uid="{0E2D509C-DBD6-4B6A-A84C-A29772643D03}"/>
    <cellStyle name="Note 5 7 7" xfId="36485" xr:uid="{1426AAC4-E3CF-47F0-860C-0C80710EFDBA}"/>
    <cellStyle name="Note 5 8" xfId="15995" xr:uid="{2D6775D9-23BD-4013-AD55-6B91B3EEB84E}"/>
    <cellStyle name="Note 5 8 2" xfId="15996" xr:uid="{59DE7578-BC8B-44A8-93C5-C544FCCFCA2C}"/>
    <cellStyle name="Note 5 8 2 2" xfId="15997" xr:uid="{C5C24358-CDF3-4931-BC5D-B76B3A80ABAD}"/>
    <cellStyle name="Note 5 8 2 2 2" xfId="15998" xr:uid="{C7DFF4B6-07CD-4DF7-AA45-F1E5BD8C19E1}"/>
    <cellStyle name="Note 5 8 2 2 2 2" xfId="15999" xr:uid="{FBC4E0FD-2533-4CF5-B7DC-8D3AF7C2D6F6}"/>
    <cellStyle name="Note 5 8 2 2 2 2 2" xfId="36509" xr:uid="{CD847C9B-6D25-4212-A822-1A1D7B78F773}"/>
    <cellStyle name="Note 5 8 2 2 2 3" xfId="36508" xr:uid="{6E05D1A2-3B4F-4841-BFAF-8A4C059621DB}"/>
    <cellStyle name="Note 5 8 2 2 3" xfId="16000" xr:uid="{F60D7EE9-760A-4176-BB6B-C611E930CDA0}"/>
    <cellStyle name="Note 5 8 2 2 3 2" xfId="36510" xr:uid="{73230646-7E19-45A3-8EFC-221D1B88E24E}"/>
    <cellStyle name="Note 5 8 2 2 4" xfId="36507" xr:uid="{85887707-598E-4040-B77E-700921B065E7}"/>
    <cellStyle name="Note 5 8 2 3" xfId="16001" xr:uid="{BA64D8E4-ADC7-47DB-99BD-7D2075832F6A}"/>
    <cellStyle name="Note 5 8 2 3 2" xfId="16002" xr:uid="{CA269A4D-375C-414B-B8B7-E6A935250F35}"/>
    <cellStyle name="Note 5 8 2 3 2 2" xfId="36512" xr:uid="{43EB7687-73E8-42D7-B8F3-C17AA0721968}"/>
    <cellStyle name="Note 5 8 2 3 3" xfId="36511" xr:uid="{F3DD93A2-F8AA-448E-97DA-2389806150B6}"/>
    <cellStyle name="Note 5 8 2 4" xfId="16003" xr:uid="{0F1B4C15-6CF6-4BCC-90F5-504BB8ACC1AB}"/>
    <cellStyle name="Note 5 8 2 4 2" xfId="16004" xr:uid="{34CA99FF-E178-4B81-B44B-3623B46144E7}"/>
    <cellStyle name="Note 5 8 2 4 2 2" xfId="36514" xr:uid="{16938292-3DE9-4A7E-88B8-068D1639934C}"/>
    <cellStyle name="Note 5 8 2 4 3" xfId="36513" xr:uid="{A7B0B63E-4E02-47D7-A462-09B07E40AC1E}"/>
    <cellStyle name="Note 5 8 2 5" xfId="16005" xr:uid="{BFA6636A-4F4F-45E2-90E5-9A2EBEEFC0DE}"/>
    <cellStyle name="Note 5 8 2 5 2" xfId="36515" xr:uid="{3756B79C-592D-437C-BEF7-EF5C1D4F4AD5}"/>
    <cellStyle name="Note 5 8 2 6" xfId="36506" xr:uid="{9A80373C-2890-460E-AD5A-C0BD0F8D0B8B}"/>
    <cellStyle name="Note 5 8 3" xfId="16006" xr:uid="{90D8F05C-441A-40A5-A85A-681BFE816278}"/>
    <cellStyle name="Note 5 8 3 2" xfId="16007" xr:uid="{AF0E61CA-3CCC-4DB9-909E-32BE7FA32FCF}"/>
    <cellStyle name="Note 5 8 3 2 2" xfId="16008" xr:uid="{954D9EF7-9AC1-4A68-A703-2793921F9391}"/>
    <cellStyle name="Note 5 8 3 2 2 2" xfId="36518" xr:uid="{85989600-B46A-4077-BD40-41381D669D28}"/>
    <cellStyle name="Note 5 8 3 2 3" xfId="36517" xr:uid="{795A27B0-E599-48E0-9B4D-24955D112B06}"/>
    <cellStyle name="Note 5 8 3 3" xfId="16009" xr:uid="{5473313C-4E88-4BBA-B682-791DB96569C0}"/>
    <cellStyle name="Note 5 8 3 3 2" xfId="36519" xr:uid="{8318A3D0-C5AF-454D-AFF0-C43CC6F3C522}"/>
    <cellStyle name="Note 5 8 3 4" xfId="36516" xr:uid="{FB131E6B-EED6-4F8A-ABEF-129C4E101AD7}"/>
    <cellStyle name="Note 5 8 4" xfId="16010" xr:uid="{2B615612-57FF-4DDF-B075-C93B18B65763}"/>
    <cellStyle name="Note 5 8 4 2" xfId="16011" xr:uid="{959F53FC-1AF5-4D8F-B7A1-9C0B390C9D11}"/>
    <cellStyle name="Note 5 8 4 2 2" xfId="36521" xr:uid="{8A0E7287-3BD4-4351-AE3D-223E66B0EA75}"/>
    <cellStyle name="Note 5 8 4 3" xfId="36520" xr:uid="{1E2A950C-529B-410D-B954-FF7F50F6618E}"/>
    <cellStyle name="Note 5 8 5" xfId="16012" xr:uid="{99A9CE5F-ACCD-4932-A568-92089660F651}"/>
    <cellStyle name="Note 5 8 5 2" xfId="16013" xr:uid="{7019A605-846A-43DA-A820-8691E715C36C}"/>
    <cellStyle name="Note 5 8 5 2 2" xfId="36523" xr:uid="{9ED6D9DB-A23A-4440-864B-BAC6E2DF1E0D}"/>
    <cellStyle name="Note 5 8 5 3" xfId="36522" xr:uid="{AA4075AA-8BA7-4B16-A30F-4B076310BAD3}"/>
    <cellStyle name="Note 5 8 6" xfId="16014" xr:uid="{F9E47F5C-A1CB-42A8-A61E-20E84D1342B4}"/>
    <cellStyle name="Note 5 8 6 2" xfId="36524" xr:uid="{61E2C2A4-287F-4F34-A1D9-253840F899CE}"/>
    <cellStyle name="Note 5 8 7" xfId="36505" xr:uid="{8C0AED93-7C61-4088-B352-01BA6C7BC0BD}"/>
    <cellStyle name="Note 5 9" xfId="16015" xr:uid="{0B78EBEA-675A-4263-A453-AD79F5987B2D}"/>
    <cellStyle name="Note 5 9 2" xfId="16016" xr:uid="{9BD55901-723F-434F-8DF0-518DE527FF72}"/>
    <cellStyle name="Note 5 9 2 2" xfId="16017" xr:uid="{593B921F-54FC-4AD3-A32F-37384A6A5B36}"/>
    <cellStyle name="Note 5 9 2 2 2" xfId="16018" xr:uid="{786168E3-A111-44DC-B3C8-C94B2481ECC5}"/>
    <cellStyle name="Note 5 9 2 2 2 2" xfId="16019" xr:uid="{04D26FA9-BF08-4309-A5E4-34CFE3BEB584}"/>
    <cellStyle name="Note 5 9 2 2 2 2 2" xfId="36529" xr:uid="{0A68C844-90CA-4E91-AD0F-2C821909DEE3}"/>
    <cellStyle name="Note 5 9 2 2 2 3" xfId="36528" xr:uid="{FB636ED2-D0BC-4385-9D41-FA2D8742CB97}"/>
    <cellStyle name="Note 5 9 2 2 3" xfId="16020" xr:uid="{D5D7F263-1CB6-4271-B479-3356BCC5B785}"/>
    <cellStyle name="Note 5 9 2 2 3 2" xfId="36530" xr:uid="{5B407A86-8EF4-4515-80A4-B7ED5684B5EE}"/>
    <cellStyle name="Note 5 9 2 2 4" xfId="36527" xr:uid="{7AC9DB28-A910-4EF4-BADA-F2AE2E34CCDD}"/>
    <cellStyle name="Note 5 9 2 3" xfId="16021" xr:uid="{497F4F4F-E612-47D8-8486-DCC211BFC4E8}"/>
    <cellStyle name="Note 5 9 2 3 2" xfId="16022" xr:uid="{19DE0D1B-9E30-426F-8923-B4201A4707F9}"/>
    <cellStyle name="Note 5 9 2 3 2 2" xfId="36532" xr:uid="{362B9119-BB69-4E87-90B4-18732A2A2F4A}"/>
    <cellStyle name="Note 5 9 2 3 3" xfId="36531" xr:uid="{30E2C6F6-C7FB-41AB-AADE-D542C374E7AE}"/>
    <cellStyle name="Note 5 9 2 4" xfId="16023" xr:uid="{66F6609A-F7EF-43C2-8FE9-8176629322FE}"/>
    <cellStyle name="Note 5 9 2 4 2" xfId="16024" xr:uid="{2A3685BD-829C-4613-AA7B-56CA73BBFFC1}"/>
    <cellStyle name="Note 5 9 2 4 2 2" xfId="36534" xr:uid="{57D80968-91B4-4B85-BFB7-97A868984FF9}"/>
    <cellStyle name="Note 5 9 2 4 3" xfId="36533" xr:uid="{7BF8D920-09E4-4330-ABBA-26A8E8ADC35B}"/>
    <cellStyle name="Note 5 9 2 5" xfId="16025" xr:uid="{9FDD4F12-C68C-4AA4-9D6D-8754D3C30AF5}"/>
    <cellStyle name="Note 5 9 2 5 2" xfId="36535" xr:uid="{8A811A34-4459-407A-A78D-DC99935FB1B2}"/>
    <cellStyle name="Note 5 9 2 6" xfId="36526" xr:uid="{EBF0F72A-6E01-4031-8947-D7F19ACFFB7B}"/>
    <cellStyle name="Note 5 9 3" xfId="16026" xr:uid="{FE8F1099-D0E3-430A-A7EB-D8B0571A6FDD}"/>
    <cellStyle name="Note 5 9 3 2" xfId="16027" xr:uid="{76BF7DDF-313B-414B-993D-C78807663EA1}"/>
    <cellStyle name="Note 5 9 3 2 2" xfId="16028" xr:uid="{BDE4C8E9-6B08-4FD9-8702-503CC28E26ED}"/>
    <cellStyle name="Note 5 9 3 2 2 2" xfId="36538" xr:uid="{6278E04B-73EE-4E57-95E7-EDD009F644B5}"/>
    <cellStyle name="Note 5 9 3 2 3" xfId="36537" xr:uid="{FA8888B5-0407-4539-B13F-E21596DEFBD8}"/>
    <cellStyle name="Note 5 9 3 3" xfId="16029" xr:uid="{CA607CF9-F37F-49AE-8566-E8AEAF41AA72}"/>
    <cellStyle name="Note 5 9 3 3 2" xfId="36539" xr:uid="{3EDE54FC-7D51-4457-AD51-AFF82D4DFD2B}"/>
    <cellStyle name="Note 5 9 3 4" xfId="36536" xr:uid="{E5EA6F95-D72A-4C2C-9E5F-8FBB538B7B68}"/>
    <cellStyle name="Note 5 9 4" xfId="16030" xr:uid="{4A597320-26B1-4F63-8D92-EED7E28FB254}"/>
    <cellStyle name="Note 5 9 4 2" xfId="16031" xr:uid="{79D53484-9824-4DA8-8379-A5AAC3998593}"/>
    <cellStyle name="Note 5 9 4 2 2" xfId="36541" xr:uid="{C3875410-8A66-407F-96E1-C89458EC6EAA}"/>
    <cellStyle name="Note 5 9 4 3" xfId="36540" xr:uid="{E6B941C7-7403-4CDD-AE16-FA8E9C391087}"/>
    <cellStyle name="Note 5 9 5" xfId="16032" xr:uid="{59A4746D-36B9-43D8-912E-419F5E7CF71F}"/>
    <cellStyle name="Note 5 9 5 2" xfId="16033" xr:uid="{70FDC757-2614-4337-900A-E7CC50154171}"/>
    <cellStyle name="Note 5 9 5 2 2" xfId="36543" xr:uid="{563FB5EC-BB7D-42E0-963A-CE24877A2872}"/>
    <cellStyle name="Note 5 9 5 3" xfId="36542" xr:uid="{254C4CEE-D02E-42B4-B661-0A6EF446B206}"/>
    <cellStyle name="Note 5 9 6" xfId="16034" xr:uid="{983851E5-B2C0-4955-A7F8-3565B9BDC42E}"/>
    <cellStyle name="Note 5 9 6 2" xfId="36544" xr:uid="{7257992C-B781-4BA3-9D0E-AB6644617A12}"/>
    <cellStyle name="Note 5 9 7" xfId="36525" xr:uid="{C8699B7D-98C1-429A-8256-787A139C13C5}"/>
    <cellStyle name="Note 6" xfId="2132" xr:uid="{D21D0CBD-F235-4509-A9CC-A63B779669C2}"/>
    <cellStyle name="Note 6 2" xfId="4805" xr:uid="{15CA77F6-734C-498D-AFBD-9B17C6EB0246}"/>
    <cellStyle name="Note 6 2 2" xfId="8573" xr:uid="{7615A89A-022B-4193-97A2-D5A14A4D5445}"/>
    <cellStyle name="Note 6 2 2 2" xfId="16037" xr:uid="{865FC627-72C6-424C-ADF9-AF74535DAE4B}"/>
    <cellStyle name="Note 6 2 2 2 2" xfId="16038" xr:uid="{FE572F10-9DDB-41CB-8E08-984ABA0DE894}"/>
    <cellStyle name="Note 6 2 2 2 2 2" xfId="16039" xr:uid="{86558654-6414-4C9D-A1B7-1AA49C02C79E}"/>
    <cellStyle name="Note 6 2 2 2 2 2 2" xfId="36549" xr:uid="{1A3BA80C-B2BD-42E3-953B-28995BA6CD59}"/>
    <cellStyle name="Note 6 2 2 2 2 3" xfId="36548" xr:uid="{C5A1F517-E89D-4350-8208-9492491800F0}"/>
    <cellStyle name="Note 6 2 2 2 3" xfId="16040" xr:uid="{E7B9E986-F9A5-4EC9-AF1A-5C1DC46BE18C}"/>
    <cellStyle name="Note 6 2 2 2 3 2" xfId="36550" xr:uid="{230D3731-3916-4CFE-A13B-1D2F12569228}"/>
    <cellStyle name="Note 6 2 2 2 4" xfId="36547" xr:uid="{0EC2DAFD-A09E-49EA-B10D-31D02C025CEA}"/>
    <cellStyle name="Note 6 2 2 3" xfId="16041" xr:uid="{694A5AE2-D557-4B76-A4AF-004F1C534BC6}"/>
    <cellStyle name="Note 6 2 2 3 2" xfId="16042" xr:uid="{CE701200-5A63-47AB-9119-15C4EFEC8EA1}"/>
    <cellStyle name="Note 6 2 2 3 2 2" xfId="36552" xr:uid="{30F77F6B-7CC5-44DB-B021-474397D026B8}"/>
    <cellStyle name="Note 6 2 2 3 3" xfId="36551" xr:uid="{0D738F01-832B-4DE6-853B-235AC3F4E5C6}"/>
    <cellStyle name="Note 6 2 2 4" xfId="16043" xr:uid="{75A8850B-C485-4FD7-8BB7-F43F9A1725C5}"/>
    <cellStyle name="Note 6 2 2 4 2" xfId="16044" xr:uid="{082FAF17-153C-45FB-B4BD-2BF078276030}"/>
    <cellStyle name="Note 6 2 2 4 2 2" xfId="36554" xr:uid="{BDE7B068-E190-4392-AF40-8AD1B1300152}"/>
    <cellStyle name="Note 6 2 2 4 3" xfId="36553" xr:uid="{D981D2BE-18E3-4CFF-8AE1-BCB994E55699}"/>
    <cellStyle name="Note 6 2 2 5" xfId="16045" xr:uid="{41FC139D-0000-491F-B384-761FC7096678}"/>
    <cellStyle name="Note 6 2 2 5 2" xfId="36555" xr:uid="{56AA35BE-0937-4A29-A87B-3AD9EB129E7F}"/>
    <cellStyle name="Note 6 2 2 6" xfId="16036" xr:uid="{63BE8D11-4A1E-4175-A361-36628C094BAE}"/>
    <cellStyle name="Note 6 2 2 6 2" xfId="36546" xr:uid="{D41645F5-1926-4952-B501-B06E07909F55}"/>
    <cellStyle name="Note 6 2 2 7" xfId="30063" xr:uid="{4B18D0F5-87E7-45BA-8E6B-6F1B5B17C5C5}"/>
    <cellStyle name="Note 6 2 3" xfId="16046" xr:uid="{96988DED-AA84-4AC5-A622-5BA8353C041E}"/>
    <cellStyle name="Note 6 2 3 2" xfId="16047" xr:uid="{116D0D96-187E-45F7-8DC4-41730765C843}"/>
    <cellStyle name="Note 6 2 3 2 2" xfId="16048" xr:uid="{EEDA4915-835A-4D36-BE91-AFCC68895AED}"/>
    <cellStyle name="Note 6 2 3 2 2 2" xfId="36558" xr:uid="{C318FCE0-8BEC-467E-BE88-934116812F78}"/>
    <cellStyle name="Note 6 2 3 2 3" xfId="36557" xr:uid="{A938E52E-5B93-43B8-BB38-39D51CE25FDC}"/>
    <cellStyle name="Note 6 2 3 3" xfId="16049" xr:uid="{0EE819FB-7C98-4511-AFB8-713CFE141F61}"/>
    <cellStyle name="Note 6 2 3 3 2" xfId="36559" xr:uid="{212AF5FD-3975-4320-9F7B-FD99B11CACD4}"/>
    <cellStyle name="Note 6 2 3 4" xfId="36556" xr:uid="{54F7EE27-72C1-438F-A99A-5A08B45BBC61}"/>
    <cellStyle name="Note 6 2 4" xfId="16050" xr:uid="{4DB43606-4F9B-4C7D-99A9-7CA175F725C9}"/>
    <cellStyle name="Note 6 2 4 2" xfId="16051" xr:uid="{FDB7E906-5043-47DC-8FDA-FDCC6BA25312}"/>
    <cellStyle name="Note 6 2 4 2 2" xfId="36561" xr:uid="{D24141F0-76C0-4ED1-8E0E-42EF569559F2}"/>
    <cellStyle name="Note 6 2 4 3" xfId="36560" xr:uid="{4E7A1488-B3A8-495C-9CB5-1FA627AC78FB}"/>
    <cellStyle name="Note 6 2 5" xfId="16052" xr:uid="{8F8700CD-020D-4B84-AAF7-15C431CDECEA}"/>
    <cellStyle name="Note 6 2 5 2" xfId="16053" xr:uid="{7BB14023-3D7D-4E79-8ED7-EAA147310269}"/>
    <cellStyle name="Note 6 2 5 2 2" xfId="36563" xr:uid="{F55B907A-BB49-4F1B-A36A-1400E89AFC40}"/>
    <cellStyle name="Note 6 2 5 3" xfId="36562" xr:uid="{7FFD5280-F276-4357-9217-DE8456911B46}"/>
    <cellStyle name="Note 6 2 6" xfId="16054" xr:uid="{7CFA4DF7-19CC-459B-83C1-B03E4725027E}"/>
    <cellStyle name="Note 6 2 6 2" xfId="36564" xr:uid="{81F71B88-690A-442F-9A84-41EC823320B9}"/>
    <cellStyle name="Note 6 2 7" xfId="16035" xr:uid="{B806D2DE-73A9-499B-8CF6-66C95211E1DA}"/>
    <cellStyle name="Note 6 2 7 2" xfId="36545" xr:uid="{1A54B68E-A6EF-4514-9771-D01C7CE4A09F}"/>
    <cellStyle name="Note 6 2 8" xfId="26291" xr:uid="{578E8099-28E1-48CD-9685-143A66F36486}"/>
    <cellStyle name="Note 6 2 9" xfId="48863" xr:uid="{A09D51DB-73FC-46F1-8CB1-5C9069FC3378}"/>
    <cellStyle name="Note 6 3" xfId="6195" xr:uid="{6D07D74A-8BF5-45D6-ABD1-BB3B47E02AD4}"/>
    <cellStyle name="Note 6 3 2" xfId="16056" xr:uid="{50AF2615-9758-4C32-A19C-CAC449CC1FFC}"/>
    <cellStyle name="Note 6 3 2 2" xfId="16057" xr:uid="{C2489CB7-02E0-4C23-80C6-95D7397BB7FA}"/>
    <cellStyle name="Note 6 3 2 2 2" xfId="16058" xr:uid="{75BF1824-4322-4ADD-8668-BB5A990B7EAC}"/>
    <cellStyle name="Note 6 3 2 2 2 2" xfId="16059" xr:uid="{02839978-AD3D-4580-AF45-0E8F678ED5DE}"/>
    <cellStyle name="Note 6 3 2 2 2 2 2" xfId="36569" xr:uid="{BCADE43B-F001-44CF-88B2-A2EC45C812AC}"/>
    <cellStyle name="Note 6 3 2 2 2 3" xfId="36568" xr:uid="{65877BCC-4759-4B72-8170-0DE0600B3E12}"/>
    <cellStyle name="Note 6 3 2 2 3" xfId="16060" xr:uid="{2263E279-0FEF-4C0A-81E3-3C89E05375AB}"/>
    <cellStyle name="Note 6 3 2 2 3 2" xfId="36570" xr:uid="{297C1077-5EAC-4207-BB13-4EED7C27A50D}"/>
    <cellStyle name="Note 6 3 2 2 4" xfId="36567" xr:uid="{8AC41B5F-8EBB-4B3B-8C4A-E1365F655DED}"/>
    <cellStyle name="Note 6 3 2 3" xfId="16061" xr:uid="{0D3FB155-09F6-4CC3-B9A3-897CCFAA93C1}"/>
    <cellStyle name="Note 6 3 2 3 2" xfId="16062" xr:uid="{9E0EEDC2-DF42-4EE2-BCCB-FEB8A3DBDF2D}"/>
    <cellStyle name="Note 6 3 2 3 2 2" xfId="36572" xr:uid="{D3B5CEFE-55BB-4A5E-9883-FBC2591C387B}"/>
    <cellStyle name="Note 6 3 2 3 3" xfId="36571" xr:uid="{684130B2-0113-4BE3-9C7F-DBAEFC5398EF}"/>
    <cellStyle name="Note 6 3 2 4" xfId="16063" xr:uid="{29130FF5-80CE-4242-A88C-CA875BEB98A7}"/>
    <cellStyle name="Note 6 3 2 4 2" xfId="16064" xr:uid="{5880B4E2-CABE-4263-964F-41780DFE6F82}"/>
    <cellStyle name="Note 6 3 2 4 2 2" xfId="36574" xr:uid="{804BDDC6-1B4D-4ECB-9399-E8AF737882A3}"/>
    <cellStyle name="Note 6 3 2 4 3" xfId="36573" xr:uid="{9A83EDA0-7DED-414C-9189-6ED642DD0259}"/>
    <cellStyle name="Note 6 3 2 5" xfId="16065" xr:uid="{0A901F84-9118-4F0D-84B9-B4500505EC64}"/>
    <cellStyle name="Note 6 3 2 5 2" xfId="36575" xr:uid="{AA8B58AD-D84A-49C4-AB02-459209E3EC19}"/>
    <cellStyle name="Note 6 3 2 6" xfId="36566" xr:uid="{CCCEDFCE-8ACE-4962-A0CD-886ADC9A0AD7}"/>
    <cellStyle name="Note 6 3 3" xfId="16066" xr:uid="{7D143644-057C-460F-828B-D4D5DEF242FD}"/>
    <cellStyle name="Note 6 3 3 2" xfId="16067" xr:uid="{A6B505E4-4D7B-4324-AC9C-A733FC59DCE6}"/>
    <cellStyle name="Note 6 3 3 2 2" xfId="16068" xr:uid="{21C9EFFA-ECCA-4D29-95D6-DC109D190BAD}"/>
    <cellStyle name="Note 6 3 3 2 2 2" xfId="36578" xr:uid="{E5EC2D07-B63D-4EB2-B0CC-7AF0A2470A86}"/>
    <cellStyle name="Note 6 3 3 2 3" xfId="36577" xr:uid="{05195781-97E1-4A44-ACC1-84F7E861BBDF}"/>
    <cellStyle name="Note 6 3 3 3" xfId="16069" xr:uid="{13E0A574-B729-4C72-AE99-A8F67CE2C98E}"/>
    <cellStyle name="Note 6 3 3 3 2" xfId="36579" xr:uid="{F0416CDA-B4A5-4B8F-B455-2DBB3C49A0CF}"/>
    <cellStyle name="Note 6 3 3 4" xfId="36576" xr:uid="{7EF0045D-A917-4964-890B-649A537591BC}"/>
    <cellStyle name="Note 6 3 4" xfId="16070" xr:uid="{81256E69-FE0E-4D2E-9523-07B2B03D1147}"/>
    <cellStyle name="Note 6 3 4 2" xfId="16071" xr:uid="{8B6990A3-A63B-415B-8C19-312A81858714}"/>
    <cellStyle name="Note 6 3 4 2 2" xfId="36581" xr:uid="{FD74C1CE-2E01-46AF-A2C1-2E7AFDA5F71F}"/>
    <cellStyle name="Note 6 3 4 3" xfId="36580" xr:uid="{A41F5EE3-6847-4665-AF1B-D7004357A399}"/>
    <cellStyle name="Note 6 3 5" xfId="16072" xr:uid="{80EB615E-1964-4D0F-A1DE-79EA2F344440}"/>
    <cellStyle name="Note 6 3 5 2" xfId="16073" xr:uid="{2AD73DA8-591D-4179-AB45-6A743212B1DA}"/>
    <cellStyle name="Note 6 3 5 2 2" xfId="36583" xr:uid="{900E721E-2554-41DF-AA65-FA69CF067809}"/>
    <cellStyle name="Note 6 3 5 3" xfId="36582" xr:uid="{9AC64DDA-0FFD-4302-A8E3-1DB1BC218863}"/>
    <cellStyle name="Note 6 3 6" xfId="16074" xr:uid="{F6DAFF38-AFBB-4187-8BDF-76E9253B16C9}"/>
    <cellStyle name="Note 6 3 6 2" xfId="36584" xr:uid="{56E08791-1834-43AE-A8A6-F35792C5CE03}"/>
    <cellStyle name="Note 6 3 7" xfId="16055" xr:uid="{1D891B00-1E41-4B6E-AC1A-EF596AFE1A2F}"/>
    <cellStyle name="Note 6 3 7 2" xfId="36565" xr:uid="{11C96068-9D85-42EF-85EC-BDEC0F11C415}"/>
    <cellStyle name="Note 6 3 8" xfId="27682" xr:uid="{26E9A7F5-DBDC-4B9C-BB2E-5C6F02707999}"/>
    <cellStyle name="Note 6 3 9" xfId="49367" xr:uid="{DBA00AD2-B5F5-4B61-9177-869C9D6DE5E4}"/>
    <cellStyle name="Note 6 4" xfId="16075" xr:uid="{C56B5E7A-8BAA-462B-B644-497965CA641C}"/>
    <cellStyle name="Note 6 4 2" xfId="16076" xr:uid="{104BF2C5-7878-41F2-9B68-A937790FF2E1}"/>
    <cellStyle name="Note 6 4 2 2" xfId="16077" xr:uid="{19DDA6E4-DEAC-41F9-B386-6A9BADF1E6C7}"/>
    <cellStyle name="Note 6 4 2 2 2" xfId="16078" xr:uid="{70A63561-2204-4E87-8679-ECB974C4C950}"/>
    <cellStyle name="Note 6 4 2 2 2 2" xfId="16079" xr:uid="{E438C0FE-5EC5-42DE-9C5F-EC41C6D08CA7}"/>
    <cellStyle name="Note 6 4 2 2 2 2 2" xfId="36589" xr:uid="{AA9680F7-A722-41BC-92DE-65213DB50937}"/>
    <cellStyle name="Note 6 4 2 2 2 3" xfId="36588" xr:uid="{70FF302B-D984-40D0-8C18-8539BDA4B476}"/>
    <cellStyle name="Note 6 4 2 2 3" xfId="16080" xr:uid="{64E28182-B007-4334-9302-664F759D8879}"/>
    <cellStyle name="Note 6 4 2 2 3 2" xfId="36590" xr:uid="{90ACBF8B-0096-4D1C-9E8E-3ACB7C37684A}"/>
    <cellStyle name="Note 6 4 2 2 4" xfId="36587" xr:uid="{3CABC8DE-C642-4340-9A31-E69FA0A41D1A}"/>
    <cellStyle name="Note 6 4 2 3" xfId="16081" xr:uid="{0D8DC40A-E4A0-4E9B-8698-F074025442DE}"/>
    <cellStyle name="Note 6 4 2 3 2" xfId="16082" xr:uid="{A5107A70-7952-4896-8DAB-AA00B19E3DC0}"/>
    <cellStyle name="Note 6 4 2 3 2 2" xfId="36592" xr:uid="{37F02F99-6B87-4930-8833-57C8A77CFD56}"/>
    <cellStyle name="Note 6 4 2 3 3" xfId="36591" xr:uid="{48CC5F4C-B203-429B-BB9A-B98C7CCB9243}"/>
    <cellStyle name="Note 6 4 2 4" xfId="16083" xr:uid="{133553E5-FC08-461C-8043-5CC4CBDA4926}"/>
    <cellStyle name="Note 6 4 2 4 2" xfId="16084" xr:uid="{B9400D6F-BD5F-4A88-AFB9-F3D0555FC7FC}"/>
    <cellStyle name="Note 6 4 2 4 2 2" xfId="36594" xr:uid="{659DD073-1C90-4F75-BEC0-FE811C294989}"/>
    <cellStyle name="Note 6 4 2 4 3" xfId="36593" xr:uid="{738AB7D7-57E3-4382-A1CE-0981623310D3}"/>
    <cellStyle name="Note 6 4 2 5" xfId="16085" xr:uid="{753760C7-B56E-4549-B0E7-CDA2573A52B3}"/>
    <cellStyle name="Note 6 4 2 5 2" xfId="36595" xr:uid="{6873B524-0E18-4729-A9B1-0F23B1028475}"/>
    <cellStyle name="Note 6 4 2 6" xfId="36586" xr:uid="{F35466B4-3661-4331-9535-B2B4BC7DC62B}"/>
    <cellStyle name="Note 6 4 3" xfId="16086" xr:uid="{80A0A52E-9465-4F84-879A-6FAF03AE3FFB}"/>
    <cellStyle name="Note 6 4 3 2" xfId="16087" xr:uid="{3EA80319-DDF8-4767-8812-235032FDEF7D}"/>
    <cellStyle name="Note 6 4 3 2 2" xfId="16088" xr:uid="{BA4DC5DB-C5A0-46A9-BEFE-EE090E616739}"/>
    <cellStyle name="Note 6 4 3 2 2 2" xfId="36598" xr:uid="{A7F85A68-977B-4271-A890-784AC4255429}"/>
    <cellStyle name="Note 6 4 3 2 3" xfId="36597" xr:uid="{EFF9849C-1C5D-4DE1-A9D3-B19A75314B3D}"/>
    <cellStyle name="Note 6 4 3 3" xfId="16089" xr:uid="{C3C973A7-B075-4110-A40B-903BC15CFA5D}"/>
    <cellStyle name="Note 6 4 3 3 2" xfId="36599" xr:uid="{2DE16A55-C280-4101-BD5E-4F3C8884F35E}"/>
    <cellStyle name="Note 6 4 3 4" xfId="36596" xr:uid="{F1C8C423-BD62-4998-95F1-7C208C952BF2}"/>
    <cellStyle name="Note 6 4 4" xfId="16090" xr:uid="{2A270C73-E013-4EA0-BC8E-4476C3A639AD}"/>
    <cellStyle name="Note 6 4 4 2" xfId="16091" xr:uid="{4BBECCD1-17DB-4E36-B13A-8905BBF4CAB9}"/>
    <cellStyle name="Note 6 4 4 2 2" xfId="36601" xr:uid="{BEB44B7F-896E-485B-81FA-130F9D5817B1}"/>
    <cellStyle name="Note 6 4 4 3" xfId="36600" xr:uid="{7E0CCA86-8F37-4AD7-A229-32CBEC7606D3}"/>
    <cellStyle name="Note 6 4 5" xfId="16092" xr:uid="{9C5ABAB6-76C6-4B67-8785-82BC869970AB}"/>
    <cellStyle name="Note 6 4 5 2" xfId="16093" xr:uid="{4DBD2273-7D41-410F-9AAB-EB1C6971A266}"/>
    <cellStyle name="Note 6 4 5 2 2" xfId="36603" xr:uid="{E61A89DB-2D41-49C7-97C8-417E10E7856C}"/>
    <cellStyle name="Note 6 4 5 3" xfId="36602" xr:uid="{CFD4EBCC-8C3A-442E-AF9B-42FF801F2098}"/>
    <cellStyle name="Note 6 4 6" xfId="16094" xr:uid="{F4CE1EA3-D3E4-4C40-8C84-B9869FB043C6}"/>
    <cellStyle name="Note 6 4 6 2" xfId="36604" xr:uid="{91EDDD33-D9A2-4576-9DD2-D66B4FA4DE59}"/>
    <cellStyle name="Note 6 4 7" xfId="36585" xr:uid="{95A4505C-1B97-400A-96C9-7DB1D88A0B57}"/>
    <cellStyle name="Note 6 5" xfId="23843" xr:uid="{E7AE2DC4-B22B-4B01-8C16-93A1E581DFAF}"/>
    <cellStyle name="Note 6 6" xfId="47105" xr:uid="{2A42601B-F63E-496C-9D28-40156BD1BDA1}"/>
    <cellStyle name="Note 7" xfId="2310" xr:uid="{0A26FDDC-CC21-4878-9C09-4A1F1C3E3233}"/>
    <cellStyle name="Note 7 2" xfId="4981" xr:uid="{20249958-0911-4AE7-8146-54396A22D0A0}"/>
    <cellStyle name="Note 7 2 2" xfId="8747" xr:uid="{C0B658AA-8489-4CD5-A1D4-39465674CC12}"/>
    <cellStyle name="Note 7 2 2 2" xfId="16097" xr:uid="{5664E78F-0A8D-4F47-B0DF-BB728339B1CF}"/>
    <cellStyle name="Note 7 2 2 2 2" xfId="16098" xr:uid="{25F8DB2C-1706-49C6-857B-1C3C10FE5228}"/>
    <cellStyle name="Note 7 2 2 2 2 2" xfId="16099" xr:uid="{20F02EDA-3F23-4C44-96DE-D8543C9B60A4}"/>
    <cellStyle name="Note 7 2 2 2 2 2 2" xfId="36609" xr:uid="{B8101BF6-1F29-4D3F-A531-7FC1572B6243}"/>
    <cellStyle name="Note 7 2 2 2 2 3" xfId="36608" xr:uid="{6FA3F883-E0C9-498F-80DD-15C46C7C644C}"/>
    <cellStyle name="Note 7 2 2 2 3" xfId="16100" xr:uid="{43A6104C-D640-46E6-8152-160339CB245A}"/>
    <cellStyle name="Note 7 2 2 2 3 2" xfId="36610" xr:uid="{414FDFFB-53F7-4407-8D88-EB6113639825}"/>
    <cellStyle name="Note 7 2 2 2 4" xfId="36607" xr:uid="{86214250-606D-49FA-833C-34E86FD932F8}"/>
    <cellStyle name="Note 7 2 2 3" xfId="16101" xr:uid="{C1B4BA80-31BF-4AAA-BDD6-8AE0652F66E4}"/>
    <cellStyle name="Note 7 2 2 3 2" xfId="16102" xr:uid="{02998A48-24AF-434E-A8CC-4E9E2A69FF63}"/>
    <cellStyle name="Note 7 2 2 3 2 2" xfId="36612" xr:uid="{9C653FED-1777-4E90-9D56-CAA98683AE5D}"/>
    <cellStyle name="Note 7 2 2 3 3" xfId="36611" xr:uid="{028DB625-1BF9-441F-9B8A-6CBF0D4FDF6B}"/>
    <cellStyle name="Note 7 2 2 4" xfId="16103" xr:uid="{446D5AAB-0EC5-4C36-9A12-7C62CFE949CE}"/>
    <cellStyle name="Note 7 2 2 4 2" xfId="16104" xr:uid="{D9952015-BA41-4F38-BFA9-378A7B60F17C}"/>
    <cellStyle name="Note 7 2 2 4 2 2" xfId="36614" xr:uid="{A5118311-1D31-4317-A956-841AD13EAF8C}"/>
    <cellStyle name="Note 7 2 2 4 3" xfId="36613" xr:uid="{A9CA7D81-11AB-4435-BB60-6456C86C29AA}"/>
    <cellStyle name="Note 7 2 2 5" xfId="16105" xr:uid="{1D39BA8E-8F56-473A-9DA1-376410420C6B}"/>
    <cellStyle name="Note 7 2 2 5 2" xfId="36615" xr:uid="{A119CB16-7014-49CD-9963-8B40B7F150C2}"/>
    <cellStyle name="Note 7 2 2 6" xfId="16096" xr:uid="{1BBFE75F-2FC2-485F-8191-DD0B28E4E598}"/>
    <cellStyle name="Note 7 2 2 6 2" xfId="36606" xr:uid="{0C9B2252-6044-45D2-8542-03329C8A53BE}"/>
    <cellStyle name="Note 7 2 2 7" xfId="30237" xr:uid="{FD3DFFE9-C65A-486C-B412-354A38E73B39}"/>
    <cellStyle name="Note 7 2 3" xfId="16106" xr:uid="{B5CD1FE4-B806-4CB8-A4F9-3EE6C9CC4625}"/>
    <cellStyle name="Note 7 2 3 2" xfId="16107" xr:uid="{71090014-3C0C-40C2-8317-D764B69D748A}"/>
    <cellStyle name="Note 7 2 3 2 2" xfId="16108" xr:uid="{F31B1546-2895-400B-8811-5B4D12547F76}"/>
    <cellStyle name="Note 7 2 3 2 2 2" xfId="36618" xr:uid="{85CEECA5-D768-48B1-87A2-5E10E19E0459}"/>
    <cellStyle name="Note 7 2 3 2 3" xfId="36617" xr:uid="{320E9C8F-2ED4-429B-8700-FBF2ED6C71A0}"/>
    <cellStyle name="Note 7 2 3 3" xfId="16109" xr:uid="{E019F55B-7C5A-4A9A-96A9-3ADFF615B391}"/>
    <cellStyle name="Note 7 2 3 3 2" xfId="36619" xr:uid="{7643DCC9-EE00-4C91-9351-267A019C2AE9}"/>
    <cellStyle name="Note 7 2 3 4" xfId="36616" xr:uid="{FD4C3102-1D2E-4E63-BEF1-5EBE14F5BB34}"/>
    <cellStyle name="Note 7 2 4" xfId="16110" xr:uid="{EBB8AB96-23F4-4AC7-9468-A42DC214C827}"/>
    <cellStyle name="Note 7 2 4 2" xfId="16111" xr:uid="{DC4D2906-9266-4FEB-ABA5-48F19CD5E09B}"/>
    <cellStyle name="Note 7 2 4 2 2" xfId="36621" xr:uid="{F232386F-40B5-4524-BA1B-3E0959B00EA6}"/>
    <cellStyle name="Note 7 2 4 3" xfId="36620" xr:uid="{459BA37F-A1A6-4B8E-ACB4-EE4EBD6EDDF8}"/>
    <cellStyle name="Note 7 2 5" xfId="16112" xr:uid="{3BC3749E-C167-4C41-9E64-DCECB0815DA1}"/>
    <cellStyle name="Note 7 2 5 2" xfId="16113" xr:uid="{77E8286C-C588-4662-A824-1AC17E0587B0}"/>
    <cellStyle name="Note 7 2 5 2 2" xfId="36623" xr:uid="{F4AEEE3B-BF24-4E2D-B0BE-AED3E0DFB298}"/>
    <cellStyle name="Note 7 2 5 3" xfId="36622" xr:uid="{01E97E48-25F8-4F26-AA4C-E9A5093922AE}"/>
    <cellStyle name="Note 7 2 6" xfId="16114" xr:uid="{0DC27C0A-EE6C-40D4-833B-22D4801031F1}"/>
    <cellStyle name="Note 7 2 6 2" xfId="36624" xr:uid="{EAF35E92-F961-49E0-B6FE-D086737E3109}"/>
    <cellStyle name="Note 7 2 7" xfId="16095" xr:uid="{59EB7183-2C43-4273-A086-088A7BCD79B9}"/>
    <cellStyle name="Note 7 2 7 2" xfId="36605" xr:uid="{1A037BE1-3119-4EEE-82FB-A0BE14AD7F46}"/>
    <cellStyle name="Note 7 2 8" xfId="26468" xr:uid="{20C87440-3A30-43F2-958E-6F3188A8E360}"/>
    <cellStyle name="Note 7 2 9" xfId="49042" xr:uid="{F79131BA-A526-48F8-83E9-A6CA2124992B}"/>
    <cellStyle name="Note 7 3" xfId="6373" xr:uid="{D5878510-C6CE-4546-9FBF-474852DDEDC4}"/>
    <cellStyle name="Note 7 3 2" xfId="16116" xr:uid="{1881DA2C-5CAA-4A55-96B7-3202AC016AE9}"/>
    <cellStyle name="Note 7 3 2 2" xfId="16117" xr:uid="{4E83DBF7-C42B-461E-A9EA-C3C25B10F387}"/>
    <cellStyle name="Note 7 3 2 2 2" xfId="16118" xr:uid="{7390F23D-2045-4BB2-BDAF-0B91AAC560DD}"/>
    <cellStyle name="Note 7 3 2 2 2 2" xfId="16119" xr:uid="{118DA50F-D8A5-4380-AB09-A4DB1103868A}"/>
    <cellStyle name="Note 7 3 2 2 2 2 2" xfId="36629" xr:uid="{6224A9E7-01B0-40F9-8ECD-9246844B5818}"/>
    <cellStyle name="Note 7 3 2 2 2 3" xfId="36628" xr:uid="{D34FDEC4-CC7E-40A3-93C7-CFBC1A109A6F}"/>
    <cellStyle name="Note 7 3 2 2 3" xfId="16120" xr:uid="{1FD224F1-1EEE-4F35-A965-93897AF35407}"/>
    <cellStyle name="Note 7 3 2 2 3 2" xfId="36630" xr:uid="{5A543175-19A0-43AB-9959-68666375F483}"/>
    <cellStyle name="Note 7 3 2 2 4" xfId="36627" xr:uid="{D205462C-FECE-480C-85D4-B7E7AEF95A9B}"/>
    <cellStyle name="Note 7 3 2 3" xfId="16121" xr:uid="{3F43A134-8906-4BCE-899E-6199A652A0BF}"/>
    <cellStyle name="Note 7 3 2 3 2" xfId="16122" xr:uid="{7C496F77-58EC-45BA-BCF8-63DE4A7E52C3}"/>
    <cellStyle name="Note 7 3 2 3 2 2" xfId="36632" xr:uid="{B21B498B-9A89-42CF-A1D6-DF7344041836}"/>
    <cellStyle name="Note 7 3 2 3 3" xfId="36631" xr:uid="{F6D40D13-949F-44D7-8768-7013AAD1169C}"/>
    <cellStyle name="Note 7 3 2 4" xfId="16123" xr:uid="{19581B5E-6C05-4994-B171-669CC9FCFE04}"/>
    <cellStyle name="Note 7 3 2 4 2" xfId="16124" xr:uid="{8FBBAB20-4758-4BE4-B7AF-4CE26F39C5D1}"/>
    <cellStyle name="Note 7 3 2 4 2 2" xfId="36634" xr:uid="{D9362047-9834-45DD-8F16-93CF5F96842C}"/>
    <cellStyle name="Note 7 3 2 4 3" xfId="36633" xr:uid="{07BAB010-5D3B-45E5-A69B-58B87349E5AC}"/>
    <cellStyle name="Note 7 3 2 5" xfId="16125" xr:uid="{2A7029E3-B64C-4F8D-B490-C78F276FC061}"/>
    <cellStyle name="Note 7 3 2 5 2" xfId="36635" xr:uid="{A23E32B3-705E-47E7-B03E-2A958BE16A7D}"/>
    <cellStyle name="Note 7 3 2 6" xfId="36626" xr:uid="{B5512B80-03CE-47B2-B1F4-1A0D99321FFA}"/>
    <cellStyle name="Note 7 3 3" xfId="16126" xr:uid="{4E415B11-D1EB-4EE6-869D-1ECE58FBA489}"/>
    <cellStyle name="Note 7 3 3 2" xfId="16127" xr:uid="{62E4F0CD-E073-4ABF-BFE1-89AB66E24A3C}"/>
    <cellStyle name="Note 7 3 3 2 2" xfId="16128" xr:uid="{52F68523-362A-40B9-9F47-1CE2005019EB}"/>
    <cellStyle name="Note 7 3 3 2 2 2" xfId="36638" xr:uid="{43C27C52-C16B-446A-A79E-9D8638B1B672}"/>
    <cellStyle name="Note 7 3 3 2 3" xfId="36637" xr:uid="{835968DB-B721-4525-8B48-D599458EE750}"/>
    <cellStyle name="Note 7 3 3 3" xfId="16129" xr:uid="{85E25BE7-30F3-47DA-91BF-3E24213F424D}"/>
    <cellStyle name="Note 7 3 3 3 2" xfId="36639" xr:uid="{7E3E886E-7DB9-44DE-BB7F-BE4E07D8EFAE}"/>
    <cellStyle name="Note 7 3 3 4" xfId="36636" xr:uid="{BDE6A235-5469-4BAB-A72B-560A8CA64241}"/>
    <cellStyle name="Note 7 3 4" xfId="16130" xr:uid="{14EBC645-D3C1-4380-B84E-82BC09ADE525}"/>
    <cellStyle name="Note 7 3 4 2" xfId="16131" xr:uid="{5D187C28-1C35-46F6-8BA7-9FE5FF6ADA20}"/>
    <cellStyle name="Note 7 3 4 2 2" xfId="36641" xr:uid="{F9FB6E37-317F-4C87-B898-C12EA00506A1}"/>
    <cellStyle name="Note 7 3 4 3" xfId="36640" xr:uid="{B351AAD2-BB27-4DC9-B4E0-79ED6E8E607F}"/>
    <cellStyle name="Note 7 3 5" xfId="16132" xr:uid="{B0DF0553-73FD-4D9B-BF83-63FAC0FC6BD5}"/>
    <cellStyle name="Note 7 3 5 2" xfId="16133" xr:uid="{420460EF-DE4F-4E08-B5FC-A1924D1568A2}"/>
    <cellStyle name="Note 7 3 5 2 2" xfId="36643" xr:uid="{F6A54B6C-0E9F-4598-B90B-C339B52BD4FE}"/>
    <cellStyle name="Note 7 3 5 3" xfId="36642" xr:uid="{62DFFA45-CCCF-44B6-B006-8FD2C44BB39B}"/>
    <cellStyle name="Note 7 3 6" xfId="16134" xr:uid="{0DDF8AEC-8850-4546-B7EB-076F58F4C68C}"/>
    <cellStyle name="Note 7 3 6 2" xfId="36644" xr:uid="{7EFE8E60-AB0D-4129-A0E9-A10D7879F370}"/>
    <cellStyle name="Note 7 3 7" xfId="16115" xr:uid="{2D14F861-24E5-4CEA-92EC-74A8AB49ECD7}"/>
    <cellStyle name="Note 7 3 7 2" xfId="36625" xr:uid="{096F08AD-729E-42B5-B573-AAB14A58AB8D}"/>
    <cellStyle name="Note 7 3 8" xfId="27861" xr:uid="{AFD985BC-6826-4BBC-9ED1-B4BF54760B7D}"/>
    <cellStyle name="Note 7 3 9" xfId="49548" xr:uid="{D09AA281-6EC4-409C-977E-EB4124FB08FD}"/>
    <cellStyle name="Note 7 4" xfId="16135" xr:uid="{2B4CDDFD-2423-426A-A0EB-3102C03C96A6}"/>
    <cellStyle name="Note 7 4 2" xfId="16136" xr:uid="{923358CA-C79A-497B-85A7-21ACC28F51F1}"/>
    <cellStyle name="Note 7 4 2 2" xfId="16137" xr:uid="{FE036B23-47C9-4835-A878-013EDE504ADD}"/>
    <cellStyle name="Note 7 4 2 2 2" xfId="16138" xr:uid="{CDCB11D5-80CB-42E4-842E-B35096DA3900}"/>
    <cellStyle name="Note 7 4 2 2 2 2" xfId="16139" xr:uid="{17613F72-0009-4DBA-8154-15F4E9CED278}"/>
    <cellStyle name="Note 7 4 2 2 2 2 2" xfId="36649" xr:uid="{B240E04C-C723-4900-A220-5C666BA2B465}"/>
    <cellStyle name="Note 7 4 2 2 2 3" xfId="36648" xr:uid="{97E2F1B7-46C7-4DC2-991E-C229B8C8AD1D}"/>
    <cellStyle name="Note 7 4 2 2 3" xfId="16140" xr:uid="{04D28B23-4F36-47BA-8FB0-58DFEDA4163F}"/>
    <cellStyle name="Note 7 4 2 2 3 2" xfId="36650" xr:uid="{E40B530D-8E0C-43EC-8FF6-8FB8445D133D}"/>
    <cellStyle name="Note 7 4 2 2 4" xfId="36647" xr:uid="{882BA71D-AC2E-4454-B0B3-AD914C364274}"/>
    <cellStyle name="Note 7 4 2 3" xfId="16141" xr:uid="{1A3545B6-BC4A-4AEF-99A3-0818EBB3CA2C}"/>
    <cellStyle name="Note 7 4 2 3 2" xfId="16142" xr:uid="{6A776F6D-6A68-4B1D-8D83-30F51F7C8558}"/>
    <cellStyle name="Note 7 4 2 3 2 2" xfId="36652" xr:uid="{E39D8AC3-B93E-4249-BE61-7DF4642C153B}"/>
    <cellStyle name="Note 7 4 2 3 3" xfId="36651" xr:uid="{2D74E524-347B-42D7-81F5-D7AAA5969FF1}"/>
    <cellStyle name="Note 7 4 2 4" xfId="16143" xr:uid="{2B968554-3696-4B9A-8E32-8CF1B180BE78}"/>
    <cellStyle name="Note 7 4 2 4 2" xfId="16144" xr:uid="{F3AD04A4-EBAC-4097-894A-759A0597279B}"/>
    <cellStyle name="Note 7 4 2 4 2 2" xfId="36654" xr:uid="{091EE31A-F7F5-4717-A8F6-2327192D4B0D}"/>
    <cellStyle name="Note 7 4 2 4 3" xfId="36653" xr:uid="{C7755F47-9BFE-45FF-9D6E-323BE076AB42}"/>
    <cellStyle name="Note 7 4 2 5" xfId="16145" xr:uid="{0BD64966-544D-4552-B27C-6C39D5DDFECE}"/>
    <cellStyle name="Note 7 4 2 5 2" xfId="36655" xr:uid="{9E771EED-1F5F-477A-A951-0F8AEBCCAC76}"/>
    <cellStyle name="Note 7 4 2 6" xfId="36646" xr:uid="{5F89219A-9F31-4AE3-B96A-BA59BA1AE302}"/>
    <cellStyle name="Note 7 4 3" xfId="16146" xr:uid="{FD5728E3-2065-4487-9C2E-74102DC46786}"/>
    <cellStyle name="Note 7 4 3 2" xfId="16147" xr:uid="{B44DB1EF-78E9-45CE-B9F9-BE714C89C8A9}"/>
    <cellStyle name="Note 7 4 3 2 2" xfId="16148" xr:uid="{2EE7147F-B5D9-48FB-81D0-958C5CD4B2D0}"/>
    <cellStyle name="Note 7 4 3 2 2 2" xfId="36658" xr:uid="{3EB81059-74AC-4D43-A066-D8E4C0BEC78D}"/>
    <cellStyle name="Note 7 4 3 2 3" xfId="36657" xr:uid="{79AC1CFC-0348-40EA-AA9D-F9F7F1CFDA81}"/>
    <cellStyle name="Note 7 4 3 3" xfId="16149" xr:uid="{D46178A4-5994-46F9-8B7D-B6432BA841F8}"/>
    <cellStyle name="Note 7 4 3 3 2" xfId="36659" xr:uid="{EA13D051-F345-43C2-8315-B91A88DF6836}"/>
    <cellStyle name="Note 7 4 3 4" xfId="36656" xr:uid="{DC9EE75C-9AF9-48E7-B27E-FD8FCE115A58}"/>
    <cellStyle name="Note 7 4 4" xfId="16150" xr:uid="{07DF9698-C641-4C9C-AA09-B478DBD5519C}"/>
    <cellStyle name="Note 7 4 4 2" xfId="16151" xr:uid="{177B4FA4-4C9F-413C-935A-CA25753E583E}"/>
    <cellStyle name="Note 7 4 4 2 2" xfId="36661" xr:uid="{97B87AEA-A1E0-4B9F-8B56-3F9DCA6377D0}"/>
    <cellStyle name="Note 7 4 4 3" xfId="36660" xr:uid="{0F19E72D-2719-4822-847C-0F79893EF09E}"/>
    <cellStyle name="Note 7 4 5" xfId="16152" xr:uid="{9EF535A7-FAB4-4A74-A34C-1DC7A8F5132F}"/>
    <cellStyle name="Note 7 4 5 2" xfId="16153" xr:uid="{99202B39-A6F0-4AE5-B29D-879ABE919ED9}"/>
    <cellStyle name="Note 7 4 5 2 2" xfId="36663" xr:uid="{4E4D2055-69AD-4E88-A1B2-0078A50E291B}"/>
    <cellStyle name="Note 7 4 5 3" xfId="36662" xr:uid="{45B41A30-28EA-4194-BF73-57A434860C84}"/>
    <cellStyle name="Note 7 4 6" xfId="16154" xr:uid="{D7224EF1-F68F-4F61-8813-6C161F80DF85}"/>
    <cellStyle name="Note 7 4 6 2" xfId="36664" xr:uid="{3C834E83-E85C-4C04-9B8F-517A8EB1741C}"/>
    <cellStyle name="Note 7 4 7" xfId="36645" xr:uid="{63144C2E-E317-4B8C-A192-5A483FC6FD1F}"/>
    <cellStyle name="Note 7 5" xfId="24021" xr:uid="{D6941CE2-B245-465F-BC06-74D9E0E44C20}"/>
    <cellStyle name="Note 7 6" xfId="47283" xr:uid="{22E6EB98-15D2-42D5-8F84-93447D586F07}"/>
    <cellStyle name="Note 8" xfId="2357" xr:uid="{43287F64-D6BC-4EF2-865C-1B89C4197B77}"/>
    <cellStyle name="Note 8 2" xfId="6420" xr:uid="{9CCD3336-85F8-49F3-9B2B-59B282DD82DE}"/>
    <cellStyle name="Note 8 2 2" xfId="16156" xr:uid="{C8993D7D-A569-47C5-89C6-BAD2E1AD475D}"/>
    <cellStyle name="Note 8 2 2 2" xfId="16157" xr:uid="{B470293E-8FC7-4191-BE89-24ED159BE1DD}"/>
    <cellStyle name="Note 8 2 2 2 2" xfId="16158" xr:uid="{6BA4EBEB-EABF-40B0-A129-18F8796BBEA6}"/>
    <cellStyle name="Note 8 2 2 2 2 2" xfId="16159" xr:uid="{A5945996-1196-48C2-8B2A-416524F066B9}"/>
    <cellStyle name="Note 8 2 2 2 2 2 2" xfId="36669" xr:uid="{606B4EEA-016D-4200-B269-ED84D30117C8}"/>
    <cellStyle name="Note 8 2 2 2 2 3" xfId="36668" xr:uid="{2AB49548-924A-4697-91C0-785EA118BDF3}"/>
    <cellStyle name="Note 8 2 2 2 3" xfId="16160" xr:uid="{4E41E343-EBC2-4CB2-9ABD-609F5D630122}"/>
    <cellStyle name="Note 8 2 2 2 3 2" xfId="36670" xr:uid="{91B376C8-3E04-4F6B-9256-44401E2C4EDC}"/>
    <cellStyle name="Note 8 2 2 2 4" xfId="36667" xr:uid="{98188275-990A-4E00-9690-2F8DA47B3C9A}"/>
    <cellStyle name="Note 8 2 2 3" xfId="16161" xr:uid="{3EFAA6A2-C3DD-4E50-AEFC-D327AB89CBD7}"/>
    <cellStyle name="Note 8 2 2 3 2" xfId="16162" xr:uid="{4C46A9DD-9A0F-453C-8E8B-C8BC0CC30E88}"/>
    <cellStyle name="Note 8 2 2 3 2 2" xfId="36672" xr:uid="{C855DCD6-3B75-459F-9383-003E8BA267C2}"/>
    <cellStyle name="Note 8 2 2 3 3" xfId="36671" xr:uid="{C8B155BD-3788-4E18-80FF-3124FCD4E94F}"/>
    <cellStyle name="Note 8 2 2 4" xfId="16163" xr:uid="{8138A254-5AEB-42D3-94E0-E79D8FF3B980}"/>
    <cellStyle name="Note 8 2 2 4 2" xfId="16164" xr:uid="{1AEBD441-148D-40BD-80E0-8FB92FC6D990}"/>
    <cellStyle name="Note 8 2 2 4 2 2" xfId="36674" xr:uid="{BC078314-75CB-495B-81A5-FA96955CF4E2}"/>
    <cellStyle name="Note 8 2 2 4 3" xfId="36673" xr:uid="{EB86B7DF-9175-477F-846E-E2FA4C692280}"/>
    <cellStyle name="Note 8 2 2 5" xfId="16165" xr:uid="{02CCDFDF-2DA0-4604-B77B-8F25CC5A84AE}"/>
    <cellStyle name="Note 8 2 2 5 2" xfId="36675" xr:uid="{19714E85-0CA0-44A7-BE74-14F167CE72C1}"/>
    <cellStyle name="Note 8 2 2 6" xfId="36666" xr:uid="{89E3E10E-5BC9-42BA-B8A4-1E7ABB5F5F6D}"/>
    <cellStyle name="Note 8 2 3" xfId="16166" xr:uid="{C8C85F7D-288A-444A-B817-69E4C0527957}"/>
    <cellStyle name="Note 8 2 3 2" xfId="16167" xr:uid="{66ACFC72-915C-4E79-BC82-10B3FAB368BD}"/>
    <cellStyle name="Note 8 2 3 2 2" xfId="16168" xr:uid="{BEDECDB4-4417-4B02-A68E-A99355A4FE51}"/>
    <cellStyle name="Note 8 2 3 2 2 2" xfId="36678" xr:uid="{23461C2F-F8BD-47D9-8B0C-234A1144B606}"/>
    <cellStyle name="Note 8 2 3 2 3" xfId="36677" xr:uid="{7CB905ED-E206-4896-A6F9-A62541AB9F0B}"/>
    <cellStyle name="Note 8 2 3 3" xfId="16169" xr:uid="{A979DADE-D228-486D-80A4-5FC241AD8F4A}"/>
    <cellStyle name="Note 8 2 3 3 2" xfId="36679" xr:uid="{185CF1E6-69D6-475C-A70F-A7F22EC6E4F7}"/>
    <cellStyle name="Note 8 2 3 4" xfId="36676" xr:uid="{5E81D421-ADD9-4F6D-A258-257375059129}"/>
    <cellStyle name="Note 8 2 4" xfId="16170" xr:uid="{CB871C61-1923-41EC-9054-4A9FDFCDB33D}"/>
    <cellStyle name="Note 8 2 4 2" xfId="16171" xr:uid="{F2DC5BAA-4CE9-470F-B29F-4D1038AFED89}"/>
    <cellStyle name="Note 8 2 4 2 2" xfId="36681" xr:uid="{40253AB6-AAA7-445A-9137-C6B7B7C44042}"/>
    <cellStyle name="Note 8 2 4 3" xfId="36680" xr:uid="{E936D19A-3CB7-4BF0-AB4D-786022D0A371}"/>
    <cellStyle name="Note 8 2 5" xfId="16172" xr:uid="{0FE54969-55B4-4B88-B27B-AFABA13A5758}"/>
    <cellStyle name="Note 8 2 5 2" xfId="16173" xr:uid="{993ADBE6-81CF-42B7-9B89-6A48098BCCBB}"/>
    <cellStyle name="Note 8 2 5 2 2" xfId="36683" xr:uid="{367D659A-753F-4DE0-9720-1D05EC8ACFFC}"/>
    <cellStyle name="Note 8 2 5 3" xfId="36682" xr:uid="{49B2417B-3B9B-4149-B1FB-92C69BDCB181}"/>
    <cellStyle name="Note 8 2 6" xfId="16174" xr:uid="{04362538-7416-4741-9698-F45B8C0F6B91}"/>
    <cellStyle name="Note 8 2 6 2" xfId="36684" xr:uid="{106475C9-9DAA-4CCB-9ADB-2212D8AB3FBD}"/>
    <cellStyle name="Note 8 2 7" xfId="16155" xr:uid="{99E1B8A6-435A-49BE-9BA2-0680AC7560E8}"/>
    <cellStyle name="Note 8 2 7 2" xfId="36665" xr:uid="{DE530042-09AE-4513-98AC-82A331D430EA}"/>
    <cellStyle name="Note 8 2 8" xfId="27909" xr:uid="{685BEE99-1FBF-40C8-9DA1-083291E6A2D3}"/>
    <cellStyle name="Note 8 3" xfId="16175" xr:uid="{ED9E31F4-19F6-479B-A62B-230C8BAE2546}"/>
    <cellStyle name="Note 8 3 2" xfId="16176" xr:uid="{E25C28F8-B3CB-4F24-A66E-6895F9310711}"/>
    <cellStyle name="Note 8 3 2 2" xfId="16177" xr:uid="{80AC94FC-60B1-4E20-B426-5DEEDDEFC794}"/>
    <cellStyle name="Note 8 3 2 2 2" xfId="16178" xr:uid="{0CF37F2F-6065-4AF2-B673-4134D3063D5D}"/>
    <cellStyle name="Note 8 3 2 2 2 2" xfId="16179" xr:uid="{6725DF7C-8D5B-4D39-A0B8-FD2F548F5104}"/>
    <cellStyle name="Note 8 3 2 2 2 2 2" xfId="36689" xr:uid="{78716D80-948C-4197-833D-93FAF3FC19BA}"/>
    <cellStyle name="Note 8 3 2 2 2 3" xfId="36688" xr:uid="{420519DC-E70D-4A75-8256-D078BE6C8E96}"/>
    <cellStyle name="Note 8 3 2 2 3" xfId="16180" xr:uid="{04472FDE-444F-40BA-BE5F-CA7188066284}"/>
    <cellStyle name="Note 8 3 2 2 3 2" xfId="36690" xr:uid="{F1DF55FB-4F01-4795-9889-100B427A90DE}"/>
    <cellStyle name="Note 8 3 2 2 4" xfId="36687" xr:uid="{AEED9B0B-B27B-49FA-8E63-9D54F00B7DCB}"/>
    <cellStyle name="Note 8 3 2 3" xfId="16181" xr:uid="{568DDE21-6F17-48A5-B2AF-46F265FF350E}"/>
    <cellStyle name="Note 8 3 2 3 2" xfId="16182" xr:uid="{A1540011-9E87-46D2-BB9E-8A923A848D40}"/>
    <cellStyle name="Note 8 3 2 3 2 2" xfId="36692" xr:uid="{1C2812E5-3E1F-4D11-88BC-5FBAA40F50C7}"/>
    <cellStyle name="Note 8 3 2 3 3" xfId="36691" xr:uid="{26806FED-B261-4EC2-8A94-FF372496CE8D}"/>
    <cellStyle name="Note 8 3 2 4" xfId="16183" xr:uid="{6454B66C-2DD2-40DB-9C81-51D096F81B8B}"/>
    <cellStyle name="Note 8 3 2 4 2" xfId="16184" xr:uid="{333BEB98-F49D-44EA-BF79-207653356671}"/>
    <cellStyle name="Note 8 3 2 4 2 2" xfId="36694" xr:uid="{F8C0922F-C791-4E6C-B571-91ADA75EFD33}"/>
    <cellStyle name="Note 8 3 2 4 3" xfId="36693" xr:uid="{5E541F31-F115-40EB-B60A-A1F46AE37E6C}"/>
    <cellStyle name="Note 8 3 2 5" xfId="16185" xr:uid="{6466E45F-D9B2-48DA-B3A1-09BD94D00AB2}"/>
    <cellStyle name="Note 8 3 2 5 2" xfId="36695" xr:uid="{D890C718-522D-4364-84F6-8466861D6AAB}"/>
    <cellStyle name="Note 8 3 2 6" xfId="36686" xr:uid="{175BA3DF-CF1E-454D-9D1B-915B68F681B1}"/>
    <cellStyle name="Note 8 3 3" xfId="16186" xr:uid="{F038EA53-FC17-4F5F-A7BE-F11B4DEFF627}"/>
    <cellStyle name="Note 8 3 3 2" xfId="16187" xr:uid="{6F5637EC-F9E8-4730-B533-F8A1CCA5E2C4}"/>
    <cellStyle name="Note 8 3 3 2 2" xfId="16188" xr:uid="{C2684D09-17C0-4A57-BEE0-6689A642ABB9}"/>
    <cellStyle name="Note 8 3 3 2 2 2" xfId="36698" xr:uid="{BE30253C-3A11-4B59-996B-03163215E2AC}"/>
    <cellStyle name="Note 8 3 3 2 3" xfId="36697" xr:uid="{724F7825-20D9-4890-B8D0-8F23AC68F88B}"/>
    <cellStyle name="Note 8 3 3 3" xfId="16189" xr:uid="{E4229EDC-84B8-4FB7-8CD0-DFC7F9B325EA}"/>
    <cellStyle name="Note 8 3 3 3 2" xfId="36699" xr:uid="{5D3EBF32-4D0C-4F15-8764-8B3FA8D7F071}"/>
    <cellStyle name="Note 8 3 3 4" xfId="36696" xr:uid="{0B9ED76F-63F8-442F-98AD-7A960F029087}"/>
    <cellStyle name="Note 8 3 4" xfId="16190" xr:uid="{4F5C87FF-9014-4E89-90A5-15D217B338BD}"/>
    <cellStyle name="Note 8 3 4 2" xfId="16191" xr:uid="{AF33B2F3-6537-4CED-A3BF-5E5F64E94ABB}"/>
    <cellStyle name="Note 8 3 4 2 2" xfId="36701" xr:uid="{D6771195-D6A8-44D6-8FD1-86E217570476}"/>
    <cellStyle name="Note 8 3 4 3" xfId="36700" xr:uid="{1C8E5A1C-AA62-4144-AD9A-385A233384E5}"/>
    <cellStyle name="Note 8 3 5" xfId="16192" xr:uid="{7B89B465-002C-4142-BECA-B4858DC316CB}"/>
    <cellStyle name="Note 8 3 5 2" xfId="16193" xr:uid="{47672779-591C-4E51-AC86-809EF82DA969}"/>
    <cellStyle name="Note 8 3 5 2 2" xfId="36703" xr:uid="{20B12554-DE50-4B2C-9A24-F8E3DEBB67D0}"/>
    <cellStyle name="Note 8 3 5 3" xfId="36702" xr:uid="{2B41638A-0576-4E6F-BCDD-D1A0C24A1E1B}"/>
    <cellStyle name="Note 8 3 6" xfId="16194" xr:uid="{735A7163-830D-4BF4-BE96-90B85C3614C3}"/>
    <cellStyle name="Note 8 3 6 2" xfId="36704" xr:uid="{270DB5D4-4942-4798-A08E-5B90DF54D5A7}"/>
    <cellStyle name="Note 8 3 7" xfId="36685" xr:uid="{349A240D-08E0-469B-B0B1-F2725F023987}"/>
    <cellStyle name="Note 8 4" xfId="16195" xr:uid="{A748C948-F771-4371-B5C1-41F59EC78C88}"/>
    <cellStyle name="Note 8 4 2" xfId="16196" xr:uid="{691D66EF-A321-450A-BADF-5860E4CF1B19}"/>
    <cellStyle name="Note 8 4 2 2" xfId="16197" xr:uid="{41A148BD-E9EC-43CC-8DCF-2CBA811705DC}"/>
    <cellStyle name="Note 8 4 2 2 2" xfId="16198" xr:uid="{D642124E-7BE4-4EF0-B43D-2BB4659A355B}"/>
    <cellStyle name="Note 8 4 2 2 2 2" xfId="16199" xr:uid="{E9A5D791-A5DE-4150-8743-1503DD389570}"/>
    <cellStyle name="Note 8 4 2 2 2 2 2" xfId="36709" xr:uid="{9B42E77F-F439-407D-9650-C56D8992C77F}"/>
    <cellStyle name="Note 8 4 2 2 2 3" xfId="36708" xr:uid="{50D8ABE5-77C0-451C-AE2E-9A64AACBA790}"/>
    <cellStyle name="Note 8 4 2 2 3" xfId="16200" xr:uid="{BA5756B4-F2D4-45D9-8044-E889E35A6C76}"/>
    <cellStyle name="Note 8 4 2 2 3 2" xfId="36710" xr:uid="{A787A6A2-8292-44BD-9B8F-D4BCA4E22357}"/>
    <cellStyle name="Note 8 4 2 2 4" xfId="36707" xr:uid="{121FF953-56B2-4BD5-861D-E875195FF57A}"/>
    <cellStyle name="Note 8 4 2 3" xfId="16201" xr:uid="{991837DD-34EC-4D1D-96B5-6527EAE18C33}"/>
    <cellStyle name="Note 8 4 2 3 2" xfId="16202" xr:uid="{A7C76655-975B-43B0-A7A0-DE6E470FF18E}"/>
    <cellStyle name="Note 8 4 2 3 2 2" xfId="36712" xr:uid="{AC85D6EE-324A-41C0-B768-AC2A13CFE5D2}"/>
    <cellStyle name="Note 8 4 2 3 3" xfId="36711" xr:uid="{2859A01B-2AE2-4F65-AEBE-2D0F71E7920C}"/>
    <cellStyle name="Note 8 4 2 4" xfId="16203" xr:uid="{8AB1177A-7F98-4247-A45A-8AC89EF0DB3C}"/>
    <cellStyle name="Note 8 4 2 4 2" xfId="16204" xr:uid="{7B730024-E781-432C-9A3E-58F5FEF8849F}"/>
    <cellStyle name="Note 8 4 2 4 2 2" xfId="36714" xr:uid="{E7735F5A-BD17-46A2-8A63-AA7CC01496BA}"/>
    <cellStyle name="Note 8 4 2 4 3" xfId="36713" xr:uid="{0D9548E0-3B2C-47BC-92C5-F249D2E71FB6}"/>
    <cellStyle name="Note 8 4 2 5" xfId="16205" xr:uid="{4DABADB7-758B-4AF1-84BD-46598892F8EB}"/>
    <cellStyle name="Note 8 4 2 5 2" xfId="36715" xr:uid="{70C3A9AE-0B2A-4E95-857B-BE0AF17A964C}"/>
    <cellStyle name="Note 8 4 2 6" xfId="36706" xr:uid="{EF593F5C-C21D-4EE9-A4BA-8416DA1BA9BA}"/>
    <cellStyle name="Note 8 4 3" xfId="16206" xr:uid="{2FA16DE8-473D-4798-80FD-B1D022DBBCD9}"/>
    <cellStyle name="Note 8 4 3 2" xfId="16207" xr:uid="{7C5F1161-2786-41EE-B911-55CF029E73DD}"/>
    <cellStyle name="Note 8 4 3 2 2" xfId="16208" xr:uid="{9AD43172-8B69-4D18-ABFA-692DD13CE5CB}"/>
    <cellStyle name="Note 8 4 3 2 2 2" xfId="36718" xr:uid="{0EF066E0-B467-4B2B-8DC7-CE0663400A76}"/>
    <cellStyle name="Note 8 4 3 2 3" xfId="36717" xr:uid="{BBD03F0E-6FE5-46C1-9290-5C406F5C3437}"/>
    <cellStyle name="Note 8 4 3 3" xfId="16209" xr:uid="{C947F8D1-25CA-4CAF-9161-F207A5629CD5}"/>
    <cellStyle name="Note 8 4 3 3 2" xfId="36719" xr:uid="{8AC2E212-B05C-4B42-845E-5C2809125548}"/>
    <cellStyle name="Note 8 4 3 4" xfId="36716" xr:uid="{39F17356-F5FC-493B-8DEA-B68878AED511}"/>
    <cellStyle name="Note 8 4 4" xfId="16210" xr:uid="{D94B59AE-D508-4A95-99E8-0020211C6547}"/>
    <cellStyle name="Note 8 4 4 2" xfId="16211" xr:uid="{89A5554B-602E-4289-AB66-2904DE9DF042}"/>
    <cellStyle name="Note 8 4 4 2 2" xfId="36721" xr:uid="{40996C50-E028-44C2-95D9-68F442AC01EE}"/>
    <cellStyle name="Note 8 4 4 3" xfId="36720" xr:uid="{12554F14-616B-4359-90F4-5024EE3ED544}"/>
    <cellStyle name="Note 8 4 5" xfId="16212" xr:uid="{D0086DCB-D55C-4726-A028-778C111247C4}"/>
    <cellStyle name="Note 8 4 5 2" xfId="16213" xr:uid="{13C9AFD0-9F06-4A53-92E8-6C36A8E5C1B0}"/>
    <cellStyle name="Note 8 4 5 2 2" xfId="36723" xr:uid="{3001CE5B-46A1-4269-9821-59646DCBCEDE}"/>
    <cellStyle name="Note 8 4 5 3" xfId="36722" xr:uid="{BCE6D3D3-F524-4CE4-A00C-8655638FFFE8}"/>
    <cellStyle name="Note 8 4 6" xfId="16214" xr:uid="{2927E66B-541B-426A-A4EA-6C528D9A75AD}"/>
    <cellStyle name="Note 8 4 6 2" xfId="36724" xr:uid="{0F3957EA-8A3A-4AF4-A7B4-A5EE8D970D3E}"/>
    <cellStyle name="Note 8 4 7" xfId="36705" xr:uid="{2298B169-7720-4819-83BB-9548A5EB0197}"/>
    <cellStyle name="Note 8 5" xfId="24069" xr:uid="{7966ECD1-FF6E-472F-9AD3-4DF5DC813D12}"/>
    <cellStyle name="Note 8 6" xfId="47307" xr:uid="{487C9D18-2FA5-49BA-A21E-A1DB91CA46D7}"/>
    <cellStyle name="Note 9" xfId="3153" xr:uid="{670EE2AD-A5E5-4EDC-BE1F-349009AB0EBE}"/>
    <cellStyle name="Note 9 2" xfId="6979" xr:uid="{944FED7E-D92B-48FD-8AAB-F9599AF9DF48}"/>
    <cellStyle name="Note 9 2 2" xfId="16216" xr:uid="{27537F10-CD6B-45D3-9CEB-9AE4DDAD451E}"/>
    <cellStyle name="Note 9 2 2 2" xfId="16217" xr:uid="{9A0DE498-F321-4E17-A3A4-13BF7C812157}"/>
    <cellStyle name="Note 9 2 2 2 2" xfId="16218" xr:uid="{C4BD3F5E-94E1-4A32-8637-5FE1D438842D}"/>
    <cellStyle name="Note 9 2 2 2 2 2" xfId="16219" xr:uid="{D5EEFBDB-A525-4FA4-9E42-5A3F23C7902B}"/>
    <cellStyle name="Note 9 2 2 2 2 2 2" xfId="36729" xr:uid="{9CF2C762-C4B0-4FF5-9BB5-7F0176700B37}"/>
    <cellStyle name="Note 9 2 2 2 2 3" xfId="36728" xr:uid="{DB31A4AD-4D37-4B29-B655-654DBF7E3242}"/>
    <cellStyle name="Note 9 2 2 2 3" xfId="16220" xr:uid="{ECB85611-B454-44DC-A5BA-849CEBC6FCA9}"/>
    <cellStyle name="Note 9 2 2 2 3 2" xfId="36730" xr:uid="{C810762F-3BA2-4662-A1B1-DA1845861A3E}"/>
    <cellStyle name="Note 9 2 2 2 4" xfId="36727" xr:uid="{4C1B5C14-F599-4306-B4D0-1F611778C934}"/>
    <cellStyle name="Note 9 2 2 3" xfId="16221" xr:uid="{64FA4122-0422-41D4-8CAA-B4716A82C8B1}"/>
    <cellStyle name="Note 9 2 2 3 2" xfId="16222" xr:uid="{5D33BC51-1495-4EFF-A010-BADBC71D0DCC}"/>
    <cellStyle name="Note 9 2 2 3 2 2" xfId="36732" xr:uid="{72C92610-60AA-4B1F-8C3A-C1EAB45BC569}"/>
    <cellStyle name="Note 9 2 2 3 3" xfId="36731" xr:uid="{509141A2-EE88-4028-AAC7-8B4CFEF9C2A4}"/>
    <cellStyle name="Note 9 2 2 4" xfId="16223" xr:uid="{70AB9B1E-602C-42B8-A68A-7E25968BC7FF}"/>
    <cellStyle name="Note 9 2 2 4 2" xfId="16224" xr:uid="{43717A76-F25B-4F4E-B6CA-447CC6C99651}"/>
    <cellStyle name="Note 9 2 2 4 2 2" xfId="36734" xr:uid="{28A6D488-9311-48D5-ABE0-F8231FCAF193}"/>
    <cellStyle name="Note 9 2 2 4 3" xfId="36733" xr:uid="{114C9CA5-0D50-43A6-BE9C-D50CB8ED5EA4}"/>
    <cellStyle name="Note 9 2 2 5" xfId="16225" xr:uid="{EE693B75-82E6-4926-B0B0-09AC2518C16F}"/>
    <cellStyle name="Note 9 2 2 5 2" xfId="36735" xr:uid="{2F6FDE01-C681-45E3-BDBD-BB9744C7C558}"/>
    <cellStyle name="Note 9 2 2 6" xfId="36726" xr:uid="{7004614E-F0D0-4CEA-BB9C-FD60FED434A8}"/>
    <cellStyle name="Note 9 2 3" xfId="16226" xr:uid="{48C62AE3-D44E-40D9-AAD5-34CB7541798F}"/>
    <cellStyle name="Note 9 2 3 2" xfId="16227" xr:uid="{0EC7AE62-AF07-4E4D-97C7-61011FE3DC3D}"/>
    <cellStyle name="Note 9 2 3 2 2" xfId="16228" xr:uid="{28D6A76F-2A96-4E9D-BFFF-FB8226F0DF5C}"/>
    <cellStyle name="Note 9 2 3 2 2 2" xfId="36738" xr:uid="{B0DF6CCC-920E-4211-97DA-418D70E82931}"/>
    <cellStyle name="Note 9 2 3 2 3" xfId="36737" xr:uid="{092FC6EE-7F4A-4CB4-AC97-27D159316CDC}"/>
    <cellStyle name="Note 9 2 3 3" xfId="16229" xr:uid="{FEECE028-D235-4341-9ED7-5DC5BA38D214}"/>
    <cellStyle name="Note 9 2 3 3 2" xfId="36739" xr:uid="{C32FE9C9-C914-42A6-97A8-1A940F9894B9}"/>
    <cellStyle name="Note 9 2 3 4" xfId="36736" xr:uid="{7AA2B43D-ABE1-4F32-82D9-8840B5A6D9B2}"/>
    <cellStyle name="Note 9 2 4" xfId="16230" xr:uid="{312652CF-A4B5-415E-8654-D57FE5754681}"/>
    <cellStyle name="Note 9 2 4 2" xfId="16231" xr:uid="{A67D1184-D64F-46A2-99F3-A55FB456E155}"/>
    <cellStyle name="Note 9 2 4 2 2" xfId="36741" xr:uid="{5FBE4D31-BCF7-4F9E-8916-DD40FE11C7AB}"/>
    <cellStyle name="Note 9 2 4 3" xfId="36740" xr:uid="{A0F2FE82-A629-4ACC-848A-F1BF4DDD7204}"/>
    <cellStyle name="Note 9 2 5" xfId="16232" xr:uid="{37A13DCC-0875-4A27-80DE-D25C6F34B2BF}"/>
    <cellStyle name="Note 9 2 5 2" xfId="16233" xr:uid="{33765730-73CA-4068-B9E5-BE1C1C98939A}"/>
    <cellStyle name="Note 9 2 5 2 2" xfId="36743" xr:uid="{C53DB27B-1EE1-46B7-AF00-4C7DC403B76C}"/>
    <cellStyle name="Note 9 2 5 3" xfId="36742" xr:uid="{914DB74D-4055-4B22-842E-D628CBA29BF9}"/>
    <cellStyle name="Note 9 2 6" xfId="16234" xr:uid="{0FE92414-1C77-4EA1-BB92-8F8B99D7DEBD}"/>
    <cellStyle name="Note 9 2 6 2" xfId="36744" xr:uid="{157E5F63-AEF1-4FA1-8057-DB855E80D59A}"/>
    <cellStyle name="Note 9 2 7" xfId="16215" xr:uid="{85BCEBA6-C211-4089-AF45-48BF94CF2AFE}"/>
    <cellStyle name="Note 9 2 7 2" xfId="36725" xr:uid="{C9ADACD6-F958-4965-9F12-B7C3FCB0BE90}"/>
    <cellStyle name="Note 9 2 8" xfId="28469" xr:uid="{A21E40EB-6591-44F1-BB3C-968F7CF0D713}"/>
    <cellStyle name="Note 9 3" xfId="16235" xr:uid="{A4ACE850-1044-4DF0-A3AE-4D74C60C4C24}"/>
    <cellStyle name="Note 9 3 2" xfId="16236" xr:uid="{7C2BE7ED-E709-4C82-AF07-FD04E99B9569}"/>
    <cellStyle name="Note 9 3 2 2" xfId="16237" xr:uid="{22EB5D69-B28C-4590-B5B6-F9A30F74A8B9}"/>
    <cellStyle name="Note 9 3 2 2 2" xfId="16238" xr:uid="{BEA27FF7-B441-4BDC-8DEB-6AAB4D5E2F38}"/>
    <cellStyle name="Note 9 3 2 2 2 2" xfId="16239" xr:uid="{EA51A7A6-0F2E-4B46-A00B-874900F2C602}"/>
    <cellStyle name="Note 9 3 2 2 2 2 2" xfId="36749" xr:uid="{EE080DE0-3305-439F-A134-72255E4E4A47}"/>
    <cellStyle name="Note 9 3 2 2 2 3" xfId="36748" xr:uid="{4DD06116-7D7E-4D63-B8C9-5572371E678D}"/>
    <cellStyle name="Note 9 3 2 2 3" xfId="16240" xr:uid="{253F5F31-D3D4-4493-BCD6-17D843DDED6A}"/>
    <cellStyle name="Note 9 3 2 2 3 2" xfId="36750" xr:uid="{AA79EBBB-FD42-45B1-91A4-F684D714F6F7}"/>
    <cellStyle name="Note 9 3 2 2 4" xfId="36747" xr:uid="{E7B0787D-FB5B-4DC8-94AB-1354A7339FDF}"/>
    <cellStyle name="Note 9 3 2 3" xfId="16241" xr:uid="{225100B4-8682-4E92-9D2E-087B0CBBDA97}"/>
    <cellStyle name="Note 9 3 2 3 2" xfId="16242" xr:uid="{CDB9ACFE-0F04-46D7-A2B8-09764BF4E0A1}"/>
    <cellStyle name="Note 9 3 2 3 2 2" xfId="36752" xr:uid="{D50FEC31-589B-438E-8F53-5CFE687F6335}"/>
    <cellStyle name="Note 9 3 2 3 3" xfId="36751" xr:uid="{3F8C24B6-D7F3-46EC-BFEA-7D6393B4F328}"/>
    <cellStyle name="Note 9 3 2 4" xfId="16243" xr:uid="{5EA02068-9AB2-46E0-8A69-656486529297}"/>
    <cellStyle name="Note 9 3 2 4 2" xfId="16244" xr:uid="{A7133D05-73AC-4282-BF86-5DFFE04148B3}"/>
    <cellStyle name="Note 9 3 2 4 2 2" xfId="36754" xr:uid="{15B16403-AC1E-448B-8F3B-A6DC5F7B5D80}"/>
    <cellStyle name="Note 9 3 2 4 3" xfId="36753" xr:uid="{EDF320F9-36FF-46AF-BBA7-6C854B19F6E7}"/>
    <cellStyle name="Note 9 3 2 5" xfId="16245" xr:uid="{B2F12846-6F59-4887-87EA-38E5D1CF882A}"/>
    <cellStyle name="Note 9 3 2 5 2" xfId="36755" xr:uid="{A5EDEDC3-CA29-4F32-B12F-E80D9BA342BD}"/>
    <cellStyle name="Note 9 3 2 6" xfId="36746" xr:uid="{4A0C12FE-22BB-4529-9339-146882EE607A}"/>
    <cellStyle name="Note 9 3 3" xfId="16246" xr:uid="{D77CABAB-1FD3-45D5-B894-18B9C918F845}"/>
    <cellStyle name="Note 9 3 3 2" xfId="16247" xr:uid="{0C4E9A2E-7E15-4D73-A597-27DBE529A003}"/>
    <cellStyle name="Note 9 3 3 2 2" xfId="16248" xr:uid="{EF673E2C-26BA-4AD2-AD3C-7408B23461C4}"/>
    <cellStyle name="Note 9 3 3 2 2 2" xfId="36758" xr:uid="{191D8B21-1F01-4B1E-BA5C-42CECAAD99E0}"/>
    <cellStyle name="Note 9 3 3 2 3" xfId="36757" xr:uid="{8399A153-F823-4052-986D-F5AFA424EE72}"/>
    <cellStyle name="Note 9 3 3 3" xfId="16249" xr:uid="{2B3BFB3E-6FFC-43A5-A521-BA2F51B932BC}"/>
    <cellStyle name="Note 9 3 3 3 2" xfId="36759" xr:uid="{5572F72A-E0A8-45CA-8170-4C76B3D1EFD1}"/>
    <cellStyle name="Note 9 3 3 4" xfId="36756" xr:uid="{E59BD75B-3363-4129-BD7C-3741E902DDD8}"/>
    <cellStyle name="Note 9 3 4" xfId="16250" xr:uid="{25F8345C-2A5B-4708-9595-BAACA37D7A71}"/>
    <cellStyle name="Note 9 3 4 2" xfId="16251" xr:uid="{69AFD32F-40C8-41C2-BCC7-88D8A887B8CE}"/>
    <cellStyle name="Note 9 3 4 2 2" xfId="36761" xr:uid="{08D7A0C1-CEAC-4F14-99E8-0531E37C7725}"/>
    <cellStyle name="Note 9 3 4 3" xfId="36760" xr:uid="{8A92AE5C-46C4-4A6A-9126-8FE54AE03204}"/>
    <cellStyle name="Note 9 3 5" xfId="16252" xr:uid="{EABEC293-662E-4BC2-99A6-145FBFDD9D7D}"/>
    <cellStyle name="Note 9 3 5 2" xfId="16253" xr:uid="{EDDD3E6E-182C-49F0-860B-FC76ED4CC2F4}"/>
    <cellStyle name="Note 9 3 5 2 2" xfId="36763" xr:uid="{78A8FC3D-26AA-4D0C-A8D3-69AA2B6EDDB9}"/>
    <cellStyle name="Note 9 3 5 3" xfId="36762" xr:uid="{98E80957-B0E0-4B3A-AB90-16B125A0C749}"/>
    <cellStyle name="Note 9 3 6" xfId="16254" xr:uid="{926CFD36-33EC-4BDB-B928-C97E2458EC1E}"/>
    <cellStyle name="Note 9 3 6 2" xfId="36764" xr:uid="{ADA21AA7-A4FD-4F89-9BB9-C32308A9B689}"/>
    <cellStyle name="Note 9 3 7" xfId="36745" xr:uid="{CC5F0A75-8A51-46B3-ABFC-B9F56CB2740E}"/>
    <cellStyle name="Note 9 4" xfId="16255" xr:uid="{167D7981-5D94-4853-A8F5-BCD8A66F2623}"/>
    <cellStyle name="Note 9 4 2" xfId="16256" xr:uid="{07857E0B-183F-44B9-AD84-7DE2AC2B1395}"/>
    <cellStyle name="Note 9 4 2 2" xfId="16257" xr:uid="{DCEC2B2D-6435-4CE3-AC4E-220B13BCBB2F}"/>
    <cellStyle name="Note 9 4 2 2 2" xfId="16258" xr:uid="{401BEA2E-19C1-479C-8FC7-52F04B740823}"/>
    <cellStyle name="Note 9 4 2 2 2 2" xfId="16259" xr:uid="{82E7AA99-1833-4757-99D8-C5C2EE307FF3}"/>
    <cellStyle name="Note 9 4 2 2 2 2 2" xfId="36769" xr:uid="{07AE1DA8-1EAF-493D-B2B4-E544D22E782D}"/>
    <cellStyle name="Note 9 4 2 2 2 3" xfId="36768" xr:uid="{25BAEBAF-A4D1-4A59-BE32-32681B99ACF5}"/>
    <cellStyle name="Note 9 4 2 2 3" xfId="16260" xr:uid="{F685203F-6A5B-4201-AFF3-FD08A499CBAB}"/>
    <cellStyle name="Note 9 4 2 2 3 2" xfId="36770" xr:uid="{D7580195-C636-4219-A2DB-C2AE29D9661D}"/>
    <cellStyle name="Note 9 4 2 2 4" xfId="36767" xr:uid="{D6DA9514-2AF0-45EA-AE67-E3FEABB93ACD}"/>
    <cellStyle name="Note 9 4 2 3" xfId="16261" xr:uid="{3143A037-B248-482D-ADCC-4B8234FC4B25}"/>
    <cellStyle name="Note 9 4 2 3 2" xfId="16262" xr:uid="{2A0F7F99-94A2-4915-89D3-B9991D24FCF5}"/>
    <cellStyle name="Note 9 4 2 3 2 2" xfId="36772" xr:uid="{E0BC0E46-B095-47AA-B648-3766148321C7}"/>
    <cellStyle name="Note 9 4 2 3 3" xfId="36771" xr:uid="{BAB4695C-19C0-45FF-A4E3-3C7950737716}"/>
    <cellStyle name="Note 9 4 2 4" xfId="16263" xr:uid="{3532BE1D-4479-4B83-93B7-F1737257749E}"/>
    <cellStyle name="Note 9 4 2 4 2" xfId="16264" xr:uid="{CB91A747-CF83-4700-B7DF-C411CE28D682}"/>
    <cellStyle name="Note 9 4 2 4 2 2" xfId="36774" xr:uid="{6A0A320F-83E8-4372-BF50-64F6B4BF542B}"/>
    <cellStyle name="Note 9 4 2 4 3" xfId="36773" xr:uid="{CE275EFA-2E16-4ADD-8607-14818AD494D8}"/>
    <cellStyle name="Note 9 4 2 5" xfId="16265" xr:uid="{2B094BD0-6E6A-4C55-A726-C9C3DD45468A}"/>
    <cellStyle name="Note 9 4 2 5 2" xfId="36775" xr:uid="{437E2B1B-3AAC-4B4F-B7DE-404B41C5A18D}"/>
    <cellStyle name="Note 9 4 2 6" xfId="36766" xr:uid="{03A096D1-904E-4BB5-A1E4-FF3B53A173BB}"/>
    <cellStyle name="Note 9 4 3" xfId="16266" xr:uid="{6F782F7C-16D9-4982-801F-C9A43BA7C8B2}"/>
    <cellStyle name="Note 9 4 3 2" xfId="16267" xr:uid="{EBA5B0A2-CB70-46EE-A5E7-2314100A26DE}"/>
    <cellStyle name="Note 9 4 3 2 2" xfId="16268" xr:uid="{F5D43E16-93EA-4805-BAC5-4FF2B49D1A12}"/>
    <cellStyle name="Note 9 4 3 2 2 2" xfId="36778" xr:uid="{AF7D9DE1-18A0-4566-B762-9B41AA03A704}"/>
    <cellStyle name="Note 9 4 3 2 3" xfId="36777" xr:uid="{DDFE6224-CDA7-4BA6-A52A-62D74C960D72}"/>
    <cellStyle name="Note 9 4 3 3" xfId="16269" xr:uid="{EB674D0C-BEF5-458A-A6E2-923D22D11B69}"/>
    <cellStyle name="Note 9 4 3 3 2" xfId="36779" xr:uid="{6FE3C325-DA0B-4152-B4E0-23FCB1B22D72}"/>
    <cellStyle name="Note 9 4 3 4" xfId="36776" xr:uid="{6A6BEC41-EB0C-4D6F-924E-3DFE8B59AFA0}"/>
    <cellStyle name="Note 9 4 4" xfId="16270" xr:uid="{9792FB7A-B83F-4089-9D95-BCBDEF3127EE}"/>
    <cellStyle name="Note 9 4 4 2" xfId="16271" xr:uid="{9DC273F5-48F5-4495-9A74-DD42E8E9202D}"/>
    <cellStyle name="Note 9 4 4 2 2" xfId="36781" xr:uid="{A10BB516-5B8D-41D4-8967-D5C00F0E74A2}"/>
    <cellStyle name="Note 9 4 4 3" xfId="36780" xr:uid="{BBD61C0F-4326-4AF1-A860-68C290A03CFE}"/>
    <cellStyle name="Note 9 4 5" xfId="16272" xr:uid="{5663F9C9-967D-472A-9865-254649FC71E8}"/>
    <cellStyle name="Note 9 4 5 2" xfId="16273" xr:uid="{B462FEE7-9D56-41B9-AC02-1C0C0246CFC8}"/>
    <cellStyle name="Note 9 4 5 2 2" xfId="36783" xr:uid="{CD8D34E5-3F60-4C8C-B006-E9FE10168DD0}"/>
    <cellStyle name="Note 9 4 5 3" xfId="36782" xr:uid="{7383466E-E882-42E2-8C7C-A31B515FC6AD}"/>
    <cellStyle name="Note 9 4 6" xfId="16274" xr:uid="{1704CB49-1C26-4E3D-8F22-578A5A21D82E}"/>
    <cellStyle name="Note 9 4 6 2" xfId="36784" xr:uid="{EFC71368-9F50-4BBC-BEA1-671A111FF52E}"/>
    <cellStyle name="Note 9 4 7" xfId="36765" xr:uid="{1C704B1E-48BE-47CF-A845-5C2935407636}"/>
    <cellStyle name="Note 9 5" xfId="24695" xr:uid="{254C03E8-3F31-4F88-A711-BBDB5224351E}"/>
    <cellStyle name="Output" xfId="1603" builtinId="21" customBuiltin="1"/>
    <cellStyle name="Output 2" xfId="48" xr:uid="{5C225BAB-ADA3-473D-AB3D-A592BAEE95A8}"/>
    <cellStyle name="Output 2 10" xfId="5922" xr:uid="{F5D3F027-6011-4795-9541-C31B8825E313}"/>
    <cellStyle name="Output 2 10 2" xfId="23242" xr:uid="{1977198D-9FAC-469C-8087-4CC0A198BF9D}"/>
    <cellStyle name="Output 2 10 2 2" xfId="42957" xr:uid="{C081E31B-E1DB-496C-A799-4AB53EE0DB28}"/>
    <cellStyle name="Output 2 10 3" xfId="27409" xr:uid="{EFF6C95C-4463-4CFB-8B04-E28A10E4FF17}"/>
    <cellStyle name="Output 2 10 4" xfId="45367" xr:uid="{9D176988-259A-4EA8-95C7-8B645387A145}"/>
    <cellStyle name="Output 2 10 5" xfId="45516" xr:uid="{D51B1551-B502-47F5-92CB-C6F9B3625A73}"/>
    <cellStyle name="Output 2 11" xfId="9709" xr:uid="{BC896C26-E1C0-49EC-924F-92E11AE5D9BD}"/>
    <cellStyle name="Output 2 11 2" xfId="23243" xr:uid="{3033323C-C2AF-4564-B02E-1B1F3DD6FCD3}"/>
    <cellStyle name="Output 2 11 2 2" xfId="42958" xr:uid="{6A678BDA-A08D-4378-A71E-38D070F24474}"/>
    <cellStyle name="Output 2 11 3" xfId="31197" xr:uid="{4EB58B37-4B56-4C00-A603-02F79507E98A}"/>
    <cellStyle name="Output 2 11 4" xfId="45368" xr:uid="{71761556-4858-48F6-A29D-CD399CB29B46}"/>
    <cellStyle name="Output 2 11 5" xfId="45517" xr:uid="{F1C8E8A0-83BD-4322-B835-388CB2F14000}"/>
    <cellStyle name="Output 2 12" xfId="10116" xr:uid="{6020B985-410B-463E-8178-690CBB6307F5}"/>
    <cellStyle name="Output 2 12 2" xfId="23244" xr:uid="{6F11DDD4-053C-4C47-A5BF-4D4C6DDE8A6A}"/>
    <cellStyle name="Output 2 12 2 2" xfId="42959" xr:uid="{E4D3A915-428F-4990-BFC7-6A70BAFD8582}"/>
    <cellStyle name="Output 2 12 3" xfId="31470" xr:uid="{97F5B87B-905B-4621-BC5A-9B9F48DFEB05}"/>
    <cellStyle name="Output 2 12 4" xfId="45369" xr:uid="{38A73BFB-97D8-478C-837F-76F3CD254A4C}"/>
    <cellStyle name="Output 2 12 5" xfId="45518" xr:uid="{4F061510-B704-48F7-A291-5B0B97E4DF95}"/>
    <cellStyle name="Output 2 13" xfId="23245" xr:uid="{53AA574B-DE83-4FDD-ADDC-1E1EB568BB3F}"/>
    <cellStyle name="Output 2 13 2" xfId="42960" xr:uid="{5B9FCEC9-E171-4A0D-9104-909A5862A5BC}"/>
    <cellStyle name="Output 2 13 3" xfId="45370" xr:uid="{07D0A7B8-072E-4E38-8FC3-6861A146FD7B}"/>
    <cellStyle name="Output 2 13 4" xfId="45519" xr:uid="{771011BA-7C6D-42DC-955D-74B45438E837}"/>
    <cellStyle name="Output 2 14" xfId="23246" xr:uid="{226DF268-2F08-4D40-BD79-C9B480F5505C}"/>
    <cellStyle name="Output 2 14 2" xfId="42961" xr:uid="{14877AF0-7AAE-4096-A057-56784A99E249}"/>
    <cellStyle name="Output 2 14 3" xfId="45371" xr:uid="{956BBE2E-5ED6-4074-8E7C-00522DB671A4}"/>
    <cellStyle name="Output 2 14 4" xfId="45520" xr:uid="{BFDABD09-B9C6-4D49-A56B-FF0D4B4E1221}"/>
    <cellStyle name="Output 2 15" xfId="23241" xr:uid="{3BC3B7B7-B98F-4788-8929-02D1FA9F4E62}"/>
    <cellStyle name="Output 2 15 2" xfId="42956" xr:uid="{3669B82B-7529-462B-9950-66BC54DA4641}"/>
    <cellStyle name="Output 2 16" xfId="23567" xr:uid="{98909465-FF65-404D-8EB3-58552C4D5775}"/>
    <cellStyle name="Output 2 17" xfId="45366" xr:uid="{9E81F4B0-5EC7-44F4-928B-253B68C681FA}"/>
    <cellStyle name="Output 2 18" xfId="45515" xr:uid="{D1158FE0-2B0C-4A54-890E-0C74F5D24668}"/>
    <cellStyle name="Output 2 19" xfId="46831" xr:uid="{2CF75B75-CBBB-4147-932B-06183BAC067A}"/>
    <cellStyle name="Output 2 2" xfId="934" xr:uid="{3DE6432A-45C7-445F-AF63-C1158C7A488D}"/>
    <cellStyle name="Output 2 2 10" xfId="5923" xr:uid="{6B686C20-00FA-4993-80D2-5C2FDE089D2B}"/>
    <cellStyle name="Output 2 2 10 2" xfId="16275" xr:uid="{F10FF553-0FC9-4518-9438-DE835E0CFD05}"/>
    <cellStyle name="Output 2 2 10 2 2" xfId="36785" xr:uid="{37B91350-7706-43A8-BF77-7BB775E61313}"/>
    <cellStyle name="Output 2 2 10 3" xfId="27410" xr:uid="{FEB2D9E3-3DC3-4B4A-8077-B2ABF78BD16A}"/>
    <cellStyle name="Output 2 2 11" xfId="9710" xr:uid="{2B6A5E4B-5F9D-46BF-B055-C2441A6A8D2C}"/>
    <cellStyle name="Output 2 2 11 2" xfId="31198" xr:uid="{1DE432B4-2FBE-48E7-BAC7-29FDFB4112AB}"/>
    <cellStyle name="Output 2 2 12" xfId="10140" xr:uid="{C9B3AA0E-3C87-408A-8C32-250684386617}"/>
    <cellStyle name="Output 2 2 12 2" xfId="31489" xr:uid="{07A95742-5CD2-48B6-9C87-B97DC2C6BCEA}"/>
    <cellStyle name="Output 2 2 13" xfId="23247" xr:uid="{A566E74D-6EB3-45F8-B4AC-58445E6FC911}"/>
    <cellStyle name="Output 2 2 13 2" xfId="42962" xr:uid="{90368A9E-E7B2-4D96-8598-1C30DE233B8E}"/>
    <cellStyle name="Output 2 2 14" xfId="23568" xr:uid="{5B2839B1-8830-4F1C-9FE9-3A33A94DBB19}"/>
    <cellStyle name="Output 2 2 15" xfId="45372" xr:uid="{CEC8C150-1607-47FD-A75C-1B0A17404672}"/>
    <cellStyle name="Output 2 2 16" xfId="45521" xr:uid="{380E7E68-6F58-48F8-9837-A75442C29B72}"/>
    <cellStyle name="Output 2 2 17" xfId="46832" xr:uid="{FB3D49BD-EAE1-4E87-B1D1-694A16399EE9}"/>
    <cellStyle name="Output 2 2 18" xfId="1835" xr:uid="{6308C55E-2DFA-4A00-BB12-38B94F191A8C}"/>
    <cellStyle name="Output 2 2 2" xfId="1836" xr:uid="{43DD84A6-1FC2-4FB6-9928-F35B7015ECDD}"/>
    <cellStyle name="Output 2 2 2 10" xfId="10141" xr:uid="{9BF71F5E-8816-4631-9B5C-F1DF352A54AC}"/>
    <cellStyle name="Output 2 2 2 10 2" xfId="31490" xr:uid="{CCE1129E-EA48-46FD-880D-987E4889D17D}"/>
    <cellStyle name="Output 2 2 2 11" xfId="23248" xr:uid="{530D9769-D0A3-49C1-BDE8-F6E4D992B905}"/>
    <cellStyle name="Output 2 2 2 11 2" xfId="42963" xr:uid="{05617AC3-8439-41D7-AD94-BD006F4BDA33}"/>
    <cellStyle name="Output 2 2 2 12" xfId="23569" xr:uid="{F7636743-FEE9-456F-8F52-D07392541CBB}"/>
    <cellStyle name="Output 2 2 2 13" xfId="45373" xr:uid="{2763B946-1F92-4A81-84A6-9327C86E9F56}"/>
    <cellStyle name="Output 2 2 2 14" xfId="45522" xr:uid="{F444D520-4D91-4850-9AB3-16CF8125BD02}"/>
    <cellStyle name="Output 2 2 2 15" xfId="46833" xr:uid="{BFB5EF52-38BE-4DA0-83CA-7112FA4F5F36}"/>
    <cellStyle name="Output 2 2 2 2" xfId="2590" xr:uid="{B94D80D8-CF30-445E-9B42-70D0498A4806}"/>
    <cellStyle name="Output 2 2 2 2 2" xfId="3106" xr:uid="{A720786F-BF36-4F79-9D95-208B309BA843}"/>
    <cellStyle name="Output 2 2 2 2 2 2" xfId="6932" xr:uid="{6A51F3BB-37A5-4A2F-B50F-85234B2896D2}"/>
    <cellStyle name="Output 2 2 2 2 2 2 2" xfId="16279" xr:uid="{A7BA49FB-0400-4CDF-A23F-38C0C90EAF47}"/>
    <cellStyle name="Output 2 2 2 2 2 2 2 2" xfId="36789" xr:uid="{023BF3F6-EC81-4017-A9FA-C0899F034F57}"/>
    <cellStyle name="Output 2 2 2 2 2 2 3" xfId="16278" xr:uid="{9F4681D0-6D12-41C4-AEF4-A27E0DA2E315}"/>
    <cellStyle name="Output 2 2 2 2 2 2 3 2" xfId="36788" xr:uid="{DA2A6BDA-7CC8-488E-95F7-30CBCABB3899}"/>
    <cellStyle name="Output 2 2 2 2 2 2 4" xfId="28422" xr:uid="{B1121376-92C3-4FC3-A5AC-033A9530A1F6}"/>
    <cellStyle name="Output 2 2 2 2 2 3" xfId="16280" xr:uid="{03E0C6FE-9A33-41CE-85E5-621D2A8D2F41}"/>
    <cellStyle name="Output 2 2 2 2 2 3 2" xfId="36790" xr:uid="{80786F6A-1F28-49C9-A7C9-9DC1942F4A64}"/>
    <cellStyle name="Output 2 2 2 2 2 4" xfId="16277" xr:uid="{ECB94680-CBC1-41D1-93A8-3C768BD71A90}"/>
    <cellStyle name="Output 2 2 2 2 2 4 2" xfId="36787" xr:uid="{A2F45C5A-DE9E-401D-BC81-B59EC50296CE}"/>
    <cellStyle name="Output 2 2 2 2 2 5" xfId="24648" xr:uid="{B5F34FE4-FE5B-4865-B9BE-D1834E49CEED}"/>
    <cellStyle name="Output 2 2 2 2 3" xfId="3031" xr:uid="{6E169278-9F05-4017-BF58-238B6ED77DF7}"/>
    <cellStyle name="Output 2 2 2 2 3 2" xfId="6858" xr:uid="{96D8D967-C19C-45BF-A06C-657D8B5B692C}"/>
    <cellStyle name="Output 2 2 2 2 3 2 2" xfId="16283" xr:uid="{A21676BA-570C-4493-BD1F-50782F063B5C}"/>
    <cellStyle name="Output 2 2 2 2 3 2 2 2" xfId="36793" xr:uid="{C07576C5-8272-4D76-AB37-1FB37261FB35}"/>
    <cellStyle name="Output 2 2 2 2 3 2 3" xfId="16282" xr:uid="{9C1CE339-0C87-4BEC-B5B9-21D2E7FF4618}"/>
    <cellStyle name="Output 2 2 2 2 3 2 3 2" xfId="36792" xr:uid="{1FD7C4BA-182A-4F15-97F9-004DC0604453}"/>
    <cellStyle name="Output 2 2 2 2 3 2 4" xfId="28348" xr:uid="{402E9AE6-80B4-4BD5-BB91-B3650C65FC8B}"/>
    <cellStyle name="Output 2 2 2 2 3 3" xfId="16284" xr:uid="{1BE7C697-287C-4A41-86E4-DAB8552EF2EA}"/>
    <cellStyle name="Output 2 2 2 2 3 3 2" xfId="36794" xr:uid="{F98BD3D7-F92B-46D1-89D6-64D2B20F4EC1}"/>
    <cellStyle name="Output 2 2 2 2 3 4" xfId="16281" xr:uid="{D91D904E-7B17-4C24-A798-246B2B4AB31B}"/>
    <cellStyle name="Output 2 2 2 2 3 4 2" xfId="36791" xr:uid="{BA4F843C-C870-4084-8662-0E127CE32B4A}"/>
    <cellStyle name="Output 2 2 2 2 3 5" xfId="24574" xr:uid="{A8CE48A2-62C0-4E5E-A7A1-101CA7012EB6}"/>
    <cellStyle name="Output 2 2 2 2 4" xfId="6527" xr:uid="{23285255-BBAF-4ABA-B9FC-80E47707F0C3}"/>
    <cellStyle name="Output 2 2 2 2 4 2" xfId="16286" xr:uid="{EC7EB030-7C9C-4689-A067-B0E8B6701405}"/>
    <cellStyle name="Output 2 2 2 2 4 2 2" xfId="36796" xr:uid="{D2554E23-61E7-4D02-9365-6467330F2358}"/>
    <cellStyle name="Output 2 2 2 2 4 3" xfId="16285" xr:uid="{1B7AF97E-D3D0-4F6F-9721-0087B32F298C}"/>
    <cellStyle name="Output 2 2 2 2 4 3 2" xfId="36795" xr:uid="{92E82EA1-2A70-41A7-BD6C-6F744262098B}"/>
    <cellStyle name="Output 2 2 2 2 4 4" xfId="28016" xr:uid="{1CCCA214-D2FB-4DC0-82DE-4F9CBA0BE625}"/>
    <cellStyle name="Output 2 2 2 2 5" xfId="9712" xr:uid="{FF8DBF13-0937-4837-9B87-ECA0746F6A42}"/>
    <cellStyle name="Output 2 2 2 2 5 2" xfId="16287" xr:uid="{C567A2BC-059E-4757-BF9B-2AFF50F68849}"/>
    <cellStyle name="Output 2 2 2 2 5 2 2" xfId="36797" xr:uid="{F289DDAC-3515-46F2-AA96-32BBA90142B8}"/>
    <cellStyle name="Output 2 2 2 2 5 3" xfId="31200" xr:uid="{5EC7B2B5-1796-4080-AA04-C0243C9A610A}"/>
    <cellStyle name="Output 2 2 2 2 6" xfId="16276" xr:uid="{4F0F4F25-21E7-42EF-9F59-21AA48DE21B4}"/>
    <cellStyle name="Output 2 2 2 2 6 2" xfId="36786" xr:uid="{D4A3D205-14AD-47BB-B8D7-3F403F66E38E}"/>
    <cellStyle name="Output 2 2 2 2 7" xfId="24234" xr:uid="{D27A31EA-AAFD-4F27-929C-7FBEA3265E4E}"/>
    <cellStyle name="Output 2 2 2 2 8" xfId="48585" xr:uid="{09D14E1A-57D8-41AD-85A0-C8180A4CEEBD}"/>
    <cellStyle name="Output 2 2 2 3" xfId="2589" xr:uid="{5A8E942D-A716-40A5-940A-5BF069903E71}"/>
    <cellStyle name="Output 2 2 2 3 2" xfId="6526" xr:uid="{9910EA0A-7501-415D-A198-BEDFA57D137E}"/>
    <cellStyle name="Output 2 2 2 3 2 2" xfId="16290" xr:uid="{96905104-4DAD-49D3-A9C6-090D4FC3C122}"/>
    <cellStyle name="Output 2 2 2 3 2 2 2" xfId="36800" xr:uid="{E6AA3405-2D54-4337-A3E9-F300E5916213}"/>
    <cellStyle name="Output 2 2 2 3 2 3" xfId="16289" xr:uid="{025CA1FE-FC5B-45BF-BED4-E31D9F40C9B5}"/>
    <cellStyle name="Output 2 2 2 3 2 3 2" xfId="36799" xr:uid="{BD7A2317-2D3B-4B96-B484-66BF13319284}"/>
    <cellStyle name="Output 2 2 2 3 2 4" xfId="28015" xr:uid="{15448515-37DF-4667-AF04-5EC5A2675548}"/>
    <cellStyle name="Output 2 2 2 3 3" xfId="16291" xr:uid="{2EE0AE51-15BB-4835-893F-7FFB3636234F}"/>
    <cellStyle name="Output 2 2 2 3 3 2" xfId="36801" xr:uid="{1D88DE8F-48EB-43D4-B1A3-E389CA1299BE}"/>
    <cellStyle name="Output 2 2 2 3 4" xfId="16288" xr:uid="{69DA412A-F861-48F5-AAC3-4C26A9F87CD9}"/>
    <cellStyle name="Output 2 2 2 3 4 2" xfId="36798" xr:uid="{27A1B8CE-1CEA-4586-816F-F66601C3E71D}"/>
    <cellStyle name="Output 2 2 2 3 5" xfId="24233" xr:uid="{1B4352B6-409C-42A7-824B-D2788083C85F}"/>
    <cellStyle name="Output 2 2 2 4" xfId="3105" xr:uid="{8F2EB954-6B38-411A-8DD0-07F1F109CE79}"/>
    <cellStyle name="Output 2 2 2 4 2" xfId="6931" xr:uid="{0EA98E44-E637-4E6B-AF1E-2BCB9045A5E4}"/>
    <cellStyle name="Output 2 2 2 4 2 2" xfId="16294" xr:uid="{34E9A2D2-193F-4639-9157-E64627A3F738}"/>
    <cellStyle name="Output 2 2 2 4 2 2 2" xfId="36804" xr:uid="{BB411228-8BBF-4495-9844-B346E089D93C}"/>
    <cellStyle name="Output 2 2 2 4 2 3" xfId="16293" xr:uid="{943D63A8-8EBD-455D-ABE8-0358820D9AE9}"/>
    <cellStyle name="Output 2 2 2 4 2 3 2" xfId="36803" xr:uid="{B253F43C-354D-457D-9C75-2B62FF7D8B85}"/>
    <cellStyle name="Output 2 2 2 4 2 4" xfId="28421" xr:uid="{A38EA077-5945-4210-9665-AB9B3FC58CF8}"/>
    <cellStyle name="Output 2 2 2 4 3" xfId="16295" xr:uid="{F2978BE9-1AE3-4557-9EF0-49243D0B25A5}"/>
    <cellStyle name="Output 2 2 2 4 3 2" xfId="36805" xr:uid="{99748D3E-BACD-4D27-959D-9A1CFA71C430}"/>
    <cellStyle name="Output 2 2 2 4 4" xfId="16292" xr:uid="{494BDE52-C4D8-4D2D-A0A6-0F28041F1284}"/>
    <cellStyle name="Output 2 2 2 4 4 2" xfId="36802" xr:uid="{198811DC-D10E-42F3-ABF8-5E4051F04072}"/>
    <cellStyle name="Output 2 2 2 4 5" xfId="24647" xr:uid="{8DE4F3A7-8E78-4D5E-980E-1603A6121011}"/>
    <cellStyle name="Output 2 2 2 5" xfId="3032" xr:uid="{EF675C07-C07F-45E3-96F9-9545225007D4}"/>
    <cellStyle name="Output 2 2 2 5 2" xfId="6859" xr:uid="{268BC364-A7E5-44B7-83F5-A3917A8A3260}"/>
    <cellStyle name="Output 2 2 2 5 2 2" xfId="16297" xr:uid="{933110BD-5C50-446F-8A31-374D78F4E5EC}"/>
    <cellStyle name="Output 2 2 2 5 2 2 2" xfId="36807" xr:uid="{D81AB6A6-0243-451E-BCBF-464B4ECED644}"/>
    <cellStyle name="Output 2 2 2 5 2 3" xfId="28349" xr:uid="{4EF1586C-F6A6-4E24-86CA-392BB06B373E}"/>
    <cellStyle name="Output 2 2 2 5 3" xfId="16296" xr:uid="{005B58FA-21B1-4907-ABE7-DBA307C77163}"/>
    <cellStyle name="Output 2 2 2 5 3 2" xfId="36806" xr:uid="{113ADD36-27A7-44E6-B098-1507ECCF901F}"/>
    <cellStyle name="Output 2 2 2 5 4" xfId="24575" xr:uid="{C5021029-EE9A-4DD7-892A-7339C150B9E6}"/>
    <cellStyle name="Output 2 2 2 6" xfId="4465" xr:uid="{A9B2EC92-D7D9-4E0F-B1EB-8932E3F5527C}"/>
    <cellStyle name="Output 2 2 2 6 2" xfId="8264" xr:uid="{1BA7FB1F-2C19-48F3-ACCA-E325E5AF6E67}"/>
    <cellStyle name="Output 2 2 2 6 2 2" xfId="29754" xr:uid="{2EFF6BDB-78FE-46CB-8252-C5C709BA1F05}"/>
    <cellStyle name="Output 2 2 2 6 3" xfId="25979" xr:uid="{7F1C1022-8F3A-4EAF-9702-0CD5B7A3AD6D}"/>
    <cellStyle name="Output 2 2 2 7" xfId="5865" xr:uid="{FB2D2AA8-1462-4385-9FB5-576236C1523D}"/>
    <cellStyle name="Output 2 2 2 7 2" xfId="9633" xr:uid="{0A9CE317-715E-4026-A13D-BC14BF27AD99}"/>
    <cellStyle name="Output 2 2 2 7 2 2" xfId="31123" xr:uid="{BEA36001-FF5D-43F5-B930-90F0BD672661}"/>
    <cellStyle name="Output 2 2 2 7 3" xfId="27355" xr:uid="{F83A4D7F-C10C-430C-AA4F-3BCE833FEDDD}"/>
    <cellStyle name="Output 2 2 2 8" xfId="5924" xr:uid="{94BC5999-9E23-4353-BC19-CC76C4341363}"/>
    <cellStyle name="Output 2 2 2 8 2" xfId="27411" xr:uid="{75FF07B9-32C1-4839-A803-A2AC718CC55C}"/>
    <cellStyle name="Output 2 2 2 9" xfId="9711" xr:uid="{29B76284-59DF-48FC-BE40-990232C1E577}"/>
    <cellStyle name="Output 2 2 2 9 2" xfId="31199" xr:uid="{251F000B-A45F-4A83-9CC3-791C37178813}"/>
    <cellStyle name="Output 2 2 3" xfId="2591" xr:uid="{62C5A880-8629-481B-9B2A-1DAE20055D1D}"/>
    <cellStyle name="Output 2 2 3 2" xfId="2592" xr:uid="{2E5A4DF5-ED41-4082-A300-27798741B388}"/>
    <cellStyle name="Output 2 2 3 2 2" xfId="3108" xr:uid="{7B3AA180-A2E2-4E98-9904-4D43AB38A6BD}"/>
    <cellStyle name="Output 2 2 3 2 2 2" xfId="6934" xr:uid="{21BF5DE2-805C-4C9D-A1B9-BD0B010DA395}"/>
    <cellStyle name="Output 2 2 3 2 2 2 2" xfId="16302" xr:uid="{48977E48-898A-4EBF-8A72-5B514B49E817}"/>
    <cellStyle name="Output 2 2 3 2 2 2 2 2" xfId="36812" xr:uid="{9C4BA7B7-6017-4901-A1FE-0772199F887A}"/>
    <cellStyle name="Output 2 2 3 2 2 2 3" xfId="16301" xr:uid="{8867832C-A6E6-4420-9DEE-051C5DEABCB1}"/>
    <cellStyle name="Output 2 2 3 2 2 2 3 2" xfId="36811" xr:uid="{9B4E67EA-8B44-44B1-9737-3A998FE6C2A1}"/>
    <cellStyle name="Output 2 2 3 2 2 2 4" xfId="28424" xr:uid="{624CC230-B72E-46EE-AAC5-6EAF5DBEC74F}"/>
    <cellStyle name="Output 2 2 3 2 2 3" xfId="16303" xr:uid="{E3494009-095A-41EA-B53F-1215AD5BD691}"/>
    <cellStyle name="Output 2 2 3 2 2 3 2" xfId="36813" xr:uid="{A6BAFA48-2F9B-425F-ACAC-D4B1395E8C7A}"/>
    <cellStyle name="Output 2 2 3 2 2 4" xfId="16300" xr:uid="{5331202F-0D55-4A3B-B0C6-08D57F0BC885}"/>
    <cellStyle name="Output 2 2 3 2 2 4 2" xfId="36810" xr:uid="{C8537482-1590-4932-AE2C-9B9C02FA2FAD}"/>
    <cellStyle name="Output 2 2 3 2 2 5" xfId="24650" xr:uid="{52AF50D0-B4CB-4D78-88B1-21290177C602}"/>
    <cellStyle name="Output 2 2 3 2 3" xfId="3336" xr:uid="{DB4074C9-F0BA-43D1-8F60-3F5D894BDC02}"/>
    <cellStyle name="Output 2 2 3 2 3 2" xfId="7160" xr:uid="{8CF2C065-CA14-4E86-8D1B-C7D90C88655D}"/>
    <cellStyle name="Output 2 2 3 2 3 2 2" xfId="16306" xr:uid="{F520030F-4182-4148-8D33-76C87B080371}"/>
    <cellStyle name="Output 2 2 3 2 3 2 2 2" xfId="36816" xr:uid="{D6982390-461E-4E1E-AEE4-02D6CB4F42C1}"/>
    <cellStyle name="Output 2 2 3 2 3 2 3" xfId="16305" xr:uid="{C44F9245-C109-4A86-88DD-2E4B68D8627B}"/>
    <cellStyle name="Output 2 2 3 2 3 2 3 2" xfId="36815" xr:uid="{95FFC45D-FEF9-45A1-9DDE-CBD68B2380CE}"/>
    <cellStyle name="Output 2 2 3 2 3 2 4" xfId="28650" xr:uid="{700E3043-1E8C-4062-B28D-4DC2E4C6A892}"/>
    <cellStyle name="Output 2 2 3 2 3 3" xfId="16307" xr:uid="{806CC13B-2172-42D9-A33D-7884268060FD}"/>
    <cellStyle name="Output 2 2 3 2 3 3 2" xfId="36817" xr:uid="{336328A0-00DA-4190-99FA-4DABBABCE32F}"/>
    <cellStyle name="Output 2 2 3 2 3 4" xfId="16304" xr:uid="{B58154DC-EF72-40D9-99F7-920D647726BC}"/>
    <cellStyle name="Output 2 2 3 2 3 4 2" xfId="36814" xr:uid="{179F5D85-67A4-4664-8C2C-4D59E9615385}"/>
    <cellStyle name="Output 2 2 3 2 3 5" xfId="24877" xr:uid="{DF6FA063-8EB7-44BD-8342-1EE1738C0920}"/>
    <cellStyle name="Output 2 2 3 2 4" xfId="6529" xr:uid="{35213D7F-3B7E-45A5-AAD4-A1964380F097}"/>
    <cellStyle name="Output 2 2 3 2 4 2" xfId="16309" xr:uid="{EBE03F7B-3158-4A64-B51E-6A9910646964}"/>
    <cellStyle name="Output 2 2 3 2 4 2 2" xfId="36819" xr:uid="{1B577D12-9CD3-4115-ABE0-7C27F42DD4C7}"/>
    <cellStyle name="Output 2 2 3 2 4 3" xfId="16308" xr:uid="{671791E9-7B1C-423D-983F-3B7CC08B3FEB}"/>
    <cellStyle name="Output 2 2 3 2 4 3 2" xfId="36818" xr:uid="{36B0724F-1D2B-4249-83CC-3BC9C6C3FB78}"/>
    <cellStyle name="Output 2 2 3 2 4 4" xfId="28018" xr:uid="{10764798-13B6-4B00-A994-4BAB34A24F29}"/>
    <cellStyle name="Output 2 2 3 2 5" xfId="9714" xr:uid="{91BF8405-B4F4-40BC-817B-2530965D6F83}"/>
    <cellStyle name="Output 2 2 3 2 5 2" xfId="16310" xr:uid="{E70767DC-7CBB-43FA-A2B5-CAA1D4A993CF}"/>
    <cellStyle name="Output 2 2 3 2 5 2 2" xfId="36820" xr:uid="{C959BFCC-8D76-42EE-960F-AC92CDAFA6DE}"/>
    <cellStyle name="Output 2 2 3 2 5 3" xfId="31202" xr:uid="{F5F3FC06-B1DD-4472-9203-3E8B8C4A67A1}"/>
    <cellStyle name="Output 2 2 3 2 6" xfId="16299" xr:uid="{0A3D2084-1D3D-42E4-87F0-D6C21DB345DD}"/>
    <cellStyle name="Output 2 2 3 2 6 2" xfId="36809" xr:uid="{94EE06F8-CC48-4C31-8DB5-A5F9E4F22226}"/>
    <cellStyle name="Output 2 2 3 2 7" xfId="24236" xr:uid="{BE76EB00-3B37-47E4-81D2-D3EAC819C09D}"/>
    <cellStyle name="Output 2 2 3 3" xfId="3107" xr:uid="{892975B0-8E0C-41A1-94D0-2BFF19A44524}"/>
    <cellStyle name="Output 2 2 3 3 2" xfId="6933" xr:uid="{3053CDBF-CC98-4DA3-8F27-240D00E5FA98}"/>
    <cellStyle name="Output 2 2 3 3 2 2" xfId="16313" xr:uid="{DF5A70F9-7E36-4822-87C4-3BF785493025}"/>
    <cellStyle name="Output 2 2 3 3 2 2 2" xfId="36823" xr:uid="{4DCE2EF0-F021-4D81-8697-4D9E33C55449}"/>
    <cellStyle name="Output 2 2 3 3 2 3" xfId="16312" xr:uid="{F88023A6-FC8E-4704-8B6A-FC6A294212F3}"/>
    <cellStyle name="Output 2 2 3 3 2 3 2" xfId="36822" xr:uid="{63A54ED4-3ED5-4436-87D3-5FF54EA0AE0C}"/>
    <cellStyle name="Output 2 2 3 3 2 4" xfId="28423" xr:uid="{F35B32A3-0CCE-4130-A0F8-428039F9F5BA}"/>
    <cellStyle name="Output 2 2 3 3 3" xfId="16314" xr:uid="{3B3EA658-AD56-43FA-BCEE-492C58C35478}"/>
    <cellStyle name="Output 2 2 3 3 3 2" xfId="36824" xr:uid="{8A38F235-8386-4D4D-B8AB-2163410A52A0}"/>
    <cellStyle name="Output 2 2 3 3 4" xfId="16311" xr:uid="{EDE15986-BD4A-4C0C-9091-78DAD2130FBD}"/>
    <cellStyle name="Output 2 2 3 3 4 2" xfId="36821" xr:uid="{E00D9172-70B9-4044-9C22-AD4C7C3FA9C5}"/>
    <cellStyle name="Output 2 2 3 3 5" xfId="24649" xr:uid="{378F4F88-731C-45EE-8B5B-35569E033DB1}"/>
    <cellStyle name="Output 2 2 3 4" xfId="2355" xr:uid="{3DDA601A-F7A1-43BB-B238-A4D729D36A67}"/>
    <cellStyle name="Output 2 2 3 4 2" xfId="6418" xr:uid="{B5BA61D1-404A-4EE6-A015-850F659F25DD}"/>
    <cellStyle name="Output 2 2 3 4 2 2" xfId="16317" xr:uid="{883066E6-7D1F-4239-A29D-4F1F5B2465C6}"/>
    <cellStyle name="Output 2 2 3 4 2 2 2" xfId="36827" xr:uid="{410736D2-1FB5-45CB-AC96-C592138995FA}"/>
    <cellStyle name="Output 2 2 3 4 2 3" xfId="16316" xr:uid="{BAA4511D-8F8C-4D28-BCF9-68D19981E7C7}"/>
    <cellStyle name="Output 2 2 3 4 2 3 2" xfId="36826" xr:uid="{6956C690-3D8F-4751-9E30-31281E97D953}"/>
    <cellStyle name="Output 2 2 3 4 2 4" xfId="27907" xr:uid="{010C30D0-34A5-4F49-AE73-CF6858F19EB7}"/>
    <cellStyle name="Output 2 2 3 4 3" xfId="16318" xr:uid="{880A1B6D-8FED-4181-A14B-49B80C652697}"/>
    <cellStyle name="Output 2 2 3 4 3 2" xfId="36828" xr:uid="{04EED1A3-3523-46BD-B700-D2CFA382F7CF}"/>
    <cellStyle name="Output 2 2 3 4 4" xfId="16315" xr:uid="{C177EF45-0CA7-4604-9889-ADBF0DE00155}"/>
    <cellStyle name="Output 2 2 3 4 4 2" xfId="36825" xr:uid="{517E21E6-A49B-44C5-9BAD-B02A1CAD2EE2}"/>
    <cellStyle name="Output 2 2 3 4 5" xfId="24067" xr:uid="{1FA07EA3-E67A-4D9B-A0F9-6854B1C36736}"/>
    <cellStyle name="Output 2 2 3 5" xfId="6528" xr:uid="{506A08AB-3B24-4D51-A3B6-9A74620C2F5C}"/>
    <cellStyle name="Output 2 2 3 5 2" xfId="16320" xr:uid="{A81C67C1-843F-4A09-AE70-E5E6C9E90D39}"/>
    <cellStyle name="Output 2 2 3 5 2 2" xfId="36830" xr:uid="{C8A0C62A-2A4E-4579-A017-5C097B495980}"/>
    <cellStyle name="Output 2 2 3 5 3" xfId="16319" xr:uid="{68342EAD-6198-4381-AB16-B8EB576309F8}"/>
    <cellStyle name="Output 2 2 3 5 3 2" xfId="36829" xr:uid="{DC4B72E2-0C19-4777-89C6-5A1D9E02EB4C}"/>
    <cellStyle name="Output 2 2 3 5 4" xfId="28017" xr:uid="{4E34D684-77E0-431B-9D94-CDD9CC89DBB4}"/>
    <cellStyle name="Output 2 2 3 6" xfId="9713" xr:uid="{7D21F8E3-FBBC-45B4-AB7D-CE46D9E52AA2}"/>
    <cellStyle name="Output 2 2 3 6 2" xfId="31201" xr:uid="{64146D85-ACD2-46CF-9661-31B82BE9109A}"/>
    <cellStyle name="Output 2 2 3 7" xfId="16298" xr:uid="{B3A07593-262C-4414-B698-34003E18A17B}"/>
    <cellStyle name="Output 2 2 3 7 2" xfId="36808" xr:uid="{8AFEB1DB-099C-4F66-BB8D-0D572FAC3E09}"/>
    <cellStyle name="Output 2 2 3 8" xfId="24235" xr:uid="{40FE60F3-B495-471C-BA08-125FCD51D65F}"/>
    <cellStyle name="Output 2 2 3 9" xfId="48584" xr:uid="{0275E647-FD63-489F-82DB-0020E369D893}"/>
    <cellStyle name="Output 2 2 4" xfId="2593" xr:uid="{901A5F82-5971-4466-823E-365DD0D095EF}"/>
    <cellStyle name="Output 2 2 4 2" xfId="3109" xr:uid="{1D5654DB-D64F-4BED-9012-38C72905F088}"/>
    <cellStyle name="Output 2 2 4 2 2" xfId="6935" xr:uid="{399F9269-7A67-43DF-A9F5-AFF9056B5530}"/>
    <cellStyle name="Output 2 2 4 2 2 2" xfId="16324" xr:uid="{51E686E3-C6E4-462E-86DF-9C5974A75C29}"/>
    <cellStyle name="Output 2 2 4 2 2 2 2" xfId="16325" xr:uid="{56A6BC26-8729-48CB-8D6D-012484501B5E}"/>
    <cellStyle name="Output 2 2 4 2 2 2 2 2" xfId="36835" xr:uid="{CC665716-D9BA-4F55-9B89-DC5B23AF604D}"/>
    <cellStyle name="Output 2 2 4 2 2 2 3" xfId="36834" xr:uid="{9C5D1B1C-00BC-4600-A8E5-BC4C428A5CA8}"/>
    <cellStyle name="Output 2 2 4 2 2 3" xfId="16326" xr:uid="{9F1F7DBD-7E8B-491A-A47F-E5BB405A2C6C}"/>
    <cellStyle name="Output 2 2 4 2 2 3 2" xfId="36836" xr:uid="{B3D3E2CE-02B9-4B19-8D03-43283EB082BC}"/>
    <cellStyle name="Output 2 2 4 2 2 4" xfId="16323" xr:uid="{5DFDC41E-88DB-461E-94F7-B03D89055FC3}"/>
    <cellStyle name="Output 2 2 4 2 2 4 2" xfId="36833" xr:uid="{B8373E4B-5367-462A-9A28-D4B70568FA48}"/>
    <cellStyle name="Output 2 2 4 2 2 5" xfId="28425" xr:uid="{846CBBEA-D90E-4459-8810-EB05A6AF72E0}"/>
    <cellStyle name="Output 2 2 4 2 3" xfId="16327" xr:uid="{C27112A4-5848-41BB-A1FF-066032B84D2B}"/>
    <cellStyle name="Output 2 2 4 2 3 2" xfId="16328" xr:uid="{B086E9DF-66D7-4CC4-842C-216A65F993ED}"/>
    <cellStyle name="Output 2 2 4 2 3 2 2" xfId="16329" xr:uid="{40B2614D-3737-47A8-800E-DE882A456918}"/>
    <cellStyle name="Output 2 2 4 2 3 2 2 2" xfId="36839" xr:uid="{139A5DA1-E65B-4960-8548-69FFE7254A99}"/>
    <cellStyle name="Output 2 2 4 2 3 2 3" xfId="36838" xr:uid="{D6D4C5E0-2EC9-4463-AE1C-4D232A4E10DC}"/>
    <cellStyle name="Output 2 2 4 2 3 3" xfId="16330" xr:uid="{E42342A3-8D15-455E-B838-E57004BADE00}"/>
    <cellStyle name="Output 2 2 4 2 3 3 2" xfId="36840" xr:uid="{2206B1A2-867D-4A7C-8FDE-2ABCC5E02DBD}"/>
    <cellStyle name="Output 2 2 4 2 3 4" xfId="36837" xr:uid="{AA254450-7149-46C6-9EB1-6CAC5A08233C}"/>
    <cellStyle name="Output 2 2 4 2 4" xfId="16331" xr:uid="{1EF42929-13C4-4C3F-972A-4DFCE580BB4E}"/>
    <cellStyle name="Output 2 2 4 2 4 2" xfId="16332" xr:uid="{BFF0C6FE-7731-48D0-AB9D-0345FD6B6012}"/>
    <cellStyle name="Output 2 2 4 2 4 2 2" xfId="36842" xr:uid="{35288F69-B09A-4AE5-B719-A643B4376ABD}"/>
    <cellStyle name="Output 2 2 4 2 4 3" xfId="36841" xr:uid="{41510EB6-9673-4926-94C2-6A5F5708088C}"/>
    <cellStyle name="Output 2 2 4 2 5" xfId="16333" xr:uid="{E185709A-FB93-42CC-804B-026EF0DDC0DF}"/>
    <cellStyle name="Output 2 2 4 2 5 2" xfId="36843" xr:uid="{CB36E337-03E1-4DAB-88C7-5313F07B2919}"/>
    <cellStyle name="Output 2 2 4 2 6" xfId="16322" xr:uid="{EF306758-876C-41C0-93C2-7ECCD44D73EE}"/>
    <cellStyle name="Output 2 2 4 2 6 2" xfId="36832" xr:uid="{8F2C1234-6D7F-41E8-9411-C3BA11F7317E}"/>
    <cellStyle name="Output 2 2 4 2 7" xfId="24651" xr:uid="{EE28EEE1-7E59-4D0E-B661-EC5683D666DA}"/>
    <cellStyle name="Output 2 2 4 3" xfId="3030" xr:uid="{2A019583-8D39-47E4-B570-7B9BAF873EBB}"/>
    <cellStyle name="Output 2 2 4 3 2" xfId="6857" xr:uid="{B54843F4-BD27-4F68-9A21-3788C3A241D9}"/>
    <cellStyle name="Output 2 2 4 3 2 2" xfId="16336" xr:uid="{97D86DE5-C6DB-40AA-8D68-0F6A82548AB9}"/>
    <cellStyle name="Output 2 2 4 3 2 2 2" xfId="36846" xr:uid="{A6850C43-CD70-447F-AAC2-62661102553C}"/>
    <cellStyle name="Output 2 2 4 3 2 3" xfId="16335" xr:uid="{6B98C252-93B2-4203-9D50-A6486E0B5EE5}"/>
    <cellStyle name="Output 2 2 4 3 2 3 2" xfId="36845" xr:uid="{6C6CF675-0425-4DCA-B18A-CD404F76108F}"/>
    <cellStyle name="Output 2 2 4 3 2 4" xfId="28347" xr:uid="{421854C8-019E-4C44-BE20-341A23A780D4}"/>
    <cellStyle name="Output 2 2 4 3 3" xfId="16337" xr:uid="{72C420CE-5B9F-4163-8C5E-C118EF6CB063}"/>
    <cellStyle name="Output 2 2 4 3 3 2" xfId="36847" xr:uid="{0FC1DE15-F133-412C-A7BE-E7FC361F0AF3}"/>
    <cellStyle name="Output 2 2 4 3 4" xfId="16334" xr:uid="{3EC351AF-8199-43E2-A87A-6D914F7CAC1F}"/>
    <cellStyle name="Output 2 2 4 3 4 2" xfId="36844" xr:uid="{E1B80E33-6CD5-43CF-80DB-24585380023B}"/>
    <cellStyle name="Output 2 2 4 3 5" xfId="24573" xr:uid="{BBADF935-74B6-497E-8CC1-1BAB99474D4C}"/>
    <cellStyle name="Output 2 2 4 4" xfId="6530" xr:uid="{0ECAB671-7A38-4FE0-9E46-70FE88660E43}"/>
    <cellStyle name="Output 2 2 4 4 2" xfId="16339" xr:uid="{E82B63B7-8346-44E8-9736-C80D7E247207}"/>
    <cellStyle name="Output 2 2 4 4 2 2" xfId="16340" xr:uid="{3E3E1EE1-B204-4130-8896-AF0FBD4D4233}"/>
    <cellStyle name="Output 2 2 4 4 2 2 2" xfId="36850" xr:uid="{F3040C7C-74E4-45AF-938B-13791C5D0463}"/>
    <cellStyle name="Output 2 2 4 4 2 3" xfId="36849" xr:uid="{F08000C6-91C9-4217-B635-8EFADA2C1CD6}"/>
    <cellStyle name="Output 2 2 4 4 3" xfId="16341" xr:uid="{829DC984-ADBF-450E-88B0-19FE72FBA1A3}"/>
    <cellStyle name="Output 2 2 4 4 3 2" xfId="36851" xr:uid="{E52E5ADF-D64D-47A8-AAD3-442CFD0BE38F}"/>
    <cellStyle name="Output 2 2 4 4 4" xfId="16338" xr:uid="{C312E3C7-7B70-440D-9596-D32BD5275E72}"/>
    <cellStyle name="Output 2 2 4 4 4 2" xfId="36848" xr:uid="{D99E2703-61AD-4FD2-AA96-AE6CA8A95085}"/>
    <cellStyle name="Output 2 2 4 4 5" xfId="28019" xr:uid="{163BDBCF-63D1-44F1-ABAF-138B80AD3596}"/>
    <cellStyle name="Output 2 2 4 5" xfId="9715" xr:uid="{3F248171-56A6-4BE8-A426-447CB2D41F1E}"/>
    <cellStyle name="Output 2 2 4 5 2" xfId="16343" xr:uid="{CF1797B3-695F-4AE9-AB87-8D4A682C97C5}"/>
    <cellStyle name="Output 2 2 4 5 2 2" xfId="36853" xr:uid="{68E3EAD3-2D61-49C4-9C8B-20EA52AEA590}"/>
    <cellStyle name="Output 2 2 4 5 3" xfId="16342" xr:uid="{69F1AB4C-28FA-4666-9CC4-F98C662BFCEF}"/>
    <cellStyle name="Output 2 2 4 5 3 2" xfId="36852" xr:uid="{6921EE1E-26A5-438F-9883-F6ACA9AC332E}"/>
    <cellStyle name="Output 2 2 4 5 4" xfId="31203" xr:uid="{12CA91DE-C931-4D6D-AC6B-A17737A46A69}"/>
    <cellStyle name="Output 2 2 4 6" xfId="16321" xr:uid="{791BF299-35A1-4CF2-9DDF-0B4006993706}"/>
    <cellStyle name="Output 2 2 4 6 2" xfId="36831" xr:uid="{3443BC0F-1892-45C7-B8B1-95C474EAA1BD}"/>
    <cellStyle name="Output 2 2 4 7" xfId="24237" xr:uid="{FA11E40B-48A3-4BEB-ADA7-CE47753BFD64}"/>
    <cellStyle name="Output 2 2 5" xfId="2588" xr:uid="{84F83EA7-2FF3-41FD-86BF-51D9060B9B39}"/>
    <cellStyle name="Output 2 2 5 2" xfId="6525" xr:uid="{3DE27173-2CFB-4340-95E0-8DBFDFEDB810}"/>
    <cellStyle name="Output 2 2 5 2 2" xfId="16346" xr:uid="{95272062-CCCC-4BC7-8EC8-6B4E83F43810}"/>
    <cellStyle name="Output 2 2 5 2 2 2" xfId="16347" xr:uid="{62FEEAB1-55BD-4D9C-8E2D-EA90CFEACA44}"/>
    <cellStyle name="Output 2 2 5 2 2 2 2" xfId="36857" xr:uid="{73FEB536-7DB3-4436-8657-E3F271392C6A}"/>
    <cellStyle name="Output 2 2 5 2 2 3" xfId="36856" xr:uid="{411DA15B-90A7-4FE9-BEC5-F67E6C692D11}"/>
    <cellStyle name="Output 2 2 5 2 3" xfId="16348" xr:uid="{A1FD562F-52F6-42B4-98D2-41C8C80E57A3}"/>
    <cellStyle name="Output 2 2 5 2 3 2" xfId="36858" xr:uid="{F945760A-965B-4B6F-A6B8-9B52241D501D}"/>
    <cellStyle name="Output 2 2 5 2 4" xfId="16345" xr:uid="{56A30E63-C22F-48A2-9E20-9CB74B171692}"/>
    <cellStyle name="Output 2 2 5 2 4 2" xfId="36855" xr:uid="{496E474B-CA02-449C-AA13-0C8DE3408B1D}"/>
    <cellStyle name="Output 2 2 5 2 5" xfId="28014" xr:uid="{E13D0C5C-22D3-4983-A169-8DA4AF3F4107}"/>
    <cellStyle name="Output 2 2 5 3" xfId="16349" xr:uid="{FCCDD2B0-1294-4229-9F25-72E280EFA133}"/>
    <cellStyle name="Output 2 2 5 3 2" xfId="16350" xr:uid="{D71C7BD2-ECCA-46D2-A49D-03998E613581}"/>
    <cellStyle name="Output 2 2 5 3 2 2" xfId="16351" xr:uid="{A9FC69B6-0764-40EB-9BA1-1DF866104EDD}"/>
    <cellStyle name="Output 2 2 5 3 2 2 2" xfId="36861" xr:uid="{CB0EF30C-24F7-40B4-B0FE-67931E6D1CF6}"/>
    <cellStyle name="Output 2 2 5 3 2 3" xfId="36860" xr:uid="{B7EE43CB-1B69-452B-91F6-194BBAC4AD02}"/>
    <cellStyle name="Output 2 2 5 3 3" xfId="16352" xr:uid="{EEE927AD-685D-49E1-A544-49B270E1A4BA}"/>
    <cellStyle name="Output 2 2 5 3 3 2" xfId="36862" xr:uid="{5E1E092D-864E-4660-AF56-3301C222B679}"/>
    <cellStyle name="Output 2 2 5 3 4" xfId="36859" xr:uid="{253A5759-E52B-475D-8896-2B9E1BD93223}"/>
    <cellStyle name="Output 2 2 5 4" xfId="16353" xr:uid="{38C9C596-5635-4CCF-81EB-52A5C5B3E1FE}"/>
    <cellStyle name="Output 2 2 5 4 2" xfId="16354" xr:uid="{C261EBD1-F3D8-4696-9E2E-9DDC3D5B403B}"/>
    <cellStyle name="Output 2 2 5 4 2 2" xfId="36864" xr:uid="{9D2DB223-0291-468C-BF8E-228A7014D3C2}"/>
    <cellStyle name="Output 2 2 5 4 3" xfId="36863" xr:uid="{0A449912-C653-454E-8315-5E3C3906ED18}"/>
    <cellStyle name="Output 2 2 5 5" xfId="16355" xr:uid="{EE4DAFF6-249C-4C0E-9DC0-AED54A17C94C}"/>
    <cellStyle name="Output 2 2 5 5 2" xfId="36865" xr:uid="{4CD6B26D-A4BD-43B0-A926-B09D997C1D3A}"/>
    <cellStyle name="Output 2 2 5 6" xfId="16344" xr:uid="{6927847A-A843-4A8A-826A-6F966BE79A2D}"/>
    <cellStyle name="Output 2 2 5 6 2" xfId="36854" xr:uid="{C7B1F9EE-0ADB-41A5-9F49-9371A6122B03}"/>
    <cellStyle name="Output 2 2 5 7" xfId="24232" xr:uid="{30720C8E-B598-4CD1-AC37-B38752516F4A}"/>
    <cellStyle name="Output 2 2 6" xfId="3104" xr:uid="{9911D4B4-0B3A-4DEB-901D-E7D0CF8FC398}"/>
    <cellStyle name="Output 2 2 6 2" xfId="6930" xr:uid="{55AFE0F4-A625-4939-99AD-1D870CC95418}"/>
    <cellStyle name="Output 2 2 6 2 2" xfId="16358" xr:uid="{B82D9962-B660-4012-B671-FC894BC7AA1F}"/>
    <cellStyle name="Output 2 2 6 2 2 2" xfId="36868" xr:uid="{CC9014B8-781C-43F0-8ECA-10087DE1006A}"/>
    <cellStyle name="Output 2 2 6 2 3" xfId="16357" xr:uid="{8821057F-095F-4892-B1C2-645D45B73E22}"/>
    <cellStyle name="Output 2 2 6 2 3 2" xfId="36867" xr:uid="{3F0B807B-28ED-430F-A3DF-346C8386FEA4}"/>
    <cellStyle name="Output 2 2 6 2 4" xfId="28420" xr:uid="{C5E1E5AC-EC8D-4587-ABDA-DB1BF5FCBCEF}"/>
    <cellStyle name="Output 2 2 6 3" xfId="16359" xr:uid="{7E10FE0B-8CCA-4267-9C54-6419FDD954A0}"/>
    <cellStyle name="Output 2 2 6 3 2" xfId="36869" xr:uid="{77F3A129-2B6C-44A7-AB15-CB36E9438712}"/>
    <cellStyle name="Output 2 2 6 4" xfId="16356" xr:uid="{70B46BD1-6E5D-41A8-B367-9BE88FF3B4EA}"/>
    <cellStyle name="Output 2 2 6 4 2" xfId="36866" xr:uid="{726B8900-C799-4261-AE12-606E11E400E2}"/>
    <cellStyle name="Output 2 2 6 5" xfId="24646" xr:uid="{CF86BC01-8F7E-43F2-91A4-404C92345B94}"/>
    <cellStyle name="Output 2 2 7" xfId="3033" xr:uid="{F40750CF-487C-4E68-BADC-E7069CA973DA}"/>
    <cellStyle name="Output 2 2 7 2" xfId="6860" xr:uid="{90BDE097-92E0-4F6A-BFDB-EBC430D7297B}"/>
    <cellStyle name="Output 2 2 7 2 2" xfId="16362" xr:uid="{B7ACCB9C-E859-40C7-969C-2D30A5414BD7}"/>
    <cellStyle name="Output 2 2 7 2 2 2" xfId="36872" xr:uid="{4D387296-4FA9-4B6D-B47D-8812435209F9}"/>
    <cellStyle name="Output 2 2 7 2 3" xfId="16361" xr:uid="{67EDBF3E-67C2-4D0B-85ED-226C7A1C818E}"/>
    <cellStyle name="Output 2 2 7 2 3 2" xfId="36871" xr:uid="{5F393B8F-A52B-44A5-A1EC-A6861B5BDE18}"/>
    <cellStyle name="Output 2 2 7 2 4" xfId="28350" xr:uid="{19FBAF72-020D-46D6-A162-C0E63497DADC}"/>
    <cellStyle name="Output 2 2 7 3" xfId="16363" xr:uid="{31EC5B2A-B1D5-4A60-ADF9-8D0F7DFED180}"/>
    <cellStyle name="Output 2 2 7 3 2" xfId="36873" xr:uid="{678508A3-8624-40AA-9AC7-4CA13C74357E}"/>
    <cellStyle name="Output 2 2 7 4" xfId="16360" xr:uid="{4929916C-F22B-42C9-B27B-CBC1BE6B46E8}"/>
    <cellStyle name="Output 2 2 7 4 2" xfId="36870" xr:uid="{D01E807B-9BDD-414C-9538-3CF76A6D8CDF}"/>
    <cellStyle name="Output 2 2 7 5" xfId="24576" xr:uid="{6DFE19AA-D348-4CA3-82A9-252DC89D88F7}"/>
    <cellStyle name="Output 2 2 8" xfId="4464" xr:uid="{CDB7134B-D739-4FDD-ABFA-89BC5AD91E30}"/>
    <cellStyle name="Output 2 2 8 2" xfId="8263" xr:uid="{082DFA04-788A-4089-83B3-D19A7C85F7F1}"/>
    <cellStyle name="Output 2 2 8 2 2" xfId="16365" xr:uid="{3405D535-61D5-47A6-B014-9BAD12C0C327}"/>
    <cellStyle name="Output 2 2 8 2 2 2" xfId="36875" xr:uid="{6A9C80F8-AA3F-4995-90F6-E627232F1582}"/>
    <cellStyle name="Output 2 2 8 2 3" xfId="29753" xr:uid="{F3A9FF86-AF0E-40E5-92F3-BF155FE3CC20}"/>
    <cellStyle name="Output 2 2 8 3" xfId="16364" xr:uid="{FA130FD5-214C-4275-9246-AAE333BA25C9}"/>
    <cellStyle name="Output 2 2 8 3 2" xfId="36874" xr:uid="{BB13D0C1-134D-4E63-8572-4BA009D47372}"/>
    <cellStyle name="Output 2 2 8 4" xfId="25978" xr:uid="{2EF60F7E-A7A3-415D-94C2-5E34DC6BAD9A}"/>
    <cellStyle name="Output 2 2 9" xfId="5864" xr:uid="{AF0C391A-F7BE-4940-AFA5-AA9E0B9A0C34}"/>
    <cellStyle name="Output 2 2 9 2" xfId="9632" xr:uid="{87679792-1625-480D-9377-FC9F79081E20}"/>
    <cellStyle name="Output 2 2 9 2 2" xfId="31122" xr:uid="{8C59C8BE-FC8E-45EC-B730-040280B83934}"/>
    <cellStyle name="Output 2 2 9 3" xfId="16366" xr:uid="{3401DA71-038A-4B8F-900E-9E914B414502}"/>
    <cellStyle name="Output 2 2 9 3 2" xfId="36876" xr:uid="{6889DDC1-D706-4C2E-A0A0-59A080F3D1DB}"/>
    <cellStyle name="Output 2 2 9 4" xfId="27354" xr:uid="{2CDF9756-9782-437C-AD48-8BE21A82C26A}"/>
    <cellStyle name="Output 2 20" xfId="1834" xr:uid="{689365F3-8653-4E3C-A26C-E25D45CD2459}"/>
    <cellStyle name="Output 2 3" xfId="2115" xr:uid="{FB301B32-B37C-4FDC-9420-8476D750F584}"/>
    <cellStyle name="Output 2 3 10" xfId="23839" xr:uid="{C28999D7-B74E-4E69-837B-5FAE09E32768}"/>
    <cellStyle name="Output 2 3 11" xfId="45374" xr:uid="{9069E9B8-D552-430E-B300-B2006545D576}"/>
    <cellStyle name="Output 2 3 12" xfId="45523" xr:uid="{81F4EDAA-FB8B-480A-90C9-BDCE38A57361}"/>
    <cellStyle name="Output 2 3 13" xfId="47101" xr:uid="{DD55042C-C77D-441B-9298-A2802CB38ED1}"/>
    <cellStyle name="Output 2 3 2" xfId="2595" xr:uid="{F7FDF802-BA64-4166-ACF8-3338068FC84B}"/>
    <cellStyle name="Output 2 3 2 2" xfId="3111" xr:uid="{89B907C9-87D5-4A7B-8F5B-FFF1AC1519F6}"/>
    <cellStyle name="Output 2 3 2 2 2" xfId="6937" xr:uid="{57D68AC7-C94C-47EC-8D4A-ACA0A8DF381C}"/>
    <cellStyle name="Output 2 3 2 2 2 2" xfId="16371" xr:uid="{B095969E-0E7B-4451-BD3D-B92E8B9E266C}"/>
    <cellStyle name="Output 2 3 2 2 2 2 2" xfId="36881" xr:uid="{67940B43-7D24-498F-9B4D-06E2B614B00A}"/>
    <cellStyle name="Output 2 3 2 2 2 3" xfId="16370" xr:uid="{9F81042B-D199-49A9-923E-029C0AA4D536}"/>
    <cellStyle name="Output 2 3 2 2 2 3 2" xfId="36880" xr:uid="{A9B03D6F-1500-4872-8FDC-3892E8672EF3}"/>
    <cellStyle name="Output 2 3 2 2 2 4" xfId="28427" xr:uid="{184E5832-53F8-4DC6-9505-B810D6719ED1}"/>
    <cellStyle name="Output 2 3 2 2 3" xfId="16372" xr:uid="{C17D0FB7-FEFD-42A0-9014-9878D43410A0}"/>
    <cellStyle name="Output 2 3 2 2 3 2" xfId="36882" xr:uid="{C06C7C9F-A01C-4A02-8C31-790979C827AA}"/>
    <cellStyle name="Output 2 3 2 2 4" xfId="16369" xr:uid="{2BAF96AF-411C-4672-89FB-746619A08304}"/>
    <cellStyle name="Output 2 3 2 2 4 2" xfId="36879" xr:uid="{0BBC61F1-CB48-4DF7-88C6-E9E7F5641EE3}"/>
    <cellStyle name="Output 2 3 2 2 5" xfId="24653" xr:uid="{9F41E3C7-333A-45ED-B650-66F218B65232}"/>
    <cellStyle name="Output 2 3 2 3" xfId="3335" xr:uid="{B7121081-DCDE-43F8-8EF4-B6CBDEBBF233}"/>
    <cellStyle name="Output 2 3 2 3 2" xfId="7159" xr:uid="{261E357A-00B1-4858-BC90-CE1793512925}"/>
    <cellStyle name="Output 2 3 2 3 2 2" xfId="16375" xr:uid="{68BDA404-D625-49CA-8350-4F2B129F6497}"/>
    <cellStyle name="Output 2 3 2 3 2 2 2" xfId="36885" xr:uid="{D11E8775-0AEE-46D4-9FE7-96459F2050E3}"/>
    <cellStyle name="Output 2 3 2 3 2 3" xfId="16374" xr:uid="{F7D48F07-9D8D-49C9-A9E8-BFFFD9ED3DB3}"/>
    <cellStyle name="Output 2 3 2 3 2 3 2" xfId="36884" xr:uid="{9D3A1CBD-FFFE-4B7E-B575-C4721BCF544D}"/>
    <cellStyle name="Output 2 3 2 3 2 4" xfId="28649" xr:uid="{56536E8F-D12C-428A-B9F8-35259600BB95}"/>
    <cellStyle name="Output 2 3 2 3 3" xfId="16376" xr:uid="{B8D555E7-3C29-4E4A-AEEF-35BFFE1B5489}"/>
    <cellStyle name="Output 2 3 2 3 3 2" xfId="36886" xr:uid="{D6B95CEA-77E9-492D-9BF7-525BEC652CDE}"/>
    <cellStyle name="Output 2 3 2 3 4" xfId="16373" xr:uid="{C2ED18F3-CF1E-40B5-BB0C-CBDE536915A4}"/>
    <cellStyle name="Output 2 3 2 3 4 2" xfId="36883" xr:uid="{1530E37C-158D-4EF0-94CF-C59D721793B4}"/>
    <cellStyle name="Output 2 3 2 3 5" xfId="24876" xr:uid="{E23C02F9-0270-4EFD-95E6-47F129397B92}"/>
    <cellStyle name="Output 2 3 2 4" xfId="6532" xr:uid="{BA282342-817C-4D8F-9085-68F96AF8D982}"/>
    <cellStyle name="Output 2 3 2 4 2" xfId="16378" xr:uid="{91BB980D-EA21-47B1-9555-1532E1118841}"/>
    <cellStyle name="Output 2 3 2 4 2 2" xfId="36888" xr:uid="{546D9393-0BB6-44F2-8119-AA460095C477}"/>
    <cellStyle name="Output 2 3 2 4 3" xfId="16377" xr:uid="{B554E316-176B-4EA7-9390-B2AC03146D78}"/>
    <cellStyle name="Output 2 3 2 4 3 2" xfId="36887" xr:uid="{B48A52F2-3FA6-4C59-8E35-00071B535740}"/>
    <cellStyle name="Output 2 3 2 4 4" xfId="28021" xr:uid="{2FCA5801-679C-4B99-8C01-7701A8CFF7D7}"/>
    <cellStyle name="Output 2 3 2 5" xfId="9717" xr:uid="{FB5F4999-D9D6-409B-AFCB-1523751A5C22}"/>
    <cellStyle name="Output 2 3 2 5 2" xfId="16379" xr:uid="{38EE5028-96C3-4C56-B2CE-3200CF96822A}"/>
    <cellStyle name="Output 2 3 2 5 2 2" xfId="36889" xr:uid="{E50DD47F-F879-4229-B75A-07BBB1FAA896}"/>
    <cellStyle name="Output 2 3 2 5 3" xfId="31205" xr:uid="{A5152C8D-177D-463F-8CB6-44DDFA662BDD}"/>
    <cellStyle name="Output 2 3 2 6" xfId="16368" xr:uid="{6E8ED270-29B1-4A5A-A840-BA4D74177BBF}"/>
    <cellStyle name="Output 2 3 2 6 2" xfId="36878" xr:uid="{5E0F837E-72F3-4B97-81FE-DC88426E76FD}"/>
    <cellStyle name="Output 2 3 2 7" xfId="24239" xr:uid="{7BD7E2CA-2016-4C4C-93D1-933CBE39A5C5}"/>
    <cellStyle name="Output 2 3 2 8" xfId="48859" xr:uid="{7394B162-A4E7-43BE-9E83-E59CEECE77C5}"/>
    <cellStyle name="Output 2 3 3" xfId="2594" xr:uid="{F30E0B73-D5F9-4657-806C-95880817202C}"/>
    <cellStyle name="Output 2 3 3 2" xfId="6531" xr:uid="{22439E2D-22CA-41F5-BB7C-1DB8A8CEF747}"/>
    <cellStyle name="Output 2 3 3 2 2" xfId="16382" xr:uid="{E875A34F-C603-426D-BB7A-20C359A7DF8C}"/>
    <cellStyle name="Output 2 3 3 2 2 2" xfId="36892" xr:uid="{1D8DC351-5CF5-49B8-A0EF-9F0D1CBB5010}"/>
    <cellStyle name="Output 2 3 3 2 3" xfId="16381" xr:uid="{596DE20C-EB3B-4036-912F-5385C0F76B72}"/>
    <cellStyle name="Output 2 3 3 2 3 2" xfId="36891" xr:uid="{0F25646C-D692-4682-B82F-DCDA691D1B3D}"/>
    <cellStyle name="Output 2 3 3 2 4" xfId="28020" xr:uid="{30709AC8-6825-43D3-B653-A924E45F5778}"/>
    <cellStyle name="Output 2 3 3 3" xfId="16383" xr:uid="{05264B4F-8303-4EF2-B263-29648679C1D6}"/>
    <cellStyle name="Output 2 3 3 3 2" xfId="36893" xr:uid="{7D0D0FE7-07BC-482F-B576-A334CC2E4AE5}"/>
    <cellStyle name="Output 2 3 3 4" xfId="16380" xr:uid="{A933638F-23FA-4650-A2FB-0D35C6891E95}"/>
    <cellStyle name="Output 2 3 3 4 2" xfId="36890" xr:uid="{7CA710A2-B9CF-4CDD-9C2F-B285459B7D42}"/>
    <cellStyle name="Output 2 3 3 5" xfId="24238" xr:uid="{8D7438D1-7204-49FF-A5F6-B977D4771A27}"/>
    <cellStyle name="Output 2 3 4" xfId="2515" xr:uid="{ACE60461-DAB4-4C11-BC14-BE513B7D2D07}"/>
    <cellStyle name="Output 2 3 4 2" xfId="6493" xr:uid="{F1B7C0D6-C0F8-4798-A6AD-5AE6CBC3BF69}"/>
    <cellStyle name="Output 2 3 4 2 2" xfId="16386" xr:uid="{CD183365-F1D6-4110-A829-AA1A803521F8}"/>
    <cellStyle name="Output 2 3 4 2 2 2" xfId="36896" xr:uid="{35CC7D46-BB7D-4DE2-A270-0BCDC538396F}"/>
    <cellStyle name="Output 2 3 4 2 3" xfId="16385" xr:uid="{58895BFD-7AE8-41C5-BBAF-B1A91F02ECA8}"/>
    <cellStyle name="Output 2 3 4 2 3 2" xfId="36895" xr:uid="{629B9D44-C763-42CC-BB39-12EF7969FB40}"/>
    <cellStyle name="Output 2 3 4 2 4" xfId="27982" xr:uid="{914E15CD-0838-4239-85A8-1ED087E09379}"/>
    <cellStyle name="Output 2 3 4 3" xfId="16387" xr:uid="{9438899F-B93A-4D77-BEAD-0AFD7CB7AC29}"/>
    <cellStyle name="Output 2 3 4 3 2" xfId="36897" xr:uid="{8DD14E11-D52D-45D8-AAC9-67F41A4A530D}"/>
    <cellStyle name="Output 2 3 4 4" xfId="16384" xr:uid="{E05815C7-E08E-4A47-85AE-474DF2353B7A}"/>
    <cellStyle name="Output 2 3 4 4 2" xfId="36894" xr:uid="{B75C50CF-9A74-4107-94F4-4E187F6A4FFF}"/>
    <cellStyle name="Output 2 3 4 5" xfId="24200" xr:uid="{BF8D8B42-AF48-4418-9D20-D5ED58ACA844}"/>
    <cellStyle name="Output 2 3 5" xfId="4779" xr:uid="{B5672759-504C-4C46-8A6E-1FE6E3CF34F6}"/>
    <cellStyle name="Output 2 3 5 2" xfId="8547" xr:uid="{5AC8C861-9F29-4C37-8140-D05EF5785D71}"/>
    <cellStyle name="Output 2 3 5 2 2" xfId="16389" xr:uid="{B62E94D1-2FDA-4828-9C8A-7501067C557E}"/>
    <cellStyle name="Output 2 3 5 2 2 2" xfId="36899" xr:uid="{04E546B7-EEDD-45BF-97F1-4B38B7A559A4}"/>
    <cellStyle name="Output 2 3 5 2 3" xfId="30037" xr:uid="{6A784CC9-C81D-43C5-BA04-9201D4F73683}"/>
    <cellStyle name="Output 2 3 5 3" xfId="16388" xr:uid="{1C7F6EF5-5CA0-422B-89C7-2C8E70CE67FA}"/>
    <cellStyle name="Output 2 3 5 3 2" xfId="36898" xr:uid="{4E86D564-B531-4023-96C2-D86BC3311987}"/>
    <cellStyle name="Output 2 3 5 4" xfId="26265" xr:uid="{9D086CF5-BAD1-40FA-BB1C-A2BA834D410D}"/>
    <cellStyle name="Output 2 3 6" xfId="6191" xr:uid="{F450B3CE-E1B6-4E57-8447-3FFAE63B7B7B}"/>
    <cellStyle name="Output 2 3 6 2" xfId="27678" xr:uid="{B77DB6D5-FCEC-4F9A-8E09-CAED79C86B1E}"/>
    <cellStyle name="Output 2 3 7" xfId="9716" xr:uid="{E8218987-F98E-4ACF-AAA8-0B587C494EEC}"/>
    <cellStyle name="Output 2 3 7 2" xfId="31204" xr:uid="{6DC4100F-5EFA-4344-A317-349B9EDF4C1A}"/>
    <cellStyle name="Output 2 3 8" xfId="16367" xr:uid="{D9C4EA22-1CF4-481E-8179-31A93F44A77E}"/>
    <cellStyle name="Output 2 3 8 2" xfId="36877" xr:uid="{FF89E34A-5F34-4620-8039-3F8C72F63B2E}"/>
    <cellStyle name="Output 2 3 9" xfId="23249" xr:uid="{201C11BE-6215-496B-B1E7-68EAF56E0DF4}"/>
    <cellStyle name="Output 2 3 9 2" xfId="42964" xr:uid="{1F88F98D-835B-4569-9DE8-FFD3CE911E66}"/>
    <cellStyle name="Output 2 4" xfId="2596" xr:uid="{050CE6CE-ECAC-4489-A392-8A2DF249D332}"/>
    <cellStyle name="Output 2 4 10" xfId="45375" xr:uid="{A3C081C6-3109-49CC-8798-C2432B908A94}"/>
    <cellStyle name="Output 2 4 11" xfId="45524" xr:uid="{16D37ABE-01C0-4C5A-8953-F886EE37E75F}"/>
    <cellStyle name="Output 2 4 12" xfId="48583" xr:uid="{2BD1C0E0-F0BC-4863-A2C2-18ABACACECAE}"/>
    <cellStyle name="Output 2 4 2" xfId="2597" xr:uid="{C274ACD3-E0AB-4612-9ECA-F27B24C5C460}"/>
    <cellStyle name="Output 2 4 2 2" xfId="3113" xr:uid="{CE1C7542-957A-4BD3-BC8D-435EA3AAAEFB}"/>
    <cellStyle name="Output 2 4 2 2 2" xfId="6939" xr:uid="{0AE5D92C-1167-4ED3-815D-B59F07BD36E4}"/>
    <cellStyle name="Output 2 4 2 2 2 2" xfId="16394" xr:uid="{33967618-E94C-429D-BC3F-41C6DC177C19}"/>
    <cellStyle name="Output 2 4 2 2 2 2 2" xfId="36904" xr:uid="{CC7A25AC-A444-4533-9730-464DD5CD016E}"/>
    <cellStyle name="Output 2 4 2 2 2 3" xfId="16393" xr:uid="{6308C1AB-1BA4-4EA4-B9D5-E533C339E2CA}"/>
    <cellStyle name="Output 2 4 2 2 2 3 2" xfId="36903" xr:uid="{ACB62855-85AB-4D44-9812-76880B01B847}"/>
    <cellStyle name="Output 2 4 2 2 2 4" xfId="28429" xr:uid="{73D049AE-6AD5-45A9-8D76-144EA0FE17AF}"/>
    <cellStyle name="Output 2 4 2 2 3" xfId="16395" xr:uid="{C9144A94-AF47-4580-8AB8-11E4E0398C29}"/>
    <cellStyle name="Output 2 4 2 2 3 2" xfId="36905" xr:uid="{BA60C7C7-E160-4912-830F-98D9D0B1FAD9}"/>
    <cellStyle name="Output 2 4 2 2 4" xfId="16392" xr:uid="{9EFEE047-53DA-435D-9A2D-C7969BBDBCAE}"/>
    <cellStyle name="Output 2 4 2 2 4 2" xfId="36902" xr:uid="{1C3AF910-66C4-442E-807C-1DB7160EF710}"/>
    <cellStyle name="Output 2 4 2 2 5" xfId="24655" xr:uid="{6B013C77-49FF-4C6A-8D45-0BC41D2045C6}"/>
    <cellStyle name="Output 2 4 2 3" xfId="2356" xr:uid="{07B6AD09-035F-4754-B562-78CF66162475}"/>
    <cellStyle name="Output 2 4 2 3 2" xfId="6419" xr:uid="{A77D1E03-F986-4221-84EA-C4232982D354}"/>
    <cellStyle name="Output 2 4 2 3 2 2" xfId="16398" xr:uid="{D21D45FF-33B0-413C-8B1E-0801E7320432}"/>
    <cellStyle name="Output 2 4 2 3 2 2 2" xfId="36908" xr:uid="{7E312DE1-52DA-4055-BA14-AC5251E01F4F}"/>
    <cellStyle name="Output 2 4 2 3 2 3" xfId="16397" xr:uid="{AD614522-C9CA-4CB6-8268-430B98F1AB2C}"/>
    <cellStyle name="Output 2 4 2 3 2 3 2" xfId="36907" xr:uid="{C92014E6-A362-4B57-8F43-0214A84AE01B}"/>
    <cellStyle name="Output 2 4 2 3 2 4" xfId="27908" xr:uid="{507CC117-CBF0-48D6-B096-1152611305E5}"/>
    <cellStyle name="Output 2 4 2 3 3" xfId="16399" xr:uid="{A45A220F-526B-41B0-8E56-07B4D9CAD417}"/>
    <cellStyle name="Output 2 4 2 3 3 2" xfId="36909" xr:uid="{6430B7E9-DF3F-424D-AA22-380C1ABAF420}"/>
    <cellStyle name="Output 2 4 2 3 4" xfId="16396" xr:uid="{C23D4973-536F-400C-9078-33CEF3AA82DF}"/>
    <cellStyle name="Output 2 4 2 3 4 2" xfId="36906" xr:uid="{C42E7109-B32C-4B14-9979-2375E23DAC5E}"/>
    <cellStyle name="Output 2 4 2 3 5" xfId="24068" xr:uid="{6C2C1CB9-9548-4811-8322-09DF29C289AD}"/>
    <cellStyle name="Output 2 4 2 4" xfId="6534" xr:uid="{F4984CC4-D6A8-4090-9A1D-02F2ABDEC54C}"/>
    <cellStyle name="Output 2 4 2 4 2" xfId="16401" xr:uid="{13F8E3C7-D16B-47FA-91DC-4459A3762B97}"/>
    <cellStyle name="Output 2 4 2 4 2 2" xfId="36911" xr:uid="{658D4A63-49CF-4D1C-9453-7BF0B9025CF0}"/>
    <cellStyle name="Output 2 4 2 4 3" xfId="16400" xr:uid="{A602CF88-014B-4062-BDC2-3A72351CF916}"/>
    <cellStyle name="Output 2 4 2 4 3 2" xfId="36910" xr:uid="{BE1FD9BA-EE72-4862-B17F-56733ACC05C6}"/>
    <cellStyle name="Output 2 4 2 4 4" xfId="28023" xr:uid="{DDF2E1A5-D30D-401E-900C-196E10065E4A}"/>
    <cellStyle name="Output 2 4 2 5" xfId="9719" xr:uid="{2169C232-CEBE-4961-B5C9-FA57246D331F}"/>
    <cellStyle name="Output 2 4 2 5 2" xfId="16402" xr:uid="{BC7710D7-25E7-4A35-9A5F-9469F1610C67}"/>
    <cellStyle name="Output 2 4 2 5 2 2" xfId="36912" xr:uid="{00712114-5186-4748-87DD-95BACFDA8418}"/>
    <cellStyle name="Output 2 4 2 5 3" xfId="31207" xr:uid="{E728451E-41B0-4A42-A8B8-A86B7503EC01}"/>
    <cellStyle name="Output 2 4 2 6" xfId="16391" xr:uid="{0B0AA3FC-D33B-4E14-A879-B9E10AFC6A1E}"/>
    <cellStyle name="Output 2 4 2 6 2" xfId="36901" xr:uid="{873F3A50-9508-4935-AB76-03CE30BCA240}"/>
    <cellStyle name="Output 2 4 2 7" xfId="24241" xr:uid="{C138448A-D04D-49BC-89FE-23FC835B4A46}"/>
    <cellStyle name="Output 2 4 3" xfId="3112" xr:uid="{145D996A-9B18-4697-A599-4396F36CB09C}"/>
    <cellStyle name="Output 2 4 3 2" xfId="6938" xr:uid="{1F0A7170-2DF7-49BB-A31D-1081EFCF60D7}"/>
    <cellStyle name="Output 2 4 3 2 2" xfId="16405" xr:uid="{65117784-C246-4BF8-8158-175244FD499A}"/>
    <cellStyle name="Output 2 4 3 2 2 2" xfId="36915" xr:uid="{2C36C69B-1CBF-4BF2-93FC-5940E64C630C}"/>
    <cellStyle name="Output 2 4 3 2 3" xfId="16404" xr:uid="{3CF16D57-0B5C-464C-82C5-159B70CAB5DD}"/>
    <cellStyle name="Output 2 4 3 2 3 2" xfId="36914" xr:uid="{681BF496-8544-4452-BC62-0AF359D916B6}"/>
    <cellStyle name="Output 2 4 3 2 4" xfId="28428" xr:uid="{22BD7961-BD1C-4E05-BA29-8C273C10A1A5}"/>
    <cellStyle name="Output 2 4 3 3" xfId="16406" xr:uid="{5BA30D10-21AC-4B1A-98DD-A134E0E14500}"/>
    <cellStyle name="Output 2 4 3 3 2" xfId="36916" xr:uid="{C567E3FB-BE99-47CE-B52D-6A997CA9484B}"/>
    <cellStyle name="Output 2 4 3 4" xfId="16403" xr:uid="{4C8347BA-DCC7-47FC-A429-6F46D62F77F0}"/>
    <cellStyle name="Output 2 4 3 4 2" xfId="36913" xr:uid="{B070135A-5FCE-4666-A5CD-EFE44D89210F}"/>
    <cellStyle name="Output 2 4 3 5" xfId="24654" xr:uid="{D7688EF1-E93B-47DD-B80B-60DC4E68627E}"/>
    <cellStyle name="Output 2 4 4" xfId="3029" xr:uid="{752BC6AA-C981-448E-8E18-929A3C956D29}"/>
    <cellStyle name="Output 2 4 4 2" xfId="6856" xr:uid="{3ADEE544-80E8-4C94-9136-0AF87AF6BAF0}"/>
    <cellStyle name="Output 2 4 4 2 2" xfId="16409" xr:uid="{846835E9-3FCB-4A26-B17B-B750D25B295F}"/>
    <cellStyle name="Output 2 4 4 2 2 2" xfId="36919" xr:uid="{70261999-D170-4E77-AA78-0CB10BE6EB35}"/>
    <cellStyle name="Output 2 4 4 2 3" xfId="16408" xr:uid="{4BF6549B-BEF4-49DC-A16F-ECB298B2B6D7}"/>
    <cellStyle name="Output 2 4 4 2 3 2" xfId="36918" xr:uid="{9D275EEF-FDBD-4AB7-B321-8627C91803B6}"/>
    <cellStyle name="Output 2 4 4 2 4" xfId="28346" xr:uid="{40D420A1-B7DE-435C-96BB-FB046EABA1A8}"/>
    <cellStyle name="Output 2 4 4 3" xfId="16410" xr:uid="{2B28E7FB-C8C6-4E0E-98DD-20E4E85B1D9E}"/>
    <cellStyle name="Output 2 4 4 3 2" xfId="36920" xr:uid="{D4C1F1E8-826B-49F8-AAED-01C2358BE920}"/>
    <cellStyle name="Output 2 4 4 4" xfId="16407" xr:uid="{C5DFE147-A9D8-4FEF-BAD8-5374D08FBAE8}"/>
    <cellStyle name="Output 2 4 4 4 2" xfId="36917" xr:uid="{70CFD6B7-87C7-44D1-96A5-1DE5E7927100}"/>
    <cellStyle name="Output 2 4 4 5" xfId="24572" xr:uid="{946670C7-8867-4D26-8BE5-CFAE6DAB9800}"/>
    <cellStyle name="Output 2 4 5" xfId="6533" xr:uid="{621FE67B-BA00-4DEB-A421-398EE40CA4FF}"/>
    <cellStyle name="Output 2 4 5 2" xfId="16412" xr:uid="{A9BF51BD-D6A5-4263-8563-78A770EC31D3}"/>
    <cellStyle name="Output 2 4 5 2 2" xfId="36922" xr:uid="{6F467608-E1B4-4570-81C9-6D90CFDB269E}"/>
    <cellStyle name="Output 2 4 5 3" xfId="16411" xr:uid="{59DDB0D9-4237-46EE-850B-37D0E3A8D153}"/>
    <cellStyle name="Output 2 4 5 3 2" xfId="36921" xr:uid="{2796EE5A-C223-4550-9208-D23840D98351}"/>
    <cellStyle name="Output 2 4 5 4" xfId="28022" xr:uid="{090EBD48-0328-41B6-89B0-F0EE705C7BEA}"/>
    <cellStyle name="Output 2 4 6" xfId="9718" xr:uid="{3F7ADC29-82D9-4BE3-BFAD-BF318DCFB449}"/>
    <cellStyle name="Output 2 4 6 2" xfId="31206" xr:uid="{255D9770-284F-496C-98D8-A7684EECFF2A}"/>
    <cellStyle name="Output 2 4 7" xfId="16390" xr:uid="{80A253F8-FB95-4B5C-8EF0-A81DAF373758}"/>
    <cellStyle name="Output 2 4 7 2" xfId="36900" xr:uid="{4E054318-E1A6-4369-99FB-6B4E98D14D17}"/>
    <cellStyle name="Output 2 4 8" xfId="23250" xr:uid="{0EA057B3-8ED0-4FA3-BF40-6804EE8CAD79}"/>
    <cellStyle name="Output 2 4 8 2" xfId="42965" xr:uid="{92DC4DAD-8C4A-47C4-ADF0-B21B4337E054}"/>
    <cellStyle name="Output 2 4 9" xfId="24240" xr:uid="{9806980B-EB5E-484B-BF2A-FF630005730C}"/>
    <cellStyle name="Output 2 5" xfId="2598" xr:uid="{23CDEA05-8F97-4683-BCEE-99061DA64471}"/>
    <cellStyle name="Output 2 5 10" xfId="45525" xr:uid="{C6F38779-2BB8-4239-B99F-2CBFACE45447}"/>
    <cellStyle name="Output 2 5 2" xfId="3114" xr:uid="{FC709608-AF1B-4A7F-8E92-1430F6F8D91D}"/>
    <cellStyle name="Output 2 5 2 2" xfId="6940" xr:uid="{B3DA574A-36AC-414B-9D41-D9C74B6296CF}"/>
    <cellStyle name="Output 2 5 2 2 2" xfId="16416" xr:uid="{D2B82F72-71ED-4DAE-9C4D-9F7483D19DE7}"/>
    <cellStyle name="Output 2 5 2 2 2 2" xfId="16417" xr:uid="{75DD61E8-23B4-4EF2-B11A-1716D7ECB42E}"/>
    <cellStyle name="Output 2 5 2 2 2 2 2" xfId="36927" xr:uid="{E6CCDD63-B4ED-401C-A6B9-F850119E43D9}"/>
    <cellStyle name="Output 2 5 2 2 2 3" xfId="36926" xr:uid="{2890E422-F24B-4AC3-820F-E8650C88E803}"/>
    <cellStyle name="Output 2 5 2 2 3" xfId="16418" xr:uid="{003C79C5-8839-40E4-9A75-D714690E9971}"/>
    <cellStyle name="Output 2 5 2 2 3 2" xfId="36928" xr:uid="{01CF6EFA-E20C-4980-8614-7BB906FF1006}"/>
    <cellStyle name="Output 2 5 2 2 4" xfId="16415" xr:uid="{73B140FD-45CF-441C-A615-2193DB6B9432}"/>
    <cellStyle name="Output 2 5 2 2 4 2" xfId="36925" xr:uid="{D6667572-0EA7-46CB-B63E-BAC89F374925}"/>
    <cellStyle name="Output 2 5 2 2 5" xfId="28430" xr:uid="{B0BF01BF-290B-4AD9-BFD0-1607588C6C9B}"/>
    <cellStyle name="Output 2 5 2 3" xfId="16419" xr:uid="{AEF1CE70-A3C8-4172-AD3A-AE90754B1DF8}"/>
    <cellStyle name="Output 2 5 2 3 2" xfId="16420" xr:uid="{70B66B91-0BB2-4169-9F96-47EC769BED5C}"/>
    <cellStyle name="Output 2 5 2 3 2 2" xfId="16421" xr:uid="{169183B7-66F9-4680-9D6A-51230C6D2337}"/>
    <cellStyle name="Output 2 5 2 3 2 2 2" xfId="36931" xr:uid="{85ACE7D7-AC59-4B5B-9F98-F64B5030D104}"/>
    <cellStyle name="Output 2 5 2 3 2 3" xfId="36930" xr:uid="{3D3438E3-C5BC-46CA-B5C1-2DECBCB7F91F}"/>
    <cellStyle name="Output 2 5 2 3 3" xfId="16422" xr:uid="{E89DC0B4-05EC-4B18-8F4C-6A9136DA7030}"/>
    <cellStyle name="Output 2 5 2 3 3 2" xfId="36932" xr:uid="{5075A9DF-43D2-4D80-B28A-CCAF5071E596}"/>
    <cellStyle name="Output 2 5 2 3 4" xfId="36929" xr:uid="{F19FC9D0-89C6-4E99-B6D1-D0C84C82B758}"/>
    <cellStyle name="Output 2 5 2 4" xfId="16423" xr:uid="{B0E1190B-0978-4C42-8E84-1292CE51D224}"/>
    <cellStyle name="Output 2 5 2 4 2" xfId="16424" xr:uid="{0E1AD475-DD36-4EC9-915E-A0063E4565D9}"/>
    <cellStyle name="Output 2 5 2 4 2 2" xfId="36934" xr:uid="{BCAC01ED-A8E7-49B3-9B7C-A0CF854E961F}"/>
    <cellStyle name="Output 2 5 2 4 3" xfId="36933" xr:uid="{9885C179-1610-400D-9D1F-F8F2D0B4C9DE}"/>
    <cellStyle name="Output 2 5 2 5" xfId="16425" xr:uid="{1CCCF836-AC7E-4690-B0CF-0326AC2D8D9B}"/>
    <cellStyle name="Output 2 5 2 5 2" xfId="36935" xr:uid="{1EB515E6-150C-486A-BD4E-6932AA961D73}"/>
    <cellStyle name="Output 2 5 2 6" xfId="16414" xr:uid="{400337B6-5A0E-49CA-8E80-8A85EEE87331}"/>
    <cellStyle name="Output 2 5 2 6 2" xfId="36924" xr:uid="{49ADE1C9-45D4-4EA4-A680-D5F6A6D98F68}"/>
    <cellStyle name="Output 2 5 2 7" xfId="24656" xr:uid="{F4576B46-2A8B-4EC5-88D4-E05C9F6EBF7A}"/>
    <cellStyle name="Output 2 5 3" xfId="3024" xr:uid="{030F2733-71D0-4ED8-B9A5-1B32C983B45D}"/>
    <cellStyle name="Output 2 5 3 2" xfId="6851" xr:uid="{3668046A-B4E3-4DE9-BA0E-7D7F8AEF7241}"/>
    <cellStyle name="Output 2 5 3 2 2" xfId="16428" xr:uid="{EE13256A-BB1D-4220-953E-30EDBFB16E9E}"/>
    <cellStyle name="Output 2 5 3 2 2 2" xfId="36938" xr:uid="{C72C80DB-0902-4A81-A956-8E24541FAB97}"/>
    <cellStyle name="Output 2 5 3 2 3" xfId="16427" xr:uid="{0CD8966B-A1BE-4119-820F-435F109D8097}"/>
    <cellStyle name="Output 2 5 3 2 3 2" xfId="36937" xr:uid="{192BD4F8-1395-4489-9F39-936F880C7FE4}"/>
    <cellStyle name="Output 2 5 3 2 4" xfId="28341" xr:uid="{146AFCA7-8518-40C8-A48F-2ED2A3B17810}"/>
    <cellStyle name="Output 2 5 3 3" xfId="16429" xr:uid="{8E1774D7-26A2-428F-B3CA-86F6B2E85524}"/>
    <cellStyle name="Output 2 5 3 3 2" xfId="36939" xr:uid="{86C308B1-C8E3-4EF9-8198-23719F9C959D}"/>
    <cellStyle name="Output 2 5 3 4" xfId="16426" xr:uid="{8AD1671E-DD20-411F-8C78-85843F7030DD}"/>
    <cellStyle name="Output 2 5 3 4 2" xfId="36936" xr:uid="{EBE4E384-C000-45F3-8944-65B862A77FC9}"/>
    <cellStyle name="Output 2 5 3 5" xfId="24567" xr:uid="{A5C500C9-B3A0-42B9-9458-B3270C29F42B}"/>
    <cellStyle name="Output 2 5 4" xfId="6535" xr:uid="{A17CB983-CFF7-4491-AF09-4AEF11228832}"/>
    <cellStyle name="Output 2 5 4 2" xfId="16431" xr:uid="{F58C66A9-E38A-4119-948D-5744B1935FF9}"/>
    <cellStyle name="Output 2 5 4 2 2" xfId="16432" xr:uid="{8D3EDB4B-7C35-4CB0-BC2D-E28FB6A079D9}"/>
    <cellStyle name="Output 2 5 4 2 2 2" xfId="36942" xr:uid="{CC8A49C0-A70A-4A60-B07C-1A885567FB4A}"/>
    <cellStyle name="Output 2 5 4 2 3" xfId="36941" xr:uid="{330F6F5E-747C-4EE2-A61B-D86C046A0DEE}"/>
    <cellStyle name="Output 2 5 4 3" xfId="16433" xr:uid="{8015E30C-CF6A-488B-8868-675C12CDF28E}"/>
    <cellStyle name="Output 2 5 4 3 2" xfId="36943" xr:uid="{BD6623D7-615E-4ADD-A448-640E927C1524}"/>
    <cellStyle name="Output 2 5 4 4" xfId="16430" xr:uid="{9BE89EE5-BAD6-45C3-A0CA-1BE1AC095C68}"/>
    <cellStyle name="Output 2 5 4 4 2" xfId="36940" xr:uid="{2DF6C264-50E1-4E28-9839-6EE3CF93C15B}"/>
    <cellStyle name="Output 2 5 4 5" xfId="28024" xr:uid="{E7716672-7A2D-4C7F-A272-84317CFDE3B3}"/>
    <cellStyle name="Output 2 5 5" xfId="9720" xr:uid="{5898418A-CFA3-430B-B1CF-60B5DF825144}"/>
    <cellStyle name="Output 2 5 5 2" xfId="16435" xr:uid="{420C64A2-D1C6-4999-8E2D-45EBCE7696FD}"/>
    <cellStyle name="Output 2 5 5 2 2" xfId="36945" xr:uid="{404CE823-31CB-4472-BE4A-F4DB3E32B762}"/>
    <cellStyle name="Output 2 5 5 3" xfId="16434" xr:uid="{6B3C8745-3497-4856-9CA7-CDB8B2C1C3CB}"/>
    <cellStyle name="Output 2 5 5 3 2" xfId="36944" xr:uid="{93431A97-6382-46BC-93FC-489DE400D7C8}"/>
    <cellStyle name="Output 2 5 5 4" xfId="31208" xr:uid="{E6AE557C-5CB8-4763-94CC-A213A3B18A11}"/>
    <cellStyle name="Output 2 5 6" xfId="16413" xr:uid="{3D23F6BB-FE65-4B71-AB1F-A9447E1622C4}"/>
    <cellStyle name="Output 2 5 6 2" xfId="36923" xr:uid="{856550F8-BDCD-4CA8-A639-C68C94C7574A}"/>
    <cellStyle name="Output 2 5 7" xfId="23251" xr:uid="{E1CAEB30-5FD6-42A2-9548-C0122F24F6A9}"/>
    <cellStyle name="Output 2 5 7 2" xfId="42966" xr:uid="{901BDBB7-3830-46DB-A809-407759892449}"/>
    <cellStyle name="Output 2 5 8" xfId="24242" xr:uid="{901E07B6-2C00-42DF-A7A8-0075E6F7A7B1}"/>
    <cellStyle name="Output 2 5 9" xfId="45376" xr:uid="{A8259769-CE67-458B-ACF1-A25E43E51F16}"/>
    <cellStyle name="Output 2 6" xfId="2587" xr:uid="{335047DF-4120-47DB-A5E2-C86EC518A3B8}"/>
    <cellStyle name="Output 2 6 2" xfId="6524" xr:uid="{7213C776-3DCD-4E4A-BF1F-CDE7939248BC}"/>
    <cellStyle name="Output 2 6 2 2" xfId="16437" xr:uid="{E079DED6-97B4-4C84-A920-B9B7E37C9875}"/>
    <cellStyle name="Output 2 6 2 2 2" xfId="36947" xr:uid="{12AE88E2-68B2-4996-B51B-78635EFE655B}"/>
    <cellStyle name="Output 2 6 2 3" xfId="28013" xr:uid="{02EB76E8-6A08-4310-B906-ADEBB165DE6F}"/>
    <cellStyle name="Output 2 6 3" xfId="16436" xr:uid="{E2396116-9833-47CB-B38C-B6796FE12215}"/>
    <cellStyle name="Output 2 6 3 2" xfId="36946" xr:uid="{54806921-6103-44FE-8251-CC1347969800}"/>
    <cellStyle name="Output 2 6 4" xfId="23252" xr:uid="{FD2AA87B-C120-4993-BAA5-DE529C2B8152}"/>
    <cellStyle name="Output 2 6 4 2" xfId="42967" xr:uid="{F186B284-A9FE-4E44-8923-F84A03E1E8EE}"/>
    <cellStyle name="Output 2 6 5" xfId="24231" xr:uid="{82E75585-A799-4D56-96B7-DDBD38BB837B}"/>
    <cellStyle name="Output 2 6 6" xfId="45377" xr:uid="{A678EFA3-6602-47AF-B0F2-E644873D8329}"/>
    <cellStyle name="Output 2 6 7" xfId="45526" xr:uid="{FDBBBE92-EFC3-4413-BE22-9C3CCAE75CA4}"/>
    <cellStyle name="Output 2 7" xfId="3034" xr:uid="{11B6212D-F83A-49FB-B5FD-A542C224D6AB}"/>
    <cellStyle name="Output 2 7 2" xfId="6861" xr:uid="{2BA0CD9D-08B7-43D0-99CB-A43B52A9E4EE}"/>
    <cellStyle name="Output 2 7 2 2" xfId="16439" xr:uid="{CD6D2732-4826-460B-9646-9C57EDAA2688}"/>
    <cellStyle name="Output 2 7 2 2 2" xfId="36949" xr:uid="{52366780-C8CA-4170-9354-C896E6E1CCDE}"/>
    <cellStyle name="Output 2 7 2 3" xfId="28351" xr:uid="{490EEEB5-ECCD-4125-82B7-7C636330307D}"/>
    <cellStyle name="Output 2 7 3" xfId="16438" xr:uid="{C3C1CD96-DC65-41C6-B5E6-04160A6DAD93}"/>
    <cellStyle name="Output 2 7 3 2" xfId="36948" xr:uid="{C7F395D3-78D9-41B0-9E33-FAA41F194346}"/>
    <cellStyle name="Output 2 7 4" xfId="23253" xr:uid="{62999CEE-52C5-498C-9B26-320733BDD2FB}"/>
    <cellStyle name="Output 2 7 4 2" xfId="42968" xr:uid="{590B0ED6-E7F3-4E00-9836-B1DD2632F347}"/>
    <cellStyle name="Output 2 7 5" xfId="24577" xr:uid="{E2509FEB-BCCA-45E6-B762-AB1FC859DD20}"/>
    <cellStyle name="Output 2 7 6" xfId="45378" xr:uid="{BC0915A1-7954-4D12-AEEB-645ABFD0A6A2}"/>
    <cellStyle name="Output 2 7 7" xfId="45527" xr:uid="{FC70642F-48BF-4828-83E6-F7A328B800AD}"/>
    <cellStyle name="Output 2 8" xfId="4463" xr:uid="{F1255657-1CC2-4854-BE50-76C500E50F7C}"/>
    <cellStyle name="Output 2 8 2" xfId="8262" xr:uid="{EA4E1E22-03C7-4CAF-AD54-CFB83EA1C1C7}"/>
    <cellStyle name="Output 2 8 2 2" xfId="29752" xr:uid="{EF178895-B238-4DF5-BE28-36B7023B8C5E}"/>
    <cellStyle name="Output 2 8 3" xfId="16440" xr:uid="{E683CE69-81ED-4C32-97DA-2A60B7123E79}"/>
    <cellStyle name="Output 2 8 3 2" xfId="36950" xr:uid="{F872D0FB-AA6C-4F2E-BC32-1E4892725CDA}"/>
    <cellStyle name="Output 2 8 4" xfId="23254" xr:uid="{1A2A45D3-B6C0-45CB-98D1-D14059B99F8D}"/>
    <cellStyle name="Output 2 8 4 2" xfId="42969" xr:uid="{2DA9DCBF-BA18-488F-9C4C-2AF948103BD7}"/>
    <cellStyle name="Output 2 8 5" xfId="25977" xr:uid="{3A15EE55-B1F2-4D31-930B-79A3E8F46BB5}"/>
    <cellStyle name="Output 2 8 6" xfId="45379" xr:uid="{91420FBE-51A1-4854-90B1-E5955C41C6DB}"/>
    <cellStyle name="Output 2 8 7" xfId="45528" xr:uid="{DF7324E3-3526-4A4A-B6B1-4206C6C369D4}"/>
    <cellStyle name="Output 2 9" xfId="5863" xr:uid="{344C5BF4-242C-476E-A467-ECA76D025125}"/>
    <cellStyle name="Output 2 9 2" xfId="9631" xr:uid="{E21011F9-17BE-42C3-B0C6-0E6F1FA60568}"/>
    <cellStyle name="Output 2 9 2 2" xfId="31121" xr:uid="{F8FDA5F4-3B53-4DB4-BA8B-216686EA6263}"/>
    <cellStyle name="Output 2 9 3" xfId="16441" xr:uid="{B29FF6E1-3B2E-4BD1-8958-7F2A0726E481}"/>
    <cellStyle name="Output 2 9 3 2" xfId="36951" xr:uid="{57BE6CED-3781-49E2-B07A-5350074FD4A9}"/>
    <cellStyle name="Output 2 9 4" xfId="23255" xr:uid="{93482343-FB09-43A2-9274-39F4277A0A9A}"/>
    <cellStyle name="Output 2 9 4 2" xfId="42970" xr:uid="{5C974980-20D8-43BE-A062-89423E831F23}"/>
    <cellStyle name="Output 2 9 5" xfId="27353" xr:uid="{792ECEAA-9EE8-4161-B966-FC99B674E769}"/>
    <cellStyle name="Output 2 9 6" xfId="45380" xr:uid="{04950865-752F-4537-AFA7-774BC1CE8B98}"/>
    <cellStyle name="Output 2 9 7" xfId="45529" xr:uid="{700AD57C-BE0B-4648-A349-C72625B4D578}"/>
    <cellStyle name="Output 3" xfId="935" xr:uid="{A4E975E6-2FF3-4A90-BA98-DC7B23D05BFA}"/>
    <cellStyle name="Output 3 2" xfId="3338" xr:uid="{25D75D29-F2F9-4B4C-8205-EAF424B1092B}"/>
    <cellStyle name="Output 3 2 2" xfId="7162" xr:uid="{AF4FB7BF-D9B7-43AD-B8FB-BD71023EA644}"/>
    <cellStyle name="Output 3 2 2 2" xfId="28652" xr:uid="{79E693C5-8B93-4427-A507-FA920869B687}"/>
    <cellStyle name="Output 3 2 3" xfId="24879" xr:uid="{9FB1CDA4-A127-4A85-A212-4EA942189877}"/>
    <cellStyle name="Output 3 3" xfId="3230" xr:uid="{32A3C8B4-FB59-4E7A-BAF3-32781F267797}"/>
    <cellStyle name="Output 3 3 2" xfId="7055" xr:uid="{A8791292-17C6-4308-9B73-7F514F502269}"/>
    <cellStyle name="Output 3 3 2 2" xfId="28545" xr:uid="{F07D3CC4-8C39-4F20-855B-946EA5ECF5A2}"/>
    <cellStyle name="Output 3 3 3" xfId="24771" xr:uid="{7D743A6A-0481-43D9-88DB-1CAA9131CEC7}"/>
    <cellStyle name="Output 3 4" xfId="4574" xr:uid="{1BE82D4B-7F28-4CF5-A621-9F2DD91109D4}"/>
    <cellStyle name="Output 3 5" xfId="6657" xr:uid="{2DA9D2AC-67D7-4169-94BF-4262B467E2FB}"/>
    <cellStyle name="Output 3 5 2" xfId="28146" xr:uid="{29EA639D-2B9C-493C-B3D8-677D5CE6C64A}"/>
    <cellStyle name="Output 3 6" xfId="9815" xr:uid="{D704F7C6-4822-4A23-BFB0-A01E520A3BA1}"/>
    <cellStyle name="Output 3 6 2" xfId="31302" xr:uid="{9E38040B-4D1A-453A-923F-BB7AB20BB261}"/>
    <cellStyle name="Output 3 7" xfId="16442" xr:uid="{A2AA3B84-9A23-46E8-9B10-F68759B55021}"/>
    <cellStyle name="Output 3 8" xfId="24372" xr:uid="{FB11A5FC-04C2-491B-BD6D-040D8C025C58}"/>
    <cellStyle name="Output 3 9" xfId="2829" xr:uid="{47BF599F-B4F6-43D7-B572-F64094DC70F3}"/>
    <cellStyle name="Output 4" xfId="936" xr:uid="{9CC1B838-D52E-4BB7-8BF6-B1EC6DC78B8C}"/>
    <cellStyle name="Output 4 2" xfId="6421" xr:uid="{BD96C87C-5E8C-418B-8F53-1A4BEB63451F}"/>
    <cellStyle name="Output 4 2 2" xfId="27910" xr:uid="{01B01FCC-10C6-43DE-AC82-3BC4868A7FE2}"/>
    <cellStyle name="Output 4 3" xfId="16443" xr:uid="{014E8EBC-88F0-40C0-8B1C-7140B4E8445D}"/>
    <cellStyle name="Output 4 4" xfId="24070" xr:uid="{EF866B19-7F2A-4DE9-B088-00170C9344B6}"/>
    <cellStyle name="Output 4 5" xfId="47308" xr:uid="{8163E838-C4E9-4860-AA04-1110A1E90C5A}"/>
    <cellStyle name="Output 4 6" xfId="2358" xr:uid="{F18CCC0E-6374-488F-B663-48AE1AF752F5}"/>
    <cellStyle name="Output 5" xfId="937" xr:uid="{8594BCA5-02C2-48D1-91D3-5FADEE31AFE9}"/>
    <cellStyle name="Output 5 2" xfId="7192" xr:uid="{AF197632-F631-4BD0-965E-6FCB94FF709A}"/>
    <cellStyle name="Output 5 2 2" xfId="28682" xr:uid="{CA682C26-ABA0-4336-A7C6-CD11E28F098D}"/>
    <cellStyle name="Output 5 3" xfId="24908" xr:uid="{1726B917-B6AC-4808-A162-371C8384BAF1}"/>
    <cellStyle name="Output 6" xfId="4977" xr:uid="{3FB5004E-B821-4DDB-AF2E-253F4A5E3941}"/>
    <cellStyle name="Output 6 2" xfId="8743" xr:uid="{9ECE2F6D-F9E2-435A-80D2-F597CF0D08F0}"/>
    <cellStyle name="Output 6 2 2" xfId="30233" xr:uid="{43229430-D44C-45DA-88DE-45B2FD0D85F4}"/>
    <cellStyle name="Output 6 3" xfId="26464" xr:uid="{970FEEAF-30B2-4C60-BB11-BC3F51116207}"/>
    <cellStyle name="Output 7" xfId="9641" xr:uid="{C47D775C-9209-4588-80BF-46450194EC3F}"/>
    <cellStyle name="Output 7 2" xfId="31130" xr:uid="{615A6490-9AB7-40F5-B46D-65F5BEC35448}"/>
    <cellStyle name="Output 8" xfId="45573" xr:uid="{FC73974B-E77D-4756-8C93-A657F36E25AB}"/>
    <cellStyle name="Output Amounts" xfId="23256" xr:uid="{66D6AA75-BB93-495A-95DB-1269D95C4997}"/>
    <cellStyle name="Output Column Headings" xfId="23257" xr:uid="{7C82B6BE-BE49-4A7E-AC70-9540D6D51DAE}"/>
    <cellStyle name="Output Column Headings 2" xfId="23258" xr:uid="{1AC9E38E-35A6-4802-BB29-85DBEF3740B1}"/>
    <cellStyle name="Output Line Items" xfId="23259" xr:uid="{39F13422-96C6-4B8F-802F-38E2CEA5014F}"/>
    <cellStyle name="Output Line Items 2" xfId="23260" xr:uid="{56FAB713-93B2-4EC6-9FB0-9B34259A3E37}"/>
    <cellStyle name="Output Report Heading" xfId="23261" xr:uid="{33DFB7DA-3362-4C9B-BDA0-D87B97DB7DBD}"/>
    <cellStyle name="Output Report Heading 2" xfId="23262" xr:uid="{962610AB-AABB-43DA-AFB7-36ACDA47F8EC}"/>
    <cellStyle name="Output Report Title" xfId="23263" xr:uid="{15A40CA5-B856-4B41-AEB5-DE234AD9AEEA}"/>
    <cellStyle name="Output Report Title 2" xfId="23264" xr:uid="{29FACD27-6F6A-43EA-AC9F-8C835C167540}"/>
    <cellStyle name="Percent 10" xfId="10045" xr:uid="{5934A5DC-41C1-4FB8-970D-21E588C832D5}"/>
    <cellStyle name="Percent 10 2" xfId="31454" xr:uid="{4C6F0546-2A71-4949-95A4-65DE31CC6DCC}"/>
    <cellStyle name="Percent 11" xfId="938" xr:uid="{DD5ACEC0-76DC-48CA-9B37-89F371DA6269}"/>
    <cellStyle name="Percent 11 2" xfId="16444" xr:uid="{386A51FB-BB0B-4494-B90A-F285C19D3A42}"/>
    <cellStyle name="Percent 11 2 2" xfId="16445" xr:uid="{DB973806-99FA-4CDA-8045-389A01C6D820}"/>
    <cellStyle name="Percent 2" xfId="5" xr:uid="{A9216674-6064-4C0F-BDF3-5EA18B86FC2F}"/>
    <cellStyle name="Percent 2 10" xfId="940" xr:uid="{22220AA8-9C02-4554-AEDB-51FAC7975333}"/>
    <cellStyle name="Percent 2 10 2" xfId="16446" xr:uid="{75CCE45B-47C3-49E3-8251-BCA037F26BFE}"/>
    <cellStyle name="Percent 2 10 2 2" xfId="16447" xr:uid="{F670F875-E549-4BAE-A53C-F8BEF48E18AA}"/>
    <cellStyle name="Percent 2 10 2 3" xfId="23265" xr:uid="{3AB4A8A1-4794-4CD1-80FD-3CEA19C9D147}"/>
    <cellStyle name="Percent 2 100" xfId="23266" xr:uid="{133DBD52-FC69-444B-82D9-3045EFD480CA}"/>
    <cellStyle name="Percent 2 101" xfId="23267" xr:uid="{EAA7173A-77BE-4F96-876C-A28529B04B07}"/>
    <cellStyle name="Percent 2 102" xfId="23268" xr:uid="{A27EBA7A-3C16-481A-8C57-1DFEBEC57446}"/>
    <cellStyle name="Percent 2 103" xfId="23269" xr:uid="{C7A23C82-D8EE-486D-898D-55D24C575CB8}"/>
    <cellStyle name="Percent 2 104" xfId="23270" xr:uid="{0562EC97-E701-4BBE-99E8-B10B2E8A8D22}"/>
    <cellStyle name="Percent 2 105" xfId="23271" xr:uid="{4D24FF47-3F26-4B46-83CD-0BE20E549926}"/>
    <cellStyle name="Percent 2 106" xfId="23272" xr:uid="{CB93138D-ADEC-44BA-92EC-0E480201C2C2}"/>
    <cellStyle name="Percent 2 107" xfId="23273" xr:uid="{E29F8139-DABC-4AA8-99C7-6B4B0E870005}"/>
    <cellStyle name="Percent 2 108" xfId="23274" xr:uid="{B6A9609C-38AF-4470-8CB8-5038EE7E517B}"/>
    <cellStyle name="Percent 2 109" xfId="49580" xr:uid="{4C0BE35A-7FBE-4726-B66D-72770FBC02E4}"/>
    <cellStyle name="Percent 2 11" xfId="941" xr:uid="{F623448B-4F5B-4B75-9060-6E3898494FB0}"/>
    <cellStyle name="Percent 2 11 2" xfId="2601" xr:uid="{A3F1A903-D6A1-4A39-9D5A-909CC1674002}"/>
    <cellStyle name="Percent 2 11 2 2" xfId="16449" xr:uid="{2B05EA29-9284-4C9E-860D-93656807553A}"/>
    <cellStyle name="Percent 2 11 2 3" xfId="16448" xr:uid="{20D500F4-834B-4392-8FDA-858FAB161885}"/>
    <cellStyle name="Percent 2 11 2 4" xfId="23275" xr:uid="{7EB22302-553D-462B-B46F-64D5774E30BE}"/>
    <cellStyle name="Percent 2 12" xfId="942" xr:uid="{93304CBF-BC24-4AC4-94A8-8980627DA1B3}"/>
    <cellStyle name="Percent 2 12 2" xfId="2602" xr:uid="{69D8A6DB-ABC3-44FD-8D5C-8B9F844A3FA2}"/>
    <cellStyle name="Percent 2 12 2 2" xfId="16451" xr:uid="{931C79DA-4DB6-4892-971D-36BA7292BE97}"/>
    <cellStyle name="Percent 2 12 2 3" xfId="16450" xr:uid="{67537D21-786C-4B5F-BA40-341EA2CE4EFA}"/>
    <cellStyle name="Percent 2 12 2 4" xfId="23276" xr:uid="{48CD986C-C04D-46C7-BBAC-53D66334292D}"/>
    <cellStyle name="Percent 2 13" xfId="939" xr:uid="{CD48D6CB-2664-4328-AA93-B3F683587551}"/>
    <cellStyle name="Percent 2 13 2" xfId="2603" xr:uid="{A65F460F-EC27-4055-AACA-3E9AB8325E0C}"/>
    <cellStyle name="Percent 2 13 2 2" xfId="16453" xr:uid="{D3C888EB-7959-4D8A-8C84-5498C2EFC479}"/>
    <cellStyle name="Percent 2 13 2 3" xfId="23278" xr:uid="{BCEF309B-1BF1-4D62-BF4B-299F2A3A9FCD}"/>
    <cellStyle name="Percent 2 13 3" xfId="16454" xr:uid="{41DA61F3-92CF-4D26-955C-0F7D610307ED}"/>
    <cellStyle name="Percent 2 13 4" xfId="16452" xr:uid="{FEC379F6-A1F3-4A74-9DFD-8598F3DDB85E}"/>
    <cellStyle name="Percent 2 13 5" xfId="23277" xr:uid="{AB74C7BA-5134-4A06-A201-7D79A08125B3}"/>
    <cellStyle name="Percent 2 13 6" xfId="1837" xr:uid="{EF545341-3257-4FA9-AA39-7358A352F0E5}"/>
    <cellStyle name="Percent 2 14" xfId="2604" xr:uid="{376ACBD2-007F-4110-B20D-3A69ED64B78B}"/>
    <cellStyle name="Percent 2 14 2" xfId="16455" xr:uid="{DB02D79A-E4D8-4021-AAF7-61C5CA6D46A6}"/>
    <cellStyle name="Percent 2 14 2 2" xfId="23280" xr:uid="{CD201F61-D314-406D-8ECB-31DBB915ED90}"/>
    <cellStyle name="Percent 2 14 2 3" xfId="36952" xr:uid="{8A6FE77B-C40C-47B2-94EC-7FF9ACE22204}"/>
    <cellStyle name="Percent 2 14 3" xfId="23279" xr:uid="{8268AED8-0B59-4A92-A387-2EB111F52396}"/>
    <cellStyle name="Percent 2 15" xfId="2605" xr:uid="{7B9ECDD5-22B6-467F-842D-F8BAEC1F6443}"/>
    <cellStyle name="Percent 2 15 2" xfId="23282" xr:uid="{CE9BD6E2-24B1-4954-B766-CF23B645B811}"/>
    <cellStyle name="Percent 2 15 3" xfId="23281" xr:uid="{1B879A6E-0C21-4F7F-B2A1-8E3FF2B20671}"/>
    <cellStyle name="Percent 2 16" xfId="2606" xr:uid="{4077671D-0D67-4F6D-8500-EAA1B4311918}"/>
    <cellStyle name="Percent 2 16 2" xfId="23284" xr:uid="{23CEE0B2-A77C-4C40-B857-89D00DFCD617}"/>
    <cellStyle name="Percent 2 16 3" xfId="23283" xr:uid="{5D84A044-C82F-4D18-AFA7-0D768AEFA561}"/>
    <cellStyle name="Percent 2 17" xfId="2607" xr:uid="{D1856F80-D24B-4E69-8708-78836F4AD331}"/>
    <cellStyle name="Percent 2 17 2" xfId="23286" xr:uid="{86000E92-1D96-4C3D-BBEB-F73C9C3E5309}"/>
    <cellStyle name="Percent 2 17 3" xfId="23285" xr:uid="{F2064633-B105-4869-BF51-9A3A1978341D}"/>
    <cellStyle name="Percent 2 18" xfId="2608" xr:uid="{AF27FE03-E759-4E9C-AB6B-37955EE6E7E0}"/>
    <cellStyle name="Percent 2 18 2" xfId="23288" xr:uid="{FB24B776-E4FA-48B3-A121-33A9E72E341B}"/>
    <cellStyle name="Percent 2 18 3" xfId="23287" xr:uid="{250FF1B1-A0B0-46E9-A509-0DD2DF3BCABE}"/>
    <cellStyle name="Percent 2 19" xfId="2609" xr:uid="{D65F3A9B-1847-46DF-A3C8-6B317282F6AE}"/>
    <cellStyle name="Percent 2 19 2" xfId="23290" xr:uid="{C1A059AF-171E-4475-8572-77F1345F3168}"/>
    <cellStyle name="Percent 2 19 3" xfId="23289" xr:uid="{0EBD3DC9-3C22-4F22-AD32-777908C89C65}"/>
    <cellStyle name="Percent 2 2" xfId="943" xr:uid="{1B1ADF2C-C38E-46DC-89CC-D5FBD2D626DD}"/>
    <cellStyle name="Percent 2 2 10" xfId="23291" xr:uid="{2A421C35-8D81-41A2-8A3D-227069E960D4}"/>
    <cellStyle name="Percent 2 2 11" xfId="23292" xr:uid="{9A61068D-EBA3-40E4-B4CD-E0507C6D89E7}"/>
    <cellStyle name="Percent 2 2 12" xfId="23293" xr:uid="{77E726A2-1007-484E-A87E-35259FA47862}"/>
    <cellStyle name="Percent 2 2 13" xfId="23294" xr:uid="{2483443E-4BFA-49FA-B5E3-C9A9109DD148}"/>
    <cellStyle name="Percent 2 2 2" xfId="944" xr:uid="{584819CC-D020-4C26-9830-BD4556C9D6B6}"/>
    <cellStyle name="Percent 2 2 2 2" xfId="2612" xr:uid="{21684C7B-36A2-4C67-BFD6-46EB5614099B}"/>
    <cellStyle name="Percent 2 2 2 2 2" xfId="16457" xr:uid="{3B3E7029-DDED-4D8D-BCCD-4CFAABC85E73}"/>
    <cellStyle name="Percent 2 2 2 2 2 2" xfId="36953" xr:uid="{9591B425-8E77-42E3-AFFD-0573A2C71333}"/>
    <cellStyle name="Percent 2 2 2 2 3" xfId="16458" xr:uid="{793208F5-1F2C-413D-B8DB-57E3719F9E88}"/>
    <cellStyle name="Percent 2 2 2 2 3 2" xfId="36954" xr:uid="{B64DFA25-6B89-4794-A86B-9DEB1F0A40D5}"/>
    <cellStyle name="Percent 2 2 2 2 4" xfId="16459" xr:uid="{3DBFE1E2-5C93-469C-84B7-CA83EF85B394}"/>
    <cellStyle name="Percent 2 2 2 2 5" xfId="16456" xr:uid="{52927154-50AF-4EA9-BEA9-E310A14DB813}"/>
    <cellStyle name="Percent 2 2 2 3" xfId="2613" xr:uid="{279E0FFE-10A9-4426-BF44-16C0BB5CD71D}"/>
    <cellStyle name="Percent 2 2 2 3 2" xfId="16460" xr:uid="{508DC1E5-B733-4278-8F2E-4956041A6264}"/>
    <cellStyle name="Percent 2 2 2 3 2 2" xfId="36955" xr:uid="{45C48A89-EE9F-47A9-8215-E33DE00D1309}"/>
    <cellStyle name="Percent 2 2 2 4" xfId="2614" xr:uid="{C4345E29-EFC7-4F3C-B1A7-40BA2AB367BB}"/>
    <cellStyle name="Percent 2 2 2 4 2" xfId="16461" xr:uid="{749DEF73-8E4B-4666-9D91-6A6F0D7C9B53}"/>
    <cellStyle name="Percent 2 2 2 4 2 2" xfId="36956" xr:uid="{0798CC74-AD38-4DF8-8F93-8CF07EC25611}"/>
    <cellStyle name="Percent 2 2 2 5" xfId="2615" xr:uid="{0E61FE08-2699-4039-9CB4-E5F49F6DA052}"/>
    <cellStyle name="Percent 2 2 2 5 2" xfId="16462" xr:uid="{EA46BEB1-E008-4607-86A7-178ADAAFA9A9}"/>
    <cellStyle name="Percent 2 2 2 6" xfId="2616" xr:uid="{6F36A7A8-E076-49CE-AB3C-EBC663400229}"/>
    <cellStyle name="Percent 2 2 2 6 2" xfId="16463" xr:uid="{62215F4D-C52A-48F8-85BF-BC57AC84DA01}"/>
    <cellStyle name="Percent 2 2 2 6 2 2" xfId="36957" xr:uid="{5B64A57B-89A6-4738-83E6-31DCD51D1F95}"/>
    <cellStyle name="Percent 2 2 2 7" xfId="2611" xr:uid="{209AC015-6281-416C-A203-DC262B0DCDCF}"/>
    <cellStyle name="Percent 2 2 3" xfId="2617" xr:uid="{388E13E4-0D50-42C1-8EDD-0C673192D826}"/>
    <cellStyle name="Percent 2 2 3 2" xfId="16465" xr:uid="{1213A8CE-E797-49BB-B936-9CC74542C455}"/>
    <cellStyle name="Percent 2 2 3 2 2" xfId="23296" xr:uid="{C14FBA17-4D83-495E-96CE-0216157E06C1}"/>
    <cellStyle name="Percent 2 2 3 2 3" xfId="36958" xr:uid="{1233F6E2-5138-4118-B106-BADB099803DA}"/>
    <cellStyle name="Percent 2 2 3 3" xfId="16466" xr:uid="{4BEFCC01-7442-4B37-A2FD-45B876069628}"/>
    <cellStyle name="Percent 2 2 3 3 2" xfId="36959" xr:uid="{DFDB7EC0-94B0-46C8-8456-681B116FE2B2}"/>
    <cellStyle name="Percent 2 2 3 4" xfId="16467" xr:uid="{2482DADF-F588-4674-9DF3-944EAD41049D}"/>
    <cellStyle name="Percent 2 2 3 5" xfId="16464" xr:uid="{8361DD95-B650-4879-86C0-810C18FAC5C3}"/>
    <cellStyle name="Percent 2 2 3 6" xfId="23295" xr:uid="{BDCF8593-93D6-4774-8AE5-7D5F816F492E}"/>
    <cellStyle name="Percent 2 2 4" xfId="2618" xr:uid="{AFCC542C-3CC4-4999-B9BE-6C53E049AADA}"/>
    <cellStyle name="Percent 2 2 4 2" xfId="16468" xr:uid="{12136232-5636-4A67-AA3E-45698F68946B}"/>
    <cellStyle name="Percent 2 2 4 2 2" xfId="36960" xr:uid="{3D6AF33B-6AFC-457E-81F6-1C6B03CAA5BB}"/>
    <cellStyle name="Percent 2 2 4 3" xfId="23297" xr:uid="{6B4DB69A-7BDF-46BF-AFC2-8FE054F9A261}"/>
    <cellStyle name="Percent 2 2 5" xfId="2619" xr:uid="{FBF72B5D-E192-4833-AC1B-E336C02647AA}"/>
    <cellStyle name="Percent 2 2 5 2" xfId="16469" xr:uid="{26B0138D-3FDE-4B96-B980-AF662D4326ED}"/>
    <cellStyle name="Percent 2 2 5 2 2" xfId="36961" xr:uid="{AEE5246A-45B3-460B-9E9B-4CAEED79DC74}"/>
    <cellStyle name="Percent 2 2 5 3" xfId="23298" xr:uid="{50E6E924-DDB1-4E4B-AB29-5277B4050510}"/>
    <cellStyle name="Percent 2 2 6" xfId="2620" xr:uid="{6C28CE7F-276B-421D-90CE-7378757D7911}"/>
    <cellStyle name="Percent 2 2 6 2" xfId="23299" xr:uid="{4D39F296-44F5-4239-BBD5-0CDA5EF948C3}"/>
    <cellStyle name="Percent 2 2 7" xfId="2621" xr:uid="{600F8387-3625-45E1-AFA7-200D81B54B4F}"/>
    <cellStyle name="Percent 2 2 7 2" xfId="16470" xr:uid="{4AD3A694-5CA6-4397-9B76-56BB5497232D}"/>
    <cellStyle name="Percent 2 2 7 2 2" xfId="36962" xr:uid="{043131C2-760B-42F3-A827-377D0CDA17A5}"/>
    <cellStyle name="Percent 2 2 7 3" xfId="23300" xr:uid="{79E391AD-5801-469F-BB09-07F5A9BDA691}"/>
    <cellStyle name="Percent 2 2 8" xfId="23301" xr:uid="{D307E3FB-13B2-4975-8D9B-D06B305046B9}"/>
    <cellStyle name="Percent 2 2 9" xfId="23302" xr:uid="{F3E52B20-12DF-4A37-B892-2E2FD10653D6}"/>
    <cellStyle name="Percent 2 20" xfId="2622" xr:uid="{D870F38E-35E7-446F-AAE2-BAC07AC91CD4}"/>
    <cellStyle name="Percent 2 20 2" xfId="23304" xr:uid="{77049B05-1AB8-4802-AFE7-57AF32D94A1F}"/>
    <cellStyle name="Percent 2 20 3" xfId="23303" xr:uid="{7B28F7A0-0A04-4D90-8011-8E54EDF00B3F}"/>
    <cellStyle name="Percent 2 21" xfId="2623" xr:uid="{E0DA508C-6B0D-4D7C-9F47-23BD7DF8EBD4}"/>
    <cellStyle name="Percent 2 21 2" xfId="23306" xr:uid="{D7DBB21A-FAB5-4934-99F0-3E21F57A984C}"/>
    <cellStyle name="Percent 2 21 3" xfId="23305" xr:uid="{BEF48E7E-5DF4-43A5-9EDB-84BF4F8AF536}"/>
    <cellStyle name="Percent 2 22" xfId="23307" xr:uid="{7A356B34-001F-4B00-9781-7F96E3B0F185}"/>
    <cellStyle name="Percent 2 22 2" xfId="23308" xr:uid="{D03D7C53-E8E2-49EC-9C45-F4391EB2B604}"/>
    <cellStyle name="Percent 2 23" xfId="23309" xr:uid="{9FBE6F4C-6C65-48A0-BEEC-48A9C098B022}"/>
    <cellStyle name="Percent 2 24" xfId="23310" xr:uid="{B46A9DA2-199E-4DFE-A757-FF012081ACB2}"/>
    <cellStyle name="Percent 2 25" xfId="23311" xr:uid="{8ACEE16C-3AE6-498E-949F-97ABF02AE25E}"/>
    <cellStyle name="Percent 2 26" xfId="23312" xr:uid="{AC7029BB-D0EF-4D15-9081-406C4250E97D}"/>
    <cellStyle name="Percent 2 27" xfId="23313" xr:uid="{A65B63A4-61EA-4539-A861-B72F338DA4FB}"/>
    <cellStyle name="Percent 2 28" xfId="23314" xr:uid="{59E92188-F6C7-44D1-BAF0-557021F09A77}"/>
    <cellStyle name="Percent 2 29" xfId="23315" xr:uid="{1A4F8298-ED03-441B-BD75-264D3D0CE8D3}"/>
    <cellStyle name="Percent 2 3" xfId="945" xr:uid="{23A631F4-34F4-4A21-821D-509C32CAF5C1}"/>
    <cellStyle name="Percent 2 3 2" xfId="2625" xr:uid="{A5D8F066-1DCA-49C0-83FC-BCF80439230C}"/>
    <cellStyle name="Percent 2 3 2 2" xfId="16472" xr:uid="{8BBBD4B9-D80A-41F7-BE68-915577BE4CF0}"/>
    <cellStyle name="Percent 2 3 2 2 2" xfId="16473" xr:uid="{E5BBFDCE-D7CD-4D4F-8FCC-9672B3931525}"/>
    <cellStyle name="Percent 2 3 2 2 2 2" xfId="36964" xr:uid="{E15B952A-C8CB-4990-AD40-F9855D51AC26}"/>
    <cellStyle name="Percent 2 3 2 2 3" xfId="36963" xr:uid="{DD88BC95-527E-496B-B235-7833FE7B1649}"/>
    <cellStyle name="Percent 2 3 2 3" xfId="16474" xr:uid="{0136A8B0-CAC6-49E0-921B-67454E9B1CE4}"/>
    <cellStyle name="Percent 2 3 2 3 2" xfId="36965" xr:uid="{4DF618BB-28A9-423B-A7C3-65049CF524C8}"/>
    <cellStyle name="Percent 2 3 2 4" xfId="16475" xr:uid="{D214AD3A-FEE2-4E7B-8226-211FD6B6C5E1}"/>
    <cellStyle name="Percent 2 3 2 4 2" xfId="36966" xr:uid="{D8EE62C4-4602-4B75-857F-A8D40228DB64}"/>
    <cellStyle name="Percent 2 3 2 5" xfId="16476" xr:uid="{F9598B1D-A346-419B-B87C-F048C2BE6370}"/>
    <cellStyle name="Percent 2 3 2 5 2" xfId="36967" xr:uid="{395E6F96-29A9-4A96-803F-7458E9071330}"/>
    <cellStyle name="Percent 2 3 2 6" xfId="16477" xr:uid="{5CC60D62-A498-40FB-AEB9-4508E1C41B44}"/>
    <cellStyle name="Percent 2 3 2 7" xfId="16471" xr:uid="{7C8A8FDF-60E9-4D83-B4C0-CAC7831F11A4}"/>
    <cellStyle name="Percent 2 3 2 8" xfId="23316" xr:uid="{53D93E0A-55AB-49F9-87E7-52B35C371035}"/>
    <cellStyle name="Percent 2 3 3" xfId="2626" xr:uid="{F305B05B-22AE-48FD-8294-8F9C8850C8B4}"/>
    <cellStyle name="Percent 2 3 3 2" xfId="16479" xr:uid="{635DD64F-872A-4EC7-8A1D-82D79474AC07}"/>
    <cellStyle name="Percent 2 3 3 2 2" xfId="16480" xr:uid="{009BEF59-5CAD-4E22-B850-E73AC5DC7495}"/>
    <cellStyle name="Percent 2 3 3 2 2 2" xfId="36970" xr:uid="{C964E5E1-2160-43F3-849E-ED0AC6B7451A}"/>
    <cellStyle name="Percent 2 3 3 2 3" xfId="36969" xr:uid="{C57FFB13-6BBC-4D77-B3DE-959787F3F30C}"/>
    <cellStyle name="Percent 2 3 3 3" xfId="16481" xr:uid="{B532D76B-98A3-4671-A7C3-A35DF00A8857}"/>
    <cellStyle name="Percent 2 3 3 3 2" xfId="36971" xr:uid="{F91880BA-5F99-45C8-A005-179718BF0CEE}"/>
    <cellStyle name="Percent 2 3 3 4" xfId="16478" xr:uid="{936153F4-A84C-4E54-A27C-BC6B3FF6A4FA}"/>
    <cellStyle name="Percent 2 3 3 4 2" xfId="36968" xr:uid="{3C046C85-345D-4192-99E9-F6D2B51C2A3B}"/>
    <cellStyle name="Percent 2 3 4" xfId="2627" xr:uid="{DABD2F5B-51BE-4372-B6FF-DF2FAE966025}"/>
    <cellStyle name="Percent 2 3 4 2" xfId="16483" xr:uid="{9A2B0EBC-A4B9-42B2-9932-B3BC1B0A625E}"/>
    <cellStyle name="Percent 2 3 4 2 2" xfId="36973" xr:uid="{3FEE1224-120F-4B9F-8289-6FFE3FA6EE4B}"/>
    <cellStyle name="Percent 2 3 4 3" xfId="16482" xr:uid="{ABCDC8AB-D6EC-4E8C-ACFE-D3B4B8CF9A63}"/>
    <cellStyle name="Percent 2 3 4 3 2" xfId="36972" xr:uid="{16B3B8C8-C7AD-4868-B08C-31EA63DB1A48}"/>
    <cellStyle name="Percent 2 3 4 4" xfId="23317" xr:uid="{9CF64F56-0F5A-4BAD-A19D-81166B69BCA5}"/>
    <cellStyle name="Percent 2 3 5" xfId="2628" xr:uid="{290C14C6-4983-4443-93FF-6683EC9D2526}"/>
    <cellStyle name="Percent 2 3 5 2" xfId="16484" xr:uid="{3ADEE184-6B12-40C2-8184-FC516F8D9C05}"/>
    <cellStyle name="Percent 2 3 5 2 2" xfId="36974" xr:uid="{96265336-799A-431A-92F8-F985BC31CBEC}"/>
    <cellStyle name="Percent 2 3 6" xfId="2629" xr:uid="{9F1E632D-8FC8-4009-B741-922416B0C1AB}"/>
    <cellStyle name="Percent 2 3 6 2" xfId="16485" xr:uid="{D7E43AF5-F1D8-4E89-8706-770AD6D2D436}"/>
    <cellStyle name="Percent 2 3 6 2 2" xfId="36975" xr:uid="{1C98FB6F-3B62-4617-A847-C567AFCAC820}"/>
    <cellStyle name="Percent 2 3 7" xfId="2624" xr:uid="{142E55AE-9BC3-4E90-B999-D7666CFD32FE}"/>
    <cellStyle name="Percent 2 3 7 2" xfId="16486" xr:uid="{F4B716AA-B41C-4139-B80A-9A5D6CD68D76}"/>
    <cellStyle name="Percent 2 3 8" xfId="16487" xr:uid="{D47D5DF1-EE78-4547-8E3C-63D0F1AD66A5}"/>
    <cellStyle name="Percent 2 3 8 2" xfId="36976" xr:uid="{0F9A56EE-F288-4211-9F04-9A349D913B9C}"/>
    <cellStyle name="Percent 2 30" xfId="23318" xr:uid="{663EB4A3-1BDC-434F-ABE2-FE37F39E115C}"/>
    <cellStyle name="Percent 2 31" xfId="23319" xr:uid="{11280226-2757-438D-A513-82073DC099CA}"/>
    <cellStyle name="Percent 2 32" xfId="23320" xr:uid="{F943FCE6-46C2-47FF-BDFA-6A012E034235}"/>
    <cellStyle name="Percent 2 33" xfId="23321" xr:uid="{7229C315-DD47-4D79-9C6F-408DD545789E}"/>
    <cellStyle name="Percent 2 34" xfId="23322" xr:uid="{490C0802-AF59-4DFB-91C7-B9548E124C83}"/>
    <cellStyle name="Percent 2 35" xfId="23323" xr:uid="{585F22C6-76A1-45F2-B4AC-223BBDF6F2BC}"/>
    <cellStyle name="Percent 2 36" xfId="23324" xr:uid="{8F3E7C5C-E8EB-4D2B-867D-72AEB3FF18EA}"/>
    <cellStyle name="Percent 2 37" xfId="23325" xr:uid="{141A5255-E998-4526-B5DF-181E6B9B08DE}"/>
    <cellStyle name="Percent 2 38" xfId="23326" xr:uid="{C4052754-F55C-4AE6-9275-CDAB80B1E364}"/>
    <cellStyle name="Percent 2 39" xfId="23327" xr:uid="{1D4778D9-C55B-4081-B370-E68A8FDD7660}"/>
    <cellStyle name="Percent 2 4" xfId="946" xr:uid="{5082B0C5-8771-40E4-91FD-5339AADE8FB8}"/>
    <cellStyle name="Percent 2 4 2" xfId="16488" xr:uid="{254F7703-BB28-4EAF-A470-35B2876C8CAB}"/>
    <cellStyle name="Percent 2 4 2 2" xfId="16489" xr:uid="{E6672A65-CB25-4598-8F02-33BF506E5EA0}"/>
    <cellStyle name="Percent 2 4 2 2 2" xfId="36977" xr:uid="{FE876608-D8B6-4CA3-9BBB-C31FD54B2CE4}"/>
    <cellStyle name="Percent 2 4 2 3" xfId="16490" xr:uid="{F547A6DF-F855-4EF0-B376-334760BCF548}"/>
    <cellStyle name="Percent 2 4 2 3 2" xfId="36978" xr:uid="{F182A355-393F-456A-B076-7E22BC4A3964}"/>
    <cellStyle name="Percent 2 4 2 4" xfId="16491" xr:uid="{F24478AD-2724-4AA5-B2FC-A9D529788644}"/>
    <cellStyle name="Percent 2 4 2 5" xfId="23328" xr:uid="{01A3A782-F71A-421D-BC10-941079813B40}"/>
    <cellStyle name="Percent 2 4 3" xfId="16492" xr:uid="{60B7E82D-AD70-4E6B-9A53-A34A3AD82F5B}"/>
    <cellStyle name="Percent 2 4 3 2" xfId="23329" xr:uid="{09883CD6-529E-4A77-B056-52379D131152}"/>
    <cellStyle name="Percent 2 4 3 3" xfId="36979" xr:uid="{AF8A9280-95D9-4A4D-94A7-3F074D026D9A}"/>
    <cellStyle name="Percent 2 4 4" xfId="16493" xr:uid="{2065D491-C18C-48DD-B928-1EB6561AD745}"/>
    <cellStyle name="Percent 2 4 4 2" xfId="23330" xr:uid="{18BCD386-075E-416E-A72E-9F1FA1F8E82D}"/>
    <cellStyle name="Percent 2 4 4 3" xfId="36980" xr:uid="{5C1533A4-7B65-457D-87E8-22B0EE23DA2F}"/>
    <cellStyle name="Percent 2 4 5" xfId="16494" xr:uid="{7B05C7C2-E4E8-44EA-9D4B-4676B3A1ABE9}"/>
    <cellStyle name="Percent 2 4 6" xfId="16495" xr:uid="{EABC2466-4E4F-4E00-AAF3-B1155163B48B}"/>
    <cellStyle name="Percent 2 4 6 2" xfId="36981" xr:uid="{6CF7852B-18AE-4E93-BC9D-853E4983494F}"/>
    <cellStyle name="Percent 2 4 7" xfId="1838" xr:uid="{191A2EB6-BACF-4665-BD9C-A41B7D695E64}"/>
    <cellStyle name="Percent 2 40" xfId="23331" xr:uid="{CDA465CB-ADC7-4D9A-95AF-1D37116B4C7F}"/>
    <cellStyle name="Percent 2 41" xfId="23332" xr:uid="{D43E3526-FC59-46D2-9617-27A6CC4536DB}"/>
    <cellStyle name="Percent 2 42" xfId="23333" xr:uid="{90DC04A2-7CC2-4DA5-89AC-DC31C1433618}"/>
    <cellStyle name="Percent 2 43" xfId="23334" xr:uid="{EAD316FB-EC2B-4BC8-A954-DE39A24244DA}"/>
    <cellStyle name="Percent 2 44" xfId="23335" xr:uid="{9777E4DD-EFA0-4315-A9BF-F9D28AADD914}"/>
    <cellStyle name="Percent 2 45" xfId="23336" xr:uid="{DFE53A0C-452F-403E-AB09-B9BA1FC12AFF}"/>
    <cellStyle name="Percent 2 46" xfId="23337" xr:uid="{E27707EC-1934-4A3D-B095-52FE2F2576DA}"/>
    <cellStyle name="Percent 2 47" xfId="23338" xr:uid="{7EC6F9C8-4269-403A-9D1B-700B4F9F6335}"/>
    <cellStyle name="Percent 2 48" xfId="23339" xr:uid="{00164482-C50E-41E5-B4D9-7FCE0D9A263B}"/>
    <cellStyle name="Percent 2 49" xfId="23340" xr:uid="{41C3624C-AFCF-4D5B-BF4F-A3D50DEF0E67}"/>
    <cellStyle name="Percent 2 5" xfId="947" xr:uid="{484815DA-1888-49D7-8CA4-041E9BDAF3FF}"/>
    <cellStyle name="Percent 2 5 2" xfId="16496" xr:uid="{947EBF32-A9CC-42ED-A31A-B6B8D45FC967}"/>
    <cellStyle name="Percent 2 5 2 2" xfId="16497" xr:uid="{14DC3EAF-8C2B-4D90-9010-31478849941C}"/>
    <cellStyle name="Percent 2 5 2 2 2" xfId="36982" xr:uid="{D3785FE6-39EF-4038-95D7-6FBF89A8A83A}"/>
    <cellStyle name="Percent 2 5 2 3" xfId="16498" xr:uid="{1E9196E2-AF52-4E09-A15C-59B888B14295}"/>
    <cellStyle name="Percent 2 5 2 4" xfId="23341" xr:uid="{DE1BE1E5-0514-4148-9F30-99B1BE5C50E9}"/>
    <cellStyle name="Percent 2 5 3" xfId="16499" xr:uid="{EB7337A9-5EDD-499B-A45E-8CE3C95A319C}"/>
    <cellStyle name="Percent 2 5 3 2" xfId="23342" xr:uid="{2C74112A-B3DC-4076-A6FC-5A5E67F49C93}"/>
    <cellStyle name="Percent 2 5 4" xfId="16500" xr:uid="{50C47903-BDB0-4C66-B2B8-CB2D393A3317}"/>
    <cellStyle name="Percent 2 5 4 2" xfId="23343" xr:uid="{9D14D51C-617F-4D49-83CE-E91241389438}"/>
    <cellStyle name="Percent 2 5 5" xfId="16501" xr:uid="{B608F602-0E5C-4BB5-A4E3-277E3E7F05CC}"/>
    <cellStyle name="Percent 2 5 5 2" xfId="36983" xr:uid="{AC4D88E3-9A40-48C1-AF49-1EF20DF030F5}"/>
    <cellStyle name="Percent 2 5 6" xfId="1839" xr:uid="{4B85D974-F8BC-474A-AB7C-A1F8363F9EB3}"/>
    <cellStyle name="Percent 2 50" xfId="23344" xr:uid="{0BF969F0-B220-47B5-82B8-24238075BEE1}"/>
    <cellStyle name="Percent 2 51" xfId="23345" xr:uid="{302BF197-6323-4A2D-A075-E06B15CD9C69}"/>
    <cellStyle name="Percent 2 52" xfId="23346" xr:uid="{3B2FD9A9-0485-4B89-A932-FB17E172411D}"/>
    <cellStyle name="Percent 2 53" xfId="23347" xr:uid="{A90D3B9E-3E5D-4A04-810E-CA4608BA4AB8}"/>
    <cellStyle name="Percent 2 54" xfId="23348" xr:uid="{0734E7F7-8EBB-4F8F-9B41-5E61F056578A}"/>
    <cellStyle name="Percent 2 55" xfId="23349" xr:uid="{ED784E2C-FDB9-4951-B081-D4F1D523D7F2}"/>
    <cellStyle name="Percent 2 56" xfId="23350" xr:uid="{578681E3-43E2-4CE4-82EA-CF797E2E0C29}"/>
    <cellStyle name="Percent 2 57" xfId="23351" xr:uid="{530EC282-F8DF-466D-8C04-EA2A254B60BE}"/>
    <cellStyle name="Percent 2 58" xfId="23352" xr:uid="{8C4153BD-61D9-4233-81F8-7B331BAFA973}"/>
    <cellStyle name="Percent 2 59" xfId="23353" xr:uid="{508DD31F-DEB5-436C-B2C9-70CC85406A5F}"/>
    <cellStyle name="Percent 2 6" xfId="948" xr:uid="{0D67B85B-4AC1-44DB-97C5-22544B8DAFA4}"/>
    <cellStyle name="Percent 2 6 2" xfId="2632" xr:uid="{6DF63A7D-3197-4551-A5ED-4AD76EF52475}"/>
    <cellStyle name="Percent 2 6 2 2" xfId="16503" xr:uid="{1CBE3DAB-B7B7-466E-A465-B677FC95FE34}"/>
    <cellStyle name="Percent 2 6 2 3" xfId="16504" xr:uid="{5F823C49-EB61-4B7A-8511-0EC0AF1C8D7E}"/>
    <cellStyle name="Percent 2 6 2 4" xfId="16502" xr:uid="{9787012D-70DB-4E3E-8375-44B808F2A2F9}"/>
    <cellStyle name="Percent 2 6 2 5" xfId="23354" xr:uid="{64CA5760-F4E2-416A-832D-BABA537E1527}"/>
    <cellStyle name="Percent 2 6 3" xfId="16505" xr:uid="{F4B6723F-43D8-45F8-8B2D-1816E8EC2BD3}"/>
    <cellStyle name="Percent 2 6 3 2" xfId="36984" xr:uid="{3A9ACAC7-7853-4D3E-B4CB-00FA1EA2D74B}"/>
    <cellStyle name="Percent 2 60" xfId="23355" xr:uid="{D545D41C-A51F-469C-A5F8-C2982CB1A265}"/>
    <cellStyle name="Percent 2 61" xfId="23356" xr:uid="{37F6734C-86E2-40B8-ADFA-26ACE3C3F925}"/>
    <cellStyle name="Percent 2 62" xfId="23357" xr:uid="{CD3452DF-7AFD-4E8C-B11E-3D71029910CF}"/>
    <cellStyle name="Percent 2 63" xfId="23358" xr:uid="{85F76F07-E706-40AB-BF1E-E966F13F976F}"/>
    <cellStyle name="Percent 2 64" xfId="23359" xr:uid="{6664E66B-0C7D-48FA-88DF-8F112B30C962}"/>
    <cellStyle name="Percent 2 65" xfId="23360" xr:uid="{8EFFB0B9-1A87-4B2A-93D6-7651606815CF}"/>
    <cellStyle name="Percent 2 66" xfId="23361" xr:uid="{6721CC33-746F-45EA-A2A5-16237BCDB5CA}"/>
    <cellStyle name="Percent 2 67" xfId="23362" xr:uid="{CFA133CE-7003-4E45-9AF3-4DC6FCF3FC7D}"/>
    <cellStyle name="Percent 2 68" xfId="23363" xr:uid="{CE8A2360-9FCC-4C9A-8F01-795174DDFC82}"/>
    <cellStyle name="Percent 2 69" xfId="23364" xr:uid="{D51AE5C1-DDA3-4157-B8BE-79A07AB3B175}"/>
    <cellStyle name="Percent 2 7" xfId="949" xr:uid="{A27285D2-7AF9-48BA-A888-C28B6E4D1FBD}"/>
    <cellStyle name="Percent 2 7 2" xfId="2633" xr:uid="{DD6F38F3-18F4-42B4-AA63-25C817E84C1C}"/>
    <cellStyle name="Percent 2 7 2 2" xfId="16507" xr:uid="{A23D56E0-DB6D-447C-B2D6-8402E14A8DB1}"/>
    <cellStyle name="Percent 2 7 2 3" xfId="16508" xr:uid="{39B15AE8-CD7C-44AB-A57B-071F7AFE1491}"/>
    <cellStyle name="Percent 2 7 2 4" xfId="16506" xr:uid="{746B6E6E-2FA0-4581-84D9-197A10E0D8D1}"/>
    <cellStyle name="Percent 2 7 2 5" xfId="23365" xr:uid="{11D8F1F0-D1FF-4EAA-B155-F6E46EBBF210}"/>
    <cellStyle name="Percent 2 7 3" xfId="16509" xr:uid="{C52F7539-417C-461D-BCA2-79B2425D5FB1}"/>
    <cellStyle name="Percent 2 7 3 2" xfId="36985" xr:uid="{3EA8E471-3A89-4397-8207-CCBD5FDAF0C5}"/>
    <cellStyle name="Percent 2 70" xfId="23366" xr:uid="{72E1A421-6DBF-4FF2-A697-52DA91718751}"/>
    <cellStyle name="Percent 2 71" xfId="23367" xr:uid="{20753F6E-C55E-423D-9E19-5FB55F04361E}"/>
    <cellStyle name="Percent 2 72" xfId="23368" xr:uid="{98B40D2B-42F2-4BE5-8D6D-2226C9777A62}"/>
    <cellStyle name="Percent 2 73" xfId="23369" xr:uid="{2722AD96-391C-49B1-A5D0-511C0467ACE3}"/>
    <cellStyle name="Percent 2 74" xfId="23370" xr:uid="{728FFFF7-A2D5-4435-BFBF-33B9136EEA05}"/>
    <cellStyle name="Percent 2 75" xfId="23371" xr:uid="{519F4196-CAEF-4497-AA9E-BA4C57062630}"/>
    <cellStyle name="Percent 2 76" xfId="23372" xr:uid="{3E5F7394-223B-4505-A0DC-AF7F61F77D65}"/>
    <cellStyle name="Percent 2 77" xfId="23373" xr:uid="{9C90EB5C-8048-4776-9BC5-5449771F3A5A}"/>
    <cellStyle name="Percent 2 78" xfId="23374" xr:uid="{C8A5F631-AE71-4239-8ACB-DF1B45FE689D}"/>
    <cellStyle name="Percent 2 79" xfId="23375" xr:uid="{C7B40441-B177-4510-B770-6613D150E4A8}"/>
    <cellStyle name="Percent 2 8" xfId="950" xr:uid="{E29FDD14-1C20-4BB8-BCF6-E5970033E6C0}"/>
    <cellStyle name="Percent 2 8 2" xfId="16510" xr:uid="{C682FC00-4428-4899-89C1-73DFCA7FEEDA}"/>
    <cellStyle name="Percent 2 8 2 2" xfId="16511" xr:uid="{EF8D8F77-BE65-4974-A5D9-F148CE60CA91}"/>
    <cellStyle name="Percent 2 8 2 3" xfId="23376" xr:uid="{07227C98-70F6-4360-B573-2C03547B171A}"/>
    <cellStyle name="Percent 2 80" xfId="23377" xr:uid="{71CB5A91-70AF-41FB-B9D3-3EC16234CC06}"/>
    <cellStyle name="Percent 2 81" xfId="23378" xr:uid="{4B284302-0530-4A06-BD0C-387E9A3E4C03}"/>
    <cellStyle name="Percent 2 82" xfId="23379" xr:uid="{4EA78EB6-FCCB-4F3D-8ACA-8D7086AA28C0}"/>
    <cellStyle name="Percent 2 83" xfId="23380" xr:uid="{6B446C21-2D9B-4AFE-9A1A-9B62EB4347CF}"/>
    <cellStyle name="Percent 2 84" xfId="23381" xr:uid="{F38C2356-EBFB-4B0F-8217-3FF5B81AAF00}"/>
    <cellStyle name="Percent 2 85" xfId="23382" xr:uid="{082912DF-2631-4E16-ACA2-BF1E6A82F747}"/>
    <cellStyle name="Percent 2 86" xfId="23383" xr:uid="{99D601D8-5DBE-4926-82E2-9CD0609339EA}"/>
    <cellStyle name="Percent 2 87" xfId="23384" xr:uid="{A4272F55-FA08-4942-8328-A1E1F6234637}"/>
    <cellStyle name="Percent 2 88" xfId="23385" xr:uid="{40019126-F1AA-4E30-9250-C40AF6F59A9C}"/>
    <cellStyle name="Percent 2 89" xfId="23386" xr:uid="{7BE2D730-0098-4331-8484-CE9790DC596D}"/>
    <cellStyle name="Percent 2 9" xfId="951" xr:uid="{41B0C22B-AC97-4962-945B-DAE660EEFC11}"/>
    <cellStyle name="Percent 2 9 2" xfId="16512" xr:uid="{0A3E4735-F909-4865-BC4C-BC6BFC7769AC}"/>
    <cellStyle name="Percent 2 9 2 2" xfId="16513" xr:uid="{0C9EE6C5-DC66-4EE9-9B2C-3E70FE11F5B4}"/>
    <cellStyle name="Percent 2 9 2 3" xfId="23387" xr:uid="{82A6F52C-D442-4373-8D34-211DF147F48D}"/>
    <cellStyle name="Percent 2 90" xfId="23388" xr:uid="{12798CD1-6B30-4E82-A874-12B9DE6ECA02}"/>
    <cellStyle name="Percent 2 91" xfId="23389" xr:uid="{7F2FB695-3A09-44B8-9611-AF508C18AD8F}"/>
    <cellStyle name="Percent 2 92" xfId="23390" xr:uid="{A8288C00-B795-4FE8-B371-6A50D9FEE5B4}"/>
    <cellStyle name="Percent 2 93" xfId="23391" xr:uid="{A0FE9BD9-9868-4EBC-B4F8-A91BAFDD7C63}"/>
    <cellStyle name="Percent 2 94" xfId="23392" xr:uid="{3CD97035-F2E7-402C-ACEE-9C848FACA84E}"/>
    <cellStyle name="Percent 2 95" xfId="23393" xr:uid="{7008792F-79D0-4842-B1B4-E7336D9FD50B}"/>
    <cellStyle name="Percent 2 96" xfId="23394" xr:uid="{E013836B-9597-42CF-9533-DF26CDF55947}"/>
    <cellStyle name="Percent 2 97" xfId="23395" xr:uid="{B1BE88D4-57E5-4D14-A380-93111356AB59}"/>
    <cellStyle name="Percent 2 98" xfId="23396" xr:uid="{C48AC8BE-C1D2-4355-A16C-1E5A3C78398A}"/>
    <cellStyle name="Percent 2 99" xfId="23397" xr:uid="{889DC832-5372-40BB-AB55-0E647EDE8520}"/>
    <cellStyle name="Percent 3" xfId="952" xr:uid="{C1A8E705-DAED-48DE-B16A-55392C5E8201}"/>
    <cellStyle name="Percent 3 10" xfId="953" xr:uid="{573B3DC9-5349-48BA-8C9F-D49924F2C2F7}"/>
    <cellStyle name="Percent 3 10 2" xfId="16514" xr:uid="{071D70EB-D514-49A8-83A3-C756C06BCD8B}"/>
    <cellStyle name="Percent 3 10 2 2" xfId="16515" xr:uid="{4EF887B9-7245-4463-BA68-3BFF561956AE}"/>
    <cellStyle name="Percent 3 11" xfId="954" xr:uid="{0B1903B1-CA1E-4462-8C20-0A51E51F3F51}"/>
    <cellStyle name="Percent 3 11 2" xfId="16516" xr:uid="{9EDBAEA7-3F36-4423-83F0-BB9C6A641E5B}"/>
    <cellStyle name="Percent 3 11 2 2" xfId="16517" xr:uid="{8136650E-BAB7-487B-99DE-310071B68421}"/>
    <cellStyle name="Percent 3 12" xfId="955" xr:uid="{AC2AF941-54DC-4031-8B52-4E7B25FC9E9D}"/>
    <cellStyle name="Percent 3 12 2" xfId="16518" xr:uid="{F8FDC4DE-A336-4FD5-BEEF-CFA045CF891A}"/>
    <cellStyle name="Percent 3 12 2 2" xfId="16519" xr:uid="{58564270-830A-426E-832B-961D870DDF9F}"/>
    <cellStyle name="Percent 3 13" xfId="2636" xr:uid="{BAA428EB-8469-4F83-A8B1-3D694BA3C7ED}"/>
    <cellStyle name="Percent 3 13 2" xfId="16521" xr:uid="{5029F59A-2C92-4257-86C2-343C06C70A35}"/>
    <cellStyle name="Percent 3 13 3" xfId="16522" xr:uid="{12D6A5FE-8A07-44E8-B8DB-E02E2ACDC2C2}"/>
    <cellStyle name="Percent 3 13 4" xfId="16520" xr:uid="{6EA9AE61-DE7E-46FD-8F8C-07B9840EEC87}"/>
    <cellStyle name="Percent 3 13 5" xfId="23398" xr:uid="{C6BD46BA-D42E-4A7E-B9EB-A774652CE316}"/>
    <cellStyle name="Percent 3 14" xfId="16523" xr:uid="{6BCACC56-8020-4941-8E48-9B20234EC2F4}"/>
    <cellStyle name="Percent 3 14 2" xfId="23399" xr:uid="{603D1542-3DDB-4CF7-9BC2-A6E0C1864079}"/>
    <cellStyle name="Percent 3 15" xfId="23400" xr:uid="{8D859166-BFD1-41DA-B90C-BA100F2E6C43}"/>
    <cellStyle name="Percent 3 16" xfId="23401" xr:uid="{D11F10D1-825D-425F-B7E9-ED7BF6186A4C}"/>
    <cellStyle name="Percent 3 17" xfId="23402" xr:uid="{178DAACD-53D0-4CF2-A81C-2EDC37120D5C}"/>
    <cellStyle name="Percent 3 18" xfId="23403" xr:uid="{18D977A8-A70D-46EC-AF1C-2F3FBB05E847}"/>
    <cellStyle name="Percent 3 19" xfId="23404" xr:uid="{D88B9F8E-869A-47C9-9D00-CBC6F111F68F}"/>
    <cellStyle name="Percent 3 2" xfId="956" xr:uid="{AB5E036E-CBC7-4DF7-AB5B-622B5E6C1911}"/>
    <cellStyle name="Percent 3 2 2" xfId="957" xr:uid="{C911DC36-E76A-480A-9CE9-848BE0D679BE}"/>
    <cellStyle name="Percent 3 2 2 2" xfId="6685" xr:uid="{D89F270D-F7BF-46CC-8077-3AFBEBB8ED93}"/>
    <cellStyle name="Percent 3 2 2 2 2" xfId="16525" xr:uid="{98AD9698-70DE-4DB6-AB8A-08EA1140DC74}"/>
    <cellStyle name="Percent 3 2 2 2 3" xfId="28175" xr:uid="{5E0AB3C0-957E-42AC-A16D-C08571671ACD}"/>
    <cellStyle name="Percent 3 2 2 3" xfId="9842" xr:uid="{B1A6D2F5-85EA-4B64-A81E-8ED5F67E8A73}"/>
    <cellStyle name="Percent 3 2 2 3 2" xfId="31329" xr:uid="{D1FE24A3-62E1-4F6A-A384-04AFB1DA33F3}"/>
    <cellStyle name="Percent 3 2 2 4" xfId="16524" xr:uid="{FC86B073-32DA-40C7-885A-615CC76076C1}"/>
    <cellStyle name="Percent 3 2 2 5" xfId="24401" xr:uid="{E63930C5-F5E7-44C3-B90F-DEAEF029C021}"/>
    <cellStyle name="Percent 3 2 2 6" xfId="2857" xr:uid="{0405843E-3E4E-4AAB-BC09-2CB95D3A6F77}"/>
    <cellStyle name="Percent 3 2 3" xfId="2637" xr:uid="{00589072-6DA8-4FBF-99A5-BFC87CAF5561}"/>
    <cellStyle name="Percent 3 2 3 2" xfId="6542" xr:uid="{EED2DFB6-EC0D-42DC-AD8E-6AF18D6DAB40}"/>
    <cellStyle name="Percent 3 2 3 2 2" xfId="28031" xr:uid="{C60E2733-5027-44DB-B9E1-F73B57598E29}"/>
    <cellStyle name="Percent 3 2 3 3" xfId="24250" xr:uid="{D274A9C0-5007-440B-B66C-CB2A4442D29F}"/>
    <cellStyle name="Percent 3 2 4" xfId="9722" xr:uid="{98CD9503-1366-4CFF-9AD5-1F3327E3CA2A}"/>
    <cellStyle name="Percent 3 2 4 2" xfId="31210" xr:uid="{45CF8F07-2DA4-4C0C-81D9-B5AF8898EB1D}"/>
    <cellStyle name="Percent 3 2 5" xfId="49724" xr:uid="{0AA9D961-DAC0-4F44-A7B8-D55B788FD3EE}"/>
    <cellStyle name="Percent 3 20" xfId="23405" xr:uid="{9F22972A-87D1-4F54-8CF6-B78385FC7202}"/>
    <cellStyle name="Percent 3 21" xfId="23406" xr:uid="{42BC4B17-4951-4075-A78F-7153E0D701FD}"/>
    <cellStyle name="Percent 3 22" xfId="23407" xr:uid="{2A4C6942-499A-4AA0-A9E6-2438BFCC067E}"/>
    <cellStyle name="Percent 3 23" xfId="23408" xr:uid="{F810A2D0-6D6F-45D9-A162-C94333C07361}"/>
    <cellStyle name="Percent 3 24" xfId="23409" xr:uid="{93DABAAF-E50D-4153-8274-EE5F772E0E2F}"/>
    <cellStyle name="Percent 3 25" xfId="23410" xr:uid="{A1FD62EF-A429-4C63-BA83-1E3C982C2BB6}"/>
    <cellStyle name="Percent 3 26" xfId="23411" xr:uid="{84C6E64E-E645-465F-884D-F63668ABAF55}"/>
    <cellStyle name="Percent 3 27" xfId="23412" xr:uid="{EE7073A7-43BB-41CE-BE54-FCAF75C6A2E1}"/>
    <cellStyle name="Percent 3 28" xfId="23413" xr:uid="{CC59BDD9-0344-44F5-AF38-D716C007E8D1}"/>
    <cellStyle name="Percent 3 29" xfId="23414" xr:uid="{69CEFE91-EBD5-4084-9F3F-43EDCA863FAE}"/>
    <cellStyle name="Percent 3 3" xfId="958" xr:uid="{E70C595C-BC84-42EA-A26E-EDC0F7B3E770}"/>
    <cellStyle name="Percent 3 3 2" xfId="16526" xr:uid="{6C1419B8-7047-4923-8CA4-F1E9263A263A}"/>
    <cellStyle name="Percent 3 3 2 2" xfId="16527" xr:uid="{29799734-3CDC-458E-BE0D-F19D00321CCE}"/>
    <cellStyle name="Percent 3 3 2 2 2" xfId="23417" xr:uid="{936A4EB2-8642-4E79-9033-3208986544C0}"/>
    <cellStyle name="Percent 3 3 2 2 2 2" xfId="42973" xr:uid="{D949B427-E5A5-4035-92E3-57D7D7E8B41E}"/>
    <cellStyle name="Percent 3 3 2 2 2 3" xfId="45411" xr:uid="{ADFB7F25-9030-40C1-BE1E-50E15392C559}"/>
    <cellStyle name="Percent 3 3 2 2 3" xfId="23416" xr:uid="{C0584C33-7092-4CAD-80CF-70D5213DBDFA}"/>
    <cellStyle name="Percent 3 3 2 2 3 2" xfId="42972" xr:uid="{FB0ADA0F-1981-4689-8354-BCAEE5E0F699}"/>
    <cellStyle name="Percent 3 3 2 2 4" xfId="45410" xr:uid="{2B498DF7-0C90-4198-AD33-E7BB3716D3B3}"/>
    <cellStyle name="Percent 3 3 2 3" xfId="23418" xr:uid="{A3470DA8-F0BC-47A6-B58F-BCFB6B88E035}"/>
    <cellStyle name="Percent 3 3 2 3 2" xfId="23419" xr:uid="{3C69D07D-42CC-4BAF-889E-6862805F717D}"/>
    <cellStyle name="Percent 3 3 2 3 2 2" xfId="42975" xr:uid="{EFE0081C-1B67-4208-979F-33E7963DCF48}"/>
    <cellStyle name="Percent 3 3 2 3 2 3" xfId="45413" xr:uid="{B82B852F-C1CA-4DFB-971E-9C5D04AE2C93}"/>
    <cellStyle name="Percent 3 3 2 3 3" xfId="42974" xr:uid="{BD49F960-8B44-4D74-80F1-AD2CAF3EBD83}"/>
    <cellStyle name="Percent 3 3 2 3 4" xfId="45412" xr:uid="{C43A2BD9-1FF0-4275-A78B-B23811618748}"/>
    <cellStyle name="Percent 3 3 2 4" xfId="23420" xr:uid="{EA9F9CB2-DDA7-47C5-8D8F-A8F9A56AE40C}"/>
    <cellStyle name="Percent 3 3 2 4 2" xfId="42976" xr:uid="{4614C2D8-8167-41C0-975C-02DE7014581D}"/>
    <cellStyle name="Percent 3 3 2 4 3" xfId="45414" xr:uid="{3068065A-EC7B-497B-98B3-5392213C1471}"/>
    <cellStyle name="Percent 3 3 2 5" xfId="23415" xr:uid="{50F3C452-C4E2-4EE4-B16F-909C368AED66}"/>
    <cellStyle name="Percent 3 3 2 5 2" xfId="42971" xr:uid="{F0B70C6B-A162-4BF6-95A3-FA8A116667AE}"/>
    <cellStyle name="Percent 3 3 2 6" xfId="45409" xr:uid="{76F9F0E6-3CD4-473A-A996-EE06444B47F5}"/>
    <cellStyle name="Percent 3 3 3" xfId="23421" xr:uid="{65A48A46-57D4-45F9-8D5E-AD15D1379298}"/>
    <cellStyle name="Percent 3 3 3 2" xfId="23422" xr:uid="{F4FAE68D-6052-4A2E-9C19-409569B42C0B}"/>
    <cellStyle name="Percent 3 3 3 2 2" xfId="42978" xr:uid="{B66AA211-D7ED-4BBE-B8D4-1290BB92732C}"/>
    <cellStyle name="Percent 3 3 3 2 3" xfId="45416" xr:uid="{17FC7FC6-77D9-43AD-9067-78AB3E3BF7B6}"/>
    <cellStyle name="Percent 3 3 3 3" xfId="42977" xr:uid="{852D6BB5-A10C-4A16-A30E-1B11CCA9A2E1}"/>
    <cellStyle name="Percent 3 3 3 4" xfId="45415" xr:uid="{CA39770C-961A-4673-BD7B-AF792A7D14AE}"/>
    <cellStyle name="Percent 3 3 4" xfId="23423" xr:uid="{D6EFEA9F-C627-4CA4-A335-B70C36FA5634}"/>
    <cellStyle name="Percent 3 3 4 2" xfId="23424" xr:uid="{CB087334-8703-4602-8FA2-08E93E2FE242}"/>
    <cellStyle name="Percent 3 3 4 2 2" xfId="42980" xr:uid="{39BD4F06-3279-44C5-9AE1-55DEFD98EFAD}"/>
    <cellStyle name="Percent 3 3 4 2 3" xfId="45418" xr:uid="{53571EC1-C030-4518-99E6-2E36AA18587F}"/>
    <cellStyle name="Percent 3 3 4 3" xfId="42979" xr:uid="{D9F9A81D-F319-4349-9051-C3967039A2F3}"/>
    <cellStyle name="Percent 3 3 4 4" xfId="45417" xr:uid="{1426A23D-4A98-4619-8E80-785C62E7DD94}"/>
    <cellStyle name="Percent 3 3 5" xfId="23425" xr:uid="{B224004D-E309-4538-9B3A-093AA1DB73E9}"/>
    <cellStyle name="Percent 3 3 5 2" xfId="42981" xr:uid="{B0B92F36-9BF2-40DA-B246-299D0F6A3D52}"/>
    <cellStyle name="Percent 3 3 5 3" xfId="45419" xr:uid="{C2B96011-1D10-46E2-91B9-F6CB8B37D99C}"/>
    <cellStyle name="Percent 3 30" xfId="49607" xr:uid="{94333C14-2BEF-4857-B3D9-F927D1D3A71B}"/>
    <cellStyle name="Percent 3 4" xfId="959" xr:uid="{0DAF4DE9-9208-4495-94BA-784E87094694}"/>
    <cellStyle name="Percent 3 4 2" xfId="16528" xr:uid="{AA4467AA-E239-478B-9DA4-A470619045C3}"/>
    <cellStyle name="Percent 3 4 2 2" xfId="16529" xr:uid="{BFECDBC5-2CFB-422F-A123-1AF81C572490}"/>
    <cellStyle name="Percent 3 4 2 2 2" xfId="23427" xr:uid="{2EB03AB3-6472-4FE2-AF53-967A54F456A1}"/>
    <cellStyle name="Percent 3 4 2 2 2 2" xfId="42983" xr:uid="{FC1D39C8-F9DD-480F-9787-AB23A9093088}"/>
    <cellStyle name="Percent 3 4 2 2 3" xfId="45421" xr:uid="{D633ED39-688F-44EC-8877-759575F05328}"/>
    <cellStyle name="Percent 3 4 2 3" xfId="23426" xr:uid="{6513AF2B-C99D-4195-A2FD-8602EED05ADC}"/>
    <cellStyle name="Percent 3 4 2 3 2" xfId="42982" xr:uid="{A27ED0E9-7B5A-4320-A3E9-BF2AB95C951F}"/>
    <cellStyle name="Percent 3 4 2 4" xfId="45420" xr:uid="{3E03FC63-90A0-43B1-BFD9-E36A54911ECC}"/>
    <cellStyle name="Percent 3 4 3" xfId="23428" xr:uid="{15DCDAD0-3B16-4E67-96FA-6DF6B58B4930}"/>
    <cellStyle name="Percent 3 4 3 2" xfId="23429" xr:uid="{29EDB018-70B4-4E25-ABD7-387441091370}"/>
    <cellStyle name="Percent 3 4 3 2 2" xfId="42985" xr:uid="{787E35FA-F54A-4671-A8D4-C46F3CAFB690}"/>
    <cellStyle name="Percent 3 4 3 2 3" xfId="45423" xr:uid="{F26178AC-E165-4A3A-AD68-48D93EFB1777}"/>
    <cellStyle name="Percent 3 4 3 3" xfId="42984" xr:uid="{1202C441-2C34-4B78-908F-3CB737BEE2E0}"/>
    <cellStyle name="Percent 3 4 3 4" xfId="45422" xr:uid="{79EC3C78-00BC-4F45-B2DF-C3D3115756E8}"/>
    <cellStyle name="Percent 3 4 4" xfId="23430" xr:uid="{36E8884D-AFC7-410F-B8F9-A6934BDB49CA}"/>
    <cellStyle name="Percent 3 4 4 2" xfId="42986" xr:uid="{B2F470E9-9441-4D89-9B55-61E630D5C62C}"/>
    <cellStyle name="Percent 3 4 4 3" xfId="45424" xr:uid="{0643B3A3-A72B-4B97-85E4-DEE061D362AB}"/>
    <cellStyle name="Percent 3 4 5" xfId="23431" xr:uid="{F029B5E9-5FD2-47EB-83D8-89D7A4A308A7}"/>
    <cellStyle name="Percent 3 4 5 2" xfId="42987" xr:uid="{7467BD65-C2B1-4450-916F-A16183D0CC7C}"/>
    <cellStyle name="Percent 3 4 5 3" xfId="45425" xr:uid="{09BFDEE2-6165-4EAF-A824-B6CFE8D3D3E9}"/>
    <cellStyle name="Percent 3 5" xfId="960" xr:uid="{3D24DAFA-B527-4399-A434-F392ED340704}"/>
    <cellStyle name="Percent 3 5 2" xfId="16530" xr:uid="{E46B90EE-EB6B-4534-B2B6-EAEB8128C216}"/>
    <cellStyle name="Percent 3 5 2 2" xfId="16531" xr:uid="{6D416EAD-31EF-46F1-8B93-8D29D93E382A}"/>
    <cellStyle name="Percent 3 5 2 3" xfId="23432" xr:uid="{7AE85A94-E097-460A-84A1-4325DB23328F}"/>
    <cellStyle name="Percent 3 5 2 3 2" xfId="42988" xr:uid="{71E49F2F-4AA7-4563-A377-7B3FD8B094F1}"/>
    <cellStyle name="Percent 3 5 2 4" xfId="45426" xr:uid="{87322426-29FD-40DD-BF12-B29AA93AE6EF}"/>
    <cellStyle name="Percent 3 5 3" xfId="23433" xr:uid="{4C0056E8-7FD6-413A-8D0C-12F1E1076BF9}"/>
    <cellStyle name="Percent 3 5 3 2" xfId="42989" xr:uid="{60316AEA-038D-4B56-A7A1-D78C3F274691}"/>
    <cellStyle name="Percent 3 5 3 3" xfId="45427" xr:uid="{A09BA5B7-50A6-40D2-884A-42E30072662C}"/>
    <cellStyle name="Percent 3 6" xfId="961" xr:uid="{C36BAF14-1B4C-4275-A8FF-E4B0DAC7C264}"/>
    <cellStyle name="Percent 3 6 2" xfId="16532" xr:uid="{741C65C6-E759-4410-AF8A-3ECFFAAE23D6}"/>
    <cellStyle name="Percent 3 6 2 2" xfId="16533" xr:uid="{135C7FEE-391E-4EC6-892C-4D34622A53E3}"/>
    <cellStyle name="Percent 3 6 2 3" xfId="23434" xr:uid="{17FC7810-9C8D-449A-9703-8835AEFCC87A}"/>
    <cellStyle name="Percent 3 6 2 3 2" xfId="42990" xr:uid="{BCF509D0-4EC4-42A9-8CAD-77574EBC7BB9}"/>
    <cellStyle name="Percent 3 6 2 4" xfId="45428" xr:uid="{661DD816-EE99-43BA-B33D-6131005A5414}"/>
    <cellStyle name="Percent 3 6 3" xfId="23435" xr:uid="{E17D4BCD-5891-48BF-946E-EBDDC8C98110}"/>
    <cellStyle name="Percent 3 6 3 2" xfId="42991" xr:uid="{B3BCFEC4-2732-4387-958C-78E5315D37A4}"/>
    <cellStyle name="Percent 3 6 3 3" xfId="45429" xr:uid="{39FFFA05-5467-4BF6-BED3-D3D2F59244F0}"/>
    <cellStyle name="Percent 3 7" xfId="962" xr:uid="{1E22FA80-1D6B-4B0E-9D6E-EE541C2BB615}"/>
    <cellStyle name="Percent 3 7 2" xfId="16534" xr:uid="{1EA3B005-B7BF-4430-8FD3-AF3A7F35CCA8}"/>
    <cellStyle name="Percent 3 7 2 2" xfId="16535" xr:uid="{6E1AC736-2E9D-4CD2-9582-00C0F48F1533}"/>
    <cellStyle name="Percent 3 7 2 3" xfId="23436" xr:uid="{75F9CC3E-4AE0-4083-B7FA-3F1936F35CE7}"/>
    <cellStyle name="Percent 3 7 2 3 2" xfId="42992" xr:uid="{5BEA5681-AD9C-47C3-82D1-AE888EBB178C}"/>
    <cellStyle name="Percent 3 7 2 4" xfId="45430" xr:uid="{48A3F5AE-1ED2-4E34-9210-C77907EFA188}"/>
    <cellStyle name="Percent 3 8" xfId="963" xr:uid="{FD80120F-FAC2-42ED-9D24-7FBCBA88755A}"/>
    <cellStyle name="Percent 3 8 2" xfId="16536" xr:uid="{95C28C99-A134-4ACE-8D62-A7A6B07514FF}"/>
    <cellStyle name="Percent 3 8 2 2" xfId="16537" xr:uid="{9148EBC3-B4FB-4C71-BB90-F70C8BCE8EDF}"/>
    <cellStyle name="Percent 3 8 2 3" xfId="23437" xr:uid="{89AFB2BB-E989-4A35-B92D-D0465390E1F4}"/>
    <cellStyle name="Percent 3 8 2 3 2" xfId="42993" xr:uid="{A7E621EF-420C-4272-A8E7-ECCB6C64B534}"/>
    <cellStyle name="Percent 3 8 2 4" xfId="45431" xr:uid="{8A98A050-6511-4034-9631-53963DD3CB75}"/>
    <cellStyle name="Percent 3 9" xfId="964" xr:uid="{E66E0A0E-A4CF-47C5-8302-16CB4A49CA1A}"/>
    <cellStyle name="Percent 3 9 2" xfId="16538" xr:uid="{502D8559-2BE0-4B2A-8DF7-D98DE26E5E6D}"/>
    <cellStyle name="Percent 3 9 2 2" xfId="16539" xr:uid="{8E6D2DE1-57D7-42FD-A0EB-9CD897187207}"/>
    <cellStyle name="Percent 4" xfId="965" xr:uid="{B3591565-E48E-4422-A75E-C8D7A86E77A2}"/>
    <cellStyle name="Percent 4 10" xfId="45432" xr:uid="{029834F3-F6B3-477E-961E-88866A786534}"/>
    <cellStyle name="Percent 4 11" xfId="46834" xr:uid="{FA50EE15-1841-4522-BFE5-BE9895C43B35}"/>
    <cellStyle name="Percent 4 2" xfId="966" xr:uid="{00CAD980-D13B-492D-A41D-731E36BFE379}"/>
    <cellStyle name="Percent 4 2 2" xfId="1907" xr:uid="{8254F621-CE7A-49B2-B8B5-A7771350D745}"/>
    <cellStyle name="Percent 4 2 2 2" xfId="4534" xr:uid="{BEE77AB6-802A-4B51-8429-AE9E00202F5C}"/>
    <cellStyle name="Percent 4 2 2 2 2" xfId="8332" xr:uid="{511E807A-2DAA-4B76-8288-774EF39065B8}"/>
    <cellStyle name="Percent 4 2 2 2 2 2" xfId="29822" xr:uid="{61D84EE7-E5E0-4DE0-97A8-6DCCBF81D474}"/>
    <cellStyle name="Percent 4 2 2 2 3" xfId="16541" xr:uid="{0C914FE8-B7E3-4815-A655-2B4DCD0E66BC}"/>
    <cellStyle name="Percent 4 2 2 2 4" xfId="26047" xr:uid="{3ACC6591-1E32-42D6-83BE-327F13830865}"/>
    <cellStyle name="Percent 4 2 2 2 5" xfId="48654" xr:uid="{9DC9A153-62C9-4239-BA70-76C3B9BAF288}"/>
    <cellStyle name="Percent 4 2 2 3" xfId="5990" xr:uid="{F872F935-8517-49AA-A170-A4C859E19B63}"/>
    <cellStyle name="Percent 4 2 2 3 2" xfId="27477" xr:uid="{AB1B716A-4548-466F-95DA-4D12595DE1C0}"/>
    <cellStyle name="Percent 4 2 2 3 3" xfId="49167" xr:uid="{CE80453C-F368-44B6-B885-7E3F7261DB38}"/>
    <cellStyle name="Percent 4 2 2 4" xfId="16540" xr:uid="{3050E3A8-A8DC-4CBC-A5DF-FEAF6242CEDE}"/>
    <cellStyle name="Percent 4 2 2 5" xfId="23440" xr:uid="{3454AC2C-AEB9-4B47-92ED-3B0F13B5BA85}"/>
    <cellStyle name="Percent 4 2 2 5 2" xfId="42995" xr:uid="{A2B8C33D-082B-470C-A915-638A3DE1B002}"/>
    <cellStyle name="Percent 4 2 2 6" xfId="23636" xr:uid="{841A57F9-154F-4A10-8F78-86C4553D21E3}"/>
    <cellStyle name="Percent 4 2 2 7" xfId="45433" xr:uid="{5F6FCC2C-DA99-4694-B244-F675B1BBA376}"/>
    <cellStyle name="Percent 4 2 2 8" xfId="46899" xr:uid="{AFDEDDCC-9A74-4ED6-ACEC-6ABD2281A750}"/>
    <cellStyle name="Percent 4 2 3" xfId="2858" xr:uid="{228E445B-C265-4B1F-B795-3BBA1703680E}"/>
    <cellStyle name="Percent 4 2 3 2" xfId="6686" xr:uid="{036EA9C0-315D-4E8F-B021-0DC934DC6DCD}"/>
    <cellStyle name="Percent 4 2 3 2 2" xfId="28176" xr:uid="{3CE80618-CA41-462C-9E2E-4F02129DB7CB}"/>
    <cellStyle name="Percent 4 2 3 3" xfId="24402" xr:uid="{4CB4FA89-84BB-4FB2-9886-1CA6A12FD2F8}"/>
    <cellStyle name="Percent 4 2 3 4" xfId="48588" xr:uid="{C8CA6AC1-FB9A-4FCC-93F8-36B3FB04668E}"/>
    <cellStyle name="Percent 4 2 4" xfId="5926" xr:uid="{2994B96F-A311-46A6-B8CC-D420D3188F86}"/>
    <cellStyle name="Percent 4 2 4 2" xfId="27413" xr:uid="{6C8C225C-EC1F-40D9-BDD5-06F1BDDBA075}"/>
    <cellStyle name="Percent 4 2 4 3" xfId="49106" xr:uid="{F759F5C3-2923-40FC-9555-BB474F97F348}"/>
    <cellStyle name="Percent 4 2 5" xfId="9843" xr:uid="{5D4A5CB5-AF1F-4C16-ACC9-0CE4810A40CB}"/>
    <cellStyle name="Percent 4 2 5 2" xfId="31330" xr:uid="{DE5AD943-358E-4FF3-8870-CB5EBEEFAE6E}"/>
    <cellStyle name="Percent 4 2 6" xfId="10034" xr:uid="{3285D7A9-5D0E-4BDA-822B-5AD37C6FB9EE}"/>
    <cellStyle name="Percent 4 2 6 2" xfId="31446" xr:uid="{1643D1C2-4C2A-44F0-8415-5E5E7CDA8BD8}"/>
    <cellStyle name="Percent 4 2 7" xfId="23439" xr:uid="{020346D5-2DA2-42E0-A437-E1C9182D5663}"/>
    <cellStyle name="Percent 4 2 8" xfId="23571" xr:uid="{2FD3DC9C-448A-42BF-BACF-5CA049B3650E}"/>
    <cellStyle name="Percent 4 2 9" xfId="46835" xr:uid="{B4D35992-3C56-485A-A888-E42E9447BD9A}"/>
    <cellStyle name="Percent 4 3" xfId="1906" xr:uid="{C36AF037-0136-4EB5-ABF7-DC00F651303E}"/>
    <cellStyle name="Percent 4 3 2" xfId="4533" xr:uid="{C080E396-D9B7-4D60-80C5-9C467F98DBF4}"/>
    <cellStyle name="Percent 4 3 2 2" xfId="8331" xr:uid="{6397A6EF-3331-4222-9025-A4F7C807D30E}"/>
    <cellStyle name="Percent 4 3 2 2 2" xfId="29821" xr:uid="{165E8D62-0B89-448E-96BC-9E09C55C4E8F}"/>
    <cellStyle name="Percent 4 3 2 3" xfId="16542" xr:uid="{5EEBDEF8-68DE-4542-BDE4-5AC94A3E54B8}"/>
    <cellStyle name="Percent 4 3 2 4" xfId="26046" xr:uid="{888C6AF1-CB76-47B1-A8B8-34F69560E627}"/>
    <cellStyle name="Percent 4 3 2 5" xfId="48653" xr:uid="{37F85ECD-A09A-4DF6-BBBB-BAAA6E1D8CE9}"/>
    <cellStyle name="Percent 4 3 3" xfId="5989" xr:uid="{53C6C3DD-394B-4A2D-8388-47FFF4F59AD1}"/>
    <cellStyle name="Percent 4 3 3 2" xfId="16543" xr:uid="{F8C45C65-BF67-4C0D-AF96-C90347E467F4}"/>
    <cellStyle name="Percent 4 3 3 3" xfId="27476" xr:uid="{B510F0EF-9C8B-4038-A483-557F31FA2E40}"/>
    <cellStyle name="Percent 4 3 3 4" xfId="49166" xr:uid="{CDF3A8E9-E481-4E3D-96A6-AC7807E52CD5}"/>
    <cellStyle name="Percent 4 3 4" xfId="10035" xr:uid="{AD119500-E168-4DD3-955B-81AC52EF32BB}"/>
    <cellStyle name="Percent 4 3 5" xfId="23441" xr:uid="{29999FCC-0D22-4645-8D14-DDCD91E7F9DA}"/>
    <cellStyle name="Percent 4 3 5 2" xfId="42996" xr:uid="{BF15C407-F8C9-4E60-90C8-C78A8309515F}"/>
    <cellStyle name="Percent 4 3 6" xfId="23635" xr:uid="{3E15A491-1509-4E70-A7C0-A6A0CD09E871}"/>
    <cellStyle name="Percent 4 3 7" xfId="45434" xr:uid="{DAFD8086-3355-437E-B71F-CEF7897CAC79}"/>
    <cellStyle name="Percent 4 3 8" xfId="46898" xr:uid="{4BB82C15-338F-4A3D-987D-42B0491D7F53}"/>
    <cellStyle name="Percent 4 4" xfId="2638" xr:uid="{847E1B8A-A384-46F9-A3FF-6E686E8AAEFE}"/>
    <cellStyle name="Percent 4 4 2" xfId="6543" xr:uid="{731778A3-042B-4AF9-9531-336E515D9A91}"/>
    <cellStyle name="Percent 4 4 2 2" xfId="28032" xr:uid="{4F27A619-9AA6-4615-A5C4-49550C37394D}"/>
    <cellStyle name="Percent 4 4 3" xfId="16544" xr:uid="{602233B2-AB9B-42C2-8FD4-FFD5823714E2}"/>
    <cellStyle name="Percent 4 4 3 2" xfId="36986" xr:uid="{12B4E838-EA4C-4C83-8054-DFBAED76E52D}"/>
    <cellStyle name="Percent 4 4 4" xfId="24251" xr:uid="{71676E53-06FC-4970-8145-663B1EAA9E9F}"/>
    <cellStyle name="Percent 4 4 5" xfId="48587" xr:uid="{9EBC2AB9-EDA9-4329-82B9-67A3897BEE54}"/>
    <cellStyle name="Percent 4 5" xfId="5925" xr:uid="{419160F4-665C-4E95-B867-4F68643E5A67}"/>
    <cellStyle name="Percent 4 5 2" xfId="16545" xr:uid="{78D11520-0541-4DD1-8204-AD12286A98F0}"/>
    <cellStyle name="Percent 4 5 3" xfId="27412" xr:uid="{1C4E5003-E2D2-4ADC-A18B-E6056D77DEFA}"/>
    <cellStyle name="Percent 4 5 4" xfId="49105" xr:uid="{9D2B3AC8-A16A-4D9A-ADEF-8756DE1F2C50}"/>
    <cellStyle name="Percent 4 6" xfId="9723" xr:uid="{86D0DB73-BDE1-4A26-ACEF-488F111F3243}"/>
    <cellStyle name="Percent 4 6 2" xfId="31211" xr:uid="{C9B813E3-D286-4B76-8C9A-FD0B2242AEDC}"/>
    <cellStyle name="Percent 4 7" xfId="10033" xr:uid="{D2E7DE4E-BB3A-4F14-BE4A-CBB9D509F63C}"/>
    <cellStyle name="Percent 4 7 2" xfId="31445" xr:uid="{A2702F94-74A1-4451-828C-A86E11163C8C}"/>
    <cellStyle name="Percent 4 8" xfId="23438" xr:uid="{3FB18366-7FA0-4FD6-A9EC-C3B1DA1FCB12}"/>
    <cellStyle name="Percent 4 8 2" xfId="42994" xr:uid="{B173EC0E-600F-4B3E-B189-886718ACAE71}"/>
    <cellStyle name="Percent 4 9" xfId="23570" xr:uid="{2E2279AD-B73A-4840-BC50-DFB526781059}"/>
    <cellStyle name="Percent 5" xfId="967" xr:uid="{D94917AD-6352-4ED2-BBF5-15A4BECAAAEF}"/>
    <cellStyle name="Percent 5 2" xfId="968" xr:uid="{CDEFCF71-4EA8-4779-A770-131421CFE1AD}"/>
    <cellStyle name="Percent 5 2 10" xfId="46837" xr:uid="{F0E6480B-4CCF-44E1-A9A7-5A2891578171}"/>
    <cellStyle name="Percent 5 2 2" xfId="1909" xr:uid="{D4DC6A19-1E4D-411C-A6C0-46E9FA1E6E88}"/>
    <cellStyle name="Percent 5 2 2 2" xfId="4536" xr:uid="{5EA5A641-B244-46F4-8013-6E00A15E7426}"/>
    <cellStyle name="Percent 5 2 2 2 2" xfId="8334" xr:uid="{C7A99AA8-5B61-4B9E-BD50-F1D3478F9F06}"/>
    <cellStyle name="Percent 5 2 2 2 2 2" xfId="29824" xr:uid="{3A659BEC-756D-43EE-ADCD-03271FC9B70F}"/>
    <cellStyle name="Percent 5 2 2 2 3" xfId="16547" xr:uid="{63DAF5C3-FB09-44AA-AF63-78B6DEB75D33}"/>
    <cellStyle name="Percent 5 2 2 2 4" xfId="26049" xr:uid="{EE917F47-3CDC-414F-9081-BA22B283B8A1}"/>
    <cellStyle name="Percent 5 2 2 2 5" xfId="48656" xr:uid="{0B0F17BD-229E-4740-9E5D-D225C10DA229}"/>
    <cellStyle name="Percent 5 2 2 3" xfId="5992" xr:uid="{E3CED1E0-BBFA-43BD-9B7A-BBC5C5F82FB7}"/>
    <cellStyle name="Percent 5 2 2 3 2" xfId="27479" xr:uid="{7DF2E614-D3B4-4305-AEB0-24DE5A00AE2C}"/>
    <cellStyle name="Percent 5 2 2 3 3" xfId="49169" xr:uid="{971AA84F-7EC3-4930-8D59-2EF1ED716F1B}"/>
    <cellStyle name="Percent 5 2 2 4" xfId="16546" xr:uid="{9FA8AA07-2BBA-4166-AB03-061C2A505D09}"/>
    <cellStyle name="Percent 5 2 2 5" xfId="23443" xr:uid="{84B45C3D-1B2C-4840-98C1-822C96372161}"/>
    <cellStyle name="Percent 5 2 2 5 2" xfId="42998" xr:uid="{3D32F5EF-486B-4193-93F3-6E3FC9DFE69E}"/>
    <cellStyle name="Percent 5 2 2 6" xfId="23638" xr:uid="{9592E6A0-E09D-43E5-89B1-5B0CB29D6AA2}"/>
    <cellStyle name="Percent 5 2 2 7" xfId="45436" xr:uid="{BA89572A-B5B7-4579-A984-A6C94ED84E71}"/>
    <cellStyle name="Percent 5 2 2 8" xfId="46901" xr:uid="{2F88E37C-681A-4E92-8F50-2C0C2DE25FC0}"/>
    <cellStyle name="Percent 5 2 3" xfId="2640" xr:uid="{B2DC5976-487B-40D0-A3FF-BE30170FE4C6}"/>
    <cellStyle name="Percent 5 2 3 2" xfId="48590" xr:uid="{8E5F5A0A-EE2E-491E-97FD-F55BC47D978E}"/>
    <cellStyle name="Percent 5 2 4" xfId="4468" xr:uid="{75C4F8D1-68BE-4698-A50B-F71E52BA5976}"/>
    <cellStyle name="Percent 5 2 4 2" xfId="8267" xr:uid="{530C49AD-8523-415C-A718-34A58C90218F}"/>
    <cellStyle name="Percent 5 2 4 2 2" xfId="29757" xr:uid="{9F30CE99-9361-4522-954C-7B2684E77D7A}"/>
    <cellStyle name="Percent 5 2 4 3" xfId="25982" xr:uid="{5D8881BE-F67A-4EC3-8372-BF998122ED48}"/>
    <cellStyle name="Percent 5 2 4 4" xfId="49108" xr:uid="{2856A16B-5DC2-4421-A86A-32F1E20346F4}"/>
    <cellStyle name="Percent 5 2 5" xfId="5928" xr:uid="{0F1747BA-96CD-435F-8AF5-762FEE17AF34}"/>
    <cellStyle name="Percent 5 2 5 2" xfId="27415" xr:uid="{018F03F6-21EF-4036-AA98-B9C904A46189}"/>
    <cellStyle name="Percent 5 2 6" xfId="10037" xr:uid="{08E28DD2-07DB-4105-B352-B74B63FD51C8}"/>
    <cellStyle name="Percent 5 2 6 2" xfId="31448" xr:uid="{B6EC75DA-57B6-4C11-A159-35E02E33DF7F}"/>
    <cellStyle name="Percent 5 2 7" xfId="23442" xr:uid="{7D76730C-042B-4C1E-AB87-CCA71843D71D}"/>
    <cellStyle name="Percent 5 2 7 2" xfId="42997" xr:uid="{D59660CB-E368-44F1-8494-C1654A53AFE4}"/>
    <cellStyle name="Percent 5 2 8" xfId="23573" xr:uid="{3F852384-B2F3-478C-AB15-21A27519C4DD}"/>
    <cellStyle name="Percent 5 2 9" xfId="45435" xr:uid="{DE2D02B5-30DB-4B70-A77A-5A675AFD83E9}"/>
    <cellStyle name="Percent 5 3" xfId="1908" xr:uid="{A73D60A7-3DBC-4FD6-9688-55658865DDE4}"/>
    <cellStyle name="Percent 5 3 2" xfId="2641" xr:uid="{08102079-371B-4EAC-B145-068D4FECDCE6}"/>
    <cellStyle name="Percent 5 3 2 2" xfId="16549" xr:uid="{1A42ACC1-318F-4AFE-A2D3-956CEC2E8D78}"/>
    <cellStyle name="Percent 5 3 2 2 2" xfId="36987" xr:uid="{3B5B18A1-F79A-4F46-897F-88408F2C24E0}"/>
    <cellStyle name="Percent 5 3 2 3" xfId="48655" xr:uid="{3F01758D-B4BB-476F-8A7E-5463E0EBFA39}"/>
    <cellStyle name="Percent 5 3 3" xfId="4535" xr:uid="{406F3B25-1C30-496C-8F78-77D318954902}"/>
    <cellStyle name="Percent 5 3 3 2" xfId="8333" xr:uid="{0FAD2362-E043-4CCA-A994-077EBB7B59A2}"/>
    <cellStyle name="Percent 5 3 3 2 2" xfId="29823" xr:uid="{349F1958-7473-42CA-9C8A-BE31C5C0BB4F}"/>
    <cellStyle name="Percent 5 3 3 3" xfId="16550" xr:uid="{F6283D5F-F384-45A2-82D1-A72CA3787314}"/>
    <cellStyle name="Percent 5 3 3 4" xfId="26048" xr:uid="{7D162157-FA72-41B9-BF30-FC6C1B705AEC}"/>
    <cellStyle name="Percent 5 3 3 5" xfId="49168" xr:uid="{46BBD4C7-CCA8-4753-9EA0-D9809F3CA404}"/>
    <cellStyle name="Percent 5 3 4" xfId="5991" xr:uid="{B69B0759-E6E6-43B4-B340-E88699BBF8FE}"/>
    <cellStyle name="Percent 5 3 4 2" xfId="27478" xr:uid="{529A013A-FFFC-4059-8A19-145D70CA6AF0}"/>
    <cellStyle name="Percent 5 3 5" xfId="16548" xr:uid="{DFAF9F7B-836C-4A5C-8A29-423A6D88650B}"/>
    <cellStyle name="Percent 5 3 6" xfId="23444" xr:uid="{F7F0242B-3048-471E-96BD-2F37F20F5893}"/>
    <cellStyle name="Percent 5 3 6 2" xfId="42999" xr:uid="{D2DD6128-9D8C-4D4F-9A5E-FAE6243737BB}"/>
    <cellStyle name="Percent 5 3 7" xfId="23637" xr:uid="{BACE64AA-8FAD-4234-808B-3B0B58B3B4BF}"/>
    <cellStyle name="Percent 5 3 8" xfId="45437" xr:uid="{4B5ABF2E-9E50-4377-AA5A-BD0B46184D65}"/>
    <cellStyle name="Percent 5 3 9" xfId="46900" xr:uid="{1DBB1276-D9C9-48CA-82F2-4C7595D5FAC6}"/>
    <cellStyle name="Percent 5 4" xfId="2639" xr:uid="{D8F053B7-7CE8-4851-953A-6C4876FDFD52}"/>
    <cellStyle name="Percent 5 4 2" xfId="48589" xr:uid="{10C3152A-C511-47BD-A74A-A5EEEA34D471}"/>
    <cellStyle name="Percent 5 5" xfId="4467" xr:uid="{695D21D3-8B83-4905-BDDC-5FF78628AA9A}"/>
    <cellStyle name="Percent 5 5 2" xfId="8266" xr:uid="{D23C3DB4-E3D5-4679-B2BD-E5928CDEA481}"/>
    <cellStyle name="Percent 5 5 2 2" xfId="29756" xr:uid="{8F17DE25-1C3E-43F1-B64F-956A069710B0}"/>
    <cellStyle name="Percent 5 5 3" xfId="23445" xr:uid="{055AC0FF-59B4-4323-9BB5-D6D1A73B07DA}"/>
    <cellStyle name="Percent 5 5 4" xfId="25981" xr:uid="{C629F523-62B5-4F54-A34D-AF137A32BD9D}"/>
    <cellStyle name="Percent 5 5 5" xfId="49107" xr:uid="{BA5E8114-82F8-4200-A6BD-A355844FBFE6}"/>
    <cellStyle name="Percent 5 6" xfId="5927" xr:uid="{F3424A4E-72F2-4BCD-A4EA-C83BF1893034}"/>
    <cellStyle name="Percent 5 6 2" xfId="27414" xr:uid="{CC751934-DA60-4788-879F-0A003CD6EF44}"/>
    <cellStyle name="Percent 5 7" xfId="10036" xr:uid="{7D722B2E-381D-47A8-AE54-FFA85D650719}"/>
    <cellStyle name="Percent 5 7 2" xfId="31447" xr:uid="{342827C1-62E6-43DB-BEEB-D3024E1B4193}"/>
    <cellStyle name="Percent 5 8" xfId="23572" xr:uid="{115DDBB3-8B46-4AE2-90AC-0786201F1AF4}"/>
    <cellStyle name="Percent 5 9" xfId="46836" xr:uid="{A21B773D-DA42-408A-8C1E-513DEA72914E}"/>
    <cellStyle name="Percent 6" xfId="1651" xr:uid="{9956E9C6-9779-4596-A964-20B6338A0205}"/>
    <cellStyle name="Percent 6 2" xfId="1875" xr:uid="{C6034BDE-4223-4F20-83C8-DA4BE8013CBC}"/>
    <cellStyle name="Percent 6 2 10" xfId="46869" xr:uid="{3860FE91-F678-4A2B-B1EA-065C22BEF40B}"/>
    <cellStyle name="Percent 6 2 2" xfId="2859" xr:uid="{996136DC-56E7-4C65-918B-CA08AC2680DE}"/>
    <cellStyle name="Percent 6 2 2 2" xfId="6687" xr:uid="{F08F1D63-66E4-4D98-9B52-A494E3A6E289}"/>
    <cellStyle name="Percent 6 2 2 2 2" xfId="28177" xr:uid="{3B6DBA51-371A-4CEE-AA30-5C37DAA4412A}"/>
    <cellStyle name="Percent 6 2 2 3" xfId="9844" xr:uid="{AD9D3786-2766-49C4-9923-5EC6C3F104D1}"/>
    <cellStyle name="Percent 6 2 2 3 2" xfId="31331" xr:uid="{507BC1C1-0524-4ED5-9EC9-4BFBF10FB777}"/>
    <cellStyle name="Percent 6 2 2 4" xfId="24403" xr:uid="{71B3E900-A954-4A41-BC69-F940469B0CE3}"/>
    <cellStyle name="Percent 6 2 2 5" xfId="48623" xr:uid="{93400FEA-382D-4E40-94FD-BB3F6F13D584}"/>
    <cellStyle name="Percent 6 2 3" xfId="2643" xr:uid="{5F47BB62-AA65-4046-8E0B-3D89A6E66A13}"/>
    <cellStyle name="Percent 6 2 3 2" xfId="6544" xr:uid="{1E62E35D-DD54-4C2E-88E5-19448EC43509}"/>
    <cellStyle name="Percent 6 2 3 2 2" xfId="28033" xr:uid="{A332CF8F-F437-4850-82CC-41A0C23DCA13}"/>
    <cellStyle name="Percent 6 2 3 3" xfId="24252" xr:uid="{86F4BE2B-019B-48F1-B8CD-FBF785E25105}"/>
    <cellStyle name="Percent 6 2 3 4" xfId="49137" xr:uid="{E533C2CE-52B6-4851-8325-9FE129DE0E2C}"/>
    <cellStyle name="Percent 6 2 4" xfId="5960" xr:uid="{5968E836-885F-4189-8928-7BBCF130F534}"/>
    <cellStyle name="Percent 6 2 4 2" xfId="27447" xr:uid="{3EA1C69A-475F-4B28-AEDB-412DC17DACE5}"/>
    <cellStyle name="Percent 6 2 5" xfId="9724" xr:uid="{CF1E2CC4-5769-40D8-8A05-E1CEBC8601FF}"/>
    <cellStyle name="Percent 6 2 5 2" xfId="31212" xr:uid="{B2121C73-8EEA-4B2D-AA9E-F60CCAF62403}"/>
    <cellStyle name="Percent 6 2 6" xfId="16552" xr:uid="{D3AA05B2-A108-4BF1-B36C-297658151141}"/>
    <cellStyle name="Percent 6 2 7" xfId="23447" xr:uid="{9485A8FD-E052-46B7-87A0-B4BA6145653D}"/>
    <cellStyle name="Percent 6 2 7 2" xfId="43000" xr:uid="{7C9A02FE-3861-4D68-BD39-086339B11C3F}"/>
    <cellStyle name="Percent 6 2 8" xfId="23605" xr:uid="{6916E5A0-B01F-43D5-8FAF-0D27DCDBB5F3}"/>
    <cellStyle name="Percent 6 2 9" xfId="45438" xr:uid="{41CFD7A9-4AD8-4397-A2E8-D12A76810FEE}"/>
    <cellStyle name="Percent 6 3" xfId="2642" xr:uid="{37ACB08C-8C69-432D-A24E-B716FA6CCA4B}"/>
    <cellStyle name="Percent 6 3 2" xfId="16553" xr:uid="{C791A2FD-98BA-4580-BF44-9A19EC496240}"/>
    <cellStyle name="Percent 6 3 3" xfId="48532" xr:uid="{F76F30C6-837F-449C-899F-5A70CC1CE950}"/>
    <cellStyle name="Percent 6 4" xfId="5885" xr:uid="{35A2866D-1FAC-44F6-AF8E-B45CA4029BAA}"/>
    <cellStyle name="Percent 6 4 2" xfId="27372" xr:uid="{443ECEFB-0C1B-48FC-A1ED-4FFDC3277185}"/>
    <cellStyle name="Percent 6 4 3" xfId="49077" xr:uid="{405C9810-6851-4950-B35F-4C4A53DEF8E9}"/>
    <cellStyle name="Percent 6 5" xfId="16551" xr:uid="{029F293D-3BBC-45FC-9F4C-49899499006F}"/>
    <cellStyle name="Percent 6 6" xfId="23446" xr:uid="{AECD7535-05E8-4C2B-8210-EBF696B1D31E}"/>
    <cellStyle name="Percent 6 7" xfId="23526" xr:uid="{716E71BD-ADE7-4ACE-968C-C9BA683FDCA8}"/>
    <cellStyle name="Percent 6 8" xfId="46794" xr:uid="{25C00B26-0C7E-4491-AF1D-87F4E888498A}"/>
    <cellStyle name="Percent 7" xfId="1863" xr:uid="{58BFCCF4-5C68-4AFE-AC6F-25105635CE6B}"/>
    <cellStyle name="Percent 7 2" xfId="2644" xr:uid="{F0B4AA9F-9FB6-4094-9FED-3D75E50E9739}"/>
    <cellStyle name="Percent 7 2 2" xfId="16555" xr:uid="{4EB51B64-20FC-4B5F-AD89-74F53CA32CC3}"/>
    <cellStyle name="Percent 7 2 3" xfId="23449" xr:uid="{BD4C43E2-E515-4976-BC18-D286F03871D6}"/>
    <cellStyle name="Percent 7 3" xfId="16554" xr:uid="{968BADF7-0A35-48CE-A2BC-9367BDD79114}"/>
    <cellStyle name="Percent 7 4" xfId="23448" xr:uid="{01F9A95F-D473-4052-804A-5C921C4A1026}"/>
    <cellStyle name="Percent 7 4 2" xfId="43001" xr:uid="{147FB2E8-6EB9-4414-BE2E-72B0D8B967EC}"/>
    <cellStyle name="Percent 7 5" xfId="45439" xr:uid="{01435D5B-072E-40EF-82DA-86F16212C63F}"/>
    <cellStyle name="Percent 8" xfId="2645" xr:uid="{8661B716-9E7A-42AD-AFB7-1C06398F657C}"/>
    <cellStyle name="Percent 8 2" xfId="16556" xr:uid="{92E3C652-E202-43DF-8A58-095422EC4E84}"/>
    <cellStyle name="Percent 8 2 2" xfId="23451" xr:uid="{C09E8616-D33E-443B-87E0-800D6001F4F7}"/>
    <cellStyle name="Percent 8 2 2 2" xfId="43002" xr:uid="{B83FA340-B4CB-40A0-9D91-F56154FB399A}"/>
    <cellStyle name="Percent 8 2 3" xfId="45440" xr:uid="{522AC388-65BE-4598-AD67-E48E98F62FB6}"/>
    <cellStyle name="Percent 8 3" xfId="23452" xr:uid="{4B35FED3-D47B-48EB-BB78-5C4C5DAE9C0F}"/>
    <cellStyle name="Percent 8 3 2" xfId="43003" xr:uid="{46148DA4-75A3-49FC-B186-76EA8D092D5C}"/>
    <cellStyle name="Percent 8 3 3" xfId="45441" xr:uid="{8718805D-CF68-492D-AA72-078768F4F7A6}"/>
    <cellStyle name="Percent 8 4" xfId="23450" xr:uid="{884A19B3-1252-4D95-9AE1-552733642D1D}"/>
    <cellStyle name="Percent 9" xfId="2830" xr:uid="{D20024F2-4BDA-4202-BD08-857EE35C0989}"/>
    <cellStyle name="Percent 9 2" xfId="23453" xr:uid="{1F1A453E-CF20-40DD-A91E-03470CF20DE1}"/>
    <cellStyle name="RowHeading" xfId="49581" xr:uid="{51425F61-7A5C-4A83-A144-2FC376D4F257}"/>
    <cellStyle name="SAPBEXaggData" xfId="3431" xr:uid="{DA8CC78A-913F-43CD-B5C7-F015724618BC}"/>
    <cellStyle name="SAPBEXaggData 10" xfId="3518" xr:uid="{AF2CBE2E-8EDC-4C5E-BA12-283AC1C65758}"/>
    <cellStyle name="SAPBEXaggData 10 2" xfId="3176" xr:uid="{0859CD7E-6EC8-41FD-B3B1-859C5AF7BB4C}"/>
    <cellStyle name="SAPBEXaggData 10 2 2" xfId="7003" xr:uid="{447ED202-B7CE-4669-BE37-83E1CDAFEF1E}"/>
    <cellStyle name="SAPBEXaggData 10 2 2 2" xfId="28493" xr:uid="{6EF8B423-4820-4BC2-8BAD-E3141F6B8830}"/>
    <cellStyle name="SAPBEXaggData 10 2 3" xfId="24719" xr:uid="{82C87EE8-D11F-43D1-AE2D-3EA323249625}"/>
    <cellStyle name="SAPBEXaggData 10 2 4" xfId="47320" xr:uid="{7FE4551A-6251-47E6-909A-9373E5F06344}"/>
    <cellStyle name="SAPBEXaggData 10 3" xfId="7338" xr:uid="{193CF80C-E92D-4821-B5DB-CB14ED97FDD7}"/>
    <cellStyle name="SAPBEXaggData 10 3 2" xfId="28828" xr:uid="{70D3D212-CED7-4219-A317-39F04B0714E6}"/>
    <cellStyle name="SAPBEXaggData 10 4" xfId="25054" xr:uid="{F70E282A-F7FE-44D7-BE59-A36DBC780BF1}"/>
    <cellStyle name="SAPBEXaggData 10 5" xfId="45584" xr:uid="{EAC370BC-3AB7-407D-B120-F939ED554545}"/>
    <cellStyle name="SAPBEXaggData 11" xfId="3262" xr:uid="{63A83126-D274-42FD-8DF2-2BC14A763283}"/>
    <cellStyle name="SAPBEXaggData 11 2" xfId="4266" xr:uid="{9C4BE47A-5757-4A79-951E-EB5C7E76C6BE}"/>
    <cellStyle name="SAPBEXaggData 11 2 2" xfId="8075" xr:uid="{E17D3D10-911F-4CD6-9754-C54C03EA909A}"/>
    <cellStyle name="SAPBEXaggData 11 2 2 2" xfId="29565" xr:uid="{BC75ECFE-EF80-4244-B4BC-560503B8D6FF}"/>
    <cellStyle name="SAPBEXaggData 11 2 3" xfId="25790" xr:uid="{70EA6AEB-6D01-425B-9285-17528F16175B}"/>
    <cellStyle name="SAPBEXaggData 11 2 4" xfId="47321" xr:uid="{5F7B46E8-447A-4DDE-AF28-6F8055F9C5B8}"/>
    <cellStyle name="SAPBEXaggData 11 3" xfId="7086" xr:uid="{7344872B-E988-4CA2-BB4B-7286E575E936}"/>
    <cellStyle name="SAPBEXaggData 11 3 2" xfId="28576" xr:uid="{1A750A2A-FC6D-4473-B441-E9FC70C462E9}"/>
    <cellStyle name="SAPBEXaggData 11 4" xfId="24802" xr:uid="{84C6CB42-B6B2-4F41-A2ED-77BFB00947F8}"/>
    <cellStyle name="SAPBEXaggData 11 5" xfId="45585" xr:uid="{C0141514-6389-4059-9126-CCAA239C3F6C}"/>
    <cellStyle name="SAPBEXaggData 12" xfId="2635" xr:uid="{1A2A5828-6FDB-4C22-B35D-7C32962CC0FA}"/>
    <cellStyle name="SAPBEXaggData 12 2" xfId="4456" xr:uid="{1E3A4B65-69EB-4A88-A09D-E0D9645C647F}"/>
    <cellStyle name="SAPBEXaggData 12 2 2" xfId="8255" xr:uid="{A91EB748-E0CB-4D32-883B-87445C95CAF4}"/>
    <cellStyle name="SAPBEXaggData 12 2 2 2" xfId="29745" xr:uid="{985BE6FB-F555-4BAF-9635-ECCD35A74ED6}"/>
    <cellStyle name="SAPBEXaggData 12 2 3" xfId="25970" xr:uid="{D1113590-EEE2-4670-A41F-0CC1E3E4A097}"/>
    <cellStyle name="SAPBEXaggData 12 2 4" xfId="47322" xr:uid="{037B15B2-C08D-4D6A-9C29-81FF9BC62470}"/>
    <cellStyle name="SAPBEXaggData 12 3" xfId="6541" xr:uid="{D549324D-12F6-4AFA-8081-655B28C216D2}"/>
    <cellStyle name="SAPBEXaggData 12 3 2" xfId="28030" xr:uid="{6DFEA90F-4C22-4BB0-8C45-03C253BE3210}"/>
    <cellStyle name="SAPBEXaggData 12 4" xfId="24249" xr:uid="{7E94998B-D9B3-407F-81A5-B71FF06023C7}"/>
    <cellStyle name="SAPBEXaggData 12 5" xfId="45586" xr:uid="{B53D4799-A144-4D18-B90C-8C5AF43B1DDC}"/>
    <cellStyle name="SAPBEXaggData 13" xfId="3275" xr:uid="{C2AE28A0-96BB-43ED-8E17-D1425D75D2A6}"/>
    <cellStyle name="SAPBEXaggData 13 2" xfId="4492" xr:uid="{1D82E98B-E089-4FDC-89DC-A6B2634A404E}"/>
    <cellStyle name="SAPBEXaggData 13 2 2" xfId="8290" xr:uid="{2687CAA2-20A3-42B3-9FB7-FDF907FBF4F9}"/>
    <cellStyle name="SAPBEXaggData 13 2 2 2" xfId="29780" xr:uid="{FECADFF8-5A2D-4066-8461-88C27D4ECADC}"/>
    <cellStyle name="SAPBEXaggData 13 2 3" xfId="26005" xr:uid="{05747192-5B8C-41C7-82E3-E85BE7737CEE}"/>
    <cellStyle name="SAPBEXaggData 13 2 4" xfId="47323" xr:uid="{6413AAF3-0C6B-47AF-BA53-FF314954D251}"/>
    <cellStyle name="SAPBEXaggData 13 3" xfId="7099" xr:uid="{47CC9D0C-672B-426C-A0B6-502BEAB57BEB}"/>
    <cellStyle name="SAPBEXaggData 13 3 2" xfId="28589" xr:uid="{9CE6F2A5-04FC-4A2B-951C-4B20CE75E7F3}"/>
    <cellStyle name="SAPBEXaggData 13 4" xfId="24815" xr:uid="{12CECB24-17D7-4EBD-B80A-B88F36BCF696}"/>
    <cellStyle name="SAPBEXaggData 13 5" xfId="45587" xr:uid="{017A5559-9199-4224-9825-A3C0D8F00812}"/>
    <cellStyle name="SAPBEXaggData 14" xfId="3387" xr:uid="{8F1C9051-270D-4881-9F51-F1FA583A9502}"/>
    <cellStyle name="SAPBEXaggData 14 2" xfId="4488" xr:uid="{1B6961DE-CF33-451F-B531-15C17D335595}"/>
    <cellStyle name="SAPBEXaggData 14 2 2" xfId="8286" xr:uid="{F6A71E91-5CEC-4301-A522-A3CD13A6E7B5}"/>
    <cellStyle name="SAPBEXaggData 14 2 2 2" xfId="29776" xr:uid="{7F378DD1-882E-4912-94EF-E2ACF87E3A7C}"/>
    <cellStyle name="SAPBEXaggData 14 2 3" xfId="26001" xr:uid="{8B469FD0-4C65-40A9-9FED-1899D3FF198D}"/>
    <cellStyle name="SAPBEXaggData 14 2 4" xfId="47324" xr:uid="{3AA7BD64-117A-405A-B3C4-69C833C8755E}"/>
    <cellStyle name="SAPBEXaggData 14 3" xfId="7213" xr:uid="{29F1F97E-0553-4038-BE6E-07926C1F3F44}"/>
    <cellStyle name="SAPBEXaggData 14 3 2" xfId="28703" xr:uid="{6CB1A701-059F-4380-93A9-66D008EEC93E}"/>
    <cellStyle name="SAPBEXaggData 14 4" xfId="24929" xr:uid="{DE828C03-BADC-4865-9DDC-B81A148C3DB6}"/>
    <cellStyle name="SAPBEXaggData 14 5" xfId="45588" xr:uid="{15F7366F-74B7-45A3-AE00-26360BA4EBB6}"/>
    <cellStyle name="SAPBEXaggData 15" xfId="2980" xr:uid="{E0A8A4DA-003F-4664-9E10-688A05727EBA}"/>
    <cellStyle name="SAPBEXaggData 15 2" xfId="4454" xr:uid="{9ED29F04-06A5-47AB-B905-54A55A31FD36}"/>
    <cellStyle name="SAPBEXaggData 15 2 2" xfId="8253" xr:uid="{67F07074-7E94-47E5-8CDE-BA997A83A1B9}"/>
    <cellStyle name="SAPBEXaggData 15 2 2 2" xfId="29743" xr:uid="{CC64716C-0FF5-4789-B1E5-646B24485BDB}"/>
    <cellStyle name="SAPBEXaggData 15 2 3" xfId="25968" xr:uid="{705D2298-DFF1-4482-852F-5103BEBB3BDF}"/>
    <cellStyle name="SAPBEXaggData 15 2 4" xfId="47325" xr:uid="{74A36F59-66BA-40C8-B49D-182D36EAD750}"/>
    <cellStyle name="SAPBEXaggData 15 3" xfId="6807" xr:uid="{6CEA8C42-2474-4ADD-B7F5-D38609B875F5}"/>
    <cellStyle name="SAPBEXaggData 15 3 2" xfId="28297" xr:uid="{68FF6041-A837-4332-B4F2-60F61F80D44D}"/>
    <cellStyle name="SAPBEXaggData 15 4" xfId="24523" xr:uid="{E05585B3-457C-489F-A429-2EC7D24195ED}"/>
    <cellStyle name="SAPBEXaggData 15 5" xfId="45589" xr:uid="{75BD08C5-37AB-4F36-A203-748629FEE704}"/>
    <cellStyle name="SAPBEXaggData 16" xfId="3206" xr:uid="{4153156F-6DC5-4684-B99C-1F3D00FD14D7}"/>
    <cellStyle name="SAPBEXaggData 16 2" xfId="4453" xr:uid="{7D157064-21F8-468E-B37B-CB311546BEBD}"/>
    <cellStyle name="SAPBEXaggData 16 2 2" xfId="8252" xr:uid="{A8F3420B-1FE6-4759-996B-478A7E8810ED}"/>
    <cellStyle name="SAPBEXaggData 16 2 2 2" xfId="29742" xr:uid="{5BC06599-E334-488B-B9F9-FBB77EEB1720}"/>
    <cellStyle name="SAPBEXaggData 16 2 3" xfId="25967" xr:uid="{A261A356-A251-4F68-8323-051648A93491}"/>
    <cellStyle name="SAPBEXaggData 16 2 4" xfId="47326" xr:uid="{42CA51B1-7821-499C-8732-3B3DD6CDC661}"/>
    <cellStyle name="SAPBEXaggData 16 3" xfId="7031" xr:uid="{DE63E2D6-6806-4EAC-96DE-DE18AA89B391}"/>
    <cellStyle name="SAPBEXaggData 16 3 2" xfId="28521" xr:uid="{49B2106B-C784-4395-8176-086574E34F47}"/>
    <cellStyle name="SAPBEXaggData 16 4" xfId="24747" xr:uid="{13EF756F-F0D3-4FFA-92E7-EDDE8EDDB973}"/>
    <cellStyle name="SAPBEXaggData 16 5" xfId="45590" xr:uid="{A50CFD57-E6E3-46CE-A791-7064C8030C2E}"/>
    <cellStyle name="SAPBEXaggData 17" xfId="3226" xr:uid="{4962306B-7B53-4BE4-BE9B-9841ACFFABE3}"/>
    <cellStyle name="SAPBEXaggData 17 2" xfId="4452" xr:uid="{0784BBB1-54FB-4AEE-A448-1C5B4C0EC574}"/>
    <cellStyle name="SAPBEXaggData 17 2 2" xfId="8251" xr:uid="{8DC82DF7-5428-4997-B3CD-4137F1FDFB23}"/>
    <cellStyle name="SAPBEXaggData 17 2 2 2" xfId="29741" xr:uid="{2DABCECF-8103-41D0-B82D-90BD29E04D20}"/>
    <cellStyle name="SAPBEXaggData 17 2 3" xfId="25966" xr:uid="{950F1AD7-C616-4FA8-96E4-BE6C86323F59}"/>
    <cellStyle name="SAPBEXaggData 17 2 4" xfId="47327" xr:uid="{CE515BA4-2908-43C8-857F-FB328D186B6E}"/>
    <cellStyle name="SAPBEXaggData 17 3" xfId="7051" xr:uid="{813F43AD-B34B-4628-9393-FCE53355A660}"/>
    <cellStyle name="SAPBEXaggData 17 3 2" xfId="28541" xr:uid="{04CDB3CB-BEE3-4B09-B123-8F439071AE8E}"/>
    <cellStyle name="SAPBEXaggData 17 4" xfId="24767" xr:uid="{D4AE8B3A-8479-47DF-B0C9-80D890586BF1}"/>
    <cellStyle name="SAPBEXaggData 17 5" xfId="45591" xr:uid="{FF1940B0-B702-414A-969E-23C17D29D3CF}"/>
    <cellStyle name="SAPBEXaggData 18" xfId="3330" xr:uid="{27C3D851-4E70-4508-8945-20474884286F}"/>
    <cellStyle name="SAPBEXaggData 18 2" xfId="4451" xr:uid="{CB2F9DA0-027E-41D3-B4D2-EE2A060A6133}"/>
    <cellStyle name="SAPBEXaggData 18 2 2" xfId="8250" xr:uid="{FDB9025B-797B-4419-81F8-492FD0CCE764}"/>
    <cellStyle name="SAPBEXaggData 18 2 2 2" xfId="29740" xr:uid="{F46A8D83-CAFC-43D7-BF97-B01F8FBF4A76}"/>
    <cellStyle name="SAPBEXaggData 18 2 3" xfId="25965" xr:uid="{67679989-DC99-4C34-B5BC-9E70536DE667}"/>
    <cellStyle name="SAPBEXaggData 18 2 4" xfId="47328" xr:uid="{B7CB8BFF-009D-4EC7-895B-073C5ABE9528}"/>
    <cellStyle name="SAPBEXaggData 18 3" xfId="7154" xr:uid="{AB39AF00-3480-4C6A-BEBF-B3179DD5DCA6}"/>
    <cellStyle name="SAPBEXaggData 18 3 2" xfId="28644" xr:uid="{BEBE16CD-50E5-4B64-BED5-E80A7928F019}"/>
    <cellStyle name="SAPBEXaggData 18 4" xfId="24871" xr:uid="{39C842D9-7EAD-42D1-B09E-A272B9871D26}"/>
    <cellStyle name="SAPBEXaggData 18 5" xfId="45592" xr:uid="{331FBC6A-D7FE-4F8E-A19C-748E6A4A789D}"/>
    <cellStyle name="SAPBEXaggData 19" xfId="3258" xr:uid="{C8EF64AB-3E55-40B4-8778-D6C4BC059C32}"/>
    <cellStyle name="SAPBEXaggData 19 2" xfId="4450" xr:uid="{90C7B988-E32D-43D7-B9AA-AFFE5DFEC8FE}"/>
    <cellStyle name="SAPBEXaggData 19 2 2" xfId="8249" xr:uid="{623F25AA-934E-4FD0-8F4C-2FC6B06B491F}"/>
    <cellStyle name="SAPBEXaggData 19 2 2 2" xfId="29739" xr:uid="{348BE297-BB33-467A-A951-A30B1C39F388}"/>
    <cellStyle name="SAPBEXaggData 19 2 3" xfId="25964" xr:uid="{BD1B1BF2-C447-4602-8F69-36EE5656A2EF}"/>
    <cellStyle name="SAPBEXaggData 19 2 4" xfId="47329" xr:uid="{9651FB04-9A3B-4072-AB23-BD693CB00693}"/>
    <cellStyle name="SAPBEXaggData 19 3" xfId="7082" xr:uid="{5C6F3E3A-66F1-44EB-BC64-698E32340CB9}"/>
    <cellStyle name="SAPBEXaggData 19 3 2" xfId="28572" xr:uid="{AF593FD4-9DF3-4444-B4AD-708AFDD2BE08}"/>
    <cellStyle name="SAPBEXaggData 19 4" xfId="24798" xr:uid="{73FF69F9-C187-4181-A0D4-545549D14A31}"/>
    <cellStyle name="SAPBEXaggData 19 5" xfId="45593" xr:uid="{10F91F3B-2D6F-42D3-B99B-81C91F66D30E}"/>
    <cellStyle name="SAPBEXaggData 2" xfId="3533" xr:uid="{5A8541EA-E13C-4965-8B20-E839AD0A20FF}"/>
    <cellStyle name="SAPBEXaggData 2 2" xfId="3516" xr:uid="{23C3343B-5338-48F7-BB0C-3177D74162E0}"/>
    <cellStyle name="SAPBEXaggData 2 2 2" xfId="4616" xr:uid="{2799BAA7-97FB-4737-98FD-A4453F1E5404}"/>
    <cellStyle name="SAPBEXaggData 2 2 2 2" xfId="8387" xr:uid="{C087FD6D-E52D-4414-8CAA-9A9C0208BC66}"/>
    <cellStyle name="SAPBEXaggData 2 2 2 2 2" xfId="29877" xr:uid="{139DB88F-0FAA-498C-A43E-400E307F1CC0}"/>
    <cellStyle name="SAPBEXaggData 2 2 2 3" xfId="26102" xr:uid="{A5197DF6-56C5-4972-950E-71EC0DFEBDEC}"/>
    <cellStyle name="SAPBEXaggData 2 2 2 4" xfId="47331" xr:uid="{6AD47D29-78D9-44D2-9AAC-645494FA3C34}"/>
    <cellStyle name="SAPBEXaggData 2 2 3" xfId="7336" xr:uid="{6E8127C2-B771-4D14-B0E6-0D8D201F4A68}"/>
    <cellStyle name="SAPBEXaggData 2 2 3 2" xfId="28826" xr:uid="{173ACA3B-5ED1-49EC-9BED-0FE6FCFD09B6}"/>
    <cellStyle name="SAPBEXaggData 2 2 4" xfId="25052" xr:uid="{BB1ECCBA-CEBB-4B95-B299-213A5564BE4E}"/>
    <cellStyle name="SAPBEXaggData 2 2 5" xfId="45595" xr:uid="{F6EC2D5E-8D3E-4F13-9BB0-BAFD9B9DE366}"/>
    <cellStyle name="SAPBEXaggData 2 3" xfId="4449" xr:uid="{396B495E-A9AF-4007-B06F-4E48B8FFF9D3}"/>
    <cellStyle name="SAPBEXaggData 2 3 2" xfId="8248" xr:uid="{3B8B8593-9B3E-47E1-8645-BBDEE403055B}"/>
    <cellStyle name="SAPBEXaggData 2 3 2 2" xfId="29738" xr:uid="{A0900F87-7506-4895-A0CE-13D2BC48CEFF}"/>
    <cellStyle name="SAPBEXaggData 2 3 3" xfId="25963" xr:uid="{C064C946-6B02-444A-A32B-8E18013613E2}"/>
    <cellStyle name="SAPBEXaggData 2 3 4" xfId="47330" xr:uid="{F0642EC3-577C-469D-B11B-527C69D49716}"/>
    <cellStyle name="SAPBEXaggData 2 4" xfId="7352" xr:uid="{8D62BB86-98A9-4F4E-813B-2AB23551373D}"/>
    <cellStyle name="SAPBEXaggData 2 4 2" xfId="28842" xr:uid="{F742B804-75C7-4086-87EB-0BAD6E4E48D9}"/>
    <cellStyle name="SAPBEXaggData 2 5" xfId="25068" xr:uid="{37C90B5E-DFEA-43FA-98EF-6E0508581577}"/>
    <cellStyle name="SAPBEXaggData 2 6" xfId="45594" xr:uid="{C86A2D03-C9D8-416E-A864-70B1432A9F33}"/>
    <cellStyle name="SAPBEXaggData 20" xfId="2954" xr:uid="{99D81264-65B9-40DE-9553-108B35109391}"/>
    <cellStyle name="SAPBEXaggData 20 2" xfId="4608" xr:uid="{2BBE53B4-C411-4EBE-8B26-816269249882}"/>
    <cellStyle name="SAPBEXaggData 20 2 2" xfId="8379" xr:uid="{D88690AE-5D54-4847-97BE-573DB370CB85}"/>
    <cellStyle name="SAPBEXaggData 20 2 2 2" xfId="29869" xr:uid="{1FE502FD-AC0E-448D-8C2F-189273AC7A17}"/>
    <cellStyle name="SAPBEXaggData 20 2 3" xfId="26094" xr:uid="{B9531952-44B1-4F75-8EEC-B7ADE9E387A4}"/>
    <cellStyle name="SAPBEXaggData 20 2 4" xfId="47332" xr:uid="{6730B24E-4C45-4BB6-BD8E-97F315E0C6B0}"/>
    <cellStyle name="SAPBEXaggData 20 3" xfId="6782" xr:uid="{4278436B-4D62-4177-B5ED-0F233E1D785E}"/>
    <cellStyle name="SAPBEXaggData 20 3 2" xfId="28272" xr:uid="{B52FF323-E923-4D89-BE63-C565F29AE447}"/>
    <cellStyle name="SAPBEXaggData 20 4" xfId="24498" xr:uid="{4F5C90A1-0750-430A-8550-0E81C491D2AE}"/>
    <cellStyle name="SAPBEXaggData 20 5" xfId="45596" xr:uid="{64D0002A-EF44-419F-84F4-63F820A35BEA}"/>
    <cellStyle name="SAPBEXaggData 21" xfId="3468" xr:uid="{EE369C25-F6D8-4B05-AFCB-7F9361377F13}"/>
    <cellStyle name="SAPBEXaggData 21 2" xfId="4265" xr:uid="{58F9F575-3234-4C9E-9037-368918F5A1EA}"/>
    <cellStyle name="SAPBEXaggData 21 2 2" xfId="8074" xr:uid="{7A0C5A5C-6C17-4095-A5E8-23572506349D}"/>
    <cellStyle name="SAPBEXaggData 21 2 2 2" xfId="29564" xr:uid="{1E2595B8-591F-4E37-B893-A15081C7284C}"/>
    <cellStyle name="SAPBEXaggData 21 2 3" xfId="25789" xr:uid="{6350EB8F-A058-4FBA-BCBC-445C2E124ED8}"/>
    <cellStyle name="SAPBEXaggData 21 2 4" xfId="47333" xr:uid="{48031705-9475-4B35-BDDF-5C0439DB301A}"/>
    <cellStyle name="SAPBEXaggData 21 3" xfId="7291" xr:uid="{AF1FDC8E-332F-4251-A4DE-FFA9E9972156}"/>
    <cellStyle name="SAPBEXaggData 21 3 2" xfId="28781" xr:uid="{88BAA51B-EAB1-4A02-9DAB-7B0DD00A9E93}"/>
    <cellStyle name="SAPBEXaggData 21 4" xfId="25007" xr:uid="{E409380D-E42D-4E5E-9A3D-7A7A674A1A75}"/>
    <cellStyle name="SAPBEXaggData 21 5" xfId="45597" xr:uid="{B3A7A658-860C-49AA-836A-31EAD2111973}"/>
    <cellStyle name="SAPBEXaggData 22" xfId="2684" xr:uid="{E48E623C-620C-4B89-90F3-976601DA3C01}"/>
    <cellStyle name="SAPBEXaggData 22 2" xfId="4446" xr:uid="{19B68898-FA11-4F16-9302-199E30511B48}"/>
    <cellStyle name="SAPBEXaggData 22 2 2" xfId="8247" xr:uid="{7F69E7FE-2847-47FB-BA3D-E3F5E1573C04}"/>
    <cellStyle name="SAPBEXaggData 22 2 2 2" xfId="29737" xr:uid="{EF098ACA-53AE-44E1-825D-16C2D214D404}"/>
    <cellStyle name="SAPBEXaggData 22 2 3" xfId="25962" xr:uid="{3C252CEA-60AE-4E7E-9EB4-3CD2E148E1BA}"/>
    <cellStyle name="SAPBEXaggData 22 2 4" xfId="47334" xr:uid="{21760872-A2A4-4F21-AD83-5B809ADD756C}"/>
    <cellStyle name="SAPBEXaggData 22 3" xfId="6581" xr:uid="{958F4CAB-8C7C-4E83-BEF8-730A66D5816E}"/>
    <cellStyle name="SAPBEXaggData 22 3 2" xfId="28070" xr:uid="{770E9967-6C2C-4B92-9019-9E5AAB186FBD}"/>
    <cellStyle name="SAPBEXaggData 22 4" xfId="24288" xr:uid="{1EFED936-B992-4AA3-9BE1-1FFF7FA966A6}"/>
    <cellStyle name="SAPBEXaggData 22 5" xfId="45598" xr:uid="{6CA793A3-994A-4DC5-905D-B0564723E998}"/>
    <cellStyle name="SAPBEXaggData 23" xfId="3322" xr:uid="{1BFEEA3B-AF35-4781-8EB3-1F6ED6068A89}"/>
    <cellStyle name="SAPBEXaggData 23 2" xfId="4445" xr:uid="{BA435EEC-09C9-4308-9331-C7EFDF94F45C}"/>
    <cellStyle name="SAPBEXaggData 23 2 2" xfId="8246" xr:uid="{64E16680-F17E-4F25-98FB-16149DE6B061}"/>
    <cellStyle name="SAPBEXaggData 23 2 2 2" xfId="29736" xr:uid="{96DE08B7-31D5-4045-89CA-079683613747}"/>
    <cellStyle name="SAPBEXaggData 23 2 3" xfId="25961" xr:uid="{F0A7446D-7697-44D1-98E6-4B13433119FC}"/>
    <cellStyle name="SAPBEXaggData 23 2 4" xfId="47335" xr:uid="{3E710100-D43A-4D7F-8D58-CADE24280C24}"/>
    <cellStyle name="SAPBEXaggData 23 3" xfId="7146" xr:uid="{438ACFF4-C618-4B21-8C46-2677B17C6587}"/>
    <cellStyle name="SAPBEXaggData 23 3 2" xfId="28636" xr:uid="{9B7F1741-D96F-43AE-9C40-86693D4DB211}"/>
    <cellStyle name="SAPBEXaggData 23 4" xfId="24863" xr:uid="{792EE63E-0BF0-4FAA-B8F7-9B7EB8305657}"/>
    <cellStyle name="SAPBEXaggData 23 5" xfId="45599" xr:uid="{0C1A20ED-6A4B-4A7B-9607-9EBEE8C87846}"/>
    <cellStyle name="SAPBEXaggData 24" xfId="4459" xr:uid="{95C73A73-84E5-43C7-96A8-5A8C11E19111}"/>
    <cellStyle name="SAPBEXaggData 24 2" xfId="8258" xr:uid="{3647320E-7FC5-453D-B0CE-9484482FFBE1}"/>
    <cellStyle name="SAPBEXaggData 24 2 2" xfId="29748" xr:uid="{BED921FC-1E38-47D7-9B80-65E20D97A102}"/>
    <cellStyle name="SAPBEXaggData 24 3" xfId="25973" xr:uid="{D191635C-E0E4-4B08-A2F5-2C18CDD6C05E}"/>
    <cellStyle name="SAPBEXaggData 24 4" xfId="47319" xr:uid="{A1CD56F6-3D73-491E-B75E-719280960CE8}"/>
    <cellStyle name="SAPBEXaggData 25" xfId="7256" xr:uid="{D4DF7F24-C7DA-4D58-9CFB-33E400502F4D}"/>
    <cellStyle name="SAPBEXaggData 25 2" xfId="28746" xr:uid="{AABECBF7-9189-497E-A4BA-D7EE3B1266F2}"/>
    <cellStyle name="SAPBEXaggData 26" xfId="24972" xr:uid="{26668FEA-38CC-4594-8C1D-8E6F21B9FA68}"/>
    <cellStyle name="SAPBEXaggData 27" xfId="45583" xr:uid="{DA387990-98B9-4694-ADE4-2CDE6DA029C5}"/>
    <cellStyle name="SAPBEXaggData 3" xfId="3236" xr:uid="{D2BAC444-49FD-42C8-A4EB-48202C5E2BF4}"/>
    <cellStyle name="SAPBEXaggData 3 2" xfId="3456" xr:uid="{1F0CFA07-263E-46B7-97EA-C9D1CF048A0E}"/>
    <cellStyle name="SAPBEXaggData 3 2 2" xfId="4443" xr:uid="{704484DD-C45E-4918-8FB2-EB17C00504A2}"/>
    <cellStyle name="SAPBEXaggData 3 2 2 2" xfId="8244" xr:uid="{265FCBDA-1F14-473E-859E-39BA059E100F}"/>
    <cellStyle name="SAPBEXaggData 3 2 2 2 2" xfId="29734" xr:uid="{72F83F93-73C2-4B76-AAA7-7A40AAFB3106}"/>
    <cellStyle name="SAPBEXaggData 3 2 2 3" xfId="25959" xr:uid="{08B31199-56E9-462E-9683-33EF9231A468}"/>
    <cellStyle name="SAPBEXaggData 3 2 2 4" xfId="47337" xr:uid="{66A25339-9DCD-415E-B7BD-4318F172F3F6}"/>
    <cellStyle name="SAPBEXaggData 3 2 3" xfId="7279" xr:uid="{75661EC3-A7F4-4C76-9C86-2E68B660F210}"/>
    <cellStyle name="SAPBEXaggData 3 2 3 2" xfId="28769" xr:uid="{05BAB655-1F66-48EC-8F9D-925214F27294}"/>
    <cellStyle name="SAPBEXaggData 3 2 4" xfId="24995" xr:uid="{07F8992C-E99A-45E1-91F5-E22288753504}"/>
    <cellStyle name="SAPBEXaggData 3 2 5" xfId="45601" xr:uid="{C11DDE42-21B5-4C05-B56A-796FA2539679}"/>
    <cellStyle name="SAPBEXaggData 3 3" xfId="4444" xr:uid="{15701533-70BF-4ADB-A4D0-7FE8EF9A6C43}"/>
    <cellStyle name="SAPBEXaggData 3 3 2" xfId="8245" xr:uid="{793BB083-5D85-4B50-B33B-E3434A04BA7A}"/>
    <cellStyle name="SAPBEXaggData 3 3 2 2" xfId="29735" xr:uid="{0A268E6F-AEBD-4212-AB77-C044DCEB00D8}"/>
    <cellStyle name="SAPBEXaggData 3 3 3" xfId="25960" xr:uid="{1DA37564-A130-4230-9415-AAA0A339F9DB}"/>
    <cellStyle name="SAPBEXaggData 3 3 4" xfId="47336" xr:uid="{E17AAB91-A206-4A18-B151-6D2EEA65CA08}"/>
    <cellStyle name="SAPBEXaggData 3 4" xfId="7061" xr:uid="{85F9084B-42DE-48D0-8E07-29F47D84BF50}"/>
    <cellStyle name="SAPBEXaggData 3 4 2" xfId="28551" xr:uid="{DFEE3BC4-6127-4385-9F0A-028955F2ED90}"/>
    <cellStyle name="SAPBEXaggData 3 5" xfId="24777" xr:uid="{C2BD4FC8-C583-4931-A09A-7BD1B023024C}"/>
    <cellStyle name="SAPBEXaggData 3 6" xfId="45600" xr:uid="{297BAE11-A637-43B3-AEA3-66F8C065E9BF}"/>
    <cellStyle name="SAPBEXaggData 4" xfId="3220" xr:uid="{C6B64C07-4CB4-4420-805A-3D04D2919E3F}"/>
    <cellStyle name="SAPBEXaggData 4 2" xfId="2334" xr:uid="{ADE59D7B-AFDA-4A16-90B0-5B8A0FAEE3B9}"/>
    <cellStyle name="SAPBEXaggData 4 2 2" xfId="3317" xr:uid="{A75C44C1-8524-4359-8D75-1DC4556167E8}"/>
    <cellStyle name="SAPBEXaggData 4 2 2 2" xfId="7141" xr:uid="{06899E75-97EC-43DD-95E9-FD24A582C4BB}"/>
    <cellStyle name="SAPBEXaggData 4 2 2 2 2" xfId="28631" xr:uid="{24A8AD83-5435-4D9E-93A0-56B35A224AF2}"/>
    <cellStyle name="SAPBEXaggData 4 2 2 3" xfId="24857" xr:uid="{ADE54D53-693E-47C6-BA87-789F88CDF7EC}"/>
    <cellStyle name="SAPBEXaggData 4 2 2 4" xfId="47339" xr:uid="{EA126279-2827-42F5-84DF-FA44053989A0}"/>
    <cellStyle name="SAPBEXaggData 4 2 3" xfId="6397" xr:uid="{C261A671-31D7-4E8D-AE68-AEF07FD4B677}"/>
    <cellStyle name="SAPBEXaggData 4 2 3 2" xfId="27886" xr:uid="{245BA885-3E6D-4F32-B9D4-71F36909B7C2}"/>
    <cellStyle name="SAPBEXaggData 4 2 4" xfId="24046" xr:uid="{6D0631B6-08E5-4F59-8DB7-DFB69C42BF38}"/>
    <cellStyle name="SAPBEXaggData 4 2 5" xfId="45603" xr:uid="{6673D596-798F-4EAC-8E63-609703A37CF8}"/>
    <cellStyle name="SAPBEXaggData 4 3" xfId="4442" xr:uid="{26133FB9-10D1-4C85-A7CB-22B150797F46}"/>
    <cellStyle name="SAPBEXaggData 4 3 2" xfId="8243" xr:uid="{4B5CF54C-74A8-447C-96D4-8E14C9FBD09F}"/>
    <cellStyle name="SAPBEXaggData 4 3 2 2" xfId="29733" xr:uid="{86F80329-4458-48DF-BC8F-849C1A4292B4}"/>
    <cellStyle name="SAPBEXaggData 4 3 3" xfId="25958" xr:uid="{36B71025-E293-42E3-88B0-4760C6D99F59}"/>
    <cellStyle name="SAPBEXaggData 4 3 4" xfId="47338" xr:uid="{02580E4C-7A03-44ED-85CF-CEC0440A490F}"/>
    <cellStyle name="SAPBEXaggData 4 4" xfId="7045" xr:uid="{ECCD891A-A0C6-40F2-B9EF-DFBC2E4FEB6A}"/>
    <cellStyle name="SAPBEXaggData 4 4 2" xfId="28535" xr:uid="{FD8EEEC9-F798-4B86-8023-689BF06317E0}"/>
    <cellStyle name="SAPBEXaggData 4 5" xfId="24761" xr:uid="{2B71A7D0-8806-4F94-BA69-837576D014B1}"/>
    <cellStyle name="SAPBEXaggData 4 6" xfId="45602" xr:uid="{4CCF0F70-1D0C-41F8-A7E9-65603184E402}"/>
    <cellStyle name="SAPBEXaggData 5" xfId="3451" xr:uid="{D57096E3-BB40-49F4-A9A3-F365D67BE46F}"/>
    <cellStyle name="SAPBEXaggData 5 2" xfId="3211" xr:uid="{6E260C5C-9A07-4BF3-AB53-42F5406927E6}"/>
    <cellStyle name="SAPBEXaggData 5 2 2" xfId="4436" xr:uid="{39E314B0-2275-4F93-8938-1B27EFFD9BE1}"/>
    <cellStyle name="SAPBEXaggData 5 2 2 2" xfId="8237" xr:uid="{2C244E84-FDFF-4E7F-9015-CE7F712773AA}"/>
    <cellStyle name="SAPBEXaggData 5 2 2 2 2" xfId="29727" xr:uid="{FB8B37C2-F7F6-46BE-87CB-D893064DE51F}"/>
    <cellStyle name="SAPBEXaggData 5 2 2 3" xfId="25952" xr:uid="{F774DDF4-3204-4A07-9DEC-DE24B4670FD2}"/>
    <cellStyle name="SAPBEXaggData 5 2 2 4" xfId="47341" xr:uid="{D91F7D8C-610F-472D-8005-B6E2F557458F}"/>
    <cellStyle name="SAPBEXaggData 5 2 3" xfId="7036" xr:uid="{87C6E768-5882-43A0-8DE6-BF90CD5348AB}"/>
    <cellStyle name="SAPBEXaggData 5 2 3 2" xfId="28526" xr:uid="{DFF60C8E-4599-45EB-A567-638A9E4D9E41}"/>
    <cellStyle name="SAPBEXaggData 5 2 4" xfId="24752" xr:uid="{621B42B6-B61C-4B65-BFEC-502431DE3BA8}"/>
    <cellStyle name="SAPBEXaggData 5 2 5" xfId="45605" xr:uid="{CCF10DCB-9F82-4987-B606-9FBFEFFC2D45}"/>
    <cellStyle name="SAPBEXaggData 5 3" xfId="4437" xr:uid="{265AD595-3588-491E-AE81-2E0C19D2108F}"/>
    <cellStyle name="SAPBEXaggData 5 3 2" xfId="8238" xr:uid="{A756F03C-AEEA-4468-B276-CD44D5783A97}"/>
    <cellStyle name="SAPBEXaggData 5 3 2 2" xfId="29728" xr:uid="{970F89D8-2C27-4A3C-B0A4-DE0D41B8426E}"/>
    <cellStyle name="SAPBEXaggData 5 3 3" xfId="25953" xr:uid="{FF68F1F0-1B5F-42F5-9AE4-E6F28EFABE0E}"/>
    <cellStyle name="SAPBEXaggData 5 3 4" xfId="47340" xr:uid="{87868575-626A-429F-B339-A874AA41E89F}"/>
    <cellStyle name="SAPBEXaggData 5 4" xfId="7274" xr:uid="{C0B64F45-C9EF-4BD3-B7E6-F701B01EE8B4}"/>
    <cellStyle name="SAPBEXaggData 5 4 2" xfId="28764" xr:uid="{A88F5625-F5D4-41C5-8035-EB56633B70E6}"/>
    <cellStyle name="SAPBEXaggData 5 5" xfId="24990" xr:uid="{78590817-2B9B-48DA-A0CB-5CC6137ABA04}"/>
    <cellStyle name="SAPBEXaggData 5 6" xfId="45604" xr:uid="{65C82074-5F7D-4AFC-8515-C562EEC3398D}"/>
    <cellStyle name="SAPBEXaggData 6" xfId="3466" xr:uid="{D96CBE4F-8ED8-45DA-81AB-AA0593B7C7F5}"/>
    <cellStyle name="SAPBEXaggData 6 2" xfId="3331" xr:uid="{2073998A-E2F5-49F4-8F18-9F4FEDAFB447}"/>
    <cellStyle name="SAPBEXaggData 6 2 2" xfId="4434" xr:uid="{8648CEF3-B19B-426A-AC6F-57381328CCE5}"/>
    <cellStyle name="SAPBEXaggData 6 2 2 2" xfId="8235" xr:uid="{AF886FED-28B5-4CDA-93E3-8670AFEAE603}"/>
    <cellStyle name="SAPBEXaggData 6 2 2 2 2" xfId="29725" xr:uid="{80AA9978-2C2C-44CA-BBCD-71A60D7CE009}"/>
    <cellStyle name="SAPBEXaggData 6 2 2 3" xfId="25950" xr:uid="{7EA2EA8F-0E1C-4FAD-9399-0071436DE00C}"/>
    <cellStyle name="SAPBEXaggData 6 2 2 4" xfId="47343" xr:uid="{CBBF0272-8B7F-444B-B99C-FAA20151C5D0}"/>
    <cellStyle name="SAPBEXaggData 6 2 3" xfId="7155" xr:uid="{0ED2477D-0C4E-42EB-8CE2-338BB885AD20}"/>
    <cellStyle name="SAPBEXaggData 6 2 3 2" xfId="28645" xr:uid="{2F07C653-0CA1-4EF4-A820-D4EE49B59549}"/>
    <cellStyle name="SAPBEXaggData 6 2 4" xfId="24872" xr:uid="{FA59ECA7-083A-40D4-ADDB-74A85C16F28A}"/>
    <cellStyle name="SAPBEXaggData 6 2 5" xfId="45607" xr:uid="{5C17B253-7463-4276-910A-6514BDD7A9DA}"/>
    <cellStyle name="SAPBEXaggData 6 3" xfId="4435" xr:uid="{5AEB0567-EF30-47EF-9EDE-431FC0024082}"/>
    <cellStyle name="SAPBEXaggData 6 3 2" xfId="8236" xr:uid="{7D295498-37C2-4C94-A3E9-602A7CE528E9}"/>
    <cellStyle name="SAPBEXaggData 6 3 2 2" xfId="29726" xr:uid="{2BCF77D0-A81C-452F-B437-37EB0F0EE18C}"/>
    <cellStyle name="SAPBEXaggData 6 3 3" xfId="25951" xr:uid="{048A6E37-EDCC-46C0-96CA-51A88438F1E7}"/>
    <cellStyle name="SAPBEXaggData 6 3 4" xfId="47342" xr:uid="{349DC563-D95C-4963-AD55-01C43B99CEF8}"/>
    <cellStyle name="SAPBEXaggData 6 4" xfId="7289" xr:uid="{2DDB8503-495D-449E-9A4F-CC0C8CCDF5E1}"/>
    <cellStyle name="SAPBEXaggData 6 4 2" xfId="28779" xr:uid="{6676F5A5-55D3-440C-89C5-27E5A611DE23}"/>
    <cellStyle name="SAPBEXaggData 6 5" xfId="25005" xr:uid="{865D87E9-3BC1-498D-8EAD-63548DA73200}"/>
    <cellStyle name="SAPBEXaggData 6 6" xfId="45606" xr:uid="{DFE63F86-A114-4EA2-831A-FA2ABA9C2C17}"/>
    <cellStyle name="SAPBEXaggData 7" xfId="2992" xr:uid="{EBEC4E61-C6EF-4838-95F9-4FD56686C758}"/>
    <cellStyle name="SAPBEXaggData 7 2" xfId="3137" xr:uid="{6C82C366-1E92-459E-B3AE-95D5FFA50981}"/>
    <cellStyle name="SAPBEXaggData 7 2 2" xfId="4660" xr:uid="{E0EF18EC-5CDA-422C-8438-671D125C0AC0}"/>
    <cellStyle name="SAPBEXaggData 7 2 2 2" xfId="8430" xr:uid="{8043041B-E8F1-4CCD-BD99-DCBD5FF23B73}"/>
    <cellStyle name="SAPBEXaggData 7 2 2 2 2" xfId="29920" xr:uid="{F8CF7F25-3324-44B4-90FE-93DDFD4505E8}"/>
    <cellStyle name="SAPBEXaggData 7 2 2 3" xfId="26146" xr:uid="{35150A1E-9E13-48BC-A050-988145BF0849}"/>
    <cellStyle name="SAPBEXaggData 7 2 2 4" xfId="47345" xr:uid="{F2382CF1-457F-4392-87B9-B28E7581AE33}"/>
    <cellStyle name="SAPBEXaggData 7 2 3" xfId="6962" xr:uid="{9D8C50CE-2D53-4CDF-8D37-90483D107DBC}"/>
    <cellStyle name="SAPBEXaggData 7 2 3 2" xfId="28452" xr:uid="{D767E9DC-B645-4F28-8C9F-92229DC86BA6}"/>
    <cellStyle name="SAPBEXaggData 7 2 4" xfId="24678" xr:uid="{8653E15F-EB54-4865-B7B5-8F6307342257}"/>
    <cellStyle name="SAPBEXaggData 7 2 5" xfId="45609" xr:uid="{2DCCED16-5B10-40D1-8652-878D4AC3D80B}"/>
    <cellStyle name="SAPBEXaggData 7 3" xfId="4433" xr:uid="{6CAAC764-9162-4F9C-A405-B4C5F69D149A}"/>
    <cellStyle name="SAPBEXaggData 7 3 2" xfId="8234" xr:uid="{988AB448-6C64-4C9F-B9EF-CC98F6FAB581}"/>
    <cellStyle name="SAPBEXaggData 7 3 2 2" xfId="29724" xr:uid="{1A2D9BA4-51EA-4E45-9700-A811D22C305A}"/>
    <cellStyle name="SAPBEXaggData 7 3 3" xfId="25949" xr:uid="{2CC9B53A-4C95-4755-894C-940417D22FCA}"/>
    <cellStyle name="SAPBEXaggData 7 3 4" xfId="47344" xr:uid="{0B3AFF4B-7B49-428E-86F3-687413089437}"/>
    <cellStyle name="SAPBEXaggData 7 4" xfId="6819" xr:uid="{820BFA80-2F2B-4B54-BEFA-E15B56CDF0BE}"/>
    <cellStyle name="SAPBEXaggData 7 4 2" xfId="28309" xr:uid="{B0D7FBFA-FE46-4293-BF7A-7B8A24B0C7FC}"/>
    <cellStyle name="SAPBEXaggData 7 5" xfId="24535" xr:uid="{F16AC9A7-C921-40D2-8E2A-3D079DF8CEE3}"/>
    <cellStyle name="SAPBEXaggData 7 6" xfId="45608" xr:uid="{690A0CC8-28B6-475B-B1C9-5F3CE4DC9C67}"/>
    <cellStyle name="SAPBEXaggData 8" xfId="3008" xr:uid="{03A8B0EC-FB34-4F3E-9AE4-EA24E0221B5D}"/>
    <cellStyle name="SAPBEXaggData 8 2" xfId="2495" xr:uid="{AB86D412-42CC-4D93-A872-5CF00E97B2D9}"/>
    <cellStyle name="SAPBEXaggData 8 2 2" xfId="4431" xr:uid="{BA28DD53-5449-4368-8025-242A7C2A554B}"/>
    <cellStyle name="SAPBEXaggData 8 2 2 2" xfId="8233" xr:uid="{65061B50-ED7E-43F9-B0E3-06530D1AF057}"/>
    <cellStyle name="SAPBEXaggData 8 2 2 2 2" xfId="29723" xr:uid="{093AA9B9-F710-4904-8827-D265B32FFAC0}"/>
    <cellStyle name="SAPBEXaggData 8 2 2 3" xfId="25948" xr:uid="{1275706B-B128-4B4C-ACCC-4CC68847A095}"/>
    <cellStyle name="SAPBEXaggData 8 2 2 4" xfId="47347" xr:uid="{33709598-B9C1-4885-BE70-CD6EC7CAB6C2}"/>
    <cellStyle name="SAPBEXaggData 8 2 3" xfId="6473" xr:uid="{08A1AAEB-3548-40D0-A3C8-C9F9FFEAB78C}"/>
    <cellStyle name="SAPBEXaggData 8 2 3 2" xfId="27962" xr:uid="{A39AEFC8-FBFC-4F7E-BBFC-577905F03B52}"/>
    <cellStyle name="SAPBEXaggData 8 2 4" xfId="24180" xr:uid="{1778165D-C399-4B73-9F70-4FF7D735F97F}"/>
    <cellStyle name="SAPBEXaggData 8 2 5" xfId="45611" xr:uid="{DC808467-7B61-4D37-BD75-FA6D52C0CE59}"/>
    <cellStyle name="SAPBEXaggData 8 3" xfId="4631" xr:uid="{E23F8F09-11AF-4C51-9D7E-B1A1873F5D2F}"/>
    <cellStyle name="SAPBEXaggData 8 3 2" xfId="8402" xr:uid="{802D1158-49F0-4A7A-BFF7-D69E7BBA4E72}"/>
    <cellStyle name="SAPBEXaggData 8 3 2 2" xfId="29892" xr:uid="{461CF11E-2EFE-4EA6-851F-E2DFCFAB4C8B}"/>
    <cellStyle name="SAPBEXaggData 8 3 3" xfId="26117" xr:uid="{2EE191D3-97D6-4591-A2C7-0E5B17CDFDD6}"/>
    <cellStyle name="SAPBEXaggData 8 3 4" xfId="47346" xr:uid="{4A8CE942-7004-4033-9C24-1B5FDA5FDBD8}"/>
    <cellStyle name="SAPBEXaggData 8 4" xfId="6835" xr:uid="{8FC95DFC-53C2-440D-9202-DAD2BCA5D9AD}"/>
    <cellStyle name="SAPBEXaggData 8 4 2" xfId="28325" xr:uid="{29573320-F56D-4DF9-84D9-A9385973B810}"/>
    <cellStyle name="SAPBEXaggData 8 5" xfId="24551" xr:uid="{06C04CAF-A477-409C-83B7-5CFCE722DEED}"/>
    <cellStyle name="SAPBEXaggData 8 6" xfId="45610" xr:uid="{C6609D43-1F8F-4AAD-AADF-2469A3934118}"/>
    <cellStyle name="SAPBEXaggData 9" xfId="3135" xr:uid="{D6CD1E20-3C56-48A8-8938-5078AE3333C3}"/>
    <cellStyle name="SAPBEXaggData 9 2" xfId="3075" xr:uid="{159FBA13-7A70-4C5F-8C2F-A8BD36B38CBF}"/>
    <cellStyle name="SAPBEXaggData 9 2 2" xfId="4250" xr:uid="{1CC6143E-BFB5-4864-B6B6-29388512C7DB}"/>
    <cellStyle name="SAPBEXaggData 9 2 2 2" xfId="8060" xr:uid="{4D02862C-160C-409E-8FCA-FEFFC0CE5CCA}"/>
    <cellStyle name="SAPBEXaggData 9 2 2 2 2" xfId="29550" xr:uid="{FE19D6F1-91C9-464F-947B-CE7963A97946}"/>
    <cellStyle name="SAPBEXaggData 9 2 2 3" xfId="25775" xr:uid="{16774895-C0BD-4132-BDE5-C010DB2D381B}"/>
    <cellStyle name="SAPBEXaggData 9 2 2 4" xfId="47349" xr:uid="{EFA14821-40A2-422C-BBAC-17220D90F08A}"/>
    <cellStyle name="SAPBEXaggData 9 2 3" xfId="6901" xr:uid="{30221BD7-BFD1-4535-92B7-4FC9F510F2D5}"/>
    <cellStyle name="SAPBEXaggData 9 2 3 2" xfId="28391" xr:uid="{D344187D-A2AD-49A9-9306-355DBC3D88D5}"/>
    <cellStyle name="SAPBEXaggData 9 2 4" xfId="24617" xr:uid="{A64DB785-9E22-4BE4-A074-DEFF8F49A113}"/>
    <cellStyle name="SAPBEXaggData 9 2 5" xfId="45613" xr:uid="{3F1D5753-956D-49D3-95F0-D538C9B4D43A}"/>
    <cellStyle name="SAPBEXaggData 9 3" xfId="3379" xr:uid="{3495D103-9933-4478-8E11-BA1D671E97B5}"/>
    <cellStyle name="SAPBEXaggData 9 3 2" xfId="7205" xr:uid="{3CD2C2A8-B7BE-4FC7-BBF3-837910F4C572}"/>
    <cellStyle name="SAPBEXaggData 9 3 2 2" xfId="28695" xr:uid="{A73D8435-784A-40D6-A391-E0EEDFFDCAA6}"/>
    <cellStyle name="SAPBEXaggData 9 3 3" xfId="24921" xr:uid="{BA1C5EFD-732D-49FE-95A9-162F4205AF44}"/>
    <cellStyle name="SAPBEXaggData 9 3 4" xfId="47348" xr:uid="{679A2F61-903E-4626-B244-14D23357A55D}"/>
    <cellStyle name="SAPBEXaggData 9 4" xfId="6960" xr:uid="{D50CC382-7DBD-4842-9F34-F08110B48E65}"/>
    <cellStyle name="SAPBEXaggData 9 4 2" xfId="28450" xr:uid="{31FF61DF-5343-4530-9192-E263344BD62E}"/>
    <cellStyle name="SAPBEXaggData 9 5" xfId="24676" xr:uid="{162FC2CE-8D74-4231-A441-F99CD8F3ACEF}"/>
    <cellStyle name="SAPBEXaggData 9 6" xfId="45612" xr:uid="{53110DBF-987D-4504-B3C4-B7FDF3EF6C71}"/>
    <cellStyle name="SAPBEXaggDataEmph" xfId="3295" xr:uid="{C4374ED6-8480-4B1B-A04D-B859590BD0EC}"/>
    <cellStyle name="SAPBEXaggDataEmph 10" xfId="3261" xr:uid="{BC60B47B-8423-4BFE-926C-0B640CAFA2D8}"/>
    <cellStyle name="SAPBEXaggDataEmph 10 2" xfId="4242" xr:uid="{66594B3E-3286-4EA4-B25B-3E3764279B62}"/>
    <cellStyle name="SAPBEXaggDataEmph 10 2 2" xfId="8055" xr:uid="{0FC823BD-9CB1-4E01-92C3-F5BF91CF4220}"/>
    <cellStyle name="SAPBEXaggDataEmph 10 2 2 2" xfId="29545" xr:uid="{FBB498DE-CBA7-4B87-9C6C-3006B0C022D6}"/>
    <cellStyle name="SAPBEXaggDataEmph 10 2 3" xfId="25770" xr:uid="{1269F77F-42EF-43EC-AEDE-959C2513B882}"/>
    <cellStyle name="SAPBEXaggDataEmph 10 2 4" xfId="47351" xr:uid="{68928621-5518-4FA6-8CD9-A0A2DD63D8C8}"/>
    <cellStyle name="SAPBEXaggDataEmph 10 3" xfId="7085" xr:uid="{DB7C6EC6-4871-413F-A119-657BB5F643F4}"/>
    <cellStyle name="SAPBEXaggDataEmph 10 3 2" xfId="28575" xr:uid="{6406A545-4806-4F1D-9062-979F7192F68E}"/>
    <cellStyle name="SAPBEXaggDataEmph 10 4" xfId="24801" xr:uid="{908C977E-0D5D-46FB-8AEB-C72366308FFD}"/>
    <cellStyle name="SAPBEXaggDataEmph 10 5" xfId="45615" xr:uid="{83C45F1E-AF00-4197-AF0C-D09ADFDA590A}"/>
    <cellStyle name="SAPBEXaggDataEmph 11" xfId="3559" xr:uid="{E0FFBF0D-82D1-45E8-B624-5B586E042CEB}"/>
    <cellStyle name="SAPBEXaggDataEmph 11 2" xfId="4264" xr:uid="{7A868375-6BF2-4F1F-B6C4-AD4716D3FC73}"/>
    <cellStyle name="SAPBEXaggDataEmph 11 2 2" xfId="8073" xr:uid="{188FEE63-4261-490A-B1D4-3A7B9F2FED95}"/>
    <cellStyle name="SAPBEXaggDataEmph 11 2 2 2" xfId="29563" xr:uid="{A7B71A8E-3CC6-4283-B566-159CB7BC9A3E}"/>
    <cellStyle name="SAPBEXaggDataEmph 11 2 3" xfId="25788" xr:uid="{DD61235F-919A-47C9-BDF4-511236FF17FF}"/>
    <cellStyle name="SAPBEXaggDataEmph 11 2 4" xfId="47352" xr:uid="{38BEE0A9-76C0-40EE-9C29-FC280D45BE1F}"/>
    <cellStyle name="SAPBEXaggDataEmph 11 3" xfId="7376" xr:uid="{2C74EE47-8605-4E4C-9F4B-95556C01D99E}"/>
    <cellStyle name="SAPBEXaggDataEmph 11 3 2" xfId="28866" xr:uid="{5007F2DB-400D-4FC7-9F2C-C51860DC5FF5}"/>
    <cellStyle name="SAPBEXaggDataEmph 11 4" xfId="25091" xr:uid="{3C1DCFA1-F2A9-4C9A-82B7-809C9E7C434A}"/>
    <cellStyle name="SAPBEXaggDataEmph 11 5" xfId="45616" xr:uid="{46FF0C77-E73F-4B60-A6D4-4A2CA7090E06}"/>
    <cellStyle name="SAPBEXaggDataEmph 12" xfId="3005" xr:uid="{48D8E118-0BC4-43C8-BB3F-4D5C20423B6B}"/>
    <cellStyle name="SAPBEXaggDataEmph 12 2" xfId="4426" xr:uid="{8E8A32D3-47B6-4097-8FE3-B9470E5B58E0}"/>
    <cellStyle name="SAPBEXaggDataEmph 12 2 2" xfId="8229" xr:uid="{49C7D899-C958-47AF-AA96-E3CCC9A406F1}"/>
    <cellStyle name="SAPBEXaggDataEmph 12 2 2 2" xfId="29719" xr:uid="{73DEF3AE-DC7D-4093-9EC7-FC823BF5BA28}"/>
    <cellStyle name="SAPBEXaggDataEmph 12 2 3" xfId="25944" xr:uid="{C3A1D058-A01A-4ABD-8BFA-32659F3ED99E}"/>
    <cellStyle name="SAPBEXaggDataEmph 12 2 4" xfId="47353" xr:uid="{D7F6DB57-C4C9-41F7-95A4-E064C238D088}"/>
    <cellStyle name="SAPBEXaggDataEmph 12 3" xfId="6832" xr:uid="{10A0CDE7-AA55-4C8B-82A7-236851C292BD}"/>
    <cellStyle name="SAPBEXaggDataEmph 12 3 2" xfId="28322" xr:uid="{CEBBA460-F834-4526-98DC-D24FA8E0580D}"/>
    <cellStyle name="SAPBEXaggDataEmph 12 4" xfId="24548" xr:uid="{85F10713-E6C0-4D26-9A71-4C3F332771B8}"/>
    <cellStyle name="SAPBEXaggDataEmph 12 5" xfId="45617" xr:uid="{EE5D5E90-FF2B-4727-97C7-81C05D86BA9D}"/>
    <cellStyle name="SAPBEXaggDataEmph 13" xfId="2934" xr:uid="{DAFDD517-E8FA-4E12-91E2-A70FB65996A6}"/>
    <cellStyle name="SAPBEXaggDataEmph 13 2" xfId="4424" xr:uid="{DBCEE499-490E-4973-9D00-3BF60897EBE3}"/>
    <cellStyle name="SAPBEXaggDataEmph 13 2 2" xfId="8227" xr:uid="{7758018D-2270-462D-9C4C-FB9DD48E665F}"/>
    <cellStyle name="SAPBEXaggDataEmph 13 2 2 2" xfId="29717" xr:uid="{C9D7E266-C0DF-47C8-831F-1AB76BB9C57C}"/>
    <cellStyle name="SAPBEXaggDataEmph 13 2 3" xfId="25942" xr:uid="{95A34E1F-9ECA-4C48-BFC7-4582E17DA3F3}"/>
    <cellStyle name="SAPBEXaggDataEmph 13 2 4" xfId="47354" xr:uid="{50813578-95E9-4298-B7C0-306B638A6B5B}"/>
    <cellStyle name="SAPBEXaggDataEmph 13 3" xfId="6762" xr:uid="{7CC61F97-6814-46D7-8BE8-E543E8AF0BCA}"/>
    <cellStyle name="SAPBEXaggDataEmph 13 3 2" xfId="28252" xr:uid="{A191F65A-2DA2-4C68-B0FC-968362E2AEDD}"/>
    <cellStyle name="SAPBEXaggDataEmph 13 4" xfId="24478" xr:uid="{7E33C34C-94A6-4CEC-B223-8048A377E94E}"/>
    <cellStyle name="SAPBEXaggDataEmph 13 5" xfId="45618" xr:uid="{33DADF53-F40A-4880-B504-3E4E44910122}"/>
    <cellStyle name="SAPBEXaggDataEmph 14" xfId="3389" xr:uid="{61BD1015-4C77-4D21-88B7-BB12D05A3426}"/>
    <cellStyle name="SAPBEXaggDataEmph 14 2" xfId="4423" xr:uid="{C20777CB-EBE0-4B83-8821-FC24E5F9FF79}"/>
    <cellStyle name="SAPBEXaggDataEmph 14 2 2" xfId="8226" xr:uid="{844BF44F-A58D-46E0-B6F7-7F9F353F13C1}"/>
    <cellStyle name="SAPBEXaggDataEmph 14 2 2 2" xfId="29716" xr:uid="{2E84058E-5CEF-4312-BFFC-951946EE4965}"/>
    <cellStyle name="SAPBEXaggDataEmph 14 2 3" xfId="25941" xr:uid="{08502FB5-DD37-4EC7-BDBD-A081BD25D99C}"/>
    <cellStyle name="SAPBEXaggDataEmph 14 2 4" xfId="47355" xr:uid="{F2808444-6A6C-45D4-9463-33A15029312D}"/>
    <cellStyle name="SAPBEXaggDataEmph 14 3" xfId="7215" xr:uid="{6D559146-D9BE-4FF2-970F-FAAA0F09C249}"/>
    <cellStyle name="SAPBEXaggDataEmph 14 3 2" xfId="28705" xr:uid="{D1E358FB-12AE-4100-9384-BF3F803763BE}"/>
    <cellStyle name="SAPBEXaggDataEmph 14 4" xfId="24931" xr:uid="{6E2E03C1-3AA4-45A0-AA17-76C3EBD2FA68}"/>
    <cellStyle name="SAPBEXaggDataEmph 14 5" xfId="45619" xr:uid="{847AAD3B-8C4B-4519-8B63-AE2AF947B219}"/>
    <cellStyle name="SAPBEXaggDataEmph 15" xfId="3221" xr:uid="{06394327-306C-47C8-90B6-AB8606DFF5BE}"/>
    <cellStyle name="SAPBEXaggDataEmph 15 2" xfId="3519" xr:uid="{FC6A8563-264F-4496-BE3C-ED1F8451DDBC}"/>
    <cellStyle name="SAPBEXaggDataEmph 15 2 2" xfId="7339" xr:uid="{9B6C66F8-551F-4074-9C59-D0BE1B685197}"/>
    <cellStyle name="SAPBEXaggDataEmph 15 2 2 2" xfId="28829" xr:uid="{A8B0B0E3-B86A-4F2F-B8F8-68E91904F8BD}"/>
    <cellStyle name="SAPBEXaggDataEmph 15 2 3" xfId="25055" xr:uid="{7936B960-363F-4E14-A1BC-58CD379D9B3C}"/>
    <cellStyle name="SAPBEXaggDataEmph 15 2 4" xfId="47356" xr:uid="{14DDADB6-44F9-4BD8-A658-506B8681566D}"/>
    <cellStyle name="SAPBEXaggDataEmph 15 3" xfId="7046" xr:uid="{BEACD8B6-4AB4-4430-A1DD-26BC0FE5639C}"/>
    <cellStyle name="SAPBEXaggDataEmph 15 3 2" xfId="28536" xr:uid="{18E095A5-A408-4AFF-9AF4-DAF136ABDBC2}"/>
    <cellStyle name="SAPBEXaggDataEmph 15 4" xfId="24762" xr:uid="{85FF73B4-0598-4832-AE03-64EB5C262187}"/>
    <cellStyle name="SAPBEXaggDataEmph 15 5" xfId="45620" xr:uid="{519DE238-6F3A-4DDB-B5E6-E87E563EA90F}"/>
    <cellStyle name="SAPBEXaggDataEmph 16" xfId="2339" xr:uid="{28602E58-D1B5-4437-BF56-E07CBA9BFC73}"/>
    <cellStyle name="SAPBEXaggDataEmph 16 2" xfId="4420" xr:uid="{5FEF5B03-D53A-45C9-8C67-2278B08D7C39}"/>
    <cellStyle name="SAPBEXaggDataEmph 16 2 2" xfId="8223" xr:uid="{EFB6DC64-9937-4B9B-9503-E664E3F442A7}"/>
    <cellStyle name="SAPBEXaggDataEmph 16 2 2 2" xfId="29713" xr:uid="{2C39BAEC-E5F4-4C65-B86D-38767004F341}"/>
    <cellStyle name="SAPBEXaggDataEmph 16 2 3" xfId="25938" xr:uid="{33F7F740-332B-4B3F-B21F-C62FD4468FEB}"/>
    <cellStyle name="SAPBEXaggDataEmph 16 2 4" xfId="47357" xr:uid="{6F8FE633-32A8-4F9D-8FFF-DFAF4BA59FE0}"/>
    <cellStyle name="SAPBEXaggDataEmph 16 3" xfId="6402" xr:uid="{95923FB1-C33C-4C9A-A0F2-873CF7D7A3B2}"/>
    <cellStyle name="SAPBEXaggDataEmph 16 3 2" xfId="27891" xr:uid="{032FBA7D-73E5-4AED-A8F9-34AD9AE9CD69}"/>
    <cellStyle name="SAPBEXaggDataEmph 16 4" xfId="24051" xr:uid="{E86866F3-E980-448A-88DF-4E3CC2821B03}"/>
    <cellStyle name="SAPBEXaggDataEmph 16 5" xfId="45621" xr:uid="{5F7D2109-6333-49BE-811C-7A1C711E032D}"/>
    <cellStyle name="SAPBEXaggDataEmph 17" xfId="3051" xr:uid="{2194CB19-CD5E-429E-878A-797D5C171029}"/>
    <cellStyle name="SAPBEXaggDataEmph 17 2" xfId="4419" xr:uid="{CB24E751-6BEF-45C6-9E78-812F359E4847}"/>
    <cellStyle name="SAPBEXaggDataEmph 17 2 2" xfId="8222" xr:uid="{ABC56217-7DC7-45C2-AA53-B8565A3D7558}"/>
    <cellStyle name="SAPBEXaggDataEmph 17 2 2 2" xfId="29712" xr:uid="{524C3C2D-CF40-4AFB-BC85-0AA541845135}"/>
    <cellStyle name="SAPBEXaggDataEmph 17 2 3" xfId="25937" xr:uid="{723CA98C-FD5A-416D-A6B0-DEC5BF5E2D3D}"/>
    <cellStyle name="SAPBEXaggDataEmph 17 2 4" xfId="47358" xr:uid="{CF4BD290-43CA-482C-9560-2C5D139E74A8}"/>
    <cellStyle name="SAPBEXaggDataEmph 17 3" xfId="6877" xr:uid="{A20CDA96-264E-4DBB-AFA3-C8F11A86941C}"/>
    <cellStyle name="SAPBEXaggDataEmph 17 3 2" xfId="28367" xr:uid="{C85E3CCA-ED3B-48E0-860F-8B63AC117713}"/>
    <cellStyle name="SAPBEXaggDataEmph 17 4" xfId="24593" xr:uid="{816F8DA8-FB1F-4371-A408-F82A8C388C81}"/>
    <cellStyle name="SAPBEXaggDataEmph 17 5" xfId="45622" xr:uid="{A993AA75-48C0-4641-8CCC-D0A9D592B07E}"/>
    <cellStyle name="SAPBEXaggDataEmph 18" xfId="3067" xr:uid="{CE59FD0F-D070-496D-8C6B-A3D11643141D}"/>
    <cellStyle name="SAPBEXaggDataEmph 18 2" xfId="4418" xr:uid="{C110C116-0088-4B03-888C-625D5AFBA8B3}"/>
    <cellStyle name="SAPBEXaggDataEmph 18 2 2" xfId="8221" xr:uid="{88FBF36A-6E82-4001-83D5-B328DF8D1E10}"/>
    <cellStyle name="SAPBEXaggDataEmph 18 2 2 2" xfId="29711" xr:uid="{9BA19738-F871-4A05-AA94-C03126BBC205}"/>
    <cellStyle name="SAPBEXaggDataEmph 18 2 3" xfId="25936" xr:uid="{221F8A2E-DEFE-4974-B99B-9AE5EFDD01C0}"/>
    <cellStyle name="SAPBEXaggDataEmph 18 2 4" xfId="47359" xr:uid="{0DCCE6C8-C9AE-448D-997C-CDB28A25F8CE}"/>
    <cellStyle name="SAPBEXaggDataEmph 18 3" xfId="6893" xr:uid="{CDF8A8AE-947D-46C2-B67D-1C8ACA50EE99}"/>
    <cellStyle name="SAPBEXaggDataEmph 18 3 2" xfId="28383" xr:uid="{B0C707DF-A94C-498B-8C51-D4213C19ECFD}"/>
    <cellStyle name="SAPBEXaggDataEmph 18 4" xfId="24609" xr:uid="{900CAC97-FEED-463A-9356-F5D8A1F5B773}"/>
    <cellStyle name="SAPBEXaggDataEmph 18 5" xfId="45623" xr:uid="{39AD7BB5-1E31-4B52-B2D9-0E8101C22F19}"/>
    <cellStyle name="SAPBEXaggDataEmph 19" xfId="3578" xr:uid="{F84C2F76-956D-4DEF-8EF8-2A3D0FA7C58F}"/>
    <cellStyle name="SAPBEXaggDataEmph 19 2" xfId="4417" xr:uid="{ABB66236-7F90-4649-9494-AC22C3D51D7A}"/>
    <cellStyle name="SAPBEXaggDataEmph 19 2 2" xfId="8220" xr:uid="{5A55CFCF-9931-45B4-8EC8-5EE4BFA12DA4}"/>
    <cellStyle name="SAPBEXaggDataEmph 19 2 2 2" xfId="29710" xr:uid="{48595B06-4FED-4C08-9D74-A8DDD3E9A92E}"/>
    <cellStyle name="SAPBEXaggDataEmph 19 2 3" xfId="25935" xr:uid="{F0123F8A-41F9-406C-92D4-1270E9405E86}"/>
    <cellStyle name="SAPBEXaggDataEmph 19 2 4" xfId="47360" xr:uid="{8C25684A-7CC3-4910-B2E5-6240462DE217}"/>
    <cellStyle name="SAPBEXaggDataEmph 19 3" xfId="7395" xr:uid="{C674DB71-C177-43DE-9D66-B2E15522BE04}"/>
    <cellStyle name="SAPBEXaggDataEmph 19 3 2" xfId="28885" xr:uid="{7AECC510-1B3C-4CD0-B40E-96089BFFB3B9}"/>
    <cellStyle name="SAPBEXaggDataEmph 19 4" xfId="25110" xr:uid="{2C3BD95B-AC4D-4EF8-975D-90DF90504831}"/>
    <cellStyle name="SAPBEXaggDataEmph 19 5" xfId="45624" xr:uid="{8A0DAD54-9E52-4B44-909D-8CB7A092A853}"/>
    <cellStyle name="SAPBEXaggDataEmph 2" xfId="3121" xr:uid="{7944EBB6-029E-4B28-A88E-824DF9086AF9}"/>
    <cellStyle name="SAPBEXaggDataEmph 2 2" xfId="3175" xr:uid="{0C563FE2-FEFF-48E6-A951-E13E2BF74F1E}"/>
    <cellStyle name="SAPBEXaggDataEmph 2 2 2" xfId="4415" xr:uid="{0D3391F7-99F9-4CC8-8FFC-B72FF2E44972}"/>
    <cellStyle name="SAPBEXaggDataEmph 2 2 2 2" xfId="8218" xr:uid="{F7012DD3-4125-49A2-A7AD-1D8F23A887F1}"/>
    <cellStyle name="SAPBEXaggDataEmph 2 2 2 2 2" xfId="29708" xr:uid="{052864A5-4084-4E08-BD29-B422D88B7735}"/>
    <cellStyle name="SAPBEXaggDataEmph 2 2 2 3" xfId="25933" xr:uid="{1E34C8B2-A45B-484A-B6C5-9E7EFE13A155}"/>
    <cellStyle name="SAPBEXaggDataEmph 2 2 2 4" xfId="47362" xr:uid="{76E198B2-3DE8-4D95-932E-6504DEE0EDCB}"/>
    <cellStyle name="SAPBEXaggDataEmph 2 2 3" xfId="7002" xr:uid="{22A6B8B0-7887-4307-A61B-CA3AAFAC3C23}"/>
    <cellStyle name="SAPBEXaggDataEmph 2 2 3 2" xfId="28492" xr:uid="{9CFB0B12-1194-47CC-BD28-6AF575BD09F1}"/>
    <cellStyle name="SAPBEXaggDataEmph 2 2 4" xfId="24718" xr:uid="{80408D9B-196E-4B69-808B-9E7331F26915}"/>
    <cellStyle name="SAPBEXaggDataEmph 2 2 5" xfId="45626" xr:uid="{F3D429D9-E4C7-46E6-9A27-DB0DA22C547B}"/>
    <cellStyle name="SAPBEXaggDataEmph 2 3" xfId="4416" xr:uid="{8EEB4A0D-0E1A-4942-B2D5-46CC258510BA}"/>
    <cellStyle name="SAPBEXaggDataEmph 2 3 2" xfId="8219" xr:uid="{575F6F27-E1D4-433B-94DE-4F435E4E9AFE}"/>
    <cellStyle name="SAPBEXaggDataEmph 2 3 2 2" xfId="29709" xr:uid="{A2766402-2154-44DE-8CC5-9C67DDA4BAF3}"/>
    <cellStyle name="SAPBEXaggDataEmph 2 3 3" xfId="25934" xr:uid="{E43CD6AC-A261-48B8-960F-3854B0D35F4E}"/>
    <cellStyle name="SAPBEXaggDataEmph 2 3 4" xfId="47361" xr:uid="{FEBFE016-2F8A-4EE2-AAB8-3C62D77BDFFC}"/>
    <cellStyle name="SAPBEXaggDataEmph 2 4" xfId="6947" xr:uid="{23F90C87-47D1-4428-A7E6-3E582B6B845D}"/>
    <cellStyle name="SAPBEXaggDataEmph 2 4 2" xfId="28437" xr:uid="{875A1F48-8AF9-4076-A154-7751C6E5A2C6}"/>
    <cellStyle name="SAPBEXaggDataEmph 2 5" xfId="24663" xr:uid="{E55C0C6B-8EA5-40E8-A0AF-87A6B7EFB294}"/>
    <cellStyle name="SAPBEXaggDataEmph 2 6" xfId="45625" xr:uid="{CE6AA0D2-9F6A-4BD6-8E27-21608733907D}"/>
    <cellStyle name="SAPBEXaggDataEmph 20" xfId="3577" xr:uid="{D9C9FB8C-4436-43C8-A1AA-360F98BCDC16}"/>
    <cellStyle name="SAPBEXaggDataEmph 20 2" xfId="4414" xr:uid="{438EAFD2-2616-40E8-B366-8D83CB5DFB38}"/>
    <cellStyle name="SAPBEXaggDataEmph 20 2 2" xfId="8217" xr:uid="{ED829747-0EBB-46F8-90B6-9979EB9C7561}"/>
    <cellStyle name="SAPBEXaggDataEmph 20 2 2 2" xfId="29707" xr:uid="{183CEE5F-B009-4B47-8E52-EA1DFBC931CC}"/>
    <cellStyle name="SAPBEXaggDataEmph 20 2 3" xfId="25932" xr:uid="{CBD760CC-3D15-4DE8-BDAD-19AF5E71D243}"/>
    <cellStyle name="SAPBEXaggDataEmph 20 2 4" xfId="47363" xr:uid="{B901B030-DB2B-4F75-8F10-4F0C43E88085}"/>
    <cellStyle name="SAPBEXaggDataEmph 20 3" xfId="7394" xr:uid="{72E5BE30-E715-4A2F-A988-62CA570DE907}"/>
    <cellStyle name="SAPBEXaggDataEmph 20 3 2" xfId="28884" xr:uid="{6399C634-5EED-4DBA-AC64-1AF0ECD27553}"/>
    <cellStyle name="SAPBEXaggDataEmph 20 4" xfId="25109" xr:uid="{D12CADB9-A0EB-4955-95A2-A2EF0244638C}"/>
    <cellStyle name="SAPBEXaggDataEmph 20 5" xfId="45627" xr:uid="{807D19A8-4088-4C9F-BEC5-3D8C91E17C88}"/>
    <cellStyle name="SAPBEXaggDataEmph 21" xfId="3503" xr:uid="{6C37CC1F-850C-432A-9BC4-25180EF402C7}"/>
    <cellStyle name="SAPBEXaggDataEmph 21 2" xfId="4413" xr:uid="{EDB1B573-7B3C-429A-9BE2-7EEE15C1ACDE}"/>
    <cellStyle name="SAPBEXaggDataEmph 21 2 2" xfId="8216" xr:uid="{A31F7233-95D0-4EBF-9453-87DE263B7056}"/>
    <cellStyle name="SAPBEXaggDataEmph 21 2 2 2" xfId="29706" xr:uid="{F1E322AD-D793-4152-A730-62187F1C6247}"/>
    <cellStyle name="SAPBEXaggDataEmph 21 2 3" xfId="25931" xr:uid="{E3EFED91-30AC-41A2-8A31-BFEA7509D0A0}"/>
    <cellStyle name="SAPBEXaggDataEmph 21 2 4" xfId="47364" xr:uid="{FBB87535-C6DE-4F33-82F8-396898663CC2}"/>
    <cellStyle name="SAPBEXaggDataEmph 21 3" xfId="7324" xr:uid="{4A74FDFB-E76F-4B35-9A49-5375D182C2E2}"/>
    <cellStyle name="SAPBEXaggDataEmph 21 3 2" xfId="28814" xr:uid="{CABF27C4-BB42-4D3A-95F7-C2D710735B2B}"/>
    <cellStyle name="SAPBEXaggDataEmph 21 4" xfId="25040" xr:uid="{3AD49D67-E829-4A9A-9021-932C6D309203}"/>
    <cellStyle name="SAPBEXaggDataEmph 21 5" xfId="45628" xr:uid="{57F510E3-9A13-4732-B544-09CD4CC89809}"/>
    <cellStyle name="SAPBEXaggDataEmph 22" xfId="3059" xr:uid="{DFCAAFCF-AC40-4224-ADC6-AF219713ED65}"/>
    <cellStyle name="SAPBEXaggDataEmph 22 2" xfId="4412" xr:uid="{AAE58DA7-9D75-4E54-8034-9467AC797397}"/>
    <cellStyle name="SAPBEXaggDataEmph 22 2 2" xfId="8215" xr:uid="{68EFCF80-E83B-44BB-9AAE-33C02B6252EB}"/>
    <cellStyle name="SAPBEXaggDataEmph 22 2 2 2" xfId="29705" xr:uid="{7B5F4ECB-A82C-4B0D-82EE-CDDD4595F36A}"/>
    <cellStyle name="SAPBEXaggDataEmph 22 2 3" xfId="25930" xr:uid="{6430D962-0C9A-4BD7-A6A1-0CC62DC78CA2}"/>
    <cellStyle name="SAPBEXaggDataEmph 22 2 4" xfId="47365" xr:uid="{1A3AF86C-DC21-4E9D-9D08-E04E43C7D027}"/>
    <cellStyle name="SAPBEXaggDataEmph 22 3" xfId="6885" xr:uid="{BD59F892-6D2D-4891-987F-4D94F57F97AD}"/>
    <cellStyle name="SAPBEXaggDataEmph 22 3 2" xfId="28375" xr:uid="{07F73443-E5FB-44E4-923F-315839DC3A51}"/>
    <cellStyle name="SAPBEXaggDataEmph 22 4" xfId="24601" xr:uid="{65E98D32-EC5A-4F86-B51D-7F540677AD43}"/>
    <cellStyle name="SAPBEXaggDataEmph 22 5" xfId="45629" xr:uid="{48BA5DBF-7A2E-4011-8AAA-935AC6746F57}"/>
    <cellStyle name="SAPBEXaggDataEmph 23" xfId="2321" xr:uid="{5C61D9C5-5480-4C57-B105-A81867A306AE}"/>
    <cellStyle name="SAPBEXaggDataEmph 23 2" xfId="4411" xr:uid="{E994DEEB-2451-4AC4-AC57-DF92BA20FE8F}"/>
    <cellStyle name="SAPBEXaggDataEmph 23 2 2" xfId="8214" xr:uid="{498E809D-C7A3-4A53-8432-341F62C02CF3}"/>
    <cellStyle name="SAPBEXaggDataEmph 23 2 2 2" xfId="29704" xr:uid="{80B3E6DF-9035-4269-B17B-33298BBF2D8A}"/>
    <cellStyle name="SAPBEXaggDataEmph 23 2 3" xfId="25929" xr:uid="{BF9CFB8C-8681-4FC6-BC21-9E4E5CF51EF0}"/>
    <cellStyle name="SAPBEXaggDataEmph 23 2 4" xfId="47366" xr:uid="{6521C982-37B7-486E-AF33-7F038A605C71}"/>
    <cellStyle name="SAPBEXaggDataEmph 23 3" xfId="6384" xr:uid="{0260A627-DA85-47A9-9651-F9BEC8C6F256}"/>
    <cellStyle name="SAPBEXaggDataEmph 23 3 2" xfId="27873" xr:uid="{7AA5B6E8-630A-4B41-888F-8CB61C139FFF}"/>
    <cellStyle name="SAPBEXaggDataEmph 23 4" xfId="24033" xr:uid="{7CDCD016-154C-4255-AEEE-3A083EF93B0F}"/>
    <cellStyle name="SAPBEXaggDataEmph 23 5" xfId="45630" xr:uid="{FE28CAF4-B936-4D7F-8897-4A9020AEFC58}"/>
    <cellStyle name="SAPBEXaggDataEmph 24" xfId="3324" xr:uid="{4E1C921A-2764-4388-A846-D648B7AE2C0B}"/>
    <cellStyle name="SAPBEXaggDataEmph 24 2" xfId="7148" xr:uid="{5E002FC7-E911-4684-8B32-60C74AB5C0B6}"/>
    <cellStyle name="SAPBEXaggDataEmph 24 2 2" xfId="28638" xr:uid="{2C2E05E0-6256-4074-B4F3-FA88C882229E}"/>
    <cellStyle name="SAPBEXaggDataEmph 24 3" xfId="24865" xr:uid="{99D8D144-94F4-4E49-AE27-7124674DF3D9}"/>
    <cellStyle name="SAPBEXaggDataEmph 24 4" xfId="47350" xr:uid="{7FFE9B52-7F23-4EE8-85B4-98E63F30F335}"/>
    <cellStyle name="SAPBEXaggDataEmph 25" xfId="7119" xr:uid="{77161A88-AA12-4A2E-A207-F034C17D9F78}"/>
    <cellStyle name="SAPBEXaggDataEmph 25 2" xfId="28609" xr:uid="{D0D8B3F7-9ED6-40BA-995E-9CBC4875848B}"/>
    <cellStyle name="SAPBEXaggDataEmph 26" xfId="24835" xr:uid="{A900D37C-9427-4DEA-8870-5A9B63826A43}"/>
    <cellStyle name="SAPBEXaggDataEmph 27" xfId="45614" xr:uid="{CBC68EB9-072E-4E5C-A6EB-D6C243137351}"/>
    <cellStyle name="SAPBEXaggDataEmph 3" xfId="3044" xr:uid="{1E94CCE6-3A91-4CF8-B2E6-BEF54DAAFCFD}"/>
    <cellStyle name="SAPBEXaggDataEmph 3 2" xfId="2327" xr:uid="{91DE3FDB-EFA9-4542-B5DA-7A11E0F284A0}"/>
    <cellStyle name="SAPBEXaggDataEmph 3 2 2" xfId="4888" xr:uid="{EA38635D-1658-462A-890B-FA961659BC73}"/>
    <cellStyle name="SAPBEXaggDataEmph 3 2 2 2" xfId="8655" xr:uid="{82A1593B-26B7-48C6-8904-082EAD8B4816}"/>
    <cellStyle name="SAPBEXaggDataEmph 3 2 2 2 2" xfId="30145" xr:uid="{577986FD-B64A-455E-88CF-CB9E280A333D}"/>
    <cellStyle name="SAPBEXaggDataEmph 3 2 2 3" xfId="26375" xr:uid="{D4BFB3E0-1705-4899-A525-4E2FC6FD228C}"/>
    <cellStyle name="SAPBEXaggDataEmph 3 2 2 4" xfId="47368" xr:uid="{259148E6-4F58-4BF4-8E0B-5B8EC5A2988E}"/>
    <cellStyle name="SAPBEXaggDataEmph 3 2 3" xfId="6390" xr:uid="{118A41EB-8952-497E-884B-6410CB42AC27}"/>
    <cellStyle name="SAPBEXaggDataEmph 3 2 3 2" xfId="27879" xr:uid="{00519ACE-29FF-4EA1-B72D-72B514C39573}"/>
    <cellStyle name="SAPBEXaggDataEmph 3 2 4" xfId="24039" xr:uid="{D9356476-56B0-40AB-BD64-5F6D2FDFC6FC}"/>
    <cellStyle name="SAPBEXaggDataEmph 3 2 5" xfId="45632" xr:uid="{CF3EB71B-305F-4BC1-997B-2E9B47C6C0A2}"/>
    <cellStyle name="SAPBEXaggDataEmph 3 3" xfId="4410" xr:uid="{687EBF30-4C42-4285-9490-0522BD5B024E}"/>
    <cellStyle name="SAPBEXaggDataEmph 3 3 2" xfId="8213" xr:uid="{376B7093-3997-44F6-8E5E-07455E6F0774}"/>
    <cellStyle name="SAPBEXaggDataEmph 3 3 2 2" xfId="29703" xr:uid="{E045EFFA-C592-481B-AA81-2F4E85D752E5}"/>
    <cellStyle name="SAPBEXaggDataEmph 3 3 3" xfId="25928" xr:uid="{583D32BE-9D8D-4525-AE83-8D59F48BD436}"/>
    <cellStyle name="SAPBEXaggDataEmph 3 3 4" xfId="47367" xr:uid="{CED1510B-1C8C-43A8-9131-2871447CEDF6}"/>
    <cellStyle name="SAPBEXaggDataEmph 3 4" xfId="6871" xr:uid="{D7EE0DE7-D774-4051-987E-BA4EB882AE9C}"/>
    <cellStyle name="SAPBEXaggDataEmph 3 4 2" xfId="28361" xr:uid="{3620DD87-AB33-4706-A748-20B452167123}"/>
    <cellStyle name="SAPBEXaggDataEmph 3 5" xfId="24587" xr:uid="{BDC7EAC5-C240-4BD0-9395-F6ECC3FE17A4}"/>
    <cellStyle name="SAPBEXaggDataEmph 3 6" xfId="45631" xr:uid="{F879BBA2-938C-48F8-BF74-33BA0B7BB28B}"/>
    <cellStyle name="SAPBEXaggDataEmph 4" xfId="3446" xr:uid="{9DD4BC14-B978-4362-959E-EA2DCAF49047}"/>
    <cellStyle name="SAPBEXaggDataEmph 4 2" xfId="3362" xr:uid="{EC9B9C3E-750B-4D28-8F96-AF0468952F08}"/>
    <cellStyle name="SAPBEXaggDataEmph 4 2 2" xfId="4671" xr:uid="{6F566E93-2583-41AE-8C35-0C3653EF3462}"/>
    <cellStyle name="SAPBEXaggDataEmph 4 2 2 2" xfId="8440" xr:uid="{DDE9C737-0A81-4424-8A16-504EF6D152A5}"/>
    <cellStyle name="SAPBEXaggDataEmph 4 2 2 2 2" xfId="29930" xr:uid="{8FD9D152-38AD-404C-B2E6-604A624EDE33}"/>
    <cellStyle name="SAPBEXaggDataEmph 4 2 2 3" xfId="26157" xr:uid="{A2BF87B2-8033-4340-92B8-D0AD62D49DFC}"/>
    <cellStyle name="SAPBEXaggDataEmph 4 2 2 4" xfId="47370" xr:uid="{986AA54A-3EA6-4DC3-BBC8-691149053F43}"/>
    <cellStyle name="SAPBEXaggDataEmph 4 2 3" xfId="7188" xr:uid="{BF1D3F20-E1C2-475D-BFFA-580601BF2AC7}"/>
    <cellStyle name="SAPBEXaggDataEmph 4 2 3 2" xfId="28678" xr:uid="{38B85555-5918-428C-9D24-DA8E4319FB3F}"/>
    <cellStyle name="SAPBEXaggDataEmph 4 2 4" xfId="24904" xr:uid="{58F5ED55-C53D-4C02-BF94-94331E8BC72D}"/>
    <cellStyle name="SAPBEXaggDataEmph 4 2 5" xfId="45634" xr:uid="{F5B39FF4-3B94-4A8F-AC5F-66D9816F3FDC}"/>
    <cellStyle name="SAPBEXaggDataEmph 4 3" xfId="4409" xr:uid="{109AEDDF-42C2-4AE5-ADC8-CE27DEDC22ED}"/>
    <cellStyle name="SAPBEXaggDataEmph 4 3 2" xfId="8212" xr:uid="{DC1B9C76-46C3-4F06-80E6-7470C7819E7C}"/>
    <cellStyle name="SAPBEXaggDataEmph 4 3 2 2" xfId="29702" xr:uid="{3D9795BC-E533-43E7-990A-05D8DCC5A94D}"/>
    <cellStyle name="SAPBEXaggDataEmph 4 3 3" xfId="25927" xr:uid="{72489207-6D3E-4BFA-8867-E00B9F6148D3}"/>
    <cellStyle name="SAPBEXaggDataEmph 4 3 4" xfId="47369" xr:uid="{FF3D8776-2245-4BA7-8EFB-9EB20790217D}"/>
    <cellStyle name="SAPBEXaggDataEmph 4 4" xfId="7270" xr:uid="{7FFD0222-3055-4D1C-90E6-52435B1D2B98}"/>
    <cellStyle name="SAPBEXaggDataEmph 4 4 2" xfId="28760" xr:uid="{673688DF-0C2D-46B6-9201-F7DA676B3441}"/>
    <cellStyle name="SAPBEXaggDataEmph 4 5" xfId="24986" xr:uid="{91007907-49F8-40E1-A8F3-66B721FED2B4}"/>
    <cellStyle name="SAPBEXaggDataEmph 4 6" xfId="45633" xr:uid="{1FD20550-CA1B-4786-BD7A-DF786FD988DC}"/>
    <cellStyle name="SAPBEXaggDataEmph 5" xfId="2937" xr:uid="{949725EE-9562-4C7C-9983-0DBF31436361}"/>
    <cellStyle name="SAPBEXaggDataEmph 5 2" xfId="3366" xr:uid="{FA03902B-9FE7-471F-976C-79DAEB0BAA71}"/>
    <cellStyle name="SAPBEXaggDataEmph 5 2 2" xfId="4408" xr:uid="{DCD21073-86A0-485A-873D-4963F879E9D2}"/>
    <cellStyle name="SAPBEXaggDataEmph 5 2 2 2" xfId="8211" xr:uid="{8CEEF4F2-CCAE-49E6-89C9-56590E90A851}"/>
    <cellStyle name="SAPBEXaggDataEmph 5 2 2 2 2" xfId="29701" xr:uid="{F97E25E3-7E88-40B1-8076-802486E966E1}"/>
    <cellStyle name="SAPBEXaggDataEmph 5 2 2 3" xfId="25926" xr:uid="{80C8EB64-1270-48C0-9F44-2E47846EDEA1}"/>
    <cellStyle name="SAPBEXaggDataEmph 5 2 2 4" xfId="47372" xr:uid="{E2AD257A-896A-4333-BF6B-3307604D21DC}"/>
    <cellStyle name="SAPBEXaggDataEmph 5 2 3" xfId="7191" xr:uid="{BC4A0D95-40B1-4EC8-B480-1358A404D255}"/>
    <cellStyle name="SAPBEXaggDataEmph 5 2 3 2" xfId="28681" xr:uid="{35A0D50E-469C-4377-ACA7-04D005525ACF}"/>
    <cellStyle name="SAPBEXaggDataEmph 5 2 4" xfId="24907" xr:uid="{3A99643F-E460-4983-AD0C-8411F5CB5634}"/>
    <cellStyle name="SAPBEXaggDataEmph 5 2 5" xfId="45636" xr:uid="{33880DA7-2B25-413A-919D-2CBFA3A47644}"/>
    <cellStyle name="SAPBEXaggDataEmph 5 3" xfId="4728" xr:uid="{105D7E82-8291-45A9-99EB-B940364BAB97}"/>
    <cellStyle name="SAPBEXaggDataEmph 5 3 2" xfId="8496" xr:uid="{6B5BDE36-B4FF-4859-BC08-9A10E5B2A302}"/>
    <cellStyle name="SAPBEXaggDataEmph 5 3 2 2" xfId="29986" xr:uid="{BB295280-6752-41FC-A633-2FD27730575C}"/>
    <cellStyle name="SAPBEXaggDataEmph 5 3 3" xfId="26214" xr:uid="{CEBE2207-DF8A-461F-B63B-0CC1DA990529}"/>
    <cellStyle name="SAPBEXaggDataEmph 5 3 4" xfId="47371" xr:uid="{FE988E4E-F142-4E6A-AEF6-197B18E93391}"/>
    <cellStyle name="SAPBEXaggDataEmph 5 4" xfId="6765" xr:uid="{13E83021-DBF2-4E99-9DC1-A5226E63033A}"/>
    <cellStyle name="SAPBEXaggDataEmph 5 4 2" xfId="28255" xr:uid="{B4B83D26-7308-4E1D-9042-720B53143A7F}"/>
    <cellStyle name="SAPBEXaggDataEmph 5 5" xfId="24481" xr:uid="{D332F3D0-B9C4-492B-A056-D0CE67649A63}"/>
    <cellStyle name="SAPBEXaggDataEmph 5 6" xfId="45635" xr:uid="{E78BD474-EC30-4E57-BBD2-8D62D0FB5799}"/>
    <cellStyle name="SAPBEXaggDataEmph 6" xfId="3538" xr:uid="{7E6F205F-FF64-4DE9-BAAF-F5448E829E9E}"/>
    <cellStyle name="SAPBEXaggDataEmph 6 2" xfId="3369" xr:uid="{05DC726F-92A9-4D6F-AF28-175CDE539562}"/>
    <cellStyle name="SAPBEXaggDataEmph 6 2 2" xfId="4407" xr:uid="{DCF00AF0-7E31-4ED6-85DC-6FE9127BDB1A}"/>
    <cellStyle name="SAPBEXaggDataEmph 6 2 2 2" xfId="8210" xr:uid="{68B75766-00B1-44CD-B2E5-5B1C9A129135}"/>
    <cellStyle name="SAPBEXaggDataEmph 6 2 2 2 2" xfId="29700" xr:uid="{E7F9452C-24E1-4785-A3EB-960B9604B93A}"/>
    <cellStyle name="SAPBEXaggDataEmph 6 2 2 3" xfId="25925" xr:uid="{254FC775-0220-4F81-9835-499DCED0CA1F}"/>
    <cellStyle name="SAPBEXaggDataEmph 6 2 2 4" xfId="47374" xr:uid="{39814E43-861B-4B71-A5F0-AA788910F03D}"/>
    <cellStyle name="SAPBEXaggDataEmph 6 2 3" xfId="7195" xr:uid="{B9FD2179-46F0-4728-8CDC-D322FA326C49}"/>
    <cellStyle name="SAPBEXaggDataEmph 6 2 3 2" xfId="28685" xr:uid="{FD5F7244-1631-469C-97A5-C299A36325CD}"/>
    <cellStyle name="SAPBEXaggDataEmph 6 2 4" xfId="24911" xr:uid="{A2C79A30-A93F-4CC4-A1CF-B138F481C3A0}"/>
    <cellStyle name="SAPBEXaggDataEmph 6 2 5" xfId="45638" xr:uid="{00D1A334-935C-443E-9DEC-580D166DCC21}"/>
    <cellStyle name="SAPBEXaggDataEmph 6 3" xfId="4644" xr:uid="{C36ABD30-CD9A-48E3-84C0-C47C5B39E581}"/>
    <cellStyle name="SAPBEXaggDataEmph 6 3 2" xfId="8414" xr:uid="{26C9FDA7-41C7-4FB8-9D8F-82AC512C71C0}"/>
    <cellStyle name="SAPBEXaggDataEmph 6 3 2 2" xfId="29904" xr:uid="{E51CA5F3-A170-4451-8828-3B5E0818943A}"/>
    <cellStyle name="SAPBEXaggDataEmph 6 3 3" xfId="26130" xr:uid="{56A29625-EA1D-4184-8EEB-80C9F2678A4D}"/>
    <cellStyle name="SAPBEXaggDataEmph 6 3 4" xfId="47373" xr:uid="{456DD6E8-23BD-45C3-A856-5D54F3F60E1A}"/>
    <cellStyle name="SAPBEXaggDataEmph 6 4" xfId="7357" xr:uid="{AD4668B5-5163-4F8C-86AE-9D4863B5381B}"/>
    <cellStyle name="SAPBEXaggDataEmph 6 4 2" xfId="28847" xr:uid="{2F48F12E-D860-4736-A788-71C32BB36E87}"/>
    <cellStyle name="SAPBEXaggDataEmph 6 5" xfId="25073" xr:uid="{AA716D70-1565-4245-B8AC-1831EF6E65CE}"/>
    <cellStyle name="SAPBEXaggDataEmph 6 6" xfId="45637" xr:uid="{494A9840-26F4-4A21-8B4D-042D8F641356}"/>
    <cellStyle name="SAPBEXaggDataEmph 7" xfId="2943" xr:uid="{4D88DFBD-261A-4EF2-992B-BD8AD77D5EB8}"/>
    <cellStyle name="SAPBEXaggDataEmph 7 2" xfId="2564" xr:uid="{B3A8DCC6-30F6-40CD-BE6E-FE551F759586}"/>
    <cellStyle name="SAPBEXaggDataEmph 7 2 2" xfId="4406" xr:uid="{C5C84592-193D-4437-AB5F-602888C16A64}"/>
    <cellStyle name="SAPBEXaggDataEmph 7 2 2 2" xfId="8209" xr:uid="{CEA29952-C0F4-46F0-8B6B-99E78A6EE605}"/>
    <cellStyle name="SAPBEXaggDataEmph 7 2 2 2 2" xfId="29699" xr:uid="{D6AAD5A2-5F4E-4A07-B320-011E9C3D5185}"/>
    <cellStyle name="SAPBEXaggDataEmph 7 2 2 3" xfId="25924" xr:uid="{C76EBCC6-8B6E-4D60-A63F-31C620C7BEBE}"/>
    <cellStyle name="SAPBEXaggDataEmph 7 2 2 4" xfId="47376" xr:uid="{E4C451A4-42E4-49A6-BFFA-9AD9F9C09F69}"/>
    <cellStyle name="SAPBEXaggDataEmph 7 2 3" xfId="6509" xr:uid="{E95BEFA6-F056-4197-A437-6ED4F395CAD1}"/>
    <cellStyle name="SAPBEXaggDataEmph 7 2 3 2" xfId="27998" xr:uid="{D4DC9A10-E22E-4B6D-A945-5882BC6F7E37}"/>
    <cellStyle name="SAPBEXaggDataEmph 7 2 4" xfId="24216" xr:uid="{16B6E8CC-484B-4EB1-89DF-035BD233562B}"/>
    <cellStyle name="SAPBEXaggDataEmph 7 2 5" xfId="45640" xr:uid="{9014A12D-6BA3-43FB-92F4-42ADFA623E28}"/>
    <cellStyle name="SAPBEXaggDataEmph 7 3" xfId="4641" xr:uid="{715FBCBD-2333-4797-A5E3-178F87D34769}"/>
    <cellStyle name="SAPBEXaggDataEmph 7 3 2" xfId="8412" xr:uid="{F04927C1-E177-49B7-B4AD-D1FEABDC3135}"/>
    <cellStyle name="SAPBEXaggDataEmph 7 3 2 2" xfId="29902" xr:uid="{3D66C44F-8395-4D2E-AA21-3A1261D20ECE}"/>
    <cellStyle name="SAPBEXaggDataEmph 7 3 3" xfId="26127" xr:uid="{2412BF35-5DA1-4AA1-A642-907B616A3142}"/>
    <cellStyle name="SAPBEXaggDataEmph 7 3 4" xfId="47375" xr:uid="{168A1A10-665C-4317-AB6B-2BA94FBA1E2F}"/>
    <cellStyle name="SAPBEXaggDataEmph 7 4" xfId="6771" xr:uid="{47056EA9-BC93-4F19-B3BE-0961C01D7B5D}"/>
    <cellStyle name="SAPBEXaggDataEmph 7 4 2" xfId="28261" xr:uid="{A127E052-EDEC-4852-84CF-86960EF219EF}"/>
    <cellStyle name="SAPBEXaggDataEmph 7 5" xfId="24487" xr:uid="{B1BF1895-4ED5-48A2-A6DB-D5BA0F3BE847}"/>
    <cellStyle name="SAPBEXaggDataEmph 7 6" xfId="45639" xr:uid="{5C243B28-E977-4F04-8E3A-00F90B6E2754}"/>
    <cellStyle name="SAPBEXaggDataEmph 8" xfId="3567" xr:uid="{B6845E11-6BFA-4792-80D9-E4E8A475BAD9}"/>
    <cellStyle name="SAPBEXaggDataEmph 8 2" xfId="3271" xr:uid="{52E05ED5-CF7E-4569-BE74-F4BA26AD5F2C}"/>
    <cellStyle name="SAPBEXaggDataEmph 8 2 2" xfId="4404" xr:uid="{8546BC8E-C28D-4939-A3D4-2E360BCA9C3D}"/>
    <cellStyle name="SAPBEXaggDataEmph 8 2 2 2" xfId="8208" xr:uid="{A7452F7C-675B-48A6-AA15-16CB7DDAE453}"/>
    <cellStyle name="SAPBEXaggDataEmph 8 2 2 2 2" xfId="29698" xr:uid="{7782C7F3-E8D9-4A94-B456-11C58A14D3AC}"/>
    <cellStyle name="SAPBEXaggDataEmph 8 2 2 3" xfId="25923" xr:uid="{C41C4CDA-8661-41DB-8639-96B656113959}"/>
    <cellStyle name="SAPBEXaggDataEmph 8 2 2 4" xfId="47378" xr:uid="{4D45CFD8-ACB2-43FA-81CB-57DF7AB9ECC3}"/>
    <cellStyle name="SAPBEXaggDataEmph 8 2 3" xfId="7095" xr:uid="{93BBF029-E51D-4C87-90CF-32C22F5B0A7A}"/>
    <cellStyle name="SAPBEXaggDataEmph 8 2 3 2" xfId="28585" xr:uid="{8E5229AF-54E7-439C-B8BE-F679E9B4CEE1}"/>
    <cellStyle name="SAPBEXaggDataEmph 8 2 4" xfId="24811" xr:uid="{826767CA-BD5C-45A2-BE43-CE85C1FE50A2}"/>
    <cellStyle name="SAPBEXaggDataEmph 8 2 5" xfId="45642" xr:uid="{BA9901FB-3EE2-4403-A293-099E9EE7A118}"/>
    <cellStyle name="SAPBEXaggDataEmph 8 3" xfId="4628" xr:uid="{D4D7C398-28EC-473E-9FC5-A4D17158E482}"/>
    <cellStyle name="SAPBEXaggDataEmph 8 3 2" xfId="8399" xr:uid="{CDF52346-A65E-4F75-9F6B-4FBD93FF54A8}"/>
    <cellStyle name="SAPBEXaggDataEmph 8 3 2 2" xfId="29889" xr:uid="{6BB383A6-CF2F-4A63-88C5-A2A36C90F544}"/>
    <cellStyle name="SAPBEXaggDataEmph 8 3 3" xfId="26114" xr:uid="{97ABE8FD-BF87-4827-9169-C69F18F28BF0}"/>
    <cellStyle name="SAPBEXaggDataEmph 8 3 4" xfId="47377" xr:uid="{41A81EF1-F5F7-43AC-A54B-10DF2E62B1D2}"/>
    <cellStyle name="SAPBEXaggDataEmph 8 4" xfId="7384" xr:uid="{E0F10DA6-7B5B-41C7-A594-2B9B41BBD349}"/>
    <cellStyle name="SAPBEXaggDataEmph 8 4 2" xfId="28874" xr:uid="{B8297355-FBA0-45A7-998C-BD2111A5C3CD}"/>
    <cellStyle name="SAPBEXaggDataEmph 8 5" xfId="25099" xr:uid="{0B37AC85-B1F3-4A2C-8E93-6A9B2CF625CC}"/>
    <cellStyle name="SAPBEXaggDataEmph 8 6" xfId="45641" xr:uid="{3F10F117-86DF-490B-ABC2-F68B429BB459}"/>
    <cellStyle name="SAPBEXaggDataEmph 9" xfId="2677" xr:uid="{427BA58A-68CF-449F-AFB3-BC95881054C4}"/>
    <cellStyle name="SAPBEXaggDataEmph 9 2" xfId="3292" xr:uid="{52E0B3D3-8042-4FDD-A8FF-EF9811AE1D6D}"/>
    <cellStyle name="SAPBEXaggDataEmph 9 2 2" xfId="4607" xr:uid="{FF9FD819-FFBC-4F8B-8342-2CBDFE44D276}"/>
    <cellStyle name="SAPBEXaggDataEmph 9 2 2 2" xfId="8378" xr:uid="{B4A895F0-489E-4C4D-B6BB-94A63F92B4B9}"/>
    <cellStyle name="SAPBEXaggDataEmph 9 2 2 2 2" xfId="29868" xr:uid="{F20609F9-3D47-4FF1-8716-D1DB072C2313}"/>
    <cellStyle name="SAPBEXaggDataEmph 9 2 2 3" xfId="26093" xr:uid="{47D4656E-80A2-47B7-AF6D-5E974F696EBF}"/>
    <cellStyle name="SAPBEXaggDataEmph 9 2 2 4" xfId="47380" xr:uid="{A941A2FD-6604-4A89-BC41-52DE9A02BDB8}"/>
    <cellStyle name="SAPBEXaggDataEmph 9 2 3" xfId="7116" xr:uid="{201B3CE4-84D0-4DC6-8F2E-E36A88392A26}"/>
    <cellStyle name="SAPBEXaggDataEmph 9 2 3 2" xfId="28606" xr:uid="{7438FB18-4287-4FE9-9483-3EC49D9B5B83}"/>
    <cellStyle name="SAPBEXaggDataEmph 9 2 4" xfId="24832" xr:uid="{616F40A1-E846-4111-9A28-BEFB7BBE8D67}"/>
    <cellStyle name="SAPBEXaggDataEmph 9 2 5" xfId="45644" xr:uid="{5CF5A91D-7D06-4C72-BD87-6F2AEC0DEA07}"/>
    <cellStyle name="SAPBEXaggDataEmph 9 3" xfId="4403" xr:uid="{8F0325A8-F95D-4372-A644-214BAA703731}"/>
    <cellStyle name="SAPBEXaggDataEmph 9 3 2" xfId="8207" xr:uid="{5935AD95-4951-4C14-8A29-A59D07BD7E83}"/>
    <cellStyle name="SAPBEXaggDataEmph 9 3 2 2" xfId="29697" xr:uid="{6DF3FF8D-A85F-492C-85FE-7F4EED9F7AC0}"/>
    <cellStyle name="SAPBEXaggDataEmph 9 3 3" xfId="25922" xr:uid="{40B6B9FC-FAA3-4CD5-A164-0B84E7D1EED2}"/>
    <cellStyle name="SAPBEXaggDataEmph 9 3 4" xfId="47379" xr:uid="{02D54E59-5088-494B-BC99-7073B4E16DD3}"/>
    <cellStyle name="SAPBEXaggDataEmph 9 4" xfId="6573" xr:uid="{78B7872B-66E1-42E3-9CF8-30DD0B7AE2AB}"/>
    <cellStyle name="SAPBEXaggDataEmph 9 4 2" xfId="28062" xr:uid="{3A386B83-2CE5-4C40-8ABA-EF0C8072E8F5}"/>
    <cellStyle name="SAPBEXaggDataEmph 9 5" xfId="24281" xr:uid="{D5A35C4B-4927-487E-8F48-7A874B57D98F}"/>
    <cellStyle name="SAPBEXaggDataEmph 9 6" xfId="45643" xr:uid="{BAF9B097-F81A-458E-A999-CB1334F7AA27}"/>
    <cellStyle name="SAPBEXaggItem" xfId="3474" xr:uid="{74F9D175-69EC-4A9A-94ED-DC752D6C0C97}"/>
    <cellStyle name="SAPBEXaggItem 10" xfId="2324" xr:uid="{14C0BEE2-C3DD-4B1D-B861-3402C54B02B9}"/>
    <cellStyle name="SAPBEXaggItem 10 2" xfId="4400" xr:uid="{ED0F96B4-6696-4100-BFA4-F5DF948EECAA}"/>
    <cellStyle name="SAPBEXaggItem 10 2 2" xfId="8205" xr:uid="{4B14A63B-7440-4EA2-830C-DF2BC7C23D40}"/>
    <cellStyle name="SAPBEXaggItem 10 2 2 2" xfId="29695" xr:uid="{2A142D62-C4DA-443B-91D2-C69D75029FF5}"/>
    <cellStyle name="SAPBEXaggItem 10 2 3" xfId="25920" xr:uid="{D87EC489-5FE4-4978-B1DC-31A43D5D303A}"/>
    <cellStyle name="SAPBEXaggItem 10 2 4" xfId="47382" xr:uid="{440D991C-8AC4-4BDC-88F3-BFC399CAB036}"/>
    <cellStyle name="SAPBEXaggItem 10 3" xfId="6387" xr:uid="{E6053478-C100-4091-B266-19E717A7E6ED}"/>
    <cellStyle name="SAPBEXaggItem 10 3 2" xfId="27876" xr:uid="{E5C9A4DA-6CAB-41BD-9A93-51798BA63347}"/>
    <cellStyle name="SAPBEXaggItem 10 4" xfId="24036" xr:uid="{CEE99F6E-4FC4-4D2D-A7A9-0CF74C6EA2FE}"/>
    <cellStyle name="SAPBEXaggItem 10 5" xfId="45646" xr:uid="{00A1B6BE-43EA-4569-9341-CE370307211A}"/>
    <cellStyle name="SAPBEXaggItem 11" xfId="3218" xr:uid="{BEC3A319-9A9A-4700-B00C-2BE1A0C75614}"/>
    <cellStyle name="SAPBEXaggItem 11 2" xfId="4399" xr:uid="{5011A9C8-77E2-43A1-BBBC-8047C327DE70}"/>
    <cellStyle name="SAPBEXaggItem 11 2 2" xfId="8204" xr:uid="{E0E713F4-902F-4E46-B40D-28537807B810}"/>
    <cellStyle name="SAPBEXaggItem 11 2 2 2" xfId="29694" xr:uid="{B2A6277D-BF8B-44FE-9A04-A703ECAE2945}"/>
    <cellStyle name="SAPBEXaggItem 11 2 3" xfId="25919" xr:uid="{5FBCF637-6954-4F49-BAEC-F4E91B11D25A}"/>
    <cellStyle name="SAPBEXaggItem 11 2 4" xfId="47383" xr:uid="{CBC37F58-F3C3-45A6-BFD2-C20D2C3570DC}"/>
    <cellStyle name="SAPBEXaggItem 11 3" xfId="7043" xr:uid="{10A33353-4966-4320-B23F-36B086C7F336}"/>
    <cellStyle name="SAPBEXaggItem 11 3 2" xfId="28533" xr:uid="{82AD13DC-5F9A-4F8A-94E0-F20607A9A7A0}"/>
    <cellStyle name="SAPBEXaggItem 11 4" xfId="24759" xr:uid="{D5A499E7-F0AA-4DA0-9577-50792B897C72}"/>
    <cellStyle name="SAPBEXaggItem 11 5" xfId="45647" xr:uid="{F53A6C27-1389-4E28-A0AB-9E68C2CEBF2A}"/>
    <cellStyle name="SAPBEXaggItem 12" xfId="2483" xr:uid="{FD90269D-AA44-4CBD-8BA5-80F835321A2B}"/>
    <cellStyle name="SAPBEXaggItem 12 2" xfId="4398" xr:uid="{B042D9ED-9576-4B96-9D6A-8A4629F51342}"/>
    <cellStyle name="SAPBEXaggItem 12 2 2" xfId="8203" xr:uid="{B6A9114C-A536-4F56-9DD9-22E4E69B9049}"/>
    <cellStyle name="SAPBEXaggItem 12 2 2 2" xfId="29693" xr:uid="{ACD83679-0A02-4F54-8068-3EA7DF965056}"/>
    <cellStyle name="SAPBEXaggItem 12 2 3" xfId="25918" xr:uid="{0B477892-8B33-4F65-ABA6-10402DCC8225}"/>
    <cellStyle name="SAPBEXaggItem 12 2 4" xfId="47384" xr:uid="{9042EE26-F8D6-410C-8963-E2208A6EA0F3}"/>
    <cellStyle name="SAPBEXaggItem 12 3" xfId="6466" xr:uid="{D34A82D1-5566-4883-A697-BECE98278C1D}"/>
    <cellStyle name="SAPBEXaggItem 12 3 2" xfId="27955" xr:uid="{781B6532-4077-4D4F-A5FB-2B12A88804DE}"/>
    <cellStyle name="SAPBEXaggItem 12 4" xfId="24172" xr:uid="{6E207281-812E-433C-AA6E-2A71F2BB9DB5}"/>
    <cellStyle name="SAPBEXaggItem 12 5" xfId="45648" xr:uid="{286DB8C3-1116-40AA-9208-19B7B0778565}"/>
    <cellStyle name="SAPBEXaggItem 13" xfId="3357" xr:uid="{5B5C123C-8DAC-4452-AD48-2D87517F561B}"/>
    <cellStyle name="SAPBEXaggItem 13 2" xfId="4397" xr:uid="{A7E7975E-3DE8-4A4A-B527-743C70ACED8F}"/>
    <cellStyle name="SAPBEXaggItem 13 2 2" xfId="8202" xr:uid="{36E559D3-5993-4EDD-A603-D3A69FB8CFF2}"/>
    <cellStyle name="SAPBEXaggItem 13 2 2 2" xfId="29692" xr:uid="{1E310B9C-CCD7-4559-A38A-E3BFBC5AF9D3}"/>
    <cellStyle name="SAPBEXaggItem 13 2 3" xfId="25917" xr:uid="{2EFB09DE-6A56-4A97-8857-CF86CE9CBEBA}"/>
    <cellStyle name="SAPBEXaggItem 13 2 4" xfId="47385" xr:uid="{A932017B-B8E4-4909-9933-F8A8991E738A}"/>
    <cellStyle name="SAPBEXaggItem 13 3" xfId="7183" xr:uid="{24AC28B9-9AA5-45AD-A0EB-8149FC9F2958}"/>
    <cellStyle name="SAPBEXaggItem 13 3 2" xfId="28673" xr:uid="{BC435314-0CF1-42AB-B0CF-5B1C9651547B}"/>
    <cellStyle name="SAPBEXaggItem 13 4" xfId="24899" xr:uid="{1D67CDBE-9989-4802-9C87-D308706F3EC6}"/>
    <cellStyle name="SAPBEXaggItem 13 5" xfId="45649" xr:uid="{B81D062C-8ECA-414D-9F12-E7976EE09434}"/>
    <cellStyle name="SAPBEXaggItem 14" xfId="3448" xr:uid="{24D118CB-244B-4063-B18C-AC779BD17B81}"/>
    <cellStyle name="SAPBEXaggItem 14 2" xfId="3320" xr:uid="{4E416514-1742-4085-85C4-A5EDA3149ABD}"/>
    <cellStyle name="SAPBEXaggItem 14 2 2" xfId="7144" xr:uid="{A0638443-7742-4509-BAB7-6108D8D0FDBD}"/>
    <cellStyle name="SAPBEXaggItem 14 2 2 2" xfId="28634" xr:uid="{A059C447-37E6-4671-93DD-2CB89323416E}"/>
    <cellStyle name="SAPBEXaggItem 14 2 3" xfId="24861" xr:uid="{DCEBD96A-620D-4467-ABF4-DF0BCC1F1775}"/>
    <cellStyle name="SAPBEXaggItem 14 2 4" xfId="47386" xr:uid="{FBD3464C-2E2D-418A-AD23-5457F4502E8F}"/>
    <cellStyle name="SAPBEXaggItem 14 3" xfId="7272" xr:uid="{57B16578-23ED-45FC-BED4-8E0B4BC0DAE4}"/>
    <cellStyle name="SAPBEXaggItem 14 3 2" xfId="28762" xr:uid="{E4660532-DB9F-4E73-9415-FD3999D48FD0}"/>
    <cellStyle name="SAPBEXaggItem 14 4" xfId="24988" xr:uid="{059850EC-FC8D-4579-AA21-AF53344550F4}"/>
    <cellStyle name="SAPBEXaggItem 14 5" xfId="45650" xr:uid="{DBD56157-0399-4F17-BF98-7B0628FBCE74}"/>
    <cellStyle name="SAPBEXaggItem 15" xfId="3260" xr:uid="{4A47B4AB-C5EC-486C-B45D-BDD85834A107}"/>
    <cellStyle name="SAPBEXaggItem 15 2" xfId="4396" xr:uid="{36851DE1-DC9F-4E36-B6C3-315D921561A8}"/>
    <cellStyle name="SAPBEXaggItem 15 2 2" xfId="8201" xr:uid="{E0C033AF-F67B-4611-A247-DBAA5A13F378}"/>
    <cellStyle name="SAPBEXaggItem 15 2 2 2" xfId="29691" xr:uid="{9613C09F-EE71-4BA9-B791-6BE79B53BD56}"/>
    <cellStyle name="SAPBEXaggItem 15 2 3" xfId="25916" xr:uid="{C0302B93-1864-4B4F-B3C6-DA0E08C67F89}"/>
    <cellStyle name="SAPBEXaggItem 15 2 4" xfId="47387" xr:uid="{967D58A8-77D3-4AA2-BF2C-BEAF5EBABCFF}"/>
    <cellStyle name="SAPBEXaggItem 15 3" xfId="7084" xr:uid="{60AC51CB-571D-4182-BE55-1EC1BFB99547}"/>
    <cellStyle name="SAPBEXaggItem 15 3 2" xfId="28574" xr:uid="{6B79B983-4336-45BE-81A3-A049AA30CAE8}"/>
    <cellStyle name="SAPBEXaggItem 15 4" xfId="24800" xr:uid="{079B33DF-F414-466D-9926-74AE75F77D68}"/>
    <cellStyle name="SAPBEXaggItem 15 5" xfId="45651" xr:uid="{FDDA9039-FDFA-4AE3-9991-C9111A1FBE43}"/>
    <cellStyle name="SAPBEXaggItem 16" xfId="3415" xr:uid="{850386EB-44F0-49F2-A096-4C30ABF84DA0}"/>
    <cellStyle name="SAPBEXaggItem 16 2" xfId="4395" xr:uid="{AE07317E-4B3E-47D8-9891-F0C072115856}"/>
    <cellStyle name="SAPBEXaggItem 16 2 2" xfId="8200" xr:uid="{A397D61A-236C-4251-8DF6-DB6A33F3DE68}"/>
    <cellStyle name="SAPBEXaggItem 16 2 2 2" xfId="29690" xr:uid="{41B1D8D4-F7A8-4F70-8EED-4BF4E1C01B9B}"/>
    <cellStyle name="SAPBEXaggItem 16 2 3" xfId="25915" xr:uid="{77B5D2CD-26C9-491E-97DF-52A0665F314F}"/>
    <cellStyle name="SAPBEXaggItem 16 2 4" xfId="47388" xr:uid="{BFA466F3-E428-4C6D-88C3-ED29ABEBF4AD}"/>
    <cellStyle name="SAPBEXaggItem 16 3" xfId="7241" xr:uid="{E500F7E9-23A6-423C-AA8F-CEC0A6A4B2E2}"/>
    <cellStyle name="SAPBEXaggItem 16 3 2" xfId="28731" xr:uid="{043F570B-7CC8-4FA7-81D5-6260581C97E1}"/>
    <cellStyle name="SAPBEXaggItem 16 4" xfId="24957" xr:uid="{2636A6E3-E0D3-4A40-9565-68E2FAA4A6AB}"/>
    <cellStyle name="SAPBEXaggItem 16 5" xfId="45652" xr:uid="{D3906EFB-6109-4A85-B4F3-F33B5709717D}"/>
    <cellStyle name="SAPBEXaggItem 17" xfId="3478" xr:uid="{55784923-B90E-41D5-A84B-B98846394FD9}"/>
    <cellStyle name="SAPBEXaggItem 17 2" xfId="4393" xr:uid="{1C4931CC-5EC6-4972-B3C5-34040AE8ED29}"/>
    <cellStyle name="SAPBEXaggItem 17 2 2" xfId="8198" xr:uid="{AFFB177A-4ED2-4E6E-B26E-F4A372D33CC1}"/>
    <cellStyle name="SAPBEXaggItem 17 2 2 2" xfId="29688" xr:uid="{E70F951E-5858-4BC2-9240-748843B716FB}"/>
    <cellStyle name="SAPBEXaggItem 17 2 3" xfId="25913" xr:uid="{95E01A21-76BF-4631-AAB1-B43912DC7D8E}"/>
    <cellStyle name="SAPBEXaggItem 17 2 4" xfId="47389" xr:uid="{65AD66D7-FDDD-440F-8EB1-451BBEA428DF}"/>
    <cellStyle name="SAPBEXaggItem 17 3" xfId="7301" xr:uid="{3E75D2B2-0E41-40D5-B39A-EEBFB0F97E03}"/>
    <cellStyle name="SAPBEXaggItem 17 3 2" xfId="28791" xr:uid="{923A7ABA-CB25-4375-9197-F2556AC06454}"/>
    <cellStyle name="SAPBEXaggItem 17 4" xfId="25017" xr:uid="{042911F5-9867-4AD9-9FE4-75B24461F905}"/>
    <cellStyle name="SAPBEXaggItem 17 5" xfId="45653" xr:uid="{FE765251-9751-4C31-94A4-34B3DC3913BE}"/>
    <cellStyle name="SAPBEXaggItem 18" xfId="3057" xr:uid="{3C1AF552-EF1F-4664-A8BF-4EBBAE28EB53}"/>
    <cellStyle name="SAPBEXaggItem 18 2" xfId="4611" xr:uid="{E69FB88B-1167-412B-A9C3-F6E5FBB5E1DF}"/>
    <cellStyle name="SAPBEXaggItem 18 2 2" xfId="8382" xr:uid="{A6E5EA4D-40C8-4C41-B558-88CD904E2452}"/>
    <cellStyle name="SAPBEXaggItem 18 2 2 2" xfId="29872" xr:uid="{653CC372-C737-46CF-8E79-0B0FBEE178CE}"/>
    <cellStyle name="SAPBEXaggItem 18 2 3" xfId="26097" xr:uid="{5ABA4576-35C8-40F2-A93F-9A9F84C64621}"/>
    <cellStyle name="SAPBEXaggItem 18 2 4" xfId="47390" xr:uid="{2319654A-A730-4DCF-BCC2-B24784F10080}"/>
    <cellStyle name="SAPBEXaggItem 18 3" xfId="6883" xr:uid="{93643A8A-8764-41A2-9DDB-86FF0D6C5D2B}"/>
    <cellStyle name="SAPBEXaggItem 18 3 2" xfId="28373" xr:uid="{74A2E3CE-23A4-4D9E-B1C8-E580503C3CAF}"/>
    <cellStyle name="SAPBEXaggItem 18 4" xfId="24599" xr:uid="{1461EE7A-6A2A-4956-8328-F6CD098E292B}"/>
    <cellStyle name="SAPBEXaggItem 18 5" xfId="45654" xr:uid="{C04AB5BB-7EAF-4D1C-B614-E8A95F526925}"/>
    <cellStyle name="SAPBEXaggItem 19" xfId="3272" xr:uid="{D13ACBF1-84F7-4E9D-93B6-FB445351B01B}"/>
    <cellStyle name="SAPBEXaggItem 19 2" xfId="4806" xr:uid="{A53FCED5-1F81-4726-B034-78516AC28BE4}"/>
    <cellStyle name="SAPBEXaggItem 19 2 2" xfId="8574" xr:uid="{B52888C6-4144-4668-9EEA-2F40F5E6C237}"/>
    <cellStyle name="SAPBEXaggItem 19 2 2 2" xfId="30064" xr:uid="{D2F7B697-44AB-4112-9BE8-18859F89CE69}"/>
    <cellStyle name="SAPBEXaggItem 19 2 3" xfId="26292" xr:uid="{D74223DF-391F-4136-91C0-1823F63B6F6A}"/>
    <cellStyle name="SAPBEXaggItem 19 2 4" xfId="47391" xr:uid="{0EFEC8D2-2155-4898-AF5F-2FA21ACCC660}"/>
    <cellStyle name="SAPBEXaggItem 19 3" xfId="7096" xr:uid="{FE9D47D9-0FD4-4440-8552-FF3E66C9113E}"/>
    <cellStyle name="SAPBEXaggItem 19 3 2" xfId="28586" xr:uid="{9AA3AEBA-EB22-4ADD-90A3-1CF873015316}"/>
    <cellStyle name="SAPBEXaggItem 19 4" xfId="24812" xr:uid="{FB9F0AC2-1C3D-485F-8E40-C9502F697C29}"/>
    <cellStyle name="SAPBEXaggItem 19 5" xfId="45655" xr:uid="{C7CBCBAB-C550-47A2-8297-834C5DD1D8CE}"/>
    <cellStyle name="SAPBEXaggItem 2" xfId="2343" xr:uid="{D6D0893B-A84E-4820-AC2C-A623C40F29F7}"/>
    <cellStyle name="SAPBEXaggItem 2 2" xfId="3304" xr:uid="{20D10A44-6506-452E-8F68-84FF499EEB71}"/>
    <cellStyle name="SAPBEXaggItem 2 2 2" xfId="4769" xr:uid="{CE8BC3A3-E0DF-4CBA-8795-6736A5A362DD}"/>
    <cellStyle name="SAPBEXaggItem 2 2 2 2" xfId="8537" xr:uid="{8173C49E-0E9A-4058-8C9B-6DBB33A97A90}"/>
    <cellStyle name="SAPBEXaggItem 2 2 2 2 2" xfId="30027" xr:uid="{4ABFB3D3-678F-45AE-B4D7-D4DECAFD5E62}"/>
    <cellStyle name="SAPBEXaggItem 2 2 2 3" xfId="26255" xr:uid="{01E983B2-FE70-49DA-8251-8F408598E1DF}"/>
    <cellStyle name="SAPBEXaggItem 2 2 2 4" xfId="47393" xr:uid="{753135AC-942D-4349-9852-DD5F2A630AAD}"/>
    <cellStyle name="SAPBEXaggItem 2 2 3" xfId="7128" xr:uid="{A88AF18D-B7FE-469B-845F-3556EDE63B87}"/>
    <cellStyle name="SAPBEXaggItem 2 2 3 2" xfId="28618" xr:uid="{ECCE08F2-62E5-4E69-AE16-B65C38937799}"/>
    <cellStyle name="SAPBEXaggItem 2 2 4" xfId="24844" xr:uid="{E7E2A76D-AB8D-4C72-A77A-13742C759B49}"/>
    <cellStyle name="SAPBEXaggItem 2 2 5" xfId="45657" xr:uid="{9F1EFF01-4CE7-4795-A31D-09354FD93933}"/>
    <cellStyle name="SAPBEXaggItem 2 3" xfId="4392" xr:uid="{5D2A1AA2-3D4C-4208-81AD-FC0DE363D028}"/>
    <cellStyle name="SAPBEXaggItem 2 3 2" xfId="8197" xr:uid="{EE7D9758-9B44-4538-B4B3-F10F81FF0D7E}"/>
    <cellStyle name="SAPBEXaggItem 2 3 2 2" xfId="29687" xr:uid="{6625A432-5A5E-4DA7-B98C-8E27B21BCA67}"/>
    <cellStyle name="SAPBEXaggItem 2 3 3" xfId="25912" xr:uid="{E9E8F461-11D2-4386-A17D-893714C5A6AE}"/>
    <cellStyle name="SAPBEXaggItem 2 3 4" xfId="47392" xr:uid="{49557AB1-A38D-457B-99E8-7C8BA1099BD7}"/>
    <cellStyle name="SAPBEXaggItem 2 4" xfId="6406" xr:uid="{CC53969F-85CF-445E-A16A-E84FEF3F0436}"/>
    <cellStyle name="SAPBEXaggItem 2 4 2" xfId="27895" xr:uid="{6CC2F64A-8383-42B2-9AAE-AF55C1DF46F9}"/>
    <cellStyle name="SAPBEXaggItem 2 5" xfId="24055" xr:uid="{9793475D-3850-4B99-9D5E-5D2700C27D4A}"/>
    <cellStyle name="SAPBEXaggItem 2 6" xfId="45656" xr:uid="{1AB416CE-2B0C-4C11-B2EE-082FACB6E029}"/>
    <cellStyle name="SAPBEXaggItem 20" xfId="3532" xr:uid="{E15E1229-B0E5-42DD-BA89-6FE35D88DF36}"/>
    <cellStyle name="SAPBEXaggItem 20 2" xfId="4391" xr:uid="{A76D8F1D-FE42-458C-AD50-395BBB1F3DAE}"/>
    <cellStyle name="SAPBEXaggItem 20 2 2" xfId="8196" xr:uid="{20E4FD78-FE0A-46BD-8779-2508F16ACF7A}"/>
    <cellStyle name="SAPBEXaggItem 20 2 2 2" xfId="29686" xr:uid="{0AB856C6-BA8F-4375-893F-510CDC699B32}"/>
    <cellStyle name="SAPBEXaggItem 20 2 3" xfId="25911" xr:uid="{9752B8DB-C0BC-4042-8E95-4B9BF06D2482}"/>
    <cellStyle name="SAPBEXaggItem 20 2 4" xfId="47394" xr:uid="{6B278147-2850-4FAC-A903-C83E9A3F6253}"/>
    <cellStyle name="SAPBEXaggItem 20 3" xfId="7351" xr:uid="{D52A7406-5752-44B5-9878-F95FAB004AB1}"/>
    <cellStyle name="SAPBEXaggItem 20 3 2" xfId="28841" xr:uid="{B38A6343-F8A5-4412-A013-5F5323207045}"/>
    <cellStyle name="SAPBEXaggItem 20 4" xfId="25067" xr:uid="{78E91A1C-B291-4ACE-AE83-9C82851E2629}"/>
    <cellStyle name="SAPBEXaggItem 20 5" xfId="45658" xr:uid="{DAAC05BD-BCF0-4A92-936C-58B92DD4FD5A}"/>
    <cellStyle name="SAPBEXaggItem 21" xfId="3531" xr:uid="{4B958413-C7D0-4980-81D5-1BBAE09EC8C7}"/>
    <cellStyle name="SAPBEXaggItem 21 2" xfId="4740" xr:uid="{DFF46898-9A60-4432-AE7E-82251C3B051A}"/>
    <cellStyle name="SAPBEXaggItem 21 2 2" xfId="8508" xr:uid="{3D87A865-4C49-498E-A320-F08F7BE7032E}"/>
    <cellStyle name="SAPBEXaggItem 21 2 2 2" xfId="29998" xr:uid="{CDFC6869-138F-431E-939B-63D90F086DEA}"/>
    <cellStyle name="SAPBEXaggItem 21 2 3" xfId="26226" xr:uid="{0F9A2B03-CAAF-4A52-978D-12CAF3468EA6}"/>
    <cellStyle name="SAPBEXaggItem 21 2 4" xfId="47395" xr:uid="{85D8AB44-AEFD-4DD7-A3B8-634A0792E322}"/>
    <cellStyle name="SAPBEXaggItem 21 3" xfId="7350" xr:uid="{64241C5D-C76D-4509-AD53-B99643B8D2DA}"/>
    <cellStyle name="SAPBEXaggItem 21 3 2" xfId="28840" xr:uid="{D2F19D84-2646-4E0F-9E1E-C904AF2B8676}"/>
    <cellStyle name="SAPBEXaggItem 21 4" xfId="25066" xr:uid="{63C48B29-40E6-4B53-955E-758B74B1D788}"/>
    <cellStyle name="SAPBEXaggItem 21 5" xfId="45659" xr:uid="{195DC649-8B33-4966-9545-146CB7E09E58}"/>
    <cellStyle name="SAPBEXaggItem 22" xfId="3244" xr:uid="{A7C2E80A-ACBB-4F92-8219-861EE1C001E8}"/>
    <cellStyle name="SAPBEXaggItem 22 2" xfId="4390" xr:uid="{B8DB3F32-0D31-4D04-8ED9-E65AEE2E772E}"/>
    <cellStyle name="SAPBEXaggItem 22 2 2" xfId="8195" xr:uid="{D44EF693-9CA3-40F7-BFE2-CE2FD155A422}"/>
    <cellStyle name="SAPBEXaggItem 22 2 2 2" xfId="29685" xr:uid="{6BB8FBF2-E9B2-460B-B2D7-531EBDD3FD83}"/>
    <cellStyle name="SAPBEXaggItem 22 2 3" xfId="25910" xr:uid="{D949659D-E937-4062-9DB0-D8E1F296C0A8}"/>
    <cellStyle name="SAPBEXaggItem 22 2 4" xfId="47396" xr:uid="{66E781C4-41E9-4FFF-80E5-A3E958E472B5}"/>
    <cellStyle name="SAPBEXaggItem 22 3" xfId="7068" xr:uid="{130563E1-5F5A-4A9C-9CA1-5728C4E72F72}"/>
    <cellStyle name="SAPBEXaggItem 22 3 2" xfId="28558" xr:uid="{7C46F3FE-FE22-4CA9-9F5B-AC4C2EA04AE6}"/>
    <cellStyle name="SAPBEXaggItem 22 4" xfId="24784" xr:uid="{708D42EA-F470-47CE-9622-B2FC697ED303}"/>
    <cellStyle name="SAPBEXaggItem 22 5" xfId="45660" xr:uid="{FD43BE92-3657-477E-B110-34138A6B80A1}"/>
    <cellStyle name="SAPBEXaggItem 23" xfId="3212" xr:uid="{2F69C7A0-38EF-4FAB-83FE-8F3EBF5F23FC}"/>
    <cellStyle name="SAPBEXaggItem 23 2" xfId="4672" xr:uid="{52E40F89-D452-401B-B158-30917B5952A3}"/>
    <cellStyle name="SAPBEXaggItem 23 2 2" xfId="8441" xr:uid="{A0560C0E-A80B-45A0-BFAC-BAE52459E880}"/>
    <cellStyle name="SAPBEXaggItem 23 2 2 2" xfId="29931" xr:uid="{F2057267-9048-4818-B743-ED1CE10CFC21}"/>
    <cellStyle name="SAPBEXaggItem 23 2 3" xfId="26158" xr:uid="{7927A26B-DD13-48DC-BC73-9202412E39CA}"/>
    <cellStyle name="SAPBEXaggItem 23 2 4" xfId="47397" xr:uid="{F1626C3F-FF09-4E3D-94FB-1910DD5738BF}"/>
    <cellStyle name="SAPBEXaggItem 23 3" xfId="7037" xr:uid="{312A561C-27EF-44E5-A819-69EA737A9AD9}"/>
    <cellStyle name="SAPBEXaggItem 23 3 2" xfId="28527" xr:uid="{6316C509-93BC-495C-BF2F-0EE0F50359DD}"/>
    <cellStyle name="SAPBEXaggItem 23 4" xfId="24753" xr:uid="{8CBC1830-258D-493C-88AF-E4FC18DEF87F}"/>
    <cellStyle name="SAPBEXaggItem 23 5" xfId="45661" xr:uid="{6FB759D5-176F-4123-AA4D-8A4C65891ECC}"/>
    <cellStyle name="SAPBEXaggItem 24" xfId="4401" xr:uid="{2458E362-1877-47B9-8C52-78AA5D0FD3C8}"/>
    <cellStyle name="SAPBEXaggItem 24 2" xfId="8206" xr:uid="{4AEABA6F-25B8-4EFA-B61D-6FD85A26B00D}"/>
    <cellStyle name="SAPBEXaggItem 24 2 2" xfId="29696" xr:uid="{AB883B84-5CDB-4C23-B99A-4503D437A045}"/>
    <cellStyle name="SAPBEXaggItem 24 3" xfId="25921" xr:uid="{2F2AE942-368A-4018-9EF3-BDFC53AE4C66}"/>
    <cellStyle name="SAPBEXaggItem 24 4" xfId="47381" xr:uid="{DF8E456D-E09C-4449-B00D-9D2C9C31B431}"/>
    <cellStyle name="SAPBEXaggItem 25" xfId="7297" xr:uid="{69B1880B-7E46-4F15-90BD-EE03AC37853C}"/>
    <cellStyle name="SAPBEXaggItem 25 2" xfId="28787" xr:uid="{648E4546-7A3C-482C-BC7E-9F175E699120}"/>
    <cellStyle name="SAPBEXaggItem 26" xfId="25013" xr:uid="{20E73730-6ACB-4C75-8365-30D53BE8E60B}"/>
    <cellStyle name="SAPBEXaggItem 27" xfId="45645" xr:uid="{B5995D2F-0071-4B38-8161-3ACB520C572D}"/>
    <cellStyle name="SAPBEXaggItem 3" xfId="3436" xr:uid="{36BE0A89-1069-47B4-B4F8-6F8994B53AE0}"/>
    <cellStyle name="SAPBEXaggItem 3 2" xfId="3407" xr:uid="{C022F474-9E41-4D70-8C0B-D558851EFBA6}"/>
    <cellStyle name="SAPBEXaggItem 3 2 2" xfId="4673" xr:uid="{294E78A8-41D3-49BD-BB5A-4AA36AEAF16B}"/>
    <cellStyle name="SAPBEXaggItem 3 2 2 2" xfId="8442" xr:uid="{5FCBDFA5-D9A5-4D6A-986F-B5C615C22172}"/>
    <cellStyle name="SAPBEXaggItem 3 2 2 2 2" xfId="29932" xr:uid="{02075FB6-F13E-408D-965C-CF5A57616ED5}"/>
    <cellStyle name="SAPBEXaggItem 3 2 2 3" xfId="26159" xr:uid="{6F468166-BA1B-40D6-97ED-9D6AD000DDA8}"/>
    <cellStyle name="SAPBEXaggItem 3 2 2 4" xfId="47399" xr:uid="{0A0C2343-4724-4F39-A8C9-E76F3887B8B8}"/>
    <cellStyle name="SAPBEXaggItem 3 2 3" xfId="7233" xr:uid="{0570F1DB-0C36-459B-92B0-BDD3ED02E87A}"/>
    <cellStyle name="SAPBEXaggItem 3 2 3 2" xfId="28723" xr:uid="{46E56B86-59CC-4F50-AAD2-6173FF932B16}"/>
    <cellStyle name="SAPBEXaggItem 3 2 4" xfId="24949" xr:uid="{72CC269A-7F71-4D6E-83D8-C6A86B6C14E3}"/>
    <cellStyle name="SAPBEXaggItem 3 2 5" xfId="45663" xr:uid="{7FF39C53-0EBE-4E54-ABAB-69E04C73BD73}"/>
    <cellStyle name="SAPBEXaggItem 3 3" xfId="4389" xr:uid="{75E3860E-7662-40E5-BC3F-85407AD161C1}"/>
    <cellStyle name="SAPBEXaggItem 3 3 2" xfId="8194" xr:uid="{1ECFC580-5945-4AA5-A92C-F23BF9026C23}"/>
    <cellStyle name="SAPBEXaggItem 3 3 2 2" xfId="29684" xr:uid="{36A50E73-D848-4ED8-891B-D5884C4F343C}"/>
    <cellStyle name="SAPBEXaggItem 3 3 3" xfId="25909" xr:uid="{A84E8D91-04C2-46D7-B1AD-4277B3B55600}"/>
    <cellStyle name="SAPBEXaggItem 3 3 4" xfId="47398" xr:uid="{671867B0-6FC7-40DD-9FF2-E837D6B927CC}"/>
    <cellStyle name="SAPBEXaggItem 3 4" xfId="7261" xr:uid="{0E8C949A-E9BF-4875-A919-FF6877DAD348}"/>
    <cellStyle name="SAPBEXaggItem 3 4 2" xfId="28751" xr:uid="{58BEA7AA-4245-4B01-BC4A-2C0ECAB142DD}"/>
    <cellStyle name="SAPBEXaggItem 3 5" xfId="24977" xr:uid="{57D221BC-88AF-47B9-B152-6F35F6946589}"/>
    <cellStyle name="SAPBEXaggItem 3 6" xfId="45662" xr:uid="{9A575F40-2516-4982-A2FA-600817BF874B}"/>
    <cellStyle name="SAPBEXaggItem 4" xfId="3347" xr:uid="{87BFDBE5-0B26-4EF1-B775-31B0C4C4CCA0}"/>
    <cellStyle name="SAPBEXaggItem 4 2" xfId="3257" xr:uid="{D4666E50-204D-44BF-A9F6-3032FC87B321}"/>
    <cellStyle name="SAPBEXaggItem 4 2 2" xfId="4670" xr:uid="{FF05DA79-70D4-491B-8CA2-BBBBE707344E}"/>
    <cellStyle name="SAPBEXaggItem 4 2 2 2" xfId="8439" xr:uid="{569E4EDB-C3E0-4FB1-9C2C-B3A99CC92BBC}"/>
    <cellStyle name="SAPBEXaggItem 4 2 2 2 2" xfId="29929" xr:uid="{FB328CA0-EBFA-4F43-BB4A-7D4A753967F9}"/>
    <cellStyle name="SAPBEXaggItem 4 2 2 3" xfId="26156" xr:uid="{D5A0D7F5-1F17-44DB-8ED8-57179B853B99}"/>
    <cellStyle name="SAPBEXaggItem 4 2 2 4" xfId="47401" xr:uid="{DB02960F-338E-41DB-8362-5A13C434C649}"/>
    <cellStyle name="SAPBEXaggItem 4 2 3" xfId="7081" xr:uid="{1F8FA6E0-1D5C-4CAC-A2E8-5249EB78473A}"/>
    <cellStyle name="SAPBEXaggItem 4 2 3 2" xfId="28571" xr:uid="{ED48D349-1B5D-4778-B3AE-4B537E9CFFC3}"/>
    <cellStyle name="SAPBEXaggItem 4 2 4" xfId="24797" xr:uid="{2C25092C-3687-4663-AF8E-B3784A8BCF89}"/>
    <cellStyle name="SAPBEXaggItem 4 2 5" xfId="45665" xr:uid="{7BDACC32-3221-4245-8B54-F1FB1D2A9427}"/>
    <cellStyle name="SAPBEXaggItem 4 3" xfId="4388" xr:uid="{40B92E90-5FD1-47A9-A145-73A875EC303D}"/>
    <cellStyle name="SAPBEXaggItem 4 3 2" xfId="8193" xr:uid="{329617BC-0D68-47BB-8E71-FDE3804BFC6C}"/>
    <cellStyle name="SAPBEXaggItem 4 3 2 2" xfId="29683" xr:uid="{687FE2A2-54D8-4604-82D0-0AC0162B4E64}"/>
    <cellStyle name="SAPBEXaggItem 4 3 3" xfId="25908" xr:uid="{E979FEDE-3D61-48DF-96C1-97FD80F82A37}"/>
    <cellStyle name="SAPBEXaggItem 4 3 4" xfId="47400" xr:uid="{C88F5D60-C5B1-4D29-AF32-56997209B10B}"/>
    <cellStyle name="SAPBEXaggItem 4 4" xfId="7173" xr:uid="{604CDE2E-974C-45DC-B400-8BB82E1DEEF8}"/>
    <cellStyle name="SAPBEXaggItem 4 4 2" xfId="28663" xr:uid="{85796630-FF5A-42E0-A890-1C19709E556A}"/>
    <cellStyle name="SAPBEXaggItem 4 5" xfId="24889" xr:uid="{EACE9385-59B0-4A00-AA5D-6B4AC942AA45}"/>
    <cellStyle name="SAPBEXaggItem 4 6" xfId="45664" xr:uid="{5E589BCC-1E75-4C39-AD0A-18900100081D}"/>
    <cellStyle name="SAPBEXaggItem 5" xfId="3050" xr:uid="{C0B82B57-4384-453C-818C-76013CEFFBA7}"/>
    <cellStyle name="SAPBEXaggItem 5 2" xfId="3442" xr:uid="{34A0716E-A919-4BC9-A114-16497477286B}"/>
    <cellStyle name="SAPBEXaggItem 5 2 2" xfId="4917" xr:uid="{4DA9B844-1FC0-49B7-AC74-06AE56799F45}"/>
    <cellStyle name="SAPBEXaggItem 5 2 2 2" xfId="8683" xr:uid="{BAE79B47-A3EE-4E62-9C6C-3A2F12803E72}"/>
    <cellStyle name="SAPBEXaggItem 5 2 2 2 2" xfId="30173" xr:uid="{B869570F-40F1-4CA2-A109-98E7CBA17163}"/>
    <cellStyle name="SAPBEXaggItem 5 2 2 3" xfId="26404" xr:uid="{25254305-75AC-4C38-BC99-77213451927D}"/>
    <cellStyle name="SAPBEXaggItem 5 2 2 4" xfId="47403" xr:uid="{3AF42CD4-AE52-4493-92F9-48FE5030C394}"/>
    <cellStyle name="SAPBEXaggItem 5 2 3" xfId="7267" xr:uid="{DF641F78-6E81-459A-83F6-D2B97534573B}"/>
    <cellStyle name="SAPBEXaggItem 5 2 3 2" xfId="28757" xr:uid="{FB37BC1D-A9F0-4482-8D3E-F71D5DDDBBC2}"/>
    <cellStyle name="SAPBEXaggItem 5 2 4" xfId="24983" xr:uid="{E83339D5-65E4-4576-AD27-235BB63441FA}"/>
    <cellStyle name="SAPBEXaggItem 5 2 5" xfId="45667" xr:uid="{CDDA27D5-9D76-4792-85DE-C25357CEA589}"/>
    <cellStyle name="SAPBEXaggItem 5 3" xfId="4387" xr:uid="{88640DCF-81B5-4549-B0B0-C5D580F96C36}"/>
    <cellStyle name="SAPBEXaggItem 5 3 2" xfId="8192" xr:uid="{86F0FEA4-5CA7-4E3E-9FBF-FA7FB04253C8}"/>
    <cellStyle name="SAPBEXaggItem 5 3 2 2" xfId="29682" xr:uid="{BF747E2F-0A7A-4A7F-AC36-29DC74836E44}"/>
    <cellStyle name="SAPBEXaggItem 5 3 3" xfId="25907" xr:uid="{6AA75214-521A-42E2-882F-EB3F8B73AB5F}"/>
    <cellStyle name="SAPBEXaggItem 5 3 4" xfId="47402" xr:uid="{EC4FF323-C756-4807-830D-72B42816E5C5}"/>
    <cellStyle name="SAPBEXaggItem 5 4" xfId="6876" xr:uid="{EA5D7020-3FBD-4720-8F57-E5D6EF1084F3}"/>
    <cellStyle name="SAPBEXaggItem 5 4 2" xfId="28366" xr:uid="{1CBDF5EA-A4EB-4510-8EED-4AF8B5CCD1B1}"/>
    <cellStyle name="SAPBEXaggItem 5 5" xfId="24592" xr:uid="{ADF2387C-DCE0-4484-BA94-26CC062FFC32}"/>
    <cellStyle name="SAPBEXaggItem 5 6" xfId="45666" xr:uid="{BE65F07D-020A-47D5-B1DE-F3ECD807D007}"/>
    <cellStyle name="SAPBEXaggItem 6" xfId="3552" xr:uid="{ED70B97A-E11D-4383-850C-4446245C7B02}"/>
    <cellStyle name="SAPBEXaggItem 6 2" xfId="3391" xr:uid="{F6BC02B5-11C3-4724-9BAA-8FAD6646B3B7}"/>
    <cellStyle name="SAPBEXaggItem 6 2 2" xfId="4386" xr:uid="{D24B76CA-8EE8-4FE5-97C2-3DD1BD3EEEBF}"/>
    <cellStyle name="SAPBEXaggItem 6 2 2 2" xfId="8191" xr:uid="{3451397A-593B-4B97-8394-5AC3F60EE2B9}"/>
    <cellStyle name="SAPBEXaggItem 6 2 2 2 2" xfId="29681" xr:uid="{6BFEE13C-1899-4DD2-A127-B0B59F43D11C}"/>
    <cellStyle name="SAPBEXaggItem 6 2 2 3" xfId="25906" xr:uid="{D62F735A-1CE7-4EA3-8183-D8F21998FF5A}"/>
    <cellStyle name="SAPBEXaggItem 6 2 2 4" xfId="47405" xr:uid="{0764C796-47E2-4FAA-B6BC-6AF7B4AF8021}"/>
    <cellStyle name="SAPBEXaggItem 6 2 3" xfId="7217" xr:uid="{6CA45FF4-64D7-4C5C-830B-AACB2CFC69B4}"/>
    <cellStyle name="SAPBEXaggItem 6 2 3 2" xfId="28707" xr:uid="{0C02B960-A875-4529-AD54-ACE3902A3CEE}"/>
    <cellStyle name="SAPBEXaggItem 6 2 4" xfId="24933" xr:uid="{4A9D8D6D-B43C-4655-B0CB-B32C96F720A6}"/>
    <cellStyle name="SAPBEXaggItem 6 2 5" xfId="45669" xr:uid="{B5CA7B93-BCFB-41EC-8001-AD560CD359A7}"/>
    <cellStyle name="SAPBEXaggItem 6 3" xfId="4702" xr:uid="{9D1AE485-CFBB-4DD3-B9B0-374CAB03998B}"/>
    <cellStyle name="SAPBEXaggItem 6 3 2" xfId="8470" xr:uid="{2DCA9110-6F39-453F-B1BE-83B6BBAC5150}"/>
    <cellStyle name="SAPBEXaggItem 6 3 2 2" xfId="29960" xr:uid="{C93DCB17-150F-4F39-90C8-B94368A38772}"/>
    <cellStyle name="SAPBEXaggItem 6 3 3" xfId="26188" xr:uid="{C5196C3F-3FF6-4C8E-86E2-3F299C08B699}"/>
    <cellStyle name="SAPBEXaggItem 6 3 4" xfId="47404" xr:uid="{E4393DAF-B021-4F26-A55F-39978385DE4C}"/>
    <cellStyle name="SAPBEXaggItem 6 4" xfId="7370" xr:uid="{AFD99D94-7E22-4EDD-B182-B4FD0D74DE4B}"/>
    <cellStyle name="SAPBEXaggItem 6 4 2" xfId="28860" xr:uid="{78F34E60-58DB-4552-A788-0261E6974E3A}"/>
    <cellStyle name="SAPBEXaggItem 6 5" xfId="25086" xr:uid="{147507DA-F18C-4D62-BF7E-CE6EE95F40DA}"/>
    <cellStyle name="SAPBEXaggItem 6 6" xfId="45668" xr:uid="{116E8761-37DA-407D-BED6-AB0CC7E5751E}"/>
    <cellStyle name="SAPBEXaggItem 7" xfId="3279" xr:uid="{8902CFED-26BE-4EBF-93A3-1904A08D4A91}"/>
    <cellStyle name="SAPBEXaggItem 7 2" xfId="3313" xr:uid="{678F6B4C-B063-4CB1-9D62-F974ADDBB1B0}"/>
    <cellStyle name="SAPBEXaggItem 7 2 2" xfId="4384" xr:uid="{89BA0ABB-CF40-41B7-AFE5-ABBA8210669A}"/>
    <cellStyle name="SAPBEXaggItem 7 2 2 2" xfId="8189" xr:uid="{ADAFF325-563C-40A2-BBCC-C4AC52AF3B38}"/>
    <cellStyle name="SAPBEXaggItem 7 2 2 2 2" xfId="29679" xr:uid="{465B345D-892A-48A4-9545-2CB79FCF7D01}"/>
    <cellStyle name="SAPBEXaggItem 7 2 2 3" xfId="25904" xr:uid="{AC71300F-9567-4704-B0C2-63E74BF3FFB2}"/>
    <cellStyle name="SAPBEXaggItem 7 2 2 4" xfId="47407" xr:uid="{E1010655-2FEF-413D-AC89-9C27F73C5EDB}"/>
    <cellStyle name="SAPBEXaggItem 7 2 3" xfId="7137" xr:uid="{A180C526-27A0-432A-8F69-3FBA80D20F70}"/>
    <cellStyle name="SAPBEXaggItem 7 2 3 2" xfId="28627" xr:uid="{579BED49-763D-4CD5-BF8B-5A5075371936}"/>
    <cellStyle name="SAPBEXaggItem 7 2 4" xfId="24853" xr:uid="{172E12DE-E302-4DDA-895F-5E11DF626B34}"/>
    <cellStyle name="SAPBEXaggItem 7 2 5" xfId="45671" xr:uid="{5873375B-576D-461D-8FFD-071536EC1999}"/>
    <cellStyle name="SAPBEXaggItem 7 3" xfId="4385" xr:uid="{E4830FE5-FE6E-47EF-91F9-418FA86E8591}"/>
    <cellStyle name="SAPBEXaggItem 7 3 2" xfId="8190" xr:uid="{8C802EC8-2D45-4BC8-AB7F-5F46E8EE00DB}"/>
    <cellStyle name="SAPBEXaggItem 7 3 2 2" xfId="29680" xr:uid="{7ACD0328-52CC-4A07-B083-7CEFCAA0F39A}"/>
    <cellStyle name="SAPBEXaggItem 7 3 3" xfId="25905" xr:uid="{3A1C01D0-6109-4861-B7A1-AB995CDB4D7A}"/>
    <cellStyle name="SAPBEXaggItem 7 3 4" xfId="47406" xr:uid="{5B43EFDF-85D3-4747-BBFB-69453F57FFA1}"/>
    <cellStyle name="SAPBEXaggItem 7 4" xfId="7103" xr:uid="{EC2E2977-5F3C-44FD-937F-5CA8F3B27052}"/>
    <cellStyle name="SAPBEXaggItem 7 4 2" xfId="28593" xr:uid="{E8F3089A-DC51-46F2-907A-411260D2D57F}"/>
    <cellStyle name="SAPBEXaggItem 7 5" xfId="24819" xr:uid="{C2AA1757-2D65-44D6-9EF2-CF305255E820}"/>
    <cellStyle name="SAPBEXaggItem 7 6" xfId="45670" xr:uid="{0A64C64C-A8D2-4D94-962D-5A33365DE4ED}"/>
    <cellStyle name="SAPBEXaggItem 8" xfId="3149" xr:uid="{A15BC1C7-982F-462E-BD37-3772FF627A2B}"/>
    <cellStyle name="SAPBEXaggItem 8 2" xfId="3406" xr:uid="{3363C6CD-EE27-4BF2-9207-0071AA7EA0F8}"/>
    <cellStyle name="SAPBEXaggItem 8 2 2" xfId="4382" xr:uid="{D77DB021-B657-46DF-8C28-DB678D6260BD}"/>
    <cellStyle name="SAPBEXaggItem 8 2 2 2" xfId="8187" xr:uid="{87166066-197F-4A52-AE7C-BC75594077F1}"/>
    <cellStyle name="SAPBEXaggItem 8 2 2 2 2" xfId="29677" xr:uid="{4283A412-4AB9-4FCE-8373-8F52F46D851F}"/>
    <cellStyle name="SAPBEXaggItem 8 2 2 3" xfId="25902" xr:uid="{BD7BF79B-BED1-42C0-AB54-76D846A9E946}"/>
    <cellStyle name="SAPBEXaggItem 8 2 2 4" xfId="47409" xr:uid="{F367AAE1-D2C2-47CB-BF34-054AF646CC9C}"/>
    <cellStyle name="SAPBEXaggItem 8 2 3" xfId="7232" xr:uid="{F01DB44E-F995-48F8-AE5C-4769AE6E9CF7}"/>
    <cellStyle name="SAPBEXaggItem 8 2 3 2" xfId="28722" xr:uid="{DE212876-CE71-4302-B159-6AAC026CE903}"/>
    <cellStyle name="SAPBEXaggItem 8 2 4" xfId="24948" xr:uid="{0D52FD18-7E91-42DA-87F4-CB538BA589FB}"/>
    <cellStyle name="SAPBEXaggItem 8 2 5" xfId="45673" xr:uid="{8B8F05FC-5890-407E-A2C0-AC3BAB5AA894}"/>
    <cellStyle name="SAPBEXaggItem 8 3" xfId="4383" xr:uid="{CDBBB2A9-A1DF-442E-892B-C0FE2F705FE7}"/>
    <cellStyle name="SAPBEXaggItem 8 3 2" xfId="8188" xr:uid="{FE323271-8164-4911-A9A5-05120FE812E5}"/>
    <cellStyle name="SAPBEXaggItem 8 3 2 2" xfId="29678" xr:uid="{EFEB5AB6-2AAF-4039-BCD7-9626859C2720}"/>
    <cellStyle name="SAPBEXaggItem 8 3 3" xfId="25903" xr:uid="{EEB6C4D9-065E-4879-9900-E018CD94E5C8}"/>
    <cellStyle name="SAPBEXaggItem 8 3 4" xfId="47408" xr:uid="{9DA7AE55-A34A-475F-8434-EAF06F02C344}"/>
    <cellStyle name="SAPBEXaggItem 8 4" xfId="6974" xr:uid="{120E8702-1829-493F-87BD-8B782B8184E9}"/>
    <cellStyle name="SAPBEXaggItem 8 4 2" xfId="28464" xr:uid="{C6C50F99-7CFC-4765-AA9A-A93A68364A21}"/>
    <cellStyle name="SAPBEXaggItem 8 5" xfId="24690" xr:uid="{58636FDF-91E8-4D74-8D54-91877987F39C}"/>
    <cellStyle name="SAPBEXaggItem 8 6" xfId="45672" xr:uid="{088E1171-6BB5-446E-96B2-4E1F75127845}"/>
    <cellStyle name="SAPBEXaggItem 9" xfId="2466" xr:uid="{A1C7F2BB-D83B-4E51-A17F-DD6D958C77CD}"/>
    <cellStyle name="SAPBEXaggItem 9 2" xfId="3445" xr:uid="{B47482E4-B68D-48D3-B611-ABACD4F9669B}"/>
    <cellStyle name="SAPBEXaggItem 9 2 2" xfId="4380" xr:uid="{752E967D-611D-4574-A538-21873366A7F3}"/>
    <cellStyle name="SAPBEXaggItem 9 2 2 2" xfId="8185" xr:uid="{EE040940-05F8-4E1B-93D0-622AA123715A}"/>
    <cellStyle name="SAPBEXaggItem 9 2 2 2 2" xfId="29675" xr:uid="{0A656A98-1311-4510-AB87-31E361DD5201}"/>
    <cellStyle name="SAPBEXaggItem 9 2 2 3" xfId="25900" xr:uid="{FE4FC6F7-B3E9-49E5-8BD4-32551BEF331E}"/>
    <cellStyle name="SAPBEXaggItem 9 2 2 4" xfId="47411" xr:uid="{25041612-44E6-44CD-AF6F-67EFAB35142C}"/>
    <cellStyle name="SAPBEXaggItem 9 2 3" xfId="7269" xr:uid="{758D72C2-F108-45C1-84A4-0EFF3C33DAF4}"/>
    <cellStyle name="SAPBEXaggItem 9 2 3 2" xfId="28759" xr:uid="{B2C5479D-C89E-4170-9F0B-B61919CF44C7}"/>
    <cellStyle name="SAPBEXaggItem 9 2 4" xfId="24985" xr:uid="{59B3690F-E018-4151-9618-9C475916899A}"/>
    <cellStyle name="SAPBEXaggItem 9 2 5" xfId="45675" xr:uid="{70CD1960-AF8F-40C9-B77A-65670F8588B3}"/>
    <cellStyle name="SAPBEXaggItem 9 3" xfId="4381" xr:uid="{37FBB58E-2BE4-46AF-B7B3-12AC311F2721}"/>
    <cellStyle name="SAPBEXaggItem 9 3 2" xfId="8186" xr:uid="{8F31A9A6-6391-46DA-92CF-9524129CD490}"/>
    <cellStyle name="SAPBEXaggItem 9 3 2 2" xfId="29676" xr:uid="{A3D75F05-FB5C-4E1E-A387-1754C36D96BF}"/>
    <cellStyle name="SAPBEXaggItem 9 3 3" xfId="25901" xr:uid="{B65B2558-BF03-4A10-AD9C-136B2F6D58CC}"/>
    <cellStyle name="SAPBEXaggItem 9 3 4" xfId="47410" xr:uid="{0AC7E57E-E0AA-49D8-936B-5F2D0382DF28}"/>
    <cellStyle name="SAPBEXaggItem 9 4" xfId="6461" xr:uid="{934B0F0B-F416-45C3-8B19-3A490286C41F}"/>
    <cellStyle name="SAPBEXaggItem 9 4 2" xfId="27950" xr:uid="{D78D8F7A-97CA-4FE4-9034-1D0619A9DC4E}"/>
    <cellStyle name="SAPBEXaggItem 9 5" xfId="24160" xr:uid="{32605C13-A24F-4AC2-8976-08D5FE060EA6}"/>
    <cellStyle name="SAPBEXaggItem 9 6" xfId="45674" xr:uid="{D5DB0195-914E-4397-BF9F-AF0E3ABF9DFF}"/>
    <cellStyle name="SAPBEXaggItemX" xfId="3376" xr:uid="{73F1A82C-7EEE-4915-B709-B5D286E26902}"/>
    <cellStyle name="SAPBEXaggItemX 10" xfId="3368" xr:uid="{3BC3ABDE-19F4-4DCA-88B0-4E584CFEAA8B}"/>
    <cellStyle name="SAPBEXaggItemX 10 2" xfId="3136" xr:uid="{5AD13F17-13F5-4674-B4FE-A4E7985C0E10}"/>
    <cellStyle name="SAPBEXaggItemX 10 2 2" xfId="6961" xr:uid="{B1C9D270-AFC6-40CB-87A6-E98FC84C8CDA}"/>
    <cellStyle name="SAPBEXaggItemX 10 2 2 2" xfId="28451" xr:uid="{3E8848FD-DF3A-4B2D-9AC8-45AAC6A8C7D4}"/>
    <cellStyle name="SAPBEXaggItemX 10 2 3" xfId="24677" xr:uid="{321D5C33-9C30-4F27-A6D7-9F9DAE57B230}"/>
    <cellStyle name="SAPBEXaggItemX 10 2 4" xfId="47413" xr:uid="{BA829E6C-47A9-400E-ADDE-DCE0DCDF50C6}"/>
    <cellStyle name="SAPBEXaggItemX 10 3" xfId="7194" xr:uid="{4A42C4A4-246C-4C8C-B210-A3015CE85303}"/>
    <cellStyle name="SAPBEXaggItemX 10 3 2" xfId="28684" xr:uid="{020CDCD1-1C6A-4842-A8B1-D4651A58D32A}"/>
    <cellStyle name="SAPBEXaggItemX 10 4" xfId="24910" xr:uid="{DF25B269-05A6-4FD9-8F53-ABC03D72D025}"/>
    <cellStyle name="SAPBEXaggItemX 10 5" xfId="45677" xr:uid="{ACA7A6AE-302F-4CFF-9C38-6A42E316E96F}"/>
    <cellStyle name="SAPBEXaggItemX 11" xfId="3124" xr:uid="{D38C6924-8C96-427F-8A1F-5CBCF935ED69}"/>
    <cellStyle name="SAPBEXaggItemX 11 2" xfId="4786" xr:uid="{8577F54B-E0A2-41F8-B53E-738F7F12881F}"/>
    <cellStyle name="SAPBEXaggItemX 11 2 2" xfId="8554" xr:uid="{DAA97454-C346-4D20-967E-E060FDB9D8B0}"/>
    <cellStyle name="SAPBEXaggItemX 11 2 2 2" xfId="30044" xr:uid="{E9BE74EA-35C7-40FA-AABC-32D1EA4F7A3B}"/>
    <cellStyle name="SAPBEXaggItemX 11 2 3" xfId="26272" xr:uid="{546EA3C6-4BE8-4BBA-96F4-5707077C4D04}"/>
    <cellStyle name="SAPBEXaggItemX 11 2 4" xfId="47414" xr:uid="{3FA279A8-2A20-4AB9-963A-0FF5C3028BDC}"/>
    <cellStyle name="SAPBEXaggItemX 11 3" xfId="6950" xr:uid="{71004FBD-C78D-4EC7-AAE5-B921021BDF0B}"/>
    <cellStyle name="SAPBEXaggItemX 11 3 2" xfId="28440" xr:uid="{0FA8CF34-DA4F-42DF-A024-F332B4B87DC7}"/>
    <cellStyle name="SAPBEXaggItemX 11 4" xfId="24666" xr:uid="{DDA57175-2535-4B7C-B78D-955EC0F87F17}"/>
    <cellStyle name="SAPBEXaggItemX 11 5" xfId="45678" xr:uid="{F5D0F1D8-F5CD-49E3-937F-ADE43B090155}"/>
    <cellStyle name="SAPBEXaggItemX 12" xfId="3529" xr:uid="{24DCA6B2-EC55-47B9-8AC6-0712F180092C}"/>
    <cellStyle name="SAPBEXaggItemX 12 2" xfId="4378" xr:uid="{CF94FAC6-AB47-4B15-AF0E-7F896EBECEFE}"/>
    <cellStyle name="SAPBEXaggItemX 12 2 2" xfId="8183" xr:uid="{1D60B196-275B-49C2-913A-2B01C7DE780C}"/>
    <cellStyle name="SAPBEXaggItemX 12 2 2 2" xfId="29673" xr:uid="{82979962-8E1C-40E6-8979-8B345C1EAE08}"/>
    <cellStyle name="SAPBEXaggItemX 12 2 3" xfId="25898" xr:uid="{62BEA9C4-D082-46F5-B514-4852AEFEAF8E}"/>
    <cellStyle name="SAPBEXaggItemX 12 2 4" xfId="47415" xr:uid="{EE97B0E9-ABE1-4E8C-955B-347A8D906AEC}"/>
    <cellStyle name="SAPBEXaggItemX 12 3" xfId="7348" xr:uid="{FD912043-65EE-4CD9-A12B-7DEF3E966E35}"/>
    <cellStyle name="SAPBEXaggItemX 12 3 2" xfId="28838" xr:uid="{59D20A53-5F62-4AD0-832B-D8CF4A81D9AE}"/>
    <cellStyle name="SAPBEXaggItemX 12 4" xfId="25064" xr:uid="{FFF99E99-F82A-4FDB-BDE1-00D863D29EFB}"/>
    <cellStyle name="SAPBEXaggItemX 12 5" xfId="45679" xr:uid="{B2F2E1AA-5C87-40A5-A637-0B76A01C1C13}"/>
    <cellStyle name="SAPBEXaggItemX 13" xfId="3333" xr:uid="{BF7A0E0A-DB50-4247-A79A-AFAAF7EE8BF5}"/>
    <cellStyle name="SAPBEXaggItemX 13 2" xfId="3354" xr:uid="{B8F4B1F5-0409-42EE-8D8B-8CBA08DF7A1D}"/>
    <cellStyle name="SAPBEXaggItemX 13 2 2" xfId="7180" xr:uid="{29F15707-FA10-471F-B578-40469A304E1A}"/>
    <cellStyle name="SAPBEXaggItemX 13 2 2 2" xfId="28670" xr:uid="{4194CA2F-1D24-4D74-A443-52B1D84BE331}"/>
    <cellStyle name="SAPBEXaggItemX 13 2 3" xfId="24896" xr:uid="{FFB30741-F17A-468C-A81F-F96B35070717}"/>
    <cellStyle name="SAPBEXaggItemX 13 2 4" xfId="47416" xr:uid="{4D7FADEF-33CE-49E3-93D5-6B55C4FAD70F}"/>
    <cellStyle name="SAPBEXaggItemX 13 3" xfId="7157" xr:uid="{97A1727C-31F8-48DB-A9D1-8458AEC7C572}"/>
    <cellStyle name="SAPBEXaggItemX 13 3 2" xfId="28647" xr:uid="{611ACDB0-03AA-4678-85D2-0B4E4D4E1443}"/>
    <cellStyle name="SAPBEXaggItemX 13 4" xfId="24874" xr:uid="{C8B95D84-3F87-4E7E-B5A9-7B4C271645AE}"/>
    <cellStyle name="SAPBEXaggItemX 13 5" xfId="45680" xr:uid="{BECB2DCC-5D2F-4BFC-9CC2-6F01B4B64F98}"/>
    <cellStyle name="SAPBEXaggItemX 14" xfId="3372" xr:uid="{1391D516-138B-4E3E-B60B-6EEE96CC6594}"/>
    <cellStyle name="SAPBEXaggItemX 14 2" xfId="4776" xr:uid="{CA31DCFA-5F09-4C8F-B19F-9A67C69CF61B}"/>
    <cellStyle name="SAPBEXaggItemX 14 2 2" xfId="8544" xr:uid="{08FCAD78-66FC-4059-B26B-1348D3D1E2C5}"/>
    <cellStyle name="SAPBEXaggItemX 14 2 2 2" xfId="30034" xr:uid="{51C7D64B-738A-450D-9EAB-C91ECE2534B8}"/>
    <cellStyle name="SAPBEXaggItemX 14 2 3" xfId="26262" xr:uid="{67E0E22E-9C00-411A-B8A0-73C7F09CD8AE}"/>
    <cellStyle name="SAPBEXaggItemX 14 2 4" xfId="47417" xr:uid="{AA3252C5-D558-4A78-AF0A-4407DC98EFA4}"/>
    <cellStyle name="SAPBEXaggItemX 14 3" xfId="7198" xr:uid="{3344C8ED-05A8-4599-AFE5-63E6E59ECE7E}"/>
    <cellStyle name="SAPBEXaggItemX 14 3 2" xfId="28688" xr:uid="{009DCC6C-C657-4DCC-9C64-6D34F16ED8D3}"/>
    <cellStyle name="SAPBEXaggItemX 14 4" xfId="24914" xr:uid="{A4AA0692-C4D9-4BF5-89D8-09315162FB1C}"/>
    <cellStyle name="SAPBEXaggItemX 14 5" xfId="45681" xr:uid="{D8A87102-E6B9-4105-91A7-5C3A7A62D534}"/>
    <cellStyle name="SAPBEXaggItemX 15" xfId="3408" xr:uid="{4BF40435-0116-4503-94F8-72FA45918DD7}"/>
    <cellStyle name="SAPBEXaggItemX 15 2" xfId="4377" xr:uid="{8885C42E-70C4-44A4-8D36-9EE402BBC774}"/>
    <cellStyle name="SAPBEXaggItemX 15 2 2" xfId="8182" xr:uid="{671F47CB-2B6C-4F71-A712-D6BF3DF607FA}"/>
    <cellStyle name="SAPBEXaggItemX 15 2 2 2" xfId="29672" xr:uid="{1504B201-E5C0-4F34-A9D2-D5446770C27D}"/>
    <cellStyle name="SAPBEXaggItemX 15 2 3" xfId="25897" xr:uid="{B89717B1-321A-48B3-93F1-C4983D0EE476}"/>
    <cellStyle name="SAPBEXaggItemX 15 2 4" xfId="47418" xr:uid="{C1DA3CD3-8DA3-47AF-AA10-F8E5AB316030}"/>
    <cellStyle name="SAPBEXaggItemX 15 3" xfId="7234" xr:uid="{0D788DC8-1E88-45D3-A007-C21EF605B647}"/>
    <cellStyle name="SAPBEXaggItemX 15 3 2" xfId="28724" xr:uid="{321D4A07-FF59-4E25-B7E2-106EE20CB82F}"/>
    <cellStyle name="SAPBEXaggItemX 15 4" xfId="24950" xr:uid="{75C3D93C-7728-4624-9D2E-74695C00457D}"/>
    <cellStyle name="SAPBEXaggItemX 15 5" xfId="45682" xr:uid="{CED7FA57-FE44-4BE4-804E-712CCDE4D483}"/>
    <cellStyle name="SAPBEXaggItemX 16" xfId="3570" xr:uid="{A3F81828-FC3D-4331-81C2-72D2268A30A6}"/>
    <cellStyle name="SAPBEXaggItemX 16 2" xfId="2995" xr:uid="{A6DCB141-6469-45BA-99B3-257567159CF0}"/>
    <cellStyle name="SAPBEXaggItemX 16 2 2" xfId="6822" xr:uid="{A4F05D24-64CB-445A-970D-7BF3E06ADDA2}"/>
    <cellStyle name="SAPBEXaggItemX 16 2 2 2" xfId="28312" xr:uid="{AF60A1C0-1232-4D68-BFE9-F108AB23D011}"/>
    <cellStyle name="SAPBEXaggItemX 16 2 3" xfId="24538" xr:uid="{1DF2C789-B47A-49EB-BD1F-46BF66ADC59F}"/>
    <cellStyle name="SAPBEXaggItemX 16 2 4" xfId="47419" xr:uid="{AA95269A-9F12-4E49-ABA1-7BD7B1AF8345}"/>
    <cellStyle name="SAPBEXaggItemX 16 3" xfId="7387" xr:uid="{A6CEA7FF-E80B-4DCC-89A8-2AC679944D09}"/>
    <cellStyle name="SAPBEXaggItemX 16 3 2" xfId="28877" xr:uid="{0AAE5138-994A-41C3-961B-9A032799BD21}"/>
    <cellStyle name="SAPBEXaggItemX 16 4" xfId="25102" xr:uid="{D17F3DAB-ADA7-49A4-9EC7-A1B1B791E37C}"/>
    <cellStyle name="SAPBEXaggItemX 16 5" xfId="45683" xr:uid="{4D1BE105-54DD-4CF0-A74E-FEAC81BA1419}"/>
    <cellStyle name="SAPBEXaggItemX 17" xfId="3011" xr:uid="{EB6BD841-F372-4F3A-A404-FA210657EF6F}"/>
    <cellStyle name="SAPBEXaggItemX 17 2" xfId="3145" xr:uid="{6326B9F6-B67B-4AF7-B3FE-E61823BD921B}"/>
    <cellStyle name="SAPBEXaggItemX 17 2 2" xfId="6970" xr:uid="{18383A23-E475-4B70-AD3A-92F6F5E98E6C}"/>
    <cellStyle name="SAPBEXaggItemX 17 2 2 2" xfId="28460" xr:uid="{A274CA77-3076-457C-9CDF-AE2ADA3802A0}"/>
    <cellStyle name="SAPBEXaggItemX 17 2 3" xfId="24686" xr:uid="{64D4B3FD-BD8C-4206-A9AD-C5C32686A36B}"/>
    <cellStyle name="SAPBEXaggItemX 17 2 4" xfId="47420" xr:uid="{873BE765-E886-4ECD-90A5-8544248775AF}"/>
    <cellStyle name="SAPBEXaggItemX 17 3" xfId="6838" xr:uid="{F28AEBD6-4937-4C89-8306-D09CC634E55E}"/>
    <cellStyle name="SAPBEXaggItemX 17 3 2" xfId="28328" xr:uid="{3E44C9AA-9908-4049-832F-B142B0A127F1}"/>
    <cellStyle name="SAPBEXaggItemX 17 4" xfId="24554" xr:uid="{9924D700-3012-41AE-A376-F7F7317F1D10}"/>
    <cellStyle name="SAPBEXaggItemX 17 5" xfId="45684" xr:uid="{47D889DA-8281-4404-9C58-98F12F1E2625}"/>
    <cellStyle name="SAPBEXaggItemX 18" xfId="2672" xr:uid="{90E8D9B9-4B73-4C4E-8180-4E44AE6914C3}"/>
    <cellStyle name="SAPBEXaggItemX 18 2" xfId="4373" xr:uid="{81ED11FF-C71F-4504-9606-1593502F7BB0}"/>
    <cellStyle name="SAPBEXaggItemX 18 2 2" xfId="8178" xr:uid="{46C50454-F683-4D8C-9BC6-BFD13D9F8BD4}"/>
    <cellStyle name="SAPBEXaggItemX 18 2 2 2" xfId="29668" xr:uid="{4EF0531E-EC1E-420C-B544-F1FB0E3108AA}"/>
    <cellStyle name="SAPBEXaggItemX 18 2 3" xfId="25893" xr:uid="{1319CF50-ECC9-44B4-B69C-EC669C0829C8}"/>
    <cellStyle name="SAPBEXaggItemX 18 2 4" xfId="47421" xr:uid="{EA5A9E02-A50C-4989-B341-6DD4C19F2EC6}"/>
    <cellStyle name="SAPBEXaggItemX 18 3" xfId="6567" xr:uid="{49043373-61CB-4AC0-AA7B-0DA3A2114F14}"/>
    <cellStyle name="SAPBEXaggItemX 18 3 2" xfId="28056" xr:uid="{E21ED4BE-0530-470F-B718-639AE357DCFF}"/>
    <cellStyle name="SAPBEXaggItemX 18 4" xfId="24276" xr:uid="{CD887CD7-A1BC-46F3-BCD7-EFB8517CABA9}"/>
    <cellStyle name="SAPBEXaggItemX 18 5" xfId="45685" xr:uid="{93016D70-66B7-44A9-A9CC-21D623861CBB}"/>
    <cellStyle name="SAPBEXaggItemX 19" xfId="3132" xr:uid="{257DE48D-A39B-44FA-9152-B55BB4CC0A72}"/>
    <cellStyle name="SAPBEXaggItemX 19 2" xfId="4372" xr:uid="{BD751CF1-BE20-4914-A764-84ADBFA00DC2}"/>
    <cellStyle name="SAPBEXaggItemX 19 2 2" xfId="8177" xr:uid="{06D09F3D-7939-4D2E-BD2D-4BDB59140EE4}"/>
    <cellStyle name="SAPBEXaggItemX 19 2 2 2" xfId="29667" xr:uid="{D133C127-ACD8-46E8-A603-0D8BE3C951D7}"/>
    <cellStyle name="SAPBEXaggItemX 19 2 3" xfId="25892" xr:uid="{CF7F9E43-780D-461D-808D-62A15A213D72}"/>
    <cellStyle name="SAPBEXaggItemX 19 2 4" xfId="47422" xr:uid="{14B6F15B-FEB3-4C83-A8CF-7A5D2227E11F}"/>
    <cellStyle name="SAPBEXaggItemX 19 3" xfId="6957" xr:uid="{69499239-AE82-460E-ACD0-412EA2A5DF13}"/>
    <cellStyle name="SAPBEXaggItemX 19 3 2" xfId="28447" xr:uid="{1EC93DAF-250D-4040-B28F-0914217094AF}"/>
    <cellStyle name="SAPBEXaggItemX 19 4" xfId="24673" xr:uid="{99898C3A-FA17-492A-88A5-8FB2FFECD7F5}"/>
    <cellStyle name="SAPBEXaggItemX 19 5" xfId="45686" xr:uid="{310232A6-EF92-44E6-BD0A-F7C318A5A347}"/>
    <cellStyle name="SAPBEXaggItemX 2" xfId="3558" xr:uid="{3534371F-DDA0-4857-A0B1-B7A36CA76E6C}"/>
    <cellStyle name="SAPBEXaggItemX 2 2" xfId="3361" xr:uid="{96E80498-914C-496C-903E-7DC6667CAD31}"/>
    <cellStyle name="SAPBEXaggItemX 2 2 2" xfId="4370" xr:uid="{CE5E60AD-81FE-4A6E-BB67-37360739A18B}"/>
    <cellStyle name="SAPBEXaggItemX 2 2 2 2" xfId="8175" xr:uid="{A0B6266D-B8A0-4334-870F-FBC5BB060E70}"/>
    <cellStyle name="SAPBEXaggItemX 2 2 2 2 2" xfId="29665" xr:uid="{8691B354-8F8A-408D-B6A7-580F743675DF}"/>
    <cellStyle name="SAPBEXaggItemX 2 2 2 3" xfId="25890" xr:uid="{13751509-2C56-4BC0-A4CC-749913D79531}"/>
    <cellStyle name="SAPBEXaggItemX 2 2 2 4" xfId="47424" xr:uid="{F6089CEC-8EC7-4130-91D7-8E8D160B238A}"/>
    <cellStyle name="SAPBEXaggItemX 2 2 3" xfId="7187" xr:uid="{DB975824-56B6-45EF-A893-BD6F3F9A0EBA}"/>
    <cellStyle name="SAPBEXaggItemX 2 2 3 2" xfId="28677" xr:uid="{8EC41D29-731A-4341-AADE-BB5503492631}"/>
    <cellStyle name="SAPBEXaggItemX 2 2 4" xfId="24903" xr:uid="{1AC1B945-E891-4F95-B656-AD791E4BB679}"/>
    <cellStyle name="SAPBEXaggItemX 2 2 5" xfId="45688" xr:uid="{3A8CBC53-408B-4F11-8EDC-BC0C9C39501F}"/>
    <cellStyle name="SAPBEXaggItemX 2 3" xfId="4371" xr:uid="{C82AF42B-3B4C-48DD-8766-EC7E7F70705E}"/>
    <cellStyle name="SAPBEXaggItemX 2 3 2" xfId="8176" xr:uid="{CD64BDB8-B7C4-4AE9-BEC9-619E89B5EB30}"/>
    <cellStyle name="SAPBEXaggItemX 2 3 2 2" xfId="29666" xr:uid="{E7521A4C-02D3-416E-B18C-C6B625A29D74}"/>
    <cellStyle name="SAPBEXaggItemX 2 3 3" xfId="25891" xr:uid="{B61AFFA1-FFB9-43BF-8004-0B06424743F5}"/>
    <cellStyle name="SAPBEXaggItemX 2 3 4" xfId="47423" xr:uid="{5377D4ED-3D45-401A-BC29-55775F72687D}"/>
    <cellStyle name="SAPBEXaggItemX 2 4" xfId="7375" xr:uid="{9E3E3A61-E641-4406-9D4C-36F510BEF740}"/>
    <cellStyle name="SAPBEXaggItemX 2 4 2" xfId="28865" xr:uid="{E2C1A52F-55C2-4D86-B098-62721D91D77B}"/>
    <cellStyle name="SAPBEXaggItemX 2 5" xfId="25090" xr:uid="{92128838-21B7-436C-8678-8B9D52ACDFE6}"/>
    <cellStyle name="SAPBEXaggItemX 2 6" xfId="45687" xr:uid="{23221C95-0EDB-4D32-9484-5A3CCB9FB848}"/>
    <cellStyle name="SAPBEXaggItemX 20" xfId="2369" xr:uid="{861C82F7-1E2E-424E-A02D-578C79DE4B80}"/>
    <cellStyle name="SAPBEXaggItemX 20 2" xfId="4369" xr:uid="{64398ED9-C3D5-4BD1-9B1A-64B037789CB0}"/>
    <cellStyle name="SAPBEXaggItemX 20 2 2" xfId="8174" xr:uid="{33915A4D-75F3-491B-B424-33DE41F6477C}"/>
    <cellStyle name="SAPBEXaggItemX 20 2 2 2" xfId="29664" xr:uid="{25BEC2B1-44E4-44F7-BAB4-38529E94A6B2}"/>
    <cellStyle name="SAPBEXaggItemX 20 2 3" xfId="25889" xr:uid="{45628360-AABA-435A-8027-0F25F3722A82}"/>
    <cellStyle name="SAPBEXaggItemX 20 2 4" xfId="47425" xr:uid="{90A727AE-B563-45AD-A55F-48573AC57F46}"/>
    <cellStyle name="SAPBEXaggItemX 20 3" xfId="6432" xr:uid="{B6840F72-8C5A-4DF9-85E4-EC54AE6271CA}"/>
    <cellStyle name="SAPBEXaggItemX 20 3 2" xfId="27921" xr:uid="{8CB5A2EB-6131-4B3C-B5AE-02D93490A647}"/>
    <cellStyle name="SAPBEXaggItemX 20 4" xfId="24081" xr:uid="{39562C03-AE6F-486B-B9DD-A8BDD6637733}"/>
    <cellStyle name="SAPBEXaggItemX 20 5" xfId="45689" xr:uid="{04AC38B2-19B1-4544-A2CF-6C451E32C7A3}"/>
    <cellStyle name="SAPBEXaggItemX 21" xfId="3328" xr:uid="{48BBD91A-FD45-4ADE-B8A2-3B0E2D740060}"/>
    <cellStyle name="SAPBEXaggItemX 21 2" xfId="4368" xr:uid="{8A3CA03D-52CB-4F8C-9806-273C33344D20}"/>
    <cellStyle name="SAPBEXaggItemX 21 2 2" xfId="8173" xr:uid="{2E8A74E1-A79A-489A-A95F-112AA313FF2C}"/>
    <cellStyle name="SAPBEXaggItemX 21 2 2 2" xfId="29663" xr:uid="{C841BBB0-137B-43B5-8581-57E0E2612F62}"/>
    <cellStyle name="SAPBEXaggItemX 21 2 3" xfId="25888" xr:uid="{E26AB1B9-C9C2-44EB-ABB5-71C46D3827DE}"/>
    <cellStyle name="SAPBEXaggItemX 21 2 4" xfId="47426" xr:uid="{89B0E778-EC53-41AA-BF53-395B27C6CF03}"/>
    <cellStyle name="SAPBEXaggItemX 21 3" xfId="7152" xr:uid="{32130C1F-BCC4-471B-9298-37A699292838}"/>
    <cellStyle name="SAPBEXaggItemX 21 3 2" xfId="28642" xr:uid="{965422BF-DF10-4BF5-87FA-84281CAF72EE}"/>
    <cellStyle name="SAPBEXaggItemX 21 4" xfId="24869" xr:uid="{537713BD-D9A7-487F-8F10-EA9EA4A89798}"/>
    <cellStyle name="SAPBEXaggItemX 21 5" xfId="45690" xr:uid="{FD9CE56E-5C3B-40D7-A0EB-0CB73AC61A03}"/>
    <cellStyle name="SAPBEXaggItemX 22" xfId="3251" xr:uid="{6EDA49E9-848A-464C-ADB8-76D5F8448633}"/>
    <cellStyle name="SAPBEXaggItemX 22 2" xfId="4367" xr:uid="{FA9C1A4F-53DC-4C4F-8334-EC98B0450E94}"/>
    <cellStyle name="SAPBEXaggItemX 22 2 2" xfId="8172" xr:uid="{CB62CA1E-3D70-46B5-94A9-21DA4F16A06D}"/>
    <cellStyle name="SAPBEXaggItemX 22 2 2 2" xfId="29662" xr:uid="{68FAC598-A935-4C15-93FC-9A14559104F1}"/>
    <cellStyle name="SAPBEXaggItemX 22 2 3" xfId="25887" xr:uid="{A75B6EEF-3687-4132-ABA5-3DD257BCBB58}"/>
    <cellStyle name="SAPBEXaggItemX 22 2 4" xfId="47427" xr:uid="{CDC8E5FD-506D-4F93-B28A-492752AF61EF}"/>
    <cellStyle name="SAPBEXaggItemX 22 3" xfId="7075" xr:uid="{7D06E461-4D58-4E18-9106-EF6CB9B91F11}"/>
    <cellStyle name="SAPBEXaggItemX 22 3 2" xfId="28565" xr:uid="{06F3152A-337D-418A-AD64-2E68210B1090}"/>
    <cellStyle name="SAPBEXaggItemX 22 4" xfId="24791" xr:uid="{57BEA043-7813-4BA2-A1AE-BC9C6611B403}"/>
    <cellStyle name="SAPBEXaggItemX 22 5" xfId="45691" xr:uid="{B6705855-4DFD-4365-B768-40CF8EDF1B64}"/>
    <cellStyle name="SAPBEXaggItemX 23" xfId="2970" xr:uid="{0AB3EBF0-14F0-4E15-845B-0492CE26D1FF}"/>
    <cellStyle name="SAPBEXaggItemX 23 2" xfId="4366" xr:uid="{2946005F-BD87-40EC-A1AF-D9BAD12DB0B2}"/>
    <cellStyle name="SAPBEXaggItemX 23 2 2" xfId="8171" xr:uid="{C1B14DC0-617E-483B-ADDE-556E5F9909FB}"/>
    <cellStyle name="SAPBEXaggItemX 23 2 2 2" xfId="29661" xr:uid="{32DF9EA9-6EB0-4E6B-A052-154E1AD2C70F}"/>
    <cellStyle name="SAPBEXaggItemX 23 2 3" xfId="25886" xr:uid="{AB4F8DDE-C494-4014-A8FA-777558EFD084}"/>
    <cellStyle name="SAPBEXaggItemX 23 2 4" xfId="47428" xr:uid="{262E2B39-0FB0-4B2C-9A14-2B0F6EE1148A}"/>
    <cellStyle name="SAPBEXaggItemX 23 3" xfId="6797" xr:uid="{A493787F-6A71-40F1-81A1-CF0C354F118D}"/>
    <cellStyle name="SAPBEXaggItemX 23 3 2" xfId="28287" xr:uid="{D54E1FCE-53C9-4670-9449-11373CFFC478}"/>
    <cellStyle name="SAPBEXaggItemX 23 4" xfId="24513" xr:uid="{06949645-E349-418F-AB4C-9E9260780B6A}"/>
    <cellStyle name="SAPBEXaggItemX 23 5" xfId="45692" xr:uid="{C714E7E6-EEDB-4C3C-9F4B-60D1A819D802}"/>
    <cellStyle name="SAPBEXaggItemX 24" xfId="4379" xr:uid="{1376AD68-5CA0-41B9-9DB6-C3B0C3D117C5}"/>
    <cellStyle name="SAPBEXaggItemX 24 2" xfId="8184" xr:uid="{830CC74C-493B-4DEA-9C1E-67140E444E0A}"/>
    <cellStyle name="SAPBEXaggItemX 24 2 2" xfId="29674" xr:uid="{164B156A-59E5-41CC-9E0D-9F547EEE2CC9}"/>
    <cellStyle name="SAPBEXaggItemX 24 3" xfId="25899" xr:uid="{E1C687D7-3273-48F6-A0D6-4B689113A023}"/>
    <cellStyle name="SAPBEXaggItemX 24 4" xfId="47412" xr:uid="{97493674-F9F5-4923-BD60-6EFBB53A2EF0}"/>
    <cellStyle name="SAPBEXaggItemX 25" xfId="7202" xr:uid="{01E7C68D-5BE7-402C-887B-C2B08936A74E}"/>
    <cellStyle name="SAPBEXaggItemX 25 2" xfId="28692" xr:uid="{CCF787F0-4EB1-4B23-B0CA-6FDD98DCC183}"/>
    <cellStyle name="SAPBEXaggItemX 26" xfId="24918" xr:uid="{021A3E3A-1F4F-461F-A3E6-E28C829F6796}"/>
    <cellStyle name="SAPBEXaggItemX 27" xfId="45676" xr:uid="{9C2DCA36-7926-4202-AE5A-4AFD9028E0D7}"/>
    <cellStyle name="SAPBEXaggItemX 3" xfId="3573" xr:uid="{067C2894-2D82-466A-87A7-CDB20336AC21}"/>
    <cellStyle name="SAPBEXaggItemX 3 2" xfId="3231" xr:uid="{4FE6DD81-8A88-4616-8744-04AA269AE9BC}"/>
    <cellStyle name="SAPBEXaggItemX 3 2 2" xfId="4365" xr:uid="{0A339B1E-E03F-452B-AB16-B676F27E91BF}"/>
    <cellStyle name="SAPBEXaggItemX 3 2 2 2" xfId="8170" xr:uid="{D8D6D41D-C4F5-40E3-9B96-EE6F638ACAE8}"/>
    <cellStyle name="SAPBEXaggItemX 3 2 2 2 2" xfId="29660" xr:uid="{99EC797E-7DB3-4EBB-8180-CE7AABE63B0A}"/>
    <cellStyle name="SAPBEXaggItemX 3 2 2 3" xfId="25885" xr:uid="{93314315-26E5-4F8D-B232-45C679D5299A}"/>
    <cellStyle name="SAPBEXaggItemX 3 2 2 4" xfId="47430" xr:uid="{AED77B60-379C-4D2C-9B29-678C0219BD58}"/>
    <cellStyle name="SAPBEXaggItemX 3 2 3" xfId="7056" xr:uid="{9BF8F602-A60B-4E3D-B14E-36CEEBD0D3F0}"/>
    <cellStyle name="SAPBEXaggItemX 3 2 3 2" xfId="28546" xr:uid="{D9AD08D8-79CD-486B-A2AA-EDB544F96DCB}"/>
    <cellStyle name="SAPBEXaggItemX 3 2 4" xfId="24772" xr:uid="{6233CA90-3140-4F87-BB4C-E575DF00B817}"/>
    <cellStyle name="SAPBEXaggItemX 3 2 5" xfId="45694" xr:uid="{BE56FB9A-11E2-490E-8BD2-6F911EEDE7F9}"/>
    <cellStyle name="SAPBEXaggItemX 3 3" xfId="4613" xr:uid="{0D49EA53-C397-4FBD-AFBA-AB2ACD905031}"/>
    <cellStyle name="SAPBEXaggItemX 3 3 2" xfId="8384" xr:uid="{98E26205-7321-4CC0-9242-F78E926517CE}"/>
    <cellStyle name="SAPBEXaggItemX 3 3 2 2" xfId="29874" xr:uid="{3DE6E976-BA90-418B-BD08-CFE8069A2858}"/>
    <cellStyle name="SAPBEXaggItemX 3 3 3" xfId="26099" xr:uid="{88A23A1B-86EE-46E8-8BB7-94AA8FA3F7C8}"/>
    <cellStyle name="SAPBEXaggItemX 3 3 4" xfId="47429" xr:uid="{86A903E4-5061-4998-AB85-9176F14B0032}"/>
    <cellStyle name="SAPBEXaggItemX 3 4" xfId="7390" xr:uid="{6D408BA6-B3DE-4FAB-9708-DF6BD096FD01}"/>
    <cellStyle name="SAPBEXaggItemX 3 4 2" xfId="28880" xr:uid="{109F7EFC-86EE-4C14-B353-50C39AE319CC}"/>
    <cellStyle name="SAPBEXaggItemX 3 5" xfId="25105" xr:uid="{3A46C776-BE04-4C3D-B48A-9B74FF528B13}"/>
    <cellStyle name="SAPBEXaggItemX 3 6" xfId="45693" xr:uid="{80094C4F-4A95-482A-B479-5040216D9EDD}"/>
    <cellStyle name="SAPBEXaggItemX 4" xfId="3537" xr:uid="{B8E9E928-1D6D-44E0-8770-44CDF9EDE098}"/>
    <cellStyle name="SAPBEXaggItemX 4 2" xfId="2404" xr:uid="{AB3CA31B-ACFF-448E-BA19-F589AACF22F2}"/>
    <cellStyle name="SAPBEXaggItemX 4 2 2" xfId="4363" xr:uid="{F33A2DC5-E80F-44C7-B969-A8A47BC0496C}"/>
    <cellStyle name="SAPBEXaggItemX 4 2 2 2" xfId="8168" xr:uid="{5CD7ED06-A385-4D28-BFDE-D91988BC7B63}"/>
    <cellStyle name="SAPBEXaggItemX 4 2 2 2 2" xfId="29658" xr:uid="{E712C3A1-F483-4CF5-81BE-3B8FAB54F1BC}"/>
    <cellStyle name="SAPBEXaggItemX 4 2 2 3" xfId="25883" xr:uid="{45D3A011-48B6-4E2F-9E0A-481B998FB418}"/>
    <cellStyle name="SAPBEXaggItemX 4 2 2 4" xfId="47432" xr:uid="{F853B1C9-D244-4388-A1AE-64D7CC316FA9}"/>
    <cellStyle name="SAPBEXaggItemX 4 2 3" xfId="6457" xr:uid="{3FFEBC14-3D58-4717-9C93-12D3AA6BF048}"/>
    <cellStyle name="SAPBEXaggItemX 4 2 3 2" xfId="27946" xr:uid="{4052A41B-AC46-40D5-BD69-6069A6074E73}"/>
    <cellStyle name="SAPBEXaggItemX 4 2 4" xfId="24116" xr:uid="{9EB28153-B371-4FFF-80FE-BA88786B057A}"/>
    <cellStyle name="SAPBEXaggItemX 4 2 5" xfId="45696" xr:uid="{5F039FAA-08C6-45EA-B4FB-6DC381978547}"/>
    <cellStyle name="SAPBEXaggItemX 4 3" xfId="4364" xr:uid="{8DA3221B-1072-436D-B93E-091F9043AFA6}"/>
    <cellStyle name="SAPBEXaggItemX 4 3 2" xfId="8169" xr:uid="{7D1A57A7-0FC3-4D24-9EA1-1EF56DD1F927}"/>
    <cellStyle name="SAPBEXaggItemX 4 3 2 2" xfId="29659" xr:uid="{09946DC3-1BAF-46C7-A5F1-7A85B15FFE61}"/>
    <cellStyle name="SAPBEXaggItemX 4 3 3" xfId="25884" xr:uid="{E7B3C96D-5EE0-4CE9-8092-6A983875FB8A}"/>
    <cellStyle name="SAPBEXaggItemX 4 3 4" xfId="47431" xr:uid="{5452E085-0A4E-4A83-B3EC-15668C03F500}"/>
    <cellStyle name="SAPBEXaggItemX 4 4" xfId="7356" xr:uid="{78828CA9-7237-49F4-81AF-CAF53F369BE7}"/>
    <cellStyle name="SAPBEXaggItemX 4 4 2" xfId="28846" xr:uid="{B9E17AAF-E893-4D19-8B95-B66C09B39921}"/>
    <cellStyle name="SAPBEXaggItemX 4 5" xfId="25072" xr:uid="{209C886B-88B8-41ED-AE06-D85FA19AD487}"/>
    <cellStyle name="SAPBEXaggItemX 4 6" xfId="45695" xr:uid="{EAC7D182-BF31-4C1D-9269-631D13ADC71A}"/>
    <cellStyle name="SAPBEXaggItemX 5" xfId="3061" xr:uid="{2163360F-1EBA-46AC-92FC-8407F3996F24}"/>
    <cellStyle name="SAPBEXaggItemX 5 2" xfId="2421" xr:uid="{3E00B84E-6668-4EAD-B39F-179B35D69D99}"/>
    <cellStyle name="SAPBEXaggItemX 5 2 2" xfId="4362" xr:uid="{5DAE0D01-465F-46A1-BF02-DF014769E855}"/>
    <cellStyle name="SAPBEXaggItemX 5 2 2 2" xfId="8167" xr:uid="{1F37F9F2-454E-4520-8CD4-CEE06583578C}"/>
    <cellStyle name="SAPBEXaggItemX 5 2 2 2 2" xfId="29657" xr:uid="{245CB663-DB98-47A2-9706-48C4ACA38F4D}"/>
    <cellStyle name="SAPBEXaggItemX 5 2 2 3" xfId="25882" xr:uid="{710993E7-E24B-4E87-98C8-EDB4EFD6B0E8}"/>
    <cellStyle name="SAPBEXaggItemX 5 2 2 4" xfId="47434" xr:uid="{DBB5F255-3082-4735-81E9-CB7DF72310BD}"/>
    <cellStyle name="SAPBEXaggItemX 5 2 3" xfId="6458" xr:uid="{7B85E26F-4B04-4CE2-9997-56EF1FEEE70A}"/>
    <cellStyle name="SAPBEXaggItemX 5 2 3 2" xfId="27947" xr:uid="{14CD82A1-05CD-482B-8954-83CE32D54DD6}"/>
    <cellStyle name="SAPBEXaggItemX 5 2 4" xfId="24128" xr:uid="{9D06843F-993D-416C-A0D2-C63BE9ABEF88}"/>
    <cellStyle name="SAPBEXaggItemX 5 2 5" xfId="45698" xr:uid="{4A90EDC1-EC14-4962-8522-5879A2399913}"/>
    <cellStyle name="SAPBEXaggItemX 5 3" xfId="4783" xr:uid="{3EFA3EC0-BFB7-4485-9DD8-EF2E9DBC6F84}"/>
    <cellStyle name="SAPBEXaggItemX 5 3 2" xfId="8551" xr:uid="{F9D61922-C7BC-4C87-A62D-2C2DA84BC798}"/>
    <cellStyle name="SAPBEXaggItemX 5 3 2 2" xfId="30041" xr:uid="{531D3488-ABEC-49F8-A081-992BDD916C95}"/>
    <cellStyle name="SAPBEXaggItemX 5 3 3" xfId="26269" xr:uid="{AFA11463-F0C1-4B31-A57D-2707B885A8E1}"/>
    <cellStyle name="SAPBEXaggItemX 5 3 4" xfId="47433" xr:uid="{C4454402-8025-48B4-99EF-1CBE706716EB}"/>
    <cellStyle name="SAPBEXaggItemX 5 4" xfId="6887" xr:uid="{951641EB-00F9-4D87-810B-39455B729A69}"/>
    <cellStyle name="SAPBEXaggItemX 5 4 2" xfId="28377" xr:uid="{343766C1-FCEF-4065-9D7C-4B91F3C3C5F7}"/>
    <cellStyle name="SAPBEXaggItemX 5 5" xfId="24603" xr:uid="{29EEBD8F-4982-4C81-B3BD-E75E483E5DD4}"/>
    <cellStyle name="SAPBEXaggItemX 5 6" xfId="45697" xr:uid="{BCFB7F26-98A6-4E03-AEAE-AAACCB55CE6E}"/>
    <cellStyle name="SAPBEXaggItemX 6" xfId="2600" xr:uid="{36D0EFE2-180A-46DF-B86D-F7D4017E39C5}"/>
    <cellStyle name="SAPBEXaggItemX 6 2" xfId="2944" xr:uid="{299377B0-F54A-4C08-80E6-FC460D4AF9F8}"/>
    <cellStyle name="SAPBEXaggItemX 6 2 2" xfId="4733" xr:uid="{761C1F39-BA3B-4AEC-8F79-D35FED69A518}"/>
    <cellStyle name="SAPBEXaggItemX 6 2 2 2" xfId="8501" xr:uid="{59FEF732-7C52-4B8D-8CC2-18DCCE9AE95A}"/>
    <cellStyle name="SAPBEXaggItemX 6 2 2 2 2" xfId="29991" xr:uid="{042FC1D2-75B9-4835-A9C9-34D69C1F5525}"/>
    <cellStyle name="SAPBEXaggItemX 6 2 2 3" xfId="26219" xr:uid="{7BDA946C-1F98-4990-805B-6442F1037CA8}"/>
    <cellStyle name="SAPBEXaggItemX 6 2 2 4" xfId="47436" xr:uid="{469399F3-E97E-42F2-A51C-9BDE53F550CB}"/>
    <cellStyle name="SAPBEXaggItemX 6 2 3" xfId="6772" xr:uid="{29A27E62-5C38-4E68-B71D-0282ED7EA473}"/>
    <cellStyle name="SAPBEXaggItemX 6 2 3 2" xfId="28262" xr:uid="{53FB63C6-58FB-4D41-8E0C-2C4117D75C84}"/>
    <cellStyle name="SAPBEXaggItemX 6 2 4" xfId="24488" xr:uid="{C7E0C735-503C-4C71-BAD6-A2EC932CB535}"/>
    <cellStyle name="SAPBEXaggItemX 6 2 5" xfId="45700" xr:uid="{75233A03-65F8-49A0-93E1-25A33169882E}"/>
    <cellStyle name="SAPBEXaggItemX 6 3" xfId="2682" xr:uid="{05FB1FD5-CD0B-4D42-85C6-F6008CAB4570}"/>
    <cellStyle name="SAPBEXaggItemX 6 3 2" xfId="6579" xr:uid="{50073292-3EC4-44AC-AA44-26BFFD171340}"/>
    <cellStyle name="SAPBEXaggItemX 6 3 2 2" xfId="28068" xr:uid="{D22D667F-A6C7-434F-B1B0-94A240AF2E38}"/>
    <cellStyle name="SAPBEXaggItemX 6 3 3" xfId="24286" xr:uid="{600B9496-C8E1-405C-ADA6-42CEFBE90ABD}"/>
    <cellStyle name="SAPBEXaggItemX 6 3 4" xfId="47435" xr:uid="{6D56129D-6A2E-4B78-93D9-785683BD0593}"/>
    <cellStyle name="SAPBEXaggItemX 6 4" xfId="6537" xr:uid="{8B33CEC1-C29B-468D-8B56-DCE49941456F}"/>
    <cellStyle name="SAPBEXaggItemX 6 4 2" xfId="28026" xr:uid="{6F28B501-1163-4BFD-9D58-ABD32C7D2D24}"/>
    <cellStyle name="SAPBEXaggItemX 6 5" xfId="24244" xr:uid="{2C669070-9716-40CF-A63B-D581A3472703}"/>
    <cellStyle name="SAPBEXaggItemX 6 6" xfId="45699" xr:uid="{EB33B9C0-2DD6-4CA3-950F-0491939B9481}"/>
    <cellStyle name="SAPBEXaggItemX 7" xfId="3196" xr:uid="{20937123-C520-4E19-8D52-1E230578432F}"/>
    <cellStyle name="SAPBEXaggItemX 7 2" xfId="3269" xr:uid="{83398B23-9A00-4F10-92D1-04A3A5305703}"/>
    <cellStyle name="SAPBEXaggItemX 7 2 2" xfId="4262" xr:uid="{CA46B842-8CA4-4EBD-A321-0EF4C2CAB336}"/>
    <cellStyle name="SAPBEXaggItemX 7 2 2 2" xfId="8071" xr:uid="{D0F4F7DE-4D1F-4854-8D99-F74948D66EFB}"/>
    <cellStyle name="SAPBEXaggItemX 7 2 2 2 2" xfId="29561" xr:uid="{BE3FD93E-EAB3-4805-A46D-972663C3AF1F}"/>
    <cellStyle name="SAPBEXaggItemX 7 2 2 3" xfId="25786" xr:uid="{D60CD1D8-1513-4040-A87E-2B9DA372715F}"/>
    <cellStyle name="SAPBEXaggItemX 7 2 2 4" xfId="47438" xr:uid="{50B193AF-112F-49B2-95F6-65C88D726205}"/>
    <cellStyle name="SAPBEXaggItemX 7 2 3" xfId="7093" xr:uid="{E4483DE3-BB74-4B9F-9696-DC73FCC5E370}"/>
    <cellStyle name="SAPBEXaggItemX 7 2 3 2" xfId="28583" xr:uid="{3AFFE08C-8AEB-4FEC-B1B6-10F4974638F5}"/>
    <cellStyle name="SAPBEXaggItemX 7 2 4" xfId="24809" xr:uid="{2B63ECD3-1E66-4E3A-A45F-5F9D9781FE6A}"/>
    <cellStyle name="SAPBEXaggItemX 7 2 5" xfId="45702" xr:uid="{E4ABC66C-C3A9-432D-A532-E8BB80EFF0C1}"/>
    <cellStyle name="SAPBEXaggItemX 7 3" xfId="3344" xr:uid="{F893ACA3-C89B-431E-9CA6-BD02D15682F6}"/>
    <cellStyle name="SAPBEXaggItemX 7 3 2" xfId="7169" xr:uid="{A9B51480-EDDE-4647-BBB6-FC8B31932AE5}"/>
    <cellStyle name="SAPBEXaggItemX 7 3 2 2" xfId="28659" xr:uid="{72DA90E1-48F7-4C6B-93E3-62908CBB596F}"/>
    <cellStyle name="SAPBEXaggItemX 7 3 3" xfId="24886" xr:uid="{4D029323-66B6-49D6-AB9F-242A50317016}"/>
    <cellStyle name="SAPBEXaggItemX 7 3 4" xfId="47437" xr:uid="{CEB93487-BFD1-4CF0-9245-63CC43C828F1}"/>
    <cellStyle name="SAPBEXaggItemX 7 4" xfId="7022" xr:uid="{B6C45293-94A6-402E-982B-238DA671CA11}"/>
    <cellStyle name="SAPBEXaggItemX 7 4 2" xfId="28512" xr:uid="{A50DF4B9-8AE8-4339-B38D-C420CBABA128}"/>
    <cellStyle name="SAPBEXaggItemX 7 5" xfId="24738" xr:uid="{1072C140-A0ED-4989-8784-326D8656F2B9}"/>
    <cellStyle name="SAPBEXaggItemX 7 6" xfId="45701" xr:uid="{16DDFBBA-8A99-4CC9-BBAA-005DFC3ECF1F}"/>
    <cellStyle name="SAPBEXaggItemX 8" xfId="3156" xr:uid="{50CD22B5-7946-4E31-A367-1002174F093B}"/>
    <cellStyle name="SAPBEXaggItemX 8 2" xfId="3520" xr:uid="{48A47C57-8EAC-4E57-B273-316CA786A7CD}"/>
    <cellStyle name="SAPBEXaggItemX 8 2 2" xfId="4360" xr:uid="{E86C3E3F-7372-4D5B-AA11-0EFA204A238F}"/>
    <cellStyle name="SAPBEXaggItemX 8 2 2 2" xfId="8165" xr:uid="{4513BA17-782F-42A6-BBCB-57110F30FE06}"/>
    <cellStyle name="SAPBEXaggItemX 8 2 2 2 2" xfId="29655" xr:uid="{C0F21BEB-3D41-4C50-BE1D-8969FEB76AF9}"/>
    <cellStyle name="SAPBEXaggItemX 8 2 2 3" xfId="25880" xr:uid="{5FB99F4B-19B6-42EC-B8FC-08E8CB7D6EDD}"/>
    <cellStyle name="SAPBEXaggItemX 8 2 2 4" xfId="47440" xr:uid="{8DF2A434-1BFA-42AE-A1AD-8ECE8729755F}"/>
    <cellStyle name="SAPBEXaggItemX 8 2 3" xfId="7340" xr:uid="{C74C5616-E07C-4508-9028-8ECBC6D8B9E0}"/>
    <cellStyle name="SAPBEXaggItemX 8 2 3 2" xfId="28830" xr:uid="{D6375458-81B5-45D5-8A66-DDEFDF4245B1}"/>
    <cellStyle name="SAPBEXaggItemX 8 2 4" xfId="25056" xr:uid="{A61374FD-2C09-4B9F-9435-64865A77B5AE}"/>
    <cellStyle name="SAPBEXaggItemX 8 2 5" xfId="45704" xr:uid="{411AB010-8240-4FD0-87F6-B42CC95A6D41}"/>
    <cellStyle name="SAPBEXaggItemX 8 3" xfId="4737" xr:uid="{29E5EAC8-F221-4927-ACBF-F5512EC50E41}"/>
    <cellStyle name="SAPBEXaggItemX 8 3 2" xfId="8505" xr:uid="{501CE7D1-DD71-4DE8-B5B6-C0E23EDA9E7E}"/>
    <cellStyle name="SAPBEXaggItemX 8 3 2 2" xfId="29995" xr:uid="{FFC11AE2-3FCA-4677-B6B7-769C1DB49C9F}"/>
    <cellStyle name="SAPBEXaggItemX 8 3 3" xfId="26223" xr:uid="{F8CC90BB-BE8B-44CB-96C1-B833744EB05A}"/>
    <cellStyle name="SAPBEXaggItemX 8 3 4" xfId="47439" xr:uid="{AED67238-C575-460C-9B69-3ADAB4E321FD}"/>
    <cellStyle name="SAPBEXaggItemX 8 4" xfId="6983" xr:uid="{EA251CEC-5EB9-441E-9083-5E7707BB0AD9}"/>
    <cellStyle name="SAPBEXaggItemX 8 4 2" xfId="28473" xr:uid="{13DFB42D-7482-4D2D-85DA-52C7591061C6}"/>
    <cellStyle name="SAPBEXaggItemX 8 5" xfId="24699" xr:uid="{3F9D20F0-76CE-4BCF-9CFB-6AA2527CCC7C}"/>
    <cellStyle name="SAPBEXaggItemX 8 6" xfId="45703" xr:uid="{A2681CAF-6CDF-49C1-950E-70AA96B8DDC0}"/>
    <cellStyle name="SAPBEXaggItemX 9" xfId="3179" xr:uid="{35B5A8BC-24C9-4DA4-B6B6-985869EFA791}"/>
    <cellStyle name="SAPBEXaggItemX 9 2" xfId="3487" xr:uid="{09B092D0-6C13-453F-99F8-EEA05D449B32}"/>
    <cellStyle name="SAPBEXaggItemX 9 2 2" xfId="4735" xr:uid="{E7C1EF29-E60F-442E-856E-AF8C1DBB33F8}"/>
    <cellStyle name="SAPBEXaggItemX 9 2 2 2" xfId="8503" xr:uid="{5910F22C-5D18-4CC7-9FF6-62C6D33CA39F}"/>
    <cellStyle name="SAPBEXaggItemX 9 2 2 2 2" xfId="29993" xr:uid="{7F59D8A9-112E-402C-93CC-AC56D55F05E2}"/>
    <cellStyle name="SAPBEXaggItemX 9 2 2 3" xfId="26221" xr:uid="{9904B91C-35F2-471B-983B-84CECA244249}"/>
    <cellStyle name="SAPBEXaggItemX 9 2 2 4" xfId="47442" xr:uid="{A7504EDF-0D42-4CFA-85BA-1868F3C3F34B}"/>
    <cellStyle name="SAPBEXaggItemX 9 2 3" xfId="7309" xr:uid="{1E26397D-8CA6-4AB4-AAE2-DAFC3818B1C6}"/>
    <cellStyle name="SAPBEXaggItemX 9 2 3 2" xfId="28799" xr:uid="{74B902E7-D73E-47E4-9437-B77D58DDF02E}"/>
    <cellStyle name="SAPBEXaggItemX 9 2 4" xfId="25025" xr:uid="{7C76147E-CFC1-4ACE-BB55-1471E6A40C8D}"/>
    <cellStyle name="SAPBEXaggItemX 9 2 5" xfId="45706" xr:uid="{D74D6703-ECF3-4BDC-B3BC-F072B8FE2F4E}"/>
    <cellStyle name="SAPBEXaggItemX 9 3" xfId="2972" xr:uid="{54A13F86-3710-4347-AEEB-457F9AEBB149}"/>
    <cellStyle name="SAPBEXaggItemX 9 3 2" xfId="6799" xr:uid="{C5929F37-0E67-4A39-9CAC-2F5C2FB749BC}"/>
    <cellStyle name="SAPBEXaggItemX 9 3 2 2" xfId="28289" xr:uid="{01782508-9F7A-4669-A09F-7DA1024B26B5}"/>
    <cellStyle name="SAPBEXaggItemX 9 3 3" xfId="24515" xr:uid="{A1B9BC0E-1D2A-42D3-A182-A50EE528B6ED}"/>
    <cellStyle name="SAPBEXaggItemX 9 3 4" xfId="47441" xr:uid="{E96E1412-3559-43F7-9775-17F02C7FCC72}"/>
    <cellStyle name="SAPBEXaggItemX 9 4" xfId="7006" xr:uid="{21EF1FE1-09FE-4CDC-884F-FF58EF3B6F30}"/>
    <cellStyle name="SAPBEXaggItemX 9 4 2" xfId="28496" xr:uid="{907EF737-067D-466F-A20A-DFF79A96476A}"/>
    <cellStyle name="SAPBEXaggItemX 9 5" xfId="24722" xr:uid="{0ED8EB50-A410-492B-A1ED-D1580644136D}"/>
    <cellStyle name="SAPBEXaggItemX 9 6" xfId="45705" xr:uid="{20CD9059-FC91-4E41-B02B-46F4A4BE3888}"/>
    <cellStyle name="SAPBEXchaText" xfId="1629" xr:uid="{4F7750F0-435B-4C42-8075-B0DDF60600CC}"/>
    <cellStyle name="SAPBEXchaText 10" xfId="3083" xr:uid="{CEC06758-8D50-41EA-B19F-515782E5D36C}"/>
    <cellStyle name="SAPBEXchaText 10 2" xfId="4359" xr:uid="{DD2D38F6-C7D6-4FAE-AF7B-78A1D7B6D870}"/>
    <cellStyle name="SAPBEXchaText 10 2 2" xfId="8164" xr:uid="{119A6C8C-202B-42CA-BFAF-19F37F85D7F6}"/>
    <cellStyle name="SAPBEXchaText 10 2 2 2" xfId="29654" xr:uid="{1FBB0C32-74AB-456D-A96C-92DF0F8DEDEF}"/>
    <cellStyle name="SAPBEXchaText 10 2 3" xfId="25879" xr:uid="{5EAC2C1A-865A-4DC7-9CBF-F9F90F6D6C22}"/>
    <cellStyle name="SAPBEXchaText 10 2 4" xfId="47443" xr:uid="{EB621B6D-586A-4C49-BF91-5EF1E1360C75}"/>
    <cellStyle name="SAPBEXchaText 10 3" xfId="6909" xr:uid="{9AC25033-B398-4A87-A3CB-420E9782487A}"/>
    <cellStyle name="SAPBEXchaText 10 3 2" xfId="28399" xr:uid="{762FC81B-0A3A-4A7F-BB9A-B847DB8C9710}"/>
    <cellStyle name="SAPBEXchaText 10 4" xfId="24625" xr:uid="{658A2946-8D5C-4202-8B64-F27391DB1378}"/>
    <cellStyle name="SAPBEXchaText 10 5" xfId="45707" xr:uid="{09F45971-F80E-4B05-8BD0-5C193D82B199}"/>
    <cellStyle name="SAPBEXchaText 11" xfId="3493" xr:uid="{20E4543A-E7DD-435E-A3FE-2529F315C6D6}"/>
    <cellStyle name="SAPBEXchaText 11 2" xfId="3248" xr:uid="{CC050E94-708F-4837-AD9D-BDA62F2A0788}"/>
    <cellStyle name="SAPBEXchaText 11 2 2" xfId="7072" xr:uid="{4B06B544-3ACE-418B-9602-F26BB46EF15B}"/>
    <cellStyle name="SAPBEXchaText 11 2 2 2" xfId="28562" xr:uid="{A0F34CA0-639E-4959-AE02-F06929FD251F}"/>
    <cellStyle name="SAPBEXchaText 11 2 3" xfId="24788" xr:uid="{09D773C5-B63B-4939-B8FA-F6C202FB72E4}"/>
    <cellStyle name="SAPBEXchaText 11 2 4" xfId="47444" xr:uid="{FF8096BF-F976-4E53-ADAC-8D69CAD2B2D0}"/>
    <cellStyle name="SAPBEXchaText 11 3" xfId="7314" xr:uid="{F6F302B1-0C70-4A9D-BB0D-7DB4B5DE93AD}"/>
    <cellStyle name="SAPBEXchaText 11 3 2" xfId="28804" xr:uid="{B42B16C0-C805-4F85-AD05-27EBE56DE7B7}"/>
    <cellStyle name="SAPBEXchaText 11 4" xfId="25030" xr:uid="{33C8CEF9-3C2B-4B7E-BF2F-4CC6AD2FF9E3}"/>
    <cellStyle name="SAPBEXchaText 11 5" xfId="45708" xr:uid="{F2FFB21C-A763-4CCA-B810-C73CA68BF907}"/>
    <cellStyle name="SAPBEXchaText 12" xfId="3428" xr:uid="{FBF6B638-E02D-489B-A0E6-9D12CB0A248D}"/>
    <cellStyle name="SAPBEXchaText 12 2" xfId="4739" xr:uid="{04FB58EF-2255-4B2A-8199-251503500C00}"/>
    <cellStyle name="SAPBEXchaText 12 2 2" xfId="8507" xr:uid="{969C8334-D6EF-4887-A8FF-D80862A37B39}"/>
    <cellStyle name="SAPBEXchaText 12 2 2 2" xfId="29997" xr:uid="{EEADEC9C-FC33-4032-8A1D-5E4FBC7D2378}"/>
    <cellStyle name="SAPBEXchaText 12 2 3" xfId="26225" xr:uid="{0E134DE3-2A88-4151-B256-474C20B66234}"/>
    <cellStyle name="SAPBEXchaText 12 2 4" xfId="47445" xr:uid="{19E46686-99A9-4E52-85F9-B996202F4F27}"/>
    <cellStyle name="SAPBEXchaText 12 3" xfId="7254" xr:uid="{E4B396FB-E0B8-482F-B4A1-A7195E78ED08}"/>
    <cellStyle name="SAPBEXchaText 12 3 2" xfId="28744" xr:uid="{78E97C59-C282-4ADB-9FE7-22DE1C5B3FE6}"/>
    <cellStyle name="SAPBEXchaText 12 4" xfId="24970" xr:uid="{375E83D9-15EA-46FA-9910-BC124801DC23}"/>
    <cellStyle name="SAPBEXchaText 12 5" xfId="45709" xr:uid="{AA2774E2-A515-471A-B878-65C9AA1AEDC5}"/>
    <cellStyle name="SAPBEXchaText 13" xfId="2680" xr:uid="{85DCA86F-3881-4537-A702-F878A4630328}"/>
    <cellStyle name="SAPBEXchaText 13 2" xfId="4358" xr:uid="{F6864895-6475-41B1-B9AC-748C5A883DD3}"/>
    <cellStyle name="SAPBEXchaText 13 2 2" xfId="8163" xr:uid="{B669FC74-6782-42F8-8C8C-58C3298FA51D}"/>
    <cellStyle name="SAPBEXchaText 13 2 2 2" xfId="29653" xr:uid="{657F9746-B244-40E7-82E0-DD60A37D03AE}"/>
    <cellStyle name="SAPBEXchaText 13 2 3" xfId="25878" xr:uid="{500D9FAC-910F-4E53-9C25-1397C868C4DE}"/>
    <cellStyle name="SAPBEXchaText 13 2 4" xfId="47446" xr:uid="{C5734004-C99A-4A89-98DF-82E7DB4E70F3}"/>
    <cellStyle name="SAPBEXchaText 13 3" xfId="6577" xr:uid="{31F38904-96AE-4C13-B738-AAAA642B25DA}"/>
    <cellStyle name="SAPBEXchaText 13 3 2" xfId="28066" xr:uid="{259BD1D1-46EF-43A4-BB9B-9E0A26EA4354}"/>
    <cellStyle name="SAPBEXchaText 13 4" xfId="24284" xr:uid="{65F29520-70D8-4EB9-AA72-555BA7996227}"/>
    <cellStyle name="SAPBEXchaText 13 5" xfId="45710" xr:uid="{3FC195F5-1212-4C53-A035-8480D0F90EE4}"/>
    <cellStyle name="SAPBEXchaText 14" xfId="3157" xr:uid="{3AA2B004-86EE-46EB-880B-9E3F4FD30418}"/>
    <cellStyle name="SAPBEXchaText 14 2" xfId="2351" xr:uid="{58DB657B-3416-485A-80D5-AC1161E2DE89}"/>
    <cellStyle name="SAPBEXchaText 14 2 2" xfId="6414" xr:uid="{B98AFDC8-8F40-437B-9360-FEF1865D056C}"/>
    <cellStyle name="SAPBEXchaText 14 2 2 2" xfId="27903" xr:uid="{40799444-D838-4DA4-ACCF-19327C403FDC}"/>
    <cellStyle name="SAPBEXchaText 14 2 3" xfId="24063" xr:uid="{C3C57657-A268-4912-AD19-5E75C864B88F}"/>
    <cellStyle name="SAPBEXchaText 14 2 4" xfId="47447" xr:uid="{38E0F95C-5C21-43A0-B3DE-CF7732A68D19}"/>
    <cellStyle name="SAPBEXchaText 14 3" xfId="6984" xr:uid="{38D32DE7-CC2A-42C5-8FD4-FDAA4DAA6047}"/>
    <cellStyle name="SAPBEXchaText 14 3 2" xfId="28474" xr:uid="{BAD46543-3B8D-4C2F-A9FC-B2DBD6F8EEC2}"/>
    <cellStyle name="SAPBEXchaText 14 4" xfId="24700" xr:uid="{2809BA52-67EA-40D2-9699-C02D61517530}"/>
    <cellStyle name="SAPBEXchaText 14 5" xfId="45711" xr:uid="{BE23D4CA-C1FB-458C-A2B8-F8721A8BE5EA}"/>
    <cellStyle name="SAPBEXchaText 15" xfId="2955" xr:uid="{46DA8130-DC70-4768-8E19-A50ABFED165D}"/>
    <cellStyle name="SAPBEXchaText 15 2" xfId="4781" xr:uid="{9AD0B3DE-2A56-4481-B413-BEA98D96E519}"/>
    <cellStyle name="SAPBEXchaText 15 2 2" xfId="8549" xr:uid="{1FA9CE71-01BB-4879-9500-F9D396A8C807}"/>
    <cellStyle name="SAPBEXchaText 15 2 2 2" xfId="30039" xr:uid="{EDC4EC68-8CC7-457E-9139-B6030197A888}"/>
    <cellStyle name="SAPBEXchaText 15 2 3" xfId="26267" xr:uid="{4267A6DF-7C9B-4DB5-8697-8F9049556B63}"/>
    <cellStyle name="SAPBEXchaText 15 2 4" xfId="47448" xr:uid="{E8B9266C-B4F9-4685-BE06-05F64624F12A}"/>
    <cellStyle name="SAPBEXchaText 15 3" xfId="6783" xr:uid="{DDCF00CC-E3CC-4F15-B2FD-579054B9F96E}"/>
    <cellStyle name="SAPBEXchaText 15 3 2" xfId="28273" xr:uid="{020886F6-C191-4D6D-9EF3-575DED63D7AC}"/>
    <cellStyle name="SAPBEXchaText 15 4" xfId="24499" xr:uid="{EE823F1E-7F84-48AE-8AF3-46D2F6439FB5}"/>
    <cellStyle name="SAPBEXchaText 15 5" xfId="45712" xr:uid="{A783B507-5D9B-41D5-BDC8-78ECE6B920F4}"/>
    <cellStyle name="SAPBEXchaText 16" xfId="2957" xr:uid="{0E1A183A-91A5-4A8C-9022-CA2819E4B5D9}"/>
    <cellStyle name="SAPBEXchaText 16 2" xfId="4357" xr:uid="{6AE34150-9251-4C86-81E9-5FB483AEB5C9}"/>
    <cellStyle name="SAPBEXchaText 16 2 2" xfId="8162" xr:uid="{B36845EE-BFA1-4484-82C3-BF50DEDD705B}"/>
    <cellStyle name="SAPBEXchaText 16 2 2 2" xfId="29652" xr:uid="{87931898-B893-4553-974E-AC3B794F2E58}"/>
    <cellStyle name="SAPBEXchaText 16 2 3" xfId="25877" xr:uid="{22EB56B0-7D64-4BCF-B94E-12F4175C1562}"/>
    <cellStyle name="SAPBEXchaText 16 2 4" xfId="47449" xr:uid="{A9C229D3-FFEE-4F8C-BDC5-B21610FED8B2}"/>
    <cellStyle name="SAPBEXchaText 16 3" xfId="6785" xr:uid="{F939E15A-C72A-463D-B7D6-B4A7EF6EA73A}"/>
    <cellStyle name="SAPBEXchaText 16 3 2" xfId="28275" xr:uid="{E0C040A3-2310-41EF-9E4F-D82A302319E7}"/>
    <cellStyle name="SAPBEXchaText 16 4" xfId="24501" xr:uid="{1EF1563D-05E3-4F88-9FAE-5BED505A2C9F}"/>
    <cellStyle name="SAPBEXchaText 16 5" xfId="45713" xr:uid="{0AC48B43-7686-4315-BAFE-98C5E8462870}"/>
    <cellStyle name="SAPBEXchaText 17" xfId="3204" xr:uid="{638515C1-93F2-4AE8-B53E-1A76CAA3077B}"/>
    <cellStyle name="SAPBEXchaText 17 2" xfId="3195" xr:uid="{75304C51-375B-4149-B4AA-97DD3A7364BF}"/>
    <cellStyle name="SAPBEXchaText 17 2 2" xfId="7021" xr:uid="{C073D412-1F1B-4191-9810-3E9ADD241668}"/>
    <cellStyle name="SAPBEXchaText 17 2 2 2" xfId="28511" xr:uid="{F570B996-6E7E-4DCC-9484-6BC385CB1D4C}"/>
    <cellStyle name="SAPBEXchaText 17 2 3" xfId="24737" xr:uid="{06C6BE56-1BF1-485E-AE15-F4B1C76EDA63}"/>
    <cellStyle name="SAPBEXchaText 17 2 4" xfId="47450" xr:uid="{1B8A69FC-140F-415A-8E9A-EA21C0B5C5DB}"/>
    <cellStyle name="SAPBEXchaText 17 3" xfId="7029" xr:uid="{FE3D19E3-ED11-483D-AF1C-E2F7D2D1719C}"/>
    <cellStyle name="SAPBEXchaText 17 3 2" xfId="28519" xr:uid="{723CBBE4-CD55-4E06-9984-F6B2B5F1A10C}"/>
    <cellStyle name="SAPBEXchaText 17 4" xfId="24745" xr:uid="{ED51A5E0-AB1F-4160-9CA9-7709DD079BB7}"/>
    <cellStyle name="SAPBEXchaText 17 5" xfId="45714" xr:uid="{8D035A9C-7EDF-4304-9E6B-A2EE67EC420C}"/>
    <cellStyle name="SAPBEXchaText 18" xfId="3238" xr:uid="{F1731E0E-F2EA-4998-9396-D6BE91F3182D}"/>
    <cellStyle name="SAPBEXchaText 18 2" xfId="4490" xr:uid="{167F44C6-E186-4B55-BE3E-52F075384F28}"/>
    <cellStyle name="SAPBEXchaText 18 2 2" xfId="8288" xr:uid="{BE0C8F49-3E7D-4911-BA2C-6CD08A2A99E4}"/>
    <cellStyle name="SAPBEXchaText 18 2 2 2" xfId="29778" xr:uid="{F801D0D3-8DB1-4BCE-A3F5-36F8DEF8A7AF}"/>
    <cellStyle name="SAPBEXchaText 18 2 3" xfId="26003" xr:uid="{7D942F8B-B081-4B7B-992C-CD39C85BC15F}"/>
    <cellStyle name="SAPBEXchaText 18 2 4" xfId="47451" xr:uid="{E19A2476-05C0-4BE8-B483-D4EBB923860D}"/>
    <cellStyle name="SAPBEXchaText 18 3" xfId="7063" xr:uid="{B27D76B5-B5FF-4E44-909B-F0C55F9C6C90}"/>
    <cellStyle name="SAPBEXchaText 18 3 2" xfId="28553" xr:uid="{E75646A3-7FBF-44C1-9C61-3C6CE6B75458}"/>
    <cellStyle name="SAPBEXchaText 18 4" xfId="24779" xr:uid="{5463EED8-9366-40CD-AA81-C36718AFCCA6}"/>
    <cellStyle name="SAPBEXchaText 18 5" xfId="45715" xr:uid="{0FD071E6-A5C5-488D-8D0B-21F1CBEA26BB}"/>
    <cellStyle name="SAPBEXchaText 19" xfId="2370" xr:uid="{1FB3697E-4E8E-42F8-8C04-288BFD9211F9}"/>
    <cellStyle name="SAPBEXchaText 19 2" xfId="4356" xr:uid="{CE367DB6-0332-4B23-9C7C-AD9F8A938F15}"/>
    <cellStyle name="SAPBEXchaText 19 2 2" xfId="8161" xr:uid="{0F58F59A-BB6F-43F4-823F-53CA71400E57}"/>
    <cellStyle name="SAPBEXchaText 19 2 2 2" xfId="29651" xr:uid="{7455B840-4D77-4E1E-AEB7-16D92FC65F8C}"/>
    <cellStyle name="SAPBEXchaText 19 2 3" xfId="25876" xr:uid="{E7AFEFA0-653D-435F-B7B5-ACAB1F5EF5B2}"/>
    <cellStyle name="SAPBEXchaText 19 2 4" xfId="47452" xr:uid="{267DC6C0-47CB-47F2-86A0-608352DD7461}"/>
    <cellStyle name="SAPBEXchaText 19 3" xfId="6433" xr:uid="{893817A4-D0C5-4244-9084-66C0E9DCB63B}"/>
    <cellStyle name="SAPBEXchaText 19 3 2" xfId="27922" xr:uid="{3B51C794-926E-46CB-9874-BC328B1AE605}"/>
    <cellStyle name="SAPBEXchaText 19 4" xfId="24082" xr:uid="{A474BC05-4AC7-48A9-80E7-8FB870BD8BCF}"/>
    <cellStyle name="SAPBEXchaText 19 5" xfId="45716" xr:uid="{94164FF2-24D8-4D58-B221-765E879726B1}"/>
    <cellStyle name="SAPBEXchaText 2" xfId="3551" xr:uid="{218BF9FB-1691-4277-984F-F7949CEAEC31}"/>
    <cellStyle name="SAPBEXchaText 2 10" xfId="7369" xr:uid="{F2BA1ACF-7641-45D6-8968-CBA31C007F81}"/>
    <cellStyle name="SAPBEXchaText 2 10 2" xfId="28859" xr:uid="{08DE5E3A-D47B-4034-B9FE-95427DB877A3}"/>
    <cellStyle name="SAPBEXchaText 2 11" xfId="25085" xr:uid="{53147C2A-4605-473C-A700-6D7DD74F4158}"/>
    <cellStyle name="SAPBEXchaText 2 12" xfId="45717" xr:uid="{6F19E8D1-0DB4-493A-976E-547983F3DB31}"/>
    <cellStyle name="SAPBEXchaText 2 2" xfId="3524" xr:uid="{1B641BA6-4BE6-46FC-AEE6-F73DDEE3B094}"/>
    <cellStyle name="SAPBEXchaText 2 2 2" xfId="4248" xr:uid="{C1B76CDD-FB22-48A6-B385-1D0E9AAEBB4F}"/>
    <cellStyle name="SAPBEXchaText 2 2 2 2" xfId="8058" xr:uid="{D3B054AF-39E1-4B19-AA7C-CA4FB5CBC664}"/>
    <cellStyle name="SAPBEXchaText 2 2 2 2 2" xfId="29548" xr:uid="{B29F29E7-D8E9-44D5-9EF8-800E4665C8F5}"/>
    <cellStyle name="SAPBEXchaText 2 2 2 3" xfId="25773" xr:uid="{8FCEBFC4-743D-4A12-A713-61BC72A234E4}"/>
    <cellStyle name="SAPBEXchaText 2 2 2 4" xfId="47454" xr:uid="{F86397A3-167C-4CBF-B446-665636314FF7}"/>
    <cellStyle name="SAPBEXchaText 2 2 3" xfId="7343" xr:uid="{6170DC12-0D2A-43AC-9F90-D1864F2ED26F}"/>
    <cellStyle name="SAPBEXchaText 2 2 3 2" xfId="28833" xr:uid="{B95F9F32-62B2-474A-9CE0-1B484692B066}"/>
    <cellStyle name="SAPBEXchaText 2 2 4" xfId="25059" xr:uid="{D205ED5D-9EC8-4BD5-BBB8-AD7B7E0507AA}"/>
    <cellStyle name="SAPBEXchaText 2 2 5" xfId="45718" xr:uid="{126B428F-4ECF-44D3-890F-4B21F7CD6E3F}"/>
    <cellStyle name="SAPBEXchaText 2 3" xfId="3072" xr:uid="{1BB9BC23-3BA6-4207-902B-6D573D0BF25E}"/>
    <cellStyle name="SAPBEXchaText 2 3 2" xfId="4354" xr:uid="{253AB37D-11EB-418B-A15E-D2BD051AD4EF}"/>
    <cellStyle name="SAPBEXchaText 2 3 2 2" xfId="8159" xr:uid="{4F172A31-CD15-4D00-851C-92DDC228B55C}"/>
    <cellStyle name="SAPBEXchaText 2 3 2 2 2" xfId="29649" xr:uid="{1A509F73-4715-4584-8D24-E21BE2F8FB17}"/>
    <cellStyle name="SAPBEXchaText 2 3 2 3" xfId="25874" xr:uid="{7F7C8429-7116-4E3A-BECD-0504AB82A5B0}"/>
    <cellStyle name="SAPBEXchaText 2 3 2 4" xfId="47455" xr:uid="{95B5D117-111A-492F-8275-DBB35C113FB8}"/>
    <cellStyle name="SAPBEXchaText 2 3 3" xfId="6898" xr:uid="{30701ADB-1FAC-44F6-8904-E7FCFB2E82CA}"/>
    <cellStyle name="SAPBEXchaText 2 3 3 2" xfId="28388" xr:uid="{8A3F63F1-B4FF-4869-B10C-AF79EFBE94C1}"/>
    <cellStyle name="SAPBEXchaText 2 3 4" xfId="24614" xr:uid="{71331C4B-23A6-48DD-9997-8A687D98C729}"/>
    <cellStyle name="SAPBEXchaText 2 3 5" xfId="45719" xr:uid="{B7709DF1-5E3B-44FC-B027-B6E61E45D828}"/>
    <cellStyle name="SAPBEXchaText 2 4" xfId="3078" xr:uid="{E4081D01-0B1F-418E-BC56-2D21ED54E241}"/>
    <cellStyle name="SAPBEXchaText 2 4 2" xfId="4351" xr:uid="{7BBD3E6A-93A5-4772-9339-7B5FA6BCDE9C}"/>
    <cellStyle name="SAPBEXchaText 2 4 2 2" xfId="8157" xr:uid="{BC47DE6F-9EFB-4C9A-9922-245ACA06D7BA}"/>
    <cellStyle name="SAPBEXchaText 2 4 2 2 2" xfId="29647" xr:uid="{BAA7B62E-551F-4131-A624-ABD013E66AE1}"/>
    <cellStyle name="SAPBEXchaText 2 4 2 3" xfId="25872" xr:uid="{69859BC0-73BE-40FA-BD79-77FE33D8C617}"/>
    <cellStyle name="SAPBEXchaText 2 4 2 4" xfId="47456" xr:uid="{AE41C1BD-CE1F-47CC-BE4E-F7F6EB78B4CC}"/>
    <cellStyle name="SAPBEXchaText 2 4 3" xfId="6904" xr:uid="{5CBAEA10-7626-456F-AD82-84ACD98816A9}"/>
    <cellStyle name="SAPBEXchaText 2 4 3 2" xfId="28394" xr:uid="{518EA152-71E0-4EEC-8C0D-1315DAED6EB2}"/>
    <cellStyle name="SAPBEXchaText 2 4 4" xfId="24620" xr:uid="{9D5C6649-A7B5-44F8-AE94-727BB366610C}"/>
    <cellStyle name="SAPBEXchaText 2 4 5" xfId="45720" xr:uid="{9969F1E1-AE09-457A-91F2-582678B4D05C}"/>
    <cellStyle name="SAPBEXchaText 2 5" xfId="3319" xr:uid="{FBE42F4C-6B4F-47C6-B216-4AA5716F916A}"/>
    <cellStyle name="SAPBEXchaText 2 5 2" xfId="4352" xr:uid="{A2A93B53-8637-436D-A634-2D4F0A19D998}"/>
    <cellStyle name="SAPBEXchaText 2 5 2 2" xfId="8158" xr:uid="{C5F5D625-0F9E-4D0F-8D95-712555D28B5B}"/>
    <cellStyle name="SAPBEXchaText 2 5 2 2 2" xfId="29648" xr:uid="{2ECDB6E0-23C3-4575-AEE7-D137D392162E}"/>
    <cellStyle name="SAPBEXchaText 2 5 2 3" xfId="25873" xr:uid="{598E9AF3-300E-4577-8A48-5227C1AA021A}"/>
    <cellStyle name="SAPBEXchaText 2 5 2 4" xfId="47457" xr:uid="{1C64C3AC-5F7A-4338-B56B-67DB5197302A}"/>
    <cellStyle name="SAPBEXchaText 2 5 3" xfId="7143" xr:uid="{737F6408-7D3F-40EE-8CB0-5F4B07CAA3A1}"/>
    <cellStyle name="SAPBEXchaText 2 5 3 2" xfId="28633" xr:uid="{FC1EE98E-049F-446E-AE2F-B515A3A993A4}"/>
    <cellStyle name="SAPBEXchaText 2 5 4" xfId="24860" xr:uid="{DEBE1800-5AD5-4585-B5A4-FD441C0C19D0}"/>
    <cellStyle name="SAPBEXchaText 2 5 5" xfId="45721" xr:uid="{52BA79A8-D1F8-4DBC-9016-3D368A31D746}"/>
    <cellStyle name="SAPBEXchaText 2 6" xfId="3276" xr:uid="{6FE1919E-A811-4C17-A87E-EFE861CE2030}"/>
    <cellStyle name="SAPBEXchaText 2 6 2" xfId="3353" xr:uid="{004EA497-AEE8-431A-B85B-431D785545E4}"/>
    <cellStyle name="SAPBEXchaText 2 6 2 2" xfId="7179" xr:uid="{CCCA65CB-57E1-4173-B378-97DC29512DC2}"/>
    <cellStyle name="SAPBEXchaText 2 6 2 2 2" xfId="28669" xr:uid="{41305057-55F6-476D-8762-5A92D076894E}"/>
    <cellStyle name="SAPBEXchaText 2 6 2 3" xfId="24895" xr:uid="{0EFA9895-31CD-49D9-BEDA-345D8D2DF034}"/>
    <cellStyle name="SAPBEXchaText 2 6 2 4" xfId="47458" xr:uid="{70191AF7-9CEE-4B79-8F30-DE3C201B92A9}"/>
    <cellStyle name="SAPBEXchaText 2 6 3" xfId="7100" xr:uid="{F84073AC-351E-47E2-8623-EAB7659F7243}"/>
    <cellStyle name="SAPBEXchaText 2 6 3 2" xfId="28590" xr:uid="{087F2799-7D75-4E53-BE8F-9B6A595A7D03}"/>
    <cellStyle name="SAPBEXchaText 2 6 4" xfId="24816" xr:uid="{18997810-BB4D-47C1-8FE3-E94100B65EAA}"/>
    <cellStyle name="SAPBEXchaText 2 6 5" xfId="45722" xr:uid="{36282FBF-775C-420D-A0EB-33233FD7D2A6}"/>
    <cellStyle name="SAPBEXchaText 2 7" xfId="3517" xr:uid="{BCBBEF68-99C8-4E11-A6EC-51C3C067871C}"/>
    <cellStyle name="SAPBEXchaText 2 7 2" xfId="4349" xr:uid="{33D950A8-A34E-40A3-BF57-9F00201F33C9}"/>
    <cellStyle name="SAPBEXchaText 2 7 2 2" xfId="8155" xr:uid="{F732CF33-3985-4D2B-BB72-8CED0C84EC07}"/>
    <cellStyle name="SAPBEXchaText 2 7 2 2 2" xfId="29645" xr:uid="{8916A625-6E13-4011-9AB9-BE56B5541EC1}"/>
    <cellStyle name="SAPBEXchaText 2 7 2 3" xfId="25870" xr:uid="{7A590F74-C1B0-42DF-B7E9-C7C0BF913FF7}"/>
    <cellStyle name="SAPBEXchaText 2 7 2 4" xfId="47459" xr:uid="{467F4C3D-B787-452F-AD7A-59A9E3F23541}"/>
    <cellStyle name="SAPBEXchaText 2 7 3" xfId="7337" xr:uid="{E00214D6-8624-4DD1-8746-FF4337D55F21}"/>
    <cellStyle name="SAPBEXchaText 2 7 3 2" xfId="28827" xr:uid="{0DE54F9D-4E68-45AC-AC78-49C5B5973DF5}"/>
    <cellStyle name="SAPBEXchaText 2 7 4" xfId="25053" xr:uid="{E259FC84-D7B5-4C5C-8521-95FC04570603}"/>
    <cellStyle name="SAPBEXchaText 2 7 5" xfId="45723" xr:uid="{16755D9C-E7C3-466F-8E88-C0D099FA758F}"/>
    <cellStyle name="SAPBEXchaText 2 8" xfId="3433" xr:uid="{6013BAC4-C9BB-4ECA-AB56-E919E7958AAB}"/>
    <cellStyle name="SAPBEXchaText 2 8 2" xfId="4350" xr:uid="{501A5A85-D706-4B67-A4DC-2A054D3FABFD}"/>
    <cellStyle name="SAPBEXchaText 2 8 2 2" xfId="8156" xr:uid="{81F67C11-E408-4EFE-8D4C-05CBECFB2FAC}"/>
    <cellStyle name="SAPBEXchaText 2 8 2 2 2" xfId="29646" xr:uid="{665C626D-0F46-4A7E-87D7-7A294BE16FC1}"/>
    <cellStyle name="SAPBEXchaText 2 8 2 3" xfId="25871" xr:uid="{7E39E69C-F971-4880-AA67-B5CFC90DC37C}"/>
    <cellStyle name="SAPBEXchaText 2 8 2 4" xfId="47460" xr:uid="{DE5DF68D-8002-4BDC-B0F5-9F1865459824}"/>
    <cellStyle name="SAPBEXchaText 2 8 3" xfId="7258" xr:uid="{7E11ABAB-258A-4A0B-8143-43CDFECE6818}"/>
    <cellStyle name="SAPBEXchaText 2 8 3 2" xfId="28748" xr:uid="{EE6D53B5-EAD3-407F-82BA-E05E590831FB}"/>
    <cellStyle name="SAPBEXchaText 2 8 4" xfId="24974" xr:uid="{F2E6E311-BFFB-4709-B5F7-D3519515035F}"/>
    <cellStyle name="SAPBEXchaText 2 8 5" xfId="45724" xr:uid="{F31F42AB-EDB9-43AD-89CE-0E987FFD65A4}"/>
    <cellStyle name="SAPBEXchaText 2 9" xfId="4355" xr:uid="{8A43F001-8DE1-416C-A7FB-A23FA286715A}"/>
    <cellStyle name="SAPBEXchaText 2 9 2" xfId="8160" xr:uid="{6D3D2EBD-D8F9-4C2B-B4B8-C9A5A4825791}"/>
    <cellStyle name="SAPBEXchaText 2 9 2 2" xfId="29650" xr:uid="{136A0427-D494-4310-8714-503EABBF9559}"/>
    <cellStyle name="SAPBEXchaText 2 9 3" xfId="25875" xr:uid="{98BB10F2-4D76-4F7C-A524-79AF4053EECD}"/>
    <cellStyle name="SAPBEXchaText 2 9 4" xfId="47453" xr:uid="{254CD516-C5EA-41C3-AD86-D2B7139EA014}"/>
    <cellStyle name="SAPBEXchaText 20" xfId="3232" xr:uid="{6D5A2F0F-B3B2-4704-8127-E1BDFDD8D399}"/>
    <cellStyle name="SAPBEXchaText 20 2" xfId="3263" xr:uid="{6250E9CF-D294-4923-9F40-DB664CCFFEDD}"/>
    <cellStyle name="SAPBEXchaText 20 2 2" xfId="7087" xr:uid="{0D1BC7B4-CD6C-43D7-A6C3-2183F2EF3DB4}"/>
    <cellStyle name="SAPBEXchaText 20 2 2 2" xfId="28577" xr:uid="{3A186AEB-2316-4CF4-ACAC-F860A8320751}"/>
    <cellStyle name="SAPBEXchaText 20 2 3" xfId="24803" xr:uid="{620EDC1D-F2F0-4850-9564-266C53C7A817}"/>
    <cellStyle name="SAPBEXchaText 20 2 4" xfId="47461" xr:uid="{99DF2861-0EE5-41EB-9540-35632EACBCDA}"/>
    <cellStyle name="SAPBEXchaText 20 3" xfId="7057" xr:uid="{C17987B2-0586-4C96-AF09-EE6D82575469}"/>
    <cellStyle name="SAPBEXchaText 20 3 2" xfId="28547" xr:uid="{6E56AB04-29FB-4D55-8688-F2F961A34A50}"/>
    <cellStyle name="SAPBEXchaText 20 4" xfId="24773" xr:uid="{8E22D533-56F9-4B18-BB7A-04063A5AF841}"/>
    <cellStyle name="SAPBEXchaText 20 5" xfId="45725" xr:uid="{56E81C8B-95D7-4C5E-B28B-20B5E76D306B}"/>
    <cellStyle name="SAPBEXchaText 21" xfId="2332" xr:uid="{115E7488-1B37-4D0A-9F5B-BBC2AD332088}"/>
    <cellStyle name="SAPBEXchaText 21 2" xfId="4347" xr:uid="{9E9194CF-5320-45DE-9A68-4B4B0AB39591}"/>
    <cellStyle name="SAPBEXchaText 21 2 2" xfId="8153" xr:uid="{5FF825F6-3731-4603-9987-46F6DFCC8330}"/>
    <cellStyle name="SAPBEXchaText 21 2 2 2" xfId="29643" xr:uid="{54402671-03B0-42A4-9C6E-7F224ADC5CE4}"/>
    <cellStyle name="SAPBEXchaText 21 2 3" xfId="25868" xr:uid="{8E86B8CC-00D2-4661-9640-0538782FE04F}"/>
    <cellStyle name="SAPBEXchaText 21 2 4" xfId="47462" xr:uid="{47B02680-B055-4A34-8B50-E1EFFCA636CA}"/>
    <cellStyle name="SAPBEXchaText 21 3" xfId="6395" xr:uid="{B75D8A73-5D65-4148-9A20-8038226E7859}"/>
    <cellStyle name="SAPBEXchaText 21 3 2" xfId="27884" xr:uid="{BD1F1411-73BF-47EF-B1D3-098070194742}"/>
    <cellStyle name="SAPBEXchaText 21 4" xfId="24044" xr:uid="{0BF8E748-E558-4B7C-83DC-335EB92D5999}"/>
    <cellStyle name="SAPBEXchaText 21 5" xfId="45726" xr:uid="{392D32FD-E45B-4348-B462-30C515557B57}"/>
    <cellStyle name="SAPBEXchaText 22" xfId="3173" xr:uid="{986A54E9-38F3-41DE-8A29-0EEFA9242992}"/>
    <cellStyle name="SAPBEXchaText 22 2" xfId="4348" xr:uid="{F8D68627-662F-4C4F-B839-2FED8DB88A2A}"/>
    <cellStyle name="SAPBEXchaText 22 2 2" xfId="8154" xr:uid="{68F076DE-211E-488F-A295-CA52B0E19DB0}"/>
    <cellStyle name="SAPBEXchaText 22 2 2 2" xfId="29644" xr:uid="{EC4BABEE-ACFE-4571-9E4A-02BB47ECB8BE}"/>
    <cellStyle name="SAPBEXchaText 22 2 3" xfId="25869" xr:uid="{9C1262CA-2986-46D6-B90A-B82AFE1F0A5C}"/>
    <cellStyle name="SAPBEXchaText 22 2 4" xfId="47463" xr:uid="{69BBA081-39D5-45C9-80C1-0CDED1ACB527}"/>
    <cellStyle name="SAPBEXchaText 22 3" xfId="7000" xr:uid="{8B79EA48-313F-4EEF-954C-37693E0C2EF0}"/>
    <cellStyle name="SAPBEXchaText 22 3 2" xfId="28490" xr:uid="{C3AB23F4-3888-43F7-98E9-1FDCD08A5160}"/>
    <cellStyle name="SAPBEXchaText 22 4" xfId="24716" xr:uid="{1CB3D221-8387-4621-B8F8-486EB64F5D0D}"/>
    <cellStyle name="SAPBEXchaText 22 5" xfId="45727" xr:uid="{F4B48DCF-21E0-4B64-9D2C-CE8E20DD73CF}"/>
    <cellStyle name="SAPBEXchaText 23" xfId="3054" xr:uid="{01D195C7-888A-4590-BF2E-12ACA6EFE0D3}"/>
    <cellStyle name="SAPBEXchaText 23 2" xfId="3267" xr:uid="{16A9BA0A-D51C-48A5-A950-EE85513BBB3C}"/>
    <cellStyle name="SAPBEXchaText 23 2 2" xfId="7091" xr:uid="{C6BED838-9D53-4C21-893D-509D061E612D}"/>
    <cellStyle name="SAPBEXchaText 23 2 2 2" xfId="28581" xr:uid="{BC41019D-9264-4795-A47B-C09AB5FF2084}"/>
    <cellStyle name="SAPBEXchaText 23 2 3" xfId="24807" xr:uid="{00DB314F-5A53-4C3C-BFE7-1A0CCB579E27}"/>
    <cellStyle name="SAPBEXchaText 23 2 4" xfId="47464" xr:uid="{813441D3-FD3B-41CF-B4F6-81F4678B537C}"/>
    <cellStyle name="SAPBEXchaText 23 3" xfId="6880" xr:uid="{DBE9D4F4-1677-46A8-9276-8C1B31CF3F98}"/>
    <cellStyle name="SAPBEXchaText 23 3 2" xfId="28370" xr:uid="{106733F6-8273-4249-A223-DE96F7EA05D2}"/>
    <cellStyle name="SAPBEXchaText 23 4" xfId="24596" xr:uid="{5AFD7AC5-0EEA-4664-B9A2-0F29B2C2E154}"/>
    <cellStyle name="SAPBEXchaText 23 5" xfId="45728" xr:uid="{2A0176A7-618A-4F84-902A-88204EB3C221}"/>
    <cellStyle name="SAPBEXchaText 24" xfId="2952" xr:uid="{F97207F2-D24E-44C1-9095-2F56D431C3E8}"/>
    <cellStyle name="SAPBEXchaText 24 2" xfId="4516" xr:uid="{9714EA00-0837-42B4-9BF7-6B322C42F75E}"/>
    <cellStyle name="SAPBEXchaText 24 2 2" xfId="8314" xr:uid="{951EDB79-C0CC-4FD5-9591-71A399814FEF}"/>
    <cellStyle name="SAPBEXchaText 24 2 2 2" xfId="29804" xr:uid="{54ED8E0A-BF02-4F11-90F5-10499B98ABDE}"/>
    <cellStyle name="SAPBEXchaText 24 2 3" xfId="26029" xr:uid="{6CD78DB2-4EDE-4FF9-9BB2-DA7FA2C9C8BB}"/>
    <cellStyle name="SAPBEXchaText 24 2 4" xfId="47465" xr:uid="{27CF0E48-D5DF-4E66-B068-F60985644C1B}"/>
    <cellStyle name="SAPBEXchaText 24 3" xfId="6780" xr:uid="{4504AF94-C8CF-4E3F-8F05-94C41D88E8E6}"/>
    <cellStyle name="SAPBEXchaText 24 3 2" xfId="28270" xr:uid="{63B5DCB0-D9D6-4E07-98C0-52BCDC64E34D}"/>
    <cellStyle name="SAPBEXchaText 24 4" xfId="24496" xr:uid="{970ED28F-7DA4-4FBB-A07A-53D9D8D94F04}"/>
    <cellStyle name="SAPBEXchaText 24 5" xfId="45729" xr:uid="{5A608AF6-476B-45F3-83BB-F1B744BFD334}"/>
    <cellStyle name="SAPBEXchaText 25" xfId="4655" xr:uid="{1DBCFC92-3A8E-4D3A-BBB4-13B5943E8CFA}"/>
    <cellStyle name="SAPBEXchaText 25 2" xfId="8425" xr:uid="{EBE1AED2-2DEB-4159-B751-E4509B90A465}"/>
    <cellStyle name="SAPBEXchaText 25 2 2" xfId="29915" xr:uid="{3FDFBA1B-956A-4345-8721-4336ABAB4517}"/>
    <cellStyle name="SAPBEXchaText 25 3" xfId="26141" xr:uid="{D435804C-E658-427B-8DE7-044A599A0362}"/>
    <cellStyle name="SAPBEXchaText 25 4" xfId="47311" xr:uid="{8BCDFA13-1466-4489-A745-F588353EB8EF}"/>
    <cellStyle name="SAPBEXchaText 26" xfId="7171" xr:uid="{BF2B880F-CDD4-46CB-BB79-BBFEAC9366A4}"/>
    <cellStyle name="SAPBEXchaText 26 2" xfId="28661" xr:uid="{6270476F-B86C-46E9-BD67-6A89BB978C55}"/>
    <cellStyle name="SAPBEXchaText 27" xfId="45575" xr:uid="{BC700C6F-42CB-468F-A087-B30B316030F9}"/>
    <cellStyle name="SAPBEXchaText 3" xfId="3421" xr:uid="{83FD3171-FB96-4E25-A6C9-6E7B1A96F551}"/>
    <cellStyle name="SAPBEXchaText 3 2" xfId="2362" xr:uid="{2E3B8335-D612-476E-A899-D2217FFA3DCF}"/>
    <cellStyle name="SAPBEXchaText 3 2 2" xfId="3154" xr:uid="{5639AD98-6277-485C-B6FD-2D367455081B}"/>
    <cellStyle name="SAPBEXchaText 3 2 2 2" xfId="6980" xr:uid="{AD760E07-B1F6-45EF-BA2C-57C7D6D53B77}"/>
    <cellStyle name="SAPBEXchaText 3 2 2 2 2" xfId="28470" xr:uid="{6997D9D9-A320-4B4E-B1E0-78BD2C827C40}"/>
    <cellStyle name="SAPBEXchaText 3 2 2 3" xfId="24696" xr:uid="{4E98463E-DCA7-4403-AE68-CFA45FDD4D6F}"/>
    <cellStyle name="SAPBEXchaText 3 2 2 4" xfId="47467" xr:uid="{91E2BC4E-6307-493E-8BC9-5BB448169DAE}"/>
    <cellStyle name="SAPBEXchaText 3 2 3" xfId="6425" xr:uid="{D2372614-E1F9-4396-B653-8F1B63A4FD6F}"/>
    <cellStyle name="SAPBEXchaText 3 2 3 2" xfId="27914" xr:uid="{44C5C077-5771-4634-B99A-B05F09D88328}"/>
    <cellStyle name="SAPBEXchaText 3 2 4" xfId="24074" xr:uid="{EB295996-D033-4237-98C6-ED5AF7C63061}"/>
    <cellStyle name="SAPBEXchaText 3 2 5" xfId="45731" xr:uid="{2FBD604B-5D44-4D08-99F9-C780A3D2E0E3}"/>
    <cellStyle name="SAPBEXchaText 3 3" xfId="4345" xr:uid="{FF2ED6BE-6846-426E-8B47-E54D511D1168}"/>
    <cellStyle name="SAPBEXchaText 3 3 2" xfId="8151" xr:uid="{ADF0CA31-A723-4835-8CF3-71B4AB6DCF4D}"/>
    <cellStyle name="SAPBEXchaText 3 3 2 2" xfId="29641" xr:uid="{C8AC32BB-DA1B-47C3-8ED9-DD78FC8121F5}"/>
    <cellStyle name="SAPBEXchaText 3 3 3" xfId="25866" xr:uid="{39259D31-511E-4A9B-8CD4-6BC472E8B8C3}"/>
    <cellStyle name="SAPBEXchaText 3 3 4" xfId="47466" xr:uid="{C0B92A46-1FE0-4D47-BB6E-B947C7DE2E9D}"/>
    <cellStyle name="SAPBEXchaText 3 4" xfId="7247" xr:uid="{EB38428C-631A-428C-AD32-7ACAD081796B}"/>
    <cellStyle name="SAPBEXchaText 3 4 2" xfId="28737" xr:uid="{E13D2EA0-5E82-4E27-8E14-78EBB5DFC853}"/>
    <cellStyle name="SAPBEXchaText 3 5" xfId="24963" xr:uid="{F8760F0F-D30B-49CE-9920-B34C167F6650}"/>
    <cellStyle name="SAPBEXchaText 3 6" xfId="45730" xr:uid="{8D7DE6EB-9415-4AD9-BF75-2CA50FD87406}"/>
    <cellStyle name="SAPBEXchaText 4" xfId="2364" xr:uid="{CA7E9E13-978A-4670-9067-05DC9FB37DC8}"/>
    <cellStyle name="SAPBEXchaText 4 2" xfId="3143" xr:uid="{6E6236EA-41F7-4E79-9F0B-E85E0EDF5691}"/>
    <cellStyle name="SAPBEXchaText 4 2 2" xfId="4552" xr:uid="{14C8D05A-FF20-4902-99F1-E3A780C22DC2}"/>
    <cellStyle name="SAPBEXchaText 4 2 2 2" xfId="8350" xr:uid="{1EA11C54-F275-4944-AF89-6545BA13CCEC}"/>
    <cellStyle name="SAPBEXchaText 4 2 2 2 2" xfId="29840" xr:uid="{216090BB-CBAA-4363-900F-35F708718F95}"/>
    <cellStyle name="SAPBEXchaText 4 2 2 3" xfId="26065" xr:uid="{B89EE1D4-0CF8-4044-A109-DA6B1FA6D36A}"/>
    <cellStyle name="SAPBEXchaText 4 2 2 4" xfId="47469" xr:uid="{9980CED2-4FB1-4CEB-B6F9-F16DCF9B3013}"/>
    <cellStyle name="SAPBEXchaText 4 2 3" xfId="6968" xr:uid="{A301FE0F-F2AF-4BA0-BBDC-E6BD4C356AF6}"/>
    <cellStyle name="SAPBEXchaText 4 2 3 2" xfId="28458" xr:uid="{0BF3346C-5236-4495-9B1F-61D8E3F6F0C1}"/>
    <cellStyle name="SAPBEXchaText 4 2 4" xfId="24684" xr:uid="{530E5022-1093-4EFD-B66A-426344EB0632}"/>
    <cellStyle name="SAPBEXchaText 4 2 5" xfId="45733" xr:uid="{72513F91-A16B-4931-B460-CFC59E7EA53F}"/>
    <cellStyle name="SAPBEXchaText 4 3" xfId="2330" xr:uid="{D02C1570-D504-4AAA-9163-22A6CEEEA833}"/>
    <cellStyle name="SAPBEXchaText 4 3 2" xfId="6393" xr:uid="{22D9178C-D8DC-4AA1-9D2E-C9E64D0CD726}"/>
    <cellStyle name="SAPBEXchaText 4 3 2 2" xfId="27882" xr:uid="{7D1A6B99-CDB0-424E-AFAE-598D7A2843C2}"/>
    <cellStyle name="SAPBEXchaText 4 3 3" xfId="24042" xr:uid="{A41FB3C5-B8CC-435A-96CC-B39F35058E09}"/>
    <cellStyle name="SAPBEXchaText 4 3 4" xfId="47468" xr:uid="{4C72215E-B7E8-467A-BD3D-C60D8A6D1ACC}"/>
    <cellStyle name="SAPBEXchaText 4 4" xfId="6427" xr:uid="{C2ADBAFB-59D3-4AAC-B184-6FAD2B6DE816}"/>
    <cellStyle name="SAPBEXchaText 4 4 2" xfId="27916" xr:uid="{8E4C6080-CD82-4952-94A9-E3509D6EE9C8}"/>
    <cellStyle name="SAPBEXchaText 4 5" xfId="24076" xr:uid="{51D82988-25EB-4219-9626-1603A2628702}"/>
    <cellStyle name="SAPBEXchaText 4 6" xfId="45732" xr:uid="{A62498FD-362A-4453-9B47-9DE317311E29}"/>
    <cellStyle name="SAPBEXchaText 5" xfId="3302" xr:uid="{32A3DB9E-5645-435A-B59A-520DBF047DEB}"/>
    <cellStyle name="SAPBEXchaText 5 2" xfId="2942" xr:uid="{CB9B9960-002F-41CA-8EA8-AD6757075976}"/>
    <cellStyle name="SAPBEXchaText 5 2 2" xfId="4342" xr:uid="{2D18A234-7BD8-4AD7-BB39-2E21E6E68FDC}"/>
    <cellStyle name="SAPBEXchaText 5 2 2 2" xfId="8149" xr:uid="{65D8C9F8-8E80-4230-8AC1-3F61392DA8EF}"/>
    <cellStyle name="SAPBEXchaText 5 2 2 2 2" xfId="29639" xr:uid="{3F135E65-D9FD-4120-826C-51393C75E15E}"/>
    <cellStyle name="SAPBEXchaText 5 2 2 3" xfId="25864" xr:uid="{DEE944FE-1522-4FCA-9E2F-768E61225380}"/>
    <cellStyle name="SAPBEXchaText 5 2 2 4" xfId="47471" xr:uid="{3422FF64-13A8-4D22-ACA2-5FDD349FF991}"/>
    <cellStyle name="SAPBEXchaText 5 2 3" xfId="6770" xr:uid="{4246C317-BA26-44CF-90A9-1A1524CD4528}"/>
    <cellStyle name="SAPBEXchaText 5 2 3 2" xfId="28260" xr:uid="{3CD65749-E754-4EF0-95F7-997389112FA3}"/>
    <cellStyle name="SAPBEXchaText 5 2 4" xfId="24486" xr:uid="{94A86801-9624-448E-ABC9-FE860B3F6824}"/>
    <cellStyle name="SAPBEXchaText 5 2 5" xfId="45735" xr:uid="{0AEA1C0E-5062-4F9E-AF57-F02AFC36BA77}"/>
    <cellStyle name="SAPBEXchaText 5 3" xfId="4489" xr:uid="{11F41099-FFDF-4BE0-97D6-230723707226}"/>
    <cellStyle name="SAPBEXchaText 5 3 2" xfId="8287" xr:uid="{238FD028-1C82-4C0F-B797-E994ED00FA88}"/>
    <cellStyle name="SAPBEXchaText 5 3 2 2" xfId="29777" xr:uid="{0862EEA0-DE79-4A1F-888B-3B2A8483632C}"/>
    <cellStyle name="SAPBEXchaText 5 3 3" xfId="26002" xr:uid="{22250528-09AE-4749-BF60-F231A98F9A2B}"/>
    <cellStyle name="SAPBEXchaText 5 3 4" xfId="47470" xr:uid="{6BACD568-F29F-4EA4-9CA1-A4834205421C}"/>
    <cellStyle name="SAPBEXchaText 5 4" xfId="7126" xr:uid="{E90DB1F3-32C1-4E11-8650-B7D02AF3C103}"/>
    <cellStyle name="SAPBEXchaText 5 4 2" xfId="28616" xr:uid="{135210EE-1BC6-4B1E-956F-D757C010750B}"/>
    <cellStyle name="SAPBEXchaText 5 5" xfId="24842" xr:uid="{E7A9992D-A969-4B71-904B-3C16B32BCE5C}"/>
    <cellStyle name="SAPBEXchaText 5 6" xfId="45734" xr:uid="{8B4D01D5-0D77-48F8-8FB2-ABC1A9D4D8F1}"/>
    <cellStyle name="SAPBEXchaText 6" xfId="3583" xr:uid="{38BD5451-E631-4670-83BE-52E834BB7403}"/>
    <cellStyle name="SAPBEXchaText 6 2" xfId="2671" xr:uid="{83D16B12-CF0C-4130-8452-8D117965224A}"/>
    <cellStyle name="SAPBEXchaText 6 2 2" xfId="4340" xr:uid="{190F3478-F72B-456B-BC80-59504F3D0940}"/>
    <cellStyle name="SAPBEXchaText 6 2 2 2" xfId="8147" xr:uid="{E9CA2301-CCC9-4C47-9801-9E0221F736F3}"/>
    <cellStyle name="SAPBEXchaText 6 2 2 2 2" xfId="29637" xr:uid="{0C5277B2-6A8F-40B5-91CB-B2E46DEFECE5}"/>
    <cellStyle name="SAPBEXchaText 6 2 2 3" xfId="25862" xr:uid="{A7DAEDBD-5A7A-42C5-939A-9B2EA0806DAB}"/>
    <cellStyle name="SAPBEXchaText 6 2 2 4" xfId="47473" xr:uid="{D5E3C8C8-0575-49E8-B8AD-21A2769BAC2D}"/>
    <cellStyle name="SAPBEXchaText 6 2 3" xfId="6566" xr:uid="{9CF8C898-E95D-4BE3-8E01-E42ADBC5BCC4}"/>
    <cellStyle name="SAPBEXchaText 6 2 3 2" xfId="28055" xr:uid="{0BFFEB6A-1DDF-45D6-8627-5E78083B266E}"/>
    <cellStyle name="SAPBEXchaText 6 2 4" xfId="24275" xr:uid="{34185EE1-65D9-4E99-99C3-7C6C3613E378}"/>
    <cellStyle name="SAPBEXchaText 6 2 5" xfId="45737" xr:uid="{28B2375C-DCFC-43E5-8BAA-70DB1DCA76B3}"/>
    <cellStyle name="SAPBEXchaText 6 3" xfId="4341" xr:uid="{0844ADE2-1579-4A23-AECD-6DBC3EFAE2EC}"/>
    <cellStyle name="SAPBEXchaText 6 3 2" xfId="8148" xr:uid="{4D2D19D3-9290-4C9A-B55D-E263539005C9}"/>
    <cellStyle name="SAPBEXchaText 6 3 2 2" xfId="29638" xr:uid="{953AEF60-BFB9-4BD1-873E-6B6526E0FAD2}"/>
    <cellStyle name="SAPBEXchaText 6 3 3" xfId="25863" xr:uid="{E3BE30AA-8F37-4850-9639-84CA218161B2}"/>
    <cellStyle name="SAPBEXchaText 6 3 4" xfId="47472" xr:uid="{6A719FA7-447E-42E1-8939-A83C7CECE093}"/>
    <cellStyle name="SAPBEXchaText 6 4" xfId="7400" xr:uid="{10E84EB1-2000-40D6-8718-6925ED6C94AF}"/>
    <cellStyle name="SAPBEXchaText 6 4 2" xfId="28890" xr:uid="{FD0E4ABB-331F-4D72-8A83-5634F31BBFCA}"/>
    <cellStyle name="SAPBEXchaText 6 5" xfId="25115" xr:uid="{9E97373E-609F-441F-B8EB-D05400F7FB8E}"/>
    <cellStyle name="SAPBEXchaText 6 6" xfId="45736" xr:uid="{E998DA1F-62F7-4FC8-916A-E5FB26B70C7F}"/>
    <cellStyle name="SAPBEXchaText 7" xfId="3582" xr:uid="{1ED83083-28BA-4FB7-97BF-1DC4FEC0B7EF}"/>
    <cellStyle name="SAPBEXchaText 7 2" xfId="2949" xr:uid="{C1030991-F77E-4676-80E5-21A560D6B911}"/>
    <cellStyle name="SAPBEXchaText 7 2 2" xfId="4338" xr:uid="{38E4AD43-A65B-4B0B-A3D6-EFAEE209C0F3}"/>
    <cellStyle name="SAPBEXchaText 7 2 2 2" xfId="8145" xr:uid="{11CBC4B1-978F-4281-BA3D-BEE864025674}"/>
    <cellStyle name="SAPBEXchaText 7 2 2 2 2" xfId="29635" xr:uid="{D39972C4-3E5F-4274-94EC-079061086D54}"/>
    <cellStyle name="SAPBEXchaText 7 2 2 3" xfId="25860" xr:uid="{E069546B-AB0E-46E5-80A9-E367ABC20C83}"/>
    <cellStyle name="SAPBEXchaText 7 2 2 4" xfId="47475" xr:uid="{AAD4445F-808F-48A1-A1CA-5077967D98CA}"/>
    <cellStyle name="SAPBEXchaText 7 2 3" xfId="6777" xr:uid="{425E7532-F98C-4889-8687-BC0F74E0EC17}"/>
    <cellStyle name="SAPBEXchaText 7 2 3 2" xfId="28267" xr:uid="{407F74C7-0295-40A5-B844-8371BD82B9D0}"/>
    <cellStyle name="SAPBEXchaText 7 2 4" xfId="24493" xr:uid="{F8CD1F66-1E6A-400B-93D1-56FDCC647CCC}"/>
    <cellStyle name="SAPBEXchaText 7 2 5" xfId="45739" xr:uid="{73B28302-BC1F-4520-BEDB-657653355C27}"/>
    <cellStyle name="SAPBEXchaText 7 3" xfId="4339" xr:uid="{936CF5C8-5666-4A85-A639-D8505C9CF709}"/>
    <cellStyle name="SAPBEXchaText 7 3 2" xfId="8146" xr:uid="{8F5D2B2B-6A66-4FB3-8B75-462DBC8CE633}"/>
    <cellStyle name="SAPBEXchaText 7 3 2 2" xfId="29636" xr:uid="{C43CD5FB-67FC-4D78-8C3F-802F3C5EF717}"/>
    <cellStyle name="SAPBEXchaText 7 3 3" xfId="25861" xr:uid="{EF2A289A-D193-4D06-90E4-872646861EE8}"/>
    <cellStyle name="SAPBEXchaText 7 3 4" xfId="47474" xr:uid="{7087B257-7A17-4AD9-9471-5DD0A5E0335D}"/>
    <cellStyle name="SAPBEXchaText 7 4" xfId="7399" xr:uid="{7B4D4D52-577B-421E-99F6-B4EE8002F263}"/>
    <cellStyle name="SAPBEXchaText 7 4 2" xfId="28889" xr:uid="{85A0C58C-3B7D-44AA-B9F5-0F94C4BAE7D0}"/>
    <cellStyle name="SAPBEXchaText 7 5" xfId="25114" xr:uid="{B2DA2259-6995-46FE-A2ED-2E2F25DBE67C}"/>
    <cellStyle name="SAPBEXchaText 7 6" xfId="45738" xr:uid="{79031E8A-3B58-45FF-968F-D1E7275ADA4B}"/>
    <cellStyle name="SAPBEXchaText 8" xfId="3378" xr:uid="{8816FFB8-87FD-4D63-ADE8-C2CAAF898DDF}"/>
    <cellStyle name="SAPBEXchaText 8 2" xfId="4337" xr:uid="{2CDB152C-60D9-4506-B767-E86618AC4A60}"/>
    <cellStyle name="SAPBEXchaText 8 2 2" xfId="8144" xr:uid="{2E9518A6-A627-4FC5-B30A-156202F28458}"/>
    <cellStyle name="SAPBEXchaText 8 2 2 2" xfId="29634" xr:uid="{C19236DE-7200-4724-BC51-ED449C61CA97}"/>
    <cellStyle name="SAPBEXchaText 8 2 3" xfId="25859" xr:uid="{D081B982-108A-418C-A561-EB129459BF97}"/>
    <cellStyle name="SAPBEXchaText 8 2 4" xfId="47476" xr:uid="{833AD70A-C419-445B-AA4C-0E5004097C7D}"/>
    <cellStyle name="SAPBEXchaText 8 3" xfId="7204" xr:uid="{E382B3B3-DF34-4B22-BCAF-7276DA6F4AD6}"/>
    <cellStyle name="SAPBEXchaText 8 3 2" xfId="28694" xr:uid="{FFE39A88-1CCA-40CE-83E1-A47BD33CCAE5}"/>
    <cellStyle name="SAPBEXchaText 8 4" xfId="24920" xr:uid="{6D5A37A3-1A6D-453F-85F9-74BF9AD16D1D}"/>
    <cellStyle name="SAPBEXchaText 8 5" xfId="45740" xr:uid="{BAFE9DCA-8D09-45D6-882B-DFECCA5935F7}"/>
    <cellStyle name="SAPBEXchaText 9" xfId="3216" xr:uid="{5385ADC0-EB27-4039-A4C9-58A175EDC2BF}"/>
    <cellStyle name="SAPBEXchaText 9 2" xfId="3545" xr:uid="{77762C66-A983-483D-BE93-5B171B156C6F}"/>
    <cellStyle name="SAPBEXchaText 9 2 2" xfId="7364" xr:uid="{6E540A30-DE8F-46AC-A171-A907728C4EED}"/>
    <cellStyle name="SAPBEXchaText 9 2 2 2" xfId="28854" xr:uid="{12E402EA-D6CD-4BD7-B645-54CF06C536BC}"/>
    <cellStyle name="SAPBEXchaText 9 2 3" xfId="25080" xr:uid="{B6E3FC4F-F7E2-4BB9-B252-06866299C150}"/>
    <cellStyle name="SAPBEXchaText 9 2 4" xfId="47477" xr:uid="{0F0BD6CD-2852-4E08-A831-E5E5250EBEDD}"/>
    <cellStyle name="SAPBEXchaText 9 3" xfId="7041" xr:uid="{89615FA5-949D-438F-BC70-1BC3132EA9E8}"/>
    <cellStyle name="SAPBEXchaText 9 3 2" xfId="28531" xr:uid="{60FDAAA5-D442-4423-94D0-B3BA3BA7E979}"/>
    <cellStyle name="SAPBEXchaText 9 4" xfId="24757" xr:uid="{666F7A4B-B9E8-4A46-ABA3-0C9B43F16484}"/>
    <cellStyle name="SAPBEXchaText 9 5" xfId="45741" xr:uid="{F84CBEBA-8352-40DC-8335-8768ECB4E57D}"/>
    <cellStyle name="SAPBEXexcBad7" xfId="3481" xr:uid="{AE536E58-73F9-4F66-8733-76F4650A5F67}"/>
    <cellStyle name="SAPBEXexcBad7 10" xfId="2333" xr:uid="{456FD55D-C200-4AFD-9D21-360FD5479006}"/>
    <cellStyle name="SAPBEXexcBad7 10 2" xfId="4334" xr:uid="{4FE30A53-6553-4240-BA00-2ADC024050B0}"/>
    <cellStyle name="SAPBEXexcBad7 10 2 2" xfId="8143" xr:uid="{FD099208-3668-4B94-80AE-6D080BD38039}"/>
    <cellStyle name="SAPBEXexcBad7 10 2 2 2" xfId="29633" xr:uid="{2B2DF0D4-050E-4ACD-BD5E-E1603925F409}"/>
    <cellStyle name="SAPBEXexcBad7 10 2 3" xfId="25858" xr:uid="{2C2E5DF8-8715-443E-B7AB-7C78714FFB63}"/>
    <cellStyle name="SAPBEXexcBad7 10 2 4" xfId="47479" xr:uid="{5C6D7A6D-A9B7-4DDC-9D28-2F73FE2F9EF1}"/>
    <cellStyle name="SAPBEXexcBad7 10 3" xfId="6396" xr:uid="{35DFBD1F-ECBC-414D-960C-F16CC52F09DD}"/>
    <cellStyle name="SAPBEXexcBad7 10 3 2" xfId="27885" xr:uid="{2FCB13BB-BB93-49D5-B7BC-58258347F655}"/>
    <cellStyle name="SAPBEXexcBad7 10 4" xfId="24045" xr:uid="{FC37D0B8-EC10-4314-B5BA-695031F1B58D}"/>
    <cellStyle name="SAPBEXexcBad7 10 5" xfId="45743" xr:uid="{B6F0E59B-CA42-4945-ABA7-2446BDB69D9A}"/>
    <cellStyle name="SAPBEXexcBad7 11" xfId="3437" xr:uid="{2BB35CDF-BAE4-4797-8A4D-DB0152949F34}"/>
    <cellStyle name="SAPBEXexcBad7 11 2" xfId="4333" xr:uid="{F84FBAB3-064A-42FB-BEF5-DBC4B9CD9324}"/>
    <cellStyle name="SAPBEXexcBad7 11 2 2" xfId="8142" xr:uid="{9A25F34A-1320-468D-A78B-237BAD6D8361}"/>
    <cellStyle name="SAPBEXexcBad7 11 2 2 2" xfId="29632" xr:uid="{87F59F82-AA83-44DD-AC6C-1BB810EB9A12}"/>
    <cellStyle name="SAPBEXexcBad7 11 2 3" xfId="25857" xr:uid="{84F0D596-A6EB-4CAB-A9D8-562AD4836860}"/>
    <cellStyle name="SAPBEXexcBad7 11 2 4" xfId="47480" xr:uid="{60A75EF4-18BB-4C85-80E8-77BCD49E5703}"/>
    <cellStyle name="SAPBEXexcBad7 11 3" xfId="7262" xr:uid="{A899F49B-3400-48A0-8881-DE37F672346A}"/>
    <cellStyle name="SAPBEXexcBad7 11 3 2" xfId="28752" xr:uid="{A99A7339-7EB1-4E84-B47E-5D73913494F0}"/>
    <cellStyle name="SAPBEXexcBad7 11 4" xfId="24978" xr:uid="{B8DEED08-A00A-4F69-B979-A01F65E9C388}"/>
    <cellStyle name="SAPBEXexcBad7 11 5" xfId="45744" xr:uid="{A169A971-26D4-40B2-9F7A-D7A90B51522F}"/>
    <cellStyle name="SAPBEXexcBad7 12" xfId="3513" xr:uid="{D09A905C-8E48-4DC3-B602-10702FB1C517}"/>
    <cellStyle name="SAPBEXexcBad7 12 2" xfId="3310" xr:uid="{1AA7EED3-54E0-4340-9982-7A2C7F80DCDC}"/>
    <cellStyle name="SAPBEXexcBad7 12 2 2" xfId="7134" xr:uid="{56A2262C-3E12-4F17-8B2C-DB60045C964D}"/>
    <cellStyle name="SAPBEXexcBad7 12 2 2 2" xfId="28624" xr:uid="{9245662F-9EE1-4F5E-BA8B-67D78D28EDF2}"/>
    <cellStyle name="SAPBEXexcBad7 12 2 3" xfId="24850" xr:uid="{ADE573CC-6F1E-431C-BCD1-977100F34C99}"/>
    <cellStyle name="SAPBEXexcBad7 12 2 4" xfId="47481" xr:uid="{085DCB73-514A-40A7-9DD6-42B57FF45001}"/>
    <cellStyle name="SAPBEXexcBad7 12 3" xfId="7334" xr:uid="{E7DEE88E-5B26-4D5D-86E3-F7582E0B5A94}"/>
    <cellStyle name="SAPBEXexcBad7 12 3 2" xfId="28824" xr:uid="{724B2996-D028-4797-A154-FA704F9F2D4B}"/>
    <cellStyle name="SAPBEXexcBad7 12 4" xfId="25050" xr:uid="{0C077FBF-93FC-4C76-81F4-5AF54E810C28}"/>
    <cellStyle name="SAPBEXexcBad7 12 5" xfId="45745" xr:uid="{537F543B-5274-4817-AA5C-09069FCF3D60}"/>
    <cellStyle name="SAPBEXexcBad7 13" xfId="3264" xr:uid="{92F28101-0C87-417F-AE4D-269B68B9F7A4}"/>
    <cellStyle name="SAPBEXexcBad7 13 2" xfId="4561" xr:uid="{0DC47CD1-53A7-427C-B7B0-E99A0424E94B}"/>
    <cellStyle name="SAPBEXexcBad7 13 2 2" xfId="8359" xr:uid="{25C04B29-D919-4A79-8B4B-7F322B2858A6}"/>
    <cellStyle name="SAPBEXexcBad7 13 2 2 2" xfId="29849" xr:uid="{A28921A9-6FD3-45F7-BCE4-8EE0185603F1}"/>
    <cellStyle name="SAPBEXexcBad7 13 2 3" xfId="26074" xr:uid="{8BB0A058-59C3-42F7-8FC7-0AB1A1BF0229}"/>
    <cellStyle name="SAPBEXexcBad7 13 2 4" xfId="47482" xr:uid="{15C8381B-F427-4690-ADEC-5264E5C0BF04}"/>
    <cellStyle name="SAPBEXexcBad7 13 3" xfId="7088" xr:uid="{F4561C27-D7FB-4DFD-A93F-788208E16D1C}"/>
    <cellStyle name="SAPBEXexcBad7 13 3 2" xfId="28578" xr:uid="{5E0F1ABE-1880-4795-A05B-D53F20DF4079}"/>
    <cellStyle name="SAPBEXexcBad7 13 4" xfId="24804" xr:uid="{28446CFF-1EE5-48B7-9A1C-8BAA91175629}"/>
    <cellStyle name="SAPBEXexcBad7 13 5" xfId="45746" xr:uid="{67928B97-DA0B-45D9-9BE3-B89220A4FC91}"/>
    <cellStyle name="SAPBEXexcBad7 14" xfId="3186" xr:uid="{7385100F-D9E0-4BD1-9AB6-6662ADE65732}"/>
    <cellStyle name="SAPBEXexcBad7 14 2" xfId="4479" xr:uid="{F6F232FD-9020-4C41-B03A-2B3A4CB09B93}"/>
    <cellStyle name="SAPBEXexcBad7 14 2 2" xfId="8277" xr:uid="{76D4C70E-CFB1-4089-8BE4-0A2F49199081}"/>
    <cellStyle name="SAPBEXexcBad7 14 2 2 2" xfId="29767" xr:uid="{89CE7535-9A6F-4F84-BD15-BDA0EB4DDB26}"/>
    <cellStyle name="SAPBEXexcBad7 14 2 3" xfId="25992" xr:uid="{AA32D519-EB2A-41AC-B492-FAAFF0EAB97E}"/>
    <cellStyle name="SAPBEXexcBad7 14 2 4" xfId="47483" xr:uid="{E1758319-7891-4A40-83BF-6EE360073B0D}"/>
    <cellStyle name="SAPBEXexcBad7 14 3" xfId="7013" xr:uid="{69ABDD98-8537-456D-89F8-40EE24131A9A}"/>
    <cellStyle name="SAPBEXexcBad7 14 3 2" xfId="28503" xr:uid="{39332410-0643-4130-96E6-3DCC36326E84}"/>
    <cellStyle name="SAPBEXexcBad7 14 4" xfId="24729" xr:uid="{06D7D40D-A28F-47D8-8FE9-0F3390F4953C}"/>
    <cellStyle name="SAPBEXexcBad7 14 5" xfId="45747" xr:uid="{90D55ADE-5D5A-4A33-875C-73B20F01237D}"/>
    <cellStyle name="SAPBEXexcBad7 15" xfId="2936" xr:uid="{7066033D-BEB2-4C44-8CBE-9440052AA715}"/>
    <cellStyle name="SAPBEXexcBad7 15 2" xfId="4331" xr:uid="{50A85FE7-697F-47B5-AD2A-31393F00418A}"/>
    <cellStyle name="SAPBEXexcBad7 15 2 2" xfId="8140" xr:uid="{E4962071-8B8F-462B-8E7C-218334D3C158}"/>
    <cellStyle name="SAPBEXexcBad7 15 2 2 2" xfId="29630" xr:uid="{22F64330-B9FD-4439-A9CD-648C3A51787A}"/>
    <cellStyle name="SAPBEXexcBad7 15 2 3" xfId="25855" xr:uid="{E9F8B8A7-021E-4FB1-B74D-E189760B12B2}"/>
    <cellStyle name="SAPBEXexcBad7 15 2 4" xfId="47484" xr:uid="{9F0E957C-1A1C-4D93-87E2-4E220521E40B}"/>
    <cellStyle name="SAPBEXexcBad7 15 3" xfId="6764" xr:uid="{8118ECFF-657E-4613-BC1E-FAD5AA2DFBF0}"/>
    <cellStyle name="SAPBEXexcBad7 15 3 2" xfId="28254" xr:uid="{074FF7A6-98AB-4153-AE95-9CF8A2B7CBF9}"/>
    <cellStyle name="SAPBEXexcBad7 15 4" xfId="24480" xr:uid="{B520C7E8-7CDD-47D9-A6A3-D4FA24D321F3}"/>
    <cellStyle name="SAPBEXexcBad7 15 5" xfId="45748" xr:uid="{1C880228-7E54-47A6-87B0-70FBF549C383}"/>
    <cellStyle name="SAPBEXexcBad7 16" xfId="3485" xr:uid="{F52CA8A2-AD6A-4B6B-AD9F-81F5C615DF8B}"/>
    <cellStyle name="SAPBEXexcBad7 16 2" xfId="4330" xr:uid="{1433C545-32B8-454B-9C99-610AEED41D72}"/>
    <cellStyle name="SAPBEXexcBad7 16 2 2" xfId="8139" xr:uid="{7C6A1E2C-D434-4238-A933-585B60DDEBCD}"/>
    <cellStyle name="SAPBEXexcBad7 16 2 2 2" xfId="29629" xr:uid="{9BB3EEF0-3D25-432D-8F37-63C82726A199}"/>
    <cellStyle name="SAPBEXexcBad7 16 2 3" xfId="25854" xr:uid="{B9329DF3-4F80-4EBD-BB67-C57C989D3353}"/>
    <cellStyle name="SAPBEXexcBad7 16 2 4" xfId="47485" xr:uid="{EDDF312A-2615-4724-8512-AAF8DAD112D3}"/>
    <cellStyle name="SAPBEXexcBad7 16 3" xfId="7307" xr:uid="{094FE3DC-8F1B-4717-B1FF-4777D565F3C7}"/>
    <cellStyle name="SAPBEXexcBad7 16 3 2" xfId="28797" xr:uid="{020790CD-925C-48B4-9FE1-45698DD6968B}"/>
    <cellStyle name="SAPBEXexcBad7 16 4" xfId="25023" xr:uid="{DA730180-06F5-40B9-A09D-7DB7C3A7190E}"/>
    <cellStyle name="SAPBEXexcBad7 16 5" xfId="45749" xr:uid="{BF9B191F-93BB-49B3-95F6-F902673D1117}"/>
    <cellStyle name="SAPBEXexcBad7 17" xfId="2352" xr:uid="{68FFE3A4-69B6-4DB6-B946-0FE8BB1C2E37}"/>
    <cellStyle name="SAPBEXexcBad7 17 2" xfId="4329" xr:uid="{7EEBBCAB-4D25-4993-BAD3-EC59508FC068}"/>
    <cellStyle name="SAPBEXexcBad7 17 2 2" xfId="8138" xr:uid="{62E4EC0C-8141-44ED-A28B-74008EFC8E02}"/>
    <cellStyle name="SAPBEXexcBad7 17 2 2 2" xfId="29628" xr:uid="{FC31F230-CD66-4314-A3C0-4DF6E4D8AAE8}"/>
    <cellStyle name="SAPBEXexcBad7 17 2 3" xfId="25853" xr:uid="{81E32521-42AA-4A1B-B6B0-917C016D4EC3}"/>
    <cellStyle name="SAPBEXexcBad7 17 2 4" xfId="47486" xr:uid="{B5F365D1-F5D5-4D9C-A5F1-1106D3461E52}"/>
    <cellStyle name="SAPBEXexcBad7 17 3" xfId="6415" xr:uid="{DB2CB56F-4544-49D1-855D-53CB583CCCD2}"/>
    <cellStyle name="SAPBEXexcBad7 17 3 2" xfId="27904" xr:uid="{5E9DF03A-5D2C-4E04-9723-534029590F6E}"/>
    <cellStyle name="SAPBEXexcBad7 17 4" xfId="24064" xr:uid="{01C5FA89-DDA2-413B-BF08-7A3E7E2BA73A}"/>
    <cellStyle name="SAPBEXexcBad7 17 5" xfId="45750" xr:uid="{F231596C-0249-4A2C-B3D4-AFE3922F1CAE}"/>
    <cellStyle name="SAPBEXexcBad7 18" xfId="3501" xr:uid="{CE5E2F4C-8717-4CE4-821F-1B94DB0F193B}"/>
    <cellStyle name="SAPBEXexcBad7 18 2" xfId="4328" xr:uid="{D9B8B7EB-7E8C-4FF3-B422-7DFF950B38BB}"/>
    <cellStyle name="SAPBEXexcBad7 18 2 2" xfId="8137" xr:uid="{72CEFCCD-087A-4E18-8277-9497E620458F}"/>
    <cellStyle name="SAPBEXexcBad7 18 2 2 2" xfId="29627" xr:uid="{0D0B8CB4-3356-4724-985B-5F661058977F}"/>
    <cellStyle name="SAPBEXexcBad7 18 2 3" xfId="25852" xr:uid="{59EE1400-90FE-4497-8E37-D245CE736CAC}"/>
    <cellStyle name="SAPBEXexcBad7 18 2 4" xfId="47487" xr:uid="{C9BB877D-99A7-448C-96B9-F430D2ED1B22}"/>
    <cellStyle name="SAPBEXexcBad7 18 3" xfId="7322" xr:uid="{77D41F8C-A8CE-4F5D-9B16-554EBE41A2D6}"/>
    <cellStyle name="SAPBEXexcBad7 18 3 2" xfId="28812" xr:uid="{99958662-3E22-420F-ABBD-758797C66220}"/>
    <cellStyle name="SAPBEXexcBad7 18 4" xfId="25038" xr:uid="{41AFC54F-4FF7-4DD1-9F1D-B378471D27BA}"/>
    <cellStyle name="SAPBEXexcBad7 18 5" xfId="45751" xr:uid="{752862FB-01AC-4DDE-856F-B39AA5FABD2E}"/>
    <cellStyle name="SAPBEXexcBad7 19" xfId="3048" xr:uid="{56D2F795-B76B-403F-AC63-1C3869009C43}"/>
    <cellStyle name="SAPBEXexcBad7 19 2" xfId="4327" xr:uid="{E949385B-3BAC-4437-8A95-4C18D53E71BC}"/>
    <cellStyle name="SAPBEXexcBad7 19 2 2" xfId="8136" xr:uid="{A1280061-ECA9-4500-97AF-5BE5E9ABB81D}"/>
    <cellStyle name="SAPBEXexcBad7 19 2 2 2" xfId="29626" xr:uid="{B655F2CA-9444-4C16-AFB8-787BB36C9A68}"/>
    <cellStyle name="SAPBEXexcBad7 19 2 3" xfId="25851" xr:uid="{F0722EE9-C9C1-475C-92D2-822CA410181D}"/>
    <cellStyle name="SAPBEXexcBad7 19 2 4" xfId="47488" xr:uid="{94AFD3D0-C87E-4953-AAC0-C85090CBA082}"/>
    <cellStyle name="SAPBEXexcBad7 19 3" xfId="6874" xr:uid="{F61C6CBC-3D45-4F00-B3B0-39647F2BE5C3}"/>
    <cellStyle name="SAPBEXexcBad7 19 3 2" xfId="28364" xr:uid="{E4194FEF-AEF7-4B1F-9BCA-74A508B9A4A8}"/>
    <cellStyle name="SAPBEXexcBad7 19 4" xfId="24590" xr:uid="{83A8239B-A04D-4F34-B76C-D9B2F568D887}"/>
    <cellStyle name="SAPBEXexcBad7 19 5" xfId="45752" xr:uid="{BBFFE8C2-7269-4A04-8474-8F3D38B6AEE1}"/>
    <cellStyle name="SAPBEXexcBad7 2" xfId="3225" xr:uid="{AED47CE5-A0B1-4DA2-A52D-59B1E066F93D}"/>
    <cellStyle name="SAPBEXexcBad7 2 2" xfId="3259" xr:uid="{D43EC3B5-2088-484F-887A-1503331E4327}"/>
    <cellStyle name="SAPBEXexcBad7 2 2 2" xfId="4325" xr:uid="{5AF65665-574A-4671-A494-7D7FBC02ADEB}"/>
    <cellStyle name="SAPBEXexcBad7 2 2 2 2" xfId="8134" xr:uid="{644510C9-D1B3-4D5F-89E8-423CD6FC8AE5}"/>
    <cellStyle name="SAPBEXexcBad7 2 2 2 2 2" xfId="29624" xr:uid="{25050F7A-0749-434B-9D8A-093ADD6DFD27}"/>
    <cellStyle name="SAPBEXexcBad7 2 2 2 3" xfId="25849" xr:uid="{C76D110A-6465-4D52-93E2-7359F06CB5AA}"/>
    <cellStyle name="SAPBEXexcBad7 2 2 2 4" xfId="47490" xr:uid="{CF6D7955-8E8F-4BB2-A316-57DF2D8B8CA4}"/>
    <cellStyle name="SAPBEXexcBad7 2 2 3" xfId="7083" xr:uid="{65F5EFC3-F473-4E1B-B2D2-CBF2C02F7B50}"/>
    <cellStyle name="SAPBEXexcBad7 2 2 3 2" xfId="28573" xr:uid="{1F31E74D-4F91-49A4-979A-813988EFF3E5}"/>
    <cellStyle name="SAPBEXexcBad7 2 2 4" xfId="24799" xr:uid="{2D1E08A7-6420-4E07-A7DD-89E7D7524733}"/>
    <cellStyle name="SAPBEXexcBad7 2 2 5" xfId="45754" xr:uid="{56D23DAA-0C91-452C-9085-84E77E562451}"/>
    <cellStyle name="SAPBEXexcBad7 2 3" xfId="4326" xr:uid="{40428843-13FD-403E-A5AA-5C8418B44380}"/>
    <cellStyle name="SAPBEXexcBad7 2 3 2" xfId="8135" xr:uid="{FAB5437A-617B-4216-BC80-52AB1D9B7259}"/>
    <cellStyle name="SAPBEXexcBad7 2 3 2 2" xfId="29625" xr:uid="{5E0D93C5-5313-4166-9448-B692A4BC945C}"/>
    <cellStyle name="SAPBEXexcBad7 2 3 3" xfId="25850" xr:uid="{82F5F54C-32BF-4484-9AC5-A81099D55915}"/>
    <cellStyle name="SAPBEXexcBad7 2 3 4" xfId="47489" xr:uid="{EE774656-88EE-4E77-8FFF-6DAB6F8C6A21}"/>
    <cellStyle name="SAPBEXexcBad7 2 4" xfId="7050" xr:uid="{168C7FE3-7D02-4850-B0D2-49A0F3476976}"/>
    <cellStyle name="SAPBEXexcBad7 2 4 2" xfId="28540" xr:uid="{346E130A-F1F1-4017-9AC2-5F3935677176}"/>
    <cellStyle name="SAPBEXexcBad7 2 5" xfId="24766" xr:uid="{89C5BB44-61FD-4CCA-9920-41D542854CEB}"/>
    <cellStyle name="SAPBEXexcBad7 2 6" xfId="45753" xr:uid="{A149EBC7-E65E-406B-85E3-5F8DB6F70CF7}"/>
    <cellStyle name="SAPBEXexcBad7 20" xfId="3192" xr:uid="{D3756C57-9589-46E1-97C4-C29A39718598}"/>
    <cellStyle name="SAPBEXexcBad7 20 2" xfId="4324" xr:uid="{6C634B0E-0553-4472-BF66-67F2DCC8D205}"/>
    <cellStyle name="SAPBEXexcBad7 20 2 2" xfId="8133" xr:uid="{5BC935BC-10E9-4D9C-9528-7DCE7CC7F4E7}"/>
    <cellStyle name="SAPBEXexcBad7 20 2 2 2" xfId="29623" xr:uid="{FCE874AD-6B81-4472-8901-8201CE6D0737}"/>
    <cellStyle name="SAPBEXexcBad7 20 2 3" xfId="25848" xr:uid="{F4BBB295-4865-4DD3-B5F4-E1353A320A24}"/>
    <cellStyle name="SAPBEXexcBad7 20 2 4" xfId="47491" xr:uid="{C1A863A4-83F5-49B1-94F2-68FAFFF96CD9}"/>
    <cellStyle name="SAPBEXexcBad7 20 3" xfId="7019" xr:uid="{45F5CF39-2C2F-4110-8356-88DE841806CF}"/>
    <cellStyle name="SAPBEXexcBad7 20 3 2" xfId="28509" xr:uid="{95080851-63A7-4267-8F9F-33F2F1B0C29A}"/>
    <cellStyle name="SAPBEXexcBad7 20 4" xfId="24735" xr:uid="{7694571A-D2C0-430D-8D44-025CAC007A80}"/>
    <cellStyle name="SAPBEXexcBad7 20 5" xfId="45755" xr:uid="{2E97B471-4EF0-405C-AF03-D7DC86D8E134}"/>
    <cellStyle name="SAPBEXexcBad7 21" xfId="2329" xr:uid="{3D3881CE-DAC4-4BB9-8059-BEFFED1FD2FB}"/>
    <cellStyle name="SAPBEXexcBad7 21 2" xfId="4323" xr:uid="{91BD9597-6234-4B9C-9DEF-FE119C3D2A55}"/>
    <cellStyle name="SAPBEXexcBad7 21 2 2" xfId="8132" xr:uid="{30418441-7B66-4412-8993-7B2AACCE5068}"/>
    <cellStyle name="SAPBEXexcBad7 21 2 2 2" xfId="29622" xr:uid="{4E6F8F8B-5D93-45EB-955C-83D161BB09E5}"/>
    <cellStyle name="SAPBEXexcBad7 21 2 3" xfId="25847" xr:uid="{A92F2829-2EDA-4406-8480-A684C4B7134F}"/>
    <cellStyle name="SAPBEXexcBad7 21 2 4" xfId="47492" xr:uid="{7A435357-8816-46F8-8023-3909042B95AA}"/>
    <cellStyle name="SAPBEXexcBad7 21 3" xfId="6392" xr:uid="{FF7EF86E-9388-4F82-8120-28852ED7286E}"/>
    <cellStyle name="SAPBEXexcBad7 21 3 2" xfId="27881" xr:uid="{40EA2057-AFFB-424E-8378-80314FDFB83F}"/>
    <cellStyle name="SAPBEXexcBad7 21 4" xfId="24041" xr:uid="{835A477C-EF3E-464A-9AD3-58A704B0A961}"/>
    <cellStyle name="SAPBEXexcBad7 21 5" xfId="45756" xr:uid="{77924518-8E8F-4FC3-89F2-4B9C5795D96B}"/>
    <cellStyle name="SAPBEXexcBad7 22" xfId="3539" xr:uid="{B7A13904-7AD9-44D9-B1F4-82074CF6299B}"/>
    <cellStyle name="SAPBEXexcBad7 22 2" xfId="4322" xr:uid="{5958C379-8D05-428B-865D-9C2DEF2C12BC}"/>
    <cellStyle name="SAPBEXexcBad7 22 2 2" xfId="8131" xr:uid="{83D0E5A5-49FB-4D2A-BC6E-C57858A25006}"/>
    <cellStyle name="SAPBEXexcBad7 22 2 2 2" xfId="29621" xr:uid="{00275B31-AD83-43CC-81DC-246A71ACDC3E}"/>
    <cellStyle name="SAPBEXexcBad7 22 2 3" xfId="25846" xr:uid="{4253F683-E6C1-42CA-89F5-0ACCD00C01FA}"/>
    <cellStyle name="SAPBEXexcBad7 22 2 4" xfId="47493" xr:uid="{9CD33CC2-B84A-419F-8D6E-032C2A86D1F3}"/>
    <cellStyle name="SAPBEXexcBad7 22 3" xfId="7358" xr:uid="{BE94F7DC-B698-4269-AD84-81331D443377}"/>
    <cellStyle name="SAPBEXexcBad7 22 3 2" xfId="28848" xr:uid="{A51A412B-574B-401B-8B64-DD9119127E8A}"/>
    <cellStyle name="SAPBEXexcBad7 22 4" xfId="25074" xr:uid="{3BF06A1A-8B4F-4CD1-8208-DD2E3BAA8DD3}"/>
    <cellStyle name="SAPBEXexcBad7 22 5" xfId="45757" xr:uid="{40F55547-073D-4BF9-9E2C-70E1B4224CAC}"/>
    <cellStyle name="SAPBEXexcBad7 23" xfId="3460" xr:uid="{5CF0F560-E80D-47CE-B409-4BA3C086482B}"/>
    <cellStyle name="SAPBEXexcBad7 23 2" xfId="2674" xr:uid="{7FB4A0B9-54EB-4C29-82F4-3C4746D7D942}"/>
    <cellStyle name="SAPBEXexcBad7 23 2 2" xfId="6569" xr:uid="{61D952B9-3E59-4E38-B089-2C4856A5E2B9}"/>
    <cellStyle name="SAPBEXexcBad7 23 2 2 2" xfId="28058" xr:uid="{ED537851-6DAB-47DD-BBD8-8DE0E4E7E192}"/>
    <cellStyle name="SAPBEXexcBad7 23 2 3" xfId="24278" xr:uid="{5E48B8CA-6101-4FFC-9033-583CD101CFAB}"/>
    <cellStyle name="SAPBEXexcBad7 23 2 4" xfId="47494" xr:uid="{9217ACDA-EED4-41E0-9DCE-1F135C27AC4E}"/>
    <cellStyle name="SAPBEXexcBad7 23 3" xfId="7283" xr:uid="{332A2AD3-9EC2-4088-B357-4841B18019FF}"/>
    <cellStyle name="SAPBEXexcBad7 23 3 2" xfId="28773" xr:uid="{04E303B2-7C00-4BFC-BADA-EBE8209FC530}"/>
    <cellStyle name="SAPBEXexcBad7 23 4" xfId="24999" xr:uid="{56A179CA-9EFF-460F-A4CC-69161A556D42}"/>
    <cellStyle name="SAPBEXexcBad7 23 5" xfId="45758" xr:uid="{6F7091B1-7E9B-42F0-9374-FEB277AB5CD8}"/>
    <cellStyle name="SAPBEXexcBad7 24" xfId="4332" xr:uid="{CBAF4C71-68B0-4787-99E4-8E83C71D0ED3}"/>
    <cellStyle name="SAPBEXexcBad7 24 2" xfId="8141" xr:uid="{D23C045A-8F2F-49BF-BB79-A30E02F89482}"/>
    <cellStyle name="SAPBEXexcBad7 24 2 2" xfId="29631" xr:uid="{56CA31BF-9840-4486-A877-144F91A240B3}"/>
    <cellStyle name="SAPBEXexcBad7 24 3" xfId="25856" xr:uid="{D875F27D-03A8-4F4B-9FBD-C7E6CA28DA91}"/>
    <cellStyle name="SAPBEXexcBad7 24 4" xfId="47478" xr:uid="{528736C1-F9C5-4C6F-B5F6-7C4D8508B753}"/>
    <cellStyle name="SAPBEXexcBad7 25" xfId="7304" xr:uid="{D1B80AF8-861D-467F-93DE-DF42A8949C1C}"/>
    <cellStyle name="SAPBEXexcBad7 25 2" xfId="28794" xr:uid="{1526E48C-0741-4EB9-BEA8-CD670736A402}"/>
    <cellStyle name="SAPBEXexcBad7 26" xfId="25020" xr:uid="{51747822-3543-44BE-9361-55F54A8D06E0}"/>
    <cellStyle name="SAPBEXexcBad7 27" xfId="45742" xr:uid="{907481CF-7996-4AA9-B611-1E3E2DAE5E2A}"/>
    <cellStyle name="SAPBEXexcBad7 3" xfId="3207" xr:uid="{C4C2CE33-D699-4ED8-A366-074436BED903}"/>
    <cellStyle name="SAPBEXexcBad7 3 2" xfId="3410" xr:uid="{4807FA28-AD8C-480F-A259-94949FC30495}"/>
    <cellStyle name="SAPBEXexcBad7 3 2 2" xfId="4319" xr:uid="{132DD1A5-D957-41BC-9BB3-647A1FE04B45}"/>
    <cellStyle name="SAPBEXexcBad7 3 2 2 2" xfId="8128" xr:uid="{8C40AC69-518E-48A0-932D-7DBF279C01E7}"/>
    <cellStyle name="SAPBEXexcBad7 3 2 2 2 2" xfId="29618" xr:uid="{6A895A3E-2C84-40FB-A5DB-AEA04570D83F}"/>
    <cellStyle name="SAPBEXexcBad7 3 2 2 3" xfId="25843" xr:uid="{58079E41-D674-43FB-B4E4-4D0C4E8A4360}"/>
    <cellStyle name="SAPBEXexcBad7 3 2 2 4" xfId="47496" xr:uid="{6A34E190-E091-43ED-AF9A-FE762869C738}"/>
    <cellStyle name="SAPBEXexcBad7 3 2 3" xfId="7236" xr:uid="{86AF6901-570F-4AAF-8370-36C6C6975DCF}"/>
    <cellStyle name="SAPBEXexcBad7 3 2 3 2" xfId="28726" xr:uid="{8437CC42-DBBC-4935-9B25-CAD96A21E9D5}"/>
    <cellStyle name="SAPBEXexcBad7 3 2 4" xfId="24952" xr:uid="{3E88D0B0-BF26-4722-B6AC-D5C9FA23075E}"/>
    <cellStyle name="SAPBEXexcBad7 3 2 5" xfId="45760" xr:uid="{6FAF51DB-2973-4EB5-BF96-CBDA4FE7B2DE}"/>
    <cellStyle name="SAPBEXexcBad7 3 3" xfId="4320" xr:uid="{6E1570D8-5C29-4ECB-BA44-A52C78234DE3}"/>
    <cellStyle name="SAPBEXexcBad7 3 3 2" xfId="8129" xr:uid="{D104379B-1400-44A9-901F-70057F0E13F6}"/>
    <cellStyle name="SAPBEXexcBad7 3 3 2 2" xfId="29619" xr:uid="{B247E75F-ACC7-40CA-9FD7-36F017ACC626}"/>
    <cellStyle name="SAPBEXexcBad7 3 3 3" xfId="25844" xr:uid="{17D66D7B-AAD6-4839-851D-47B8F78A1219}"/>
    <cellStyle name="SAPBEXexcBad7 3 3 4" xfId="47495" xr:uid="{D98EFAB3-4EC5-431C-A8ED-62EB3BB7B38A}"/>
    <cellStyle name="SAPBEXexcBad7 3 4" xfId="7032" xr:uid="{0E85678A-9EE5-41A2-AFDD-4A8FC0F38038}"/>
    <cellStyle name="SAPBEXexcBad7 3 4 2" xfId="28522" xr:uid="{1C3E24BD-2763-4858-A068-C8957D376ED4}"/>
    <cellStyle name="SAPBEXexcBad7 3 5" xfId="24748" xr:uid="{74E67226-A48A-4606-94FB-F8F8D0938628}"/>
    <cellStyle name="SAPBEXexcBad7 3 6" xfId="45759" xr:uid="{6CEC376F-4A6B-49C2-9FED-EC02444BE135}"/>
    <cellStyle name="SAPBEXexcBad7 4" xfId="2962" xr:uid="{8B019860-FC92-4A79-9251-475E58D3768B}"/>
    <cellStyle name="SAPBEXexcBad7 4 2" xfId="3142" xr:uid="{4681CDD6-82CE-4DDB-87A4-4395299D89CD}"/>
    <cellStyle name="SAPBEXexcBad7 4 2 2" xfId="3489" xr:uid="{E2E5DBC8-42A8-44A8-88A6-9F44996F4B25}"/>
    <cellStyle name="SAPBEXexcBad7 4 2 2 2" xfId="7311" xr:uid="{D12DE3B8-B226-4D4D-8B57-8CE8687A8501}"/>
    <cellStyle name="SAPBEXexcBad7 4 2 2 2 2" xfId="28801" xr:uid="{C1C31955-4EDC-445C-9D72-302BAFF6BB28}"/>
    <cellStyle name="SAPBEXexcBad7 4 2 2 3" xfId="25027" xr:uid="{BD5E217E-4A39-4BD6-9FEC-9E07B0CFB619}"/>
    <cellStyle name="SAPBEXexcBad7 4 2 2 4" xfId="47498" xr:uid="{E346A5DC-CC1F-4E56-B7B2-BEC8CD189370}"/>
    <cellStyle name="SAPBEXexcBad7 4 2 3" xfId="6967" xr:uid="{E158EEA6-1BC1-4235-8DCE-BE3B08AF0782}"/>
    <cellStyle name="SAPBEXexcBad7 4 2 3 2" xfId="28457" xr:uid="{DF4B19F0-2599-48DF-98BD-2FC6946E2C64}"/>
    <cellStyle name="SAPBEXexcBad7 4 2 4" xfId="24683" xr:uid="{0FCFAAF7-D9BA-4FC4-9E22-9A4C63FBDE0A}"/>
    <cellStyle name="SAPBEXexcBad7 4 2 5" xfId="45762" xr:uid="{80A5F2A2-06CE-4421-8C1E-711AED402F16}"/>
    <cellStyle name="SAPBEXexcBad7 4 3" xfId="4318" xr:uid="{C56D7129-C78C-4122-9401-E6406FB4D889}"/>
    <cellStyle name="SAPBEXexcBad7 4 3 2" xfId="8127" xr:uid="{46DA2981-901B-4F5D-833A-DBC0BB6ACE97}"/>
    <cellStyle name="SAPBEXexcBad7 4 3 2 2" xfId="29617" xr:uid="{25795CF9-CDA6-49B0-9837-B4FBD529B4D2}"/>
    <cellStyle name="SAPBEXexcBad7 4 3 3" xfId="25842" xr:uid="{687A6E22-54F5-475D-91B8-7451ADB6C16D}"/>
    <cellStyle name="SAPBEXexcBad7 4 3 4" xfId="47497" xr:uid="{C907562D-3E0F-4F6A-BD9F-2C5F9CEE9A3D}"/>
    <cellStyle name="SAPBEXexcBad7 4 4" xfId="6790" xr:uid="{151B381D-29B7-43A1-B85D-C37E1BFF1BF6}"/>
    <cellStyle name="SAPBEXexcBad7 4 4 2" xfId="28280" xr:uid="{CC27011F-4327-4669-BC57-AAD109C53FCA}"/>
    <cellStyle name="SAPBEXexcBad7 4 5" xfId="24506" xr:uid="{AF829142-FDD2-49A3-A05A-68B41D071ACE}"/>
    <cellStyle name="SAPBEXexcBad7 4 6" xfId="45761" xr:uid="{AAAC83A6-43DC-41DA-B4F0-EE0A2938E75B}"/>
    <cellStyle name="SAPBEXexcBad7 5" xfId="3278" xr:uid="{5B94473C-1A13-4936-8C52-1D29724EF709}"/>
    <cellStyle name="SAPBEXexcBad7 5 2" xfId="3250" xr:uid="{43791AA2-6877-484A-BCD5-883EE01F8CD6}"/>
    <cellStyle name="SAPBEXexcBad7 5 2 2" xfId="4316" xr:uid="{61F3F406-AC17-45E2-965D-DC0F3E2F471B}"/>
    <cellStyle name="SAPBEXexcBad7 5 2 2 2" xfId="8125" xr:uid="{31D80F49-CCF7-4107-B892-E6B7012670BF}"/>
    <cellStyle name="SAPBEXexcBad7 5 2 2 2 2" xfId="29615" xr:uid="{E78A5307-1E16-4745-BB90-1F91D2D2C9D1}"/>
    <cellStyle name="SAPBEXexcBad7 5 2 2 3" xfId="25840" xr:uid="{77455D3B-0767-4E94-B837-07E8D699F067}"/>
    <cellStyle name="SAPBEXexcBad7 5 2 2 4" xfId="47500" xr:uid="{57288C5A-3055-4B6D-9B75-BB7DA64E0304}"/>
    <cellStyle name="SAPBEXexcBad7 5 2 3" xfId="7074" xr:uid="{D8C17D63-5766-4A0D-B31E-E89FA3030BD3}"/>
    <cellStyle name="SAPBEXexcBad7 5 2 3 2" xfId="28564" xr:uid="{AC389A55-0F59-4E2C-8285-2550F8AD17E7}"/>
    <cellStyle name="SAPBEXexcBad7 5 2 4" xfId="24790" xr:uid="{733A3907-FA8C-46CF-9569-7A342752A4B4}"/>
    <cellStyle name="SAPBEXexcBad7 5 2 5" xfId="45764" xr:uid="{326CB345-F9FC-4DFD-9C56-CAC74C1CEFCB}"/>
    <cellStyle name="SAPBEXexcBad7 5 3" xfId="4317" xr:uid="{93C7D7CA-267D-4F7C-8186-3212499BD9C0}"/>
    <cellStyle name="SAPBEXexcBad7 5 3 2" xfId="8126" xr:uid="{B035CC3A-AE71-44F7-8961-67CD185AA1B5}"/>
    <cellStyle name="SAPBEXexcBad7 5 3 2 2" xfId="29616" xr:uid="{842F8FEF-EF05-4BE9-86C7-6DA8BC012611}"/>
    <cellStyle name="SAPBEXexcBad7 5 3 3" xfId="25841" xr:uid="{D7ABBA59-9ED8-4595-B0A5-BA76B86E5449}"/>
    <cellStyle name="SAPBEXexcBad7 5 3 4" xfId="47499" xr:uid="{D2A8D24E-E158-479C-8C0E-3D30D803B5D8}"/>
    <cellStyle name="SAPBEXexcBad7 5 4" xfId="7102" xr:uid="{585D2EBA-A664-4B0D-8872-D57F343140F4}"/>
    <cellStyle name="SAPBEXexcBad7 5 4 2" xfId="28592" xr:uid="{D31FD188-6E4F-47D0-A0A1-D8321B78E501}"/>
    <cellStyle name="SAPBEXexcBad7 5 5" xfId="24818" xr:uid="{993953B3-BEA6-4635-8B43-72C0C1E815FE}"/>
    <cellStyle name="SAPBEXexcBad7 5 6" xfId="45763" xr:uid="{604C4565-7076-4086-94C1-2E5834AC8B25}"/>
    <cellStyle name="SAPBEXexcBad7 6" xfId="2977" xr:uid="{8AC501B4-DA53-4E87-B394-49A4220C9BD9}"/>
    <cellStyle name="SAPBEXexcBad7 6 2" xfId="3233" xr:uid="{AA2C0BD0-D705-41E8-A34F-80F920142C0D}"/>
    <cellStyle name="SAPBEXexcBad7 6 2 2" xfId="4556" xr:uid="{D5F601D4-4C8B-4484-B1C9-CAA82FBC183B}"/>
    <cellStyle name="SAPBEXexcBad7 6 2 2 2" xfId="8354" xr:uid="{303EECFA-A9D9-48C6-A80F-1F9C14C8F6B8}"/>
    <cellStyle name="SAPBEXexcBad7 6 2 2 2 2" xfId="29844" xr:uid="{26CFD375-7848-4909-8382-968753C3463E}"/>
    <cellStyle name="SAPBEXexcBad7 6 2 2 3" xfId="26069" xr:uid="{40C1A092-3310-4D3C-9A34-8629A6D22C60}"/>
    <cellStyle name="SAPBEXexcBad7 6 2 2 4" xfId="47502" xr:uid="{FFA95489-1AAC-48E7-887B-860E711C88D6}"/>
    <cellStyle name="SAPBEXexcBad7 6 2 3" xfId="7058" xr:uid="{C3A36D18-3E05-4F0A-B6D3-CE5EC75E4C11}"/>
    <cellStyle name="SAPBEXexcBad7 6 2 3 2" xfId="28548" xr:uid="{35095777-4E95-4F43-877C-456666442839}"/>
    <cellStyle name="SAPBEXexcBad7 6 2 4" xfId="24774" xr:uid="{8CD35C57-81ED-4569-B5E5-14A55D135A45}"/>
    <cellStyle name="SAPBEXexcBad7 6 2 5" xfId="45766" xr:uid="{F43E3B2A-B907-4838-902D-6B5A0F42BBCC}"/>
    <cellStyle name="SAPBEXexcBad7 6 3" xfId="4511" xr:uid="{E41B1E0F-FEA1-45C0-870E-1A4871DABE44}"/>
    <cellStyle name="SAPBEXexcBad7 6 3 2" xfId="8309" xr:uid="{19E7249A-D4E2-403D-BB1D-A4995BFB3F31}"/>
    <cellStyle name="SAPBEXexcBad7 6 3 2 2" xfId="29799" xr:uid="{9300314C-D197-4D95-8D67-6468FD0B713F}"/>
    <cellStyle name="SAPBEXexcBad7 6 3 3" xfId="26024" xr:uid="{EC311495-8F90-4C27-895F-1F1A015564E7}"/>
    <cellStyle name="SAPBEXexcBad7 6 3 4" xfId="47501" xr:uid="{EB897740-082A-4630-B2CE-76A2DB4E284E}"/>
    <cellStyle name="SAPBEXexcBad7 6 4" xfId="6804" xr:uid="{C96E67B1-E275-41EE-B6A4-8CFBFAF02C83}"/>
    <cellStyle name="SAPBEXexcBad7 6 4 2" xfId="28294" xr:uid="{B1724128-6CAF-47FE-996F-7D231CB86F31}"/>
    <cellStyle name="SAPBEXexcBad7 6 5" xfId="24520" xr:uid="{01D0A95A-3789-48DC-8B53-0DC7C1313341}"/>
    <cellStyle name="SAPBEXexcBad7 6 6" xfId="45765" xr:uid="{E2A01E29-F7A6-483B-974F-A9B3A0BF8422}"/>
    <cellStyle name="SAPBEXexcBad7 7" xfId="2368" xr:uid="{0A861CA3-518C-405B-8801-3AEB7DC1A1EB}"/>
    <cellStyle name="SAPBEXexcBad7 7 2" xfId="3217" xr:uid="{C46CB301-C66E-4665-B5C3-B1F623810474}"/>
    <cellStyle name="SAPBEXexcBad7 7 2 2" xfId="4312" xr:uid="{C9E7C955-21F3-4D6C-AA93-AED66613145E}"/>
    <cellStyle name="SAPBEXexcBad7 7 2 2 2" xfId="8121" xr:uid="{9326C1C1-C339-4D44-BE44-7BD6AF709BEC}"/>
    <cellStyle name="SAPBEXexcBad7 7 2 2 2 2" xfId="29611" xr:uid="{9387549B-59CE-4F4B-8281-175A331680A8}"/>
    <cellStyle name="SAPBEXexcBad7 7 2 2 3" xfId="25836" xr:uid="{818ABA4E-B539-4063-ADE9-75E5DC0CE297}"/>
    <cellStyle name="SAPBEXexcBad7 7 2 2 4" xfId="47504" xr:uid="{C23D0AD3-1F9B-4580-9EC3-402B634EAC90}"/>
    <cellStyle name="SAPBEXexcBad7 7 2 3" xfId="7042" xr:uid="{C3882367-B843-43D5-8AD0-7B61B80CA845}"/>
    <cellStyle name="SAPBEXexcBad7 7 2 3 2" xfId="28532" xr:uid="{F0D483CF-77DE-4AF0-AD27-C7CAAF538075}"/>
    <cellStyle name="SAPBEXexcBad7 7 2 4" xfId="24758" xr:uid="{A4945A22-8C35-421F-9952-87D31D10EEA6}"/>
    <cellStyle name="SAPBEXexcBad7 7 2 5" xfId="45768" xr:uid="{C19D67CB-1FF5-4892-8F94-5A3C690199F5}"/>
    <cellStyle name="SAPBEXexcBad7 7 3" xfId="4313" xr:uid="{4CFD78F7-B68C-40DA-8853-0CACD21C4F92}"/>
    <cellStyle name="SAPBEXexcBad7 7 3 2" xfId="8122" xr:uid="{D99641C4-F884-4B8A-ADF0-EA9E444AC437}"/>
    <cellStyle name="SAPBEXexcBad7 7 3 2 2" xfId="29612" xr:uid="{F4795086-0A62-4FCA-AF44-17CFB4CA717B}"/>
    <cellStyle name="SAPBEXexcBad7 7 3 3" xfId="25837" xr:uid="{8CF62BF2-1E91-45D8-9BD9-54A7F02F8C63}"/>
    <cellStyle name="SAPBEXexcBad7 7 3 4" xfId="47503" xr:uid="{CB508161-EF42-4478-8C9C-8179A704DFD2}"/>
    <cellStyle name="SAPBEXexcBad7 7 4" xfId="6431" xr:uid="{EB9C2189-309D-4A88-BD53-FA8CA6ED58F2}"/>
    <cellStyle name="SAPBEXexcBad7 7 4 2" xfId="27920" xr:uid="{74BBF1B2-7753-4BA9-838C-955BF5A76C81}"/>
    <cellStyle name="SAPBEXexcBad7 7 5" xfId="24080" xr:uid="{45AA1C69-B96E-4294-AB76-013F0942C71A}"/>
    <cellStyle name="SAPBEXexcBad7 7 6" xfId="45767" xr:uid="{10AB5EA1-37D2-49C1-B530-CB000839F559}"/>
    <cellStyle name="SAPBEXexcBad7 8" xfId="3311" xr:uid="{7B5113B3-C9C5-4302-AC7D-5BA7C67AA588}"/>
    <cellStyle name="SAPBEXexcBad7 8 2" xfId="3401" xr:uid="{4750B13D-36BA-4FD1-9C34-AEDA57AE4800}"/>
    <cellStyle name="SAPBEXexcBad7 8 2 2" xfId="4256" xr:uid="{788CC047-7A4C-4322-8F64-43A4F538CF62}"/>
    <cellStyle name="SAPBEXexcBad7 8 2 2 2" xfId="8065" xr:uid="{F427DFB0-898E-4B40-B7D0-E9AB7EC04B39}"/>
    <cellStyle name="SAPBEXexcBad7 8 2 2 2 2" xfId="29555" xr:uid="{C20C3CFC-9D91-4278-97A7-55297015F7CF}"/>
    <cellStyle name="SAPBEXexcBad7 8 2 2 3" xfId="25780" xr:uid="{8506DFC7-9789-4BAC-956D-C7466B179143}"/>
    <cellStyle name="SAPBEXexcBad7 8 2 2 4" xfId="47506" xr:uid="{AD4A62D6-1E93-426A-B2BF-EF84FE5490DF}"/>
    <cellStyle name="SAPBEXexcBad7 8 2 3" xfId="7227" xr:uid="{6C04CA48-473D-4075-B165-01E682408CEB}"/>
    <cellStyle name="SAPBEXexcBad7 8 2 3 2" xfId="28717" xr:uid="{A83CCD0A-EA5E-426E-B716-3A173E0D7779}"/>
    <cellStyle name="SAPBEXexcBad7 8 2 4" xfId="24943" xr:uid="{9A59DB41-4B0D-4D1E-9CD3-930AE596DF8B}"/>
    <cellStyle name="SAPBEXexcBad7 8 2 5" xfId="45770" xr:uid="{F8D123EB-26F2-4F08-8E8F-1D35D14D5EC4}"/>
    <cellStyle name="SAPBEXexcBad7 8 3" xfId="4311" xr:uid="{3C5FF8B0-2A58-4809-A4D0-7BF8AE1AB31B}"/>
    <cellStyle name="SAPBEXexcBad7 8 3 2" xfId="8120" xr:uid="{0B2C9DDE-9F13-48CE-9968-67EC4FCD9F5E}"/>
    <cellStyle name="SAPBEXexcBad7 8 3 2 2" xfId="29610" xr:uid="{AFF5E373-7E23-4D90-B60E-D0B53A888534}"/>
    <cellStyle name="SAPBEXexcBad7 8 3 3" xfId="25835" xr:uid="{34EBB91C-376C-48E5-A719-4F28FA26EFB7}"/>
    <cellStyle name="SAPBEXexcBad7 8 3 4" xfId="47505" xr:uid="{622EEC5E-33BC-49B5-A42E-BAD707B25055}"/>
    <cellStyle name="SAPBEXexcBad7 8 4" xfId="7135" xr:uid="{7439FB51-91AD-4A83-97D8-B9F15DAF921B}"/>
    <cellStyle name="SAPBEXexcBad7 8 4 2" xfId="28625" xr:uid="{DC23DD37-70BE-414C-B6AE-39809B558973}"/>
    <cellStyle name="SAPBEXexcBad7 8 5" xfId="24851" xr:uid="{8C9C5EC9-20BC-4DB0-942A-ED2937F6BA12}"/>
    <cellStyle name="SAPBEXexcBad7 8 6" xfId="45769" xr:uid="{235C02E7-D979-48FA-A596-B636982E21C8}"/>
    <cellStyle name="SAPBEXexcBad7 9" xfId="3572" xr:uid="{AB614069-5AE9-4D8A-BF5F-B615190E5F04}"/>
    <cellStyle name="SAPBEXexcBad7 9 2" xfId="3365" xr:uid="{514A95CC-1CEB-402E-9B87-48403CC59A3F}"/>
    <cellStyle name="SAPBEXexcBad7 9 2 2" xfId="4306" xr:uid="{B104D320-0A26-4D7F-B0ED-2B8D19B7B5C4}"/>
    <cellStyle name="SAPBEXexcBad7 9 2 2 2" xfId="8115" xr:uid="{0A0EE865-22F2-4896-BD4E-8DDAA3BD9AF1}"/>
    <cellStyle name="SAPBEXexcBad7 9 2 2 2 2" xfId="29605" xr:uid="{CA41D546-5161-48B3-9B33-E9639A9E02F7}"/>
    <cellStyle name="SAPBEXexcBad7 9 2 2 3" xfId="25830" xr:uid="{2266A0A5-5A5B-4A7A-87F4-67C03297BA00}"/>
    <cellStyle name="SAPBEXexcBad7 9 2 2 4" xfId="47508" xr:uid="{D17BE22D-A764-4A37-A9F4-14AD26316B75}"/>
    <cellStyle name="SAPBEXexcBad7 9 2 3" xfId="7190" xr:uid="{22479815-82AA-4C86-955C-B0710C17D4AC}"/>
    <cellStyle name="SAPBEXexcBad7 9 2 3 2" xfId="28680" xr:uid="{19286DEE-38CB-4F5D-8ABD-D0EAA7D4E67E}"/>
    <cellStyle name="SAPBEXexcBad7 9 2 4" xfId="24906" xr:uid="{D3ACDF8E-C3C3-4B27-89F5-21A00C1DABBA}"/>
    <cellStyle name="SAPBEXexcBad7 9 2 5" xfId="45772" xr:uid="{4FA75D6F-2A8D-4F08-A680-566CFAC46904}"/>
    <cellStyle name="SAPBEXexcBad7 9 3" xfId="4307" xr:uid="{FB4ACF25-DA41-4930-BF02-C9E8F325CBA4}"/>
    <cellStyle name="SAPBEXexcBad7 9 3 2" xfId="8116" xr:uid="{C7132AEB-F0C3-4DBD-B26F-D9E73005677E}"/>
    <cellStyle name="SAPBEXexcBad7 9 3 2 2" xfId="29606" xr:uid="{E0D8C528-33A1-4034-8019-78A5FC039616}"/>
    <cellStyle name="SAPBEXexcBad7 9 3 3" xfId="25831" xr:uid="{AAF5B98C-34AC-48F5-9B4B-9D7127ECD56B}"/>
    <cellStyle name="SAPBEXexcBad7 9 3 4" xfId="47507" xr:uid="{8C240046-0B5D-4B93-9433-A781D728DF68}"/>
    <cellStyle name="SAPBEXexcBad7 9 4" xfId="7389" xr:uid="{80B32740-3DC8-4272-9CDD-B3AEEA13A9C2}"/>
    <cellStyle name="SAPBEXexcBad7 9 4 2" xfId="28879" xr:uid="{BCEB4750-99CF-452D-A219-BE36A06FFC79}"/>
    <cellStyle name="SAPBEXexcBad7 9 5" xfId="25104" xr:uid="{EDA3B700-476E-4DEA-A798-8499D4DC2857}"/>
    <cellStyle name="SAPBEXexcBad7 9 6" xfId="45771" xr:uid="{BAC1C7A2-F30F-4E30-B185-D16A35F17BB2}"/>
    <cellStyle name="SAPBEXexcBad8" xfId="3547" xr:uid="{C799D208-3F3A-4272-8113-1F4393F9AF9E}"/>
    <cellStyle name="SAPBEXexcBad8 10" xfId="2969" xr:uid="{8716E00C-102B-4705-946C-DA86F90F6359}"/>
    <cellStyle name="SAPBEXexcBad8 10 2" xfId="4555" xr:uid="{1E851D6C-B646-4F0D-8D31-0187ED0B788A}"/>
    <cellStyle name="SAPBEXexcBad8 10 2 2" xfId="8353" xr:uid="{A28196F7-6E8E-44D7-AD57-22A736E869E8}"/>
    <cellStyle name="SAPBEXexcBad8 10 2 2 2" xfId="29843" xr:uid="{7E2385F1-3058-458F-ABD8-1DFFD086ACFB}"/>
    <cellStyle name="SAPBEXexcBad8 10 2 3" xfId="26068" xr:uid="{515B01BC-CC44-40DE-80FE-ACD844D71C65}"/>
    <cellStyle name="SAPBEXexcBad8 10 2 4" xfId="47510" xr:uid="{D9B12FBD-113C-4E25-B9C3-91266760FBC4}"/>
    <cellStyle name="SAPBEXexcBad8 10 3" xfId="6796" xr:uid="{A03C2E1C-491A-4E05-9349-DE5F3A991DDD}"/>
    <cellStyle name="SAPBEXexcBad8 10 3 2" xfId="28286" xr:uid="{015C7457-2F7C-40E6-AC41-364B060DFFA6}"/>
    <cellStyle name="SAPBEXexcBad8 10 4" xfId="24512" xr:uid="{DC124795-30D5-4370-BCE1-D85B07B065EB}"/>
    <cellStyle name="SAPBEXexcBad8 10 5" xfId="45774" xr:uid="{2BA900A0-6798-43B3-935F-C8097912AE27}"/>
    <cellStyle name="SAPBEXexcBad8 11" xfId="3010" xr:uid="{F52EB617-4731-4256-83CD-9510A870E096}"/>
    <cellStyle name="SAPBEXexcBad8 11 2" xfId="4305" xr:uid="{83149482-3E53-4A11-BB53-7141474D737D}"/>
    <cellStyle name="SAPBEXexcBad8 11 2 2" xfId="8114" xr:uid="{250F61F7-CAB0-4DE8-B20F-3CD8879B08F6}"/>
    <cellStyle name="SAPBEXexcBad8 11 2 2 2" xfId="29604" xr:uid="{EC0C43D6-6ADF-4F69-A1BF-2556D6D90829}"/>
    <cellStyle name="SAPBEXexcBad8 11 2 3" xfId="25829" xr:uid="{402550C0-8B58-4DF6-8FA5-0738A8E1CFA8}"/>
    <cellStyle name="SAPBEXexcBad8 11 2 4" xfId="47511" xr:uid="{1ACF82AF-85E4-4607-A45C-7BA30B83F5C5}"/>
    <cellStyle name="SAPBEXexcBad8 11 3" xfId="6837" xr:uid="{B330C0BF-8723-4F4C-A07C-7426E0F9C909}"/>
    <cellStyle name="SAPBEXexcBad8 11 3 2" xfId="28327" xr:uid="{1559CD09-142F-4C67-AD4B-7016740507FE}"/>
    <cellStyle name="SAPBEXexcBad8 11 4" xfId="24553" xr:uid="{2C8A7D85-4C74-4E73-BC99-BB92835831FF}"/>
    <cellStyle name="SAPBEXexcBad8 11 5" xfId="45775" xr:uid="{2BF7A527-7C61-4D5A-8AEB-FC819834D863}"/>
    <cellStyle name="SAPBEXexcBad8 12" xfId="2676" xr:uid="{E524EE83-3ABA-4CAE-8C69-1DCBA0E9C8EB}"/>
    <cellStyle name="SAPBEXexcBad8 12 2" xfId="4251" xr:uid="{FFAE398B-6812-4177-8415-EE0AD246C592}"/>
    <cellStyle name="SAPBEXexcBad8 12 2 2" xfId="8061" xr:uid="{D42F0D99-AC2B-4493-8B0D-0D5DB499517D}"/>
    <cellStyle name="SAPBEXexcBad8 12 2 2 2" xfId="29551" xr:uid="{A5098A9A-D5B0-4717-91C3-63BA16975CE9}"/>
    <cellStyle name="SAPBEXexcBad8 12 2 3" xfId="25776" xr:uid="{FAEEB1CB-D78D-4386-8D1B-355E2D54408E}"/>
    <cellStyle name="SAPBEXexcBad8 12 2 4" xfId="47512" xr:uid="{4F708362-B470-492D-9C6E-DD5A0C1B2299}"/>
    <cellStyle name="SAPBEXexcBad8 12 3" xfId="6572" xr:uid="{38B86501-2AC6-4112-8A65-9E2D29F650BE}"/>
    <cellStyle name="SAPBEXexcBad8 12 3 2" xfId="28061" xr:uid="{6BC57C51-7CCF-4750-A42E-5C104BCBB314}"/>
    <cellStyle name="SAPBEXexcBad8 12 4" xfId="24280" xr:uid="{B21C8D17-2872-45CB-9448-C7C84F04BD69}"/>
    <cellStyle name="SAPBEXexcBad8 12 5" xfId="45776" xr:uid="{7CE386E4-8B7C-4B43-BCFB-A0AA00C9319A}"/>
    <cellStyle name="SAPBEXexcBad8 13" xfId="3580" xr:uid="{CC941BF5-68DD-44C4-8A67-5DCB1E2EAAEB}"/>
    <cellStyle name="SAPBEXexcBad8 13 2" xfId="4304" xr:uid="{4237DD95-80FE-4CD0-B74C-A531AAEACD5D}"/>
    <cellStyle name="SAPBEXexcBad8 13 2 2" xfId="8113" xr:uid="{628DCC32-D872-4404-B7F1-8731003B044D}"/>
    <cellStyle name="SAPBEXexcBad8 13 2 2 2" xfId="29603" xr:uid="{B481859A-1286-4EF8-93C9-DA778BB9E698}"/>
    <cellStyle name="SAPBEXexcBad8 13 2 3" xfId="25828" xr:uid="{A9BF1FEA-79EE-4394-9694-4F86E3FDE895}"/>
    <cellStyle name="SAPBEXexcBad8 13 2 4" xfId="47513" xr:uid="{5DF12C58-B347-4088-89B7-D1351F9FD510}"/>
    <cellStyle name="SAPBEXexcBad8 13 3" xfId="7397" xr:uid="{8FF0C55A-C302-4582-BB4B-D2E7CE012B75}"/>
    <cellStyle name="SAPBEXexcBad8 13 3 2" xfId="28887" xr:uid="{5C25222C-8E88-484C-8676-8E6665A6E55F}"/>
    <cellStyle name="SAPBEXexcBad8 13 4" xfId="25112" xr:uid="{8FB6C3B5-F071-46B2-9E2C-0D50E73D343A}"/>
    <cellStyle name="SAPBEXexcBad8 13 5" xfId="45777" xr:uid="{8DD1C0FD-B1EE-48F8-BACC-9FF1E857DB8D}"/>
    <cellStyle name="SAPBEXexcBad8 14" xfId="3463" xr:uid="{734A2033-A2E8-40A5-B8FE-8EAF79B10CE4}"/>
    <cellStyle name="SAPBEXexcBad8 14 2" xfId="4303" xr:uid="{5F0814FF-D408-446E-8267-C0EC63C1FEA3}"/>
    <cellStyle name="SAPBEXexcBad8 14 2 2" xfId="8112" xr:uid="{ACDFD8B5-19B5-4D1D-B0B2-C55CD1BE2367}"/>
    <cellStyle name="SAPBEXexcBad8 14 2 2 2" xfId="29602" xr:uid="{EAFF638D-23F8-42ED-B93D-7C93D84D3246}"/>
    <cellStyle name="SAPBEXexcBad8 14 2 3" xfId="25827" xr:uid="{AD4670B4-99A8-4DA9-91C6-EA9044BC7094}"/>
    <cellStyle name="SAPBEXexcBad8 14 2 4" xfId="47514" xr:uid="{6555EAD4-D21F-4472-AB94-66C89330D256}"/>
    <cellStyle name="SAPBEXexcBad8 14 3" xfId="7286" xr:uid="{C94C2719-104A-404B-9FFD-3730B9217517}"/>
    <cellStyle name="SAPBEXexcBad8 14 3 2" xfId="28776" xr:uid="{DD1E1F11-37A0-4EE7-9504-E5D99F96D51E}"/>
    <cellStyle name="SAPBEXexcBad8 14 4" xfId="25002" xr:uid="{2625746A-DAFF-4549-A680-DB61B12113C0}"/>
    <cellStyle name="SAPBEXexcBad8 14 5" xfId="45778" xr:uid="{8C4919F9-B8BC-4071-AC13-35E8513E1FB9}"/>
    <cellStyle name="SAPBEXexcBad8 15" xfId="3581" xr:uid="{5F50AFB6-D58A-4D7C-BE6B-9B47AF952070}"/>
    <cellStyle name="SAPBEXexcBad8 15 2" xfId="4302" xr:uid="{65327FA0-77D3-427E-9189-43C66632241E}"/>
    <cellStyle name="SAPBEXexcBad8 15 2 2" xfId="8111" xr:uid="{931C82A8-5307-4758-9FCE-76951FF8E040}"/>
    <cellStyle name="SAPBEXexcBad8 15 2 2 2" xfId="29601" xr:uid="{2761B174-8635-427F-B741-FD985AEE2808}"/>
    <cellStyle name="SAPBEXexcBad8 15 2 3" xfId="25826" xr:uid="{C1A4F2D9-7781-4C53-AA3F-4F4EC54E4374}"/>
    <cellStyle name="SAPBEXexcBad8 15 2 4" xfId="47515" xr:uid="{3259EE3E-F640-4B46-97FC-9AFC318A9ECC}"/>
    <cellStyle name="SAPBEXexcBad8 15 3" xfId="7398" xr:uid="{528D342D-23D2-427D-AFAB-AB903E43166F}"/>
    <cellStyle name="SAPBEXexcBad8 15 3 2" xfId="28888" xr:uid="{D3C3BC65-0A42-4C6D-861E-84E6352AED6B}"/>
    <cellStyle name="SAPBEXexcBad8 15 4" xfId="25113" xr:uid="{EED7EE58-3138-4EF1-926A-20FBECF9D2FE}"/>
    <cellStyle name="SAPBEXexcBad8 15 5" xfId="45779" xr:uid="{6BE4D404-156B-4F1C-9F0D-FB535D9DEE1E}"/>
    <cellStyle name="SAPBEXexcBad8 16" xfId="2328" xr:uid="{21D0B4B9-F27B-49D6-94CB-087CC3F62DDC}"/>
    <cellStyle name="SAPBEXexcBad8 16 2" xfId="4301" xr:uid="{7FC635CF-8917-4DFC-BF23-9508D8FBB6D4}"/>
    <cellStyle name="SAPBEXexcBad8 16 2 2" xfId="8110" xr:uid="{71F73A3A-5AA7-4593-BBFA-F33A9EED804C}"/>
    <cellStyle name="SAPBEXexcBad8 16 2 2 2" xfId="29600" xr:uid="{FBBB1958-3DB0-4624-8842-D2C1D022A875}"/>
    <cellStyle name="SAPBEXexcBad8 16 2 3" xfId="25825" xr:uid="{A1B5565D-49FF-45FC-BF88-565C000F3671}"/>
    <cellStyle name="SAPBEXexcBad8 16 2 4" xfId="47516" xr:uid="{40B055D6-D2BA-4024-A5E1-E3179CD4B4CC}"/>
    <cellStyle name="SAPBEXexcBad8 16 3" xfId="6391" xr:uid="{1FEC7663-C55E-4DAF-A215-578633F628A1}"/>
    <cellStyle name="SAPBEXexcBad8 16 3 2" xfId="27880" xr:uid="{A021A785-25B9-40DC-BE7A-977B84771291}"/>
    <cellStyle name="SAPBEXexcBad8 16 4" xfId="24040" xr:uid="{05678D48-011B-494D-B5C6-D01C6451FCF8}"/>
    <cellStyle name="SAPBEXexcBad8 16 5" xfId="45780" xr:uid="{258EB68C-5E44-4D62-AB6A-94F9CDA0D80A}"/>
    <cellStyle name="SAPBEXexcBad8 17" xfId="3554" xr:uid="{7E39D059-9DE9-4BB5-B981-AEEF642499DB}"/>
    <cellStyle name="SAPBEXexcBad8 17 2" xfId="4300" xr:uid="{A3E1373A-742B-4A0D-BA51-CA6A807E1C1D}"/>
    <cellStyle name="SAPBEXexcBad8 17 2 2" xfId="8109" xr:uid="{9145A8C2-8A73-4E0E-9922-91695207F787}"/>
    <cellStyle name="SAPBEXexcBad8 17 2 2 2" xfId="29599" xr:uid="{F7C703DC-6D01-4D39-9296-7A22887B4462}"/>
    <cellStyle name="SAPBEXexcBad8 17 2 3" xfId="25824" xr:uid="{46186724-3F9F-4B93-A827-3F952D0A9D79}"/>
    <cellStyle name="SAPBEXexcBad8 17 2 4" xfId="47517" xr:uid="{81DFD62D-C183-4EE5-A3A6-2D2270E06DC3}"/>
    <cellStyle name="SAPBEXexcBad8 17 3" xfId="7373" xr:uid="{D57A2E4D-801B-4A17-ACD7-F2AA30B01C09}"/>
    <cellStyle name="SAPBEXexcBad8 17 3 2" xfId="28863" xr:uid="{29981C0B-74AA-4CA8-93EB-5AB58A5C730E}"/>
    <cellStyle name="SAPBEXexcBad8 17 4" xfId="25088" xr:uid="{55D0F70F-5B06-40BD-AAF1-1783987C3AB2}"/>
    <cellStyle name="SAPBEXexcBad8 17 5" xfId="45781" xr:uid="{D7443491-4011-4559-8434-937DEECE3DB8}"/>
    <cellStyle name="SAPBEXexcBad8 18" xfId="3315" xr:uid="{B10AF778-BB23-4E5F-9B2E-021CC20D3A59}"/>
    <cellStyle name="SAPBEXexcBad8 18 2" xfId="4299" xr:uid="{3957530F-4096-49C5-97E2-5365D50BDB4D}"/>
    <cellStyle name="SAPBEXexcBad8 18 2 2" xfId="8108" xr:uid="{FF2C2A29-3279-49BE-87CD-0DF5E3D6A636}"/>
    <cellStyle name="SAPBEXexcBad8 18 2 2 2" xfId="29598" xr:uid="{2CABA3E7-8F93-4941-AFD3-4E23BDE6E213}"/>
    <cellStyle name="SAPBEXexcBad8 18 2 3" xfId="25823" xr:uid="{295B6E7B-D384-48FA-BFFD-F9DFA977C235}"/>
    <cellStyle name="SAPBEXexcBad8 18 2 4" xfId="47518" xr:uid="{E097FF50-1A0D-44BA-B295-65DA74EB9EE7}"/>
    <cellStyle name="SAPBEXexcBad8 18 3" xfId="7139" xr:uid="{D3D2346A-333A-4F66-AA66-01151D0D5CC3}"/>
    <cellStyle name="SAPBEXexcBad8 18 3 2" xfId="28629" xr:uid="{4182F7A8-A9E3-4AE2-9BFF-1ECD080646C7}"/>
    <cellStyle name="SAPBEXexcBad8 18 4" xfId="24855" xr:uid="{BBE65E52-FB68-4900-9BED-646027C1A9DD}"/>
    <cellStyle name="SAPBEXexcBad8 18 5" xfId="45782" xr:uid="{6C7A43AF-5656-4411-A6F2-985D5A672E0F}"/>
    <cellStyle name="SAPBEXexcBad8 19" xfId="3358" xr:uid="{7C1CEB01-C71B-474F-BA9C-6916EB0ABDDB}"/>
    <cellStyle name="SAPBEXexcBad8 19 2" xfId="4298" xr:uid="{73D38515-F761-472B-AFF9-29AABE1FE636}"/>
    <cellStyle name="SAPBEXexcBad8 19 2 2" xfId="8107" xr:uid="{D6E1D4A4-C0A5-4301-8175-0DAA8333B2ED}"/>
    <cellStyle name="SAPBEXexcBad8 19 2 2 2" xfId="29597" xr:uid="{FDD54A5A-66B2-4D8D-9326-63EC70922B73}"/>
    <cellStyle name="SAPBEXexcBad8 19 2 3" xfId="25822" xr:uid="{1419AC31-9FD4-412B-8279-49D1C954A683}"/>
    <cellStyle name="SAPBEXexcBad8 19 2 4" xfId="47519" xr:uid="{576D5B95-B716-4DCA-AD81-7FD592BF0DD5}"/>
    <cellStyle name="SAPBEXexcBad8 19 3" xfId="7184" xr:uid="{FEF0D3A0-A406-45D8-9399-39F642984915}"/>
    <cellStyle name="SAPBEXexcBad8 19 3 2" xfId="28674" xr:uid="{9B8E30E9-C916-4559-A0E3-A7893765606A}"/>
    <cellStyle name="SAPBEXexcBad8 19 4" xfId="24900" xr:uid="{320837A8-0AFD-492B-BA28-D670429E85C3}"/>
    <cellStyle name="SAPBEXexcBad8 19 5" xfId="45783" xr:uid="{EDA703C1-E146-415C-BFDC-3FCCEE42499C}"/>
    <cellStyle name="SAPBEXexcBad8 2" xfId="3405" xr:uid="{3E939685-7784-4E94-9CE9-55D4F17D79A3}"/>
    <cellStyle name="SAPBEXexcBad8 2 2" xfId="2360" xr:uid="{BC27E6D8-39C7-4565-BA7C-CA47D0B8A42E}"/>
    <cellStyle name="SAPBEXexcBad8 2 2 2" xfId="2932" xr:uid="{2234A669-A719-4D17-AD02-D8F9EDC61BF6}"/>
    <cellStyle name="SAPBEXexcBad8 2 2 2 2" xfId="6760" xr:uid="{95FEB772-024B-4EF7-82EA-34BEA6641629}"/>
    <cellStyle name="SAPBEXexcBad8 2 2 2 2 2" xfId="28250" xr:uid="{B7FB4673-325B-4F49-8667-1B43715B04FF}"/>
    <cellStyle name="SAPBEXexcBad8 2 2 2 3" xfId="24476" xr:uid="{C545C10B-79F6-4963-BAA4-120A38CEDC3D}"/>
    <cellStyle name="SAPBEXexcBad8 2 2 2 4" xfId="47521" xr:uid="{F68E2ABD-396B-4130-8CBA-FB0BCDCC6810}"/>
    <cellStyle name="SAPBEXexcBad8 2 2 3" xfId="6423" xr:uid="{970E7605-DA27-441E-8B72-A0D07E93ED1B}"/>
    <cellStyle name="SAPBEXexcBad8 2 2 3 2" xfId="27912" xr:uid="{B287E184-C83A-45C7-AD43-405718FC0EB1}"/>
    <cellStyle name="SAPBEXexcBad8 2 2 4" xfId="24072" xr:uid="{FD69CB4D-F471-425A-AAE0-A9F4F4A7049C}"/>
    <cellStyle name="SAPBEXexcBad8 2 2 5" xfId="45785" xr:uid="{A447BD83-8327-4300-ABA5-3D8103F11933}"/>
    <cellStyle name="SAPBEXexcBad8 2 3" xfId="4297" xr:uid="{11D33B4A-6F29-4EC3-9A78-70839358EA71}"/>
    <cellStyle name="SAPBEXexcBad8 2 3 2" xfId="8106" xr:uid="{316EBF4D-5BC4-460A-A813-2BC6C48BD03C}"/>
    <cellStyle name="SAPBEXexcBad8 2 3 2 2" xfId="29596" xr:uid="{A3C5631E-30C5-402D-8828-C1D3A5AB96EF}"/>
    <cellStyle name="SAPBEXexcBad8 2 3 3" xfId="25821" xr:uid="{8306BC37-2F68-4ACF-B9EA-DC834BA1A699}"/>
    <cellStyle name="SAPBEXexcBad8 2 3 4" xfId="47520" xr:uid="{CD614B34-131C-4461-94CC-C4CBC9090315}"/>
    <cellStyle name="SAPBEXexcBad8 2 4" xfId="7231" xr:uid="{492DC241-A4E8-4965-8817-52AC17BE4C17}"/>
    <cellStyle name="SAPBEXexcBad8 2 4 2" xfId="28721" xr:uid="{A77ECEF7-E2D3-4473-9606-FF5CC350986E}"/>
    <cellStyle name="SAPBEXexcBad8 2 5" xfId="24947" xr:uid="{51D2A952-70D6-42A9-B5C1-979DD4DC3AAE}"/>
    <cellStyle name="SAPBEXexcBad8 2 6" xfId="45784" xr:uid="{66971C22-FB67-4144-8F4B-83607A802508}"/>
    <cellStyle name="SAPBEXexcBad8 20" xfId="3296" xr:uid="{D34052BB-ABC6-4907-9CED-5D97A8EC55B5}"/>
    <cellStyle name="SAPBEXexcBad8 20 2" xfId="4794" xr:uid="{77A3C446-4670-4A6E-A8F0-B9B29043BC91}"/>
    <cellStyle name="SAPBEXexcBad8 20 2 2" xfId="8562" xr:uid="{DF34F154-3A3B-4166-81B5-7956AB8B3AF9}"/>
    <cellStyle name="SAPBEXexcBad8 20 2 2 2" xfId="30052" xr:uid="{59E9DC8D-66CE-4E6D-B957-2745DE361651}"/>
    <cellStyle name="SAPBEXexcBad8 20 2 3" xfId="26280" xr:uid="{932D5A5D-4CC9-404F-8C02-14E108E8CA74}"/>
    <cellStyle name="SAPBEXexcBad8 20 2 4" xfId="47522" xr:uid="{19ED6897-F263-4C14-A360-EA35C17C855D}"/>
    <cellStyle name="SAPBEXexcBad8 20 3" xfId="7120" xr:uid="{008211AA-A565-4905-B16F-C1CA9861E260}"/>
    <cellStyle name="SAPBEXexcBad8 20 3 2" xfId="28610" xr:uid="{1D41A779-E096-4E23-A93C-89AD490013DD}"/>
    <cellStyle name="SAPBEXexcBad8 20 4" xfId="24836" xr:uid="{47BAABBB-CECA-473C-876F-D75C841A1B21}"/>
    <cellStyle name="SAPBEXexcBad8 20 5" xfId="45786" xr:uid="{1114A0D8-830A-4EE0-A1F9-847D2F375619}"/>
    <cellStyle name="SAPBEXexcBad8 21" xfId="3141" xr:uid="{315C4D7F-B056-455C-B9FC-38D0B81A8FBC}"/>
    <cellStyle name="SAPBEXexcBad8 21 2" xfId="4296" xr:uid="{5B75F4A4-702F-4692-82FE-6E2145AA67DC}"/>
    <cellStyle name="SAPBEXexcBad8 21 2 2" xfId="8105" xr:uid="{B816716E-BFE7-4A43-8D7F-46057383F37B}"/>
    <cellStyle name="SAPBEXexcBad8 21 2 2 2" xfId="29595" xr:uid="{7162AD17-1C78-4A35-A64F-871590462C7F}"/>
    <cellStyle name="SAPBEXexcBad8 21 2 3" xfId="25820" xr:uid="{0695A41A-42C5-4119-9544-FA3C27606B9D}"/>
    <cellStyle name="SAPBEXexcBad8 21 2 4" xfId="47523" xr:uid="{6C865985-337A-49A2-B0D2-A003EAEDABB0}"/>
    <cellStyle name="SAPBEXexcBad8 21 3" xfId="6966" xr:uid="{EB940E91-DBC0-4C53-9B59-8EAA9EF2930B}"/>
    <cellStyle name="SAPBEXexcBad8 21 3 2" xfId="28456" xr:uid="{DFD6ED18-C99F-464D-91F7-F58F2F652C49}"/>
    <cellStyle name="SAPBEXexcBad8 21 4" xfId="24682" xr:uid="{F32F5393-5826-49BD-A483-D03FBD916321}"/>
    <cellStyle name="SAPBEXexcBad8 21 5" xfId="45787" xr:uid="{58E7D3A9-48C6-4CEF-B3BF-904B64FDC64C}"/>
    <cellStyle name="SAPBEXexcBad8 22" xfId="3380" xr:uid="{6BC40BC9-8DCF-4E30-8A73-00B680CD72D4}"/>
    <cellStyle name="SAPBEXexcBad8 22 2" xfId="2670" xr:uid="{B0F206C1-30D6-4185-875E-FA0387ACB2DC}"/>
    <cellStyle name="SAPBEXexcBad8 22 2 2" xfId="6565" xr:uid="{66794E96-5E21-4FB6-B590-208F55384B8F}"/>
    <cellStyle name="SAPBEXexcBad8 22 2 2 2" xfId="28054" xr:uid="{26CC098F-4E89-466F-A0E7-5DB0C1DBEDA3}"/>
    <cellStyle name="SAPBEXexcBad8 22 2 3" xfId="24274" xr:uid="{8D9851B2-B66A-4022-831D-46BE7C5A10E0}"/>
    <cellStyle name="SAPBEXexcBad8 22 2 4" xfId="47524" xr:uid="{7B077B90-B2B7-4A9D-95E3-181E4C4F9B66}"/>
    <cellStyle name="SAPBEXexcBad8 22 3" xfId="7206" xr:uid="{DB7787B5-8124-4512-917D-AFF0EA3A633B}"/>
    <cellStyle name="SAPBEXexcBad8 22 3 2" xfId="28696" xr:uid="{58A5160B-719D-4548-93A2-AADDB35882CD}"/>
    <cellStyle name="SAPBEXexcBad8 22 4" xfId="24922" xr:uid="{D0D66A7B-282B-4D94-AD75-5994474B1FE4}"/>
    <cellStyle name="SAPBEXexcBad8 22 5" xfId="45788" xr:uid="{793B3EF8-4BE6-40E2-B7DF-A3FC16FE36DB}"/>
    <cellStyle name="SAPBEXexcBad8 23" xfId="3464" xr:uid="{194F5894-45FB-4A3B-885E-9FD7B6F97BD9}"/>
    <cellStyle name="SAPBEXexcBad8 23 2" xfId="3245" xr:uid="{756BE55B-C07A-4AAE-A475-9A7D63794AE1}"/>
    <cellStyle name="SAPBEXexcBad8 23 2 2" xfId="7069" xr:uid="{DD8F7C9B-F4DE-4312-A6F4-22BBD1C09010}"/>
    <cellStyle name="SAPBEXexcBad8 23 2 2 2" xfId="28559" xr:uid="{8F81AF6A-0368-40A5-B4C3-9516FF6C2178}"/>
    <cellStyle name="SAPBEXexcBad8 23 2 3" xfId="24785" xr:uid="{7204635A-3A8C-4EC4-8121-FE03FAF4F11E}"/>
    <cellStyle name="SAPBEXexcBad8 23 2 4" xfId="47525" xr:uid="{B41105F6-1972-4B64-A8F7-4EB671D299B3}"/>
    <cellStyle name="SAPBEXexcBad8 23 3" xfId="7287" xr:uid="{93F2F14C-EB49-41F9-B548-23D107733748}"/>
    <cellStyle name="SAPBEXexcBad8 23 3 2" xfId="28777" xr:uid="{294DF8F8-66E2-4FA0-AED9-E6E1AACCD5D3}"/>
    <cellStyle name="SAPBEXexcBad8 23 4" xfId="25003" xr:uid="{A958890E-5FE7-4761-BE28-CDBBBD567760}"/>
    <cellStyle name="SAPBEXexcBad8 23 5" xfId="45789" xr:uid="{D935FAD1-8E54-4A00-9AB0-D7B07806929B}"/>
    <cellStyle name="SAPBEXexcBad8 24" xfId="4507" xr:uid="{40689B73-2983-4F70-973D-6219257D60DC}"/>
    <cellStyle name="SAPBEXexcBad8 24 2" xfId="8305" xr:uid="{4D0C127E-11B2-49C4-9E2E-ED6A15549D43}"/>
    <cellStyle name="SAPBEXexcBad8 24 2 2" xfId="29795" xr:uid="{F2E5687E-177E-451B-9B4E-F88BA5DDF8F8}"/>
    <cellStyle name="SAPBEXexcBad8 24 3" xfId="26020" xr:uid="{9A824B50-B719-49E3-A1C2-9A7FD046F29C}"/>
    <cellStyle name="SAPBEXexcBad8 24 4" xfId="47509" xr:uid="{E504D64A-CE8C-436C-AB5E-3C480CFED746}"/>
    <cellStyle name="SAPBEXexcBad8 25" xfId="7365" xr:uid="{A06F5B2A-5E4E-46F4-B0A6-F9307EE147F0}"/>
    <cellStyle name="SAPBEXexcBad8 25 2" xfId="28855" xr:uid="{8EEBAD97-8FAD-4C9F-98B8-DDC0B6E44C53}"/>
    <cellStyle name="SAPBEXexcBad8 26" xfId="25081" xr:uid="{BD12A726-CA75-4213-B0D4-42F74D230ECF}"/>
    <cellStyle name="SAPBEXexcBad8 27" xfId="45773" xr:uid="{9F92A749-E8A5-4983-97FB-DC3A3A50005E}"/>
    <cellStyle name="SAPBEXexcBad8 3" xfId="3047" xr:uid="{8B3804C4-8BAF-44A9-9260-05AA8BBEA8A4}"/>
    <cellStyle name="SAPBEXexcBad8 3 2" xfId="3243" xr:uid="{E462C994-7882-41AC-9E2C-2F14F8D82226}"/>
    <cellStyle name="SAPBEXexcBad8 3 2 2" xfId="4292" xr:uid="{4A3102E2-D72C-4F20-A302-B7AFC3A52129}"/>
    <cellStyle name="SAPBEXexcBad8 3 2 2 2" xfId="8101" xr:uid="{18122DDD-9678-405A-8A1A-18990394585B}"/>
    <cellStyle name="SAPBEXexcBad8 3 2 2 2 2" xfId="29591" xr:uid="{7E6BBBFB-E04D-407B-A15B-0EAA78A58733}"/>
    <cellStyle name="SAPBEXexcBad8 3 2 2 3" xfId="25816" xr:uid="{2F0E01ED-2785-4A77-977F-2B89AF8EAC0B}"/>
    <cellStyle name="SAPBEXexcBad8 3 2 2 4" xfId="47527" xr:uid="{93ED8DC4-7F70-4E8C-957B-D2E1C6F8FDF9}"/>
    <cellStyle name="SAPBEXexcBad8 3 2 3" xfId="7067" xr:uid="{BEE1C648-B568-472F-A500-5C24C3CD1289}"/>
    <cellStyle name="SAPBEXexcBad8 3 2 3 2" xfId="28557" xr:uid="{DE17504B-37B7-491F-A028-8E2E5F80AB10}"/>
    <cellStyle name="SAPBEXexcBad8 3 2 4" xfId="24783" xr:uid="{703CDF7B-F886-47E7-B9D1-78C0AA9C70A8}"/>
    <cellStyle name="SAPBEXexcBad8 3 2 5" xfId="45791" xr:uid="{4A691B3F-9D14-4577-A323-2931901A858D}"/>
    <cellStyle name="SAPBEXexcBad8 3 3" xfId="4778" xr:uid="{B022AEC7-7386-4E7B-A81D-0E6242717124}"/>
    <cellStyle name="SAPBEXexcBad8 3 3 2" xfId="8546" xr:uid="{98F251C1-915C-4DA1-9304-821B05B543E0}"/>
    <cellStyle name="SAPBEXexcBad8 3 3 2 2" xfId="30036" xr:uid="{96164687-E2BF-4DB5-A93E-4371B54D0F4B}"/>
    <cellStyle name="SAPBEXexcBad8 3 3 3" xfId="26264" xr:uid="{CF2053AB-F7C9-4B13-A482-DE5BDBA7840A}"/>
    <cellStyle name="SAPBEXexcBad8 3 3 4" xfId="47526" xr:uid="{684B6160-8685-4174-9DEF-B157A081EF78}"/>
    <cellStyle name="SAPBEXexcBad8 3 4" xfId="6873" xr:uid="{D791EF61-7EA6-4281-AE7A-72BECE56C6A5}"/>
    <cellStyle name="SAPBEXexcBad8 3 4 2" xfId="28363" xr:uid="{AEE13A44-ED18-4798-B18B-4D0CDA38FD9B}"/>
    <cellStyle name="SAPBEXexcBad8 3 5" xfId="24589" xr:uid="{839DE865-5525-44F0-8DB3-B08251541626}"/>
    <cellStyle name="SAPBEXexcBad8 3 6" xfId="45790" xr:uid="{4C7AF396-80B5-4A02-BD13-13694B8C1BA6}"/>
    <cellStyle name="SAPBEXexcBad8 4" xfId="3504" xr:uid="{401CEAA6-7706-4E8A-910A-5FA70DE09028}"/>
    <cellStyle name="SAPBEXexcBad8 4 2" xfId="3465" xr:uid="{F41E449B-C9EF-49ED-95E9-9EDAE80F2532}"/>
    <cellStyle name="SAPBEXexcBad8 4 2 2" xfId="4791" xr:uid="{8E3E5C3A-020B-4B34-8005-673BA2A00FDF}"/>
    <cellStyle name="SAPBEXexcBad8 4 2 2 2" xfId="8559" xr:uid="{9CA5A5E2-FB93-4642-8D69-36D883975260}"/>
    <cellStyle name="SAPBEXexcBad8 4 2 2 2 2" xfId="30049" xr:uid="{0F670143-AE69-48C6-A122-92928A1EAF7E}"/>
    <cellStyle name="SAPBEXexcBad8 4 2 2 3" xfId="26277" xr:uid="{35B61D77-3E99-4EDE-9B97-C9BC109FB756}"/>
    <cellStyle name="SAPBEXexcBad8 4 2 2 4" xfId="47529" xr:uid="{9B8FFF04-E3D0-4FAC-8E9A-80BE1CE9CCDD}"/>
    <cellStyle name="SAPBEXexcBad8 4 2 3" xfId="7288" xr:uid="{FE25609A-E4D0-4EA5-8B95-10F87AB04C80}"/>
    <cellStyle name="SAPBEXexcBad8 4 2 3 2" xfId="28778" xr:uid="{7B0093B8-2E92-4945-97F3-7616E24A6D24}"/>
    <cellStyle name="SAPBEXexcBad8 4 2 4" xfId="25004" xr:uid="{699C0A94-549C-47CD-8C5D-76E30A86011B}"/>
    <cellStyle name="SAPBEXexcBad8 4 2 5" xfId="45793" xr:uid="{60CECD8E-1A61-43CE-B314-F7FEBCA9D917}"/>
    <cellStyle name="SAPBEXexcBad8 4 3" xfId="3381" xr:uid="{8FC175F5-3521-454A-95E4-81053BFB46F2}"/>
    <cellStyle name="SAPBEXexcBad8 4 3 2" xfId="7207" xr:uid="{3CAFE514-01BD-4AEE-B239-596C98233F6D}"/>
    <cellStyle name="SAPBEXexcBad8 4 3 2 2" xfId="28697" xr:uid="{E816657B-DA41-4D48-B7F3-B975AA8334FD}"/>
    <cellStyle name="SAPBEXexcBad8 4 3 3" xfId="24923" xr:uid="{6A2083D5-82D3-4035-9B82-4142AF56FC31}"/>
    <cellStyle name="SAPBEXexcBad8 4 3 4" xfId="47528" xr:uid="{1C99CD87-95F6-49CF-8E09-FC733E6F41AD}"/>
    <cellStyle name="SAPBEXexcBad8 4 4" xfId="7325" xr:uid="{910EFB21-632B-4A5C-BE11-69E980EEA35E}"/>
    <cellStyle name="SAPBEXexcBad8 4 4 2" xfId="28815" xr:uid="{65324823-C13F-45C4-8A69-B2C693ED697F}"/>
    <cellStyle name="SAPBEXexcBad8 4 5" xfId="25041" xr:uid="{4E63B437-C65A-47E8-9DBF-23BC28C708EC}"/>
    <cellStyle name="SAPBEXexcBad8 4 6" xfId="45792" xr:uid="{7CF9CE8A-683C-4F55-80E2-1F74303D7EF6}"/>
    <cellStyle name="SAPBEXexcBad8 5" xfId="3253" xr:uid="{5684DF36-E370-4B0F-8427-6E50536156AA}"/>
    <cellStyle name="SAPBEXexcBad8 5 2" xfId="3299" xr:uid="{633C59D6-E606-4DCA-B691-ED436D35F280}"/>
    <cellStyle name="SAPBEXexcBad8 5 2 2" xfId="3290" xr:uid="{40613827-1E33-4E1D-8DCA-AE0622250384}"/>
    <cellStyle name="SAPBEXexcBad8 5 2 2 2" xfId="7114" xr:uid="{D575A743-5D00-458C-BBBE-6DAAD94A8C4C}"/>
    <cellStyle name="SAPBEXexcBad8 5 2 2 2 2" xfId="28604" xr:uid="{9B67C860-4091-419E-8482-91451A650209}"/>
    <cellStyle name="SAPBEXexcBad8 5 2 2 3" xfId="24830" xr:uid="{DBE86DDD-C9E5-4347-AAFA-3DF18192C8AC}"/>
    <cellStyle name="SAPBEXexcBad8 5 2 2 4" xfId="47531" xr:uid="{BD0C9C2B-DDAC-414F-996F-EE633A1BF226}"/>
    <cellStyle name="SAPBEXexcBad8 5 2 3" xfId="7123" xr:uid="{2DA292DD-88AD-44F6-BAF6-87B0EC6C1B78}"/>
    <cellStyle name="SAPBEXexcBad8 5 2 3 2" xfId="28613" xr:uid="{4974BE05-F724-4230-8B66-E6C3EC3AA82E}"/>
    <cellStyle name="SAPBEXexcBad8 5 2 4" xfId="24839" xr:uid="{F0297EE2-67CB-4934-8DC9-A2CDFB24949E}"/>
    <cellStyle name="SAPBEXexcBad8 5 2 5" xfId="45795" xr:uid="{C18D9BF3-26CE-4DD0-84CE-7309C4B5ED92}"/>
    <cellStyle name="SAPBEXexcBad8 5 3" xfId="4291" xr:uid="{894A5572-FE53-4313-9105-42E0DF7E7D5B}"/>
    <cellStyle name="SAPBEXexcBad8 5 3 2" xfId="8100" xr:uid="{18210514-A995-42A3-8FE6-E541D0AFC572}"/>
    <cellStyle name="SAPBEXexcBad8 5 3 2 2" xfId="29590" xr:uid="{C4299AF4-4C67-429C-B01F-4B8D6FBC22EA}"/>
    <cellStyle name="SAPBEXexcBad8 5 3 3" xfId="25815" xr:uid="{13819371-4C22-4D1F-B07C-58B647EAAA4F}"/>
    <cellStyle name="SAPBEXexcBad8 5 3 4" xfId="47530" xr:uid="{5B6C8DDC-C5D9-4E22-A337-7684D02585EF}"/>
    <cellStyle name="SAPBEXexcBad8 5 4" xfId="7077" xr:uid="{0C7FF46A-0A15-4C00-B2D4-319B8235DD46}"/>
    <cellStyle name="SAPBEXexcBad8 5 4 2" xfId="28567" xr:uid="{831CC66F-EFB4-4306-9208-E6ACA59ED8F7}"/>
    <cellStyle name="SAPBEXexcBad8 5 5" xfId="24793" xr:uid="{11095DD9-9516-493F-81D4-54E97716EAA4}"/>
    <cellStyle name="SAPBEXexcBad8 5 6" xfId="45794" xr:uid="{46630554-AB06-4F03-A5B7-74D4CA001AD9}"/>
    <cellStyle name="SAPBEXexcBad8 6" xfId="3377" xr:uid="{A1B5EE38-6001-4F32-962E-266915A5AE59}"/>
    <cellStyle name="SAPBEXexcBad8 6 2" xfId="2497" xr:uid="{EC735737-9D4A-4961-B2B6-E3FCBD284E9E}"/>
    <cellStyle name="SAPBEXexcBad8 6 2 2" xfId="4290" xr:uid="{8ED977B5-D418-4583-94BE-216F7CEF7D9A}"/>
    <cellStyle name="SAPBEXexcBad8 6 2 2 2" xfId="8099" xr:uid="{1A627132-C5C5-45DB-B864-DEA01BB697CD}"/>
    <cellStyle name="SAPBEXexcBad8 6 2 2 2 2" xfId="29589" xr:uid="{16D38F9B-2986-4765-8EAF-F0E89F49B2BE}"/>
    <cellStyle name="SAPBEXexcBad8 6 2 2 3" xfId="25814" xr:uid="{378CAC7E-DEEC-41CF-9E88-859A630854BA}"/>
    <cellStyle name="SAPBEXexcBad8 6 2 2 4" xfId="47533" xr:uid="{82BE46B9-A784-4429-B167-0375BD6F1FD4}"/>
    <cellStyle name="SAPBEXexcBad8 6 2 3" xfId="6475" xr:uid="{1EEC0D12-2101-4F02-81E0-1457F1DED51D}"/>
    <cellStyle name="SAPBEXexcBad8 6 2 3 2" xfId="27964" xr:uid="{F818D4C1-2DDF-4AE2-B2EF-B0ABB664C558}"/>
    <cellStyle name="SAPBEXexcBad8 6 2 4" xfId="24182" xr:uid="{153F9FEE-8165-44A0-909E-ED6F12FAD28A}"/>
    <cellStyle name="SAPBEXexcBad8 6 2 5" xfId="45797" xr:uid="{8FAE8F14-A3D9-4E4F-9D2D-2CD234B8770F}"/>
    <cellStyle name="SAPBEXexcBad8 6 3" xfId="4785" xr:uid="{5D19999D-F8F7-4360-9290-1A3FD45D9F58}"/>
    <cellStyle name="SAPBEXexcBad8 6 3 2" xfId="8553" xr:uid="{0C34AC4B-A5E5-42F6-902D-416BF8C14E23}"/>
    <cellStyle name="SAPBEXexcBad8 6 3 2 2" xfId="30043" xr:uid="{66BE3E36-DA91-4157-B1EE-8FA20A9EE51D}"/>
    <cellStyle name="SAPBEXexcBad8 6 3 3" xfId="26271" xr:uid="{F5739732-8D4A-4875-A4C7-E321144279C3}"/>
    <cellStyle name="SAPBEXexcBad8 6 3 4" xfId="47532" xr:uid="{664A8F57-55DB-418B-8239-031C1D0C93D0}"/>
    <cellStyle name="SAPBEXexcBad8 6 4" xfId="7203" xr:uid="{88741867-5AD8-4F19-9352-B687FC7F8DBD}"/>
    <cellStyle name="SAPBEXexcBad8 6 4 2" xfId="28693" xr:uid="{88F198D3-EB2D-4B81-BF90-C21558DFB453}"/>
    <cellStyle name="SAPBEXexcBad8 6 5" xfId="24919" xr:uid="{8260A544-F9CB-45F1-808D-C3FDEA687FAD}"/>
    <cellStyle name="SAPBEXexcBad8 6 6" xfId="45796" xr:uid="{BE3676D6-E2B5-47A3-81CD-9BC5575A18D6}"/>
    <cellStyle name="SAPBEXexcBad8 7" xfId="2679" xr:uid="{B0AD319C-7F41-4EB9-BE92-D80B6D9BAEF2}"/>
    <cellStyle name="SAPBEXexcBad8 7 2" xfId="3140" xr:uid="{FB0FB3F2-0427-4EA5-8D99-F88F9A6C84C0}"/>
    <cellStyle name="SAPBEXexcBad8 7 2 2" xfId="4736" xr:uid="{F81C0A5D-6631-452A-99CF-F55128D7784A}"/>
    <cellStyle name="SAPBEXexcBad8 7 2 2 2" xfId="8504" xr:uid="{1478C40E-7DBA-452A-81E0-E82FCEA656AC}"/>
    <cellStyle name="SAPBEXexcBad8 7 2 2 2 2" xfId="29994" xr:uid="{68ED0501-B915-4503-A30E-6A1855D3614B}"/>
    <cellStyle name="SAPBEXexcBad8 7 2 2 3" xfId="26222" xr:uid="{B5174AAD-9967-467D-BC76-E0D845198F78}"/>
    <cellStyle name="SAPBEXexcBad8 7 2 2 4" xfId="47535" xr:uid="{29F79F82-0DCD-4A59-B7F4-4A0001A93641}"/>
    <cellStyle name="SAPBEXexcBad8 7 2 3" xfId="6965" xr:uid="{A6AD7364-0AA0-4B9A-9109-CC3C533BF66F}"/>
    <cellStyle name="SAPBEXexcBad8 7 2 3 2" xfId="28455" xr:uid="{F2A0B2EE-CC39-4ECF-A2BD-088C6825BE89}"/>
    <cellStyle name="SAPBEXexcBad8 7 2 4" xfId="24681" xr:uid="{FB8F7DA1-152F-4827-804B-EE7BD7825BF6}"/>
    <cellStyle name="SAPBEXexcBad8 7 2 5" xfId="45799" xr:uid="{7AC56EE1-0F7A-491F-A715-4AE291CB0448}"/>
    <cellStyle name="SAPBEXexcBad8 7 3" xfId="3566" xr:uid="{7FBC296F-4AA9-4EE6-B3B5-65E0EDAD64A2}"/>
    <cellStyle name="SAPBEXexcBad8 7 3 2" xfId="7383" xr:uid="{AF6EAED9-ADC5-485A-B346-C3AF52268FB5}"/>
    <cellStyle name="SAPBEXexcBad8 7 3 2 2" xfId="28873" xr:uid="{F24B87EB-00B8-4A4D-918E-E6E7D0A73032}"/>
    <cellStyle name="SAPBEXexcBad8 7 3 3" xfId="25098" xr:uid="{CCE658A6-1F40-4DAC-B5D6-2BDE2718FB42}"/>
    <cellStyle name="SAPBEXexcBad8 7 3 4" xfId="47534" xr:uid="{C9B9BCDA-1683-489A-BC80-F5567260502C}"/>
    <cellStyle name="SAPBEXexcBad8 7 4" xfId="6575" xr:uid="{BE60BA20-BD6B-417B-BC8D-7E8A7F1A2199}"/>
    <cellStyle name="SAPBEXexcBad8 7 4 2" xfId="28064" xr:uid="{DA24E0CD-7075-4D60-8E8F-73B0F73D456A}"/>
    <cellStyle name="SAPBEXexcBad8 7 5" xfId="24283" xr:uid="{BD35569D-1DE0-4FB2-ABC1-421A10C33014}"/>
    <cellStyle name="SAPBEXexcBad8 7 6" xfId="45798" xr:uid="{31E33434-BAA2-4734-920D-273A0049885A}"/>
    <cellStyle name="SAPBEXexcBad8 8" xfId="3419" xr:uid="{07FCD4BE-B6EA-4CA7-A501-933CB215A191}"/>
    <cellStyle name="SAPBEXexcBad8 8 2" xfId="2958" xr:uid="{01E5183C-276E-4F6D-B0AA-E0CA575C7919}"/>
    <cellStyle name="SAPBEXexcBad8 8 2 2" xfId="2973" xr:uid="{0163D7AF-4C32-445E-B08F-D9A26CD36121}"/>
    <cellStyle name="SAPBEXexcBad8 8 2 2 2" xfId="6800" xr:uid="{79DA6AA0-3741-4724-B739-A436F8DA338F}"/>
    <cellStyle name="SAPBEXexcBad8 8 2 2 2 2" xfId="28290" xr:uid="{AFC0061E-AFFF-4B9E-AB74-913900D50B4A}"/>
    <cellStyle name="SAPBEXexcBad8 8 2 2 3" xfId="24516" xr:uid="{16EDB3FA-D754-411F-AF3D-23D203B15512}"/>
    <cellStyle name="SAPBEXexcBad8 8 2 2 4" xfId="47537" xr:uid="{CA8049C4-BBA8-4617-830C-3E7D4E914DD5}"/>
    <cellStyle name="SAPBEXexcBad8 8 2 3" xfId="6786" xr:uid="{CB6D7456-C054-4D8D-BF67-79350E353531}"/>
    <cellStyle name="SAPBEXexcBad8 8 2 3 2" xfId="28276" xr:uid="{5F28D02D-B6BC-4384-81DB-146559F7C3C6}"/>
    <cellStyle name="SAPBEXexcBad8 8 2 4" xfId="24502" xr:uid="{A2D8766C-EC4D-4930-A8C6-899972E698C1}"/>
    <cellStyle name="SAPBEXexcBad8 8 2 5" xfId="45801" xr:uid="{E9A7812F-4DA2-49A6-AD66-17616566A1D1}"/>
    <cellStyle name="SAPBEXexcBad8 8 3" xfId="4289" xr:uid="{6242AD77-9246-4F83-9E2A-18D6F23587E4}"/>
    <cellStyle name="SAPBEXexcBad8 8 3 2" xfId="8098" xr:uid="{275991AB-E9A4-4841-BB86-8F55463040C5}"/>
    <cellStyle name="SAPBEXexcBad8 8 3 2 2" xfId="29588" xr:uid="{95ADBC84-671D-45D1-9E2C-A75B144BD3E1}"/>
    <cellStyle name="SAPBEXexcBad8 8 3 3" xfId="25813" xr:uid="{1293369B-FFF2-4A33-B22F-542EC5192637}"/>
    <cellStyle name="SAPBEXexcBad8 8 3 4" xfId="47536" xr:uid="{A6070494-A4EE-4923-9E9D-90E30D46477D}"/>
    <cellStyle name="SAPBEXexcBad8 8 4" xfId="7245" xr:uid="{C1C7532D-C12B-4925-B71F-1AADB6C3EA44}"/>
    <cellStyle name="SAPBEXexcBad8 8 4 2" xfId="28735" xr:uid="{CC346EDF-233F-4C01-870E-52C326152609}"/>
    <cellStyle name="SAPBEXexcBad8 8 5" xfId="24961" xr:uid="{030353BF-D09E-4F56-89C6-7D8EF4159644}"/>
    <cellStyle name="SAPBEXexcBad8 8 6" xfId="45800" xr:uid="{55591BF9-407F-4079-8A09-653F232536C2}"/>
    <cellStyle name="SAPBEXexcBad8 9" xfId="2345" xr:uid="{80F1955B-3304-4387-A2D4-08EB5AC56865}"/>
    <cellStyle name="SAPBEXexcBad8 9 2" xfId="3453" xr:uid="{FDC47F6C-742B-41B2-91BD-1937C57C744E}"/>
    <cellStyle name="SAPBEXexcBad8 9 2 2" xfId="4288" xr:uid="{54917533-1623-4C7B-85BB-95CB66B4C098}"/>
    <cellStyle name="SAPBEXexcBad8 9 2 2 2" xfId="8097" xr:uid="{C396304A-5982-4C4B-AC0C-39182448E847}"/>
    <cellStyle name="SAPBEXexcBad8 9 2 2 2 2" xfId="29587" xr:uid="{3E708186-343A-4A4A-9B38-14F55FD5C97C}"/>
    <cellStyle name="SAPBEXexcBad8 9 2 2 3" xfId="25812" xr:uid="{C2746B97-FE61-4E11-BF95-A1C66BB794AE}"/>
    <cellStyle name="SAPBEXexcBad8 9 2 2 4" xfId="47539" xr:uid="{3CA88C24-C706-471A-8201-61A256C58D33}"/>
    <cellStyle name="SAPBEXexcBad8 9 2 3" xfId="7276" xr:uid="{7D33A347-7831-4911-8985-C37EF2DED003}"/>
    <cellStyle name="SAPBEXexcBad8 9 2 3 2" xfId="28766" xr:uid="{0856E92C-3959-48AC-AA15-9F51A34CAB66}"/>
    <cellStyle name="SAPBEXexcBad8 9 2 4" xfId="24992" xr:uid="{BF6AAD9A-9154-4858-A8AA-0F97A1B62AEC}"/>
    <cellStyle name="SAPBEXexcBad8 9 2 5" xfId="45803" xr:uid="{C99B43E2-6CFA-4A74-9361-B88C84446B79}"/>
    <cellStyle name="SAPBEXexcBad8 9 3" xfId="4780" xr:uid="{9AF5C8BD-D117-4331-90E0-3F3953BF6A40}"/>
    <cellStyle name="SAPBEXexcBad8 9 3 2" xfId="8548" xr:uid="{5A8EBD6E-AEDA-4C8D-BE17-82AAEC6E217D}"/>
    <cellStyle name="SAPBEXexcBad8 9 3 2 2" xfId="30038" xr:uid="{6934F8CA-D824-4836-BB3F-0605EA2996FA}"/>
    <cellStyle name="SAPBEXexcBad8 9 3 3" xfId="26266" xr:uid="{1D3CC5A0-53DA-489C-AAFC-D178A8CF17A2}"/>
    <cellStyle name="SAPBEXexcBad8 9 3 4" xfId="47538" xr:uid="{2CD7812E-9DFA-4F35-889E-6512A71D1A64}"/>
    <cellStyle name="SAPBEXexcBad8 9 4" xfId="6408" xr:uid="{289844F9-703C-4CCF-9ACC-176BE209F29B}"/>
    <cellStyle name="SAPBEXexcBad8 9 4 2" xfId="27897" xr:uid="{35D9B3B1-2771-4E96-9ED8-35D60993C876}"/>
    <cellStyle name="SAPBEXexcBad8 9 5" xfId="24057" xr:uid="{181FE834-2741-4C71-8846-18E421B08FB2}"/>
    <cellStyle name="SAPBEXexcBad8 9 6" xfId="45802" xr:uid="{64787DF2-751C-4F97-BBD7-66E48F10896B}"/>
    <cellStyle name="SAPBEXexcBad9" xfId="3045" xr:uid="{BC26249C-11CA-4C4E-A85C-C43EF138BDBF}"/>
    <cellStyle name="SAPBEXexcBad9 10" xfId="3080" xr:uid="{449CD2D1-441D-41EA-8D5A-D0A6AF05F82C}"/>
    <cellStyle name="SAPBEXexcBad9 10 2" xfId="4793" xr:uid="{E317B37B-C61B-43E5-B7A7-DF6AA78FFD17}"/>
    <cellStyle name="SAPBEXexcBad9 10 2 2" xfId="8561" xr:uid="{D653DCB4-C487-49B3-BB3B-C659268F324B}"/>
    <cellStyle name="SAPBEXexcBad9 10 2 2 2" xfId="30051" xr:uid="{044178B9-72FB-46B2-9860-DAF4616C6A7D}"/>
    <cellStyle name="SAPBEXexcBad9 10 2 3" xfId="26279" xr:uid="{EFBB36A5-40F1-416D-82B1-6EF22B2D2897}"/>
    <cellStyle name="SAPBEXexcBad9 10 2 4" xfId="47541" xr:uid="{9AF8C280-F6AF-471C-98FE-1EDA7661F917}"/>
    <cellStyle name="SAPBEXexcBad9 10 3" xfId="6906" xr:uid="{4866CCAF-D1FC-458E-B3D4-25429AAC3159}"/>
    <cellStyle name="SAPBEXexcBad9 10 3 2" xfId="28396" xr:uid="{677757F9-5C87-4D86-B846-BE28D2DD1C23}"/>
    <cellStyle name="SAPBEXexcBad9 10 4" xfId="24622" xr:uid="{A0255B58-3BBC-46EC-86E3-DE9A8CE99576}"/>
    <cellStyle name="SAPBEXexcBad9 10 5" xfId="45805" xr:uid="{B34243E8-C1E0-4EC4-BF02-517A59B394B0}"/>
    <cellStyle name="SAPBEXexcBad9 11" xfId="3560" xr:uid="{B5172C63-1967-4FF3-BFF7-6C7684E5E97E}"/>
    <cellStyle name="SAPBEXexcBad9 11 2" xfId="4287" xr:uid="{47CD2868-84C1-4FCE-9EEB-1BCD28AC7C98}"/>
    <cellStyle name="SAPBEXexcBad9 11 2 2" xfId="8096" xr:uid="{0FFB5C5B-4FD5-4B04-88FF-9B874D0122EE}"/>
    <cellStyle name="SAPBEXexcBad9 11 2 2 2" xfId="29586" xr:uid="{8D688490-F852-4297-8571-FB7B2229656E}"/>
    <cellStyle name="SAPBEXexcBad9 11 2 3" xfId="25811" xr:uid="{D37ACC0E-5DD7-46EA-B0FE-6353F09B5804}"/>
    <cellStyle name="SAPBEXexcBad9 11 2 4" xfId="47542" xr:uid="{3A7E2821-B463-41B7-8B58-32E2CA58B352}"/>
    <cellStyle name="SAPBEXexcBad9 11 3" xfId="7377" xr:uid="{1487CB51-15DF-4378-AA7F-6912AA681D77}"/>
    <cellStyle name="SAPBEXexcBad9 11 3 2" xfId="28867" xr:uid="{047A40E4-E3FA-4028-8545-FAE7BCF47FC8}"/>
    <cellStyle name="SAPBEXexcBad9 11 4" xfId="25092" xr:uid="{5C026817-EB23-4527-B456-F8CA682555C7}"/>
    <cellStyle name="SAPBEXexcBad9 11 5" xfId="45806" xr:uid="{A89E0095-7281-4AF1-835D-F0A525C0006E}"/>
    <cellStyle name="SAPBEXexcBad9 12" xfId="3475" xr:uid="{67720D0C-EED2-4867-A207-CF7E21F356A3}"/>
    <cellStyle name="SAPBEXexcBad9 12 2" xfId="2350" xr:uid="{15F18355-9A99-441C-870E-2CB540830347}"/>
    <cellStyle name="SAPBEXexcBad9 12 2 2" xfId="6413" xr:uid="{A301B9D0-6D35-4E71-804C-317F853FD90A}"/>
    <cellStyle name="SAPBEXexcBad9 12 2 2 2" xfId="27902" xr:uid="{FBE7467A-1A8F-45E7-8ED4-B26CC77604B7}"/>
    <cellStyle name="SAPBEXexcBad9 12 2 3" xfId="24062" xr:uid="{72293382-62AD-48D1-9768-456D7F8BD1A0}"/>
    <cellStyle name="SAPBEXexcBad9 12 2 4" xfId="47543" xr:uid="{2D6ED400-3921-4FA5-8F94-6A822E914904}"/>
    <cellStyle name="SAPBEXexcBad9 12 3" xfId="7298" xr:uid="{462DD454-F43B-4D7B-AE19-F0CBD52753D3}"/>
    <cellStyle name="SAPBEXexcBad9 12 3 2" xfId="28788" xr:uid="{906DC7EA-D054-456F-A0C9-F0F2577FA3BD}"/>
    <cellStyle name="SAPBEXexcBad9 12 4" xfId="25014" xr:uid="{77F31F22-9F3B-4F7E-B577-87118E49E677}"/>
    <cellStyle name="SAPBEXexcBad9 12 5" xfId="45807" xr:uid="{BD466E33-29D8-4B49-A190-961E218941FA}"/>
    <cellStyle name="SAPBEXexcBad9 13" xfId="3219" xr:uid="{F7538F32-4D5F-4170-8811-0C9DF58E3510}"/>
    <cellStyle name="SAPBEXexcBad9 13 2" xfId="4787" xr:uid="{DDD8F838-B803-4CB1-B120-6DB3788E3FE7}"/>
    <cellStyle name="SAPBEXexcBad9 13 2 2" xfId="8555" xr:uid="{F8FB5B16-48C2-40EF-9CA9-1449961AD91F}"/>
    <cellStyle name="SAPBEXexcBad9 13 2 2 2" xfId="30045" xr:uid="{904DFDBC-8C31-4079-8FF3-09630631514E}"/>
    <cellStyle name="SAPBEXexcBad9 13 2 3" xfId="26273" xr:uid="{31E53E5B-EC5A-41C9-9EFD-DB9BB2A09991}"/>
    <cellStyle name="SAPBEXexcBad9 13 2 4" xfId="47544" xr:uid="{88A41A65-1DD2-4461-B1B7-49609168FD7D}"/>
    <cellStyle name="SAPBEXexcBad9 13 3" xfId="7044" xr:uid="{5AE9E527-6A2F-45F3-919F-75F6E4921B77}"/>
    <cellStyle name="SAPBEXexcBad9 13 3 2" xfId="28534" xr:uid="{D9131B7B-92A4-40AE-8F64-183DBC3E4A4C}"/>
    <cellStyle name="SAPBEXexcBad9 13 4" xfId="24760" xr:uid="{FF9C5CA5-0DE3-4772-97A2-F4F8846229E2}"/>
    <cellStyle name="SAPBEXexcBad9 13 5" xfId="45808" xr:uid="{2D3653C5-34FD-47A6-985E-5703D57F13CF}"/>
    <cellStyle name="SAPBEXexcBad9 14" xfId="3420" xr:uid="{52CE3AA4-C654-4123-9AD7-9124B55C68DF}"/>
    <cellStyle name="SAPBEXexcBad9 14 2" xfId="4286" xr:uid="{B5040292-9E75-4966-B2E0-BD243FC64AF8}"/>
    <cellStyle name="SAPBEXexcBad9 14 2 2" xfId="8095" xr:uid="{8055F7B6-E143-4459-96C0-C7336926C639}"/>
    <cellStyle name="SAPBEXexcBad9 14 2 2 2" xfId="29585" xr:uid="{12D3197D-D94E-4695-8E02-0F2DDCFC4224}"/>
    <cellStyle name="SAPBEXexcBad9 14 2 3" xfId="25810" xr:uid="{C6E1C40E-5EF2-4487-B4E5-DFFCCBAF2E19}"/>
    <cellStyle name="SAPBEXexcBad9 14 2 4" xfId="47545" xr:uid="{B2C2635B-131F-49BB-A197-4AFE82829771}"/>
    <cellStyle name="SAPBEXexcBad9 14 3" xfId="7246" xr:uid="{403B55BA-1668-489B-9A56-8A6A9AD00606}"/>
    <cellStyle name="SAPBEXexcBad9 14 3 2" xfId="28736" xr:uid="{AF68AF3C-5A9D-40F6-B422-CDB5030A2E68}"/>
    <cellStyle name="SAPBEXexcBad9 14 4" xfId="24962" xr:uid="{F0D3CB6F-CCCA-4E54-8BBE-3E3F3862FEBC}"/>
    <cellStyle name="SAPBEXexcBad9 14 5" xfId="45809" xr:uid="{05D32933-7CE0-4AC6-B680-816C348D2A2E}"/>
    <cellStyle name="SAPBEXexcBad9 15" xfId="3084" xr:uid="{27C4C794-DC4F-4BDB-A4CF-58DE7FEF4369}"/>
    <cellStyle name="SAPBEXexcBad9 15 2" xfId="2378" xr:uid="{4B1C4E79-81A0-42D4-9B17-3E1D5980AED7}"/>
    <cellStyle name="SAPBEXexcBad9 15 2 2" xfId="6441" xr:uid="{CADE4418-EC60-44B5-99B7-E7B36FDEC59A}"/>
    <cellStyle name="SAPBEXexcBad9 15 2 2 2" xfId="27930" xr:uid="{DA2B8200-366B-44E1-B5C2-A287B097E20A}"/>
    <cellStyle name="SAPBEXexcBad9 15 2 3" xfId="24090" xr:uid="{51BEC729-A7F5-4763-BF96-7CCAC785A006}"/>
    <cellStyle name="SAPBEXexcBad9 15 2 4" xfId="47546" xr:uid="{F04C581D-A20A-419D-BA1C-DEC2359B0117}"/>
    <cellStyle name="SAPBEXexcBad9 15 3" xfId="6910" xr:uid="{B5CACF1D-8BDF-4AEB-9CD8-4CB4BC46248B}"/>
    <cellStyle name="SAPBEXexcBad9 15 3 2" xfId="28400" xr:uid="{EE261619-4357-4CDF-97A7-6DE2939B0882}"/>
    <cellStyle name="SAPBEXexcBad9 15 4" xfId="24626" xr:uid="{DCC8313A-DC5D-4FCB-8E36-CCF0733E3AF1}"/>
    <cellStyle name="SAPBEXexcBad9 15 5" xfId="45810" xr:uid="{5F0170E5-8872-45B2-B985-AE65CEDCAB3A}"/>
    <cellStyle name="SAPBEXexcBad9 16" xfId="3016" xr:uid="{E2380040-C73B-4C92-AE15-4D1E89183428}"/>
    <cellStyle name="SAPBEXexcBad9 16 2" xfId="4777" xr:uid="{71209324-A9B7-4A0F-8F70-EF98003940F1}"/>
    <cellStyle name="SAPBEXexcBad9 16 2 2" xfId="8545" xr:uid="{70DE5AA6-90C5-400B-BC95-9A45B51F6C58}"/>
    <cellStyle name="SAPBEXexcBad9 16 2 2 2" xfId="30035" xr:uid="{03E7D410-21D9-4A9F-8A63-4D8ED8B788E3}"/>
    <cellStyle name="SAPBEXexcBad9 16 2 3" xfId="26263" xr:uid="{14346CB3-4955-402B-8EFC-A31EE723BF0F}"/>
    <cellStyle name="SAPBEXexcBad9 16 2 4" xfId="47547" xr:uid="{72E8CAA1-63E5-45DD-AF95-3EC204698450}"/>
    <cellStyle name="SAPBEXexcBad9 16 3" xfId="6843" xr:uid="{3D661E1B-43D2-4203-8B7E-56188FD39BAE}"/>
    <cellStyle name="SAPBEXexcBad9 16 3 2" xfId="28333" xr:uid="{5C53D9B0-6F24-42C6-80FF-DD3657652839}"/>
    <cellStyle name="SAPBEXexcBad9 16 4" xfId="24559" xr:uid="{A35921FE-EB4F-436B-8E25-390D9DE29B05}"/>
    <cellStyle name="SAPBEXexcBad9 16 5" xfId="45811" xr:uid="{1A0BD4C3-2E8D-46E3-8612-62066F4D3B81}"/>
    <cellStyle name="SAPBEXexcBad9 17" xfId="2346" xr:uid="{C70417EE-0293-4CD6-9916-DE8D2667CA04}"/>
    <cellStyle name="SAPBEXexcBad9 17 2" xfId="4285" xr:uid="{77D111F5-C04C-45F3-8457-7B01B446090F}"/>
    <cellStyle name="SAPBEXexcBad9 17 2 2" xfId="8094" xr:uid="{AC410A86-94AC-49D0-9D86-9AD65DDE31C7}"/>
    <cellStyle name="SAPBEXexcBad9 17 2 2 2" xfId="29584" xr:uid="{8E33A5C1-41D3-4E5D-BF11-1D89C2D9A471}"/>
    <cellStyle name="SAPBEXexcBad9 17 2 3" xfId="25809" xr:uid="{B7D44348-D95D-4053-AA2D-AC71BBBC118B}"/>
    <cellStyle name="SAPBEXexcBad9 17 2 4" xfId="47548" xr:uid="{187D02DE-4B72-4297-A7A6-3BFC6786AEB5}"/>
    <cellStyle name="SAPBEXexcBad9 17 3" xfId="6409" xr:uid="{2985BCA0-4EA5-4A07-AD04-3992E98FB2B4}"/>
    <cellStyle name="SAPBEXexcBad9 17 3 2" xfId="27898" xr:uid="{7B558EA5-71CB-47C7-834C-2A12E004D5C4}"/>
    <cellStyle name="SAPBEXexcBad9 17 4" xfId="24058" xr:uid="{91687E2F-A787-4D41-B9C4-D2108A28B9DA}"/>
    <cellStyle name="SAPBEXexcBad9 17 5" xfId="45812" xr:uid="{321AE57A-7CEF-4D7B-B1B9-8BE97F70891C}"/>
    <cellStyle name="SAPBEXexcBad9 18" xfId="2683" xr:uid="{900BC610-CCFD-4DA7-B1A0-50AAD965B684}"/>
    <cellStyle name="SAPBEXexcBad9 18 2" xfId="2498" xr:uid="{18FDC10E-A61D-4CDB-A45B-79A167BA6AE2}"/>
    <cellStyle name="SAPBEXexcBad9 18 2 2" xfId="6476" xr:uid="{C0C49CCE-ED63-4850-83E6-1719F4B5ABE7}"/>
    <cellStyle name="SAPBEXexcBad9 18 2 2 2" xfId="27965" xr:uid="{943C4FF2-F581-4392-B167-67EF2504B5A9}"/>
    <cellStyle name="SAPBEXexcBad9 18 2 3" xfId="24183" xr:uid="{088AB948-B643-4D8F-A3AD-20149F8C120B}"/>
    <cellStyle name="SAPBEXexcBad9 18 2 4" xfId="47549" xr:uid="{E9E95143-CA87-4984-93E4-5B71270CD06E}"/>
    <cellStyle name="SAPBEXexcBad9 18 3" xfId="6580" xr:uid="{4056F658-B565-4DC2-AC99-86807491416B}"/>
    <cellStyle name="SAPBEXexcBad9 18 3 2" xfId="28069" xr:uid="{D03742D1-8BAF-46A8-AD9F-A94F044D70EF}"/>
    <cellStyle name="SAPBEXexcBad9 18 4" xfId="24287" xr:uid="{D7612026-D151-4E69-B2F1-D960F1693298}"/>
    <cellStyle name="SAPBEXexcBad9 18 5" xfId="45813" xr:uid="{A058AC52-1C36-453F-88D2-7AB94752C182}"/>
    <cellStyle name="SAPBEXexcBad9 19" xfId="3265" xr:uid="{CD6BB0E5-FC6B-4BF1-BA46-DCD73872B3C9}"/>
    <cellStyle name="SAPBEXexcBad9 19 2" xfId="4790" xr:uid="{392113D7-FD49-4227-8BC8-A5EDBEF59153}"/>
    <cellStyle name="SAPBEXexcBad9 19 2 2" xfId="8558" xr:uid="{E6AC7128-3347-4B12-82E2-EE7796136B5C}"/>
    <cellStyle name="SAPBEXexcBad9 19 2 2 2" xfId="30048" xr:uid="{823A968B-6B8F-4342-93B7-2ED5A4E2AEC7}"/>
    <cellStyle name="SAPBEXexcBad9 19 2 3" xfId="26276" xr:uid="{1C999FFD-56EE-45B3-91B1-0627C299D192}"/>
    <cellStyle name="SAPBEXexcBad9 19 2 4" xfId="47550" xr:uid="{3B140816-BFDA-48A0-A6FC-A567DF928972}"/>
    <cellStyle name="SAPBEXexcBad9 19 3" xfId="7089" xr:uid="{2B956731-70DD-4216-BD3B-661379D2B18C}"/>
    <cellStyle name="SAPBEXexcBad9 19 3 2" xfId="28579" xr:uid="{D5D93FA4-1591-419D-8832-73351DF1632A}"/>
    <cellStyle name="SAPBEXexcBad9 19 4" xfId="24805" xr:uid="{CEB2AD88-E422-42D1-984B-43103EBC3A66}"/>
    <cellStyle name="SAPBEXexcBad9 19 5" xfId="45814" xr:uid="{94B4FADC-EF48-40FC-85F8-0B8B7E5592C6}"/>
    <cellStyle name="SAPBEXexcBad9 2" xfId="2687" xr:uid="{449EA1B8-D36C-45C6-8513-6885ADDCC2B7}"/>
    <cellStyle name="SAPBEXexcBad9 2 2" xfId="3540" xr:uid="{25F23C06-CE2B-44C9-B279-61B56F45DFD6}"/>
    <cellStyle name="SAPBEXexcBad9 2 2 2" xfId="2599" xr:uid="{24FBCC9D-F541-419B-A173-E0CE09F221FC}"/>
    <cellStyle name="SAPBEXexcBad9 2 2 2 2" xfId="6536" xr:uid="{8F252667-ED32-48B8-82A4-C24D5D66506B}"/>
    <cellStyle name="SAPBEXexcBad9 2 2 2 2 2" xfId="28025" xr:uid="{EB115404-A896-43D2-8639-D5E4E8001EC7}"/>
    <cellStyle name="SAPBEXexcBad9 2 2 2 3" xfId="24243" xr:uid="{0BE021D1-647D-422D-B116-7295A153488D}"/>
    <cellStyle name="SAPBEXexcBad9 2 2 2 4" xfId="47552" xr:uid="{26FAC453-052E-4870-927A-57510DE00DA1}"/>
    <cellStyle name="SAPBEXexcBad9 2 2 3" xfId="7359" xr:uid="{8DDD7B96-1A7F-4E11-BCAD-086B0100FA1B}"/>
    <cellStyle name="SAPBEXexcBad9 2 2 3 2" xfId="28849" xr:uid="{51792233-CD34-45F6-B095-4633620B8362}"/>
    <cellStyle name="SAPBEXexcBad9 2 2 4" xfId="25075" xr:uid="{57A31C20-1DE1-4847-B819-30C89D7C1698}"/>
    <cellStyle name="SAPBEXexcBad9 2 2 5" xfId="45816" xr:uid="{D439E262-2204-4DC0-88B4-A94F3B58631C}"/>
    <cellStyle name="SAPBEXexcBad9 2 3" xfId="4284" xr:uid="{ECFF2667-62EA-40AB-8F04-3703EBF858C4}"/>
    <cellStyle name="SAPBEXexcBad9 2 3 2" xfId="8093" xr:uid="{93B64434-1AD1-4845-8912-131A35C0E0D2}"/>
    <cellStyle name="SAPBEXexcBad9 2 3 2 2" xfId="29583" xr:uid="{0B719776-6DF9-4A46-84FD-C8EB9C1A40D5}"/>
    <cellStyle name="SAPBEXexcBad9 2 3 3" xfId="25808" xr:uid="{A6719FE5-7CB5-4F1D-95DF-E49A0EDEECE1}"/>
    <cellStyle name="SAPBEXexcBad9 2 3 4" xfId="47551" xr:uid="{294A5317-D2D0-46C0-A191-5F5A43DE49F7}"/>
    <cellStyle name="SAPBEXexcBad9 2 4" xfId="6584" xr:uid="{3DB35D74-3C74-4E7A-92B3-31C8BCB0A061}"/>
    <cellStyle name="SAPBEXexcBad9 2 4 2" xfId="28073" xr:uid="{DA0D0357-16D3-4BDE-A72F-603A4F444243}"/>
    <cellStyle name="SAPBEXexcBad9 2 5" xfId="24291" xr:uid="{3FC8D7D2-B77F-4A34-A523-209FB6AF9EE9}"/>
    <cellStyle name="SAPBEXexcBad9 2 6" xfId="45815" xr:uid="{F58FD433-7F14-4202-B94A-24BC0198E5A5}"/>
    <cellStyle name="SAPBEXexcBad9 20" xfId="3568" xr:uid="{1FB1B332-F856-4379-B1A6-81AA0209964E}"/>
    <cellStyle name="SAPBEXexcBad9 20 2" xfId="4784" xr:uid="{00985C49-DCD2-450A-9F55-EF2B21AF7060}"/>
    <cellStyle name="SAPBEXexcBad9 20 2 2" xfId="8552" xr:uid="{C01D430B-3D2C-4D2C-BFBA-C39A7A71A659}"/>
    <cellStyle name="SAPBEXexcBad9 20 2 2 2" xfId="30042" xr:uid="{202E8CA0-90B1-406B-A30B-35B003A8E2F7}"/>
    <cellStyle name="SAPBEXexcBad9 20 2 3" xfId="26270" xr:uid="{C5BCD800-A69E-45B3-A330-099B355E0356}"/>
    <cellStyle name="SAPBEXexcBad9 20 2 4" xfId="47553" xr:uid="{F5EDFF56-2DBC-4420-ACB4-91A4396EA69D}"/>
    <cellStyle name="SAPBEXexcBad9 20 3" xfId="7385" xr:uid="{571B8BF7-C934-456F-ACD9-4F10B6A816CD}"/>
    <cellStyle name="SAPBEXexcBad9 20 3 2" xfId="28875" xr:uid="{B6DAC829-421D-4903-A7AD-B0A43FCAA5E9}"/>
    <cellStyle name="SAPBEXexcBad9 20 4" xfId="25100" xr:uid="{410B1569-7BCB-4B66-9DA3-5BDFC40BFF2A}"/>
    <cellStyle name="SAPBEXexcBad9 20 5" xfId="45817" xr:uid="{854FBBE3-677B-426C-8CF7-5F8DEB269F43}"/>
    <cellStyle name="SAPBEXexcBad9 21" xfId="3553" xr:uid="{835340DD-EB93-4997-9CA2-B78688A8FF6D}"/>
    <cellStyle name="SAPBEXexcBad9 21 2" xfId="4283" xr:uid="{68A35F7D-04CE-4E7D-8DA9-34D3283FA653}"/>
    <cellStyle name="SAPBEXexcBad9 21 2 2" xfId="8092" xr:uid="{BD1E0CBE-8846-4399-AE57-A77050EB2C68}"/>
    <cellStyle name="SAPBEXexcBad9 21 2 2 2" xfId="29582" xr:uid="{49BA4C96-95C1-4272-906F-F4AA8F769D1A}"/>
    <cellStyle name="SAPBEXexcBad9 21 2 3" xfId="25807" xr:uid="{7D3F5544-BD90-4D80-8311-3CAC905D30EC}"/>
    <cellStyle name="SAPBEXexcBad9 21 2 4" xfId="47554" xr:uid="{75E96BC9-5A4D-4A0C-B9AD-DFE0C3EAF785}"/>
    <cellStyle name="SAPBEXexcBad9 21 3" xfId="7372" xr:uid="{1723A24F-9476-409F-97D8-331CAAC2CBCC}"/>
    <cellStyle name="SAPBEXexcBad9 21 3 2" xfId="28862" xr:uid="{72712B58-C190-4C84-8376-922BB046AC87}"/>
    <cellStyle name="SAPBEXexcBad9 21 4" xfId="25087" xr:uid="{4F185590-ECC0-4889-A80C-01DE157A36F7}"/>
    <cellStyle name="SAPBEXexcBad9 21 5" xfId="45818" xr:uid="{EEBCFCDA-33E6-4D2A-9FD3-8FA5148FE48A}"/>
    <cellStyle name="SAPBEXexcBad9 22" xfId="3371" xr:uid="{D634A058-C3F9-4BB4-AC24-32B3FEBD2A5A}"/>
    <cellStyle name="SAPBEXexcBad9 22 2" xfId="2940" xr:uid="{CCA2E163-02CF-4F90-A8E7-7F2C9D1CB454}"/>
    <cellStyle name="SAPBEXexcBad9 22 2 2" xfId="6768" xr:uid="{7F8516D3-C8CC-4C9E-AE40-E7B356BA1E76}"/>
    <cellStyle name="SAPBEXexcBad9 22 2 2 2" xfId="28258" xr:uid="{A72261B1-6609-4554-86C2-88EF95B403DD}"/>
    <cellStyle name="SAPBEXexcBad9 22 2 3" xfId="24484" xr:uid="{5E7BEDBA-ADAE-4237-BE96-0298BCD57766}"/>
    <cellStyle name="SAPBEXexcBad9 22 2 4" xfId="47555" xr:uid="{85A7BC10-9D56-474C-ADA0-D2EFAC458FB8}"/>
    <cellStyle name="SAPBEXexcBad9 22 3" xfId="7197" xr:uid="{9125ABB8-0C64-4C2A-9EDF-30377E692A7E}"/>
    <cellStyle name="SAPBEXexcBad9 22 3 2" xfId="28687" xr:uid="{08CE655E-860F-413E-9FD6-0B9EC31039DA}"/>
    <cellStyle name="SAPBEXexcBad9 22 4" xfId="24913" xr:uid="{C0A4BAC3-5222-42B0-AA22-92ADD5173C92}"/>
    <cellStyle name="SAPBEXexcBad9 22 5" xfId="45819" xr:uid="{EECBC378-A60D-48E0-87C8-1A9BBC3DE38B}"/>
    <cellStyle name="SAPBEXexcBad9 23" xfId="2971" xr:uid="{3BF74CFD-4C70-4CD8-A337-95EE116B3CBB}"/>
    <cellStyle name="SAPBEXexcBad9 23 2" xfId="4795" xr:uid="{CA65019B-EA81-48C3-95D4-C1A5A61390B8}"/>
    <cellStyle name="SAPBEXexcBad9 23 2 2" xfId="8563" xr:uid="{0118E0E6-35C1-49B1-BE31-F0D6CDC357C3}"/>
    <cellStyle name="SAPBEXexcBad9 23 2 2 2" xfId="30053" xr:uid="{B764A3ED-75C0-4A4D-B0A0-1796A0927DA8}"/>
    <cellStyle name="SAPBEXexcBad9 23 2 3" xfId="26281" xr:uid="{E058FD14-54F6-46B4-BE64-D23303D921C6}"/>
    <cellStyle name="SAPBEXexcBad9 23 2 4" xfId="47556" xr:uid="{D796CB40-583C-4711-8E21-2A998845F304}"/>
    <cellStyle name="SAPBEXexcBad9 23 3" xfId="6798" xr:uid="{E349BC59-5846-46C6-9E1E-C01225A50DDC}"/>
    <cellStyle name="SAPBEXexcBad9 23 3 2" xfId="28288" xr:uid="{8017C62F-CA10-44AB-A6E5-214270BF2935}"/>
    <cellStyle name="SAPBEXexcBad9 23 4" xfId="24514" xr:uid="{431F9525-4D83-4A57-A8AC-D105E149840E}"/>
    <cellStyle name="SAPBEXexcBad9 23 5" xfId="45820" xr:uid="{4C09EB16-99D4-4AEC-BC82-FA614A4F6767}"/>
    <cellStyle name="SAPBEXexcBad9 24" xfId="2348" xr:uid="{0B1E9C5B-A58C-4964-93C7-27EA0A4C5199}"/>
    <cellStyle name="SAPBEXexcBad9 24 2" xfId="6411" xr:uid="{89FD0DD1-822F-4586-BF43-404CA4F1072C}"/>
    <cellStyle name="SAPBEXexcBad9 24 2 2" xfId="27900" xr:uid="{63C7A94B-7C7B-4BA4-81AA-3B1D42FA5FE7}"/>
    <cellStyle name="SAPBEXexcBad9 24 3" xfId="24060" xr:uid="{65AA8F0B-DD2B-49FC-9DE8-F5E1AE901901}"/>
    <cellStyle name="SAPBEXexcBad9 24 4" xfId="47540" xr:uid="{3C6A4835-46BD-42BC-A56B-C75E93E0271C}"/>
    <cellStyle name="SAPBEXexcBad9 25" xfId="6872" xr:uid="{28ACFC26-1645-4939-BAB9-4397B85AFFCE}"/>
    <cellStyle name="SAPBEXexcBad9 25 2" xfId="28362" xr:uid="{564F7C7A-3DF9-467D-BE93-842FDCE57E92}"/>
    <cellStyle name="SAPBEXexcBad9 26" xfId="24588" xr:uid="{81C905D0-0D42-43DC-ACA8-E5EFFCB6B483}"/>
    <cellStyle name="SAPBEXexcBad9 27" xfId="45804" xr:uid="{83472736-7414-4446-ACCF-4FDF47C409D7}"/>
    <cellStyle name="SAPBEXexcBad9 3" xfId="3148" xr:uid="{C85E8068-5BC5-47C0-B557-2941EFA0F88A}"/>
    <cellStyle name="SAPBEXexcBad9 3 2" xfId="2939" xr:uid="{31C3D022-0447-4337-B630-02FC34A0E38A}"/>
    <cellStyle name="SAPBEXexcBad9 3 2 2" xfId="2941" xr:uid="{EE697DB1-5F0B-4BB1-BF50-C4BCA64C74B1}"/>
    <cellStyle name="SAPBEXexcBad9 3 2 2 2" xfId="6769" xr:uid="{47856009-2BB5-41A6-8D1C-257A5E8650DA}"/>
    <cellStyle name="SAPBEXexcBad9 3 2 2 2 2" xfId="28259" xr:uid="{B926E997-B5AF-4790-AB2C-7B4114B74107}"/>
    <cellStyle name="SAPBEXexcBad9 3 2 2 3" xfId="24485" xr:uid="{3F8C3707-7294-459D-BE35-F3E4829D9BE9}"/>
    <cellStyle name="SAPBEXexcBad9 3 2 2 4" xfId="47558" xr:uid="{1067BA08-728D-493C-B017-5560BE3BAAB7}"/>
    <cellStyle name="SAPBEXexcBad9 3 2 3" xfId="6767" xr:uid="{D943CFB9-F2D9-4A60-BBD5-199B7CF5910A}"/>
    <cellStyle name="SAPBEXexcBad9 3 2 3 2" xfId="28257" xr:uid="{BE7AB61F-41E1-4157-AE87-6A24EB29A70A}"/>
    <cellStyle name="SAPBEXexcBad9 3 2 4" xfId="24483" xr:uid="{E9A04E33-EAAF-4B1C-9846-2DFCE01B51A9}"/>
    <cellStyle name="SAPBEXexcBad9 3 2 5" xfId="45822" xr:uid="{5199E08C-8A72-4579-892A-3ED5BDECB822}"/>
    <cellStyle name="SAPBEXexcBad9 3 3" xfId="4282" xr:uid="{D38E6495-E866-4F48-AFFF-27D9E81C0712}"/>
    <cellStyle name="SAPBEXexcBad9 3 3 2" xfId="8091" xr:uid="{D2699BE6-15C0-44CD-9084-71E110D00ADD}"/>
    <cellStyle name="SAPBEXexcBad9 3 3 2 2" xfId="29581" xr:uid="{1175889B-ADEC-4307-A171-35A100DEF986}"/>
    <cellStyle name="SAPBEXexcBad9 3 3 3" xfId="25806" xr:uid="{CD752B92-EF44-46F7-85DD-DFA71CED253D}"/>
    <cellStyle name="SAPBEXexcBad9 3 3 4" xfId="47557" xr:uid="{47F5A1E9-90B9-44CB-9324-AC8DFC79090B}"/>
    <cellStyle name="SAPBEXexcBad9 3 4" xfId="6973" xr:uid="{A90594B0-5C42-41CC-B30D-15EE2C8A2D44}"/>
    <cellStyle name="SAPBEXexcBad9 3 4 2" xfId="28463" xr:uid="{E74C77CD-3790-4143-B39E-7B5BB4AFDB49}"/>
    <cellStyle name="SAPBEXexcBad9 3 5" xfId="24689" xr:uid="{3124E326-DF15-4AD7-A229-F2F7ADF2C0BB}"/>
    <cellStyle name="SAPBEXexcBad9 3 6" xfId="45821" xr:uid="{5B97D203-686B-4566-91F5-BFD7C3665B81}"/>
    <cellStyle name="SAPBEXexcBad9 4" xfId="3134" xr:uid="{F27AC2FA-75F9-4D72-B147-8915CF08DD15}"/>
    <cellStyle name="SAPBEXexcBad9 4 2" xfId="3224" xr:uid="{0C9AE87C-060A-49DA-A363-1F54EBEBD963}"/>
    <cellStyle name="SAPBEXexcBad9 4 2 2" xfId="4281" xr:uid="{02E09BA6-DB65-4059-A498-2642B1CC965B}"/>
    <cellStyle name="SAPBEXexcBad9 4 2 2 2" xfId="8090" xr:uid="{85982985-630C-4DC5-9D95-F66DBE3F09E7}"/>
    <cellStyle name="SAPBEXexcBad9 4 2 2 2 2" xfId="29580" xr:uid="{AD2180F0-D069-4C1F-B55A-D78C772BE6D0}"/>
    <cellStyle name="SAPBEXexcBad9 4 2 2 3" xfId="25805" xr:uid="{CE61B2FD-7BF3-418B-8833-2D054D64EF81}"/>
    <cellStyle name="SAPBEXexcBad9 4 2 2 4" xfId="47560" xr:uid="{943C5E79-4098-44D4-B2DB-521CDB7F7A6F}"/>
    <cellStyle name="SAPBEXexcBad9 4 2 3" xfId="7049" xr:uid="{97476AA1-32C5-43F6-A381-24AF70FB6207}"/>
    <cellStyle name="SAPBEXexcBad9 4 2 3 2" xfId="28539" xr:uid="{49A3DDF2-4820-4B5D-921A-C95C77A04BB3}"/>
    <cellStyle name="SAPBEXexcBad9 4 2 4" xfId="24765" xr:uid="{B380FA73-3B6E-4AB6-AC23-CF23AEFE176E}"/>
    <cellStyle name="SAPBEXexcBad9 4 2 5" xfId="45824" xr:uid="{742AAC65-95EB-43AB-8A09-341225395460}"/>
    <cellStyle name="SAPBEXexcBad9 4 3" xfId="4803" xr:uid="{80FD967E-4D36-4075-BED2-DB82F9E46263}"/>
    <cellStyle name="SAPBEXexcBad9 4 3 2" xfId="8571" xr:uid="{B0BBE681-25C7-4D2D-A121-453685D45E86}"/>
    <cellStyle name="SAPBEXexcBad9 4 3 2 2" xfId="30061" xr:uid="{F488A33D-6F78-4F25-9F25-BF1B714CB9B9}"/>
    <cellStyle name="SAPBEXexcBad9 4 3 3" xfId="26289" xr:uid="{9827F603-65D7-4D53-A1A7-63DCF421F9D1}"/>
    <cellStyle name="SAPBEXexcBad9 4 3 4" xfId="47559" xr:uid="{D430CCD4-6553-446C-85A5-07CADEC565C0}"/>
    <cellStyle name="SAPBEXexcBad9 4 4" xfId="6959" xr:uid="{99E715BC-72FE-4E6C-AF37-2DBC8A39EA1A}"/>
    <cellStyle name="SAPBEXexcBad9 4 4 2" xfId="28449" xr:uid="{DD84342E-B600-4C96-AC00-B4C9445EEF71}"/>
    <cellStyle name="SAPBEXexcBad9 4 5" xfId="24675" xr:uid="{9DF3C126-1BD7-4E50-9B67-A37468CEC212}"/>
    <cellStyle name="SAPBEXexcBad9 4 6" xfId="45823" xr:uid="{C9ABD780-65BB-4F19-9C37-BCE6E911C695}"/>
    <cellStyle name="SAPBEXexcBad9 5" xfId="2990" xr:uid="{848C6D35-4CAD-4E78-B438-AF6F74C227C1}"/>
    <cellStyle name="SAPBEXexcBad9 5 2" xfId="2974" xr:uid="{F87F27B0-281A-4B48-9EB8-D9BE614EEA74}"/>
    <cellStyle name="SAPBEXexcBad9 5 2 2" xfId="4804" xr:uid="{CCBC4D69-2C9E-4037-A4C3-78A1B92D11F2}"/>
    <cellStyle name="SAPBEXexcBad9 5 2 2 2" xfId="8572" xr:uid="{31D43FEC-1AD5-4129-98A9-98B3654C8748}"/>
    <cellStyle name="SAPBEXexcBad9 5 2 2 2 2" xfId="30062" xr:uid="{35ADA588-8D93-477E-8340-27AD4C71EEAA}"/>
    <cellStyle name="SAPBEXexcBad9 5 2 2 3" xfId="26290" xr:uid="{39A23494-882C-488C-87F3-E4259F20E38B}"/>
    <cellStyle name="SAPBEXexcBad9 5 2 2 4" xfId="47562" xr:uid="{D53893E4-0956-4237-AD1B-8D8CA89B8763}"/>
    <cellStyle name="SAPBEXexcBad9 5 2 3" xfId="6801" xr:uid="{B209B8C7-8F9B-4306-9C38-67D6E6E2783E}"/>
    <cellStyle name="SAPBEXexcBad9 5 2 3 2" xfId="28291" xr:uid="{EC0574B1-A163-4530-92AC-3FE587B1C8A3}"/>
    <cellStyle name="SAPBEXexcBad9 5 2 4" xfId="24517" xr:uid="{3EBADB3A-85DA-4B18-93A8-3BD93649863A}"/>
    <cellStyle name="SAPBEXexcBad9 5 2 5" xfId="45826" xr:uid="{B3D190EC-0C97-4D88-8089-0B57E06CCABB}"/>
    <cellStyle name="SAPBEXexcBad9 5 3" xfId="2981" xr:uid="{77D9075B-A2F1-4422-A674-317CC903EADD}"/>
    <cellStyle name="SAPBEXexcBad9 5 3 2" xfId="6808" xr:uid="{FCDAE5E7-B7D1-4386-8679-C5B27084CC61}"/>
    <cellStyle name="SAPBEXexcBad9 5 3 2 2" xfId="28298" xr:uid="{9DC3C018-C07A-40A1-BC36-BB6D86F866A7}"/>
    <cellStyle name="SAPBEXexcBad9 5 3 3" xfId="24524" xr:uid="{34B85B22-53B5-4DCD-ABD3-934A02622D30}"/>
    <cellStyle name="SAPBEXexcBad9 5 3 4" xfId="47561" xr:uid="{B1523600-9164-4083-9775-91DE2BDF39E5}"/>
    <cellStyle name="SAPBEXexcBad9 5 4" xfId="6817" xr:uid="{48C2D0D5-ACCE-4F00-9B8A-FF850A9CA430}"/>
    <cellStyle name="SAPBEXexcBad9 5 4 2" xfId="28307" xr:uid="{0622E702-5B6E-4449-9D11-AFEB48DB92C3}"/>
    <cellStyle name="SAPBEXexcBad9 5 5" xfId="24533" xr:uid="{41322640-CEF3-4D00-9A20-05A670CCED6C}"/>
    <cellStyle name="SAPBEXexcBad9 5 6" xfId="45825" xr:uid="{4616DA86-8920-471A-8519-7C9265087991}"/>
    <cellStyle name="SAPBEXexcBad9 6" xfId="3417" xr:uid="{26BE16E4-1EC7-4861-857F-F968FAFB72CD}"/>
    <cellStyle name="SAPBEXexcBad9 6 2" xfId="3052" xr:uid="{73874B91-3F05-4B44-B602-90C8CEE48062}"/>
    <cellStyle name="SAPBEXexcBad9 6 2 2" xfId="3001" xr:uid="{FD9DA434-34EC-407F-97BB-70319A69543A}"/>
    <cellStyle name="SAPBEXexcBad9 6 2 2 2" xfId="6828" xr:uid="{C9FB9653-1B46-44D8-B7CF-1C869E871ECA}"/>
    <cellStyle name="SAPBEXexcBad9 6 2 2 2 2" xfId="28318" xr:uid="{05003B42-0A26-4563-BC9F-0EE2760577B7}"/>
    <cellStyle name="SAPBEXexcBad9 6 2 2 3" xfId="24544" xr:uid="{18EE6FEB-7470-4087-957D-B8660DEBF2A4}"/>
    <cellStyle name="SAPBEXexcBad9 6 2 2 4" xfId="47564" xr:uid="{444D6D7D-97AE-4DAF-B1AE-EF677BAD9FB7}"/>
    <cellStyle name="SAPBEXexcBad9 6 2 3" xfId="6878" xr:uid="{A39E281F-259B-4835-992C-08B5E5618CE8}"/>
    <cellStyle name="SAPBEXexcBad9 6 2 3 2" xfId="28368" xr:uid="{4E14E5E9-0401-4AD7-ADC0-828C0AF563D0}"/>
    <cellStyle name="SAPBEXexcBad9 6 2 4" xfId="24594" xr:uid="{203A0A9A-CDC2-4204-AC6E-122FCA26A062}"/>
    <cellStyle name="SAPBEXexcBad9 6 2 5" xfId="45828" xr:uid="{5CCFBF0C-9337-423E-BEA4-23D26E40E98A}"/>
    <cellStyle name="SAPBEXexcBad9 6 3" xfId="4280" xr:uid="{685276F5-7FAE-48E6-B88C-610AAA7116ED}"/>
    <cellStyle name="SAPBEXexcBad9 6 3 2" xfId="8089" xr:uid="{B876E80F-D527-4600-B81B-6C1FF90FE6E1}"/>
    <cellStyle name="SAPBEXexcBad9 6 3 2 2" xfId="29579" xr:uid="{7BBD1D08-6788-473D-9151-9E3D4142C35D}"/>
    <cellStyle name="SAPBEXexcBad9 6 3 3" xfId="25804" xr:uid="{2730C416-B93C-4810-B43A-F9467671277D}"/>
    <cellStyle name="SAPBEXexcBad9 6 3 4" xfId="47563" xr:uid="{0BCDC8BA-4055-4820-8144-223157A7E43B}"/>
    <cellStyle name="SAPBEXexcBad9 6 4" xfId="7243" xr:uid="{36DD2DD1-DC6B-4F1D-BE77-D4F105C722E7}"/>
    <cellStyle name="SAPBEXexcBad9 6 4 2" xfId="28733" xr:uid="{A3AAA349-ED56-4F5D-A002-E0A4525DEA96}"/>
    <cellStyle name="SAPBEXexcBad9 6 5" xfId="24959" xr:uid="{67843FBA-F843-4B97-9684-C93B4F923305}"/>
    <cellStyle name="SAPBEXexcBad9 6 6" xfId="45827" xr:uid="{25A08903-2FAA-453E-B5A1-EFD10028C7F0}"/>
    <cellStyle name="SAPBEXexcBad9 7" xfId="3434" xr:uid="{76A57340-D18C-4D32-8854-E03CC2BB9CB0}"/>
    <cellStyle name="SAPBEXexcBad9 7 2" xfId="2500" xr:uid="{D1B4245E-6E47-45CA-BCAC-27A06B9C6620}"/>
    <cellStyle name="SAPBEXexcBad9 7 2 2" xfId="4960" xr:uid="{DA8EA6BA-2576-41B4-A734-E66120288867}"/>
    <cellStyle name="SAPBEXexcBad9 7 2 2 2" xfId="8726" xr:uid="{884859D6-75C3-4828-B0D1-7138B257A02C}"/>
    <cellStyle name="SAPBEXexcBad9 7 2 2 2 2" xfId="30216" xr:uid="{F6221E6B-8451-4AE3-BBA0-2A5DE12B3018}"/>
    <cellStyle name="SAPBEXexcBad9 7 2 2 3" xfId="26447" xr:uid="{46E7ECA3-639F-41D7-A85B-C1630662E80D}"/>
    <cellStyle name="SAPBEXexcBad9 7 2 2 4" xfId="47566" xr:uid="{7AB9E575-1B5F-4EFB-8EF5-9B65B5C56011}"/>
    <cellStyle name="SAPBEXexcBad9 7 2 3" xfId="6478" xr:uid="{1093120E-4B64-494E-A460-122AB6A00BC1}"/>
    <cellStyle name="SAPBEXexcBad9 7 2 3 2" xfId="27967" xr:uid="{632EB54E-5BE4-4868-A356-32B350FC70A2}"/>
    <cellStyle name="SAPBEXexcBad9 7 2 4" xfId="24185" xr:uid="{C7ADD11B-5B33-4A03-A808-DF406A9992D0}"/>
    <cellStyle name="SAPBEXexcBad9 7 2 5" xfId="45830" xr:uid="{74ADDFEA-74A0-4F94-84CA-42A69413ACD6}"/>
    <cellStyle name="SAPBEXexcBad9 7 3" xfId="4738" xr:uid="{43368E32-CB36-4800-93CB-1D90F6FFE214}"/>
    <cellStyle name="SAPBEXexcBad9 7 3 2" xfId="8506" xr:uid="{C47B2282-C66F-4596-B407-61E3421511A6}"/>
    <cellStyle name="SAPBEXexcBad9 7 3 2 2" xfId="29996" xr:uid="{C096F31A-12DF-4321-A208-6E5BB2DC7ED4}"/>
    <cellStyle name="SAPBEXexcBad9 7 3 3" xfId="26224" xr:uid="{2C7BAA9A-86AB-4941-A045-8E529F0B61A8}"/>
    <cellStyle name="SAPBEXexcBad9 7 3 4" xfId="47565" xr:uid="{3F7A52D5-D2F0-469D-8185-0E36D9D9A004}"/>
    <cellStyle name="SAPBEXexcBad9 7 4" xfId="7259" xr:uid="{6377C634-4425-4CCB-9EB8-4B7032DA088C}"/>
    <cellStyle name="SAPBEXexcBad9 7 4 2" xfId="28749" xr:uid="{D8532FCF-9AC4-4A14-ABA7-1EBE6E03E518}"/>
    <cellStyle name="SAPBEXexcBad9 7 5" xfId="24975" xr:uid="{57384457-BA2F-40E3-A11D-ED1EE0375FE1}"/>
    <cellStyle name="SAPBEXexcBad9 7 6" xfId="45829" xr:uid="{78CAAB20-B5FA-493D-92EF-F2E2B88D8479}"/>
    <cellStyle name="SAPBEXexcBad9 8" xfId="3542" xr:uid="{1DBFFE2C-C0F2-4997-850F-64C1914F3BAC}"/>
    <cellStyle name="SAPBEXexcBad9 8 2" xfId="3470" xr:uid="{AD8E5AFB-8BD1-4D06-9063-3C914AFEB29F}"/>
    <cellStyle name="SAPBEXexcBad9 8 2 2" xfId="4279" xr:uid="{B4934DE0-79C9-4C5A-A1FB-672FC92B59CC}"/>
    <cellStyle name="SAPBEXexcBad9 8 2 2 2" xfId="8088" xr:uid="{057FFF2E-8600-4C4D-BC2D-7510E43328D8}"/>
    <cellStyle name="SAPBEXexcBad9 8 2 2 2 2" xfId="29578" xr:uid="{7D073FC6-D308-4E7D-8FB0-1B004ABFE6B6}"/>
    <cellStyle name="SAPBEXexcBad9 8 2 2 3" xfId="25803" xr:uid="{267F57D1-A082-4E83-B66D-942BE04F2DE0}"/>
    <cellStyle name="SAPBEXexcBad9 8 2 2 4" xfId="47568" xr:uid="{2E2A285D-272E-4DEA-8808-D67AFBE70146}"/>
    <cellStyle name="SAPBEXexcBad9 8 2 3" xfId="7293" xr:uid="{7A84C687-CE6B-415C-B6CB-A87905764B72}"/>
    <cellStyle name="SAPBEXexcBad9 8 2 3 2" xfId="28783" xr:uid="{0B2C35AF-BECD-44C2-B703-C977D2248CA8}"/>
    <cellStyle name="SAPBEXexcBad9 8 2 4" xfId="25009" xr:uid="{1447C3E7-CFF5-4838-97B6-B7165DC13684}"/>
    <cellStyle name="SAPBEXexcBad9 8 2 5" xfId="45832" xr:uid="{38E61668-79BE-4179-9CA2-8961A2FF6CDA}"/>
    <cellStyle name="SAPBEXexcBad9 8 3" xfId="4753" xr:uid="{F41705B9-8EED-4D2B-A6E8-F280AF75C6A6}"/>
    <cellStyle name="SAPBEXexcBad9 8 3 2" xfId="8521" xr:uid="{9CB62D67-B106-4D63-B06B-30FFC74723BB}"/>
    <cellStyle name="SAPBEXexcBad9 8 3 2 2" xfId="30011" xr:uid="{55EC8E91-D10F-4DD4-8FB6-491F047063F6}"/>
    <cellStyle name="SAPBEXexcBad9 8 3 3" xfId="26239" xr:uid="{1A37654A-BF1F-4C87-BD2F-107A73CF55A6}"/>
    <cellStyle name="SAPBEXexcBad9 8 3 4" xfId="47567" xr:uid="{B2A703FD-4F8A-4EA1-BB9D-414E1D72849A}"/>
    <cellStyle name="SAPBEXexcBad9 8 4" xfId="7361" xr:uid="{9B0AA853-44EE-4869-ACD8-B6C2A26E4A6C}"/>
    <cellStyle name="SAPBEXexcBad9 8 4 2" xfId="28851" xr:uid="{5CC4FA42-ED79-40C5-AB90-1B30E7D3CBDE}"/>
    <cellStyle name="SAPBEXexcBad9 8 5" xfId="25077" xr:uid="{60CFF2C5-250C-47E1-BBF1-32375194739F}"/>
    <cellStyle name="SAPBEXexcBad9 8 6" xfId="45831" xr:uid="{481EF1FD-F788-47C3-8920-CA84CB546080}"/>
    <cellStyle name="SAPBEXexcBad9 9" xfId="3486" xr:uid="{AB986949-DBA2-426C-AC84-0A6E2F944743}"/>
    <cellStyle name="SAPBEXexcBad9 9 2" xfId="3564" xr:uid="{9930B522-3634-4603-B609-187C261954BA}"/>
    <cellStyle name="SAPBEXexcBad9 9 2 2" xfId="4775" xr:uid="{9BAB40FD-B7BA-4B79-A90C-83960A5E9C6B}"/>
    <cellStyle name="SAPBEXexcBad9 9 2 2 2" xfId="8543" xr:uid="{1646DA60-D909-42DC-B095-E3C4321F77C0}"/>
    <cellStyle name="SAPBEXexcBad9 9 2 2 2 2" xfId="30033" xr:uid="{97D89E2E-823C-4734-A373-27D50ACD311E}"/>
    <cellStyle name="SAPBEXexcBad9 9 2 2 3" xfId="26261" xr:uid="{FC0709DF-6911-4CA4-B646-6BB777D2E774}"/>
    <cellStyle name="SAPBEXexcBad9 9 2 2 4" xfId="47570" xr:uid="{3E62CB8F-01F7-4101-AE29-A6AC86662827}"/>
    <cellStyle name="SAPBEXexcBad9 9 2 3" xfId="7381" xr:uid="{435DD2DA-4264-4988-BCFA-73DB46178F6C}"/>
    <cellStyle name="SAPBEXexcBad9 9 2 3 2" xfId="28871" xr:uid="{7A099104-67CE-4252-B68D-448EC735622F}"/>
    <cellStyle name="SAPBEXexcBad9 9 2 4" xfId="25096" xr:uid="{E68B1203-743C-4B4B-BEBE-827AF04F0BB4}"/>
    <cellStyle name="SAPBEXexcBad9 9 2 5" xfId="45834" xr:uid="{9CEEE49C-9BED-4CA2-A1EA-5212DE6AF018}"/>
    <cellStyle name="SAPBEXexcBad9 9 3" xfId="3003" xr:uid="{1CCBE7CC-5F15-4E46-825A-F26255F9FA2B}"/>
    <cellStyle name="SAPBEXexcBad9 9 3 2" xfId="6830" xr:uid="{66A2D495-3336-43CF-9B7F-98C3C9D29218}"/>
    <cellStyle name="SAPBEXexcBad9 9 3 2 2" xfId="28320" xr:uid="{6AF13785-8C1B-4276-A9CF-9F43BDEBF24F}"/>
    <cellStyle name="SAPBEXexcBad9 9 3 3" xfId="24546" xr:uid="{75AAA331-EF82-4D54-BA1F-E712D730EBC6}"/>
    <cellStyle name="SAPBEXexcBad9 9 3 4" xfId="47569" xr:uid="{56556591-20EA-424A-98CF-1BB52BF0163E}"/>
    <cellStyle name="SAPBEXexcBad9 9 4" xfId="7308" xr:uid="{45FC36D1-EB04-48AA-A28F-87A132E9867D}"/>
    <cellStyle name="SAPBEXexcBad9 9 4 2" xfId="28798" xr:uid="{5F95EADF-4BD0-456C-B552-727D3F32AF7E}"/>
    <cellStyle name="SAPBEXexcBad9 9 5" xfId="25024" xr:uid="{381E2804-DEA7-439B-8B16-04778C3413A9}"/>
    <cellStyle name="SAPBEXexcBad9 9 6" xfId="45833" xr:uid="{9B908DA7-FD4A-4D97-AEEE-4E188466DB0A}"/>
    <cellStyle name="SAPBEXexcCritical4" xfId="3227" xr:uid="{80A39FA9-CBF9-4B1D-98B3-FD032A8ED274}"/>
    <cellStyle name="SAPBEXexcCritical4 10" xfId="3184" xr:uid="{67CECE27-D66A-482E-91EA-BEA6B8E14233}"/>
    <cellStyle name="SAPBEXexcCritical4 10 2" xfId="4751" xr:uid="{C8A2F82B-31A5-4C88-9120-1419D9C2FC71}"/>
    <cellStyle name="SAPBEXexcCritical4 10 2 2" xfId="8519" xr:uid="{401D1EFA-ADAF-4CA8-AA2A-A50346D67A7E}"/>
    <cellStyle name="SAPBEXexcCritical4 10 2 2 2" xfId="30009" xr:uid="{D2ED70FF-45CC-49B3-92FD-A98ED81BE7A7}"/>
    <cellStyle name="SAPBEXexcCritical4 10 2 3" xfId="26237" xr:uid="{12B73308-3031-49A2-80EF-D72C25110209}"/>
    <cellStyle name="SAPBEXexcCritical4 10 2 4" xfId="47572" xr:uid="{63B51839-72FF-425A-A593-8A2DF69D8F7D}"/>
    <cellStyle name="SAPBEXexcCritical4 10 3" xfId="7011" xr:uid="{D154A4F1-5A11-4B1A-9BFD-E4F8CFA018F6}"/>
    <cellStyle name="SAPBEXexcCritical4 10 3 2" xfId="28501" xr:uid="{DA58DDD6-F8F3-4DD3-B471-A56DBC1C9E11}"/>
    <cellStyle name="SAPBEXexcCritical4 10 4" xfId="24727" xr:uid="{E8D4D849-486B-4396-9904-A64A86131C89}"/>
    <cellStyle name="SAPBEXexcCritical4 10 5" xfId="45836" xr:uid="{5B0DCD50-A122-4950-B44E-F9015B841BC3}"/>
    <cellStyle name="SAPBEXexcCritical4 11" xfId="3285" xr:uid="{7D58AA51-1F14-46DE-8815-A0DB89951B9F}"/>
    <cellStyle name="SAPBEXexcCritical4 11 2" xfId="4278" xr:uid="{DF41A7E4-7841-4322-B595-2A658EBF02F4}"/>
    <cellStyle name="SAPBEXexcCritical4 11 2 2" xfId="8087" xr:uid="{A5724612-A2C3-4C3F-9FCE-C729D6A041AD}"/>
    <cellStyle name="SAPBEXexcCritical4 11 2 2 2" xfId="29577" xr:uid="{E6A32DE4-5A53-46A4-85F3-2F1966A42647}"/>
    <cellStyle name="SAPBEXexcCritical4 11 2 3" xfId="25802" xr:uid="{26D1079E-2F63-49AB-BBEE-15854C5829C0}"/>
    <cellStyle name="SAPBEXexcCritical4 11 2 4" xfId="47573" xr:uid="{71F930CD-D038-4A49-937B-6401AA6CD40E}"/>
    <cellStyle name="SAPBEXexcCritical4 11 3" xfId="7109" xr:uid="{578F2E1B-2E5E-4018-A884-D806879FC4C9}"/>
    <cellStyle name="SAPBEXexcCritical4 11 3 2" xfId="28599" xr:uid="{60075FCB-76A7-4066-BF4F-EE91127CB565}"/>
    <cellStyle name="SAPBEXexcCritical4 11 4" xfId="24825" xr:uid="{38441E60-92C0-4EBD-8542-B8C9EB2A8138}"/>
    <cellStyle name="SAPBEXexcCritical4 11 5" xfId="45837" xr:uid="{852395F0-E45C-478C-B577-4977F60D6D6C}"/>
    <cellStyle name="SAPBEXexcCritical4 12" xfId="2976" xr:uid="{232A32C4-97DA-4EFB-AA23-0AA4D50FE2CF}"/>
    <cellStyle name="SAPBEXexcCritical4 12 2" xfId="3009" xr:uid="{A993729D-EF8E-4344-BA82-43B090EBD902}"/>
    <cellStyle name="SAPBEXexcCritical4 12 2 2" xfId="6836" xr:uid="{4A131D1C-4A5D-4235-8FB2-F157C4E70C0F}"/>
    <cellStyle name="SAPBEXexcCritical4 12 2 2 2" xfId="28326" xr:uid="{2C3D8A59-2D66-4531-BA9E-E2ADB5F833EB}"/>
    <cellStyle name="SAPBEXexcCritical4 12 2 3" xfId="24552" xr:uid="{DB6CCD42-4C6A-4874-B47E-568D3832B8AC}"/>
    <cellStyle name="SAPBEXexcCritical4 12 2 4" xfId="47574" xr:uid="{4B2ECF38-EB76-48DB-9B75-156808743807}"/>
    <cellStyle name="SAPBEXexcCritical4 12 3" xfId="6803" xr:uid="{526C9C3B-2182-4ED5-9132-3B1D74167A0C}"/>
    <cellStyle name="SAPBEXexcCritical4 12 3 2" xfId="28293" xr:uid="{80CD3FD5-DE4B-4FC9-B91A-DCF82763C58D}"/>
    <cellStyle name="SAPBEXexcCritical4 12 4" xfId="24519" xr:uid="{A4315A37-0920-492A-817C-4AD89D737EEA}"/>
    <cellStyle name="SAPBEXexcCritical4 12 5" xfId="45838" xr:uid="{C7A11DF5-E7C7-42F6-824B-1C2C53C2C2AA}"/>
    <cellStyle name="SAPBEXexcCritical4 13" xfId="3388" xr:uid="{96AFCF36-07DE-4597-A04F-13D3E42FFC64}"/>
    <cellStyle name="SAPBEXexcCritical4 13 2" xfId="4782" xr:uid="{188B2A06-3407-4CB1-ABA0-838BB115CD16}"/>
    <cellStyle name="SAPBEXexcCritical4 13 2 2" xfId="8550" xr:uid="{A0E07EF8-2BA2-48A8-8A01-268783115264}"/>
    <cellStyle name="SAPBEXexcCritical4 13 2 2 2" xfId="30040" xr:uid="{88F07958-9C2D-42F5-B725-9A8E5C657F77}"/>
    <cellStyle name="SAPBEXexcCritical4 13 2 3" xfId="26268" xr:uid="{01A99743-D26C-47B8-8C12-1FF9658B83BD}"/>
    <cellStyle name="SAPBEXexcCritical4 13 2 4" xfId="47575" xr:uid="{CB105295-4700-4EF3-A013-84E66E32CCE0}"/>
    <cellStyle name="SAPBEXexcCritical4 13 3" xfId="7214" xr:uid="{998C603E-77DC-4CA0-BF73-7591C8FD57AD}"/>
    <cellStyle name="SAPBEXexcCritical4 13 3 2" xfId="28704" xr:uid="{87FB710F-90A5-45FC-A897-1122971954F3}"/>
    <cellStyle name="SAPBEXexcCritical4 13 4" xfId="24930" xr:uid="{1CF6CC8D-82BE-45E3-B1DC-9FF01AAC021A}"/>
    <cellStyle name="SAPBEXexcCritical4 13 5" xfId="45839" xr:uid="{2040E69E-C479-4B04-8D43-E45772E55AA5}"/>
    <cellStyle name="SAPBEXexcCritical4 14" xfId="3197" xr:uid="{8D47D479-8DC2-48E7-B04D-E1B1FB9712C7}"/>
    <cellStyle name="SAPBEXexcCritical4 14 2" xfId="4956" xr:uid="{23AA9DE3-F887-4300-B5CF-92741B15D1F8}"/>
    <cellStyle name="SAPBEXexcCritical4 14 2 2" xfId="8722" xr:uid="{061A1801-03FE-4833-B5FF-40B728ADD5A8}"/>
    <cellStyle name="SAPBEXexcCritical4 14 2 2 2" xfId="30212" xr:uid="{E8ABD720-2A14-4E10-9013-FF3C352A6317}"/>
    <cellStyle name="SAPBEXexcCritical4 14 2 3" xfId="26443" xr:uid="{5C4B16AB-E7DC-49FA-8966-E5548450D018}"/>
    <cellStyle name="SAPBEXexcCritical4 14 2 4" xfId="47576" xr:uid="{DE789D6E-A9C5-46D3-AFF0-FFDF400AD79A}"/>
    <cellStyle name="SAPBEXexcCritical4 14 3" xfId="7023" xr:uid="{BE0F106E-295B-4E42-A596-9373BEA300E6}"/>
    <cellStyle name="SAPBEXexcCritical4 14 3 2" xfId="28513" xr:uid="{44842713-88E6-49E8-AF3A-016DFA1DBC22}"/>
    <cellStyle name="SAPBEXexcCritical4 14 4" xfId="24739" xr:uid="{199FE2C6-97A7-4344-9789-30DB3143A64F}"/>
    <cellStyle name="SAPBEXexcCritical4 14 5" xfId="45840" xr:uid="{E2E8F525-1708-4D72-9601-F76B288769E5}"/>
    <cellStyle name="SAPBEXexcCritical4 15" xfId="3138" xr:uid="{92BA6BB7-16A4-4489-B705-229AC29B8096}"/>
    <cellStyle name="SAPBEXexcCritical4 15 2" xfId="4749" xr:uid="{34DCCA3C-083C-40B3-833A-9FB5C78C352C}"/>
    <cellStyle name="SAPBEXexcCritical4 15 2 2" xfId="8517" xr:uid="{E9959516-507A-4107-8878-875466EDB3B3}"/>
    <cellStyle name="SAPBEXexcCritical4 15 2 2 2" xfId="30007" xr:uid="{2B6BE977-5895-426B-8912-BE62D9F14504}"/>
    <cellStyle name="SAPBEXexcCritical4 15 2 3" xfId="26235" xr:uid="{924B623A-9EBB-44D6-BFBC-2BF67844573B}"/>
    <cellStyle name="SAPBEXexcCritical4 15 2 4" xfId="47577" xr:uid="{7FF1F398-65C7-477B-B396-1BEF808AE05F}"/>
    <cellStyle name="SAPBEXexcCritical4 15 3" xfId="6963" xr:uid="{106FC563-33ED-46EB-8F38-D96F050454F4}"/>
    <cellStyle name="SAPBEXexcCritical4 15 3 2" xfId="28453" xr:uid="{8C7AFB4D-E743-4E53-9EC9-934C02EEC955}"/>
    <cellStyle name="SAPBEXexcCritical4 15 4" xfId="24679" xr:uid="{CC123C8A-B2F2-433B-ADA5-D0C7109B755C}"/>
    <cellStyle name="SAPBEXexcCritical4 15 5" xfId="45841" xr:uid="{4C25AA6E-2265-4EA3-BC3B-68A3163296A6}"/>
    <cellStyle name="SAPBEXexcCritical4 16" xfId="3286" xr:uid="{5AFCA609-CE45-43B0-8B8B-26AFA7E96A1A}"/>
    <cellStyle name="SAPBEXexcCritical4 16 2" xfId="4277" xr:uid="{2AEADBAB-B5A8-4D07-9226-3E3DD45BCAE9}"/>
    <cellStyle name="SAPBEXexcCritical4 16 2 2" xfId="8086" xr:uid="{E4C8FA31-AE87-4DBA-A55E-3FB4CD7A7169}"/>
    <cellStyle name="SAPBEXexcCritical4 16 2 2 2" xfId="29576" xr:uid="{A2E45AFC-6AFA-4C31-B62D-40BC1BAB0F1F}"/>
    <cellStyle name="SAPBEXexcCritical4 16 2 3" xfId="25801" xr:uid="{C3D23405-E7A9-4A2B-93F1-C7E3E2E2D141}"/>
    <cellStyle name="SAPBEXexcCritical4 16 2 4" xfId="47578" xr:uid="{31121E71-68A7-4CA8-A54E-85FAB6422252}"/>
    <cellStyle name="SAPBEXexcCritical4 16 3" xfId="7110" xr:uid="{DA9577C9-6FD9-46D2-80FA-251E7C7606BA}"/>
    <cellStyle name="SAPBEXexcCritical4 16 3 2" xfId="28600" xr:uid="{A15AB4EC-3C40-4C52-8D5F-E16964AC946D}"/>
    <cellStyle name="SAPBEXexcCritical4 16 4" xfId="24826" xr:uid="{8971F21C-906C-41DA-84B9-5F5D86484190}"/>
    <cellStyle name="SAPBEXexcCritical4 16 5" xfId="45842" xr:uid="{078A2F93-6795-4640-BFB1-E193FC4305FE}"/>
    <cellStyle name="SAPBEXexcCritical4 17" xfId="2379" xr:uid="{DCCBF7F4-4720-4F1E-BC9B-D93BD443BA16}"/>
    <cellStyle name="SAPBEXexcCritical4 17 2" xfId="3085" xr:uid="{5CD5867D-E872-401C-979F-ADBCB6FA3694}"/>
    <cellStyle name="SAPBEXexcCritical4 17 2 2" xfId="6911" xr:uid="{82207E10-9A81-491F-8DDB-1261523840D0}"/>
    <cellStyle name="SAPBEXexcCritical4 17 2 2 2" xfId="28401" xr:uid="{28A91B3B-C1DF-45B5-8A47-944C8F6006B5}"/>
    <cellStyle name="SAPBEXexcCritical4 17 2 3" xfId="24627" xr:uid="{90B9BA91-D64E-4FDF-AF81-739F19929AEA}"/>
    <cellStyle name="SAPBEXexcCritical4 17 2 4" xfId="47579" xr:uid="{C8464604-54F5-478A-B4D1-184700FD9797}"/>
    <cellStyle name="SAPBEXexcCritical4 17 3" xfId="6442" xr:uid="{84FAC865-1169-459A-A881-AB66896F8466}"/>
    <cellStyle name="SAPBEXexcCritical4 17 3 2" xfId="27931" xr:uid="{91CF8846-B87F-4172-8F45-8E13F9BE4759}"/>
    <cellStyle name="SAPBEXexcCritical4 17 4" xfId="24091" xr:uid="{59FE4C69-4A1D-4BFF-B31F-F117A5310B34}"/>
    <cellStyle name="SAPBEXexcCritical4 17 5" xfId="45843" xr:uid="{276D19B6-4E3E-4AEC-BCAD-A5846354BCE5}"/>
    <cellStyle name="SAPBEXexcCritical4 18" xfId="3049" xr:uid="{C39A315A-0322-4C9C-950B-87863EA2C3C6}"/>
    <cellStyle name="SAPBEXexcCritical4 18 2" xfId="4732" xr:uid="{A00D8EA5-79BF-4569-BFC6-3431EEA89720}"/>
    <cellStyle name="SAPBEXexcCritical4 18 2 2" xfId="8500" xr:uid="{17504D38-FD4A-462E-870C-0038228754A8}"/>
    <cellStyle name="SAPBEXexcCritical4 18 2 2 2" xfId="29990" xr:uid="{EFFFDC22-7859-47C9-8A57-BE134E00C60F}"/>
    <cellStyle name="SAPBEXexcCritical4 18 2 3" xfId="26218" xr:uid="{9FA28202-7B95-4697-A7DC-E49086D6495D}"/>
    <cellStyle name="SAPBEXexcCritical4 18 2 4" xfId="47580" xr:uid="{D055172F-09F1-495F-BEBE-8F5302CCB028}"/>
    <cellStyle name="SAPBEXexcCritical4 18 3" xfId="6875" xr:uid="{B4FA90C0-D80E-4414-954E-8B445E6A6CD7}"/>
    <cellStyle name="SAPBEXexcCritical4 18 3 2" xfId="28365" xr:uid="{17BDF394-89AB-4647-9145-055D12B3DD30}"/>
    <cellStyle name="SAPBEXexcCritical4 18 4" xfId="24591" xr:uid="{8E4C21FC-0670-460A-AF62-3A6F94B6A3CF}"/>
    <cellStyle name="SAPBEXexcCritical4 18 5" xfId="45844" xr:uid="{7D95F5DE-2B34-4147-BFD9-2E0C80200EB6}"/>
    <cellStyle name="SAPBEXexcCritical4 19" xfId="3150" xr:uid="{69863A8F-F789-4B32-B278-45329B8F4FD4}"/>
    <cellStyle name="SAPBEXexcCritical4 19 2" xfId="4954" xr:uid="{72A09F07-D28A-4CF7-A690-91BF0617F1B1}"/>
    <cellStyle name="SAPBEXexcCritical4 19 2 2" xfId="8720" xr:uid="{BE7B6899-8DDF-4FBD-AFAA-539C91B3CF75}"/>
    <cellStyle name="SAPBEXexcCritical4 19 2 2 2" xfId="30210" xr:uid="{979F88AD-CD34-49B5-B827-F0E5BE696A24}"/>
    <cellStyle name="SAPBEXexcCritical4 19 2 3" xfId="26441" xr:uid="{396963C7-F19F-46B3-8AA0-45BFDDA30852}"/>
    <cellStyle name="SAPBEXexcCritical4 19 2 4" xfId="47581" xr:uid="{D28610B3-8A3A-4D82-8086-12B47B29C543}"/>
    <cellStyle name="SAPBEXexcCritical4 19 3" xfId="6975" xr:uid="{F0FA03DF-BC77-4481-AC38-A587851466BB}"/>
    <cellStyle name="SAPBEXexcCritical4 19 3 2" xfId="28465" xr:uid="{2F76DA0A-D477-4443-A7D4-F6627D2D2059}"/>
    <cellStyle name="SAPBEXexcCritical4 19 4" xfId="24691" xr:uid="{F4D88583-7A4D-48DB-97E7-DD30E92CDD29}"/>
    <cellStyle name="SAPBEXexcCritical4 19 5" xfId="45845" xr:uid="{642AB240-4940-4DA3-A345-B2BF7116F7BF}"/>
    <cellStyle name="SAPBEXexcCritical4 2" xfId="2372" xr:uid="{1A94513C-FA4B-4564-89D7-09CD9ABFE8AD}"/>
    <cellStyle name="SAPBEXexcCritical4 2 2" xfId="3060" xr:uid="{E38CC39A-7108-40B1-968E-74ED2314650E}"/>
    <cellStyle name="SAPBEXexcCritical4 2 2 2" xfId="4276" xr:uid="{8A85AA6F-2A02-440A-8533-F67936B63F62}"/>
    <cellStyle name="SAPBEXexcCritical4 2 2 2 2" xfId="8085" xr:uid="{E733FD05-115A-4709-A6E3-A5CCFE12E880}"/>
    <cellStyle name="SAPBEXexcCritical4 2 2 2 2 2" xfId="29575" xr:uid="{943F3863-0755-4E80-A365-2D0B262871C2}"/>
    <cellStyle name="SAPBEXexcCritical4 2 2 2 3" xfId="25800" xr:uid="{A7859FD3-6281-4490-BE80-AF0F0D18BBE9}"/>
    <cellStyle name="SAPBEXexcCritical4 2 2 2 4" xfId="47583" xr:uid="{2F712A41-5EB5-4266-8A6D-E99AC83E5F59}"/>
    <cellStyle name="SAPBEXexcCritical4 2 2 3" xfId="6886" xr:uid="{5ACEA876-7DFF-43B6-844A-62FCCF5D3A1D}"/>
    <cellStyle name="SAPBEXexcCritical4 2 2 3 2" xfId="28376" xr:uid="{8F4FEF78-AE87-45EB-BE6A-B3225C9A0F2E}"/>
    <cellStyle name="SAPBEXexcCritical4 2 2 4" xfId="24602" xr:uid="{F5B1849E-1FEE-44EF-9451-B8667DD58559}"/>
    <cellStyle name="SAPBEXexcCritical4 2 2 5" xfId="45847" xr:uid="{72E32752-3D9E-40CE-A84A-30A33CAFDCF1}"/>
    <cellStyle name="SAPBEXexcCritical4 2 3" xfId="4747" xr:uid="{5FF6659C-7B4E-46F5-9B5C-77FF13D0571C}"/>
    <cellStyle name="SAPBEXexcCritical4 2 3 2" xfId="8515" xr:uid="{942C6634-D732-441E-AC20-81983573B9C1}"/>
    <cellStyle name="SAPBEXexcCritical4 2 3 2 2" xfId="30005" xr:uid="{BCC00718-69A6-428F-A5DD-1912CDB492EC}"/>
    <cellStyle name="SAPBEXexcCritical4 2 3 3" xfId="26233" xr:uid="{1F3AA60A-D672-4E90-9F8E-28EAB5CF4F50}"/>
    <cellStyle name="SAPBEXexcCritical4 2 3 4" xfId="47582" xr:uid="{26CD0357-73E7-43EC-B2CC-12951C3A631A}"/>
    <cellStyle name="SAPBEXexcCritical4 2 4" xfId="6435" xr:uid="{9B19852A-47C9-4FCF-8C1D-AFE93EEE6E72}"/>
    <cellStyle name="SAPBEXexcCritical4 2 4 2" xfId="27924" xr:uid="{D388A733-7058-421A-8C3B-075C0A6D0FDF}"/>
    <cellStyle name="SAPBEXexcCritical4 2 5" xfId="24084" xr:uid="{DBEFD238-91B6-4B68-BC84-23731AE5BB32}"/>
    <cellStyle name="SAPBEXexcCritical4 2 6" xfId="45846" xr:uid="{8E21D6D4-AFA2-45AB-B910-58F231F5E401}"/>
    <cellStyle name="SAPBEXexcCritical4 20" xfId="2959" xr:uid="{C832347E-94F9-4319-AB34-DFAA001385FE}"/>
    <cellStyle name="SAPBEXexcCritical4 20 2" xfId="3161" xr:uid="{AC004C42-28A8-4BA8-A689-64D9D055E858}"/>
    <cellStyle name="SAPBEXexcCritical4 20 2 2" xfId="6988" xr:uid="{B6688EF6-0538-4F5B-A345-1DD36408A83A}"/>
    <cellStyle name="SAPBEXexcCritical4 20 2 2 2" xfId="28478" xr:uid="{3D6159E0-9751-4B5E-AB44-BF9710873D7A}"/>
    <cellStyle name="SAPBEXexcCritical4 20 2 3" xfId="24704" xr:uid="{3AAB3D00-0A6E-401B-AB61-7918217F4083}"/>
    <cellStyle name="SAPBEXexcCritical4 20 2 4" xfId="47584" xr:uid="{B86B826D-050E-4FA0-952A-632E6F47563A}"/>
    <cellStyle name="SAPBEXexcCritical4 20 3" xfId="6787" xr:uid="{13CEE141-4B95-4053-90C9-69A6E5C32A24}"/>
    <cellStyle name="SAPBEXexcCritical4 20 3 2" xfId="28277" xr:uid="{DEEA9596-FF8D-4A31-AA97-99E51AF40364}"/>
    <cellStyle name="SAPBEXexcCritical4 20 4" xfId="24503" xr:uid="{E67BD0D5-D5F5-4780-8724-7E0EB5745A39}"/>
    <cellStyle name="SAPBEXexcCritical4 20 5" xfId="45848" xr:uid="{53A2A627-4F82-414C-A41E-7C3CF396C635}"/>
    <cellStyle name="SAPBEXexcCritical4 21" xfId="3382" xr:uid="{C02A69A8-D489-49C7-9D00-2B25EA5128C3}"/>
    <cellStyle name="SAPBEXexcCritical4 21 2" xfId="4800" xr:uid="{BD5431D7-7400-41CA-9642-EF7D49FBFAC3}"/>
    <cellStyle name="SAPBEXexcCritical4 21 2 2" xfId="8568" xr:uid="{433397FB-4D86-44E6-84D0-7608C54E2875}"/>
    <cellStyle name="SAPBEXexcCritical4 21 2 2 2" xfId="30058" xr:uid="{2CCDDD2F-37DA-4660-970A-5FDC3896B5E7}"/>
    <cellStyle name="SAPBEXexcCritical4 21 2 3" xfId="26286" xr:uid="{03EC72A7-4CE9-402D-9B20-1D79F250794F}"/>
    <cellStyle name="SAPBEXexcCritical4 21 2 4" xfId="47585" xr:uid="{01FAA19D-F435-4083-981B-5254E4E07868}"/>
    <cellStyle name="SAPBEXexcCritical4 21 3" xfId="7208" xr:uid="{A2B62499-4BA4-4DC4-9B86-D4E7252001EE}"/>
    <cellStyle name="SAPBEXexcCritical4 21 3 2" xfId="28698" xr:uid="{34133141-7CDF-47B7-9977-71B93B699F92}"/>
    <cellStyle name="SAPBEXexcCritical4 21 4" xfId="24924" xr:uid="{6886EC4B-9250-45C9-8E51-772849A8C1F5}"/>
    <cellStyle name="SAPBEXexcCritical4 21 5" xfId="45849" xr:uid="{2B663626-E910-42DB-AAA9-DC22929C2171}"/>
    <cellStyle name="SAPBEXexcCritical4 22" xfId="3043" xr:uid="{8145BFCE-08AF-4068-AFE3-553FD3308D3A}"/>
    <cellStyle name="SAPBEXexcCritical4 22 2" xfId="4952" xr:uid="{46F5889E-5196-4BA9-8F13-05008C7AE9DB}"/>
    <cellStyle name="SAPBEXexcCritical4 22 2 2" xfId="8718" xr:uid="{05FEB6B6-8191-4976-9098-72D62CA22018}"/>
    <cellStyle name="SAPBEXexcCritical4 22 2 2 2" xfId="30208" xr:uid="{52634BE3-2A4C-444F-9BD4-D082CA9A8DEF}"/>
    <cellStyle name="SAPBEXexcCritical4 22 2 3" xfId="26439" xr:uid="{A3A0C311-2475-492F-886F-B11C23739A70}"/>
    <cellStyle name="SAPBEXexcCritical4 22 2 4" xfId="47586" xr:uid="{ADE2D26E-AD87-435E-B8E8-C6F0F8C2D451}"/>
    <cellStyle name="SAPBEXexcCritical4 22 3" xfId="6870" xr:uid="{EE767AB9-0178-4601-BD44-B9ED8CF700C2}"/>
    <cellStyle name="SAPBEXexcCritical4 22 3 2" xfId="28360" xr:uid="{AA8B1244-D124-4FED-A7DA-6B9ADAE7B7C8}"/>
    <cellStyle name="SAPBEXexcCritical4 22 4" xfId="24586" xr:uid="{E657FC97-EE78-4175-ADD9-11E8D33C04D1}"/>
    <cellStyle name="SAPBEXexcCritical4 22 5" xfId="45850" xr:uid="{D1A1CD09-2D17-403D-894F-7195D68C53F0}"/>
    <cellStyle name="SAPBEXexcCritical4 23" xfId="3214" xr:uid="{69CD8067-C2F5-4AF2-B71C-26032717C0BB}"/>
    <cellStyle name="SAPBEXexcCritical4 23 2" xfId="4745" xr:uid="{1882AA51-7BAA-493A-95F2-9F7CC8FA7FCB}"/>
    <cellStyle name="SAPBEXexcCritical4 23 2 2" xfId="8513" xr:uid="{6CE6597B-8096-4029-97E6-D91BFE186BF0}"/>
    <cellStyle name="SAPBEXexcCritical4 23 2 2 2" xfId="30003" xr:uid="{B0B61D1F-C18E-4E51-9878-A74A4696240C}"/>
    <cellStyle name="SAPBEXexcCritical4 23 2 3" xfId="26231" xr:uid="{22A46890-C5A3-4510-8C40-A292548A01FA}"/>
    <cellStyle name="SAPBEXexcCritical4 23 2 4" xfId="47587" xr:uid="{EBB21E4D-E446-43B7-9328-297249AE7122}"/>
    <cellStyle name="SAPBEXexcCritical4 23 3" xfId="7039" xr:uid="{5AC92551-EE9D-4909-933A-1559B1A82124}"/>
    <cellStyle name="SAPBEXexcCritical4 23 3 2" xfId="28529" xr:uid="{54824238-10AC-4A59-8395-1CBDAF20F805}"/>
    <cellStyle name="SAPBEXexcCritical4 23 4" xfId="24755" xr:uid="{553D56C1-0B01-4F94-9B02-3EE17C2BE9DF}"/>
    <cellStyle name="SAPBEXexcCritical4 23 5" xfId="45851" xr:uid="{D8634906-E725-46E7-AAF0-EFB693C18E58}"/>
    <cellStyle name="SAPBEXexcCritical4 24" xfId="4958" xr:uid="{0AE716C1-26D9-4DAA-BEFF-D0490A18D5CA}"/>
    <cellStyle name="SAPBEXexcCritical4 24 2" xfId="8724" xr:uid="{356F5756-0216-4B61-97A6-5441217553F5}"/>
    <cellStyle name="SAPBEXexcCritical4 24 2 2" xfId="30214" xr:uid="{862777F5-97AA-408F-9A47-D9984F2F6D50}"/>
    <cellStyle name="SAPBEXexcCritical4 24 3" xfId="26445" xr:uid="{BB5E37F9-39E9-4EE0-9A04-B1FE256F7D9F}"/>
    <cellStyle name="SAPBEXexcCritical4 24 4" xfId="47571" xr:uid="{2BE8CF50-4B22-4EFE-AB62-F89080D212C0}"/>
    <cellStyle name="SAPBEXexcCritical4 25" xfId="7052" xr:uid="{DE8B5D60-028A-4181-B42D-0BED6A93F043}"/>
    <cellStyle name="SAPBEXexcCritical4 25 2" xfId="28542" xr:uid="{77AE4128-D48E-4CFB-93B5-352C54F56B56}"/>
    <cellStyle name="SAPBEXexcCritical4 26" xfId="24768" xr:uid="{086F38E8-F175-4002-8BC7-3FB6382AC9B6}"/>
    <cellStyle name="SAPBEXexcCritical4 27" xfId="45835" xr:uid="{CAAE6D29-D2BD-4287-85C4-5C6067A316D1}"/>
    <cellStyle name="SAPBEXexcCritical4 3" xfId="3006" xr:uid="{68A1370B-9944-4040-9A96-FBCE863FE6A7}"/>
    <cellStyle name="SAPBEXexcCritical4 3 2" xfId="3484" xr:uid="{C951CB8C-9DAF-4D50-80DA-103E750B8A80}"/>
    <cellStyle name="SAPBEXexcCritical4 3 2 2" xfId="3180" xr:uid="{76268FE1-9865-4A12-B579-0EF95C073D8B}"/>
    <cellStyle name="SAPBEXexcCritical4 3 2 2 2" xfId="7007" xr:uid="{D8EDB035-A343-4E57-B629-23B560CBB6CD}"/>
    <cellStyle name="SAPBEXexcCritical4 3 2 2 2 2" xfId="28497" xr:uid="{861A6F80-5F40-43EE-8A95-EFC6C03B59D0}"/>
    <cellStyle name="SAPBEXexcCritical4 3 2 2 3" xfId="24723" xr:uid="{E73F00D6-CBC5-43CF-B286-5F96F247100B}"/>
    <cellStyle name="SAPBEXexcCritical4 3 2 2 4" xfId="47589" xr:uid="{086E2BAA-F60E-4B3E-AAE5-EC4F96A1435E}"/>
    <cellStyle name="SAPBEXexcCritical4 3 2 3" xfId="7306" xr:uid="{F393E6B5-C25D-4786-97CB-0CFA246A42AF}"/>
    <cellStyle name="SAPBEXexcCritical4 3 2 3 2" xfId="28796" xr:uid="{B4F851AD-761D-4281-8FD6-EF72FEFDCC53}"/>
    <cellStyle name="SAPBEXexcCritical4 3 2 4" xfId="25022" xr:uid="{16B285EA-11AD-4FA8-8DEF-AB0C0A306B97}"/>
    <cellStyle name="SAPBEXexcCritical4 3 2 5" xfId="45853" xr:uid="{CE224EF5-A139-4154-9055-F3713824161D}"/>
    <cellStyle name="SAPBEXexcCritical4 3 3" xfId="4275" xr:uid="{E6F79737-77F4-4F72-ACCE-D3BED14188E8}"/>
    <cellStyle name="SAPBEXexcCritical4 3 3 2" xfId="8084" xr:uid="{1DD4469E-D7E8-4BB2-A8B0-5A124AFE2E07}"/>
    <cellStyle name="SAPBEXexcCritical4 3 3 2 2" xfId="29574" xr:uid="{E2D1B5E3-416A-49BE-B992-5D233CA7AA1F}"/>
    <cellStyle name="SAPBEXexcCritical4 3 3 3" xfId="25799" xr:uid="{2B282139-0C8D-4ECA-A3CD-277353D788E4}"/>
    <cellStyle name="SAPBEXexcCritical4 3 3 4" xfId="47588" xr:uid="{F5DBF9E4-FE6B-419F-BCBF-756B0175A4DC}"/>
    <cellStyle name="SAPBEXexcCritical4 3 4" xfId="6833" xr:uid="{9F941F8B-29E5-48E2-B783-F767FFD28A76}"/>
    <cellStyle name="SAPBEXexcCritical4 3 4 2" xfId="28323" xr:uid="{529C6273-C4B8-487E-891E-F2D2F4C7582B}"/>
    <cellStyle name="SAPBEXexcCritical4 3 5" xfId="24549" xr:uid="{17C00D0C-C171-490A-B659-7E29CAF50171}"/>
    <cellStyle name="SAPBEXexcCritical4 3 6" xfId="45852" xr:uid="{308E39E5-7000-429E-AE7E-EF67FDD259DC}"/>
    <cellStyle name="SAPBEXexcCritical4 4" xfId="3526" xr:uid="{BFA8F99E-2270-4387-BBA6-8FA54BD288D5}"/>
    <cellStyle name="SAPBEXexcCritical4 4 2" xfId="3569" xr:uid="{DD5C98D6-80D8-4A54-BE4B-28B78C5AD2DB}"/>
    <cellStyle name="SAPBEXexcCritical4 4 2 2" xfId="4950" xr:uid="{1ED2AF3A-F909-467D-B543-B46B42116060}"/>
    <cellStyle name="SAPBEXexcCritical4 4 2 2 2" xfId="8716" xr:uid="{B078B334-1B33-40D5-B939-256E121F3A2A}"/>
    <cellStyle name="SAPBEXexcCritical4 4 2 2 2 2" xfId="30206" xr:uid="{528A2754-7602-43C3-A076-568F457EFE5A}"/>
    <cellStyle name="SAPBEXexcCritical4 4 2 2 3" xfId="26437" xr:uid="{6A14BD41-D5BC-4188-BCCD-77B3BF6A1376}"/>
    <cellStyle name="SAPBEXexcCritical4 4 2 2 4" xfId="47591" xr:uid="{289FA3F5-AECA-40D2-968D-D9E2826903DC}"/>
    <cellStyle name="SAPBEXexcCritical4 4 2 3" xfId="7386" xr:uid="{53FC26FE-3B7B-477D-A8EB-F2D451717744}"/>
    <cellStyle name="SAPBEXexcCritical4 4 2 3 2" xfId="28876" xr:uid="{89276585-0F05-4E39-8D7B-5D98ECF92DFC}"/>
    <cellStyle name="SAPBEXexcCritical4 4 2 4" xfId="25101" xr:uid="{EF4EF9D5-F1E5-4388-B1D1-F0BA8D035F6A}"/>
    <cellStyle name="SAPBEXexcCritical4 4 2 5" xfId="45855" xr:uid="{D818A59B-279C-456B-95F3-042686F57743}"/>
    <cellStyle name="SAPBEXexcCritical4 4 3" xfId="4801" xr:uid="{B8369900-BF55-4E71-9001-29DD9DCA79DD}"/>
    <cellStyle name="SAPBEXexcCritical4 4 3 2" xfId="8569" xr:uid="{0934C338-F00C-4F80-BAB5-926EC7C8A71A}"/>
    <cellStyle name="SAPBEXexcCritical4 4 3 2 2" xfId="30059" xr:uid="{205C9381-5025-4A5F-87BD-E26994848178}"/>
    <cellStyle name="SAPBEXexcCritical4 4 3 3" xfId="26287" xr:uid="{D337C002-83A9-45A2-8E0A-15C08CF8AB03}"/>
    <cellStyle name="SAPBEXexcCritical4 4 3 4" xfId="47590" xr:uid="{1ECDC6D3-FCFE-4EEC-AA2F-AFDC04884445}"/>
    <cellStyle name="SAPBEXexcCritical4 4 4" xfId="7345" xr:uid="{28E61BB2-22D6-4E06-AC8A-1CC023357584}"/>
    <cellStyle name="SAPBEXexcCritical4 4 4 2" xfId="28835" xr:uid="{AB7E249B-82CC-45AA-8B62-E78B6D16F37C}"/>
    <cellStyle name="SAPBEXexcCritical4 4 5" xfId="25061" xr:uid="{50632BEA-B38D-4E08-B641-763A5AF4DC04}"/>
    <cellStyle name="SAPBEXexcCritical4 4 6" xfId="45854" xr:uid="{E47A414E-6448-45D9-A1DE-4BF85E26304A}"/>
    <cellStyle name="SAPBEXexcCritical4 5" xfId="3147" xr:uid="{CB682AA8-D61E-421B-BDE5-6C900801C685}"/>
    <cellStyle name="SAPBEXexcCritical4 5 2" xfId="2480" xr:uid="{BCC493A1-B03E-44EB-ADCC-AB0A96224A00}"/>
    <cellStyle name="SAPBEXexcCritical4 5 2 2" xfId="4274" xr:uid="{A6DCED8C-F6C9-4898-85CB-8883533BD111}"/>
    <cellStyle name="SAPBEXexcCritical4 5 2 2 2" xfId="8083" xr:uid="{3BF21271-2B25-462E-873A-A7E0A16131D5}"/>
    <cellStyle name="SAPBEXexcCritical4 5 2 2 2 2" xfId="29573" xr:uid="{22609252-DC71-45E4-85EB-13058D423EC2}"/>
    <cellStyle name="SAPBEXexcCritical4 5 2 2 3" xfId="25798" xr:uid="{3D48639D-1E81-4159-85AD-AE7FA5627A0D}"/>
    <cellStyle name="SAPBEXexcCritical4 5 2 2 4" xfId="47593" xr:uid="{8F1E82D8-E620-46EB-9F0C-7CA6F754AB4B}"/>
    <cellStyle name="SAPBEXexcCritical4 5 2 3" xfId="6465" xr:uid="{302CFEC4-642D-4816-8504-22DAF1C71F7D}"/>
    <cellStyle name="SAPBEXexcCritical4 5 2 3 2" xfId="27954" xr:uid="{E713DDBF-6CFC-4454-AEB8-F5C1C8F7FCFB}"/>
    <cellStyle name="SAPBEXexcCritical4 5 2 4" xfId="24169" xr:uid="{1602FD4C-35BB-4BC1-B038-3E36050CA2AB}"/>
    <cellStyle name="SAPBEXexcCritical4 5 2 5" xfId="45857" xr:uid="{F5F337FD-0584-496B-A621-8530DD0C38F2}"/>
    <cellStyle name="SAPBEXexcCritical4 5 3" xfId="4743" xr:uid="{FCEF43C4-258F-4D71-B10C-88A5536BBC1B}"/>
    <cellStyle name="SAPBEXexcCritical4 5 3 2" xfId="8511" xr:uid="{DAD48950-AF44-4D8F-BA1B-2D79C6125A5F}"/>
    <cellStyle name="SAPBEXexcCritical4 5 3 2 2" xfId="30001" xr:uid="{524230C9-45D7-402C-870A-7343F645934B}"/>
    <cellStyle name="SAPBEXexcCritical4 5 3 3" xfId="26229" xr:uid="{CF0F3430-8F5C-481C-9D8F-170178F9E567}"/>
    <cellStyle name="SAPBEXexcCritical4 5 3 4" xfId="47592" xr:uid="{80C65519-4C72-4E2F-A38F-C59126A82178}"/>
    <cellStyle name="SAPBEXexcCritical4 5 4" xfId="6972" xr:uid="{FB00D369-6E7C-4095-A220-435ABF352631}"/>
    <cellStyle name="SAPBEXexcCritical4 5 4 2" xfId="28462" xr:uid="{3E5D7956-564A-444B-A051-10553D5DC551}"/>
    <cellStyle name="SAPBEXexcCritical4 5 5" xfId="24688" xr:uid="{3D6789A3-55D6-43AD-84F7-9429EAE9D903}"/>
    <cellStyle name="SAPBEXexcCritical4 5 6" xfId="45856" xr:uid="{2CD8E728-5023-4506-BDFC-CD241095ED21}"/>
    <cellStyle name="SAPBEXexcCritical4 6" xfId="3293" xr:uid="{89045E4D-F150-4C22-B0D9-DD7D00AB00FD}"/>
    <cellStyle name="SAPBEXexcCritical4 6 2" xfId="3394" xr:uid="{EDB65909-AC57-49B5-B9F6-EBE7951A2ED7}"/>
    <cellStyle name="SAPBEXexcCritical4 6 2 2" xfId="4802" xr:uid="{BAE1A6B9-F79F-4424-8A65-A1FFB3BA3026}"/>
    <cellStyle name="SAPBEXexcCritical4 6 2 2 2" xfId="8570" xr:uid="{128797CD-DDE9-403B-97D6-A4654E0D4C99}"/>
    <cellStyle name="SAPBEXexcCritical4 6 2 2 2 2" xfId="30060" xr:uid="{47E566F7-32FE-43C5-9568-9B7F220DC8FD}"/>
    <cellStyle name="SAPBEXexcCritical4 6 2 2 3" xfId="26288" xr:uid="{83B4E97E-5F9E-41B8-89CE-2FEAFC39BD25}"/>
    <cellStyle name="SAPBEXexcCritical4 6 2 2 4" xfId="47595" xr:uid="{38194045-8FAD-4209-87D1-12459A54A358}"/>
    <cellStyle name="SAPBEXexcCritical4 6 2 3" xfId="7220" xr:uid="{36381971-FACE-4188-8E6C-B674AE93D186}"/>
    <cellStyle name="SAPBEXexcCritical4 6 2 3 2" xfId="28710" xr:uid="{655EB15C-562B-4873-B7D0-C096D5899BDB}"/>
    <cellStyle name="SAPBEXexcCritical4 6 2 4" xfId="24936" xr:uid="{C2D6F287-B168-40EC-9B59-F7011E115C14}"/>
    <cellStyle name="SAPBEXexcCritical4 6 2 5" xfId="45859" xr:uid="{A7DB2B64-212F-4D9B-9161-A04F88C21FC9}"/>
    <cellStyle name="SAPBEXexcCritical4 6 3" xfId="3228" xr:uid="{887C08CA-A34A-4240-BCBD-470C5333911E}"/>
    <cellStyle name="SAPBEXexcCritical4 6 3 2" xfId="7053" xr:uid="{595B4995-4376-4BDE-8A5D-43E11081BFE8}"/>
    <cellStyle name="SAPBEXexcCritical4 6 3 2 2" xfId="28543" xr:uid="{C79FD410-2B03-4F15-AFE5-62D1756DD12D}"/>
    <cellStyle name="SAPBEXexcCritical4 6 3 3" xfId="24769" xr:uid="{BC941A70-8A04-47D4-BE9C-9D12A80B469F}"/>
    <cellStyle name="SAPBEXexcCritical4 6 3 4" xfId="47594" xr:uid="{B215B952-E294-4C01-B316-5FC89FD58D77}"/>
    <cellStyle name="SAPBEXexcCritical4 6 4" xfId="7117" xr:uid="{6A3F8918-FB43-40B3-AB13-4679453A4016}"/>
    <cellStyle name="SAPBEXexcCritical4 6 4 2" xfId="28607" xr:uid="{D47197B1-D08D-4700-9F83-793A06E38D3C}"/>
    <cellStyle name="SAPBEXexcCritical4 6 5" xfId="24833" xr:uid="{11006B84-21E7-400A-B1D1-ECB6C586DCED}"/>
    <cellStyle name="SAPBEXexcCritical4 6 6" xfId="45858" xr:uid="{D92B32A6-7413-4B97-A8C2-C30CA143F121}"/>
    <cellStyle name="SAPBEXexcCritical4 7" xfId="2514" xr:uid="{D0518300-E05E-4B4A-935E-9BC1AC2511FB}"/>
    <cellStyle name="SAPBEXexcCritical4 7 2" xfId="3508" xr:uid="{02791B1B-498D-4B5D-8337-9E74819831E4}"/>
    <cellStyle name="SAPBEXexcCritical4 7 2 2" xfId="4752" xr:uid="{394BCE69-F80A-4AC7-B661-0C996A337311}"/>
    <cellStyle name="SAPBEXexcCritical4 7 2 2 2" xfId="8520" xr:uid="{DA59017D-460C-4060-994B-5B34C115590F}"/>
    <cellStyle name="SAPBEXexcCritical4 7 2 2 2 2" xfId="30010" xr:uid="{8D69BB6C-1AC4-4699-9FE5-67D25952B1DD}"/>
    <cellStyle name="SAPBEXexcCritical4 7 2 2 3" xfId="26238" xr:uid="{4A17316C-61D8-4506-BCA6-F88EF9BE5F1F}"/>
    <cellStyle name="SAPBEXexcCritical4 7 2 2 4" xfId="47597" xr:uid="{3E3AD51F-2252-4224-BFA1-7EB369C5B0C8}"/>
    <cellStyle name="SAPBEXexcCritical4 7 2 3" xfId="7329" xr:uid="{402F9A34-AAC4-430D-98A4-B6BC01FFA0CB}"/>
    <cellStyle name="SAPBEXexcCritical4 7 2 3 2" xfId="28819" xr:uid="{AB4D96D7-F965-4B3F-AC33-F2F644BEDCE1}"/>
    <cellStyle name="SAPBEXexcCritical4 7 2 4" xfId="25045" xr:uid="{E2C36325-1E14-42D7-8A86-E3CADAC01DB3}"/>
    <cellStyle name="SAPBEXexcCritical4 7 2 5" xfId="45861" xr:uid="{F519D8EE-EF3D-471A-984A-B7CB6174EAA2}"/>
    <cellStyle name="SAPBEXexcCritical4 7 3" xfId="4959" xr:uid="{74CDB697-4C5C-4B8E-9B30-D894830E6A6E}"/>
    <cellStyle name="SAPBEXexcCritical4 7 3 2" xfId="8725" xr:uid="{B61C71A6-9754-4E16-8963-D9528198EFC9}"/>
    <cellStyle name="SAPBEXexcCritical4 7 3 2 2" xfId="30215" xr:uid="{6E814249-E82F-4D42-BEDA-96C8190721F9}"/>
    <cellStyle name="SAPBEXexcCritical4 7 3 3" xfId="26446" xr:uid="{CA4D809B-1248-410F-9053-048EDE2E5FDE}"/>
    <cellStyle name="SAPBEXexcCritical4 7 3 4" xfId="47596" xr:uid="{BF78BD75-34BF-475D-8AC9-CE6858FCC3A2}"/>
    <cellStyle name="SAPBEXexcCritical4 7 4" xfId="6492" xr:uid="{98AE459E-9D87-4629-8CF2-5EBC6E34CD8C}"/>
    <cellStyle name="SAPBEXexcCritical4 7 4 2" xfId="27981" xr:uid="{285DEAF4-117A-4073-8900-B768296BA998}"/>
    <cellStyle name="SAPBEXexcCritical4 7 5" xfId="24199" xr:uid="{1D85544A-B646-4366-98DC-12EFD4A36A5D}"/>
    <cellStyle name="SAPBEXexcCritical4 7 6" xfId="45860" xr:uid="{5E44123E-A024-4397-A6CA-8DDE974DAF90}"/>
    <cellStyle name="SAPBEXexcCritical4 8" xfId="3312" xr:uid="{985E4F52-1997-443B-B065-94B09AF8D381}"/>
    <cellStyle name="SAPBEXexcCritical4 8 2" xfId="2371" xr:uid="{2CF908AD-6122-4B5E-A523-27FE757D136D}"/>
    <cellStyle name="SAPBEXexcCritical4 8 2 2" xfId="3416" xr:uid="{68757662-0AC5-445B-B5C2-CA62E98D4C8F}"/>
    <cellStyle name="SAPBEXexcCritical4 8 2 2 2" xfId="7242" xr:uid="{10EFE37B-BC93-4524-8643-B4A115465B45}"/>
    <cellStyle name="SAPBEXexcCritical4 8 2 2 2 2" xfId="28732" xr:uid="{80FFB82C-9621-4067-B662-B7A73249D51F}"/>
    <cellStyle name="SAPBEXexcCritical4 8 2 2 3" xfId="24958" xr:uid="{4AFF7034-C21D-4849-8100-BFD55361130D}"/>
    <cellStyle name="SAPBEXexcCritical4 8 2 2 4" xfId="47599" xr:uid="{0E9CF15C-F035-41E8-80FD-E88C019B8903}"/>
    <cellStyle name="SAPBEXexcCritical4 8 2 3" xfId="6434" xr:uid="{A4336005-5D0A-497A-8697-A2B7E4BD9186}"/>
    <cellStyle name="SAPBEXexcCritical4 8 2 3 2" xfId="27923" xr:uid="{64B51478-015F-4290-BEC5-CDAE5A90E357}"/>
    <cellStyle name="SAPBEXexcCritical4 8 2 4" xfId="24083" xr:uid="{2C1F7935-1D28-420C-95B1-96882467A2B3}"/>
    <cellStyle name="SAPBEXexcCritical4 8 2 5" xfId="45863" xr:uid="{10E85F63-6E26-4CCA-98D7-DAC2F23E7570}"/>
    <cellStyle name="SAPBEXexcCritical4 8 3" xfId="4273" xr:uid="{5E684ABA-3536-4C88-BF4F-7C51196F421C}"/>
    <cellStyle name="SAPBEXexcCritical4 8 3 2" xfId="8082" xr:uid="{EB18D825-5A7F-40C1-BD2A-B6E8B6AD1C8F}"/>
    <cellStyle name="SAPBEXexcCritical4 8 3 2 2" xfId="29572" xr:uid="{BE48AE14-CB33-43F5-AA6C-59D67456EAD1}"/>
    <cellStyle name="SAPBEXexcCritical4 8 3 3" xfId="25797" xr:uid="{39D05E54-149B-4675-B777-BAA6C53CF0F5}"/>
    <cellStyle name="SAPBEXexcCritical4 8 3 4" xfId="47598" xr:uid="{654C995A-9BD1-402A-A92D-18319717DE73}"/>
    <cellStyle name="SAPBEXexcCritical4 8 4" xfId="7136" xr:uid="{E38B8088-27B9-48A8-B6DF-808AD297D179}"/>
    <cellStyle name="SAPBEXexcCritical4 8 4 2" xfId="28626" xr:uid="{2E92C99B-A9D4-4532-B068-9B86462D12BE}"/>
    <cellStyle name="SAPBEXexcCritical4 8 5" xfId="24852" xr:uid="{609AE9D9-682D-4EA3-944C-B8968F48C2D1}"/>
    <cellStyle name="SAPBEXexcCritical4 8 6" xfId="45862" xr:uid="{6CB0D29E-F0F7-41A4-9ED3-85DBBF1A9DC4}"/>
    <cellStyle name="SAPBEXexcCritical4 9" xfId="3413" xr:uid="{B93469DC-1374-42BD-AE3C-B0F64FF7E8B6}"/>
    <cellStyle name="SAPBEXexcCritical4 9 2" xfId="3496" xr:uid="{9EB6A12D-9378-41E1-9E4B-185E158F288F}"/>
    <cellStyle name="SAPBEXexcCritical4 9 2 2" xfId="4957" xr:uid="{6D728485-0D8E-49DA-9295-B5CBCDD507D3}"/>
    <cellStyle name="SAPBEXexcCritical4 9 2 2 2" xfId="8723" xr:uid="{C0580050-2A70-44C8-8E62-C7160CBDFC60}"/>
    <cellStyle name="SAPBEXexcCritical4 9 2 2 2 2" xfId="30213" xr:uid="{ECD417EA-F042-4A5E-88E9-9D9F89A36AFB}"/>
    <cellStyle name="SAPBEXexcCritical4 9 2 2 3" xfId="26444" xr:uid="{52C54E4E-6F29-4456-86B8-7A9123598FCB}"/>
    <cellStyle name="SAPBEXexcCritical4 9 2 2 4" xfId="47601" xr:uid="{73742564-ACB6-43A6-B438-1E16AFF6EF52}"/>
    <cellStyle name="SAPBEXexcCritical4 9 2 3" xfId="7317" xr:uid="{580E5D2A-E4E3-488F-BE68-8C863F508C6C}"/>
    <cellStyle name="SAPBEXexcCritical4 9 2 3 2" xfId="28807" xr:uid="{502BD7B9-99AE-4924-8FC2-EED93009EF0B}"/>
    <cellStyle name="SAPBEXexcCritical4 9 2 4" xfId="25033" xr:uid="{E5DDDC3A-A6B4-4BD2-A0FC-358A132CDD89}"/>
    <cellStyle name="SAPBEXexcCritical4 9 2 5" xfId="45865" xr:uid="{8C75761C-568C-4E5A-99D7-9209FF5ED793}"/>
    <cellStyle name="SAPBEXexcCritical4 9 3" xfId="4797" xr:uid="{F22609F7-B4BB-4C5D-AF25-9B16772B4FC6}"/>
    <cellStyle name="SAPBEXexcCritical4 9 3 2" xfId="8565" xr:uid="{2BEDEE41-DBF5-40B7-B17B-D072205D1E8E}"/>
    <cellStyle name="SAPBEXexcCritical4 9 3 2 2" xfId="30055" xr:uid="{DCB4B550-D882-46D0-8277-9D876A36EBB6}"/>
    <cellStyle name="SAPBEXexcCritical4 9 3 3" xfId="26283" xr:uid="{940C64F4-E9A1-483C-BF33-D1852F3AFC0F}"/>
    <cellStyle name="SAPBEXexcCritical4 9 3 4" xfId="47600" xr:uid="{BE68494C-3BBC-4674-8BB4-F08254C54EDA}"/>
    <cellStyle name="SAPBEXexcCritical4 9 4" xfId="7239" xr:uid="{7512DEBF-6EFB-4B04-81B2-9C83D28616D4}"/>
    <cellStyle name="SAPBEXexcCritical4 9 4 2" xfId="28729" xr:uid="{16C565AC-CBEB-42C0-BAE3-F3B9E9AB3CF5}"/>
    <cellStyle name="SAPBEXexcCritical4 9 5" xfId="24955" xr:uid="{EB6A0265-C031-4DDF-9E1D-1FE4E473D05B}"/>
    <cellStyle name="SAPBEXexcCritical4 9 6" xfId="45864" xr:uid="{A1E910BC-BAD3-48AE-AC81-0B39F2FA40CF}"/>
    <cellStyle name="SAPBEXexcCritical5" xfId="2946" xr:uid="{0290BA75-C8CC-434E-A86E-9D6FEDF07C28}"/>
    <cellStyle name="SAPBEXexcCritical5 10" xfId="3131" xr:uid="{E686C9EE-B144-4ECB-A6CF-56F1C63A4937}"/>
    <cellStyle name="SAPBEXexcCritical5 10 2" xfId="4272" xr:uid="{B315C787-843C-4E44-89FC-66BF15D90D2B}"/>
    <cellStyle name="SAPBEXexcCritical5 10 2 2" xfId="8081" xr:uid="{A310F53B-7EC9-422F-A7B5-28A29E5E1F47}"/>
    <cellStyle name="SAPBEXexcCritical5 10 2 2 2" xfId="29571" xr:uid="{5E6EFADD-24B9-468C-A344-8ACF1B12DEC2}"/>
    <cellStyle name="SAPBEXexcCritical5 10 2 3" xfId="25796" xr:uid="{50BCC904-75A4-4E40-A5D4-B0ECFFE3F7D5}"/>
    <cellStyle name="SAPBEXexcCritical5 10 2 4" xfId="47603" xr:uid="{07771577-3745-472E-9109-3AE504A5295C}"/>
    <cellStyle name="SAPBEXexcCritical5 10 3" xfId="6956" xr:uid="{4649BEE5-B890-4A9F-B145-F57D6B9FB755}"/>
    <cellStyle name="SAPBEXexcCritical5 10 3 2" xfId="28446" xr:uid="{8168F84B-9A7C-4F06-88B9-CCD77D31427E}"/>
    <cellStyle name="SAPBEXexcCritical5 10 4" xfId="24672" xr:uid="{115B5AA0-091D-4FCE-BC67-B79DFB9D63F0}"/>
    <cellStyle name="SAPBEXexcCritical5 10 5" xfId="45867" xr:uid="{F8E34D2E-948C-43DC-A587-1A85E00475CD}"/>
    <cellStyle name="SAPBEXexcCritical5 11" xfId="3235" xr:uid="{D8DD3FEF-8D36-4531-A216-581EF379C4DA}"/>
    <cellStyle name="SAPBEXexcCritical5 11 2" xfId="3424" xr:uid="{90D81737-130A-4D90-9F99-AC72A2DCA9C0}"/>
    <cellStyle name="SAPBEXexcCritical5 11 2 2" xfId="7250" xr:uid="{96D1929D-B4F3-4525-BB03-B600DF9D6AD3}"/>
    <cellStyle name="SAPBEXexcCritical5 11 2 2 2" xfId="28740" xr:uid="{8F1597DD-B839-45AF-920F-87373F8F6ED9}"/>
    <cellStyle name="SAPBEXexcCritical5 11 2 3" xfId="24966" xr:uid="{C0DF4899-8A03-4F06-9FEB-5F51F0028EC3}"/>
    <cellStyle name="SAPBEXexcCritical5 11 2 4" xfId="47604" xr:uid="{A5AB59F3-F8F9-4E60-A731-205C25677689}"/>
    <cellStyle name="SAPBEXexcCritical5 11 3" xfId="7060" xr:uid="{919D9534-14A9-4A95-A21D-A0D9D74D2B13}"/>
    <cellStyle name="SAPBEXexcCritical5 11 3 2" xfId="28550" xr:uid="{305EDA5C-F3F1-4D50-AF36-53FCA9F420DB}"/>
    <cellStyle name="SAPBEXexcCritical5 11 4" xfId="24776" xr:uid="{D4E164A2-8DA3-441E-8D54-D31AFED3543F}"/>
    <cellStyle name="SAPBEXexcCritical5 11 5" xfId="45868" xr:uid="{5E0805CD-1F85-4163-A823-3F8A839C0955}"/>
    <cellStyle name="SAPBEXexcCritical5 12" xfId="3509" xr:uid="{B2AC98CF-74B5-452F-ADA4-A7BC5FAE2AD3}"/>
    <cellStyle name="SAPBEXexcCritical5 12 2" xfId="4731" xr:uid="{E6563C34-2F20-4DC1-8951-810A0CC4BADB}"/>
    <cellStyle name="SAPBEXexcCritical5 12 2 2" xfId="8499" xr:uid="{ED84F456-2BBC-4AA2-B3D5-30224058FA1B}"/>
    <cellStyle name="SAPBEXexcCritical5 12 2 2 2" xfId="29989" xr:uid="{0F08AE8F-5FD1-4A7D-A485-3D4A87664030}"/>
    <cellStyle name="SAPBEXexcCritical5 12 2 3" xfId="26217" xr:uid="{DEA94735-CB8D-41D0-A82A-F587FE2955CC}"/>
    <cellStyle name="SAPBEXexcCritical5 12 2 4" xfId="47605" xr:uid="{48BE50E4-631A-433E-AE0C-06B0AB72C6D1}"/>
    <cellStyle name="SAPBEXexcCritical5 12 3" xfId="7330" xr:uid="{D3FBF05A-BBA9-4FAC-B72E-C35F9AACB8AB}"/>
    <cellStyle name="SAPBEXexcCritical5 12 3 2" xfId="28820" xr:uid="{7AFC0224-463E-4EE1-8DE8-92AA360F50B8}"/>
    <cellStyle name="SAPBEXexcCritical5 12 4" xfId="25046" xr:uid="{55C7A4C4-80C8-4FBB-9F10-1E9E9D2028B2}"/>
    <cellStyle name="SAPBEXexcCritical5 12 5" xfId="45869" xr:uid="{F948B1CC-A7DF-429C-9325-1C20EE23DB0D}"/>
    <cellStyle name="SAPBEXexcCritical5 13" xfId="2659" xr:uid="{827FDA7A-794F-400A-9711-4C7EFF401182}"/>
    <cellStyle name="SAPBEXexcCritical5 13 2" xfId="4955" xr:uid="{27784CDD-D8C6-4E85-BE8A-FED5E9F54341}"/>
    <cellStyle name="SAPBEXexcCritical5 13 2 2" xfId="8721" xr:uid="{D93055B9-BE30-43D7-9195-D09CDF6CC8AF}"/>
    <cellStyle name="SAPBEXexcCritical5 13 2 2 2" xfId="30211" xr:uid="{AFFE7D36-4F9C-4F77-8BC9-015EE4B4D0DF}"/>
    <cellStyle name="SAPBEXexcCritical5 13 2 3" xfId="26442" xr:uid="{17DE2E59-C511-4ADC-A5D8-6FC5BE0B1C34}"/>
    <cellStyle name="SAPBEXexcCritical5 13 2 4" xfId="47606" xr:uid="{0D9D2240-B20B-4290-997A-B0F84E06C234}"/>
    <cellStyle name="SAPBEXexcCritical5 13 3" xfId="6557" xr:uid="{45C652A3-3968-4F15-A8E9-F1C2B40DFB1A}"/>
    <cellStyle name="SAPBEXexcCritical5 13 3 2" xfId="28046" xr:uid="{E8CC6C88-BF0B-4ECC-A2D4-D49F75B2011C}"/>
    <cellStyle name="SAPBEXexcCritical5 13 4" xfId="24265" xr:uid="{8D14DAA7-5F5F-43B6-93BB-C53AED4401BF}"/>
    <cellStyle name="SAPBEXexcCritical5 13 5" xfId="45870" xr:uid="{98AF176E-3A51-4912-B2FE-FCFFEE60A021}"/>
    <cellStyle name="SAPBEXexcCritical5 14" xfId="2367" xr:uid="{5B1409FA-728B-4D2D-A9B1-D81DE53CC9EE}"/>
    <cellStyle name="SAPBEXexcCritical5 14 2" xfId="4748" xr:uid="{374FBE47-2FB4-4150-A85B-2B41A228344C}"/>
    <cellStyle name="SAPBEXexcCritical5 14 2 2" xfId="8516" xr:uid="{A748647F-504F-461C-BF13-16BFABE8CF9B}"/>
    <cellStyle name="SAPBEXexcCritical5 14 2 2 2" xfId="30006" xr:uid="{8CB2D4DD-77D0-43CB-8287-479084A5D424}"/>
    <cellStyle name="SAPBEXexcCritical5 14 2 3" xfId="26234" xr:uid="{EA18EC2E-B004-4549-BC07-0CB7E9F8BAF9}"/>
    <cellStyle name="SAPBEXexcCritical5 14 2 4" xfId="47607" xr:uid="{7198DB26-B96A-4536-8102-98E8904B169B}"/>
    <cellStyle name="SAPBEXexcCritical5 14 3" xfId="6430" xr:uid="{21A349B3-59CC-4D10-8643-93AEC34E6814}"/>
    <cellStyle name="SAPBEXexcCritical5 14 3 2" xfId="27919" xr:uid="{CD90A895-58DC-449B-B52E-1E84DB39807C}"/>
    <cellStyle name="SAPBEXexcCritical5 14 4" xfId="24079" xr:uid="{1D2D89B4-C1FD-446E-B285-25E14B5C29D3}"/>
    <cellStyle name="SAPBEXexcCritical5 14 5" xfId="45871" xr:uid="{2B3FCE4E-6A19-4E37-AF4C-DA1868430672}"/>
    <cellStyle name="SAPBEXexcCritical5 15" xfId="3182" xr:uid="{BA50866F-5135-4CAA-B2A7-7CC489FD7591}"/>
    <cellStyle name="SAPBEXexcCritical5 15 2" xfId="4271" xr:uid="{8181A7DD-B22E-423A-9884-5DBBC9536915}"/>
    <cellStyle name="SAPBEXexcCritical5 15 2 2" xfId="8080" xr:uid="{78AC895A-C06F-4F33-897A-B1C216ADF6B3}"/>
    <cellStyle name="SAPBEXexcCritical5 15 2 2 2" xfId="29570" xr:uid="{C7FC4518-5270-4D55-80BE-1DB9FE6A86DF}"/>
    <cellStyle name="SAPBEXexcCritical5 15 2 3" xfId="25795" xr:uid="{DD02DE12-C80D-4F69-A80E-2ECE04BEF44A}"/>
    <cellStyle name="SAPBEXexcCritical5 15 2 4" xfId="47608" xr:uid="{1D56B29A-824A-484A-ABE2-A26032D1CD92}"/>
    <cellStyle name="SAPBEXexcCritical5 15 3" xfId="7009" xr:uid="{05BAB041-8227-41BB-A874-6A3DC424DFC9}"/>
    <cellStyle name="SAPBEXexcCritical5 15 3 2" xfId="28499" xr:uid="{B56A9F09-0969-461C-9BCE-69C665BD7913}"/>
    <cellStyle name="SAPBEXexcCritical5 15 4" xfId="24725" xr:uid="{EA743B37-8467-4EC4-848E-0D3B9FE43232}"/>
    <cellStyle name="SAPBEXexcCritical5 15 5" xfId="45872" xr:uid="{C94CE67B-C0ED-4642-BCF8-1D600C29E3BA}"/>
    <cellStyle name="SAPBEXexcCritical5 16" xfId="3426" xr:uid="{F9CAE690-994B-4219-8408-C37015E13BB8}"/>
    <cellStyle name="SAPBEXexcCritical5 16 2" xfId="3427" xr:uid="{58E308D9-326B-4CED-A11E-7DCBAF054F56}"/>
    <cellStyle name="SAPBEXexcCritical5 16 2 2" xfId="7253" xr:uid="{850F3FCA-413F-43E5-BC9D-4D4B2CF59F89}"/>
    <cellStyle name="SAPBEXexcCritical5 16 2 2 2" xfId="28743" xr:uid="{AC20B505-13A3-49BA-96E1-2440E30F32C8}"/>
    <cellStyle name="SAPBEXexcCritical5 16 2 3" xfId="24969" xr:uid="{BAA37CC1-A0AB-4389-A3EF-5D82FD88A16D}"/>
    <cellStyle name="SAPBEXexcCritical5 16 2 4" xfId="47609" xr:uid="{00B513DE-655A-4668-AD4E-8B7F25E2D9E0}"/>
    <cellStyle name="SAPBEXexcCritical5 16 3" xfId="7252" xr:uid="{E498AE80-092F-4181-8A63-5901F4A4BEF6}"/>
    <cellStyle name="SAPBEXexcCritical5 16 3 2" xfId="28742" xr:uid="{00EA4A1D-5267-4C07-8AAB-5349D59C49DF}"/>
    <cellStyle name="SAPBEXexcCritical5 16 4" xfId="24968" xr:uid="{41297579-5638-4A29-9998-E77697DE624C}"/>
    <cellStyle name="SAPBEXexcCritical5 16 5" xfId="45873" xr:uid="{555BA51F-F9E2-494E-B6AB-C30DB64B37E6}"/>
    <cellStyle name="SAPBEXexcCritical5 17" xfId="3289" xr:uid="{FBD26B93-4CA2-4397-AC70-9B208F00CDE5}"/>
    <cellStyle name="SAPBEXexcCritical5 17 2" xfId="4796" xr:uid="{EA34A03F-6515-4272-BC83-E07B2BBB3BD9}"/>
    <cellStyle name="SAPBEXexcCritical5 17 2 2" xfId="8564" xr:uid="{AE79F376-5EC8-427C-8959-DA05A0767FD9}"/>
    <cellStyle name="SAPBEXexcCritical5 17 2 2 2" xfId="30054" xr:uid="{5430E92F-D9A6-489E-BEF8-0971A04FB1DA}"/>
    <cellStyle name="SAPBEXexcCritical5 17 2 3" xfId="26282" xr:uid="{47241AC5-BA5B-4BAE-AEDE-2B78577A85BA}"/>
    <cellStyle name="SAPBEXexcCritical5 17 2 4" xfId="47610" xr:uid="{A2EE6C34-4DDA-423D-B4EC-C4CFC892DC26}"/>
    <cellStyle name="SAPBEXexcCritical5 17 3" xfId="7113" xr:uid="{99CFB818-A400-489F-8F03-17809608E0F1}"/>
    <cellStyle name="SAPBEXexcCritical5 17 3 2" xfId="28603" xr:uid="{0F0BBF34-7253-4995-B767-FDC5AA132198}"/>
    <cellStyle name="SAPBEXexcCritical5 17 4" xfId="24829" xr:uid="{E884665D-7B14-4B55-8C13-59350B3CF681}"/>
    <cellStyle name="SAPBEXexcCritical5 17 5" xfId="45874" xr:uid="{91CCF515-83B3-4ED4-A2F8-AE24ACC98433}"/>
    <cellStyle name="SAPBEXexcCritical5 18" xfId="3201" xr:uid="{8AD7D2CE-85CA-4770-900B-187D56313093}"/>
    <cellStyle name="SAPBEXexcCritical5 18 2" xfId="4953" xr:uid="{5A01412F-6A5B-4869-88D8-CF1AA216EE65}"/>
    <cellStyle name="SAPBEXexcCritical5 18 2 2" xfId="8719" xr:uid="{5CB7312F-FD12-4E14-9773-B2259533A489}"/>
    <cellStyle name="SAPBEXexcCritical5 18 2 2 2" xfId="30209" xr:uid="{DE3F80DB-A5F9-427A-BDB4-91FBAA20BC77}"/>
    <cellStyle name="SAPBEXexcCritical5 18 2 3" xfId="26440" xr:uid="{2F45A7C9-7507-444F-8574-75490D258B81}"/>
    <cellStyle name="SAPBEXexcCritical5 18 2 4" xfId="47611" xr:uid="{2E286A7E-9210-4CD6-AA25-AC648ADC1DDE}"/>
    <cellStyle name="SAPBEXexcCritical5 18 3" xfId="7027" xr:uid="{88BEC6BD-D894-4C7F-91DE-250AC65F0712}"/>
    <cellStyle name="SAPBEXexcCritical5 18 3 2" xfId="28517" xr:uid="{6D02A416-33CD-4E0E-BBD8-BAFC47C26A27}"/>
    <cellStyle name="SAPBEXexcCritical5 18 4" xfId="24743" xr:uid="{9DD60E29-21A1-41D6-B6F2-3E6EA1C0A094}"/>
    <cellStyle name="SAPBEXexcCritical5 18 5" xfId="45875" xr:uid="{08A62256-9D34-48C5-B8EA-8710ABB1144D}"/>
    <cellStyle name="SAPBEXexcCritical5 19" xfId="3127" xr:uid="{DE5EDB66-FC88-40A1-8B6D-709744DDBB4D}"/>
    <cellStyle name="SAPBEXexcCritical5 19 2" xfId="4746" xr:uid="{BCF56E9D-68E5-4BA5-B063-A2265764C77E}"/>
    <cellStyle name="SAPBEXexcCritical5 19 2 2" xfId="8514" xr:uid="{2BC25BF5-EF54-4010-8845-993206DEA497}"/>
    <cellStyle name="SAPBEXexcCritical5 19 2 2 2" xfId="30004" xr:uid="{1F3F764D-0066-4829-B20B-CD9EF70B77CB}"/>
    <cellStyle name="SAPBEXexcCritical5 19 2 3" xfId="26232" xr:uid="{491DDF82-F824-4441-B35C-BAACB781CE18}"/>
    <cellStyle name="SAPBEXexcCritical5 19 2 4" xfId="47612" xr:uid="{6724FB35-0AF1-48DD-8F27-6BBF56A1CCBE}"/>
    <cellStyle name="SAPBEXexcCritical5 19 3" xfId="6952" xr:uid="{D72BFBFB-9221-4759-AB55-CBDF7DE4CDBC}"/>
    <cellStyle name="SAPBEXexcCritical5 19 3 2" xfId="28442" xr:uid="{FCAE35B6-6ECC-412C-ABD4-92DF63FD9D11}"/>
    <cellStyle name="SAPBEXexcCritical5 19 4" xfId="24668" xr:uid="{3FD4E04A-BDD8-4609-B210-691AB2037200}"/>
    <cellStyle name="SAPBEXexcCritical5 19 5" xfId="45876" xr:uid="{E5F7284E-91F7-4175-BFCE-8D64EEA55532}"/>
    <cellStyle name="SAPBEXexcCritical5 2" xfId="3355" xr:uid="{F45D1C5A-8500-4AFB-BDC2-77D1A62DBBE6}"/>
    <cellStyle name="SAPBEXexcCritical5 2 2" xfId="3396" xr:uid="{6701ADD9-774C-4A3E-A6B2-DB3B99A2EE3C}"/>
    <cellStyle name="SAPBEXexcCritical5 2 2 2" xfId="3444" xr:uid="{B5B66011-4C0A-4C66-8C5A-402B608EB288}"/>
    <cellStyle name="SAPBEXexcCritical5 2 2 2 2" xfId="7268" xr:uid="{2F5FE61C-AC54-4867-8BD4-930F4818F373}"/>
    <cellStyle name="SAPBEXexcCritical5 2 2 2 2 2" xfId="28758" xr:uid="{82B993AC-11E8-4901-966F-BC96D6CD0BF6}"/>
    <cellStyle name="SAPBEXexcCritical5 2 2 2 3" xfId="24984" xr:uid="{20845435-56D6-486D-8412-D092A8057440}"/>
    <cellStyle name="SAPBEXexcCritical5 2 2 2 4" xfId="47614" xr:uid="{F1670652-FCE1-4710-B2A4-3D16DF042060}"/>
    <cellStyle name="SAPBEXexcCritical5 2 2 3" xfId="7222" xr:uid="{CF23C939-6041-45AF-81BA-C9A037E1D95F}"/>
    <cellStyle name="SAPBEXexcCritical5 2 2 3 2" xfId="28712" xr:uid="{1B22FCCE-8CDD-4D55-A89D-88CE754E2A96}"/>
    <cellStyle name="SAPBEXexcCritical5 2 2 4" xfId="24938" xr:uid="{F1331105-3134-442E-B488-4B306C697EA6}"/>
    <cellStyle name="SAPBEXexcCritical5 2 2 5" xfId="45878" xr:uid="{22B79422-20C3-4784-9FB4-61041F5DB8AA}"/>
    <cellStyle name="SAPBEXexcCritical5 2 3" xfId="4270" xr:uid="{0684646F-7F23-4E01-9D02-EB7F5962043C}"/>
    <cellStyle name="SAPBEXexcCritical5 2 3 2" xfId="8079" xr:uid="{5CF1A523-8912-462F-8279-71840D823324}"/>
    <cellStyle name="SAPBEXexcCritical5 2 3 2 2" xfId="29569" xr:uid="{F968DA90-06DF-4AE1-B348-9E5D63584437}"/>
    <cellStyle name="SAPBEXexcCritical5 2 3 3" xfId="25794" xr:uid="{111F2448-FC5E-4ED3-BCBF-0B1589148983}"/>
    <cellStyle name="SAPBEXexcCritical5 2 3 4" xfId="47613" xr:uid="{361E4CBC-AB46-44CE-A4E9-DA813C7AD9C4}"/>
    <cellStyle name="SAPBEXexcCritical5 2 4" xfId="7181" xr:uid="{054B438E-FB40-477D-AE92-EE7D0CBAA11A}"/>
    <cellStyle name="SAPBEXexcCritical5 2 4 2" xfId="28671" xr:uid="{790CAB1B-F7D6-4694-A2F9-C16F824AE5FD}"/>
    <cellStyle name="SAPBEXexcCritical5 2 5" xfId="24897" xr:uid="{58E494E0-A3BF-4217-A6CE-393C167A80A0}"/>
    <cellStyle name="SAPBEXexcCritical5 2 6" xfId="45877" xr:uid="{195155F4-7FC6-4462-B3CC-FE2B8F5A4440}"/>
    <cellStyle name="SAPBEXexcCritical5 20" xfId="3213" xr:uid="{579BE583-5A56-45DF-ACCC-33032E52F65B}"/>
    <cellStyle name="SAPBEXexcCritical5 20 2" xfId="4799" xr:uid="{4EDC026C-D111-418F-B59C-3D965B951940}"/>
    <cellStyle name="SAPBEXexcCritical5 20 2 2" xfId="8567" xr:uid="{EF96F577-6D7A-4DF6-92D1-D1E89C402607}"/>
    <cellStyle name="SAPBEXexcCritical5 20 2 2 2" xfId="30057" xr:uid="{6C17F318-8A04-4E10-AC14-38613808F537}"/>
    <cellStyle name="SAPBEXexcCritical5 20 2 3" xfId="26285" xr:uid="{19463B66-0ED3-4F1F-98C4-6DBC151B2CAB}"/>
    <cellStyle name="SAPBEXexcCritical5 20 2 4" xfId="47615" xr:uid="{863DBCCC-0372-48B2-83AD-1BA4570A05EE}"/>
    <cellStyle name="SAPBEXexcCritical5 20 3" xfId="7038" xr:uid="{D1576FB3-1B24-48C7-AAE8-329391977070}"/>
    <cellStyle name="SAPBEXexcCritical5 20 3 2" xfId="28528" xr:uid="{72438857-1CE6-4007-B1B9-2E490E0EAE9A}"/>
    <cellStyle name="SAPBEXexcCritical5 20 4" xfId="24754" xr:uid="{8BD6D18F-C7B5-4C8C-91CC-96186F3D9DE1}"/>
    <cellStyle name="SAPBEXexcCritical5 20 5" xfId="45879" xr:uid="{C748BC46-5B79-4FB9-AD4B-26D281CD4D14}"/>
    <cellStyle name="SAPBEXexcCritical5 21" xfId="3499" xr:uid="{1B24C24A-93FF-4218-BF93-6EFD8CBCFD6D}"/>
    <cellStyle name="SAPBEXexcCritical5 21 2" xfId="4951" xr:uid="{49BDBFB2-DDEC-4F94-B960-DE63CDC17E54}"/>
    <cellStyle name="SAPBEXexcCritical5 21 2 2" xfId="8717" xr:uid="{18B17F61-95C2-4BE0-9AE4-A95C04C36F67}"/>
    <cellStyle name="SAPBEXexcCritical5 21 2 2 2" xfId="30207" xr:uid="{C72426A9-C2D9-4C09-89A5-3960E96AF4D8}"/>
    <cellStyle name="SAPBEXexcCritical5 21 2 3" xfId="26438" xr:uid="{626661E8-2E1D-4280-9CBA-24FE1CFA3AE8}"/>
    <cellStyle name="SAPBEXexcCritical5 21 2 4" xfId="47616" xr:uid="{43BF2A72-33E0-48FF-897D-F0B8FDEBF9BF}"/>
    <cellStyle name="SAPBEXexcCritical5 21 3" xfId="7320" xr:uid="{162D747E-47C5-46D1-964C-82E91B3A89B2}"/>
    <cellStyle name="SAPBEXexcCritical5 21 3 2" xfId="28810" xr:uid="{02B4BE6C-DD55-4193-A27D-125642EE29C5}"/>
    <cellStyle name="SAPBEXexcCritical5 21 4" xfId="25036" xr:uid="{4DD2F620-7DCC-423E-8790-ED44AFBE20E8}"/>
    <cellStyle name="SAPBEXexcCritical5 21 5" xfId="45880" xr:uid="{0512D638-CBB4-40CC-8E4B-402DB9B0058D}"/>
    <cellStyle name="SAPBEXexcCritical5 22" xfId="3004" xr:uid="{179ABB4C-D62C-4661-A34D-E7464E9196DE}"/>
    <cellStyle name="SAPBEXexcCritical5 22 2" xfId="4744" xr:uid="{4B11B8A4-A038-4BDD-9D94-133D62C356F8}"/>
    <cellStyle name="SAPBEXexcCritical5 22 2 2" xfId="8512" xr:uid="{0912A2A6-8C62-4EDA-A6A3-736F12E3F685}"/>
    <cellStyle name="SAPBEXexcCritical5 22 2 2 2" xfId="30002" xr:uid="{F93EA6B3-343A-470A-97A4-C6B3920B084F}"/>
    <cellStyle name="SAPBEXexcCritical5 22 2 3" xfId="26230" xr:uid="{D8A6452C-2974-47DD-BB97-9E947436F9C5}"/>
    <cellStyle name="SAPBEXexcCritical5 22 2 4" xfId="47617" xr:uid="{90EA7A59-B812-4FA9-98E1-251917A1A48F}"/>
    <cellStyle name="SAPBEXexcCritical5 22 3" xfId="6831" xr:uid="{EF5C8655-74A2-40D1-9100-56C9D4FC0187}"/>
    <cellStyle name="SAPBEXexcCritical5 22 3 2" xfId="28321" xr:uid="{6D7A97A5-CD76-437F-9C99-3D062529D9D5}"/>
    <cellStyle name="SAPBEXexcCritical5 22 4" xfId="24547" xr:uid="{AFDC746B-582F-4B6B-A6AC-ED7E85F4FE8C}"/>
    <cellStyle name="SAPBEXexcCritical5 22 5" xfId="45881" xr:uid="{E229A7C7-CB10-451B-BF24-D56EBB22D8BF}"/>
    <cellStyle name="SAPBEXexcCritical5 23" xfId="3502" xr:uid="{901C9955-8791-434C-8749-35F1BFB2EFC0}"/>
    <cellStyle name="SAPBEXexcCritical5 23 2" xfId="4269" xr:uid="{1ED46784-ECA7-4AB7-A725-A61AC5EA5780}"/>
    <cellStyle name="SAPBEXexcCritical5 23 2 2" xfId="8078" xr:uid="{75B3F5B5-4F2C-4B33-A96C-2D4D464329DF}"/>
    <cellStyle name="SAPBEXexcCritical5 23 2 2 2" xfId="29568" xr:uid="{B74A4193-993E-42F8-BD35-FFB8AEEDBD1D}"/>
    <cellStyle name="SAPBEXexcCritical5 23 2 3" xfId="25793" xr:uid="{1538F0C7-8C93-4339-A7D4-4B267A469003}"/>
    <cellStyle name="SAPBEXexcCritical5 23 2 4" xfId="47618" xr:uid="{8D52CAAF-57F8-42DF-AA44-99A7DA634419}"/>
    <cellStyle name="SAPBEXexcCritical5 23 3" xfId="7323" xr:uid="{56A7CEA2-4CC3-4A46-B7D1-3781A95C9CD1}"/>
    <cellStyle name="SAPBEXexcCritical5 23 3 2" xfId="28813" xr:uid="{B55308BE-BDF2-4E55-B39F-979B10712E73}"/>
    <cellStyle name="SAPBEXexcCritical5 23 4" xfId="25039" xr:uid="{0EF9F360-78A0-41E8-A8F6-DA42D1E3EF45}"/>
    <cellStyle name="SAPBEXexcCritical5 23 5" xfId="45882" xr:uid="{164339A1-ED2C-4780-AE84-93E51D869227}"/>
    <cellStyle name="SAPBEXexcCritical5 24" xfId="4750" xr:uid="{E9402772-9726-4D20-BB0A-D23E2E4D06BE}"/>
    <cellStyle name="SAPBEXexcCritical5 24 2" xfId="8518" xr:uid="{6300EBCA-A24D-4C2D-BB48-3B0D68AB005F}"/>
    <cellStyle name="SAPBEXexcCritical5 24 2 2" xfId="30008" xr:uid="{91575004-A025-45CC-9DD4-9968661D48E5}"/>
    <cellStyle name="SAPBEXexcCritical5 24 3" xfId="26236" xr:uid="{BDA0166B-BBDE-4ECA-A80D-B13569A0BBAA}"/>
    <cellStyle name="SAPBEXexcCritical5 24 4" xfId="47602" xr:uid="{8C05F885-EF14-4CFA-A6E0-50DD7E1D2486}"/>
    <cellStyle name="SAPBEXexcCritical5 25" xfId="6774" xr:uid="{12D8388D-531F-4ACC-8D7A-EAF619E6D2E6}"/>
    <cellStyle name="SAPBEXexcCritical5 25 2" xfId="28264" xr:uid="{0093D0D6-77E0-44B6-A9FD-1FB961698E72}"/>
    <cellStyle name="SAPBEXexcCritical5 26" xfId="24490" xr:uid="{3C1DAE61-0963-4540-A029-AA25CEC3B6B8}"/>
    <cellStyle name="SAPBEXexcCritical5 27" xfId="45866" xr:uid="{40E581FD-3397-4550-BCD6-8B970EEDE7D5}"/>
    <cellStyle name="SAPBEXexcCritical5 3" xfId="3500" xr:uid="{2E3D8636-A0AC-4D41-A9B5-9A8DF7189271}"/>
    <cellStyle name="SAPBEXexcCritical5 3 2" xfId="2322" xr:uid="{D9271DE7-2BB6-4042-9A9E-14EFD42E7AF3}"/>
    <cellStyle name="SAPBEXexcCritical5 3 2 2" xfId="4798" xr:uid="{CAC91ECE-4DE3-4AFB-AE46-41B53BC211B7}"/>
    <cellStyle name="SAPBEXexcCritical5 3 2 2 2" xfId="8566" xr:uid="{A721148B-F954-4266-9A17-CCA14E7FDBD6}"/>
    <cellStyle name="SAPBEXexcCritical5 3 2 2 2 2" xfId="30056" xr:uid="{1CD4541C-AA97-40FF-988D-6DCA2A6CBF5E}"/>
    <cellStyle name="SAPBEXexcCritical5 3 2 2 3" xfId="26284" xr:uid="{533F83E6-AF36-47D4-BB05-B7C1EA39AD58}"/>
    <cellStyle name="SAPBEXexcCritical5 3 2 2 4" xfId="47620" xr:uid="{4ABFBA32-2B6E-4014-AB47-63AA917AFB70}"/>
    <cellStyle name="SAPBEXexcCritical5 3 2 3" xfId="6385" xr:uid="{0AB45144-8E5E-4C5F-859F-6A4F33807481}"/>
    <cellStyle name="SAPBEXexcCritical5 3 2 3 2" xfId="27874" xr:uid="{AECEEDE4-7C63-4AB0-8134-5006A97F8B79}"/>
    <cellStyle name="SAPBEXexcCritical5 3 2 4" xfId="24034" xr:uid="{154B0B49-8256-4E6B-81D2-0123A98DD58F}"/>
    <cellStyle name="SAPBEXexcCritical5 3 2 5" xfId="45884" xr:uid="{EF9657FB-5E87-4DF0-A679-D8B46E351F3F}"/>
    <cellStyle name="SAPBEXexcCritical5 3 3" xfId="3457" xr:uid="{6F45718C-8A18-4C6D-8125-34535BD11733}"/>
    <cellStyle name="SAPBEXexcCritical5 3 3 2" xfId="7280" xr:uid="{2E2D7382-B6CE-4743-A5DF-C496FB9185A4}"/>
    <cellStyle name="SAPBEXexcCritical5 3 3 2 2" xfId="28770" xr:uid="{56F492F1-14C1-4DE3-AE6C-02761ABD892E}"/>
    <cellStyle name="SAPBEXexcCritical5 3 3 3" xfId="24996" xr:uid="{832D422E-2A84-4CE1-B13A-659D41ED5F47}"/>
    <cellStyle name="SAPBEXexcCritical5 3 3 4" xfId="47619" xr:uid="{1D0D45EA-25E6-4135-B04D-49C27F737EE5}"/>
    <cellStyle name="SAPBEXexcCritical5 3 4" xfId="7321" xr:uid="{745121A1-BEA0-423C-B1F5-3AC2D7474050}"/>
    <cellStyle name="SAPBEXexcCritical5 3 4 2" xfId="28811" xr:uid="{C2CAD9E6-EDBF-4624-A3A0-0371E8790928}"/>
    <cellStyle name="SAPBEXexcCritical5 3 5" xfId="25037" xr:uid="{2913CAD7-7BE8-4AC1-B544-66A4EE6EDF78}"/>
    <cellStyle name="SAPBEXexcCritical5 3 6" xfId="45883" xr:uid="{CF32F077-8AEB-449F-BC81-E7966DFDCFA4}"/>
    <cellStyle name="SAPBEXexcCritical5 4" xfId="3348" xr:uid="{70ED3025-AD2D-4320-8126-D70788B1942F}"/>
    <cellStyle name="SAPBEXexcCritical5 4 2" xfId="3081" xr:uid="{01943F00-97D9-4BBD-BB85-4ACA38CCACEA}"/>
    <cellStyle name="SAPBEXexcCritical5 4 2 2" xfId="4742" xr:uid="{531E3432-6762-4B21-B811-400D5D97FDBD}"/>
    <cellStyle name="SAPBEXexcCritical5 4 2 2 2" xfId="8510" xr:uid="{A4536CBB-F4A6-4B8B-A649-3E6A80F0BDF6}"/>
    <cellStyle name="SAPBEXexcCritical5 4 2 2 2 2" xfId="30000" xr:uid="{31764C62-BE65-4FD6-B054-1F237CC90C24}"/>
    <cellStyle name="SAPBEXexcCritical5 4 2 2 3" xfId="26228" xr:uid="{2162870A-BB80-4E2B-B9D7-DFE74A6CB94F}"/>
    <cellStyle name="SAPBEXexcCritical5 4 2 2 4" xfId="47622" xr:uid="{4DD35E48-B58B-4331-B9FB-7EF52A72BABE}"/>
    <cellStyle name="SAPBEXexcCritical5 4 2 3" xfId="6907" xr:uid="{30F06044-19C4-41F7-8152-46BAA1C466E6}"/>
    <cellStyle name="SAPBEXexcCritical5 4 2 3 2" xfId="28397" xr:uid="{3467FEF9-6C7C-4BC0-8117-F258DFBA9057}"/>
    <cellStyle name="SAPBEXexcCritical5 4 2 4" xfId="24623" xr:uid="{5BAAB4F4-BF10-497C-A453-6CC4D08BA116}"/>
    <cellStyle name="SAPBEXexcCritical5 4 2 5" xfId="45886" xr:uid="{39C543CB-9F7F-4910-8885-02E241A38A05}"/>
    <cellStyle name="SAPBEXexcCritical5 4 3" xfId="4949" xr:uid="{74779DDE-C6B2-482A-9A07-88F399DF08C9}"/>
    <cellStyle name="SAPBEXexcCritical5 4 3 2" xfId="8715" xr:uid="{C655E221-CE53-4862-8985-E25422841EA0}"/>
    <cellStyle name="SAPBEXexcCritical5 4 3 2 2" xfId="30205" xr:uid="{E6708D04-9367-4FD6-95DA-33DA417AB0E2}"/>
    <cellStyle name="SAPBEXexcCritical5 4 3 3" xfId="26436" xr:uid="{B2526662-E5EF-4218-ACBA-B708F0D5E9CA}"/>
    <cellStyle name="SAPBEXexcCritical5 4 3 4" xfId="47621" xr:uid="{9A805327-21A8-44CB-9CCC-C008D8F61960}"/>
    <cellStyle name="SAPBEXexcCritical5 4 4" xfId="7174" xr:uid="{CC07663E-2CC1-4E57-A35F-660762DB1B1C}"/>
    <cellStyle name="SAPBEXexcCritical5 4 4 2" xfId="28664" xr:uid="{0A63C79C-4EC0-4275-A885-67DFD9F2EBD5}"/>
    <cellStyle name="SAPBEXexcCritical5 4 5" xfId="24890" xr:uid="{96BCFB45-0818-44BE-B30C-D36B218FA165}"/>
    <cellStyle name="SAPBEXexcCritical5 4 6" xfId="45885" xr:uid="{4335B804-E777-452A-AB36-863B99FC09D9}"/>
    <cellStyle name="SAPBEXexcCritical5 5" xfId="3536" xr:uid="{F6B191A4-8FEB-4075-AA15-F5181380EAB3}"/>
    <cellStyle name="SAPBEXexcCritical5 5 2" xfId="3409" xr:uid="{8A4B45C2-15D2-4CBB-97B8-DE08455FAF13}"/>
    <cellStyle name="SAPBEXexcCritical5 5 2 2" xfId="3510" xr:uid="{8AECA8BD-CD9A-495C-A14D-3BC5DCA33D83}"/>
    <cellStyle name="SAPBEXexcCritical5 5 2 2 2" xfId="7331" xr:uid="{CD1B965A-21AD-49CC-B59B-D15AD828867F}"/>
    <cellStyle name="SAPBEXexcCritical5 5 2 2 2 2" xfId="28821" xr:uid="{716D871C-A75A-42EB-A9BC-13F95B7D8679}"/>
    <cellStyle name="SAPBEXexcCritical5 5 2 2 3" xfId="25047" xr:uid="{136AD4BC-072C-4042-BDA1-A687717D8390}"/>
    <cellStyle name="SAPBEXexcCritical5 5 2 2 4" xfId="47624" xr:uid="{FF0C31D3-4F10-4602-BB2B-60F26F906E51}"/>
    <cellStyle name="SAPBEXexcCritical5 5 2 3" xfId="7235" xr:uid="{F8C8DF0C-A9FB-4E1C-90D2-58CF4D8635BE}"/>
    <cellStyle name="SAPBEXexcCritical5 5 2 3 2" xfId="28725" xr:uid="{5CB2A11B-85DE-4CEB-9A3D-F6392A102DC5}"/>
    <cellStyle name="SAPBEXexcCritical5 5 2 4" xfId="24951" xr:uid="{8F5DD57F-56C5-456E-97D3-66C7792DE1B1}"/>
    <cellStyle name="SAPBEXexcCritical5 5 2 5" xfId="45888" xr:uid="{07DACE91-DA70-4CEE-A27B-3FB8BBC6E004}"/>
    <cellStyle name="SAPBEXexcCritical5 5 3" xfId="4268" xr:uid="{D87A472B-2B9C-4B97-86BA-CFBE8F1A61F4}"/>
    <cellStyle name="SAPBEXexcCritical5 5 3 2" xfId="8077" xr:uid="{EF8DCC19-C0EA-411A-B0A4-797FE2483517}"/>
    <cellStyle name="SAPBEXexcCritical5 5 3 2 2" xfId="29567" xr:uid="{0648B21E-D0BA-4940-8853-04A1771DFC40}"/>
    <cellStyle name="SAPBEXexcCritical5 5 3 3" xfId="25792" xr:uid="{9976770B-F251-4243-AF51-F225F0904BDD}"/>
    <cellStyle name="SAPBEXexcCritical5 5 3 4" xfId="47623" xr:uid="{B98B41D3-5CD4-4499-842C-A958EBB19E02}"/>
    <cellStyle name="SAPBEXexcCritical5 5 4" xfId="7355" xr:uid="{F40977F2-F413-4EC9-98F9-15FA7C534CC2}"/>
    <cellStyle name="SAPBEXexcCritical5 5 4 2" xfId="28845" xr:uid="{241861E7-7CC3-4B23-B71C-3149A58B5A7A}"/>
    <cellStyle name="SAPBEXexcCritical5 5 5" xfId="25071" xr:uid="{3956E342-D374-4BFD-9E18-BB8E37CF7A0E}"/>
    <cellStyle name="SAPBEXexcCritical5 5 6" xfId="45887" xr:uid="{D67F2B7F-81A0-4782-85B0-13AB56D0E851}"/>
    <cellStyle name="SAPBEXexcCritical5 6" xfId="3498" xr:uid="{7914218F-0B8B-4683-A110-4B09DA9DF09E}"/>
    <cellStyle name="SAPBEXexcCritical5 6 2" xfId="3014" xr:uid="{DA78D4EE-305F-47A6-9CC3-71E435C3FCF6}"/>
    <cellStyle name="SAPBEXexcCritical5 6 2 2" xfId="4993" xr:uid="{7EDB6009-A631-412E-BBF0-27FBF09E8B2A}"/>
    <cellStyle name="SAPBEXexcCritical5 6 2 2 2" xfId="8762" xr:uid="{AB02DE60-3A3F-427E-A1F6-BF7D934D5BBE}"/>
    <cellStyle name="SAPBEXexcCritical5 6 2 2 2 2" xfId="30252" xr:uid="{8439F8C0-03B9-4D72-BE62-13DFF900F413}"/>
    <cellStyle name="SAPBEXexcCritical5 6 2 2 3" xfId="26483" xr:uid="{5CDDC9F2-63C3-450E-B17F-A33D329C5025}"/>
    <cellStyle name="SAPBEXexcCritical5 6 2 2 4" xfId="47626" xr:uid="{F9690EC0-8994-4483-A63D-5A0B517F3848}"/>
    <cellStyle name="SAPBEXexcCritical5 6 2 3" xfId="6841" xr:uid="{585D63AA-18C9-49CD-9A40-D29A92AEC1A0}"/>
    <cellStyle name="SAPBEXexcCritical5 6 2 3 2" xfId="28331" xr:uid="{FBBD0ED9-2A77-4C38-AFD8-6D72E4984B9A}"/>
    <cellStyle name="SAPBEXexcCritical5 6 2 4" xfId="24557" xr:uid="{F7F9C73D-A4BE-43A1-B235-FD2B51D704F8}"/>
    <cellStyle name="SAPBEXexcCritical5 6 2 5" xfId="45890" xr:uid="{3EA4E8C5-7CAF-4C6C-9610-032F26290BC7}"/>
    <cellStyle name="SAPBEXexcCritical5 6 3" xfId="4992" xr:uid="{2CF99CA0-5192-4277-858F-F35603CCB445}"/>
    <cellStyle name="SAPBEXexcCritical5 6 3 2" xfId="8761" xr:uid="{901D666E-75AB-439F-B657-87C80FE06540}"/>
    <cellStyle name="SAPBEXexcCritical5 6 3 2 2" xfId="30251" xr:uid="{0E23E94E-3A04-4F5B-AA09-EFE62B879089}"/>
    <cellStyle name="SAPBEXexcCritical5 6 3 3" xfId="26482" xr:uid="{338A003F-DC26-4DAA-B6BE-0CCEA20137B0}"/>
    <cellStyle name="SAPBEXexcCritical5 6 3 4" xfId="47625" xr:uid="{6D969FA5-7E6A-4418-815E-3C9CAFCEB6F4}"/>
    <cellStyle name="SAPBEXexcCritical5 6 4" xfId="7319" xr:uid="{F77C9D1D-A472-4271-B628-7CB211ADB14C}"/>
    <cellStyle name="SAPBEXexcCritical5 6 4 2" xfId="28809" xr:uid="{DD4A3008-6A12-4E24-825B-C9DA4B0BC427}"/>
    <cellStyle name="SAPBEXexcCritical5 6 5" xfId="25035" xr:uid="{D317C7F8-F1CA-4B2F-A841-A29AEFDABEBF}"/>
    <cellStyle name="SAPBEXexcCritical5 6 6" xfId="45889" xr:uid="{5B677FD9-5A7B-402C-8E06-5E5660AA916D}"/>
    <cellStyle name="SAPBEXexcCritical5 7" xfId="3270" xr:uid="{78A6BF09-BCE1-497D-BF0E-8FED5E63FFDC}"/>
    <cellStyle name="SAPBEXexcCritical5 7 2" xfId="3565" xr:uid="{7F11A7A9-FDFC-4EB8-A1E0-51AA83A49D63}"/>
    <cellStyle name="SAPBEXexcCritical5 7 2 2" xfId="4995" xr:uid="{13904C27-6E44-4450-A9C5-60038E27282C}"/>
    <cellStyle name="SAPBEXexcCritical5 7 2 2 2" xfId="8764" xr:uid="{C68D682B-7BD0-4258-8AA9-AF1FA21C766F}"/>
    <cellStyle name="SAPBEXexcCritical5 7 2 2 2 2" xfId="30254" xr:uid="{C3E69A4C-4B6D-4025-A50E-D571B83EF4AD}"/>
    <cellStyle name="SAPBEXexcCritical5 7 2 2 3" xfId="26485" xr:uid="{8DBCF82E-79A8-4A95-A89A-8B375803F692}"/>
    <cellStyle name="SAPBEXexcCritical5 7 2 2 4" xfId="47628" xr:uid="{FB6A04C3-A4DF-434E-96E0-6D901548486D}"/>
    <cellStyle name="SAPBEXexcCritical5 7 2 3" xfId="7382" xr:uid="{049D3345-1C48-43E9-B4EB-F48A07A01D33}"/>
    <cellStyle name="SAPBEXexcCritical5 7 2 3 2" xfId="28872" xr:uid="{15DE6F37-D935-4463-BB40-0D89FE359307}"/>
    <cellStyle name="SAPBEXexcCritical5 7 2 4" xfId="25097" xr:uid="{44D47019-334C-4B71-B786-80677763F038}"/>
    <cellStyle name="SAPBEXexcCritical5 7 2 5" xfId="45892" xr:uid="{991C351D-0CD6-4657-88E9-DA99148914F1}"/>
    <cellStyle name="SAPBEXexcCritical5 7 3" xfId="4994" xr:uid="{40B8ED89-644C-4415-BC96-977999001B4D}"/>
    <cellStyle name="SAPBEXexcCritical5 7 3 2" xfId="8763" xr:uid="{2620441C-C0DE-4C72-91E5-F18FB58D7D7A}"/>
    <cellStyle name="SAPBEXexcCritical5 7 3 2 2" xfId="30253" xr:uid="{7FE1B1C5-FAD2-43E1-8FE8-647A7CF0477A}"/>
    <cellStyle name="SAPBEXexcCritical5 7 3 3" xfId="26484" xr:uid="{E7FEC85C-5F44-4442-B1BF-04C8DC2CE680}"/>
    <cellStyle name="SAPBEXexcCritical5 7 3 4" xfId="47627" xr:uid="{33D8F963-9746-469A-80B8-3F725E00393C}"/>
    <cellStyle name="SAPBEXexcCritical5 7 4" xfId="7094" xr:uid="{CB9789C8-607A-4E0E-9819-C004A7BC9BBA}"/>
    <cellStyle name="SAPBEXexcCritical5 7 4 2" xfId="28584" xr:uid="{122A29D7-F9F9-4467-898D-CE202F4E8289}"/>
    <cellStyle name="SAPBEXexcCritical5 7 5" xfId="24810" xr:uid="{B29E85CA-62F7-4906-BFDC-33625D8003D3}"/>
    <cellStyle name="SAPBEXexcCritical5 7 6" xfId="45891" xr:uid="{8F88C4A3-87BE-4A0C-8E8A-697D24C84164}"/>
    <cellStyle name="SAPBEXexcCritical5 8" xfId="3284" xr:uid="{3F4755E9-12BB-4B2E-8DBE-F91F266B10FE}"/>
    <cellStyle name="SAPBEXexcCritical5 8 2" xfId="2996" xr:uid="{5BA1917F-FDA0-42E7-824B-E2BD1B53187D}"/>
    <cellStyle name="SAPBEXexcCritical5 8 2 2" xfId="4997" xr:uid="{B573E2D9-1ED3-4E39-A876-30F5866E0DDB}"/>
    <cellStyle name="SAPBEXexcCritical5 8 2 2 2" xfId="8766" xr:uid="{7AD07A86-CC39-415F-BF43-1D2155E93AAF}"/>
    <cellStyle name="SAPBEXexcCritical5 8 2 2 2 2" xfId="30256" xr:uid="{F1138250-5FBE-4F8B-99A3-4386FEE513A0}"/>
    <cellStyle name="SAPBEXexcCritical5 8 2 2 3" xfId="26487" xr:uid="{30F5B133-AB42-46AB-B702-6B88071D43B5}"/>
    <cellStyle name="SAPBEXexcCritical5 8 2 2 4" xfId="47630" xr:uid="{289C2C5F-FBE9-4AAA-93F4-BC43127E423B}"/>
    <cellStyle name="SAPBEXexcCritical5 8 2 3" xfId="6823" xr:uid="{63031725-FD9B-4281-A9C6-C5BFB8027EE7}"/>
    <cellStyle name="SAPBEXexcCritical5 8 2 3 2" xfId="28313" xr:uid="{A5A6D3EA-1BDC-4AC9-961B-0CCE673ACD0C}"/>
    <cellStyle name="SAPBEXexcCritical5 8 2 4" xfId="24539" xr:uid="{B14B5E24-45E5-4C13-9555-BFFB16836327}"/>
    <cellStyle name="SAPBEXexcCritical5 8 2 5" xfId="45894" xr:uid="{5580E69B-7AD0-4CC7-838F-09B4B5068630}"/>
    <cellStyle name="SAPBEXexcCritical5 8 3" xfId="4996" xr:uid="{6E5B7980-6264-4FED-87F2-B1D2B6F74F58}"/>
    <cellStyle name="SAPBEXexcCritical5 8 3 2" xfId="8765" xr:uid="{AE1DC2FF-CFF6-4CCC-8776-86A50ADA89E6}"/>
    <cellStyle name="SAPBEXexcCritical5 8 3 2 2" xfId="30255" xr:uid="{D3E3F31B-D878-4548-953C-F2CCE9101351}"/>
    <cellStyle name="SAPBEXexcCritical5 8 3 3" xfId="26486" xr:uid="{43165955-18D6-4479-8940-C614DE19F24C}"/>
    <cellStyle name="SAPBEXexcCritical5 8 3 4" xfId="47629" xr:uid="{FFEA97A9-0C73-4489-BE89-CDA0479D01B8}"/>
    <cellStyle name="SAPBEXexcCritical5 8 4" xfId="7108" xr:uid="{4F7ADD24-4827-4B24-A9E2-E70C68045700}"/>
    <cellStyle name="SAPBEXexcCritical5 8 4 2" xfId="28598" xr:uid="{0DAC5F0D-7080-40C1-92D1-67FDB54E0B74}"/>
    <cellStyle name="SAPBEXexcCritical5 8 5" xfId="24824" xr:uid="{C5095A90-3841-41D1-869E-5214E94C57D9}"/>
    <cellStyle name="SAPBEXexcCritical5 8 6" xfId="45893" xr:uid="{4F62FE2B-C99C-4696-A2C0-155D3D1DD3F9}"/>
    <cellStyle name="SAPBEXexcCritical5 9" xfId="3455" xr:uid="{C6D1CEFF-6A2F-4D7F-9F1B-7287E3A8C31D}"/>
    <cellStyle name="SAPBEXexcCritical5 9 2" xfId="3155" xr:uid="{606D6BAC-D12C-458E-B0DC-28E79B4EEA82}"/>
    <cellStyle name="SAPBEXexcCritical5 9 2 2" xfId="4999" xr:uid="{8E3DC9D8-6FCB-42D3-BCE4-036850D147D8}"/>
    <cellStyle name="SAPBEXexcCritical5 9 2 2 2" xfId="8768" xr:uid="{C07386EB-FD59-4ADC-A2EE-83655A968F9D}"/>
    <cellStyle name="SAPBEXexcCritical5 9 2 2 2 2" xfId="30258" xr:uid="{A7544115-C052-42FB-B398-4F212E998439}"/>
    <cellStyle name="SAPBEXexcCritical5 9 2 2 3" xfId="26489" xr:uid="{42107C94-BC19-46BE-BFEB-9275A8F0AB37}"/>
    <cellStyle name="SAPBEXexcCritical5 9 2 2 4" xfId="47632" xr:uid="{9313748D-BF54-4C1A-9089-82772E8AEC81}"/>
    <cellStyle name="SAPBEXexcCritical5 9 2 3" xfId="6981" xr:uid="{44144C17-EDAF-4850-818E-5B5FF74C373F}"/>
    <cellStyle name="SAPBEXexcCritical5 9 2 3 2" xfId="28471" xr:uid="{79A1B146-3683-4D1F-8BDB-6E2F6438A47E}"/>
    <cellStyle name="SAPBEXexcCritical5 9 2 4" xfId="24697" xr:uid="{13911125-0D24-40FF-B03D-A8473ED5A2B1}"/>
    <cellStyle name="SAPBEXexcCritical5 9 2 5" xfId="45896" xr:uid="{CD84E6E3-DA89-4F9C-A4EE-C3B02ACE1EB9}"/>
    <cellStyle name="SAPBEXexcCritical5 9 3" xfId="4998" xr:uid="{D88F31B9-94EB-4EB9-A044-69BB68B894C1}"/>
    <cellStyle name="SAPBEXexcCritical5 9 3 2" xfId="8767" xr:uid="{223F71FE-9429-411C-9AFF-6EFDBF6DD392}"/>
    <cellStyle name="SAPBEXexcCritical5 9 3 2 2" xfId="30257" xr:uid="{3F362A3B-BC84-49DF-A298-E6416E90F597}"/>
    <cellStyle name="SAPBEXexcCritical5 9 3 3" xfId="26488" xr:uid="{FD279105-FA1A-4317-B1CB-7D4F77953C49}"/>
    <cellStyle name="SAPBEXexcCritical5 9 3 4" xfId="47631" xr:uid="{526DCCDB-517E-4C11-AAA9-60361A4E1886}"/>
    <cellStyle name="SAPBEXexcCritical5 9 4" xfId="7278" xr:uid="{E5A838A0-D996-4430-9759-B0BEEFCD0FCA}"/>
    <cellStyle name="SAPBEXexcCritical5 9 4 2" xfId="28768" xr:uid="{F44E8C60-9EE1-4606-B5CB-9E247AAC6479}"/>
    <cellStyle name="SAPBEXexcCritical5 9 5" xfId="24994" xr:uid="{2FF21B84-5F2F-423A-801A-015C2CFF742A}"/>
    <cellStyle name="SAPBEXexcCritical5 9 6" xfId="45895" xr:uid="{3BDA037E-8E8A-40D1-B8BB-884E7B3B1BB9}"/>
    <cellStyle name="SAPBEXexcCritical6" xfId="3079" xr:uid="{F3A0E16A-2926-43C5-99B7-BAC4F62239C2}"/>
    <cellStyle name="SAPBEXexcCritical6 10" xfId="3007" xr:uid="{CF8070D0-60FC-478C-BD95-0945B11141C8}"/>
    <cellStyle name="SAPBEXexcCritical6 10 2" xfId="5001" xr:uid="{4867952E-8839-40BC-95FB-485913AAB7BE}"/>
    <cellStyle name="SAPBEXexcCritical6 10 2 2" xfId="8770" xr:uid="{A474984F-B34F-4D53-BDE8-0D027950E92C}"/>
    <cellStyle name="SAPBEXexcCritical6 10 2 2 2" xfId="30260" xr:uid="{A5F197FB-1DD2-4A8E-96AB-C979655C5D3C}"/>
    <cellStyle name="SAPBEXexcCritical6 10 2 3" xfId="26491" xr:uid="{523FFCC5-5FC8-48AE-8341-E698CAC1991A}"/>
    <cellStyle name="SAPBEXexcCritical6 10 2 4" xfId="47634" xr:uid="{5E371B70-B3A9-4363-A212-A679D58EF953}"/>
    <cellStyle name="SAPBEXexcCritical6 10 3" xfId="6834" xr:uid="{175F5631-03D5-4BDD-9059-2CF00AA69BB6}"/>
    <cellStyle name="SAPBEXexcCritical6 10 3 2" xfId="28324" xr:uid="{733F88C0-5730-46C9-804A-1E7D51AD0B63}"/>
    <cellStyle name="SAPBEXexcCritical6 10 4" xfId="24550" xr:uid="{634F987D-FA5B-4F4A-8A07-F3BC83586152}"/>
    <cellStyle name="SAPBEXexcCritical6 10 5" xfId="45898" xr:uid="{E963B47F-798C-479A-A6E7-5AAD1A988FE7}"/>
    <cellStyle name="SAPBEXexcCritical6 11" xfId="3490" xr:uid="{68DF8BE6-1204-4883-9C2B-7123B649B6E0}"/>
    <cellStyle name="SAPBEXexcCritical6 11 2" xfId="5002" xr:uid="{C5EF0EFC-9D4F-4FE5-BDF0-EA4E9C390386}"/>
    <cellStyle name="SAPBEXexcCritical6 11 2 2" xfId="8771" xr:uid="{F0E6708F-1192-4630-AB47-5CF96A270592}"/>
    <cellStyle name="SAPBEXexcCritical6 11 2 2 2" xfId="30261" xr:uid="{DA717163-08BC-4F84-93CB-068E0A71743E}"/>
    <cellStyle name="SAPBEXexcCritical6 11 2 3" xfId="26492" xr:uid="{5B0609B8-3372-4CF2-ADCF-62F86E4EADBF}"/>
    <cellStyle name="SAPBEXexcCritical6 11 2 4" xfId="47635" xr:uid="{DAEA965B-0821-4257-AE5B-3B5B4F4CEF15}"/>
    <cellStyle name="SAPBEXexcCritical6 11 3" xfId="7312" xr:uid="{D4DE9A75-D6CC-4AF0-ACFA-DA5833BA7384}"/>
    <cellStyle name="SAPBEXexcCritical6 11 3 2" xfId="28802" xr:uid="{CBCA0672-73B3-4695-BA71-9D7D79CEA1C5}"/>
    <cellStyle name="SAPBEXexcCritical6 11 4" xfId="25028" xr:uid="{59608B05-8874-4C8F-8960-1FDACF5064A8}"/>
    <cellStyle name="SAPBEXexcCritical6 11 5" xfId="45899" xr:uid="{12DE85CE-D8FB-4C91-9835-23CBC9B17372}"/>
    <cellStyle name="SAPBEXexcCritical6 12" xfId="2669" xr:uid="{6EDF0D0C-C49F-49DE-8AB9-86751AE0DEB9}"/>
    <cellStyle name="SAPBEXexcCritical6 12 2" xfId="5003" xr:uid="{DCA87F8F-AD68-413F-B71A-E6ABAC527201}"/>
    <cellStyle name="SAPBEXexcCritical6 12 2 2" xfId="8772" xr:uid="{9C14AAED-1F47-45E4-ABA6-E2F8FD3EBA54}"/>
    <cellStyle name="SAPBEXexcCritical6 12 2 2 2" xfId="30262" xr:uid="{DB360237-3519-49E7-BC2E-1971CE71D9B3}"/>
    <cellStyle name="SAPBEXexcCritical6 12 2 3" xfId="26493" xr:uid="{24264996-2638-4471-AF3D-3291F076489A}"/>
    <cellStyle name="SAPBEXexcCritical6 12 2 4" xfId="47636" xr:uid="{60881D93-39D8-4B79-BCC4-170A6DDCE09B}"/>
    <cellStyle name="SAPBEXexcCritical6 12 3" xfId="6564" xr:uid="{C6B2A8B5-20F2-4DA6-A324-B59415EF872C}"/>
    <cellStyle name="SAPBEXexcCritical6 12 3 2" xfId="28053" xr:uid="{358B1097-E10D-46EA-A41D-E9C72D7B5B52}"/>
    <cellStyle name="SAPBEXexcCritical6 12 4" xfId="24273" xr:uid="{22DE9F8A-F25B-428D-9021-AF1611DAB018}"/>
    <cellStyle name="SAPBEXexcCritical6 12 5" xfId="45900" xr:uid="{14B5B2D7-23B1-45EC-A3E9-9EEB4E99BB78}"/>
    <cellStyle name="SAPBEXexcCritical6 13" xfId="3287" xr:uid="{0A0AE7B9-94F0-4DCA-80A8-A72637E6E32B}"/>
    <cellStyle name="SAPBEXexcCritical6 13 2" xfId="5004" xr:uid="{3D61B44C-CCFE-4DC7-89E2-70A2F61D65F8}"/>
    <cellStyle name="SAPBEXexcCritical6 13 2 2" xfId="8773" xr:uid="{C8A56729-90C3-4DC7-8DD7-A09C3EE24A8C}"/>
    <cellStyle name="SAPBEXexcCritical6 13 2 2 2" xfId="30263" xr:uid="{F462DA6A-54BE-47E9-8C1F-E871E926D723}"/>
    <cellStyle name="SAPBEXexcCritical6 13 2 3" xfId="26494" xr:uid="{3A0881A9-2A85-4A08-9D32-18B712D2C834}"/>
    <cellStyle name="SAPBEXexcCritical6 13 2 4" xfId="47637" xr:uid="{62AC1669-3AD3-4C9A-869A-1C34BD02170B}"/>
    <cellStyle name="SAPBEXexcCritical6 13 3" xfId="7111" xr:uid="{A3EB9B67-042A-4FD7-BC4B-A8411045CD6C}"/>
    <cellStyle name="SAPBEXexcCritical6 13 3 2" xfId="28601" xr:uid="{FEDF6851-F563-4AD3-B1C5-A977FD6636A6}"/>
    <cellStyle name="SAPBEXexcCritical6 13 4" xfId="24827" xr:uid="{F921D64C-1467-46C1-A15D-DB7F71B22A6D}"/>
    <cellStyle name="SAPBEXexcCritical6 13 5" xfId="45901" xr:uid="{9CBE4C35-0820-4FD9-AFBC-1061FB05BBEB}"/>
    <cellStyle name="SAPBEXexcCritical6 14" xfId="3561" xr:uid="{97FEDF82-5482-48FE-9313-3C14DC6C9DC0}"/>
    <cellStyle name="SAPBEXexcCritical6 14 2" xfId="5005" xr:uid="{2684E4EE-7FBF-4493-A91E-2B5AC1855AFC}"/>
    <cellStyle name="SAPBEXexcCritical6 14 2 2" xfId="8774" xr:uid="{E01611D6-A4F5-42B7-988B-3A7E6A1B8C4C}"/>
    <cellStyle name="SAPBEXexcCritical6 14 2 2 2" xfId="30264" xr:uid="{1EA65963-D7AE-4ADE-9409-23D11238443A}"/>
    <cellStyle name="SAPBEXexcCritical6 14 2 3" xfId="26495" xr:uid="{EE28C7B0-A5AE-4C93-A3B4-7F2606256DF5}"/>
    <cellStyle name="SAPBEXexcCritical6 14 2 4" xfId="47638" xr:uid="{1B917770-DD47-4A03-96F2-A3FAD4A23F70}"/>
    <cellStyle name="SAPBEXexcCritical6 14 3" xfId="7378" xr:uid="{96F8584F-4DB5-402B-98C9-5AAA7474E978}"/>
    <cellStyle name="SAPBEXexcCritical6 14 3 2" xfId="28868" xr:uid="{0E4D7D42-DDE3-414F-8D7A-22B2EA849965}"/>
    <cellStyle name="SAPBEXexcCritical6 14 4" xfId="25093" xr:uid="{4215908B-42AB-45AC-9028-65DB903E2DC8}"/>
    <cellStyle name="SAPBEXexcCritical6 14 5" xfId="45902" xr:uid="{96ACB52B-7ACC-4709-8AF7-359A52D5E17E}"/>
    <cellStyle name="SAPBEXexcCritical6 15" xfId="3404" xr:uid="{1745B78D-EB2A-4743-B9B6-927E6BCD0EF7}"/>
    <cellStyle name="SAPBEXexcCritical6 15 2" xfId="5006" xr:uid="{A44205FF-442E-4B6B-B164-88CE5A944C2F}"/>
    <cellStyle name="SAPBEXexcCritical6 15 2 2" xfId="8775" xr:uid="{0B2E820A-82F2-4669-94FF-26A6372AD734}"/>
    <cellStyle name="SAPBEXexcCritical6 15 2 2 2" xfId="30265" xr:uid="{F947A743-0C0B-4B0D-9C38-B1E5DC10CD13}"/>
    <cellStyle name="SAPBEXexcCritical6 15 2 3" xfId="26496" xr:uid="{E5C6ABF3-855A-47AD-965D-04C8838E09BD}"/>
    <cellStyle name="SAPBEXexcCritical6 15 2 4" xfId="47639" xr:uid="{E3994086-D455-4EF8-AE5B-EF5DAE7C2898}"/>
    <cellStyle name="SAPBEXexcCritical6 15 3" xfId="7230" xr:uid="{ACBF1FC8-FC82-4446-88CD-644DFDDE7D19}"/>
    <cellStyle name="SAPBEXexcCritical6 15 3 2" xfId="28720" xr:uid="{F1AB28A3-63E9-4B09-B290-E6C535D231B9}"/>
    <cellStyle name="SAPBEXexcCritical6 15 4" xfId="24946" xr:uid="{4DCDBC43-F004-4C6B-A127-10E5BAEBEBD8}"/>
    <cellStyle name="SAPBEXexcCritical6 15 5" xfId="45903" xr:uid="{78BEB3B0-1640-4AB3-941D-95A5D07C280E}"/>
    <cellStyle name="SAPBEXexcCritical6 16" xfId="3521" xr:uid="{14F804D4-17DB-4AFD-B903-C7FD0463D67A}"/>
    <cellStyle name="SAPBEXexcCritical6 16 2" xfId="5007" xr:uid="{EFA25D35-E479-4C1D-AAAD-D8EAFDDFFB48}"/>
    <cellStyle name="SAPBEXexcCritical6 16 2 2" xfId="8776" xr:uid="{5E137361-55B5-4948-8A43-426F0E61A60B}"/>
    <cellStyle name="SAPBEXexcCritical6 16 2 2 2" xfId="30266" xr:uid="{47D0C193-F042-4A42-8C8B-F890D042B49E}"/>
    <cellStyle name="SAPBEXexcCritical6 16 2 3" xfId="26497" xr:uid="{963AAF10-2D93-4684-9437-B44C59BECB96}"/>
    <cellStyle name="SAPBEXexcCritical6 16 2 4" xfId="47640" xr:uid="{BDF137B1-3D17-4CEE-BD4E-7D02BD93CC7A}"/>
    <cellStyle name="SAPBEXexcCritical6 16 3" xfId="7341" xr:uid="{DB09644D-B113-40C3-87F8-7C92C879F37C}"/>
    <cellStyle name="SAPBEXexcCritical6 16 3 2" xfId="28831" xr:uid="{D94E9376-F1FB-45CF-91CA-5747F9095520}"/>
    <cellStyle name="SAPBEXexcCritical6 16 4" xfId="25057" xr:uid="{00BC332C-FEEC-46FD-8779-1B1029036731}"/>
    <cellStyle name="SAPBEXexcCritical6 16 5" xfId="45904" xr:uid="{95D5D574-146E-40CE-84D4-3C8486E2DE5B}"/>
    <cellStyle name="SAPBEXexcCritical6 17" xfId="3571" xr:uid="{68958F13-73E2-4196-B071-5532E60AE854}"/>
    <cellStyle name="SAPBEXexcCritical6 17 2" xfId="5008" xr:uid="{E1582578-861E-47D8-AE0F-D5B9C6177B23}"/>
    <cellStyle name="SAPBEXexcCritical6 17 2 2" xfId="8777" xr:uid="{A4B764B3-7EF2-4B0D-BE03-B7047D526467}"/>
    <cellStyle name="SAPBEXexcCritical6 17 2 2 2" xfId="30267" xr:uid="{1A4200BA-ABE8-4D42-9C53-FCB9F9C906CB}"/>
    <cellStyle name="SAPBEXexcCritical6 17 2 3" xfId="26498" xr:uid="{2D9251BC-941E-4F3A-8AF1-C77D8742C934}"/>
    <cellStyle name="SAPBEXexcCritical6 17 2 4" xfId="47641" xr:uid="{B56F5755-7935-443F-95CF-F9518D7F7660}"/>
    <cellStyle name="SAPBEXexcCritical6 17 3" xfId="7388" xr:uid="{09F571A0-034C-433C-9AE7-EB1CB5BBC259}"/>
    <cellStyle name="SAPBEXexcCritical6 17 3 2" xfId="28878" xr:uid="{33FAE715-629A-479B-8A65-5D9FEE8D0C82}"/>
    <cellStyle name="SAPBEXexcCritical6 17 4" xfId="25103" xr:uid="{D0FB9F43-F129-4191-93B3-49CBB4531309}"/>
    <cellStyle name="SAPBEXexcCritical6 17 5" xfId="45905" xr:uid="{FBA09A7B-8C0E-4782-9D47-58C45F50597B}"/>
    <cellStyle name="SAPBEXexcCritical6 18" xfId="3398" xr:uid="{24AA4E3E-6FA3-40FE-8DD9-32A96CCF2D26}"/>
    <cellStyle name="SAPBEXexcCritical6 18 2" xfId="5009" xr:uid="{94307824-CBBD-4970-94C9-421AD83A5F0B}"/>
    <cellStyle name="SAPBEXexcCritical6 18 2 2" xfId="8778" xr:uid="{0EDB5003-240E-4605-B2CA-3BCE6BDCFF8B}"/>
    <cellStyle name="SAPBEXexcCritical6 18 2 2 2" xfId="30268" xr:uid="{F9D0F9E3-66C7-4E1F-88F0-7C5D367A6603}"/>
    <cellStyle name="SAPBEXexcCritical6 18 2 3" xfId="26499" xr:uid="{57E9626D-F92D-486F-B37A-E4759677E695}"/>
    <cellStyle name="SAPBEXexcCritical6 18 2 4" xfId="47642" xr:uid="{492A225F-9B36-42DE-8480-4BD257DAF6AA}"/>
    <cellStyle name="SAPBEXexcCritical6 18 3" xfId="7224" xr:uid="{87BEF7AB-1521-4C25-AA5D-A0CFC9A7FD77}"/>
    <cellStyle name="SAPBEXexcCritical6 18 3 2" xfId="28714" xr:uid="{A27483E5-24BE-4624-ADE4-F5259BCF1ABE}"/>
    <cellStyle name="SAPBEXexcCritical6 18 4" xfId="24940" xr:uid="{24FC68B0-107B-4483-9D6A-92E5FF49BC86}"/>
    <cellStyle name="SAPBEXexcCritical6 18 5" xfId="45906" xr:uid="{B118A0DD-1526-4708-AB83-89F8C15CA704}"/>
    <cellStyle name="SAPBEXexcCritical6 19" xfId="2935" xr:uid="{01F732B2-4BC3-45BD-986E-E7E208161A4C}"/>
    <cellStyle name="SAPBEXexcCritical6 19 2" xfId="5010" xr:uid="{B81B3755-6825-42B2-BB21-52D05D0F59DB}"/>
    <cellStyle name="SAPBEXexcCritical6 19 2 2" xfId="8779" xr:uid="{1A999857-26E4-412E-97DE-F454D764D5E3}"/>
    <cellStyle name="SAPBEXexcCritical6 19 2 2 2" xfId="30269" xr:uid="{D97B9A6C-2DF3-48E4-BFF1-E43F94B55FA1}"/>
    <cellStyle name="SAPBEXexcCritical6 19 2 3" xfId="26500" xr:uid="{285E1F37-61A4-4B60-B75F-FB374C3E5C5D}"/>
    <cellStyle name="SAPBEXexcCritical6 19 2 4" xfId="47643" xr:uid="{93C10E3C-558A-4ED5-A299-9A62974A170E}"/>
    <cellStyle name="SAPBEXexcCritical6 19 3" xfId="6763" xr:uid="{8766B855-1726-4E6C-841D-D51E2541093B}"/>
    <cellStyle name="SAPBEXexcCritical6 19 3 2" xfId="28253" xr:uid="{32AC92AB-EF00-49C4-A853-111F400035F9}"/>
    <cellStyle name="SAPBEXexcCritical6 19 4" xfId="24479" xr:uid="{759F57CA-EAD1-426B-9122-02E25B25299E}"/>
    <cellStyle name="SAPBEXexcCritical6 19 5" xfId="45907" xr:uid="{F0D0B3CE-799C-4AAD-8288-AF72097DEE0C}"/>
    <cellStyle name="SAPBEXexcCritical6 2" xfId="3151" xr:uid="{2A7DD857-33BF-45F3-AEAD-7ADFFA53424C}"/>
    <cellStyle name="SAPBEXexcCritical6 2 2" xfId="3123" xr:uid="{8D464CA5-9814-48DE-BB0A-1278815E87BF}"/>
    <cellStyle name="SAPBEXexcCritical6 2 2 2" xfId="5012" xr:uid="{A35FA765-70B6-4305-BE90-2D1FE67AC78D}"/>
    <cellStyle name="SAPBEXexcCritical6 2 2 2 2" xfId="8781" xr:uid="{BCEFFEB6-A622-4FD8-91D3-4945B837C7AF}"/>
    <cellStyle name="SAPBEXexcCritical6 2 2 2 2 2" xfId="30271" xr:uid="{8D856D6C-64DE-435C-9C28-3D8B6B92A8DF}"/>
    <cellStyle name="SAPBEXexcCritical6 2 2 2 3" xfId="26502" xr:uid="{C3C94DE1-473D-4C1E-8A70-B5A4224DEF9A}"/>
    <cellStyle name="SAPBEXexcCritical6 2 2 2 4" xfId="47645" xr:uid="{A1D74F8B-8EF0-4889-B1E6-66B53CB1B80F}"/>
    <cellStyle name="SAPBEXexcCritical6 2 2 3" xfId="6949" xr:uid="{D0666448-77DE-4DF8-9F3D-4813FE77F5E1}"/>
    <cellStyle name="SAPBEXexcCritical6 2 2 3 2" xfId="28439" xr:uid="{10D0968D-55C4-4379-BA39-C8BBCA54D5CC}"/>
    <cellStyle name="SAPBEXexcCritical6 2 2 4" xfId="24665" xr:uid="{FA424C92-13D0-486B-B81F-065E4CA10B05}"/>
    <cellStyle name="SAPBEXexcCritical6 2 2 5" xfId="45909" xr:uid="{71854B54-EC07-4821-A795-D2D94178E835}"/>
    <cellStyle name="SAPBEXexcCritical6 2 3" xfId="5011" xr:uid="{A6B2B7BA-3544-4615-A243-4787E867AB26}"/>
    <cellStyle name="SAPBEXexcCritical6 2 3 2" xfId="8780" xr:uid="{09DE1B25-6007-4874-8D28-163FED0D6938}"/>
    <cellStyle name="SAPBEXexcCritical6 2 3 2 2" xfId="30270" xr:uid="{1DA2DEAF-24B2-4F96-AB54-1FE2C2C5A9ED}"/>
    <cellStyle name="SAPBEXexcCritical6 2 3 3" xfId="26501" xr:uid="{B7F3A9CE-36EF-47DB-B527-C6D7F989F377}"/>
    <cellStyle name="SAPBEXexcCritical6 2 3 4" xfId="47644" xr:uid="{0957846E-5794-4A02-BA3A-7A8FE93B1527}"/>
    <cellStyle name="SAPBEXexcCritical6 2 4" xfId="6977" xr:uid="{52CFC474-0EA1-46A4-B3C6-127279A5C76E}"/>
    <cellStyle name="SAPBEXexcCritical6 2 4 2" xfId="28467" xr:uid="{456D9DA0-8A5E-4D00-911C-C71DEA9AEBBD}"/>
    <cellStyle name="SAPBEXexcCritical6 2 5" xfId="24693" xr:uid="{16426D31-2855-4C56-A19A-DF39711C82CE}"/>
    <cellStyle name="SAPBEXexcCritical6 2 6" xfId="45908" xr:uid="{700B6AFF-0F9A-405C-BCF2-2EC29F2441C9}"/>
    <cellStyle name="SAPBEXexcCritical6 20" xfId="3146" xr:uid="{FE06DD4A-ABFA-43BF-9B67-E55266097E3F}"/>
    <cellStyle name="SAPBEXexcCritical6 20 2" xfId="5013" xr:uid="{BCF34666-CCE2-4392-B38E-44F592FF66AB}"/>
    <cellStyle name="SAPBEXexcCritical6 20 2 2" xfId="8782" xr:uid="{E3B2AF62-E9AB-4100-B3B4-7D4AE3C45C5F}"/>
    <cellStyle name="SAPBEXexcCritical6 20 2 2 2" xfId="30272" xr:uid="{83A77B43-9615-49B7-8456-C732DC9387DE}"/>
    <cellStyle name="SAPBEXexcCritical6 20 2 3" xfId="26503" xr:uid="{02475813-2B7C-4D73-9CEA-58B741BB98CE}"/>
    <cellStyle name="SAPBEXexcCritical6 20 2 4" xfId="47646" xr:uid="{061A0E54-8827-4410-9CCC-19EF9BF86284}"/>
    <cellStyle name="SAPBEXexcCritical6 20 3" xfId="6971" xr:uid="{56166A76-0D90-4EC8-8F94-C8DF09A5F1FC}"/>
    <cellStyle name="SAPBEXexcCritical6 20 3 2" xfId="28461" xr:uid="{643D5FDB-CF6F-4D76-A114-E7B455F10B17}"/>
    <cellStyle name="SAPBEXexcCritical6 20 4" xfId="24687" xr:uid="{DA089E2D-E64D-45D5-8C6C-326A5DDDAE3D}"/>
    <cellStyle name="SAPBEXexcCritical6 20 5" xfId="45910" xr:uid="{780AF0FE-8556-4EA5-8850-E077506B48FB}"/>
    <cellStyle name="SAPBEXexcCritical6 21" xfId="3471" xr:uid="{F4B8EF0A-7562-4428-8E7D-3E310EA1368C}"/>
    <cellStyle name="SAPBEXexcCritical6 21 2" xfId="5014" xr:uid="{6E8709DF-B2A6-4DD9-BC21-36797F4BD7A3}"/>
    <cellStyle name="SAPBEXexcCritical6 21 2 2" xfId="8783" xr:uid="{86333D7B-BFF6-49FC-8C19-788009F67165}"/>
    <cellStyle name="SAPBEXexcCritical6 21 2 2 2" xfId="30273" xr:uid="{14F8169F-4599-4666-8C94-A7769E60141A}"/>
    <cellStyle name="SAPBEXexcCritical6 21 2 3" xfId="26504" xr:uid="{BF0EFFCC-9649-424E-9EC3-749C4B5DA515}"/>
    <cellStyle name="SAPBEXexcCritical6 21 2 4" xfId="47647" xr:uid="{019769F8-67DE-412C-A545-225ECCA715D4}"/>
    <cellStyle name="SAPBEXexcCritical6 21 3" xfId="7294" xr:uid="{C40B35F0-82E2-4618-9957-ADA8F3FD213F}"/>
    <cellStyle name="SAPBEXexcCritical6 21 3 2" xfId="28784" xr:uid="{F6396B17-A766-4A8C-94A4-A9787F3BCED3}"/>
    <cellStyle name="SAPBEXexcCritical6 21 4" xfId="25010" xr:uid="{22B9761F-2D28-42C4-8B56-D3BA88183AF6}"/>
    <cellStyle name="SAPBEXexcCritical6 21 5" xfId="45911" xr:uid="{467B085B-5AD3-4400-95DE-F92A6BEBB0BD}"/>
    <cellStyle name="SAPBEXexcCritical6 22" xfId="3065" xr:uid="{101885D8-FBC4-4054-AE06-B4D3FBE0ABF1}"/>
    <cellStyle name="SAPBEXexcCritical6 22 2" xfId="5015" xr:uid="{2EE655DC-881B-4A7B-B23C-C552C8C4CDB5}"/>
    <cellStyle name="SAPBEXexcCritical6 22 2 2" xfId="8784" xr:uid="{2D68319D-00C9-4AEC-A04B-64A9E987DDFC}"/>
    <cellStyle name="SAPBEXexcCritical6 22 2 2 2" xfId="30274" xr:uid="{5783D143-40D9-4F7E-A58B-7624422899FB}"/>
    <cellStyle name="SAPBEXexcCritical6 22 2 3" xfId="26505" xr:uid="{A6F06879-9425-4164-8A22-25FCFAB23182}"/>
    <cellStyle name="SAPBEXexcCritical6 22 2 4" xfId="47648" xr:uid="{C8EA89E6-3987-49C9-ACEA-B1103A886B38}"/>
    <cellStyle name="SAPBEXexcCritical6 22 3" xfId="6891" xr:uid="{96BEECB7-537A-4092-AD2E-4DEBF34C15E6}"/>
    <cellStyle name="SAPBEXexcCritical6 22 3 2" xfId="28381" xr:uid="{E7DC9C6B-CB13-43F2-8082-A50F5140199A}"/>
    <cellStyle name="SAPBEXexcCritical6 22 4" xfId="24607" xr:uid="{C97A4E28-0D75-4948-8471-AFC2DC6DEF2D}"/>
    <cellStyle name="SAPBEXexcCritical6 22 5" xfId="45912" xr:uid="{5AA25DA5-1FE4-45A5-9CE4-44C910F9A426}"/>
    <cellStyle name="SAPBEXexcCritical6 23" xfId="3549" xr:uid="{37429EE0-6B3D-4CDF-B231-48E1E27397AC}"/>
    <cellStyle name="SAPBEXexcCritical6 23 2" xfId="5016" xr:uid="{3CBDC7D5-4357-48D5-96F1-14F9C92A52BD}"/>
    <cellStyle name="SAPBEXexcCritical6 23 2 2" xfId="8785" xr:uid="{E4DF632D-8D63-4DF8-A646-6A2ACE2B1432}"/>
    <cellStyle name="SAPBEXexcCritical6 23 2 2 2" xfId="30275" xr:uid="{2F35EB8E-0B48-47CB-9041-AB64CD61E4AD}"/>
    <cellStyle name="SAPBEXexcCritical6 23 2 3" xfId="26506" xr:uid="{7BC413D2-CD71-4A4E-8032-4F770532EB41}"/>
    <cellStyle name="SAPBEXexcCritical6 23 2 4" xfId="47649" xr:uid="{F07F9F05-6EDE-43DE-9EE2-E61E5E9561BF}"/>
    <cellStyle name="SAPBEXexcCritical6 23 3" xfId="7367" xr:uid="{BFA4BC3D-3275-44BE-ADE9-D6CFEA5E3FA7}"/>
    <cellStyle name="SAPBEXexcCritical6 23 3 2" xfId="28857" xr:uid="{70B8C321-50BC-4979-97CE-AE33E31864E5}"/>
    <cellStyle name="SAPBEXexcCritical6 23 4" xfId="25083" xr:uid="{99083B4D-E06B-450D-9264-4C8E42FB98DB}"/>
    <cellStyle name="SAPBEXexcCritical6 23 5" xfId="45913" xr:uid="{B75E887B-FEB4-4248-85AC-02F04E249B8C}"/>
    <cellStyle name="SAPBEXexcCritical6 24" xfId="5000" xr:uid="{EAB4E5B6-868A-49AF-9994-6715F373504C}"/>
    <cellStyle name="SAPBEXexcCritical6 24 2" xfId="8769" xr:uid="{F74ADCBE-E5F4-4DFA-ABA4-E892C53E9D59}"/>
    <cellStyle name="SAPBEXexcCritical6 24 2 2" xfId="30259" xr:uid="{A412FFF1-5DA9-4451-A4C9-6EC3A2C903D8}"/>
    <cellStyle name="SAPBEXexcCritical6 24 3" xfId="26490" xr:uid="{400608D4-7960-4F7C-B0A5-34F243C591B5}"/>
    <cellStyle name="SAPBEXexcCritical6 24 4" xfId="47633" xr:uid="{030DC624-5320-4C2F-9FDD-C34D918576ED}"/>
    <cellStyle name="SAPBEXexcCritical6 25" xfId="6905" xr:uid="{6C2B2A85-2F45-494D-9C07-21A964F11CC7}"/>
    <cellStyle name="SAPBEXexcCritical6 25 2" xfId="28395" xr:uid="{77FA9DF6-5099-4318-A4B1-49DDCD5CE34E}"/>
    <cellStyle name="SAPBEXexcCritical6 26" xfId="24621" xr:uid="{1C924125-89F3-4B3F-8FD7-593B80A856E7}"/>
    <cellStyle name="SAPBEXexcCritical6 27" xfId="45897" xr:uid="{FB35EA9A-F74E-4035-AC6D-32D4E8292EFE}"/>
    <cellStyle name="SAPBEXexcCritical6 3" xfId="2359" xr:uid="{53DFF340-58AD-45F7-9100-9859E9F38417}"/>
    <cellStyle name="SAPBEXexcCritical6 3 2" xfId="3462" xr:uid="{7BDF91B2-2CAC-4BE3-8A90-77863A183B65}"/>
    <cellStyle name="SAPBEXexcCritical6 3 2 2" xfId="5018" xr:uid="{E1C3DDD8-7B96-40F2-9641-DAC4E486B70A}"/>
    <cellStyle name="SAPBEXexcCritical6 3 2 2 2" xfId="8787" xr:uid="{0CB8EEEC-3085-4ACD-9031-BCF9456BD4EF}"/>
    <cellStyle name="SAPBEXexcCritical6 3 2 2 2 2" xfId="30277" xr:uid="{60E9AEC9-82A2-462D-8D3C-9321999F8768}"/>
    <cellStyle name="SAPBEXexcCritical6 3 2 2 3" xfId="26508" xr:uid="{353329A9-BCB9-46A7-A3AC-2CBD6C732987}"/>
    <cellStyle name="SAPBEXexcCritical6 3 2 2 4" xfId="47651" xr:uid="{ACBD1AE0-3A81-4CD2-BF23-0DD5745FFDE9}"/>
    <cellStyle name="SAPBEXexcCritical6 3 2 3" xfId="7285" xr:uid="{EB118B46-A630-4C71-9CB4-4189C349C53C}"/>
    <cellStyle name="SAPBEXexcCritical6 3 2 3 2" xfId="28775" xr:uid="{0B34F02B-CCC1-434C-AC7F-4178F4459EEA}"/>
    <cellStyle name="SAPBEXexcCritical6 3 2 4" xfId="25001" xr:uid="{4004D24E-06A5-4020-A040-4F5F9D36AE40}"/>
    <cellStyle name="SAPBEXexcCritical6 3 2 5" xfId="45915" xr:uid="{7322EA7D-D91D-4E90-9329-6663B6987B5A}"/>
    <cellStyle name="SAPBEXexcCritical6 3 3" xfId="5017" xr:uid="{295CA9A4-45EE-4D06-AF54-DC8756A015DB}"/>
    <cellStyle name="SAPBEXexcCritical6 3 3 2" xfId="8786" xr:uid="{B79AD7BB-F61E-48C3-8B80-F8591D7D38CC}"/>
    <cellStyle name="SAPBEXexcCritical6 3 3 2 2" xfId="30276" xr:uid="{AD0EAD1B-EB64-40E3-8555-56AD81010CD4}"/>
    <cellStyle name="SAPBEXexcCritical6 3 3 3" xfId="26507" xr:uid="{20238558-D452-401D-ACDC-0C0641A45467}"/>
    <cellStyle name="SAPBEXexcCritical6 3 3 4" xfId="47650" xr:uid="{87159F65-CD2F-4B3A-A726-690A97D66220}"/>
    <cellStyle name="SAPBEXexcCritical6 3 4" xfId="6422" xr:uid="{61B87C0D-2E27-4E2F-8B73-3B4C3ED692A1}"/>
    <cellStyle name="SAPBEXexcCritical6 3 4 2" xfId="27911" xr:uid="{2BC5FCC5-DAD1-4FA0-A46E-4627CAF52A82}"/>
    <cellStyle name="SAPBEXexcCritical6 3 5" xfId="24071" xr:uid="{C456278B-4A75-4A5F-969E-E3EFAC530C3D}"/>
    <cellStyle name="SAPBEXexcCritical6 3 6" xfId="45914" xr:uid="{4B98861F-0635-462A-B36B-C2A45F6C6EC2}"/>
    <cellStyle name="SAPBEXexcCritical6 4" xfId="2997" xr:uid="{B6DEA72B-0FF2-44B0-B384-14A30A9241DA}"/>
    <cellStyle name="SAPBEXexcCritical6 4 2" xfId="3130" xr:uid="{8EA7F474-24D9-43D1-B711-6FF58F6EC1D9}"/>
    <cellStyle name="SAPBEXexcCritical6 4 2 2" xfId="5020" xr:uid="{FEAEBECD-809A-4297-93CF-2F6BCB33DF3E}"/>
    <cellStyle name="SAPBEXexcCritical6 4 2 2 2" xfId="8789" xr:uid="{419C4C12-2D52-4E23-8214-EAC366D057BE}"/>
    <cellStyle name="SAPBEXexcCritical6 4 2 2 2 2" xfId="30279" xr:uid="{B221B133-5443-4151-98D5-0B67A101EC8C}"/>
    <cellStyle name="SAPBEXexcCritical6 4 2 2 3" xfId="26510" xr:uid="{BA760DDC-5213-4E9A-A45D-AD61AA8545E9}"/>
    <cellStyle name="SAPBEXexcCritical6 4 2 2 4" xfId="47653" xr:uid="{E5B250CC-9A45-4190-8A7F-EF6232F1C08C}"/>
    <cellStyle name="SAPBEXexcCritical6 4 2 3" xfId="6955" xr:uid="{68C39EB3-16A9-4892-BA5D-2D2B024D12D6}"/>
    <cellStyle name="SAPBEXexcCritical6 4 2 3 2" xfId="28445" xr:uid="{29C9F089-879E-4D45-B4C0-E99A7D9F816A}"/>
    <cellStyle name="SAPBEXexcCritical6 4 2 4" xfId="24671" xr:uid="{BBB854B7-165A-452C-B250-ECD700C38465}"/>
    <cellStyle name="SAPBEXexcCritical6 4 2 5" xfId="45917" xr:uid="{EAA5772B-D692-4C9F-93DB-2A3402FAAA55}"/>
    <cellStyle name="SAPBEXexcCritical6 4 3" xfId="5019" xr:uid="{D2F92298-7A0A-4B00-8506-DF1ED7DBE0BD}"/>
    <cellStyle name="SAPBEXexcCritical6 4 3 2" xfId="8788" xr:uid="{6D452B73-0F11-46AB-A804-D04F1FBF8AE7}"/>
    <cellStyle name="SAPBEXexcCritical6 4 3 2 2" xfId="30278" xr:uid="{920244F9-A41E-41D0-97F3-2877C2CA1AD2}"/>
    <cellStyle name="SAPBEXexcCritical6 4 3 3" xfId="26509" xr:uid="{1E2C3D62-9B31-4881-A0E8-589F376617F2}"/>
    <cellStyle name="SAPBEXexcCritical6 4 3 4" xfId="47652" xr:uid="{AF0DA56A-D659-41B2-B342-F43CFD65569C}"/>
    <cellStyle name="SAPBEXexcCritical6 4 4" xfId="6824" xr:uid="{3B561705-5396-4A1F-99D7-EF89C9327812}"/>
    <cellStyle name="SAPBEXexcCritical6 4 4 2" xfId="28314" xr:uid="{F9FCA1E8-F3CB-4822-8B61-6D28A9894CFE}"/>
    <cellStyle name="SAPBEXexcCritical6 4 5" xfId="24540" xr:uid="{959DBEE5-26DB-4454-9FEA-07C115F2D6C5}"/>
    <cellStyle name="SAPBEXexcCritical6 4 6" xfId="45916" xr:uid="{3B242AF1-FC27-42D5-A88D-3F6B9C91584D}"/>
    <cellStyle name="SAPBEXexcCritical6 5" xfId="3189" xr:uid="{64CFBFD1-80B2-407F-83D3-2547E5E7BEC9}"/>
    <cellStyle name="SAPBEXexcCritical6 5 2" xfId="3528" xr:uid="{21B6D006-5F82-404E-9FC1-B035FDAD175C}"/>
    <cellStyle name="SAPBEXexcCritical6 5 2 2" xfId="5022" xr:uid="{27B27AC5-2C72-49B4-B378-2D7DB95144C5}"/>
    <cellStyle name="SAPBEXexcCritical6 5 2 2 2" xfId="8791" xr:uid="{3DA31216-C7BD-47E7-82CF-20F6BB55EF76}"/>
    <cellStyle name="SAPBEXexcCritical6 5 2 2 2 2" xfId="30281" xr:uid="{B5562AB0-F9DD-4B27-8B85-18E7AFAECE22}"/>
    <cellStyle name="SAPBEXexcCritical6 5 2 2 3" xfId="26512" xr:uid="{0DB19E10-4B58-4940-A902-BCAD60626F37}"/>
    <cellStyle name="SAPBEXexcCritical6 5 2 2 4" xfId="47655" xr:uid="{85DB578E-7F95-4F2C-8ED7-152AC3E36370}"/>
    <cellStyle name="SAPBEXexcCritical6 5 2 3" xfId="7347" xr:uid="{EFF19D27-DEFB-487D-82C3-90ED292E9BA1}"/>
    <cellStyle name="SAPBEXexcCritical6 5 2 3 2" xfId="28837" xr:uid="{32DBE00E-A77E-477C-B25B-055203FDC0AB}"/>
    <cellStyle name="SAPBEXexcCritical6 5 2 4" xfId="25063" xr:uid="{D1BE68FB-81DF-4ED9-BD56-89A13554AE00}"/>
    <cellStyle name="SAPBEXexcCritical6 5 2 5" xfId="45919" xr:uid="{AB0FB2E6-1A8D-4BAE-96F4-09A3EC6EDA86}"/>
    <cellStyle name="SAPBEXexcCritical6 5 3" xfId="5021" xr:uid="{0DA7E8E2-4BBA-4B1C-9568-03D6C308E7DD}"/>
    <cellStyle name="SAPBEXexcCritical6 5 3 2" xfId="8790" xr:uid="{959A2CCF-2220-4AB6-AFA4-FB260F8E47C0}"/>
    <cellStyle name="SAPBEXexcCritical6 5 3 2 2" xfId="30280" xr:uid="{04837632-D40B-4EBB-9A94-F6B9D79C6C4B}"/>
    <cellStyle name="SAPBEXexcCritical6 5 3 3" xfId="26511" xr:uid="{3E9BABEE-3019-4D8E-85BE-1BB0F46E7416}"/>
    <cellStyle name="SAPBEXexcCritical6 5 3 4" xfId="47654" xr:uid="{DF76A62A-105B-4BFE-AFC2-6F448EE6D8A1}"/>
    <cellStyle name="SAPBEXexcCritical6 5 4" xfId="7016" xr:uid="{FBF83D34-2395-4EDB-ABD0-027C7DB99C5B}"/>
    <cellStyle name="SAPBEXexcCritical6 5 4 2" xfId="28506" xr:uid="{5C16BCEB-457E-4257-AC31-2636A999D99D}"/>
    <cellStyle name="SAPBEXexcCritical6 5 5" xfId="24732" xr:uid="{B347C0A7-9D2B-48A1-960F-4F5147285A35}"/>
    <cellStyle name="SAPBEXexcCritical6 5 6" xfId="45918" xr:uid="{E5CB03FE-2305-4DB0-8734-CB732E00D892}"/>
    <cellStyle name="SAPBEXexcCritical6 6" xfId="3494" xr:uid="{6E9583FF-31A9-40D5-A626-31F4C61DA06B}"/>
    <cellStyle name="SAPBEXexcCritical6 6 2" xfId="3288" xr:uid="{C437078D-F837-4A42-B351-99A54BBEDCF9}"/>
    <cellStyle name="SAPBEXexcCritical6 6 2 2" xfId="5024" xr:uid="{D63BD0A2-1548-4CBB-AF7A-4202A832DF98}"/>
    <cellStyle name="SAPBEXexcCritical6 6 2 2 2" xfId="8793" xr:uid="{67B3FA43-C2FF-4678-BAD2-877CAED2091F}"/>
    <cellStyle name="SAPBEXexcCritical6 6 2 2 2 2" xfId="30283" xr:uid="{E12132B9-BA82-4FC2-856B-CFE46C0D8266}"/>
    <cellStyle name="SAPBEXexcCritical6 6 2 2 3" xfId="26514" xr:uid="{E76A6D81-2C10-4372-B3A7-C87AEF9CAE54}"/>
    <cellStyle name="SAPBEXexcCritical6 6 2 2 4" xfId="47657" xr:uid="{0874D65F-B66F-4257-8D99-1092768A88C4}"/>
    <cellStyle name="SAPBEXexcCritical6 6 2 3" xfId="7112" xr:uid="{641F2154-E46D-473B-A19F-1EA6DE45F775}"/>
    <cellStyle name="SAPBEXexcCritical6 6 2 3 2" xfId="28602" xr:uid="{F1A404A9-D2D7-4DAF-A0C4-76CAF347CD91}"/>
    <cellStyle name="SAPBEXexcCritical6 6 2 4" xfId="24828" xr:uid="{06D8FC86-FA94-4F3C-932F-A84271F88C4A}"/>
    <cellStyle name="SAPBEXexcCritical6 6 2 5" xfId="45921" xr:uid="{D285725E-AF47-4B10-84C8-983F5D58AC59}"/>
    <cellStyle name="SAPBEXexcCritical6 6 3" xfId="5023" xr:uid="{D9F3613B-B386-4434-926A-1B2B1F71AFF2}"/>
    <cellStyle name="SAPBEXexcCritical6 6 3 2" xfId="8792" xr:uid="{0196E870-DD7E-4D24-9F14-9CFD076FAB28}"/>
    <cellStyle name="SAPBEXexcCritical6 6 3 2 2" xfId="30282" xr:uid="{FED87F44-A299-4829-8E22-56B5B3A6BB57}"/>
    <cellStyle name="SAPBEXexcCritical6 6 3 3" xfId="26513" xr:uid="{70EB6518-BA6C-43BE-801D-E6FD7697ABE5}"/>
    <cellStyle name="SAPBEXexcCritical6 6 3 4" xfId="47656" xr:uid="{5F1A6E70-5114-4E90-83F6-81752A4382C3}"/>
    <cellStyle name="SAPBEXexcCritical6 6 4" xfId="7315" xr:uid="{84D134C0-81C1-4ED4-A703-C703E544CC75}"/>
    <cellStyle name="SAPBEXexcCritical6 6 4 2" xfId="28805" xr:uid="{36CBC262-4B46-46F9-BC57-D876633E44C6}"/>
    <cellStyle name="SAPBEXexcCritical6 6 5" xfId="25031" xr:uid="{4E6FE7A2-BB86-4775-988C-4E8D142BA5FF}"/>
    <cellStyle name="SAPBEXexcCritical6 6 6" xfId="45920" xr:uid="{15E69084-5804-4654-B3E5-5BF52DC9CF91}"/>
    <cellStyle name="SAPBEXexcCritical6 7" xfId="2501" xr:uid="{666F1E2B-B9AF-4694-BE84-20A3A10E0703}"/>
    <cellStyle name="SAPBEXexcCritical6 7 2" xfId="3543" xr:uid="{1D0EAF6E-40EB-44F3-87B1-F67B48596FB6}"/>
    <cellStyle name="SAPBEXexcCritical6 7 2 2" xfId="5026" xr:uid="{4E2CE30D-DD80-403E-94B8-60AC691E25AE}"/>
    <cellStyle name="SAPBEXexcCritical6 7 2 2 2" xfId="8795" xr:uid="{60C0FFBE-2D61-4B66-86E0-AD4E5A173833}"/>
    <cellStyle name="SAPBEXexcCritical6 7 2 2 2 2" xfId="30285" xr:uid="{1CD27D92-13B8-4E44-BD47-BECB9632201E}"/>
    <cellStyle name="SAPBEXexcCritical6 7 2 2 3" xfId="26516" xr:uid="{6F8EC02B-50D9-4024-B370-98BEA73A5286}"/>
    <cellStyle name="SAPBEXexcCritical6 7 2 2 4" xfId="47659" xr:uid="{3DC23AE1-E9E8-47F8-BE54-C494B11C4368}"/>
    <cellStyle name="SAPBEXexcCritical6 7 2 3" xfId="7362" xr:uid="{1444503C-201C-4601-801F-4FFA5FD940A4}"/>
    <cellStyle name="SAPBEXexcCritical6 7 2 3 2" xfId="28852" xr:uid="{59E35C2B-3405-47E9-9AA4-25174EFFE6CD}"/>
    <cellStyle name="SAPBEXexcCritical6 7 2 4" xfId="25078" xr:uid="{473F158B-8D84-4548-881C-A85703876557}"/>
    <cellStyle name="SAPBEXexcCritical6 7 2 5" xfId="45923" xr:uid="{04B6186E-301E-4D3D-9CBB-EE03EE71C0D2}"/>
    <cellStyle name="SAPBEXexcCritical6 7 3" xfId="5025" xr:uid="{F1589831-A9F9-468C-975C-11D0E9F8FE2F}"/>
    <cellStyle name="SAPBEXexcCritical6 7 3 2" xfId="8794" xr:uid="{E25765FE-6DA5-47F3-9BB4-A668A17C5CCC}"/>
    <cellStyle name="SAPBEXexcCritical6 7 3 2 2" xfId="30284" xr:uid="{8C763017-971C-4534-B869-F0845264880B}"/>
    <cellStyle name="SAPBEXexcCritical6 7 3 3" xfId="26515" xr:uid="{F60F6753-3181-4E94-B214-388294DC8BFB}"/>
    <cellStyle name="SAPBEXexcCritical6 7 3 4" xfId="47658" xr:uid="{96D61D39-81EA-4D38-9D94-8705F720CAF7}"/>
    <cellStyle name="SAPBEXexcCritical6 7 4" xfId="6479" xr:uid="{D1A70A0E-94F0-492C-9B0C-83877BBF913D}"/>
    <cellStyle name="SAPBEXexcCritical6 7 4 2" xfId="27968" xr:uid="{E4A92A58-2A19-4419-91A6-25F0B5DB25E7}"/>
    <cellStyle name="SAPBEXexcCritical6 7 5" xfId="24186" xr:uid="{5D2AA0CF-23E8-4D8D-9F02-A72B6ACA1AD3}"/>
    <cellStyle name="SAPBEXexcCritical6 7 6" xfId="45922" xr:uid="{B5113A84-8F7E-404E-B9C8-228601D61CB7}"/>
    <cellStyle name="SAPBEXexcCritical6 8" xfId="3068" xr:uid="{671D32DC-472F-427C-9050-D62BD7B68D70}"/>
    <cellStyle name="SAPBEXexcCritical6 8 2" xfId="2494" xr:uid="{3B66C399-8837-404C-8744-A3911E82F339}"/>
    <cellStyle name="SAPBEXexcCritical6 8 2 2" xfId="5028" xr:uid="{5947D6EE-C641-4AD8-A2ED-FD63B19A68CF}"/>
    <cellStyle name="SAPBEXexcCritical6 8 2 2 2" xfId="8797" xr:uid="{FF2AE72C-73A2-4930-899B-B4EA6BB97354}"/>
    <cellStyle name="SAPBEXexcCritical6 8 2 2 2 2" xfId="30287" xr:uid="{3DD501E5-AF92-4FC7-9794-43E79108D289}"/>
    <cellStyle name="SAPBEXexcCritical6 8 2 2 3" xfId="26518" xr:uid="{61CE4692-E1C7-4862-8BA3-EE848E916205}"/>
    <cellStyle name="SAPBEXexcCritical6 8 2 2 4" xfId="47661" xr:uid="{2F55C59F-E71D-4732-8EFF-BD186E211F8D}"/>
    <cellStyle name="SAPBEXexcCritical6 8 2 3" xfId="6472" xr:uid="{BAC760F7-53D0-4E54-985B-C4D60FA6E833}"/>
    <cellStyle name="SAPBEXexcCritical6 8 2 3 2" xfId="27961" xr:uid="{1A0E7D5C-F1A9-4BCA-BC91-22E6CEA163E9}"/>
    <cellStyle name="SAPBEXexcCritical6 8 2 4" xfId="24179" xr:uid="{9B8CBD2E-EE95-4863-AAE9-98511E0C3E00}"/>
    <cellStyle name="SAPBEXexcCritical6 8 2 5" xfId="45925" xr:uid="{6EF335D3-6BE5-49CF-9B37-128C36893E14}"/>
    <cellStyle name="SAPBEXexcCritical6 8 3" xfId="5027" xr:uid="{F36B9791-5A1B-440E-96EB-CBBE31328A46}"/>
    <cellStyle name="SAPBEXexcCritical6 8 3 2" xfId="8796" xr:uid="{B96CF6CA-EBA9-4A71-B5D9-F08C6E12EC7B}"/>
    <cellStyle name="SAPBEXexcCritical6 8 3 2 2" xfId="30286" xr:uid="{09AD9A4E-9C57-448D-A74A-9279F7F9CC69}"/>
    <cellStyle name="SAPBEXexcCritical6 8 3 3" xfId="26517" xr:uid="{98C568A9-B2C9-47D4-ACE5-D7992E187397}"/>
    <cellStyle name="SAPBEXexcCritical6 8 3 4" xfId="47660" xr:uid="{FEB8BB36-BCDA-4860-8EB1-49DCC65DA810}"/>
    <cellStyle name="SAPBEXexcCritical6 8 4" xfId="6894" xr:uid="{A6D099E2-0DC5-41CD-B06E-EA5F1358F044}"/>
    <cellStyle name="SAPBEXexcCritical6 8 4 2" xfId="28384" xr:uid="{816DC695-CB2B-4D4E-9959-639A847F2954}"/>
    <cellStyle name="SAPBEXexcCritical6 8 5" xfId="24610" xr:uid="{3456F700-3F1A-4B54-AE88-9862A79AA2E1}"/>
    <cellStyle name="SAPBEXexcCritical6 8 6" xfId="45924" xr:uid="{A475904C-CF0D-4BD0-BE14-DDF845780E8B}"/>
    <cellStyle name="SAPBEXexcCritical6 9" xfId="3013" xr:uid="{75298E0D-D85D-4890-BAB8-3C576880C43B}"/>
    <cellStyle name="SAPBEXexcCritical6 9 2" xfId="2363" xr:uid="{0C823CF2-D8FA-4AA5-852B-F6BD1B1CAB34}"/>
    <cellStyle name="SAPBEXexcCritical6 9 2 2" xfId="5030" xr:uid="{616B6133-AC1C-4F08-91BC-A7670FF990F1}"/>
    <cellStyle name="SAPBEXexcCritical6 9 2 2 2" xfId="8799" xr:uid="{592F6DC3-2DA5-4B6B-BB65-2F5A30EB23E6}"/>
    <cellStyle name="SAPBEXexcCritical6 9 2 2 2 2" xfId="30289" xr:uid="{03005AFC-4F1F-4D42-B94C-654881C37C4A}"/>
    <cellStyle name="SAPBEXexcCritical6 9 2 2 3" xfId="26520" xr:uid="{FC7B6695-C0C2-40F2-84AE-923375BA1A11}"/>
    <cellStyle name="SAPBEXexcCritical6 9 2 2 4" xfId="47663" xr:uid="{3790C92A-0872-484C-B21B-64FB32BDF0EC}"/>
    <cellStyle name="SAPBEXexcCritical6 9 2 3" xfId="6426" xr:uid="{0DF0F1B9-E21C-4CF0-AA72-BB69CAD9F29B}"/>
    <cellStyle name="SAPBEXexcCritical6 9 2 3 2" xfId="27915" xr:uid="{835A0194-A5F0-405E-BFE5-5E281F4F4EFE}"/>
    <cellStyle name="SAPBEXexcCritical6 9 2 4" xfId="24075" xr:uid="{E0D4709B-9B6F-45DF-B243-AAD5D278BEA1}"/>
    <cellStyle name="SAPBEXexcCritical6 9 2 5" xfId="45927" xr:uid="{8579BC4A-F29C-4AA7-847D-0EFF71F28E37}"/>
    <cellStyle name="SAPBEXexcCritical6 9 3" xfId="5029" xr:uid="{C4788A3E-8983-46E0-9E62-24C490565AEA}"/>
    <cellStyle name="SAPBEXexcCritical6 9 3 2" xfId="8798" xr:uid="{479E8BF8-408E-49B6-B51E-D745850622D6}"/>
    <cellStyle name="SAPBEXexcCritical6 9 3 2 2" xfId="30288" xr:uid="{11880E88-1116-45C7-AB8E-DBB043281650}"/>
    <cellStyle name="SAPBEXexcCritical6 9 3 3" xfId="26519" xr:uid="{D0AA0BE3-4A1E-4A99-8383-446803CA8BCB}"/>
    <cellStyle name="SAPBEXexcCritical6 9 3 4" xfId="47662" xr:uid="{96C192AA-875F-43D4-8F8D-FCEA565AA64C}"/>
    <cellStyle name="SAPBEXexcCritical6 9 4" xfId="6840" xr:uid="{2AF7AE97-8A00-4DE6-90D3-F5FBF8FD8F85}"/>
    <cellStyle name="SAPBEXexcCritical6 9 4 2" xfId="28330" xr:uid="{231C7934-2DFA-4905-9490-FE9F48D0E793}"/>
    <cellStyle name="SAPBEXexcCritical6 9 5" xfId="24556" xr:uid="{47EF2A27-0852-462A-A9C1-6BE7AA583FAD}"/>
    <cellStyle name="SAPBEXexcCritical6 9 6" xfId="45926" xr:uid="{094640AB-F583-4BE4-9563-ABA70C2C0076}"/>
    <cellStyle name="SAPBEXexcGood1" xfId="2968" xr:uid="{019DD102-23A3-4B35-A03F-4808D05CCAD1}"/>
    <cellStyle name="SAPBEXexcGood1 10" xfId="2961" xr:uid="{EB82F754-9F5A-4D20-B7F0-710A40B9A1F7}"/>
    <cellStyle name="SAPBEXexcGood1 10 2" xfId="5032" xr:uid="{01CACDA5-D6AB-428A-A295-0AE934B6C52A}"/>
    <cellStyle name="SAPBEXexcGood1 10 2 2" xfId="8801" xr:uid="{88CBD773-7E14-47B0-8DE0-DF66DCAE79B9}"/>
    <cellStyle name="SAPBEXexcGood1 10 2 2 2" xfId="30291" xr:uid="{55DE218D-20D6-4930-8F0A-0FF0BA166469}"/>
    <cellStyle name="SAPBEXexcGood1 10 2 3" xfId="26522" xr:uid="{6078D1A0-A0CE-4F7F-AF69-964A0276C8BF}"/>
    <cellStyle name="SAPBEXexcGood1 10 2 4" xfId="47665" xr:uid="{D55977BB-8FF8-4181-B1ED-F026E0A4F3ED}"/>
    <cellStyle name="SAPBEXexcGood1 10 3" xfId="6789" xr:uid="{3F275080-2D06-4392-83DB-CB1C340A3828}"/>
    <cellStyle name="SAPBEXexcGood1 10 3 2" xfId="28279" xr:uid="{B89E4F4D-5E1D-4A31-8B1F-84A25B9C1202}"/>
    <cellStyle name="SAPBEXexcGood1 10 4" xfId="24505" xr:uid="{AE79B8CC-C499-4B1E-9023-B33BA688448E}"/>
    <cellStyle name="SAPBEXexcGood1 10 5" xfId="45929" xr:uid="{D3A10835-0D62-4A3F-A00F-9369C6C05D64}"/>
    <cellStyle name="SAPBEXexcGood1 11" xfId="3053" xr:uid="{DE1C7393-2C3F-43A1-932F-903934D3FFB0}"/>
    <cellStyle name="SAPBEXexcGood1 11 2" xfId="5033" xr:uid="{FDCF6E0C-80BA-48D7-9831-06D5E3A6A059}"/>
    <cellStyle name="SAPBEXexcGood1 11 2 2" xfId="8802" xr:uid="{C192105F-74FD-406B-ABD9-241CF69C93FA}"/>
    <cellStyle name="SAPBEXexcGood1 11 2 2 2" xfId="30292" xr:uid="{6606C149-DA84-41F5-9D5F-7001B4E427D6}"/>
    <cellStyle name="SAPBEXexcGood1 11 2 3" xfId="26523" xr:uid="{677C067D-47E3-4696-A480-449B240B6675}"/>
    <cellStyle name="SAPBEXexcGood1 11 2 4" xfId="47666" xr:uid="{C57471F3-E626-47B3-B21F-DB610D0A514F}"/>
    <cellStyle name="SAPBEXexcGood1 11 3" xfId="6879" xr:uid="{E4036075-B999-4F88-BE97-D4B164279B35}"/>
    <cellStyle name="SAPBEXexcGood1 11 3 2" xfId="28369" xr:uid="{AFEE3CD6-FAF8-4B7B-8B92-7EEE59484F90}"/>
    <cellStyle name="SAPBEXexcGood1 11 4" xfId="24595" xr:uid="{6C96942D-4E2D-4814-B6D5-ED11BC271496}"/>
    <cellStyle name="SAPBEXexcGood1 11 5" xfId="45930" xr:uid="{3CA00905-B810-4F40-B2C6-7022650950F2}"/>
    <cellStyle name="SAPBEXexcGood1 12" xfId="3159" xr:uid="{A7E93F36-52DB-4479-9E54-D17F4B9D90D9}"/>
    <cellStyle name="SAPBEXexcGood1 12 2" xfId="5034" xr:uid="{5CD26516-AF70-424E-A501-5D27F7DE41FB}"/>
    <cellStyle name="SAPBEXexcGood1 12 2 2" xfId="8803" xr:uid="{4DD16011-96D1-4D87-9CC8-59EA778E334E}"/>
    <cellStyle name="SAPBEXexcGood1 12 2 2 2" xfId="30293" xr:uid="{53968028-3888-40FE-B748-F63BDB726E87}"/>
    <cellStyle name="SAPBEXexcGood1 12 2 3" xfId="26524" xr:uid="{16F03257-8130-4023-8B5D-4AE4986CC865}"/>
    <cellStyle name="SAPBEXexcGood1 12 2 4" xfId="47667" xr:uid="{FDDAED5A-E1A8-4A9B-8F1A-3B6C12DAA6FE}"/>
    <cellStyle name="SAPBEXexcGood1 12 3" xfId="6986" xr:uid="{49707A60-8140-46B5-98F9-F5B5A911713F}"/>
    <cellStyle name="SAPBEXexcGood1 12 3 2" xfId="28476" xr:uid="{5A114CE1-F862-4D64-9240-C7861103CDBC}"/>
    <cellStyle name="SAPBEXexcGood1 12 4" xfId="24702" xr:uid="{5F44B337-79D0-4194-97C1-74DFEAB5C531}"/>
    <cellStyle name="SAPBEXexcGood1 12 5" xfId="45931" xr:uid="{BFE4FB03-E3C7-4328-8B38-43D078479331}"/>
    <cellStyle name="SAPBEXexcGood1 13" xfId="2686" xr:uid="{78A973DC-BB6D-4A61-A01E-885F743F583E}"/>
    <cellStyle name="SAPBEXexcGood1 13 2" xfId="5035" xr:uid="{DF0886D1-4EF2-4D34-A683-C82332799B80}"/>
    <cellStyle name="SAPBEXexcGood1 13 2 2" xfId="8804" xr:uid="{6B44E7B9-5193-4AA9-950C-0DB370518636}"/>
    <cellStyle name="SAPBEXexcGood1 13 2 2 2" xfId="30294" xr:uid="{C73422E5-2400-464C-857F-0CF0862C875E}"/>
    <cellStyle name="SAPBEXexcGood1 13 2 3" xfId="26525" xr:uid="{7FACF168-1A8A-4FA8-8D1B-99773036504B}"/>
    <cellStyle name="SAPBEXexcGood1 13 2 4" xfId="47668" xr:uid="{B2292E18-F757-4655-923F-FC1A974A9F1B}"/>
    <cellStyle name="SAPBEXexcGood1 13 3" xfId="6583" xr:uid="{26F63CA8-2621-4CB1-BCE0-F906BBC8E5E1}"/>
    <cellStyle name="SAPBEXexcGood1 13 3 2" xfId="28072" xr:uid="{B52DF0F5-B0D4-4ED7-8388-90CA8086D342}"/>
    <cellStyle name="SAPBEXexcGood1 13 4" xfId="24290" xr:uid="{BAD49478-43A6-4B91-9399-DE425E106FB8}"/>
    <cellStyle name="SAPBEXexcGood1 13 5" xfId="45932" xr:uid="{FCEAEDCD-AAE2-4555-A168-3C953C539144}"/>
    <cellStyle name="SAPBEXexcGood1 14" xfId="3400" xr:uid="{1A852EF5-B9CB-40BF-A01D-902C96B73D70}"/>
    <cellStyle name="SAPBEXexcGood1 14 2" xfId="5036" xr:uid="{E5E1A8FF-6A25-4AE8-9366-36943E5EB003}"/>
    <cellStyle name="SAPBEXexcGood1 14 2 2" xfId="8805" xr:uid="{795B9CD8-CF1C-461C-AD7F-CAEA4EEDA480}"/>
    <cellStyle name="SAPBEXexcGood1 14 2 2 2" xfId="30295" xr:uid="{D0A2F675-AB1A-49AE-9A66-D7BC96492C49}"/>
    <cellStyle name="SAPBEXexcGood1 14 2 3" xfId="26526" xr:uid="{F833FE6D-4A23-413D-A6BD-309C3F68EC76}"/>
    <cellStyle name="SAPBEXexcGood1 14 2 4" xfId="47669" xr:uid="{68230CF6-F836-4BE9-B919-6CA1F5548E6B}"/>
    <cellStyle name="SAPBEXexcGood1 14 3" xfId="7226" xr:uid="{4ECE90CA-41BB-404F-B601-A9FD0A424E20}"/>
    <cellStyle name="SAPBEXexcGood1 14 3 2" xfId="28716" xr:uid="{9DB590E4-1F33-433F-A9CF-ADBF72C6F43F}"/>
    <cellStyle name="SAPBEXexcGood1 14 4" xfId="24942" xr:uid="{41674FC3-24B1-45D1-9DCE-0CF9809759D9}"/>
    <cellStyle name="SAPBEXexcGood1 14 5" xfId="45933" xr:uid="{F6ACE101-DDB8-4199-AF3D-4FF5CF028C02}"/>
    <cellStyle name="SAPBEXexcGood1 15" xfId="3363" xr:uid="{5260FEBC-F5AF-44A2-9F8B-1791113EF050}"/>
    <cellStyle name="SAPBEXexcGood1 15 2" xfId="5037" xr:uid="{786ED9B1-9193-4733-B081-0A8F5C2F628D}"/>
    <cellStyle name="SAPBEXexcGood1 15 2 2" xfId="8806" xr:uid="{695F2483-0337-478F-90FB-4DB050CADB4A}"/>
    <cellStyle name="SAPBEXexcGood1 15 2 2 2" xfId="30296" xr:uid="{1A0DEB50-1B07-41C7-902D-807BDB486186}"/>
    <cellStyle name="SAPBEXexcGood1 15 2 3" xfId="26527" xr:uid="{49002810-CB30-4B0D-BFFE-6A6D3A52B9C8}"/>
    <cellStyle name="SAPBEXexcGood1 15 2 4" xfId="47670" xr:uid="{C531E37C-4A48-45DA-A37C-8F8869A3D46A}"/>
    <cellStyle name="SAPBEXexcGood1 15 3" xfId="7189" xr:uid="{27E89AD0-EBE9-4492-B59D-B014E9A834C7}"/>
    <cellStyle name="SAPBEXexcGood1 15 3 2" xfId="28679" xr:uid="{C9D9F102-0E3B-45FE-B667-574AE2B9D022}"/>
    <cellStyle name="SAPBEXexcGood1 15 4" xfId="24905" xr:uid="{C3D4843E-5081-4758-91DE-C96B2ED67E36}"/>
    <cellStyle name="SAPBEXexcGood1 15 5" xfId="45934" xr:uid="{9442A681-B90C-48D7-8E2D-76A23A39E637}"/>
    <cellStyle name="SAPBEXexcGood1 16" xfId="3323" xr:uid="{D641D42F-08B7-4ED2-B3E8-3DBC7CBCDD72}"/>
    <cellStyle name="SAPBEXexcGood1 16 2" xfId="5038" xr:uid="{8DFD0F31-EA2D-42E2-BA6D-21CF1D5ABA28}"/>
    <cellStyle name="SAPBEXexcGood1 16 2 2" xfId="8807" xr:uid="{24FAB059-DBFC-4138-BAFB-77B35F817971}"/>
    <cellStyle name="SAPBEXexcGood1 16 2 2 2" xfId="30297" xr:uid="{C236D7CC-F0B1-4DD5-A05A-5A261519BBEA}"/>
    <cellStyle name="SAPBEXexcGood1 16 2 3" xfId="26528" xr:uid="{EC44648A-9316-4D3C-B3B9-97E69AB366A8}"/>
    <cellStyle name="SAPBEXexcGood1 16 2 4" xfId="47671" xr:uid="{9ECB08C6-5982-4EE0-897B-018E025D522A}"/>
    <cellStyle name="SAPBEXexcGood1 16 3" xfId="7147" xr:uid="{6A788358-E69B-4C55-B3A0-912D9CA00AFE}"/>
    <cellStyle name="SAPBEXexcGood1 16 3 2" xfId="28637" xr:uid="{2F9BFEF3-19A1-4EFA-B572-F926294C4E39}"/>
    <cellStyle name="SAPBEXexcGood1 16 4" xfId="24864" xr:uid="{82D376AB-5C5E-4A5E-9A9A-750EEC8F7A8D}"/>
    <cellStyle name="SAPBEXexcGood1 16 5" xfId="45935" xr:uid="{E6501CF6-CF8D-4531-A4E8-844C2C2AAB1C}"/>
    <cellStyle name="SAPBEXexcGood1 17" xfId="2634" xr:uid="{06F4280E-F6DE-44CF-B8EA-EEB41893556A}"/>
    <cellStyle name="SAPBEXexcGood1 17 2" xfId="5039" xr:uid="{52C350FE-A0BB-48B2-89B0-6594872DE8E8}"/>
    <cellStyle name="SAPBEXexcGood1 17 2 2" xfId="8808" xr:uid="{72541703-01EA-4FA1-8014-6F10A5975D6A}"/>
    <cellStyle name="SAPBEXexcGood1 17 2 2 2" xfId="30298" xr:uid="{B75CF2AF-098E-4255-B83D-8465FBDFD8CE}"/>
    <cellStyle name="SAPBEXexcGood1 17 2 3" xfId="26529" xr:uid="{F8F6444B-568C-4E35-AF11-026F00FC665F}"/>
    <cellStyle name="SAPBEXexcGood1 17 2 4" xfId="47672" xr:uid="{C77332D2-ABD4-4ABA-B7F5-0E39F57C1FC8}"/>
    <cellStyle name="SAPBEXexcGood1 17 3" xfId="6540" xr:uid="{05AA355D-56AC-4651-8D44-CBCD3BA867C7}"/>
    <cellStyle name="SAPBEXexcGood1 17 3 2" xfId="28029" xr:uid="{11240E9A-875D-4AE9-94BC-6ECC88A47196}"/>
    <cellStyle name="SAPBEXexcGood1 17 4" xfId="24248" xr:uid="{542D0351-2104-4CDB-A3D8-2770B9D01D9D}"/>
    <cellStyle name="SAPBEXexcGood1 17 5" xfId="45936" xr:uid="{8C1BB0B9-998F-4A07-A889-83D628B06EC0}"/>
    <cellStyle name="SAPBEXexcGood1 18" xfId="3321" xr:uid="{849BBFE4-7356-4073-907C-C0A6824E9975}"/>
    <cellStyle name="SAPBEXexcGood1 18 2" xfId="5040" xr:uid="{9F98EE2C-EB85-47A6-9FF0-A5960091BA4C}"/>
    <cellStyle name="SAPBEXexcGood1 18 2 2" xfId="8809" xr:uid="{2EBA0E70-D730-45C3-955E-87923CF9148F}"/>
    <cellStyle name="SAPBEXexcGood1 18 2 2 2" xfId="30299" xr:uid="{09867C28-38B2-4015-ABB6-D5AE0E65CC60}"/>
    <cellStyle name="SAPBEXexcGood1 18 2 3" xfId="26530" xr:uid="{CFBDF213-043B-41B0-B25C-7CC90B6693AE}"/>
    <cellStyle name="SAPBEXexcGood1 18 2 4" xfId="47673" xr:uid="{7A04D996-D063-4C6D-A2BB-255F08DFF944}"/>
    <cellStyle name="SAPBEXexcGood1 18 3" xfId="7145" xr:uid="{B9F3D71E-6E49-49B0-A9BD-24B707FF77F1}"/>
    <cellStyle name="SAPBEXexcGood1 18 3 2" xfId="28635" xr:uid="{68393BB9-9B6A-48BF-AC2E-40BCE5FD4A6A}"/>
    <cellStyle name="SAPBEXexcGood1 18 4" xfId="24862" xr:uid="{51EC2E05-2AB9-4AED-90F3-B7740C459315}"/>
    <cellStyle name="SAPBEXexcGood1 18 5" xfId="45937" xr:uid="{8CEC9139-D11B-434A-8D90-0F61651C2090}"/>
    <cellStyle name="SAPBEXexcGood1 19" xfId="3512" xr:uid="{9D700A0D-AD64-4815-8B56-C60B36456FCA}"/>
    <cellStyle name="SAPBEXexcGood1 19 2" xfId="5041" xr:uid="{18AE2CFD-028C-4BD8-9D43-ABF40F446810}"/>
    <cellStyle name="SAPBEXexcGood1 19 2 2" xfId="8810" xr:uid="{C9574A02-E973-42C6-BEF5-564A7038B979}"/>
    <cellStyle name="SAPBEXexcGood1 19 2 2 2" xfId="30300" xr:uid="{1FC20CFD-862F-4E9A-8A27-C114DD1370F9}"/>
    <cellStyle name="SAPBEXexcGood1 19 2 3" xfId="26531" xr:uid="{C5793C4A-FE35-434C-991F-4080B4322045}"/>
    <cellStyle name="SAPBEXexcGood1 19 2 4" xfId="47674" xr:uid="{D8B5CAD6-03D2-4567-B674-244C753898A3}"/>
    <cellStyle name="SAPBEXexcGood1 19 3" xfId="7333" xr:uid="{7A8221BA-D231-4516-A494-1A06E76F6196}"/>
    <cellStyle name="SAPBEXexcGood1 19 3 2" xfId="28823" xr:uid="{3F03CD8D-B181-42E2-9645-D36DF7338AA9}"/>
    <cellStyle name="SAPBEXexcGood1 19 4" xfId="25049" xr:uid="{569A7F23-836E-47B3-A296-A35799813404}"/>
    <cellStyle name="SAPBEXexcGood1 19 5" xfId="45938" xr:uid="{EAD78297-A712-4679-995E-2C0C17BB235C}"/>
    <cellStyle name="SAPBEXexcGood1 2" xfId="3088" xr:uid="{65AE45B3-2D91-4335-9461-B5DBDFF5A59B}"/>
    <cellStyle name="SAPBEXexcGood1 2 2" xfId="3390" xr:uid="{0E219712-4D3D-4CDD-9F51-F9571A845952}"/>
    <cellStyle name="SAPBEXexcGood1 2 2 2" xfId="5043" xr:uid="{29A80C3B-C1B8-48FF-A0DC-5E84951C8E2A}"/>
    <cellStyle name="SAPBEXexcGood1 2 2 2 2" xfId="8812" xr:uid="{AE25FBEC-73E7-47C7-8A05-0B2AEF3CCF0C}"/>
    <cellStyle name="SAPBEXexcGood1 2 2 2 2 2" xfId="30302" xr:uid="{A428CCD1-94EB-4DFE-A7E5-12A218E48B10}"/>
    <cellStyle name="SAPBEXexcGood1 2 2 2 3" xfId="26533" xr:uid="{9A9EA762-F542-4B84-9822-35294C52C91C}"/>
    <cellStyle name="SAPBEXexcGood1 2 2 2 4" xfId="47676" xr:uid="{DD038420-2F36-4A4D-9C21-F4AEFC129132}"/>
    <cellStyle name="SAPBEXexcGood1 2 2 3" xfId="7216" xr:uid="{42033889-DFAF-4892-9F48-BC83735A4B61}"/>
    <cellStyle name="SAPBEXexcGood1 2 2 3 2" xfId="28706" xr:uid="{1CD2DDF0-B016-4C02-80E3-9237EB90C84B}"/>
    <cellStyle name="SAPBEXexcGood1 2 2 4" xfId="24932" xr:uid="{7B94946D-ADEB-4B00-9CA1-DFAE1E4B5380}"/>
    <cellStyle name="SAPBEXexcGood1 2 2 5" xfId="45940" xr:uid="{FE332E28-3C2D-45CF-BF34-3F8BF539FE7E}"/>
    <cellStyle name="SAPBEXexcGood1 2 3" xfId="5042" xr:uid="{0EFBFADA-3CC7-43EB-818D-F1FBC1CC3327}"/>
    <cellStyle name="SAPBEXexcGood1 2 3 2" xfId="8811" xr:uid="{D319BA59-18E2-47A9-874D-776C8012990C}"/>
    <cellStyle name="SAPBEXexcGood1 2 3 2 2" xfId="30301" xr:uid="{3A0C681B-B4DB-4AB1-97A9-EDA8A4A927F0}"/>
    <cellStyle name="SAPBEXexcGood1 2 3 3" xfId="26532" xr:uid="{F227096C-8FE8-4F19-81AA-7B7A7637F31E}"/>
    <cellStyle name="SAPBEXexcGood1 2 3 4" xfId="47675" xr:uid="{24E0F3CE-3FCA-4CBE-8D80-9612E851483F}"/>
    <cellStyle name="SAPBEXexcGood1 2 4" xfId="6914" xr:uid="{FC8BC109-6A7A-4166-9A79-2F271573DF05}"/>
    <cellStyle name="SAPBEXexcGood1 2 4 2" xfId="28404" xr:uid="{1737EAAC-97E9-48E9-90A4-AD2F9D75A561}"/>
    <cellStyle name="SAPBEXexcGood1 2 5" xfId="24630" xr:uid="{90A6C43F-34DB-4667-B98B-15AEFFC0E273}"/>
    <cellStyle name="SAPBEXexcGood1 2 6" xfId="45939" xr:uid="{0397330D-270E-41E5-B421-F491016729D1}"/>
    <cellStyle name="SAPBEXexcGood1 20" xfId="3200" xr:uid="{34D6A032-FF47-43E3-858B-15608B9B218D}"/>
    <cellStyle name="SAPBEXexcGood1 20 2" xfId="5044" xr:uid="{0F5EEB14-8144-4E8E-AF87-690F4FE0085A}"/>
    <cellStyle name="SAPBEXexcGood1 20 2 2" xfId="8813" xr:uid="{58E44ACE-79FB-4420-942E-1B717E9CBE5E}"/>
    <cellStyle name="SAPBEXexcGood1 20 2 2 2" xfId="30303" xr:uid="{2C08C165-2929-4618-827F-33A3E682E057}"/>
    <cellStyle name="SAPBEXexcGood1 20 2 3" xfId="26534" xr:uid="{8D58D342-AF52-4799-9B7B-339DEA222EEF}"/>
    <cellStyle name="SAPBEXexcGood1 20 2 4" xfId="47677" xr:uid="{8C8E15D4-9527-4BFC-9DF2-AE548797464F}"/>
    <cellStyle name="SAPBEXexcGood1 20 3" xfId="7026" xr:uid="{B19F4E9E-105A-47E0-BCBA-5E62EFC9816B}"/>
    <cellStyle name="SAPBEXexcGood1 20 3 2" xfId="28516" xr:uid="{A5DC17B7-8C2C-44F4-87C6-F5EBF9B1691C}"/>
    <cellStyle name="SAPBEXexcGood1 20 4" xfId="24742" xr:uid="{48810D45-3271-45B7-A899-2ECD81F79992}"/>
    <cellStyle name="SAPBEXexcGood1 20 5" xfId="45941" xr:uid="{59FC0B2B-9E7E-492B-942B-CA493210843A}"/>
    <cellStyle name="SAPBEXexcGood1 21" xfId="3574" xr:uid="{B064B720-585E-46D7-A219-9487A71EFFF5}"/>
    <cellStyle name="SAPBEXexcGood1 21 2" xfId="5045" xr:uid="{54A77EC2-EB94-44CB-A758-77F8B0594C20}"/>
    <cellStyle name="SAPBEXexcGood1 21 2 2" xfId="8814" xr:uid="{D176F868-1D86-4FE1-AEBA-74DAFDCC314B}"/>
    <cellStyle name="SAPBEXexcGood1 21 2 2 2" xfId="30304" xr:uid="{8FA2C1EE-C0F9-45B2-88FE-C959AA72F818}"/>
    <cellStyle name="SAPBEXexcGood1 21 2 3" xfId="26535" xr:uid="{62693519-0033-4F3F-889A-2511C161C3B8}"/>
    <cellStyle name="SAPBEXexcGood1 21 2 4" xfId="47678" xr:uid="{C9F55F40-1237-49E7-A03C-424C2F735CBA}"/>
    <cellStyle name="SAPBEXexcGood1 21 3" xfId="7391" xr:uid="{EAF53552-D952-45CB-8F95-28D1281C9BC0}"/>
    <cellStyle name="SAPBEXexcGood1 21 3 2" xfId="28881" xr:uid="{4A1FB4FB-16F0-4A1A-B9D6-97EBCE76EA51}"/>
    <cellStyle name="SAPBEXexcGood1 21 4" xfId="25106" xr:uid="{62C36C7D-94A0-4596-B637-5A843224F675}"/>
    <cellStyle name="SAPBEXexcGood1 21 5" xfId="45942" xr:uid="{DAF110F2-727C-4B08-A481-B3C9C6C7BC57}"/>
    <cellStyle name="SAPBEXexcGood1 22" xfId="3282" xr:uid="{509B5043-4DF1-430C-BE7D-B027BE311BF4}"/>
    <cellStyle name="SAPBEXexcGood1 22 2" xfId="5046" xr:uid="{583B66C7-0692-44AC-B697-5818625141B2}"/>
    <cellStyle name="SAPBEXexcGood1 22 2 2" xfId="8815" xr:uid="{D669616D-FD58-4498-A545-177AEB170C09}"/>
    <cellStyle name="SAPBEXexcGood1 22 2 2 2" xfId="30305" xr:uid="{8943981F-307A-4252-9FA7-C675DCA197F2}"/>
    <cellStyle name="SAPBEXexcGood1 22 2 3" xfId="26536" xr:uid="{DCFF4084-FD5C-4A1C-8952-57AA5465E626}"/>
    <cellStyle name="SAPBEXexcGood1 22 2 4" xfId="47679" xr:uid="{237DFE4A-A46E-41C2-96DF-0EC0D63F1AA6}"/>
    <cellStyle name="SAPBEXexcGood1 22 3" xfId="7106" xr:uid="{2D7D2DB6-814E-49AA-99B7-A47F8719B2C6}"/>
    <cellStyle name="SAPBEXexcGood1 22 3 2" xfId="28596" xr:uid="{6BFA5846-A4A5-4FCE-9079-FC6451D771EB}"/>
    <cellStyle name="SAPBEXexcGood1 22 4" xfId="24822" xr:uid="{93141C34-185D-4322-AC0D-40DCD538E436}"/>
    <cellStyle name="SAPBEXexcGood1 22 5" xfId="45943" xr:uid="{10EB0F8C-8A3E-4092-93D9-53C0F69F7B2E}"/>
    <cellStyle name="SAPBEXexcGood1 23" xfId="3090" xr:uid="{EE5CC11E-9238-45C7-AB1B-D337CE0F06B0}"/>
    <cellStyle name="SAPBEXexcGood1 23 2" xfId="5047" xr:uid="{DE94B221-3BE0-4C33-AE6A-4277D113C709}"/>
    <cellStyle name="SAPBEXexcGood1 23 2 2" xfId="8816" xr:uid="{0B245A65-7098-47BC-82B5-25C23EFDDE23}"/>
    <cellStyle name="SAPBEXexcGood1 23 2 2 2" xfId="30306" xr:uid="{72D1D36F-4EDC-49A9-B49D-1EA9CA1BFE69}"/>
    <cellStyle name="SAPBEXexcGood1 23 2 3" xfId="26537" xr:uid="{F00C0B6D-F21A-489C-A19B-4614FC906B0D}"/>
    <cellStyle name="SAPBEXexcGood1 23 2 4" xfId="47680" xr:uid="{520866BA-1DBC-46E7-92A4-CF542BC2A825}"/>
    <cellStyle name="SAPBEXexcGood1 23 3" xfId="6916" xr:uid="{FAAFA0E3-F0A8-43DF-928A-7D76E7C871D7}"/>
    <cellStyle name="SAPBEXexcGood1 23 3 2" xfId="28406" xr:uid="{C0013B31-B655-45E0-8279-AD498AE218F4}"/>
    <cellStyle name="SAPBEXexcGood1 23 4" xfId="24632" xr:uid="{C143CC78-277D-4237-96AE-E08A10B153EE}"/>
    <cellStyle name="SAPBEXexcGood1 23 5" xfId="45944" xr:uid="{8051906B-A6D8-456E-AE98-D4717B298874}"/>
    <cellStyle name="SAPBEXexcGood1 24" xfId="5031" xr:uid="{80A4AB74-FC45-43B2-8C9D-EFF2B6C8EC80}"/>
    <cellStyle name="SAPBEXexcGood1 24 2" xfId="8800" xr:uid="{0D95B8A1-556B-4122-9827-084710DDE813}"/>
    <cellStyle name="SAPBEXexcGood1 24 2 2" xfId="30290" xr:uid="{F0D6CF92-33E4-4EC0-85E1-000CDB97677C}"/>
    <cellStyle name="SAPBEXexcGood1 24 3" xfId="26521" xr:uid="{9BB35A9C-5248-445E-9A80-29A550375539}"/>
    <cellStyle name="SAPBEXexcGood1 24 4" xfId="47664" xr:uid="{DCDFD4CC-E5E0-4EAA-AE05-D7AB9A993506}"/>
    <cellStyle name="SAPBEXexcGood1 25" xfId="6795" xr:uid="{B8A5FB37-C0EA-4666-8630-4975EC94F9E4}"/>
    <cellStyle name="SAPBEXexcGood1 25 2" xfId="28285" xr:uid="{E383825B-120E-4B0A-B284-7C3CA3FB804D}"/>
    <cellStyle name="SAPBEXexcGood1 26" xfId="24511" xr:uid="{3A004B60-B380-4BFB-953E-0F9A15B1323E}"/>
    <cellStyle name="SAPBEXexcGood1 27" xfId="45928" xr:uid="{4A43E31F-5FC9-45B3-B514-047D65D0101E}"/>
    <cellStyle name="SAPBEXexcGood1 3" xfId="3058" xr:uid="{FBE764B1-7843-454E-A986-A0142B0BAC2E}"/>
    <cellStyle name="SAPBEXexcGood1 3 2" xfId="3575" xr:uid="{E6A6CBA6-342F-4939-B4F8-412CD10C8001}"/>
    <cellStyle name="SAPBEXexcGood1 3 2 2" xfId="5049" xr:uid="{FE7283EC-B682-4D6C-80CC-6321E78490B5}"/>
    <cellStyle name="SAPBEXexcGood1 3 2 2 2" xfId="8818" xr:uid="{DE67E899-192F-4213-AC6C-23647C9EF777}"/>
    <cellStyle name="SAPBEXexcGood1 3 2 2 2 2" xfId="30308" xr:uid="{AF5585EA-2A4C-4035-95BE-E14B5DE67BF3}"/>
    <cellStyle name="SAPBEXexcGood1 3 2 2 3" xfId="26539" xr:uid="{613C9038-AE5F-49F5-B146-3BD80C336684}"/>
    <cellStyle name="SAPBEXexcGood1 3 2 2 4" xfId="47682" xr:uid="{03D1023B-67A4-49BB-AD98-C290B96900EB}"/>
    <cellStyle name="SAPBEXexcGood1 3 2 3" xfId="7392" xr:uid="{B1611BB6-EA95-4454-85D5-7C7A4D58CA7E}"/>
    <cellStyle name="SAPBEXexcGood1 3 2 3 2" xfId="28882" xr:uid="{437CD2C7-0C71-48F3-94BF-2855F3936843}"/>
    <cellStyle name="SAPBEXexcGood1 3 2 4" xfId="25107" xr:uid="{5B9873F4-9052-40FC-BD98-6E2A0320D3AF}"/>
    <cellStyle name="SAPBEXexcGood1 3 2 5" xfId="45946" xr:uid="{9EBB19B5-458E-4922-8C49-453B6519B563}"/>
    <cellStyle name="SAPBEXexcGood1 3 3" xfId="5048" xr:uid="{C798B8F8-48BC-402D-AC78-C4FEDAC96499}"/>
    <cellStyle name="SAPBEXexcGood1 3 3 2" xfId="8817" xr:uid="{E80B421D-7B2B-49FB-BD30-AEF3E56E90B4}"/>
    <cellStyle name="SAPBEXexcGood1 3 3 2 2" xfId="30307" xr:uid="{4EE73D91-60AB-4BF4-A9F0-2D6DEE0D1D26}"/>
    <cellStyle name="SAPBEXexcGood1 3 3 3" xfId="26538" xr:uid="{5C400710-DD86-401D-BCED-FE109BF29A56}"/>
    <cellStyle name="SAPBEXexcGood1 3 3 4" xfId="47681" xr:uid="{FDAB1BB6-4A8D-46AA-B3D9-712202207397}"/>
    <cellStyle name="SAPBEXexcGood1 3 4" xfId="6884" xr:uid="{0558D081-CA79-4634-82C3-3A5E04434798}"/>
    <cellStyle name="SAPBEXexcGood1 3 4 2" xfId="28374" xr:uid="{37CF5931-5B2D-4D6F-AA53-810944328E9D}"/>
    <cellStyle name="SAPBEXexcGood1 3 5" xfId="24600" xr:uid="{B10F79B0-E162-44B9-B5E7-54297B99BC96}"/>
    <cellStyle name="SAPBEXexcGood1 3 6" xfId="45945" xr:uid="{30F68E2F-1007-453B-8064-EAFD0015CB30}"/>
    <cellStyle name="SAPBEXexcGood1 4" xfId="3015" xr:uid="{E300B8E9-C381-442A-9173-D00096D02A1B}"/>
    <cellStyle name="SAPBEXexcGood1 4 2" xfId="2326" xr:uid="{341A6D9F-44B4-4D2A-BE29-249BFBA68949}"/>
    <cellStyle name="SAPBEXexcGood1 4 2 2" xfId="5051" xr:uid="{2AC83BC5-82CB-4E37-9A4E-DAC0C26975B5}"/>
    <cellStyle name="SAPBEXexcGood1 4 2 2 2" xfId="8820" xr:uid="{CBD7D557-CCB3-4080-B2C7-4135D2553909}"/>
    <cellStyle name="SAPBEXexcGood1 4 2 2 2 2" xfId="30310" xr:uid="{D52B89E0-CBE6-4BB9-AFF9-15FB58FED3B3}"/>
    <cellStyle name="SAPBEXexcGood1 4 2 2 3" xfId="26541" xr:uid="{5387A690-584F-4F81-B62A-07BC226598E4}"/>
    <cellStyle name="SAPBEXexcGood1 4 2 2 4" xfId="47684" xr:uid="{12CC2FD7-8B25-4884-82E2-D361B74C7990}"/>
    <cellStyle name="SAPBEXexcGood1 4 2 3" xfId="6389" xr:uid="{EB2BD5B2-7D34-4324-BACD-EAC2B90E7697}"/>
    <cellStyle name="SAPBEXexcGood1 4 2 3 2" xfId="27878" xr:uid="{29BCB2AF-2F8F-4760-93B1-485A61DF2B6F}"/>
    <cellStyle name="SAPBEXexcGood1 4 2 4" xfId="24038" xr:uid="{48C22D5F-2165-452F-8104-5BFD9BF349B6}"/>
    <cellStyle name="SAPBEXexcGood1 4 2 5" xfId="45948" xr:uid="{FA8E10C8-2990-431C-AC8E-A6DE779F0CE4}"/>
    <cellStyle name="SAPBEXexcGood1 4 3" xfId="5050" xr:uid="{D5726DE8-EE4E-4717-B64F-D4940DEDFE9C}"/>
    <cellStyle name="SAPBEXexcGood1 4 3 2" xfId="8819" xr:uid="{DF817809-5A91-4530-B4FE-E51B09916CF7}"/>
    <cellStyle name="SAPBEXexcGood1 4 3 2 2" xfId="30309" xr:uid="{192A3282-8D14-4A0E-8977-2A941652E82D}"/>
    <cellStyle name="SAPBEXexcGood1 4 3 3" xfId="26540" xr:uid="{0F7E1684-6A6A-4C66-944B-56088382DF2E}"/>
    <cellStyle name="SAPBEXexcGood1 4 3 4" xfId="47683" xr:uid="{E77C4854-1925-4821-8E10-C89A229B0E31}"/>
    <cellStyle name="SAPBEXexcGood1 4 4" xfId="6842" xr:uid="{66AD4B9A-28CF-4E11-AC72-013270E69B96}"/>
    <cellStyle name="SAPBEXexcGood1 4 4 2" xfId="28332" xr:uid="{A3EAFD2A-3AD5-49A0-AD32-FB3943ECC692}"/>
    <cellStyle name="SAPBEXexcGood1 4 5" xfId="24558" xr:uid="{FDC3BC40-96EA-46C6-A21E-F224E94022A1}"/>
    <cellStyle name="SAPBEXexcGood1 4 6" xfId="45947" xr:uid="{8941A294-23DF-4BFA-887C-A0D5A918A5B0}"/>
    <cellStyle name="SAPBEXexcGood1 5" xfId="2998" xr:uid="{EC398031-561E-4383-97BF-25909247A5FF}"/>
    <cellStyle name="SAPBEXexcGood1 5 2" xfId="3441" xr:uid="{CD039C59-8477-45C1-BEEA-C5C2C7E05682}"/>
    <cellStyle name="SAPBEXexcGood1 5 2 2" xfId="5053" xr:uid="{F7161D9E-7713-4574-8CAB-ED4758B7DD5C}"/>
    <cellStyle name="SAPBEXexcGood1 5 2 2 2" xfId="8822" xr:uid="{1A497CE9-8C9B-4D8A-A954-2692A5E04D15}"/>
    <cellStyle name="SAPBEXexcGood1 5 2 2 2 2" xfId="30312" xr:uid="{47804868-3B8B-46AF-8B40-EAD953BF577C}"/>
    <cellStyle name="SAPBEXexcGood1 5 2 2 3" xfId="26543" xr:uid="{4E65F39C-7CD1-42ED-A274-628FCE17AFA7}"/>
    <cellStyle name="SAPBEXexcGood1 5 2 2 4" xfId="47686" xr:uid="{B4AA73C6-3FF1-4A54-BB19-EAE03498C099}"/>
    <cellStyle name="SAPBEXexcGood1 5 2 3" xfId="7266" xr:uid="{9190659E-F3F4-40F1-B0A3-422370DE3F1D}"/>
    <cellStyle name="SAPBEXexcGood1 5 2 3 2" xfId="28756" xr:uid="{C91F7537-DC49-4ACC-ADF9-668055592467}"/>
    <cellStyle name="SAPBEXexcGood1 5 2 4" xfId="24982" xr:uid="{2946656E-63D6-44FC-87F8-5BC9A9D11FA9}"/>
    <cellStyle name="SAPBEXexcGood1 5 2 5" xfId="45950" xr:uid="{EF5A2951-040A-46A2-B375-84644887FBC6}"/>
    <cellStyle name="SAPBEXexcGood1 5 3" xfId="5052" xr:uid="{DB978212-74CF-4BE7-AEE4-BFA7AE528E94}"/>
    <cellStyle name="SAPBEXexcGood1 5 3 2" xfId="8821" xr:uid="{23090FA2-93B9-41F5-89B9-C125286EDDF8}"/>
    <cellStyle name="SAPBEXexcGood1 5 3 2 2" xfId="30311" xr:uid="{E1B2815E-7E1A-410D-9E83-49D9B3424035}"/>
    <cellStyle name="SAPBEXexcGood1 5 3 3" xfId="26542" xr:uid="{7A64C537-6B33-496E-9B1D-5CCB29231CC8}"/>
    <cellStyle name="SAPBEXexcGood1 5 3 4" xfId="47685" xr:uid="{6569997E-9E3F-43D1-9620-BF8C928DB855}"/>
    <cellStyle name="SAPBEXexcGood1 5 4" xfId="6825" xr:uid="{913F1741-697A-4C73-A660-0351E5ABACB7}"/>
    <cellStyle name="SAPBEXexcGood1 5 4 2" xfId="28315" xr:uid="{47A6C3F6-DED4-4F4E-AED8-79A101744192}"/>
    <cellStyle name="SAPBEXexcGood1 5 5" xfId="24541" xr:uid="{92E50E70-BD8E-4906-AE77-97628180548A}"/>
    <cellStyle name="SAPBEXexcGood1 5 6" xfId="45949" xr:uid="{81CFB83E-455E-4730-85D8-B29E2D69E6BC}"/>
    <cellStyle name="SAPBEXexcGood1 6" xfId="3423" xr:uid="{A32C4488-9946-4116-9912-783B06620B0E}"/>
    <cellStyle name="SAPBEXexcGood1 6 2" xfId="3527" xr:uid="{EDD79F5A-BE1E-4C60-B533-5F90F71C362B}"/>
    <cellStyle name="SAPBEXexcGood1 6 2 2" xfId="5055" xr:uid="{EFA63C59-95C1-4572-81EF-25BD366FE62B}"/>
    <cellStyle name="SAPBEXexcGood1 6 2 2 2" xfId="8824" xr:uid="{660D93DA-36B3-4872-B9CB-D9B425480448}"/>
    <cellStyle name="SAPBEXexcGood1 6 2 2 2 2" xfId="30314" xr:uid="{7ABBCD1A-EC3C-469C-B70A-DC3A3DC656F7}"/>
    <cellStyle name="SAPBEXexcGood1 6 2 2 3" xfId="26545" xr:uid="{76B300FE-5C63-4F9B-A307-B6EF709AAADA}"/>
    <cellStyle name="SAPBEXexcGood1 6 2 2 4" xfId="47688" xr:uid="{991C4CF1-ABC6-407A-B03D-1B235EAA5EC3}"/>
    <cellStyle name="SAPBEXexcGood1 6 2 3" xfId="7346" xr:uid="{F5AA578F-09DC-4590-A533-C012057387DF}"/>
    <cellStyle name="SAPBEXexcGood1 6 2 3 2" xfId="28836" xr:uid="{7F4DFF72-567F-4DDD-B28F-554E4F73A381}"/>
    <cellStyle name="SAPBEXexcGood1 6 2 4" xfId="25062" xr:uid="{31AC0176-5A4F-48C1-B174-8D6E9A200CFA}"/>
    <cellStyle name="SAPBEXexcGood1 6 2 5" xfId="45952" xr:uid="{43D82325-63DE-49E0-B19A-524E1A584DAF}"/>
    <cellStyle name="SAPBEXexcGood1 6 3" xfId="5054" xr:uid="{331364FB-14C1-4831-B9EF-8E38F7A60457}"/>
    <cellStyle name="SAPBEXexcGood1 6 3 2" xfId="8823" xr:uid="{711EE43E-FF60-47D8-AD23-3322BB38B690}"/>
    <cellStyle name="SAPBEXexcGood1 6 3 2 2" xfId="30313" xr:uid="{C6639C5E-8EFF-469C-8085-570D93BBDA70}"/>
    <cellStyle name="SAPBEXexcGood1 6 3 3" xfId="26544" xr:uid="{A3FE164F-6ED5-48BD-9ABE-A666D2F0E4E1}"/>
    <cellStyle name="SAPBEXexcGood1 6 3 4" xfId="47687" xr:uid="{323EA04A-2CDE-44C2-BBD5-20A22023D3B0}"/>
    <cellStyle name="SAPBEXexcGood1 6 4" xfId="7249" xr:uid="{263ADE6A-C9E2-4085-8631-A0E96C1D1FA1}"/>
    <cellStyle name="SAPBEXexcGood1 6 4 2" xfId="28739" xr:uid="{726FF26B-5793-49A6-9C7C-08D2F31A00FE}"/>
    <cellStyle name="SAPBEXexcGood1 6 5" xfId="24965" xr:uid="{026C65EC-8775-456F-AEA0-DA538C19E6DA}"/>
    <cellStyle name="SAPBEXexcGood1 6 6" xfId="45951" xr:uid="{F1DA382E-ABA8-47E0-9AD4-C8EEB9E8A909}"/>
    <cellStyle name="SAPBEXexcGood1 7" xfId="2978" xr:uid="{F39ECC78-BD39-46C6-9BD3-C58BBF064D41}"/>
    <cellStyle name="SAPBEXexcGood1 7 2" xfId="3505" xr:uid="{1CF6A2AB-41CC-4DD5-951B-0D57C37A7A70}"/>
    <cellStyle name="SAPBEXexcGood1 7 2 2" xfId="5057" xr:uid="{8D3F66E8-B6F8-4417-A107-9FE0D5E03718}"/>
    <cellStyle name="SAPBEXexcGood1 7 2 2 2" xfId="8826" xr:uid="{03FE3CFC-A0AA-4475-9F14-0CF0BE9CD5F1}"/>
    <cellStyle name="SAPBEXexcGood1 7 2 2 2 2" xfId="30316" xr:uid="{F6A2017C-7BCD-4B89-850E-815978940F03}"/>
    <cellStyle name="SAPBEXexcGood1 7 2 2 3" xfId="26547" xr:uid="{5F6407B1-30A1-41BE-8050-27808AD2A8E6}"/>
    <cellStyle name="SAPBEXexcGood1 7 2 2 4" xfId="47690" xr:uid="{A98B8D87-BC01-4FC1-A30C-F0ADA9879886}"/>
    <cellStyle name="SAPBEXexcGood1 7 2 3" xfId="7326" xr:uid="{86B6E7F3-9920-4ED3-8936-43F43A8ABD11}"/>
    <cellStyle name="SAPBEXexcGood1 7 2 3 2" xfId="28816" xr:uid="{921092C3-9C3F-4705-8E99-F953E3DCD92F}"/>
    <cellStyle name="SAPBEXexcGood1 7 2 4" xfId="25042" xr:uid="{412FA249-2760-4343-9577-14311068B2E6}"/>
    <cellStyle name="SAPBEXexcGood1 7 2 5" xfId="45954" xr:uid="{8DE178B0-84D2-481B-99C9-878F10A393E8}"/>
    <cellStyle name="SAPBEXexcGood1 7 3" xfId="5056" xr:uid="{532FA0A5-543D-4458-B1A5-A77A0CBF4495}"/>
    <cellStyle name="SAPBEXexcGood1 7 3 2" xfId="8825" xr:uid="{ABB5CA9F-03EC-4C4A-B2B5-A05D5B6BD382}"/>
    <cellStyle name="SAPBEXexcGood1 7 3 2 2" xfId="30315" xr:uid="{E610B147-BD3C-47EC-9DD8-A2907013E766}"/>
    <cellStyle name="SAPBEXexcGood1 7 3 3" xfId="26546" xr:uid="{42F4AFB4-C2E5-46AB-95D4-37949F8D4B57}"/>
    <cellStyle name="SAPBEXexcGood1 7 3 4" xfId="47689" xr:uid="{4CC84E9E-831F-4E75-9868-D1FB05B3C166}"/>
    <cellStyle name="SAPBEXexcGood1 7 4" xfId="6805" xr:uid="{608B21B6-57AE-4B70-84FE-55438342DCF2}"/>
    <cellStyle name="SAPBEXexcGood1 7 4 2" xfId="28295" xr:uid="{06C11919-D778-456D-937D-3CBB39A467A3}"/>
    <cellStyle name="SAPBEXexcGood1 7 5" xfId="24521" xr:uid="{D25F0CD9-B2F0-418D-AFC2-DCEC95D938FD}"/>
    <cellStyle name="SAPBEXexcGood1 7 6" xfId="45953" xr:uid="{DA030812-3DD0-4D86-8B6A-97695928BB19}"/>
    <cellStyle name="SAPBEXexcGood1 8" xfId="3076" xr:uid="{81F694A9-C23E-4C9E-A751-429F34E81CC1}"/>
    <cellStyle name="SAPBEXexcGood1 8 2" xfId="3495" xr:uid="{A7E81A41-D9B7-4A38-A982-668347A3ECBA}"/>
    <cellStyle name="SAPBEXexcGood1 8 2 2" xfId="5059" xr:uid="{DB9A749B-3AEE-4250-9BB7-B2693823BBBD}"/>
    <cellStyle name="SAPBEXexcGood1 8 2 2 2" xfId="8828" xr:uid="{988B76A5-4C59-42C8-B8F8-F4E356EA53EE}"/>
    <cellStyle name="SAPBEXexcGood1 8 2 2 2 2" xfId="30318" xr:uid="{ABDAD357-E7EE-4EC1-8AD0-C0EE83AF0E3F}"/>
    <cellStyle name="SAPBEXexcGood1 8 2 2 3" xfId="26549" xr:uid="{A332A7B5-B7CF-4113-AF55-14C1A78D75CB}"/>
    <cellStyle name="SAPBEXexcGood1 8 2 2 4" xfId="47692" xr:uid="{ADC515BC-28EC-4228-AD64-78D490BF6003}"/>
    <cellStyle name="SAPBEXexcGood1 8 2 3" xfId="7316" xr:uid="{9435CAE6-505A-42D4-9E6E-F095304C3A26}"/>
    <cellStyle name="SAPBEXexcGood1 8 2 3 2" xfId="28806" xr:uid="{2E667F3A-902F-4436-AF8C-364E0513662F}"/>
    <cellStyle name="SAPBEXexcGood1 8 2 4" xfId="25032" xr:uid="{A16AD3D7-106E-4BC4-B424-CEE337A0E6D5}"/>
    <cellStyle name="SAPBEXexcGood1 8 2 5" xfId="45956" xr:uid="{3A9DFD7B-D5D7-4E69-BC16-D035F116A01D}"/>
    <cellStyle name="SAPBEXexcGood1 8 3" xfId="5058" xr:uid="{100EBD2D-1702-45C7-9970-FC9D011A9388}"/>
    <cellStyle name="SAPBEXexcGood1 8 3 2" xfId="8827" xr:uid="{8390D978-8F64-4FA7-A8FF-F6B5C331483D}"/>
    <cellStyle name="SAPBEXexcGood1 8 3 2 2" xfId="30317" xr:uid="{44D4CFD5-4696-4D6B-9363-650CC74DB069}"/>
    <cellStyle name="SAPBEXexcGood1 8 3 3" xfId="26548" xr:uid="{0E8F9147-4DD0-40AF-9DE2-FED490B0C589}"/>
    <cellStyle name="SAPBEXexcGood1 8 3 4" xfId="47691" xr:uid="{3B40834F-3B29-421D-927C-B99AA415753B}"/>
    <cellStyle name="SAPBEXexcGood1 8 4" xfId="6902" xr:uid="{C01C832E-A0D0-438C-9719-20480EA67C2A}"/>
    <cellStyle name="SAPBEXexcGood1 8 4 2" xfId="28392" xr:uid="{2A908E30-CF36-4BE5-964D-BD2D6148FD7C}"/>
    <cellStyle name="SAPBEXexcGood1 8 5" xfId="24618" xr:uid="{7E7B1252-A664-47AD-AD8A-B0B1DDC55FFF}"/>
    <cellStyle name="SAPBEXexcGood1 8 6" xfId="45955" xr:uid="{702C9986-C9CF-4317-93BD-797271E4C60E}"/>
    <cellStyle name="SAPBEXexcGood1 9" xfId="3268" xr:uid="{92FF8E4A-13AE-46AA-BEE6-B7B2C1A9709A}"/>
    <cellStyle name="SAPBEXexcGood1 9 2" xfId="2989" xr:uid="{EE1CC3E7-6C0A-4BCB-B3AF-219D535DDCDA}"/>
    <cellStyle name="SAPBEXexcGood1 9 2 2" xfId="5061" xr:uid="{0CB12783-A81E-44BE-8335-A3E37AD8E0AB}"/>
    <cellStyle name="SAPBEXexcGood1 9 2 2 2" xfId="8830" xr:uid="{07DFDA59-8589-4177-B6CD-287B8C05587E}"/>
    <cellStyle name="SAPBEXexcGood1 9 2 2 2 2" xfId="30320" xr:uid="{8FE32691-482F-4B12-BC67-7DF9407CFE3A}"/>
    <cellStyle name="SAPBEXexcGood1 9 2 2 3" xfId="26551" xr:uid="{DD8B6ECE-CDA3-47F2-991C-DF691E54425C}"/>
    <cellStyle name="SAPBEXexcGood1 9 2 2 4" xfId="47694" xr:uid="{54A8E089-28AB-4956-BF07-F70F37BF7280}"/>
    <cellStyle name="SAPBEXexcGood1 9 2 3" xfId="6816" xr:uid="{11E6C7E2-8F43-44A4-8EC2-8F2E5B8CDA3F}"/>
    <cellStyle name="SAPBEXexcGood1 9 2 3 2" xfId="28306" xr:uid="{3C314D9C-06A3-40A7-8754-437879E9672A}"/>
    <cellStyle name="SAPBEXexcGood1 9 2 4" xfId="24532" xr:uid="{31EEDA30-E79C-45EA-A798-9866C801E990}"/>
    <cellStyle name="SAPBEXexcGood1 9 2 5" xfId="45958" xr:uid="{7A4FFBCC-F24D-47E5-B154-7F07FEDCDDCB}"/>
    <cellStyle name="SAPBEXexcGood1 9 3" xfId="5060" xr:uid="{D4F7DE12-3490-40CF-B633-DC2FE664FBC7}"/>
    <cellStyle name="SAPBEXexcGood1 9 3 2" xfId="8829" xr:uid="{44F7836B-0CC9-4C13-AEA1-5FD2A8CB37D3}"/>
    <cellStyle name="SAPBEXexcGood1 9 3 2 2" xfId="30319" xr:uid="{7ECC92E9-9E41-4974-81B5-5AF3A568CDBE}"/>
    <cellStyle name="SAPBEXexcGood1 9 3 3" xfId="26550" xr:uid="{A63846C5-96BB-4240-AC0E-5834E29BCC90}"/>
    <cellStyle name="SAPBEXexcGood1 9 3 4" xfId="47693" xr:uid="{D5A1DCBC-3053-411F-A36B-2A804B3B8EE4}"/>
    <cellStyle name="SAPBEXexcGood1 9 4" xfId="7092" xr:uid="{005A3B51-993F-4A97-897E-79100AAE55D3}"/>
    <cellStyle name="SAPBEXexcGood1 9 4 2" xfId="28582" xr:uid="{8CE601AA-E7D9-437F-96AE-5EC2FD7D1DBB}"/>
    <cellStyle name="SAPBEXexcGood1 9 5" xfId="24808" xr:uid="{DD011BDC-B396-4F74-BE07-0F8A5B2B5982}"/>
    <cellStyle name="SAPBEXexcGood1 9 6" xfId="45957" xr:uid="{3C8DED9C-BB58-4A5E-92A8-143A10F687DC}"/>
    <cellStyle name="SAPBEXexcGood2" xfId="3525" xr:uid="{9FFC1EBC-A433-41CD-AAEE-7E74DF76C653}"/>
    <cellStyle name="SAPBEXexcGood2 10" xfId="2323" xr:uid="{6B3C99FE-A903-419C-97FC-CAA1E0C25B32}"/>
    <cellStyle name="SAPBEXexcGood2 10 2" xfId="5063" xr:uid="{BA6EA741-678E-48BE-B58D-8D02A4F7797F}"/>
    <cellStyle name="SAPBEXexcGood2 10 2 2" xfId="8832" xr:uid="{75BB931A-C91A-4D16-8D7A-52E6A9360DDC}"/>
    <cellStyle name="SAPBEXexcGood2 10 2 2 2" xfId="30322" xr:uid="{EEAAC9EA-5500-4B00-A37F-6C40B0D6317C}"/>
    <cellStyle name="SAPBEXexcGood2 10 2 3" xfId="26553" xr:uid="{518DFA0F-9744-4C68-8321-ECD0AA67185A}"/>
    <cellStyle name="SAPBEXexcGood2 10 2 4" xfId="47696" xr:uid="{D98156F0-9CB6-486B-9E9E-86D65D253162}"/>
    <cellStyle name="SAPBEXexcGood2 10 3" xfId="6386" xr:uid="{C670B6AA-0023-477F-B8CE-F6F10330C94D}"/>
    <cellStyle name="SAPBEXexcGood2 10 3 2" xfId="27875" xr:uid="{9F8921CA-F737-42EE-B8ED-13972FECC8E5}"/>
    <cellStyle name="SAPBEXexcGood2 10 4" xfId="24035" xr:uid="{D52E0CAA-560D-4D00-AC12-C548C6DA3804}"/>
    <cellStyle name="SAPBEXexcGood2 10 5" xfId="45960" xr:uid="{0F7EB8E8-9F92-4000-9FF6-504263C1FC80}"/>
    <cellStyle name="SAPBEXexcGood2 11" xfId="2630" xr:uid="{B789A3AB-CEBD-435E-A22F-51D1EF6D4B20}"/>
    <cellStyle name="SAPBEXexcGood2 11 2" xfId="5064" xr:uid="{1463A41D-1315-4090-9A08-572ECC2CA664}"/>
    <cellStyle name="SAPBEXexcGood2 11 2 2" xfId="8833" xr:uid="{2E777B7E-20D3-4E5E-9706-3C5E12DC4DA9}"/>
    <cellStyle name="SAPBEXexcGood2 11 2 2 2" xfId="30323" xr:uid="{4EE1E5D7-9328-4ACB-8434-33F0A3A18B11}"/>
    <cellStyle name="SAPBEXexcGood2 11 2 3" xfId="26554" xr:uid="{D5ED0D2D-5B21-42BA-A91C-E5FF4634C5F6}"/>
    <cellStyle name="SAPBEXexcGood2 11 2 4" xfId="47697" xr:uid="{6BBF47C1-E387-493D-A2BD-7603DEA37944}"/>
    <cellStyle name="SAPBEXexcGood2 11 3" xfId="6538" xr:uid="{F7F651AF-1889-4D48-8EA4-797A7DC59580}"/>
    <cellStyle name="SAPBEXexcGood2 11 3 2" xfId="28027" xr:uid="{BDE6024F-9359-4331-A6C6-DD55453D0B2B}"/>
    <cellStyle name="SAPBEXexcGood2 11 4" xfId="24246" xr:uid="{B345419C-E436-448F-B1A1-4A679A088366}"/>
    <cellStyle name="SAPBEXexcGood2 11 5" xfId="45961" xr:uid="{764F4773-659A-4203-96D0-E7BD783C9FDC}"/>
    <cellStyle name="SAPBEXexcGood2 12" xfId="3086" xr:uid="{2F951AB2-23A2-4AA1-9362-8A31F1AD0C8F}"/>
    <cellStyle name="SAPBEXexcGood2 12 2" xfId="5065" xr:uid="{974ED8D0-E27D-4357-A5FD-665495137E0B}"/>
    <cellStyle name="SAPBEXexcGood2 12 2 2" xfId="8834" xr:uid="{CC259C2D-ADD0-4420-85B9-E5FD3523F586}"/>
    <cellStyle name="SAPBEXexcGood2 12 2 2 2" xfId="30324" xr:uid="{333180FF-B8A4-4201-AE57-BF73AD279263}"/>
    <cellStyle name="SAPBEXexcGood2 12 2 3" xfId="26555" xr:uid="{0A121AD6-ECD5-4035-8E5A-61913ABDCD62}"/>
    <cellStyle name="SAPBEXexcGood2 12 2 4" xfId="47698" xr:uid="{095D84D3-7E35-4100-8AC5-89F0A25BFF69}"/>
    <cellStyle name="SAPBEXexcGood2 12 3" xfId="6912" xr:uid="{8FB93428-20AD-4297-89E0-5D81AE02F9C2}"/>
    <cellStyle name="SAPBEXexcGood2 12 3 2" xfId="28402" xr:uid="{1866F789-D1E0-4D6F-898F-D5A72073B41C}"/>
    <cellStyle name="SAPBEXexcGood2 12 4" xfId="24628" xr:uid="{BE6CCD1A-CF7E-4603-9AD2-D0ABBF47F87F}"/>
    <cellStyle name="SAPBEXexcGood2 12 5" xfId="45962" xr:uid="{EDB30460-9722-4FB7-A88C-548B08FB04EA}"/>
    <cellStyle name="SAPBEXexcGood2 13" xfId="2999" xr:uid="{12C142F3-738C-4078-A650-24DDCC43335A}"/>
    <cellStyle name="SAPBEXexcGood2 13 2" xfId="5066" xr:uid="{55F13702-3B95-4017-9935-2297F8532EDE}"/>
    <cellStyle name="SAPBEXexcGood2 13 2 2" xfId="8835" xr:uid="{DB70664A-6780-402C-8150-EA5DB05ED078}"/>
    <cellStyle name="SAPBEXexcGood2 13 2 2 2" xfId="30325" xr:uid="{9CC629BE-0C7C-435F-8377-6298FA081D47}"/>
    <cellStyle name="SAPBEXexcGood2 13 2 3" xfId="26556" xr:uid="{DFDC7CF9-CD63-4D7F-949D-53213E7FD404}"/>
    <cellStyle name="SAPBEXexcGood2 13 2 4" xfId="47699" xr:uid="{D6A5C449-2EC0-429B-9D85-0E1CE6C890E8}"/>
    <cellStyle name="SAPBEXexcGood2 13 3" xfId="6826" xr:uid="{D47F1477-7A20-4D17-B8CF-5DA7CBFD6FBF}"/>
    <cellStyle name="SAPBEXexcGood2 13 3 2" xfId="28316" xr:uid="{6CB2C947-8271-432E-8228-3C9E93C0C9FD}"/>
    <cellStyle name="SAPBEXexcGood2 13 4" xfId="24542" xr:uid="{D8A05BE4-09D3-4A10-B650-0A7BE375CA72}"/>
    <cellStyle name="SAPBEXexcGood2 13 5" xfId="45963" xr:uid="{FB2A2644-CB38-4865-ABAA-ACA8A8529CE7}"/>
    <cellStyle name="SAPBEXexcGood2 14" xfId="3152" xr:uid="{067E0830-1B3C-4CE2-8841-AB4503B97CFA}"/>
    <cellStyle name="SAPBEXexcGood2 14 2" xfId="5067" xr:uid="{DA158FA5-DA20-4ADE-955F-17922C52D48D}"/>
    <cellStyle name="SAPBEXexcGood2 14 2 2" xfId="8836" xr:uid="{335A9E6F-54C3-4FC2-B9AE-A041126BE68E}"/>
    <cellStyle name="SAPBEXexcGood2 14 2 2 2" xfId="30326" xr:uid="{8EA04688-1BC1-42E1-9995-23C54F598C95}"/>
    <cellStyle name="SAPBEXexcGood2 14 2 3" xfId="26557" xr:uid="{C5A16C68-EDBF-4D1B-9D57-12C0EE32B09C}"/>
    <cellStyle name="SAPBEXexcGood2 14 2 4" xfId="47700" xr:uid="{A27E6C9F-948D-4F21-9CA8-0CE50A5F7069}"/>
    <cellStyle name="SAPBEXexcGood2 14 3" xfId="6978" xr:uid="{6486940C-72A7-4E83-A930-4C9AD9FE999D}"/>
    <cellStyle name="SAPBEXexcGood2 14 3 2" xfId="28468" xr:uid="{C472C3DC-E9ED-4DFA-944E-2A546A70713F}"/>
    <cellStyle name="SAPBEXexcGood2 14 4" xfId="24694" xr:uid="{A6C00DAF-C432-4969-A9AC-7E35EAB4AADF}"/>
    <cellStyle name="SAPBEXexcGood2 14 5" xfId="45964" xr:uid="{CC9316CB-62EE-483F-9F5F-27C43545AFD2}"/>
    <cellStyle name="SAPBEXexcGood2 15" xfId="3579" xr:uid="{6EBF60DC-C688-4AB8-A3C5-08523F4669F3}"/>
    <cellStyle name="SAPBEXexcGood2 15 2" xfId="5068" xr:uid="{8B5F6ECE-198F-4E63-842E-B33F67BAE8DD}"/>
    <cellStyle name="SAPBEXexcGood2 15 2 2" xfId="8837" xr:uid="{1E4ADE22-2F76-4F14-9398-FCDABF1E2BC7}"/>
    <cellStyle name="SAPBEXexcGood2 15 2 2 2" xfId="30327" xr:uid="{57DBDA72-BEEA-410C-81AA-B3CBC38F4C43}"/>
    <cellStyle name="SAPBEXexcGood2 15 2 3" xfId="26558" xr:uid="{458A08DE-DA48-4171-B142-A084B812C5ED}"/>
    <cellStyle name="SAPBEXexcGood2 15 2 4" xfId="47701" xr:uid="{59CA63ED-C171-46FA-BB92-CB3D78CD363E}"/>
    <cellStyle name="SAPBEXexcGood2 15 3" xfId="7396" xr:uid="{54577887-27D6-465D-A04B-02D7D0CCE8D0}"/>
    <cellStyle name="SAPBEXexcGood2 15 3 2" xfId="28886" xr:uid="{BA6AE952-FA8A-416D-9C91-E4EB7F90D425}"/>
    <cellStyle name="SAPBEXexcGood2 15 4" xfId="25111" xr:uid="{889E4A1F-89DF-4CA1-A7CE-57A1A32D6D67}"/>
    <cellStyle name="SAPBEXexcGood2 15 5" xfId="45965" xr:uid="{95DB806F-3CB3-4427-B5F3-D479CB3E1042}"/>
    <cellStyle name="SAPBEXexcGood2 16" xfId="3277" xr:uid="{658301D3-9AF1-4679-AE02-0F20D85AD6DE}"/>
    <cellStyle name="SAPBEXexcGood2 16 2" xfId="5069" xr:uid="{F8A85AF7-11DA-4400-9EDC-83C47A044666}"/>
    <cellStyle name="SAPBEXexcGood2 16 2 2" xfId="8838" xr:uid="{78D4DFF9-5853-4651-A3EB-B1121A4B629F}"/>
    <cellStyle name="SAPBEXexcGood2 16 2 2 2" xfId="30328" xr:uid="{DBE6367B-3533-4C0F-A90B-233AEFE0957F}"/>
    <cellStyle name="SAPBEXexcGood2 16 2 3" xfId="26559" xr:uid="{913CF840-00BB-4872-A490-8EDE57C8CF50}"/>
    <cellStyle name="SAPBEXexcGood2 16 2 4" xfId="47702" xr:uid="{C7B0BBA1-6D98-439D-9FFC-699D5E81E3DD}"/>
    <cellStyle name="SAPBEXexcGood2 16 3" xfId="7101" xr:uid="{9728D959-ACCD-4DFC-86DB-7EF5451091AC}"/>
    <cellStyle name="SAPBEXexcGood2 16 3 2" xfId="28591" xr:uid="{4DFCB984-F72C-41AF-9477-77247B72A49D}"/>
    <cellStyle name="SAPBEXexcGood2 16 4" xfId="24817" xr:uid="{C06FC7F6-92BD-43C0-B0CB-EB6C163E672D}"/>
    <cellStyle name="SAPBEXexcGood2 16 5" xfId="45966" xr:uid="{4252CDC7-0F46-435E-BFB0-D83EC32DDFFF}"/>
    <cellStyle name="SAPBEXexcGood2 17" xfId="3440" xr:uid="{81D2F7A0-C156-4DAB-88C8-BFD36CCFD312}"/>
    <cellStyle name="SAPBEXexcGood2 17 2" xfId="5070" xr:uid="{A6585EAE-C059-444B-8535-9DAD1BB5B680}"/>
    <cellStyle name="SAPBEXexcGood2 17 2 2" xfId="8839" xr:uid="{94D9F966-F5FD-423E-9CF5-CDA1ECF3722B}"/>
    <cellStyle name="SAPBEXexcGood2 17 2 2 2" xfId="30329" xr:uid="{610E5AFE-FAE4-4E20-8785-69F29BECDAE3}"/>
    <cellStyle name="SAPBEXexcGood2 17 2 3" xfId="26560" xr:uid="{058881AD-04B5-4DF1-891C-B1AF69066319}"/>
    <cellStyle name="SAPBEXexcGood2 17 2 4" xfId="47703" xr:uid="{F727FA95-174F-4092-A8F1-25B939CE1CA5}"/>
    <cellStyle name="SAPBEXexcGood2 17 3" xfId="7265" xr:uid="{1CBE8EA5-FEDE-40F1-BE65-47E28B1117DD}"/>
    <cellStyle name="SAPBEXexcGood2 17 3 2" xfId="28755" xr:uid="{268B975A-1E1A-4A1B-9539-97552B2D4D16}"/>
    <cellStyle name="SAPBEXexcGood2 17 4" xfId="24981" xr:uid="{8B5C1026-D3C1-4DB9-A5CF-08D3769553B9}"/>
    <cellStyle name="SAPBEXexcGood2 17 5" xfId="45967" xr:uid="{56CE8F94-451F-4B6C-9C02-24CDD5A82245}"/>
    <cellStyle name="SAPBEXexcGood2 18" xfId="3185" xr:uid="{C0E48823-14AD-4EBB-B665-FEFB01625B6E}"/>
    <cellStyle name="SAPBEXexcGood2 18 2" xfId="5071" xr:uid="{82173C17-4DBA-4BDF-812F-73C381B219F8}"/>
    <cellStyle name="SAPBEXexcGood2 18 2 2" xfId="8840" xr:uid="{AA1D8577-50F7-47D7-934C-FB7747EC3067}"/>
    <cellStyle name="SAPBEXexcGood2 18 2 2 2" xfId="30330" xr:uid="{41708F14-1C76-4D37-9011-967295CA9087}"/>
    <cellStyle name="SAPBEXexcGood2 18 2 3" xfId="26561" xr:uid="{77F234B4-D515-4CC4-B67A-A89782752182}"/>
    <cellStyle name="SAPBEXexcGood2 18 2 4" xfId="47704" xr:uid="{854F4B67-A8A9-481B-8A97-DED5F1FD7E1F}"/>
    <cellStyle name="SAPBEXexcGood2 18 3" xfId="7012" xr:uid="{192E3E71-CCDE-4556-84D4-6661A96BD9C1}"/>
    <cellStyle name="SAPBEXexcGood2 18 3 2" xfId="28502" xr:uid="{8C48D023-9A42-48FA-B95F-9B321D3C0E68}"/>
    <cellStyle name="SAPBEXexcGood2 18 4" xfId="24728" xr:uid="{89AEE774-235E-4FC6-AAFA-B4FF627606B9}"/>
    <cellStyle name="SAPBEXexcGood2 18 5" xfId="45968" xr:uid="{CACBB87B-9774-4923-9910-952AA7330CEB}"/>
    <cellStyle name="SAPBEXexcGood2 19" xfId="2945" xr:uid="{10B64F8A-C02F-4F29-A3A6-B8BB0B57464A}"/>
    <cellStyle name="SAPBEXexcGood2 19 2" xfId="5072" xr:uid="{2A644AD2-EC18-4D15-8417-CD2E42D6483B}"/>
    <cellStyle name="SAPBEXexcGood2 19 2 2" xfId="8841" xr:uid="{909503C5-A711-42C0-A0F0-A87655C93D81}"/>
    <cellStyle name="SAPBEXexcGood2 19 2 2 2" xfId="30331" xr:uid="{33AF2141-C596-4EB7-9777-ACCFAC372B4F}"/>
    <cellStyle name="SAPBEXexcGood2 19 2 3" xfId="26562" xr:uid="{D969D809-B415-422A-BF40-A902FB48152D}"/>
    <cellStyle name="SAPBEXexcGood2 19 2 4" xfId="47705" xr:uid="{3B659682-4167-4CA8-8E5D-FDD22E666BC7}"/>
    <cellStyle name="SAPBEXexcGood2 19 3" xfId="6773" xr:uid="{EF4577F7-C74E-4BC8-8CC2-27586275E034}"/>
    <cellStyle name="SAPBEXexcGood2 19 3 2" xfId="28263" xr:uid="{03529C42-345E-42FF-9FF5-9827ACAB5579}"/>
    <cellStyle name="SAPBEXexcGood2 19 4" xfId="24489" xr:uid="{9DCEF8B9-897B-4B18-976B-0F5C8639FB8A}"/>
    <cellStyle name="SAPBEXexcGood2 19 5" xfId="45969" xr:uid="{B96DB293-62CE-4FE5-B174-8E43A98AF2AB}"/>
    <cellStyle name="SAPBEXexcGood2 2" xfId="3210" xr:uid="{4D4C9930-5AC6-4E80-A6B1-692B59A99E63}"/>
    <cellStyle name="SAPBEXexcGood2 2 2" xfId="3435" xr:uid="{259DEF46-9A45-40D1-B503-090EB0A7D9A3}"/>
    <cellStyle name="SAPBEXexcGood2 2 2 2" xfId="5074" xr:uid="{A08FE081-1863-4686-934A-15AD94E7E07C}"/>
    <cellStyle name="SAPBEXexcGood2 2 2 2 2" xfId="8843" xr:uid="{F6E7D2DC-6FE7-41AE-BB85-E992992028DD}"/>
    <cellStyle name="SAPBEXexcGood2 2 2 2 2 2" xfId="30333" xr:uid="{BF34083B-4059-4DA5-BC20-9477AC543874}"/>
    <cellStyle name="SAPBEXexcGood2 2 2 2 3" xfId="26564" xr:uid="{29C8657A-3347-4EF2-B28C-EAF39DC08826}"/>
    <cellStyle name="SAPBEXexcGood2 2 2 2 4" xfId="47707" xr:uid="{4069889E-2418-49CC-B36A-512124C5D84C}"/>
    <cellStyle name="SAPBEXexcGood2 2 2 3" xfId="7260" xr:uid="{F98D1657-47DD-42D4-B7C3-52E6CA04D064}"/>
    <cellStyle name="SAPBEXexcGood2 2 2 3 2" xfId="28750" xr:uid="{2C4AC884-7CFE-4DFD-89E0-774E88E8D6FE}"/>
    <cellStyle name="SAPBEXexcGood2 2 2 4" xfId="24976" xr:uid="{E632D771-E436-4622-9674-679403EFD940}"/>
    <cellStyle name="SAPBEXexcGood2 2 2 5" xfId="45971" xr:uid="{C4A47673-8636-4A6C-9C3C-51600832CD1F}"/>
    <cellStyle name="SAPBEXexcGood2 2 3" xfId="5073" xr:uid="{1381199D-CAD7-4E11-A791-E7A0EACA91CA}"/>
    <cellStyle name="SAPBEXexcGood2 2 3 2" xfId="8842" xr:uid="{981745BB-306C-425E-8F47-1A0067A69586}"/>
    <cellStyle name="SAPBEXexcGood2 2 3 2 2" xfId="30332" xr:uid="{9E787370-F43E-48D3-A0EA-9E3879621DF8}"/>
    <cellStyle name="SAPBEXexcGood2 2 3 3" xfId="26563" xr:uid="{934D9CFB-35C2-4526-B6CD-EE11ABB5BED7}"/>
    <cellStyle name="SAPBEXexcGood2 2 3 4" xfId="47706" xr:uid="{DF0A39CD-3D29-47F9-832E-43C46E7AF142}"/>
    <cellStyle name="SAPBEXexcGood2 2 4" xfId="7035" xr:uid="{9F69C5E4-92C2-4A7F-8001-4B1A380D6446}"/>
    <cellStyle name="SAPBEXexcGood2 2 4 2" xfId="28525" xr:uid="{3D6A6C4A-B612-429A-BF66-B901789527AF}"/>
    <cellStyle name="SAPBEXexcGood2 2 5" xfId="24751" xr:uid="{2E563E6E-5AA8-405D-9C16-0B14A6103376}"/>
    <cellStyle name="SAPBEXexcGood2 2 6" xfId="45970" xr:uid="{F5335282-BBF9-4DCC-8658-B9DF29D9FD68}"/>
    <cellStyle name="SAPBEXexcGood2 20" xfId="3129" xr:uid="{DFD5D35B-5009-44D1-9EB3-E4E1AE7ED6B2}"/>
    <cellStyle name="SAPBEXexcGood2 20 2" xfId="5075" xr:uid="{3AA8E862-45A0-4859-9B9A-F26455ECE527}"/>
    <cellStyle name="SAPBEXexcGood2 20 2 2" xfId="8844" xr:uid="{EA3035A9-2A9A-495A-9BC6-A6522999A809}"/>
    <cellStyle name="SAPBEXexcGood2 20 2 2 2" xfId="30334" xr:uid="{7888B909-249D-4C38-BBAB-98A43BA971C8}"/>
    <cellStyle name="SAPBEXexcGood2 20 2 3" xfId="26565" xr:uid="{4232D158-5EA8-4753-B5D3-B6BBFDB96E40}"/>
    <cellStyle name="SAPBEXexcGood2 20 2 4" xfId="47708" xr:uid="{53DC6961-DD88-4D0C-ADE6-AA90C13A1711}"/>
    <cellStyle name="SAPBEXexcGood2 20 3" xfId="6954" xr:uid="{0234A5E4-5A53-4A65-AC79-46A78F15A1A5}"/>
    <cellStyle name="SAPBEXexcGood2 20 3 2" xfId="28444" xr:uid="{C1FCCC0B-5DF0-47CD-9CD4-84AFE1AD1DA6}"/>
    <cellStyle name="SAPBEXexcGood2 20 4" xfId="24670" xr:uid="{F7A86DA4-5278-4109-B8F0-A192989D551E}"/>
    <cellStyle name="SAPBEXexcGood2 20 5" xfId="45972" xr:uid="{D617BC81-E035-4F41-AE6A-9169074A8630}"/>
    <cellStyle name="SAPBEXexcGood2 21" xfId="3249" xr:uid="{627DA84A-3788-49B5-A5F2-BBD2A8482C44}"/>
    <cellStyle name="SAPBEXexcGood2 21 2" xfId="5076" xr:uid="{A7CF5A74-940F-4DFD-9BD6-8A991388139D}"/>
    <cellStyle name="SAPBEXexcGood2 21 2 2" xfId="8845" xr:uid="{97255767-EC03-408A-9A7A-E21BCC1CCB21}"/>
    <cellStyle name="SAPBEXexcGood2 21 2 2 2" xfId="30335" xr:uid="{81A981CD-54CA-4E64-94A2-38BC46750AE7}"/>
    <cellStyle name="SAPBEXexcGood2 21 2 3" xfId="26566" xr:uid="{4CEF7CD9-08B8-4F5D-8F78-342C2C3674C5}"/>
    <cellStyle name="SAPBEXexcGood2 21 2 4" xfId="47709" xr:uid="{24B1D0DE-D15B-4AC5-9A16-7CA209506313}"/>
    <cellStyle name="SAPBEXexcGood2 21 3" xfId="7073" xr:uid="{2C3F515B-551A-4887-B5E8-FB3C970A1DCC}"/>
    <cellStyle name="SAPBEXexcGood2 21 3 2" xfId="28563" xr:uid="{61B97C96-9429-418C-AD87-7A799E69EE17}"/>
    <cellStyle name="SAPBEXexcGood2 21 4" xfId="24789" xr:uid="{35CDF675-63CB-4599-826D-B35A05238B9E}"/>
    <cellStyle name="SAPBEXexcGood2 21 5" xfId="45973" xr:uid="{1E4770D1-8701-41ED-802B-24860BF6F70D}"/>
    <cellStyle name="SAPBEXexcGood2 22" xfId="3070" xr:uid="{E73B68F4-EA07-4AEB-A793-1702F4DBE9D2}"/>
    <cellStyle name="SAPBEXexcGood2 22 2" xfId="5077" xr:uid="{920D1851-AA34-4C20-A514-05E616FAF4CE}"/>
    <cellStyle name="SAPBEXexcGood2 22 2 2" xfId="8846" xr:uid="{50C13C64-8EC6-440D-944F-118ED5B79416}"/>
    <cellStyle name="SAPBEXexcGood2 22 2 2 2" xfId="30336" xr:uid="{70F21682-0E6E-4238-A7EF-D0378C2F111D}"/>
    <cellStyle name="SAPBEXexcGood2 22 2 3" xfId="26567" xr:uid="{FF4CFB48-9DDF-474E-8C05-4DB22C9D2222}"/>
    <cellStyle name="SAPBEXexcGood2 22 2 4" xfId="47710" xr:uid="{F04AD366-6BBE-42EC-B9B5-CDF63656C1F7}"/>
    <cellStyle name="SAPBEXexcGood2 22 3" xfId="6896" xr:uid="{E8FB24DF-83DD-40AF-846A-07DC147AC001}"/>
    <cellStyle name="SAPBEXexcGood2 22 3 2" xfId="28386" xr:uid="{7D06E603-E873-4720-8778-9F15722E647F}"/>
    <cellStyle name="SAPBEXexcGood2 22 4" xfId="24612" xr:uid="{6BAF7E4D-51B1-4AD0-8037-23FF94E12496}"/>
    <cellStyle name="SAPBEXexcGood2 22 5" xfId="45974" xr:uid="{EE35529F-FBE1-4EED-A604-BC8864D590CE}"/>
    <cellStyle name="SAPBEXexcGood2 23" xfId="3291" xr:uid="{B1B44080-9A4E-4808-8B25-BA0589F99D4C}"/>
    <cellStyle name="SAPBEXexcGood2 23 2" xfId="5078" xr:uid="{73FDE5CC-6521-4882-8AAA-5533DEE1DA1B}"/>
    <cellStyle name="SAPBEXexcGood2 23 2 2" xfId="8847" xr:uid="{613B7AFA-C9E4-4EBB-9382-C5EC07C3EFFD}"/>
    <cellStyle name="SAPBEXexcGood2 23 2 2 2" xfId="30337" xr:uid="{A6D31CB0-BB32-4829-90EA-D8BCC1EA10CC}"/>
    <cellStyle name="SAPBEXexcGood2 23 2 3" xfId="26568" xr:uid="{1DD80670-54C7-4BB3-A197-64B49B0C7034}"/>
    <cellStyle name="SAPBEXexcGood2 23 2 4" xfId="47711" xr:uid="{BE0771C0-E580-4050-B6C8-8A5E3C3A5629}"/>
    <cellStyle name="SAPBEXexcGood2 23 3" xfId="7115" xr:uid="{D7EC1ED7-13FB-488E-862A-E90D789C77C3}"/>
    <cellStyle name="SAPBEXexcGood2 23 3 2" xfId="28605" xr:uid="{4BF34C4C-7EEE-43B8-8B1D-D5CD145C763D}"/>
    <cellStyle name="SAPBEXexcGood2 23 4" xfId="24831" xr:uid="{D6611195-5ACB-4539-9D74-1BC2A6AF01D4}"/>
    <cellStyle name="SAPBEXexcGood2 23 5" xfId="45975" xr:uid="{34029CB7-2F46-422C-9679-AAA1AF3DBE44}"/>
    <cellStyle name="SAPBEXexcGood2 24" xfId="5062" xr:uid="{ED299309-9893-4BD9-BF43-02F277704C13}"/>
    <cellStyle name="SAPBEXexcGood2 24 2" xfId="8831" xr:uid="{63EC49ED-3502-436D-A1C0-3A1145F68597}"/>
    <cellStyle name="SAPBEXexcGood2 24 2 2" xfId="30321" xr:uid="{06A98A33-F578-49A6-9C86-E6177B40AD03}"/>
    <cellStyle name="SAPBEXexcGood2 24 3" xfId="26552" xr:uid="{7300B94F-CEFA-484A-AB97-4BE5A9F0A4CC}"/>
    <cellStyle name="SAPBEXexcGood2 24 4" xfId="47695" xr:uid="{B92256A8-6AA8-4E3B-BD6C-9D80367C54A5}"/>
    <cellStyle name="SAPBEXexcGood2 25" xfId="7344" xr:uid="{C3D312DA-69D6-4690-98B2-F4D49EE1C809}"/>
    <cellStyle name="SAPBEXexcGood2 25 2" xfId="28834" xr:uid="{FED0B34D-EF45-4083-B96D-C3D6441D9320}"/>
    <cellStyle name="SAPBEXexcGood2 26" xfId="25060" xr:uid="{796D59A4-B049-4FA2-A8C6-64224B837FB9}"/>
    <cellStyle name="SAPBEXexcGood2 27" xfId="45959" xr:uid="{ED44A1B6-817D-4E5F-9EB7-E32F87CE7C20}"/>
    <cellStyle name="SAPBEXexcGood2 3" xfId="3467" xr:uid="{2079A335-A880-4D7D-B53D-E5AD45A488DA}"/>
    <cellStyle name="SAPBEXexcGood2 3 2" xfId="3066" xr:uid="{0AF9D796-CDCC-46B7-B102-108730FD78FD}"/>
    <cellStyle name="SAPBEXexcGood2 3 2 2" xfId="5080" xr:uid="{461D38EB-0F48-4C89-85C2-A33685BC5182}"/>
    <cellStyle name="SAPBEXexcGood2 3 2 2 2" xfId="8849" xr:uid="{CC66AAB5-CB95-4AAE-8ABA-38E9A8E44071}"/>
    <cellStyle name="SAPBEXexcGood2 3 2 2 2 2" xfId="30339" xr:uid="{EC7A8938-3293-4196-B3F4-E24A8D5F103C}"/>
    <cellStyle name="SAPBEXexcGood2 3 2 2 3" xfId="26570" xr:uid="{DE4202E8-E562-4853-9768-E9098552EF19}"/>
    <cellStyle name="SAPBEXexcGood2 3 2 2 4" xfId="47713" xr:uid="{77262EA7-9DB2-4C05-9D46-C5B576F5A8CE}"/>
    <cellStyle name="SAPBEXexcGood2 3 2 3" xfId="6892" xr:uid="{DFAB14D9-B8DB-4F52-B953-83F8D4F85A55}"/>
    <cellStyle name="SAPBEXexcGood2 3 2 3 2" xfId="28382" xr:uid="{A40CB4DD-FF61-4B4C-A457-649835F528D6}"/>
    <cellStyle name="SAPBEXexcGood2 3 2 4" xfId="24608" xr:uid="{7806AA06-12FF-4959-B262-2D57F7756D4B}"/>
    <cellStyle name="SAPBEXexcGood2 3 2 5" xfId="45977" xr:uid="{6E556FC8-43E3-4A10-963D-042DCB565F43}"/>
    <cellStyle name="SAPBEXexcGood2 3 3" xfId="5079" xr:uid="{2F8AF5D8-5ECE-4CB7-98F7-C616300B2AF7}"/>
    <cellStyle name="SAPBEXexcGood2 3 3 2" xfId="8848" xr:uid="{992502D8-8BDD-48DD-866F-C862FA08D66D}"/>
    <cellStyle name="SAPBEXexcGood2 3 3 2 2" xfId="30338" xr:uid="{B787EC9B-8A88-4B78-9F69-CBA7F6E4C414}"/>
    <cellStyle name="SAPBEXexcGood2 3 3 3" xfId="26569" xr:uid="{9A056449-0AF7-452F-B758-B4FE68D01630}"/>
    <cellStyle name="SAPBEXexcGood2 3 3 4" xfId="47712" xr:uid="{5EA57A70-5270-46CB-8063-CABECB5D345D}"/>
    <cellStyle name="SAPBEXexcGood2 3 4" xfId="7290" xr:uid="{7572EF49-BF1D-4FFF-A780-59482EA8255C}"/>
    <cellStyle name="SAPBEXexcGood2 3 4 2" xfId="28780" xr:uid="{CB846CB6-5B53-4884-B478-E6BFA5C3A41B}"/>
    <cellStyle name="SAPBEXexcGood2 3 5" xfId="25006" xr:uid="{FFF1DB61-97CA-4DF3-99F0-AF776AAD3B1A}"/>
    <cellStyle name="SAPBEXexcGood2 3 6" xfId="45976" xr:uid="{D90E985B-206F-4E0F-88A4-962546B52EBF}"/>
    <cellStyle name="SAPBEXexcGood2 4" xfId="3548" xr:uid="{7E2CA166-EE80-4C52-9525-737C33BCB4C9}"/>
    <cellStyle name="SAPBEXexcGood2 4 2" xfId="2979" xr:uid="{8092717E-A63D-48B6-9858-56C6CDE6F8AD}"/>
    <cellStyle name="SAPBEXexcGood2 4 2 2" xfId="5082" xr:uid="{FA70AAB5-84D4-4C04-8758-BA44BC56283A}"/>
    <cellStyle name="SAPBEXexcGood2 4 2 2 2" xfId="8851" xr:uid="{C9F36C16-1139-4C6F-9E41-DD553FA8FB86}"/>
    <cellStyle name="SAPBEXexcGood2 4 2 2 2 2" xfId="30341" xr:uid="{0CC898D1-2A4E-4123-A167-866E4B80B736}"/>
    <cellStyle name="SAPBEXexcGood2 4 2 2 3" xfId="26572" xr:uid="{0EB767C8-70AB-4754-9335-709CC3EACE0D}"/>
    <cellStyle name="SAPBEXexcGood2 4 2 2 4" xfId="47715" xr:uid="{360CB2E9-BAC6-4611-B7A3-0A66676AE95C}"/>
    <cellStyle name="SAPBEXexcGood2 4 2 3" xfId="6806" xr:uid="{85CFACA8-DDA5-4FF4-83E5-84F1D1715D11}"/>
    <cellStyle name="SAPBEXexcGood2 4 2 3 2" xfId="28296" xr:uid="{D32E4046-5ABF-4F39-BFF9-83C539E3FE23}"/>
    <cellStyle name="SAPBEXexcGood2 4 2 4" xfId="24522" xr:uid="{6564737B-8096-4CC5-8ABB-6F779082FB95}"/>
    <cellStyle name="SAPBEXexcGood2 4 2 5" xfId="45979" xr:uid="{D5A04F01-EA11-452B-AABE-3819F7435E64}"/>
    <cellStyle name="SAPBEXexcGood2 4 3" xfId="5081" xr:uid="{A08791C2-E071-49BB-A3E5-D3FED7100CC6}"/>
    <cellStyle name="SAPBEXexcGood2 4 3 2" xfId="8850" xr:uid="{D643DD5B-E9EF-423F-85AC-37E0AD186BAC}"/>
    <cellStyle name="SAPBEXexcGood2 4 3 2 2" xfId="30340" xr:uid="{6F224FCB-D261-4283-A9F5-2045F07B8AAD}"/>
    <cellStyle name="SAPBEXexcGood2 4 3 3" xfId="26571" xr:uid="{2D61822F-E344-4492-BE2D-7897FFBD3B54}"/>
    <cellStyle name="SAPBEXexcGood2 4 3 4" xfId="47714" xr:uid="{F360CE33-8D7F-4907-98B1-2D7D780CD6F0}"/>
    <cellStyle name="SAPBEXexcGood2 4 4" xfId="7366" xr:uid="{17CFDEC9-46FC-42DE-AE34-8E433A1B741D}"/>
    <cellStyle name="SAPBEXexcGood2 4 4 2" xfId="28856" xr:uid="{A7638418-8678-468C-BE96-7D60BB90E83B}"/>
    <cellStyle name="SAPBEXexcGood2 4 5" xfId="25082" xr:uid="{D7EF2899-459D-4678-BB9C-86735A1FF51E}"/>
    <cellStyle name="SAPBEXexcGood2 4 6" xfId="45978" xr:uid="{8319CD13-2435-41F1-B182-C17F69DFF0B7}"/>
    <cellStyle name="SAPBEXexcGood2 5" xfId="3461" xr:uid="{5FF263EF-FB4B-47EA-A5B3-FB449C819799}"/>
    <cellStyle name="SAPBEXexcGood2 5 2" xfId="2685" xr:uid="{BBB12A5F-40AC-4C1E-B4C8-BDEFF99AB7B3}"/>
    <cellStyle name="SAPBEXexcGood2 5 2 2" xfId="5084" xr:uid="{C6F64BFB-B34A-4D85-B789-0992A2A268FA}"/>
    <cellStyle name="SAPBEXexcGood2 5 2 2 2" xfId="8853" xr:uid="{99FD15FB-ED41-4739-8F91-79E0D93EEAB1}"/>
    <cellStyle name="SAPBEXexcGood2 5 2 2 2 2" xfId="30343" xr:uid="{FC02C27A-F35D-41F6-907C-F7E4983DFC95}"/>
    <cellStyle name="SAPBEXexcGood2 5 2 2 3" xfId="26574" xr:uid="{1B663AF3-B8E0-4DAA-8C70-04EBD23E158E}"/>
    <cellStyle name="SAPBEXexcGood2 5 2 2 4" xfId="47717" xr:uid="{5FC2211F-4BB7-488A-B7C1-2A58E1865ACA}"/>
    <cellStyle name="SAPBEXexcGood2 5 2 3" xfId="6582" xr:uid="{8F6A32C1-3319-4C61-809D-883B53F0A080}"/>
    <cellStyle name="SAPBEXexcGood2 5 2 3 2" xfId="28071" xr:uid="{AB6B22C0-B253-4F62-9084-52734B7A2454}"/>
    <cellStyle name="SAPBEXexcGood2 5 2 4" xfId="24289" xr:uid="{D56250C1-DF11-4742-8AE5-3BA54834701D}"/>
    <cellStyle name="SAPBEXexcGood2 5 2 5" xfId="45981" xr:uid="{B9794CA7-2A44-4AE5-A220-9C337F7168C5}"/>
    <cellStyle name="SAPBEXexcGood2 5 3" xfId="5083" xr:uid="{18787BA5-B75C-4AA2-A4D1-972765D9D30C}"/>
    <cellStyle name="SAPBEXexcGood2 5 3 2" xfId="8852" xr:uid="{7425DDEE-9926-48E7-A576-4E4506B10C51}"/>
    <cellStyle name="SAPBEXexcGood2 5 3 2 2" xfId="30342" xr:uid="{EAB3F416-FE59-4BC0-8E0F-634189107A0C}"/>
    <cellStyle name="SAPBEXexcGood2 5 3 3" xfId="26573" xr:uid="{7CA3CA20-D146-4537-8D89-6950DE84DF6E}"/>
    <cellStyle name="SAPBEXexcGood2 5 3 4" xfId="47716" xr:uid="{C9DBBBFD-2E53-4162-8234-881AE5CCE2FB}"/>
    <cellStyle name="SAPBEXexcGood2 5 4" xfId="7284" xr:uid="{7DAB3D8A-9CED-4467-BB45-6003362119DB}"/>
    <cellStyle name="SAPBEXexcGood2 5 4 2" xfId="28774" xr:uid="{67656DF8-0C30-44DA-95BB-0ADF8C482440}"/>
    <cellStyle name="SAPBEXexcGood2 5 5" xfId="25000" xr:uid="{D08F1721-26D9-4B71-90A9-7B0B1A627F21}"/>
    <cellStyle name="SAPBEXexcGood2 5 6" xfId="45980" xr:uid="{E5917C62-C2BF-49F7-A3D7-2DB069C41ED0}"/>
    <cellStyle name="SAPBEXexcGood2 6" xfId="2631" xr:uid="{1E1F3B6C-821F-4BFC-94F3-65FF1C3F5500}"/>
    <cellStyle name="SAPBEXexcGood2 6 2" xfId="3187" xr:uid="{6D0CA918-2D35-456B-966B-A982C6192D9B}"/>
    <cellStyle name="SAPBEXexcGood2 6 2 2" xfId="5086" xr:uid="{1359DD2E-366D-4E6E-B206-B49997F16B9C}"/>
    <cellStyle name="SAPBEXexcGood2 6 2 2 2" xfId="8855" xr:uid="{56670001-264C-4CCE-A92B-05524CC21898}"/>
    <cellStyle name="SAPBEXexcGood2 6 2 2 2 2" xfId="30345" xr:uid="{47720F5F-E118-4F04-A30A-9AD9346D3CC7}"/>
    <cellStyle name="SAPBEXexcGood2 6 2 2 3" xfId="26576" xr:uid="{7B7AEC89-D3BC-4C6C-BE1F-C19DC875B737}"/>
    <cellStyle name="SAPBEXexcGood2 6 2 2 4" xfId="47719" xr:uid="{F7F446DD-333A-4F9D-B63F-1B812F921900}"/>
    <cellStyle name="SAPBEXexcGood2 6 2 3" xfId="7014" xr:uid="{2C4CC010-7C63-43CC-B77C-2B15CDEEBA84}"/>
    <cellStyle name="SAPBEXexcGood2 6 2 3 2" xfId="28504" xr:uid="{0E33B730-6394-4315-8A68-D50F208491E4}"/>
    <cellStyle name="SAPBEXexcGood2 6 2 4" xfId="24730" xr:uid="{0297BEB6-7F00-4B20-ACB4-D64C09AF3E2B}"/>
    <cellStyle name="SAPBEXexcGood2 6 2 5" xfId="45983" xr:uid="{50FFC029-7530-4AC9-BE14-15A24B4B340E}"/>
    <cellStyle name="SAPBEXexcGood2 6 3" xfId="5085" xr:uid="{46120CF5-489E-4D5F-A1BF-DDB18F960B92}"/>
    <cellStyle name="SAPBEXexcGood2 6 3 2" xfId="8854" xr:uid="{EDB7A41D-3C6A-4BBA-8695-E43168A5ED7F}"/>
    <cellStyle name="SAPBEXexcGood2 6 3 2 2" xfId="30344" xr:uid="{DB97BFC3-DFF8-45A3-9AE7-6D56148C8042}"/>
    <cellStyle name="SAPBEXexcGood2 6 3 3" xfId="26575" xr:uid="{6A299C49-1019-48FA-A4E9-91939802875F}"/>
    <cellStyle name="SAPBEXexcGood2 6 3 4" xfId="47718" xr:uid="{CEBFF90D-A04E-4150-B724-8C02402A8690}"/>
    <cellStyle name="SAPBEXexcGood2 6 4" xfId="6539" xr:uid="{E186BDE3-9606-4DB2-B352-DCF55743F1DD}"/>
    <cellStyle name="SAPBEXexcGood2 6 4 2" xfId="28028" xr:uid="{D1340D5D-C9B6-4CDE-A3A9-1E1BC90E7E2A}"/>
    <cellStyle name="SAPBEXexcGood2 6 5" xfId="24247" xr:uid="{C80A62B5-CF6E-4F0D-A050-C7887A1D3D4F}"/>
    <cellStyle name="SAPBEXexcGood2 6 6" xfId="45982" xr:uid="{B8358F79-351A-47F7-9C7C-BB474AD6E926}"/>
    <cellStyle name="SAPBEXexcGood2 7" xfId="3247" xr:uid="{B7A5FF85-4C06-40FF-9186-3C77AF7AB644}"/>
    <cellStyle name="SAPBEXexcGood2 7 2" xfId="3373" xr:uid="{DB8614A8-80EE-4867-81E4-A765093D6532}"/>
    <cellStyle name="SAPBEXexcGood2 7 2 2" xfId="5088" xr:uid="{0704282A-E419-4CC6-885B-F8B1D369D64B}"/>
    <cellStyle name="SAPBEXexcGood2 7 2 2 2" xfId="8857" xr:uid="{9736C01D-AFEC-4C23-AC6B-179EF6BA04B5}"/>
    <cellStyle name="SAPBEXexcGood2 7 2 2 2 2" xfId="30347" xr:uid="{5AAFC116-05D4-4225-A355-A7ED2AFDDAA1}"/>
    <cellStyle name="SAPBEXexcGood2 7 2 2 3" xfId="26578" xr:uid="{3BDB35E1-6404-447E-932D-9096BCD679F4}"/>
    <cellStyle name="SAPBEXexcGood2 7 2 2 4" xfId="47721" xr:uid="{24EA85BA-2AD3-4FC9-B552-021F766D7BEA}"/>
    <cellStyle name="SAPBEXexcGood2 7 2 3" xfId="7199" xr:uid="{0E233426-70C1-4DDA-A481-966E0A800FF6}"/>
    <cellStyle name="SAPBEXexcGood2 7 2 3 2" xfId="28689" xr:uid="{1294634E-BAFF-4DDA-8BD4-4EE63366EB39}"/>
    <cellStyle name="SAPBEXexcGood2 7 2 4" xfId="24915" xr:uid="{E8603D65-C918-4DE8-8C71-4D4840678A94}"/>
    <cellStyle name="SAPBEXexcGood2 7 2 5" xfId="45985" xr:uid="{2E270EEB-7AF0-4C7A-84E2-A79EFA3909CA}"/>
    <cellStyle name="SAPBEXexcGood2 7 3" xfId="5087" xr:uid="{BA4D369C-6F7D-4704-9941-CF14205956E8}"/>
    <cellStyle name="SAPBEXexcGood2 7 3 2" xfId="8856" xr:uid="{90198F92-091F-4FAA-92D0-DA62EA11635A}"/>
    <cellStyle name="SAPBEXexcGood2 7 3 2 2" xfId="30346" xr:uid="{701C2E5E-8482-479F-8CEC-BFC69E0F6579}"/>
    <cellStyle name="SAPBEXexcGood2 7 3 3" xfId="26577" xr:uid="{EE5E4E5C-549D-4F33-AEA5-9F98B09D7442}"/>
    <cellStyle name="SAPBEXexcGood2 7 3 4" xfId="47720" xr:uid="{3F21DCAB-41CD-4CF6-8CD8-9402343C6BDF}"/>
    <cellStyle name="SAPBEXexcGood2 7 4" xfId="7071" xr:uid="{7255A7CC-FD3C-4D49-AE35-DD9F565C4AAB}"/>
    <cellStyle name="SAPBEXexcGood2 7 4 2" xfId="28561" xr:uid="{129B1A15-4E2A-4D69-B1FF-26B0390494A9}"/>
    <cellStyle name="SAPBEXexcGood2 7 5" xfId="24787" xr:uid="{CC1B95D4-1414-4BE6-AFCF-9DA19B1C564D}"/>
    <cellStyle name="SAPBEXexcGood2 7 6" xfId="45984" xr:uid="{2762E2FE-A1C5-4B2D-B32E-CF439C3674BF}"/>
    <cellStyle name="SAPBEXexcGood2 8" xfId="3064" xr:uid="{6D8D61AB-FC1F-4402-83E8-2108EC58F13F}"/>
    <cellStyle name="SAPBEXexcGood2 8 2" xfId="3222" xr:uid="{928042D8-4D23-4E86-AC64-CC995713D790}"/>
    <cellStyle name="SAPBEXexcGood2 8 2 2" xfId="5090" xr:uid="{F340418F-BB8B-402F-BA67-EB2AB9C10418}"/>
    <cellStyle name="SAPBEXexcGood2 8 2 2 2" xfId="8859" xr:uid="{6087F65A-F5B8-4D80-9F8A-26874483C2B0}"/>
    <cellStyle name="SAPBEXexcGood2 8 2 2 2 2" xfId="30349" xr:uid="{5C09E783-4657-463A-BEE1-B62AA1E8B33F}"/>
    <cellStyle name="SAPBEXexcGood2 8 2 2 3" xfId="26580" xr:uid="{654475BB-1F95-477A-86A6-1E92E4AA8F82}"/>
    <cellStyle name="SAPBEXexcGood2 8 2 2 4" xfId="47723" xr:uid="{F1D51513-D89C-4773-A500-013EF5D2FE10}"/>
    <cellStyle name="SAPBEXexcGood2 8 2 3" xfId="7047" xr:uid="{58200373-3BF9-4BDA-9ABA-2332D9566D54}"/>
    <cellStyle name="SAPBEXexcGood2 8 2 3 2" xfId="28537" xr:uid="{624FFA2B-C7FA-44AD-A9E7-1C03F515D0BF}"/>
    <cellStyle name="SAPBEXexcGood2 8 2 4" xfId="24763" xr:uid="{69406318-DC01-4B26-BBCA-9CAEF6705B13}"/>
    <cellStyle name="SAPBEXexcGood2 8 2 5" xfId="45987" xr:uid="{C44661C1-6C45-4BF5-BD3F-68A48501FC15}"/>
    <cellStyle name="SAPBEXexcGood2 8 3" xfId="5089" xr:uid="{5F220E5E-2F98-4C8C-8748-08C81AC3FCF3}"/>
    <cellStyle name="SAPBEXexcGood2 8 3 2" xfId="8858" xr:uid="{7D2298AB-4B5C-42B9-AE02-56F108C7F476}"/>
    <cellStyle name="SAPBEXexcGood2 8 3 2 2" xfId="30348" xr:uid="{7AFA1EC0-6FFE-4A56-9C4D-84B8098FD1D5}"/>
    <cellStyle name="SAPBEXexcGood2 8 3 3" xfId="26579" xr:uid="{8FEB9F0A-7048-47F6-8827-5CF666AE1C61}"/>
    <cellStyle name="SAPBEXexcGood2 8 3 4" xfId="47722" xr:uid="{26A7351E-6809-4AED-B5E1-2D5A0DD434B0}"/>
    <cellStyle name="SAPBEXexcGood2 8 4" xfId="6890" xr:uid="{6EBA9FE7-DE1E-4C66-B6BE-7B1987F405E0}"/>
    <cellStyle name="SAPBEXexcGood2 8 4 2" xfId="28380" xr:uid="{C53538D9-46BD-4E32-ABE5-ED4A38180119}"/>
    <cellStyle name="SAPBEXexcGood2 8 5" xfId="24606" xr:uid="{500036AC-C0B6-47D1-A9AC-64B2E26AA907}"/>
    <cellStyle name="SAPBEXexcGood2 8 6" xfId="45986" xr:uid="{0E84C73F-D1F3-4F74-8764-3FAD20E3E9C0}"/>
    <cellStyle name="SAPBEXexcGood2 9" xfId="3497" xr:uid="{9C17200C-2CE7-435C-9E9C-B794A0E7AA35}"/>
    <cellStyle name="SAPBEXexcGood2 9 2" xfId="3473" xr:uid="{5DB1F157-A1E0-41ED-A5EE-06133D5CD552}"/>
    <cellStyle name="SAPBEXexcGood2 9 2 2" xfId="5092" xr:uid="{88054634-AE81-40E5-ACDB-2B848109A36B}"/>
    <cellStyle name="SAPBEXexcGood2 9 2 2 2" xfId="8861" xr:uid="{773F5831-F626-42C0-9306-F0BDB99A2EE8}"/>
    <cellStyle name="SAPBEXexcGood2 9 2 2 2 2" xfId="30351" xr:uid="{ED270C95-66B9-437E-85DE-E70FED309C34}"/>
    <cellStyle name="SAPBEXexcGood2 9 2 2 3" xfId="26582" xr:uid="{B1955FCD-8403-4249-91F2-C68DE5FEBA1A}"/>
    <cellStyle name="SAPBEXexcGood2 9 2 2 4" xfId="47725" xr:uid="{C0EE020E-7066-4A25-934E-AB1BEB5B2CD4}"/>
    <cellStyle name="SAPBEXexcGood2 9 2 3" xfId="7296" xr:uid="{ACB33C8A-472D-4300-B0E4-ECD952BCF8D0}"/>
    <cellStyle name="SAPBEXexcGood2 9 2 3 2" xfId="28786" xr:uid="{0B76B854-52D3-4BCE-8FED-C337FADCDEBE}"/>
    <cellStyle name="SAPBEXexcGood2 9 2 4" xfId="25012" xr:uid="{57AF2B12-D135-4535-B8CD-D2857B0C488E}"/>
    <cellStyle name="SAPBEXexcGood2 9 2 5" xfId="45989" xr:uid="{4C19583A-6B92-4CD2-B1AB-426C67C783C3}"/>
    <cellStyle name="SAPBEXexcGood2 9 3" xfId="5091" xr:uid="{E7A86C14-1C7A-47BE-A7C1-107036FCEE8F}"/>
    <cellStyle name="SAPBEXexcGood2 9 3 2" xfId="8860" xr:uid="{253622AC-902F-431D-9FC1-A03C031EEA72}"/>
    <cellStyle name="SAPBEXexcGood2 9 3 2 2" xfId="30350" xr:uid="{EBDB1901-E3AB-4A96-9FC7-AB395C3F603B}"/>
    <cellStyle name="SAPBEXexcGood2 9 3 3" xfId="26581" xr:uid="{F3721FAF-CE33-4516-8E74-5EC374DC1DE4}"/>
    <cellStyle name="SAPBEXexcGood2 9 3 4" xfId="47724" xr:uid="{E070383D-9FDA-4BC4-9349-44240F0F7098}"/>
    <cellStyle name="SAPBEXexcGood2 9 4" xfId="7318" xr:uid="{EE4F21C2-9B1C-4ECB-AE2A-2EE0DB1ADA9E}"/>
    <cellStyle name="SAPBEXexcGood2 9 4 2" xfId="28808" xr:uid="{9396AE1D-7348-4980-9420-997D4CB89ED9}"/>
    <cellStyle name="SAPBEXexcGood2 9 5" xfId="25034" xr:uid="{ABBD5D93-A39A-4B00-B3A3-A2C9FFF05C35}"/>
    <cellStyle name="SAPBEXexcGood2 9 6" xfId="45988" xr:uid="{966680B7-0731-4611-A0A1-20CDE0A3BE7A}"/>
    <cellStyle name="SAPBEXexcGood3" xfId="3425" xr:uid="{DF9AE44C-EA34-4470-AFB1-F07C8BA1778E}"/>
    <cellStyle name="SAPBEXexcGood3 10" xfId="2938" xr:uid="{1E4D86A9-E05A-42E0-B67A-AE03631EA450}"/>
    <cellStyle name="SAPBEXexcGood3 10 2" xfId="5094" xr:uid="{214BF3DD-AA73-4DA3-96F9-09BD153FAAFB}"/>
    <cellStyle name="SAPBEXexcGood3 10 2 2" xfId="8863" xr:uid="{EC0C1D57-0D70-4C8D-B380-431BABE8CF01}"/>
    <cellStyle name="SAPBEXexcGood3 10 2 2 2" xfId="30353" xr:uid="{524EB0B5-F39E-4E19-8B51-26D4EB0AA074}"/>
    <cellStyle name="SAPBEXexcGood3 10 2 3" xfId="26584" xr:uid="{8472445F-0ADB-40A4-8A8C-447FE5A7A6D5}"/>
    <cellStyle name="SAPBEXexcGood3 10 2 4" xfId="47727" xr:uid="{3F06B122-8A6A-4307-A619-97BD4FB8E39B}"/>
    <cellStyle name="SAPBEXexcGood3 10 3" xfId="6766" xr:uid="{7761C659-C9F9-498A-9DFF-BC7851A052DE}"/>
    <cellStyle name="SAPBEXexcGood3 10 3 2" xfId="28256" xr:uid="{0AF76C26-68DA-4CC2-9763-2DE8C466774F}"/>
    <cellStyle name="SAPBEXexcGood3 10 4" xfId="24482" xr:uid="{62B01EAF-B8CC-466E-A210-80882289432C}"/>
    <cellStyle name="SAPBEXexcGood3 10 5" xfId="45991" xr:uid="{238205A3-244E-4112-9ED5-5C4ABC13D7A9}"/>
    <cellStyle name="SAPBEXexcGood3 11" xfId="2473" xr:uid="{309E5EA9-85D8-4861-B0E7-23F45E4D0A73}"/>
    <cellStyle name="SAPBEXexcGood3 11 2" xfId="5095" xr:uid="{4346C938-281E-4C9E-8D3E-AD86EDF9C8C4}"/>
    <cellStyle name="SAPBEXexcGood3 11 2 2" xfId="8864" xr:uid="{76E768E6-708A-4067-BE03-698B9C1E4BE3}"/>
    <cellStyle name="SAPBEXexcGood3 11 2 2 2" xfId="30354" xr:uid="{C5F9195F-DEE5-4E20-B04F-872EA7C2BAA7}"/>
    <cellStyle name="SAPBEXexcGood3 11 2 3" xfId="26585" xr:uid="{081BA0E9-863E-4292-8C43-BBDC46549746}"/>
    <cellStyle name="SAPBEXexcGood3 11 2 4" xfId="47728" xr:uid="{811B11CA-58CC-4649-A051-28BA8956E3FD}"/>
    <cellStyle name="SAPBEXexcGood3 11 3" xfId="6462" xr:uid="{09194F59-A5CE-4790-AA4E-152937BAA78E}"/>
    <cellStyle name="SAPBEXexcGood3 11 3 2" xfId="27951" xr:uid="{DB06AF79-024F-4E63-93F4-DAFE4C8427AF}"/>
    <cellStyle name="SAPBEXexcGood3 11 4" xfId="24163" xr:uid="{E550B971-BA95-4CB9-BFCD-295261584EFC}"/>
    <cellStyle name="SAPBEXexcGood3 11 5" xfId="45992" xr:uid="{E28582F5-D0BE-4D78-8D08-D064D30BD1BE}"/>
    <cellStyle name="SAPBEXexcGood3 12" xfId="3397" xr:uid="{270C7842-D0C9-4582-A303-11366912E237}"/>
    <cellStyle name="SAPBEXexcGood3 12 2" xfId="5096" xr:uid="{F4277586-56D9-4E7F-8E3B-CA01DE3E2078}"/>
    <cellStyle name="SAPBEXexcGood3 12 2 2" xfId="8865" xr:uid="{578293E6-431C-4C8C-8AB2-A900FA799A12}"/>
    <cellStyle name="SAPBEXexcGood3 12 2 2 2" xfId="30355" xr:uid="{1A541B35-3C9A-49DB-96E9-67E2ACADB053}"/>
    <cellStyle name="SAPBEXexcGood3 12 2 3" xfId="26586" xr:uid="{8378EB4B-8BDF-4B1E-9F14-51FB70FC7D35}"/>
    <cellStyle name="SAPBEXexcGood3 12 2 4" xfId="47729" xr:uid="{0C1253F5-E6BC-4FD7-B4A3-F061B097641A}"/>
    <cellStyle name="SAPBEXexcGood3 12 3" xfId="7223" xr:uid="{0A8F06A0-B2DC-4545-99B2-8ACE5FC9C1E6}"/>
    <cellStyle name="SAPBEXexcGood3 12 3 2" xfId="28713" xr:uid="{B93E6CFF-D4D6-41D6-97A5-265C503AB4AB}"/>
    <cellStyle name="SAPBEXexcGood3 12 4" xfId="24939" xr:uid="{AA39A87C-F118-47EA-88F1-81E8F7CCBA61}"/>
    <cellStyle name="SAPBEXexcGood3 12 5" xfId="45993" xr:uid="{F2D914E8-39EF-4A60-B292-8E377837D25B}"/>
    <cellStyle name="SAPBEXexcGood3 13" xfId="3223" xr:uid="{32317E96-76B5-411A-8344-8F35C3085299}"/>
    <cellStyle name="SAPBEXexcGood3 13 2" xfId="5097" xr:uid="{9AA98221-F0AC-479A-AB03-F22F2B277FEE}"/>
    <cellStyle name="SAPBEXexcGood3 13 2 2" xfId="8866" xr:uid="{24015071-8EC3-40E2-AEB7-D05227CC6E61}"/>
    <cellStyle name="SAPBEXexcGood3 13 2 2 2" xfId="30356" xr:uid="{A16C8B83-C560-442B-83DE-EABE36D8B087}"/>
    <cellStyle name="SAPBEXexcGood3 13 2 3" xfId="26587" xr:uid="{F4931213-AE5F-487B-8EE0-F409E0763C75}"/>
    <cellStyle name="SAPBEXexcGood3 13 2 4" xfId="47730" xr:uid="{B81C12BC-3A31-4BD1-BA62-3A8B332F0A2F}"/>
    <cellStyle name="SAPBEXexcGood3 13 3" xfId="7048" xr:uid="{954B2056-E0B1-4E96-B171-F71A4C41682D}"/>
    <cellStyle name="SAPBEXexcGood3 13 3 2" xfId="28538" xr:uid="{20821003-0B7A-48A9-8A89-7E9E88B294DB}"/>
    <cellStyle name="SAPBEXexcGood3 13 4" xfId="24764" xr:uid="{302E652E-03E4-4BFA-97FB-1408163D5E14}"/>
    <cellStyle name="SAPBEXexcGood3 13 5" xfId="45994" xr:uid="{C8C56A3E-ADA8-4761-97B9-6BA2A46A78F1}"/>
    <cellStyle name="SAPBEXexcGood3 14" xfId="3168" xr:uid="{EA599634-F1FE-4469-9889-16724B837D3D}"/>
    <cellStyle name="SAPBEXexcGood3 14 2" xfId="5098" xr:uid="{53B130BC-1ADB-42CE-9A92-F8B380CD5FE0}"/>
    <cellStyle name="SAPBEXexcGood3 14 2 2" xfId="8867" xr:uid="{F65CFC08-7B61-463B-A067-E200C28813F7}"/>
    <cellStyle name="SAPBEXexcGood3 14 2 2 2" xfId="30357" xr:uid="{7DA79B48-0D4A-4D08-BAC4-28133013FB0F}"/>
    <cellStyle name="SAPBEXexcGood3 14 2 3" xfId="26588" xr:uid="{4E99FB0B-4427-480F-BB6E-22DC36535BD5}"/>
    <cellStyle name="SAPBEXexcGood3 14 2 4" xfId="47731" xr:uid="{31FDB364-8F64-4B58-AE18-B58ABB3F0994}"/>
    <cellStyle name="SAPBEXexcGood3 14 3" xfId="6995" xr:uid="{7D24B154-86CC-48CD-8FB9-D638B4B40564}"/>
    <cellStyle name="SAPBEXexcGood3 14 3 2" xfId="28485" xr:uid="{7748DE63-DFC3-42D0-BDD8-90D1AA77BFBC}"/>
    <cellStyle name="SAPBEXexcGood3 14 4" xfId="24711" xr:uid="{3B193EBA-159E-4D21-BBB3-030453D76BE5}"/>
    <cellStyle name="SAPBEXexcGood3 14 5" xfId="45995" xr:uid="{42D117B9-E10E-4E3B-B4C4-62D1E87388C2}"/>
    <cellStyle name="SAPBEXexcGood3 15" xfId="2675" xr:uid="{4B87265E-5188-4A78-93A8-84B3D48571AC}"/>
    <cellStyle name="SAPBEXexcGood3 15 2" xfId="5099" xr:uid="{B221F2E3-7CA1-437C-9EC8-F36B65E8BBA1}"/>
    <cellStyle name="SAPBEXexcGood3 15 2 2" xfId="8868" xr:uid="{E9BD99C7-D5F8-49A9-8E25-CCAB9324287B}"/>
    <cellStyle name="SAPBEXexcGood3 15 2 2 2" xfId="30358" xr:uid="{EC9043E6-7F21-4F79-8E77-72252688F753}"/>
    <cellStyle name="SAPBEXexcGood3 15 2 3" xfId="26589" xr:uid="{64D5D5FB-90BA-4FDE-8275-39A8C57A6A46}"/>
    <cellStyle name="SAPBEXexcGood3 15 2 4" xfId="47732" xr:uid="{69C4AF98-EBDD-4851-BE6F-F99717A07D28}"/>
    <cellStyle name="SAPBEXexcGood3 15 3" xfId="6570" xr:uid="{56B2CB49-DF25-41A4-9D02-3789AE91782A}"/>
    <cellStyle name="SAPBEXexcGood3 15 3 2" xfId="28059" xr:uid="{E8128BF1-99ED-4D26-B7E9-4C7197DB7A5B}"/>
    <cellStyle name="SAPBEXexcGood3 15 4" xfId="24279" xr:uid="{B05486C5-C0C1-4C81-A4F0-F71ADFAF6050}"/>
    <cellStyle name="SAPBEXexcGood3 15 5" xfId="45996" xr:uid="{AE44F9CE-5950-4AF9-9B50-8AA8A0D4A340}"/>
    <cellStyle name="SAPBEXexcGood3 16" xfId="3308" xr:uid="{91CF1338-A411-4058-97BE-0280D25B96E7}"/>
    <cellStyle name="SAPBEXexcGood3 16 2" xfId="5100" xr:uid="{5DABB194-3F20-4040-A783-17A4A1ED984F}"/>
    <cellStyle name="SAPBEXexcGood3 16 2 2" xfId="8869" xr:uid="{A488D93C-6947-45C8-BE8C-2E3BEA7D991D}"/>
    <cellStyle name="SAPBEXexcGood3 16 2 2 2" xfId="30359" xr:uid="{99057E5B-B5F2-452E-8C1A-C55810CED910}"/>
    <cellStyle name="SAPBEXexcGood3 16 2 3" xfId="26590" xr:uid="{1048596A-D89D-4AD3-9EAF-D2D5D6360C84}"/>
    <cellStyle name="SAPBEXexcGood3 16 2 4" xfId="47733" xr:uid="{6102782B-8825-47A7-8675-C471343C02F0}"/>
    <cellStyle name="SAPBEXexcGood3 16 3" xfId="7132" xr:uid="{BA9004D9-E4C5-4A87-8267-DAED410CD1D4}"/>
    <cellStyle name="SAPBEXexcGood3 16 3 2" xfId="28622" xr:uid="{C8BD651A-37D6-4638-B337-FE3AC123ADFE}"/>
    <cellStyle name="SAPBEXexcGood3 16 4" xfId="24848" xr:uid="{DD69B5B3-E2A5-484C-A473-E566946C28AE}"/>
    <cellStyle name="SAPBEXexcGood3 16 5" xfId="45997" xr:uid="{27940F2A-E068-488C-85D1-91A70A5A23DC}"/>
    <cellStyle name="SAPBEXexcGood3 17" xfId="3181" xr:uid="{1196CD10-2425-4913-BCE2-F01D586E0736}"/>
    <cellStyle name="SAPBEXexcGood3 17 2" xfId="5101" xr:uid="{3E52F480-FC5D-43EF-A872-810E32FE04D0}"/>
    <cellStyle name="SAPBEXexcGood3 17 2 2" xfId="8870" xr:uid="{47B28D51-52A7-403F-80AA-E33EFABA7AF6}"/>
    <cellStyle name="SAPBEXexcGood3 17 2 2 2" xfId="30360" xr:uid="{4C906F3B-A123-4B68-8E4E-BEC97A2317AF}"/>
    <cellStyle name="SAPBEXexcGood3 17 2 3" xfId="26591" xr:uid="{3808E3A4-56F3-4197-B83C-7CFD2B800069}"/>
    <cellStyle name="SAPBEXexcGood3 17 2 4" xfId="47734" xr:uid="{EAA78D9F-41CB-4A7E-AB98-825931546F8E}"/>
    <cellStyle name="SAPBEXexcGood3 17 3" xfId="7008" xr:uid="{3D5F2D92-2E34-4CD7-8D45-3859C396E8E3}"/>
    <cellStyle name="SAPBEXexcGood3 17 3 2" xfId="28498" xr:uid="{F41A06F4-A76A-4C4D-A5BC-0DCDCE3A4D6C}"/>
    <cellStyle name="SAPBEXexcGood3 17 4" xfId="24724" xr:uid="{11515DDB-0650-4C40-A0F8-EF8E0D368C19}"/>
    <cellStyle name="SAPBEXexcGood3 17 5" xfId="45998" xr:uid="{FEE91CD5-118C-4747-A538-6C1A3CA24FE9}"/>
    <cellStyle name="SAPBEXexcGood3 18" xfId="3383" xr:uid="{51BE779D-CBC6-4583-B281-E3D2E09BB59F}"/>
    <cellStyle name="SAPBEXexcGood3 18 2" xfId="5102" xr:uid="{42F0FB97-6F2D-422C-95E9-231F23687DA0}"/>
    <cellStyle name="SAPBEXexcGood3 18 2 2" xfId="8871" xr:uid="{72EA0DD1-F401-4DBC-9220-ECD1D4E64A6A}"/>
    <cellStyle name="SAPBEXexcGood3 18 2 2 2" xfId="30361" xr:uid="{72866318-D0A3-473E-B8B0-243309DDA9C7}"/>
    <cellStyle name="SAPBEXexcGood3 18 2 3" xfId="26592" xr:uid="{5E956026-7926-4F75-86A0-B963606AFC16}"/>
    <cellStyle name="SAPBEXexcGood3 18 2 4" xfId="47735" xr:uid="{7BAD9318-71D3-4511-AB0C-01E6EACEAA4E}"/>
    <cellStyle name="SAPBEXexcGood3 18 3" xfId="7209" xr:uid="{6460B2D2-EFF8-4DAB-BB89-60AD983153DB}"/>
    <cellStyle name="SAPBEXexcGood3 18 3 2" xfId="28699" xr:uid="{D9ECD232-99DC-4BF1-B432-8F93D65DCEA9}"/>
    <cellStyle name="SAPBEXexcGood3 18 4" xfId="24925" xr:uid="{B58A1382-FF6C-432D-8727-957865F24206}"/>
    <cellStyle name="SAPBEXexcGood3 18 5" xfId="45999" xr:uid="{E7814CAA-A736-4215-BA2F-1A3C6A646DE7}"/>
    <cellStyle name="SAPBEXexcGood3 19" xfId="3305" xr:uid="{79F5AE6A-28FF-48BF-9E02-CC8BB9C2F635}"/>
    <cellStyle name="SAPBEXexcGood3 19 2" xfId="5103" xr:uid="{8BE4248C-248B-446F-A057-685C98CA52D1}"/>
    <cellStyle name="SAPBEXexcGood3 19 2 2" xfId="8872" xr:uid="{F0DA2512-B550-46BB-9CD4-11CB4E37FDDA}"/>
    <cellStyle name="SAPBEXexcGood3 19 2 2 2" xfId="30362" xr:uid="{7782AFAE-1E56-4841-B733-360165404516}"/>
    <cellStyle name="SAPBEXexcGood3 19 2 3" xfId="26593" xr:uid="{06B72990-1862-4AB0-B499-1CABE25AED6B}"/>
    <cellStyle name="SAPBEXexcGood3 19 2 4" xfId="47736" xr:uid="{4E568628-B18C-406E-9E67-288735679C2A}"/>
    <cellStyle name="SAPBEXexcGood3 19 3" xfId="7129" xr:uid="{3FCB74E9-0F82-4177-85AA-E159BB805BBC}"/>
    <cellStyle name="SAPBEXexcGood3 19 3 2" xfId="28619" xr:uid="{B016D29A-956E-4540-B9B4-1F25B4189983}"/>
    <cellStyle name="SAPBEXexcGood3 19 4" xfId="24845" xr:uid="{F38CE4E0-C84B-422F-8A22-F0788D2BA2C0}"/>
    <cellStyle name="SAPBEXexcGood3 19 5" xfId="46000" xr:uid="{48EE3F4B-3082-4DAF-8141-1CBCA4BA9C8A}"/>
    <cellStyle name="SAPBEXexcGood3 2" xfId="2841" xr:uid="{DFD26B6B-A601-4780-B132-35618E08CFC3}"/>
    <cellStyle name="SAPBEXexcGood3 2 2" xfId="3198" xr:uid="{7B790522-2990-41B8-89C4-754020A10BFD}"/>
    <cellStyle name="SAPBEXexcGood3 2 2 2" xfId="5105" xr:uid="{90782335-D537-4408-A9DD-4C54D7C38880}"/>
    <cellStyle name="SAPBEXexcGood3 2 2 2 2" xfId="8874" xr:uid="{EF2FACF1-097A-47CA-9A06-1D964C669376}"/>
    <cellStyle name="SAPBEXexcGood3 2 2 2 2 2" xfId="30364" xr:uid="{AAAAD106-240F-4227-BFEA-C68184D75BD7}"/>
    <cellStyle name="SAPBEXexcGood3 2 2 2 3" xfId="26595" xr:uid="{831911A9-1578-45A7-84E0-4731C7EFCA24}"/>
    <cellStyle name="SAPBEXexcGood3 2 2 2 4" xfId="47738" xr:uid="{7DF2AF9A-2F76-492D-9776-A404E2BC4E68}"/>
    <cellStyle name="SAPBEXexcGood3 2 2 3" xfId="7024" xr:uid="{38D0F615-367B-4736-85B0-336400106581}"/>
    <cellStyle name="SAPBEXexcGood3 2 2 3 2" xfId="28514" xr:uid="{88691644-C238-4A4F-AB8D-5D1B962F8474}"/>
    <cellStyle name="SAPBEXexcGood3 2 2 4" xfId="24740" xr:uid="{216BA694-53C4-4D5D-9D53-F83E3BCFECC4}"/>
    <cellStyle name="SAPBEXexcGood3 2 2 5" xfId="46002" xr:uid="{33233401-7552-4C7F-A941-F320400D2D99}"/>
    <cellStyle name="SAPBEXexcGood3 2 3" xfId="5104" xr:uid="{FE2AED86-D23B-40F0-ABE9-F4CFF8E0DD0F}"/>
    <cellStyle name="SAPBEXexcGood3 2 3 2" xfId="8873" xr:uid="{1C53CA32-814C-40BD-B5DC-3727F7640E90}"/>
    <cellStyle name="SAPBEXexcGood3 2 3 2 2" xfId="30363" xr:uid="{B12D1174-ECC0-46AE-9C96-4647B02699D3}"/>
    <cellStyle name="SAPBEXexcGood3 2 3 3" xfId="26594" xr:uid="{328E5EA4-A987-45D0-89BC-FD120198E4BF}"/>
    <cellStyle name="SAPBEXexcGood3 2 3 4" xfId="47737" xr:uid="{6C8E3C27-5781-4A2E-A847-F0190C7A6817}"/>
    <cellStyle name="SAPBEXexcGood3 2 4" xfId="6668" xr:uid="{EF2AFB1F-4100-4456-8962-CD4759DC8962}"/>
    <cellStyle name="SAPBEXexcGood3 2 4 2" xfId="28157" xr:uid="{5AA87210-DBA0-47CC-BB1A-AC985C609C5E}"/>
    <cellStyle name="SAPBEXexcGood3 2 5" xfId="24383" xr:uid="{025AF214-F8AA-42D6-9559-C89D19AB4562}"/>
    <cellStyle name="SAPBEXexcGood3 2 6" xfId="46001" xr:uid="{E53A5863-C950-4688-BB0A-97A2DA8FEF2C}"/>
    <cellStyle name="SAPBEXexcGood3 20" xfId="3563" xr:uid="{A149272B-9617-44C0-AE22-7FCA491F18AE}"/>
    <cellStyle name="SAPBEXexcGood3 20 2" xfId="5106" xr:uid="{9E96E70E-9B4F-418C-B59A-6405036C592F}"/>
    <cellStyle name="SAPBEXexcGood3 20 2 2" xfId="8875" xr:uid="{0A92257B-7807-44D3-B12F-D1ECF368EECF}"/>
    <cellStyle name="SAPBEXexcGood3 20 2 2 2" xfId="30365" xr:uid="{83AA71D9-CE89-4815-8A0C-73D60E6FDB2D}"/>
    <cellStyle name="SAPBEXexcGood3 20 2 3" xfId="26596" xr:uid="{4500A545-2337-4087-AB2A-5D7CA8EBADA3}"/>
    <cellStyle name="SAPBEXexcGood3 20 2 4" xfId="47739" xr:uid="{0E53B3F4-D3DE-438C-B8E7-F5141FAA1AF6}"/>
    <cellStyle name="SAPBEXexcGood3 20 3" xfId="7380" xr:uid="{8EC0939E-4F6E-4D4E-A5F4-4F9A20123491}"/>
    <cellStyle name="SAPBEXexcGood3 20 3 2" xfId="28870" xr:uid="{EA440B5D-4127-4241-8785-42C008FD7DDE}"/>
    <cellStyle name="SAPBEXexcGood3 20 4" xfId="25095" xr:uid="{FDE4F014-2FB2-4DD7-A7A7-F978383703CD}"/>
    <cellStyle name="SAPBEXexcGood3 20 5" xfId="46003" xr:uid="{C5B31A16-75C5-4A70-A272-3F82607CB8C8}"/>
    <cellStyle name="SAPBEXexcGood3 21" xfId="3507" xr:uid="{B2D8ABF0-0758-4D94-A4EF-3EC5EA9A9A22}"/>
    <cellStyle name="SAPBEXexcGood3 21 2" xfId="5107" xr:uid="{EFEC8269-A9F3-41B4-880D-54413C14FC21}"/>
    <cellStyle name="SAPBEXexcGood3 21 2 2" xfId="8876" xr:uid="{623820D3-F96D-4318-A50D-E1A5038779C1}"/>
    <cellStyle name="SAPBEXexcGood3 21 2 2 2" xfId="30366" xr:uid="{B3FDA093-C71E-49DE-B808-CC638FEAD278}"/>
    <cellStyle name="SAPBEXexcGood3 21 2 3" xfId="26597" xr:uid="{C038F3C8-EA3F-4038-90F4-8E0A571D6A14}"/>
    <cellStyle name="SAPBEXexcGood3 21 2 4" xfId="47740" xr:uid="{075AB93C-DA79-496C-AAFC-E7B820774799}"/>
    <cellStyle name="SAPBEXexcGood3 21 3" xfId="7328" xr:uid="{0B1F669F-3C19-442C-A557-6CA7174B8DF9}"/>
    <cellStyle name="SAPBEXexcGood3 21 3 2" xfId="28818" xr:uid="{7BE83273-D29E-408B-8188-0FF26DA52CC0}"/>
    <cellStyle name="SAPBEXexcGood3 21 4" xfId="25044" xr:uid="{0A123ED2-A2B1-42B7-9517-9E7559585DB8}"/>
    <cellStyle name="SAPBEXexcGood3 21 5" xfId="46004" xr:uid="{1F449037-1655-4735-97C4-5B1852E1F1C3}"/>
    <cellStyle name="SAPBEXexcGood3 22" xfId="3055" xr:uid="{EB2117D7-0448-400B-949A-199ACFED7258}"/>
    <cellStyle name="SAPBEXexcGood3 22 2" xfId="5108" xr:uid="{9E44A556-8025-452F-8D2F-F2C7F865C1CF}"/>
    <cellStyle name="SAPBEXexcGood3 22 2 2" xfId="8877" xr:uid="{558C5B40-D101-4466-8EF0-1FF6AD4944D4}"/>
    <cellStyle name="SAPBEXexcGood3 22 2 2 2" xfId="30367" xr:uid="{6F057003-1C97-47F4-9953-1F7B03674CDD}"/>
    <cellStyle name="SAPBEXexcGood3 22 2 3" xfId="26598" xr:uid="{A7750BCE-F4F4-446A-822E-2CC7635E28CF}"/>
    <cellStyle name="SAPBEXexcGood3 22 2 4" xfId="47741" xr:uid="{A7396476-FE32-4713-9AB5-DA55205D70A5}"/>
    <cellStyle name="SAPBEXexcGood3 22 3" xfId="6881" xr:uid="{7A9EEE12-AD9D-445D-9228-885CCB244E96}"/>
    <cellStyle name="SAPBEXexcGood3 22 3 2" xfId="28371" xr:uid="{2C3FDDDE-25FE-4029-90CB-7E7471500ACE}"/>
    <cellStyle name="SAPBEXexcGood3 22 4" xfId="24597" xr:uid="{A2854769-FCA4-4607-9494-6B0208184B97}"/>
    <cellStyle name="SAPBEXexcGood3 22 5" xfId="46005" xr:uid="{6A305F48-35C2-4BED-AF4C-4E0BEE97BC9E}"/>
    <cellStyle name="SAPBEXexcGood3 23" xfId="3144" xr:uid="{D63C4F37-432C-4590-91C2-40729822450C}"/>
    <cellStyle name="SAPBEXexcGood3 23 2" xfId="5109" xr:uid="{686DF34E-8DCA-48DD-B663-1E0D49376833}"/>
    <cellStyle name="SAPBEXexcGood3 23 2 2" xfId="8878" xr:uid="{9D5DD486-1556-4E0A-A895-51390082E722}"/>
    <cellStyle name="SAPBEXexcGood3 23 2 2 2" xfId="30368" xr:uid="{6C4A37DB-CD3C-49FD-A996-137157CDBE65}"/>
    <cellStyle name="SAPBEXexcGood3 23 2 3" xfId="26599" xr:uid="{68143BCC-DF20-4C46-957F-F8C5EC6E2BC4}"/>
    <cellStyle name="SAPBEXexcGood3 23 2 4" xfId="47742" xr:uid="{C1159693-1BBB-4D4D-B49C-F241BDF21E49}"/>
    <cellStyle name="SAPBEXexcGood3 23 3" xfId="6969" xr:uid="{0A149110-938A-4C69-8EFE-B8E4D484AA05}"/>
    <cellStyle name="SAPBEXexcGood3 23 3 2" xfId="28459" xr:uid="{F19BE8E5-6DB6-41D0-82E0-E2E949916336}"/>
    <cellStyle name="SAPBEXexcGood3 23 4" xfId="24685" xr:uid="{2A9F7B5A-500C-430A-B444-D5A055B71528}"/>
    <cellStyle name="SAPBEXexcGood3 23 5" xfId="46006" xr:uid="{69279CEA-5CC2-4571-911D-C2290416B813}"/>
    <cellStyle name="SAPBEXexcGood3 24" xfId="5093" xr:uid="{F5DA434C-39CB-476F-839A-7084845D36AC}"/>
    <cellStyle name="SAPBEXexcGood3 24 2" xfId="8862" xr:uid="{F77A5221-22AE-4279-8B13-06058462D005}"/>
    <cellStyle name="SAPBEXexcGood3 24 2 2" xfId="30352" xr:uid="{141499C4-BD17-4FF8-832D-B4F7153E7C09}"/>
    <cellStyle name="SAPBEXexcGood3 24 3" xfId="26583" xr:uid="{310CB745-F883-4A86-8441-B68C808EA539}"/>
    <cellStyle name="SAPBEXexcGood3 24 4" xfId="47726" xr:uid="{B61904FA-3099-4213-AD01-82A55F6492A0}"/>
    <cellStyle name="SAPBEXexcGood3 25" xfId="7251" xr:uid="{8EF77361-2B61-4C16-A9FF-14E1610E2E2D}"/>
    <cellStyle name="SAPBEXexcGood3 25 2" xfId="28741" xr:uid="{F6786618-9800-4EE2-B30C-0510CEDDED2B}"/>
    <cellStyle name="SAPBEXexcGood3 26" xfId="24967" xr:uid="{7525FE24-4F09-4ACD-BDF2-5A19B7AA4F55}"/>
    <cellStyle name="SAPBEXexcGood3 27" xfId="45990" xr:uid="{D3D20504-715F-44CD-8D5A-856ED82A5885}"/>
    <cellStyle name="SAPBEXexcGood3 3" xfId="3133" xr:uid="{9883FF94-1966-4D01-89B4-AA02F88FE3AD}"/>
    <cellStyle name="SAPBEXexcGood3 3 2" xfId="2331" xr:uid="{070F8CC7-3EC4-4732-968C-4E14AEFBB212}"/>
    <cellStyle name="SAPBEXexcGood3 3 2 2" xfId="5111" xr:uid="{A12F9081-200F-42A9-B73F-7D25186DFF5A}"/>
    <cellStyle name="SAPBEXexcGood3 3 2 2 2" xfId="8880" xr:uid="{5CD234D6-E3AD-4826-91F4-F3318C112289}"/>
    <cellStyle name="SAPBEXexcGood3 3 2 2 2 2" xfId="30370" xr:uid="{CF2B6A63-5744-4D39-AA53-455EB151D18C}"/>
    <cellStyle name="SAPBEXexcGood3 3 2 2 3" xfId="26601" xr:uid="{EF91059E-481F-480A-BD9D-D381798823CE}"/>
    <cellStyle name="SAPBEXexcGood3 3 2 2 4" xfId="47744" xr:uid="{C900645E-9AF9-479A-9669-25B4396D6469}"/>
    <cellStyle name="SAPBEXexcGood3 3 2 3" xfId="6394" xr:uid="{15A9E17E-6E9B-4BB9-B899-82F0C468FA1C}"/>
    <cellStyle name="SAPBEXexcGood3 3 2 3 2" xfId="27883" xr:uid="{CD3D0FEB-4A15-49EA-AAB3-DC43674888E5}"/>
    <cellStyle name="SAPBEXexcGood3 3 2 4" xfId="24043" xr:uid="{ACAFE3DE-22BD-45AB-8A50-A1EF9518EFCD}"/>
    <cellStyle name="SAPBEXexcGood3 3 2 5" xfId="46008" xr:uid="{ABE5706F-0B72-49F5-B25E-F26534A08C48}"/>
    <cellStyle name="SAPBEXexcGood3 3 3" xfId="5110" xr:uid="{940FFCE5-99B1-4792-B947-83E812E9534B}"/>
    <cellStyle name="SAPBEXexcGood3 3 3 2" xfId="8879" xr:uid="{2786B0CB-724C-4884-85C3-18E55B465AA7}"/>
    <cellStyle name="SAPBEXexcGood3 3 3 2 2" xfId="30369" xr:uid="{B41CB972-A0F5-4AB3-B483-5BC489BE0A87}"/>
    <cellStyle name="SAPBEXexcGood3 3 3 3" xfId="26600" xr:uid="{B6370BF8-A9E6-4537-83CD-7BC5848E4128}"/>
    <cellStyle name="SAPBEXexcGood3 3 3 4" xfId="47743" xr:uid="{9EC41210-A8B0-43A4-85C5-09F780863009}"/>
    <cellStyle name="SAPBEXexcGood3 3 4" xfId="6958" xr:uid="{66E71038-97BD-418C-859A-F7A4E0F84221}"/>
    <cellStyle name="SAPBEXexcGood3 3 4 2" xfId="28448" xr:uid="{915F213D-AABA-422E-BF5A-19BB7BB2C103}"/>
    <cellStyle name="SAPBEXexcGood3 3 5" xfId="24674" xr:uid="{EAC0723A-9440-4E7B-B543-7C54A7E0B7D0}"/>
    <cellStyle name="SAPBEXexcGood3 3 6" xfId="46007" xr:uid="{949AD482-860E-4483-91DD-2CEA5F3F4F6C}"/>
    <cellStyle name="SAPBEXexcGood3 4" xfId="3073" xr:uid="{168AA5A2-6977-4163-998F-F85EA4071BC4}"/>
    <cellStyle name="SAPBEXexcGood3 4 2" xfId="3177" xr:uid="{AE655E85-7AEE-4C40-B6E2-0DB89BD82E33}"/>
    <cellStyle name="SAPBEXexcGood3 4 2 2" xfId="5113" xr:uid="{BED75E83-50C7-4A76-B3C8-5C1D79654539}"/>
    <cellStyle name="SAPBEXexcGood3 4 2 2 2" xfId="8882" xr:uid="{AF31B484-42F7-4341-89EF-BF3B1556A0A9}"/>
    <cellStyle name="SAPBEXexcGood3 4 2 2 2 2" xfId="30372" xr:uid="{E925092F-99B3-4B53-A15E-7223CA699C65}"/>
    <cellStyle name="SAPBEXexcGood3 4 2 2 3" xfId="26603" xr:uid="{07858820-76F1-442B-9D10-7811E2BC5446}"/>
    <cellStyle name="SAPBEXexcGood3 4 2 2 4" xfId="47746" xr:uid="{BE06BDD8-F0B1-467E-9AA1-40A3D854AE6C}"/>
    <cellStyle name="SAPBEXexcGood3 4 2 3" xfId="7004" xr:uid="{0D0A9CA2-8666-4B02-A2AD-DA141F07D547}"/>
    <cellStyle name="SAPBEXexcGood3 4 2 3 2" xfId="28494" xr:uid="{921B4D24-614B-47EB-ADEE-DD48B8E63BB3}"/>
    <cellStyle name="SAPBEXexcGood3 4 2 4" xfId="24720" xr:uid="{352B53E3-4F74-4911-AE60-02712C6F04DF}"/>
    <cellStyle name="SAPBEXexcGood3 4 2 5" xfId="46010" xr:uid="{7CD89E5A-11C0-4AC0-A4A6-EEAE5EFEB1D7}"/>
    <cellStyle name="SAPBEXexcGood3 4 3" xfId="5112" xr:uid="{A361F46F-4E8C-414B-AEDC-36E611C46C2A}"/>
    <cellStyle name="SAPBEXexcGood3 4 3 2" xfId="8881" xr:uid="{1E29D52D-B246-411E-B462-6D84DB7D52DA}"/>
    <cellStyle name="SAPBEXexcGood3 4 3 2 2" xfId="30371" xr:uid="{8B93646C-8A66-442D-A66C-2001880F0CE5}"/>
    <cellStyle name="SAPBEXexcGood3 4 3 3" xfId="26602" xr:uid="{18DD6F18-1AD5-44A9-AF05-EC8E951173B3}"/>
    <cellStyle name="SAPBEXexcGood3 4 3 4" xfId="47745" xr:uid="{C326E21C-1FD5-4222-938F-3E7D2E9190FB}"/>
    <cellStyle name="SAPBEXexcGood3 4 4" xfId="6899" xr:uid="{7F0112B8-87CE-40B2-9563-8090EFB29E78}"/>
    <cellStyle name="SAPBEXexcGood3 4 4 2" xfId="28389" xr:uid="{4F872026-A377-4031-BA1F-7F0EBAB3ACE7}"/>
    <cellStyle name="SAPBEXexcGood3 4 5" xfId="24615" xr:uid="{53D744A5-8896-4F42-80F3-B44A3F35EB9C}"/>
    <cellStyle name="SAPBEXexcGood3 4 6" xfId="46009" xr:uid="{5D24E76D-34B3-4C89-B1F2-AE04214FE73A}"/>
    <cellStyle name="SAPBEXexcGood3 5" xfId="2831" xr:uid="{BEB1C19C-BFD5-44C1-A1E8-A3B00792E191}"/>
    <cellStyle name="SAPBEXexcGood3 5 2" xfId="3254" xr:uid="{2A27CD19-B8F5-4824-A680-6888CA3DE412}"/>
    <cellStyle name="SAPBEXexcGood3 5 2 2" xfId="5115" xr:uid="{9A00133F-08F0-49FD-8AEA-23B8ED4096BB}"/>
    <cellStyle name="SAPBEXexcGood3 5 2 2 2" xfId="8884" xr:uid="{D3809740-EBAF-4502-8567-706A02039B26}"/>
    <cellStyle name="SAPBEXexcGood3 5 2 2 2 2" xfId="30374" xr:uid="{0B5634A2-BFB6-4A34-AFDE-6877868FEE0A}"/>
    <cellStyle name="SAPBEXexcGood3 5 2 2 3" xfId="26605" xr:uid="{E421D604-1632-44FB-A344-521D84D881A2}"/>
    <cellStyle name="SAPBEXexcGood3 5 2 2 4" xfId="47748" xr:uid="{7499758C-AB30-4DB3-BFA7-8CA8E2A880DF}"/>
    <cellStyle name="SAPBEXexcGood3 5 2 3" xfId="7078" xr:uid="{985984E7-20DF-43C0-AC5D-86EBE9B9D47A}"/>
    <cellStyle name="SAPBEXexcGood3 5 2 3 2" xfId="28568" xr:uid="{6EF686AA-8499-43F5-89F0-9232AF3E999E}"/>
    <cellStyle name="SAPBEXexcGood3 5 2 4" xfId="24794" xr:uid="{10369EE4-75B6-4F09-8F7E-6736DE2FBE49}"/>
    <cellStyle name="SAPBEXexcGood3 5 2 5" xfId="46012" xr:uid="{9FE42A82-E95F-4C0E-A27B-AEC1E6414609}"/>
    <cellStyle name="SAPBEXexcGood3 5 3" xfId="5114" xr:uid="{FFEC1303-B44A-4234-9F8E-518BC0D38D33}"/>
    <cellStyle name="SAPBEXexcGood3 5 3 2" xfId="8883" xr:uid="{1500ED90-D82A-4E0F-AAEF-9D8CFA28155F}"/>
    <cellStyle name="SAPBEXexcGood3 5 3 2 2" xfId="30373" xr:uid="{52CCC940-ABFD-43CE-A427-00912296BCB8}"/>
    <cellStyle name="SAPBEXexcGood3 5 3 3" xfId="26604" xr:uid="{02E85725-39EF-466B-85BA-321A15BEAD48}"/>
    <cellStyle name="SAPBEXexcGood3 5 3 4" xfId="47747" xr:uid="{3B790287-F87E-4DB0-8605-4180829C27E3}"/>
    <cellStyle name="SAPBEXexcGood3 5 4" xfId="6658" xr:uid="{F4B3756A-C82D-4345-80D9-76583421A399}"/>
    <cellStyle name="SAPBEXexcGood3 5 4 2" xfId="28147" xr:uid="{3EB22FDC-1460-421D-B9D6-DA9C0123F453}"/>
    <cellStyle name="SAPBEXexcGood3 5 5" xfId="24373" xr:uid="{633184C3-3D24-4E42-BEB4-5FF3EB28A57D}"/>
    <cellStyle name="SAPBEXexcGood3 5 6" xfId="46011" xr:uid="{9E3E871A-CBA3-4EBF-9F51-ACCE74F30682}"/>
    <cellStyle name="SAPBEXexcGood3 6" xfId="2991" xr:uid="{6992C49E-939A-4BC4-A091-B54B2A119389}"/>
    <cellStyle name="SAPBEXexcGood3 6 2" xfId="3283" xr:uid="{23DC11D7-B9D7-4ABD-8A3A-1861CEE02BAB}"/>
    <cellStyle name="SAPBEXexcGood3 6 2 2" xfId="5117" xr:uid="{DB20F30B-9424-4D11-BA98-50317D21068E}"/>
    <cellStyle name="SAPBEXexcGood3 6 2 2 2" xfId="8886" xr:uid="{CAF37490-1ACE-4B79-89E6-550BD48D9F5D}"/>
    <cellStyle name="SAPBEXexcGood3 6 2 2 2 2" xfId="30376" xr:uid="{9BADE77C-47A7-4F2C-BC23-F7EEE69C4514}"/>
    <cellStyle name="SAPBEXexcGood3 6 2 2 3" xfId="26607" xr:uid="{8493F1B6-E11F-42CC-B1A0-CBDB1CA6ADFA}"/>
    <cellStyle name="SAPBEXexcGood3 6 2 2 4" xfId="47750" xr:uid="{493F67AC-B204-45C9-BCD9-4B721B265785}"/>
    <cellStyle name="SAPBEXexcGood3 6 2 3" xfId="7107" xr:uid="{FF31A153-32DB-420A-9CBF-B5E84291AFEA}"/>
    <cellStyle name="SAPBEXexcGood3 6 2 3 2" xfId="28597" xr:uid="{F50E009C-129B-4602-9086-E767F9144BF4}"/>
    <cellStyle name="SAPBEXexcGood3 6 2 4" xfId="24823" xr:uid="{7083F460-B02E-457B-B3ED-B17DC009E3F1}"/>
    <cellStyle name="SAPBEXexcGood3 6 2 5" xfId="46014" xr:uid="{325E47B7-61A5-4146-A1A6-CEB0979846E7}"/>
    <cellStyle name="SAPBEXexcGood3 6 3" xfId="5116" xr:uid="{D6BB44E0-E6A5-4D2A-AD97-A6A3938DBAA6}"/>
    <cellStyle name="SAPBEXexcGood3 6 3 2" xfId="8885" xr:uid="{AAFF4A4B-C713-4446-A06A-5FC53C85201A}"/>
    <cellStyle name="SAPBEXexcGood3 6 3 2 2" xfId="30375" xr:uid="{0981333B-DA8F-483F-AB53-F06A4A6C8FE8}"/>
    <cellStyle name="SAPBEXexcGood3 6 3 3" xfId="26606" xr:uid="{CA57157C-C41D-41C1-B6EC-DB221D3F64F1}"/>
    <cellStyle name="SAPBEXexcGood3 6 3 4" xfId="47749" xr:uid="{33F8FB95-B256-4A39-91CD-130C1C526BFB}"/>
    <cellStyle name="SAPBEXexcGood3 6 4" xfId="6818" xr:uid="{BB9CC484-3991-4AAA-A1D6-F769CBB6033F}"/>
    <cellStyle name="SAPBEXexcGood3 6 4 2" xfId="28308" xr:uid="{BEBCA845-F84A-458D-AB40-E74B98B09F94}"/>
    <cellStyle name="SAPBEXexcGood3 6 5" xfId="24534" xr:uid="{47EC3E2F-AACB-42BC-A2E3-A3504293DFE2}"/>
    <cellStyle name="SAPBEXexcGood3 6 6" xfId="46013" xr:uid="{6747753C-3CC4-4ABB-9CCA-21BC77B618A9}"/>
    <cellStyle name="SAPBEXexcGood3 7" xfId="2965" xr:uid="{FF2620F8-A950-441B-98FE-0E4E9839D70D}"/>
    <cellStyle name="SAPBEXexcGood3 7 2" xfId="3069" xr:uid="{B26D61D0-29E8-47B0-9BE1-541AE3A0E57C}"/>
    <cellStyle name="SAPBEXexcGood3 7 2 2" xfId="5119" xr:uid="{7FE91FE4-F8E1-48B8-99E8-C506F285A513}"/>
    <cellStyle name="SAPBEXexcGood3 7 2 2 2" xfId="8888" xr:uid="{3F17A5F4-317F-4FB6-B101-383DC1613109}"/>
    <cellStyle name="SAPBEXexcGood3 7 2 2 2 2" xfId="30378" xr:uid="{367BDD9F-8E6A-446C-BC3E-B553F0232B3D}"/>
    <cellStyle name="SAPBEXexcGood3 7 2 2 3" xfId="26609" xr:uid="{9D55BE39-A51B-41F0-A52D-BC7AE908A937}"/>
    <cellStyle name="SAPBEXexcGood3 7 2 2 4" xfId="47752" xr:uid="{93A152B2-D515-4748-8F71-EEC6EB05A9A8}"/>
    <cellStyle name="SAPBEXexcGood3 7 2 3" xfId="6895" xr:uid="{292F667D-61B7-4F1E-A6F5-BED5ACFB2645}"/>
    <cellStyle name="SAPBEXexcGood3 7 2 3 2" xfId="28385" xr:uid="{970E05EB-EDEC-4736-AF00-7E4BA33AE89D}"/>
    <cellStyle name="SAPBEXexcGood3 7 2 4" xfId="24611" xr:uid="{5E70D802-66BD-4A94-BAA6-1BF2DA563EC5}"/>
    <cellStyle name="SAPBEXexcGood3 7 2 5" xfId="46016" xr:uid="{1BF91559-EB5D-4BA2-9A9E-D4CDC5E64C69}"/>
    <cellStyle name="SAPBEXexcGood3 7 3" xfId="5118" xr:uid="{0EA7DE63-5B35-40C5-92AC-62146BF6266F}"/>
    <cellStyle name="SAPBEXexcGood3 7 3 2" xfId="8887" xr:uid="{73910C49-CEBD-4C54-82C9-4D9019CAB481}"/>
    <cellStyle name="SAPBEXexcGood3 7 3 2 2" xfId="30377" xr:uid="{E154B3C4-28AB-44F0-ABA6-F85887F3D41C}"/>
    <cellStyle name="SAPBEXexcGood3 7 3 3" xfId="26608" xr:uid="{D650DDCA-3B9B-4EB1-BBE8-456F219EF5AB}"/>
    <cellStyle name="SAPBEXexcGood3 7 3 4" xfId="47751" xr:uid="{408B6975-A181-45FC-984B-813D7E1CB231}"/>
    <cellStyle name="SAPBEXexcGood3 7 4" xfId="6792" xr:uid="{F417E7E1-1A51-474E-A0C4-BD05F83ED130}"/>
    <cellStyle name="SAPBEXexcGood3 7 4 2" xfId="28282" xr:uid="{81B26E88-D3F4-434D-9054-831F042BC93D}"/>
    <cellStyle name="SAPBEXexcGood3 7 5" xfId="24508" xr:uid="{6A5E6B6A-7B0B-48C7-A9DF-A302ECE82B73}"/>
    <cellStyle name="SAPBEXexcGood3 7 6" xfId="46015" xr:uid="{151671A2-E52F-4259-89D1-4D2E3B242F71}"/>
    <cellStyle name="SAPBEXexcGood3 8" xfId="3430" xr:uid="{C0075BDA-FF39-4641-9777-5863F4C1462D}"/>
    <cellStyle name="SAPBEXexcGood3 8 2" xfId="3215" xr:uid="{3070D721-D0BC-474A-8CBF-36E505CCF27C}"/>
    <cellStyle name="SAPBEXexcGood3 8 2 2" xfId="5121" xr:uid="{26B96F2A-2B27-4C7F-8732-0A936D505C30}"/>
    <cellStyle name="SAPBEXexcGood3 8 2 2 2" xfId="8890" xr:uid="{E7D1651A-2240-4324-9D5C-73D9F6EE4558}"/>
    <cellStyle name="SAPBEXexcGood3 8 2 2 2 2" xfId="30380" xr:uid="{1C3CC963-ECC7-4711-A7A7-B56E754F215C}"/>
    <cellStyle name="SAPBEXexcGood3 8 2 2 3" xfId="26611" xr:uid="{DD6FD9EF-0C79-4ECD-A476-875ECA72B5D4}"/>
    <cellStyle name="SAPBEXexcGood3 8 2 2 4" xfId="47754" xr:uid="{07771D06-0234-4D4D-BCE5-DCAB6B781EE1}"/>
    <cellStyle name="SAPBEXexcGood3 8 2 3" xfId="7040" xr:uid="{BCA4B539-F7A1-4690-9776-533F21A36741}"/>
    <cellStyle name="SAPBEXexcGood3 8 2 3 2" xfId="28530" xr:uid="{7CD9A09A-77F8-4F2B-B229-D7ABEB082F3B}"/>
    <cellStyle name="SAPBEXexcGood3 8 2 4" xfId="24756" xr:uid="{A8873159-2ADD-496A-94E0-836E7A0269EE}"/>
    <cellStyle name="SAPBEXexcGood3 8 2 5" xfId="46018" xr:uid="{551D6D68-9A3E-466A-B9B0-FB3A8A43F352}"/>
    <cellStyle name="SAPBEXexcGood3 8 3" xfId="5120" xr:uid="{2D8CFCB6-6E84-46FA-8923-8AE95AEECF74}"/>
    <cellStyle name="SAPBEXexcGood3 8 3 2" xfId="8889" xr:uid="{B0BB8CC9-0DFC-4B13-965F-E7626900BEFC}"/>
    <cellStyle name="SAPBEXexcGood3 8 3 2 2" xfId="30379" xr:uid="{2CE1F84F-F3BF-4CDE-9495-C0209BCCEC0E}"/>
    <cellStyle name="SAPBEXexcGood3 8 3 3" xfId="26610" xr:uid="{913D3526-42FE-49FE-A8D3-C7058A9D9F7A}"/>
    <cellStyle name="SAPBEXexcGood3 8 3 4" xfId="47753" xr:uid="{BF3E5535-CB09-46CC-B48C-E255221CD9AF}"/>
    <cellStyle name="SAPBEXexcGood3 8 4" xfId="7255" xr:uid="{2AC8D849-E943-4AD1-A5B7-041362C50F07}"/>
    <cellStyle name="SAPBEXexcGood3 8 4 2" xfId="28745" xr:uid="{0DB9C8EF-87CA-4603-BAA6-742ED95A80AB}"/>
    <cellStyle name="SAPBEXexcGood3 8 5" xfId="24971" xr:uid="{A57CD26B-68DA-48EA-AB55-C226F069ED5E}"/>
    <cellStyle name="SAPBEXexcGood3 8 6" xfId="46017" xr:uid="{4419BE52-B320-4E87-80F2-CCEB1984AD51}"/>
    <cellStyle name="SAPBEXexcGood3 9" xfId="3239" xr:uid="{CF0788CB-D441-4E89-AB4D-29FBBEAF804B}"/>
    <cellStyle name="SAPBEXexcGood3 9 2" xfId="2966" xr:uid="{51A64BBF-6F8D-4146-A1B1-2EFC56873EDA}"/>
    <cellStyle name="SAPBEXexcGood3 9 2 2" xfId="5123" xr:uid="{E3D4A05E-BA21-4673-BBCB-1A8636EEE10E}"/>
    <cellStyle name="SAPBEXexcGood3 9 2 2 2" xfId="8892" xr:uid="{700F7986-E9E0-4B7B-ABE5-FFDBB063DFCF}"/>
    <cellStyle name="SAPBEXexcGood3 9 2 2 2 2" xfId="30382" xr:uid="{1761182E-B832-4F5A-B4BB-9D4E70E11512}"/>
    <cellStyle name="SAPBEXexcGood3 9 2 2 3" xfId="26613" xr:uid="{48664ADF-5F89-4F7B-89D0-4BC16F4AD0A2}"/>
    <cellStyle name="SAPBEXexcGood3 9 2 2 4" xfId="47756" xr:uid="{69CAB875-3ABA-447F-8F12-00709AF3C926}"/>
    <cellStyle name="SAPBEXexcGood3 9 2 3" xfId="6793" xr:uid="{F1F4F2AF-A406-406F-B38A-77F40ED7967B}"/>
    <cellStyle name="SAPBEXexcGood3 9 2 3 2" xfId="28283" xr:uid="{DB12A47F-9D75-4D35-A2AB-FBFA1178C501}"/>
    <cellStyle name="SAPBEXexcGood3 9 2 4" xfId="24509" xr:uid="{02D0667F-1B9A-46CF-BDC4-B9762EE6E82E}"/>
    <cellStyle name="SAPBEXexcGood3 9 2 5" xfId="46020" xr:uid="{2034AAFA-39E0-45BB-B2E8-3EDD3F156D59}"/>
    <cellStyle name="SAPBEXexcGood3 9 3" xfId="5122" xr:uid="{2CE33996-E13A-4014-8AC4-FDF74A5B1B1B}"/>
    <cellStyle name="SAPBEXexcGood3 9 3 2" xfId="8891" xr:uid="{55A1F89D-54C3-4A41-9B26-0DB8C6F571A6}"/>
    <cellStyle name="SAPBEXexcGood3 9 3 2 2" xfId="30381" xr:uid="{B6111698-F793-4509-A5D2-BD8CD32987A5}"/>
    <cellStyle name="SAPBEXexcGood3 9 3 3" xfId="26612" xr:uid="{0ADA6069-4439-4F84-92DA-E82B0346A629}"/>
    <cellStyle name="SAPBEXexcGood3 9 3 4" xfId="47755" xr:uid="{068BC1B8-0BCD-4D55-98C4-BDA7869B2316}"/>
    <cellStyle name="SAPBEXexcGood3 9 4" xfId="7064" xr:uid="{02056990-7397-4F99-A37A-0B6611C8B3DF}"/>
    <cellStyle name="SAPBEXexcGood3 9 4 2" xfId="28554" xr:uid="{24943411-0DF2-43AA-837B-9B51DCC2D9A0}"/>
    <cellStyle name="SAPBEXexcGood3 9 5" xfId="24780" xr:uid="{4A30FD4D-30BD-4ABC-B7AF-428C98D5118C}"/>
    <cellStyle name="SAPBEXexcGood3 9 6" xfId="46019" xr:uid="{D9110BF6-33E2-4444-AC34-BDAEB19A1CFC}"/>
    <cellStyle name="SAPBEXfilterDrill" xfId="3318" xr:uid="{F9D895E5-78A7-4805-99A1-7CBA421272ED}"/>
    <cellStyle name="SAPBEXfilterDrill 10" xfId="3063" xr:uid="{ECD1E5BD-09DF-4210-A97A-6112F2FC25D6}"/>
    <cellStyle name="SAPBEXfilterDrill 10 2" xfId="5125" xr:uid="{83D7F7E0-28A4-4F3A-8FDA-B23A73204C78}"/>
    <cellStyle name="SAPBEXfilterDrill 10 2 2" xfId="8894" xr:uid="{EA27DE1B-1E6B-42B9-84F8-1E9CCE095E69}"/>
    <cellStyle name="SAPBEXfilterDrill 10 2 2 2" xfId="30384" xr:uid="{995008F8-D30C-4EB0-B69A-51C94F8ED54C}"/>
    <cellStyle name="SAPBEXfilterDrill 10 2 3" xfId="26615" xr:uid="{19BDFA32-6228-4FF4-9D5A-7317A4B09771}"/>
    <cellStyle name="SAPBEXfilterDrill 10 2 4" xfId="47758" xr:uid="{98E7C9FF-F9DD-451D-89EC-5A975689A749}"/>
    <cellStyle name="SAPBEXfilterDrill 10 3" xfId="6889" xr:uid="{BFD90876-E304-400C-91B9-F0DBA9770BD5}"/>
    <cellStyle name="SAPBEXfilterDrill 10 3 2" xfId="28379" xr:uid="{93FABEFA-8CC5-4E0D-9951-18047128CF65}"/>
    <cellStyle name="SAPBEXfilterDrill 10 4" xfId="24605" xr:uid="{C4029A3C-DDDA-4D9C-88E7-698686FEDEC8}"/>
    <cellStyle name="SAPBEXfilterDrill 10 5" xfId="46022" xr:uid="{D37EA103-E277-45E6-8DEA-FE627804826F}"/>
    <cellStyle name="SAPBEXfilterDrill 11" xfId="2487" xr:uid="{02D1AA47-F3CD-40B5-B03F-C2A3C814AF76}"/>
    <cellStyle name="SAPBEXfilterDrill 11 2" xfId="5126" xr:uid="{CE83865A-E550-46E7-A5AF-D2653E27B7DE}"/>
    <cellStyle name="SAPBEXfilterDrill 11 2 2" xfId="8895" xr:uid="{84CBC5C6-287C-436C-B373-7B520873B5F7}"/>
    <cellStyle name="SAPBEXfilterDrill 11 2 2 2" xfId="30385" xr:uid="{418F15FA-AB8F-457B-9948-188C254F2D0D}"/>
    <cellStyle name="SAPBEXfilterDrill 11 2 3" xfId="26616" xr:uid="{55F1C6C5-6FAD-4443-924C-FF8C5285F270}"/>
    <cellStyle name="SAPBEXfilterDrill 11 2 4" xfId="47759" xr:uid="{A6B2FEE5-39F6-4718-AEF9-33D85470655F}"/>
    <cellStyle name="SAPBEXfilterDrill 11 3" xfId="6469" xr:uid="{41EF70C9-3160-4B99-9567-E2E8698C0CAF}"/>
    <cellStyle name="SAPBEXfilterDrill 11 3 2" xfId="27958" xr:uid="{4C265B23-5897-4921-9D84-0D24EC5701FE}"/>
    <cellStyle name="SAPBEXfilterDrill 11 4" xfId="24175" xr:uid="{0024AC8D-AB44-4F74-A76E-E815692B5E23}"/>
    <cellStyle name="SAPBEXfilterDrill 11 5" xfId="46023" xr:uid="{D1E7855A-E288-4D46-A40A-779BE8B8DFE0}"/>
    <cellStyle name="SAPBEXfilterDrill 12" xfId="3385" xr:uid="{A6273C05-7CED-424F-A358-1766D61180E8}"/>
    <cellStyle name="SAPBEXfilterDrill 12 2" xfId="5127" xr:uid="{B7251C29-6A73-4CCD-B544-BAD5586EB131}"/>
    <cellStyle name="SAPBEXfilterDrill 12 2 2" xfId="8896" xr:uid="{B45E451B-00C8-40F5-BD2E-4783F8667A08}"/>
    <cellStyle name="SAPBEXfilterDrill 12 2 2 2" xfId="30386" xr:uid="{57BC44A0-5EDC-4CA8-96D2-DA12D982A057}"/>
    <cellStyle name="SAPBEXfilterDrill 12 2 3" xfId="26617" xr:uid="{FB5CF0DE-968B-4844-81AF-230DC8DFD045}"/>
    <cellStyle name="SAPBEXfilterDrill 12 2 4" xfId="47760" xr:uid="{12D6BCA1-738E-410F-81DF-8D32C45A82C9}"/>
    <cellStyle name="SAPBEXfilterDrill 12 3" xfId="7211" xr:uid="{6404B067-ED50-4844-ACBC-440155B0453D}"/>
    <cellStyle name="SAPBEXfilterDrill 12 3 2" xfId="28701" xr:uid="{311532D5-BC0A-4280-BAEA-E81FFCFAC053}"/>
    <cellStyle name="SAPBEXfilterDrill 12 4" xfId="24927" xr:uid="{DCD53689-EAC9-4325-A1D7-1E0DA763618A}"/>
    <cellStyle name="SAPBEXfilterDrill 12 5" xfId="46024" xr:uid="{178F2DF8-9EF6-4B69-9970-B5F065E55EEF}"/>
    <cellStyle name="SAPBEXfilterDrill 13" xfId="3418" xr:uid="{7F6971DF-9B33-4345-8129-D0E7EDA1D06A}"/>
    <cellStyle name="SAPBEXfilterDrill 13 2" xfId="5128" xr:uid="{C2E651AE-3C92-44C1-81A1-542DE7DB6AE0}"/>
    <cellStyle name="SAPBEXfilterDrill 13 2 2" xfId="8897" xr:uid="{09D70EA3-3B1E-4CF5-B680-DF5F751898D8}"/>
    <cellStyle name="SAPBEXfilterDrill 13 2 2 2" xfId="30387" xr:uid="{778BC2E7-0A78-4C38-8928-97F3E8CCD775}"/>
    <cellStyle name="SAPBEXfilterDrill 13 2 3" xfId="26618" xr:uid="{1DD875BC-FB8D-426D-8267-1B4C78A5FCBD}"/>
    <cellStyle name="SAPBEXfilterDrill 13 2 4" xfId="47761" xr:uid="{571BCE1F-536B-4D68-AFA7-6CA65EC43134}"/>
    <cellStyle name="SAPBEXfilterDrill 13 3" xfId="7244" xr:uid="{0E49D87D-B15B-404F-B4F1-EC57F604ED75}"/>
    <cellStyle name="SAPBEXfilterDrill 13 3 2" xfId="28734" xr:uid="{D07C5D26-44B2-4582-B33A-DD9897A4D4B7}"/>
    <cellStyle name="SAPBEXfilterDrill 13 4" xfId="24960" xr:uid="{AA0EA924-E45F-4280-8AB7-6CA97606D2B3}"/>
    <cellStyle name="SAPBEXfilterDrill 13 5" xfId="46025" xr:uid="{5D169534-74FE-4580-877C-703879B1454F}"/>
    <cellStyle name="SAPBEXfilterDrill 14" xfId="2933" xr:uid="{0E626312-E1A8-4AB2-9003-B99461C3E2CD}"/>
    <cellStyle name="SAPBEXfilterDrill 14 2" xfId="5129" xr:uid="{ED78CB7D-83E0-4F01-9F24-D04EBE673554}"/>
    <cellStyle name="SAPBEXfilterDrill 14 2 2" xfId="8898" xr:uid="{94F169D2-6CAB-4EB4-ADBD-E9FFA8FD8ADD}"/>
    <cellStyle name="SAPBEXfilterDrill 14 2 2 2" xfId="30388" xr:uid="{3C2BA445-4F6B-42DA-A861-CEB7F33E3E69}"/>
    <cellStyle name="SAPBEXfilterDrill 14 2 3" xfId="26619" xr:uid="{C0B53D59-BBA7-49EB-A8A2-5ECC1362FA9F}"/>
    <cellStyle name="SAPBEXfilterDrill 14 2 4" xfId="47762" xr:uid="{E096EE06-0CF6-4D6C-B4A6-600E43342B7A}"/>
    <cellStyle name="SAPBEXfilterDrill 14 3" xfId="6761" xr:uid="{A02B24FE-F95E-4AEE-9A0F-68B38B13C794}"/>
    <cellStyle name="SAPBEXfilterDrill 14 3 2" xfId="28251" xr:uid="{72B23AC2-003D-4A47-8A67-B2422A75D2AD}"/>
    <cellStyle name="SAPBEXfilterDrill 14 4" xfId="24477" xr:uid="{566CF4E6-5B1B-4AE9-93CC-FD29BEB9CE3A}"/>
    <cellStyle name="SAPBEXfilterDrill 14 5" xfId="46026" xr:uid="{BCD80F4F-56AD-4797-B5AC-BEDEA2C0CC5E}"/>
    <cellStyle name="SAPBEXfilterDrill 15" xfId="3414" xr:uid="{25AE7BEA-8D31-454D-AAED-13469185FD3F}"/>
    <cellStyle name="SAPBEXfilterDrill 15 2" xfId="5130" xr:uid="{C52A3DEB-BE02-4724-8946-24B741A4D1C2}"/>
    <cellStyle name="SAPBEXfilterDrill 15 2 2" xfId="8899" xr:uid="{A019866E-F69C-4570-888A-3077493ADA6E}"/>
    <cellStyle name="SAPBEXfilterDrill 15 2 2 2" xfId="30389" xr:uid="{6228AB4F-7156-4967-A72D-394CB38870CD}"/>
    <cellStyle name="SAPBEXfilterDrill 15 2 3" xfId="26620" xr:uid="{6D64E6D9-DBB8-4473-9D65-164A8AFE6383}"/>
    <cellStyle name="SAPBEXfilterDrill 15 2 4" xfId="47763" xr:uid="{03EED29B-11CF-4107-9587-92811B2A3B98}"/>
    <cellStyle name="SAPBEXfilterDrill 15 3" xfId="7240" xr:uid="{630FBE66-6096-4A71-8CB8-7A8E14232C84}"/>
    <cellStyle name="SAPBEXfilterDrill 15 3 2" xfId="28730" xr:uid="{4BE953BB-A813-4AA5-8CF7-9AFE89DF9220}"/>
    <cellStyle name="SAPBEXfilterDrill 15 4" xfId="24956" xr:uid="{69CC7645-9EDC-44CA-B3E4-C0092B5C2B21}"/>
    <cellStyle name="SAPBEXfilterDrill 15 5" xfId="46027" xr:uid="{4083B88F-0AEE-4C6F-BC46-0DE1195EEF19}"/>
    <cellStyle name="SAPBEXfilterDrill 16" xfId="3193" xr:uid="{6F6D03C2-2A97-48A8-9B29-18EB7BCC0FDF}"/>
    <cellStyle name="SAPBEXfilterDrill 16 2" xfId="5131" xr:uid="{8C0A4A8F-8091-4282-BE66-54E0BBE05089}"/>
    <cellStyle name="SAPBEXfilterDrill 16 2 2" xfId="8900" xr:uid="{67264FCA-D4D4-48DC-981E-7501EB7F23AA}"/>
    <cellStyle name="SAPBEXfilterDrill 16 2 2 2" xfId="30390" xr:uid="{5C14C926-F9B0-4CBB-BC80-F31264C4A541}"/>
    <cellStyle name="SAPBEXfilterDrill 16 2 3" xfId="26621" xr:uid="{AF494DAB-9AFA-4E72-BF17-469EA27D1890}"/>
    <cellStyle name="SAPBEXfilterDrill 16 2 4" xfId="47764" xr:uid="{46FD5693-A118-4F3F-A0A5-9CA33E930BA4}"/>
    <cellStyle name="SAPBEXfilterDrill 16 3" xfId="7020" xr:uid="{45131653-3F06-4E19-ACBB-52E392CA462D}"/>
    <cellStyle name="SAPBEXfilterDrill 16 3 2" xfId="28510" xr:uid="{704C1F8F-77A1-40F1-8E54-224A7EA29FE3}"/>
    <cellStyle name="SAPBEXfilterDrill 16 4" xfId="24736" xr:uid="{8E5974F3-3C70-4009-BAE6-7D70C336BBFF}"/>
    <cellStyle name="SAPBEXfilterDrill 16 5" xfId="46028" xr:uid="{DBC799D5-A384-4B72-A38C-6A00BF5FCFCD}"/>
    <cellStyle name="SAPBEXfilterDrill 17" xfId="2956" xr:uid="{BB1132FE-8142-4C2D-8212-D2714E6C1421}"/>
    <cellStyle name="SAPBEXfilterDrill 17 2" xfId="5132" xr:uid="{BA333C5C-B4B8-4FDF-B843-B3E26F468CFA}"/>
    <cellStyle name="SAPBEXfilterDrill 17 2 2" xfId="8901" xr:uid="{336742DE-0CF8-4B73-B9A2-FD2EF71B7E19}"/>
    <cellStyle name="SAPBEXfilterDrill 17 2 2 2" xfId="30391" xr:uid="{E2C419A8-2649-4CF3-BD1A-F68CA478CC45}"/>
    <cellStyle name="SAPBEXfilterDrill 17 2 3" xfId="26622" xr:uid="{8FDC66F0-C92E-427C-8D47-B25557649D72}"/>
    <cellStyle name="SAPBEXfilterDrill 17 2 4" xfId="47765" xr:uid="{C2F38938-B6AB-4311-BC2D-5CDA90E5404F}"/>
    <cellStyle name="SAPBEXfilterDrill 17 3" xfId="6784" xr:uid="{4A255EFA-B784-43C1-9C0C-F68F973D4904}"/>
    <cellStyle name="SAPBEXfilterDrill 17 3 2" xfId="28274" xr:uid="{378FD518-4B22-418E-B7B4-AEE45B9FB182}"/>
    <cellStyle name="SAPBEXfilterDrill 17 4" xfId="24500" xr:uid="{D3FC61FA-FA5E-41EE-9759-F2B4E684A2FD}"/>
    <cellStyle name="SAPBEXfilterDrill 17 5" xfId="46029" xr:uid="{6B880519-8450-4314-BEEA-D0BEF4A0DC5A}"/>
    <cellStyle name="SAPBEXfilterDrill 18" xfId="2485" xr:uid="{983916F7-FBEE-46AE-B7E4-81426E3B1670}"/>
    <cellStyle name="SAPBEXfilterDrill 18 2" xfId="5133" xr:uid="{D05ACF9D-79F6-4A31-804A-C93F70F68385}"/>
    <cellStyle name="SAPBEXfilterDrill 18 2 2" xfId="8902" xr:uid="{B5B0BF51-AFB0-4719-A1DB-5DED00ADF936}"/>
    <cellStyle name="SAPBEXfilterDrill 18 2 2 2" xfId="30392" xr:uid="{2E1E056B-6BEF-4702-AD24-9CC90FEDD7F0}"/>
    <cellStyle name="SAPBEXfilterDrill 18 2 3" xfId="26623" xr:uid="{A012728F-4281-4086-A153-54CF0331365A}"/>
    <cellStyle name="SAPBEXfilterDrill 18 2 4" xfId="47766" xr:uid="{2A6520B1-8B90-4F51-8756-112458D96ED0}"/>
    <cellStyle name="SAPBEXfilterDrill 18 3" xfId="6467" xr:uid="{796D7D57-27E8-4F61-A01A-3CDCFF10D2EB}"/>
    <cellStyle name="SAPBEXfilterDrill 18 3 2" xfId="27956" xr:uid="{68972E5A-0E03-45F9-903A-520BFBBD1982}"/>
    <cellStyle name="SAPBEXfilterDrill 18 4" xfId="24173" xr:uid="{8253CCAB-4256-412F-913C-12065D14CA51}"/>
    <cellStyle name="SAPBEXfilterDrill 18 5" xfId="46030" xr:uid="{09F4916C-CBE3-4450-8993-A6260B0FFC9B}"/>
    <cellStyle name="SAPBEXfilterDrill 19" xfId="3174" xr:uid="{C5227B2F-EC12-4EE4-91EA-32B5C73F0FD7}"/>
    <cellStyle name="SAPBEXfilterDrill 19 2" xfId="5134" xr:uid="{80E6A451-3ACB-400F-923D-D4F934A36F1C}"/>
    <cellStyle name="SAPBEXfilterDrill 19 2 2" xfId="8903" xr:uid="{EADA536B-2252-47BC-8F39-921F8A381197}"/>
    <cellStyle name="SAPBEXfilterDrill 19 2 2 2" xfId="30393" xr:uid="{D80C2F21-6AA1-4AC1-B3CE-E2D7DA36422E}"/>
    <cellStyle name="SAPBEXfilterDrill 19 2 3" xfId="26624" xr:uid="{A31CB5E1-E7BF-4591-A890-3BFFE6F344E2}"/>
    <cellStyle name="SAPBEXfilterDrill 19 2 4" xfId="47767" xr:uid="{34743212-1538-4CB1-85AD-F80F4B40D21B}"/>
    <cellStyle name="SAPBEXfilterDrill 19 3" xfId="7001" xr:uid="{86495D70-47EC-40CA-AF72-84AE6AD53042}"/>
    <cellStyle name="SAPBEXfilterDrill 19 3 2" xfId="28491" xr:uid="{1F3FDEEB-AB81-42C9-8F7D-E7A040399697}"/>
    <cellStyle name="SAPBEXfilterDrill 19 4" xfId="24717" xr:uid="{1FECF1EC-1165-4C25-87F8-4A5C02856079}"/>
    <cellStyle name="SAPBEXfilterDrill 19 5" xfId="46031" xr:uid="{4ED6484F-C389-401A-9600-351A152CDC15}"/>
    <cellStyle name="SAPBEXfilterDrill 2" xfId="3000" xr:uid="{407E8073-85EF-44E2-9BC7-7F84DCC999DC}"/>
    <cellStyle name="SAPBEXfilterDrill 2 2" xfId="3469" xr:uid="{ED22EF48-D93D-4BC0-9CDF-E74209A38248}"/>
    <cellStyle name="SAPBEXfilterDrill 2 2 2" xfId="5136" xr:uid="{B5C8BE01-D3FD-4CEA-80D5-B0E1C467CDB2}"/>
    <cellStyle name="SAPBEXfilterDrill 2 2 2 2" xfId="8905" xr:uid="{17F3026B-7BA9-42BD-8120-7E28622A2D7C}"/>
    <cellStyle name="SAPBEXfilterDrill 2 2 2 2 2" xfId="30395" xr:uid="{4C4E0833-AC5F-40BA-A461-517BE67DB690}"/>
    <cellStyle name="SAPBEXfilterDrill 2 2 2 3" xfId="26626" xr:uid="{BA292B96-531A-43DD-A996-0AE4BDA56F3A}"/>
    <cellStyle name="SAPBEXfilterDrill 2 2 2 4" xfId="47769" xr:uid="{1D1FA24C-1F1A-4C14-A88A-94C1A4F8655D}"/>
    <cellStyle name="SAPBEXfilterDrill 2 2 3" xfId="7292" xr:uid="{33A741E9-CDEC-4B2B-93B4-93B89854B81D}"/>
    <cellStyle name="SAPBEXfilterDrill 2 2 3 2" xfId="28782" xr:uid="{1C10BC1C-689A-4D74-B765-CD6368B9964D}"/>
    <cellStyle name="SAPBEXfilterDrill 2 2 4" xfId="25008" xr:uid="{6D4741CD-2774-466B-9EA7-2567C674DBA8}"/>
    <cellStyle name="SAPBEXfilterDrill 2 2 5" xfId="46033" xr:uid="{D822613A-75ED-4913-A345-53A6AA7D562E}"/>
    <cellStyle name="SAPBEXfilterDrill 2 3" xfId="5135" xr:uid="{07D33C14-B02E-401B-8031-5860F6B66106}"/>
    <cellStyle name="SAPBEXfilterDrill 2 3 2" xfId="8904" xr:uid="{7872BD9C-DFE2-4DEA-99AE-31B49F7FB597}"/>
    <cellStyle name="SAPBEXfilterDrill 2 3 2 2" xfId="30394" xr:uid="{F1ADC1DA-08EE-4070-B47F-CEF9873BC9BE}"/>
    <cellStyle name="SAPBEXfilterDrill 2 3 3" xfId="26625" xr:uid="{51AD92A5-A716-4622-8418-11F307DB97EA}"/>
    <cellStyle name="SAPBEXfilterDrill 2 3 4" xfId="47768" xr:uid="{A1CADA3C-D914-4666-81C6-6D5778A97614}"/>
    <cellStyle name="SAPBEXfilterDrill 2 4" xfId="6827" xr:uid="{3D5404B3-9E19-40F2-A722-61A30DA3D707}"/>
    <cellStyle name="SAPBEXfilterDrill 2 4 2" xfId="28317" xr:uid="{C80B002A-B6C9-4526-8F38-3929D1794EBF}"/>
    <cellStyle name="SAPBEXfilterDrill 2 5" xfId="24543" xr:uid="{2A222286-D9CB-4D0C-BD2F-056B82FDC86D}"/>
    <cellStyle name="SAPBEXfilterDrill 2 6" xfId="46032" xr:uid="{3891E0B5-E32A-4C1E-9EEB-33BAB9622264}"/>
    <cellStyle name="SAPBEXfilterDrill 20" xfId="2975" xr:uid="{6FE5BF10-CCBA-4272-89EB-4476B79B4714}"/>
    <cellStyle name="SAPBEXfilterDrill 20 2" xfId="5137" xr:uid="{F6FB366C-8A8F-4E7D-9B2E-3C0308DD6700}"/>
    <cellStyle name="SAPBEXfilterDrill 20 2 2" xfId="8906" xr:uid="{D692CE52-FC6F-48C1-A129-E524B077C3B0}"/>
    <cellStyle name="SAPBEXfilterDrill 20 2 2 2" xfId="30396" xr:uid="{FDFBA565-23B1-49F4-9E1C-79C83B20CA77}"/>
    <cellStyle name="SAPBEXfilterDrill 20 2 3" xfId="26627" xr:uid="{10873295-1B55-4C21-A161-7C67B8854EB0}"/>
    <cellStyle name="SAPBEXfilterDrill 20 2 4" xfId="47770" xr:uid="{D592CE42-6D32-4E55-88B1-F116DD77DAFA}"/>
    <cellStyle name="SAPBEXfilterDrill 20 3" xfId="6802" xr:uid="{666530E2-0A0C-46E2-A3BB-8670F15DB353}"/>
    <cellStyle name="SAPBEXfilterDrill 20 3 2" xfId="28292" xr:uid="{A98E2129-F3DF-461D-89DF-B7A252D00015}"/>
    <cellStyle name="SAPBEXfilterDrill 20 4" xfId="24518" xr:uid="{B428457E-D32A-43D6-9DE8-907E12B35D21}"/>
    <cellStyle name="SAPBEXfilterDrill 20 5" xfId="46034" xr:uid="{B3591314-F3A0-4B6B-8ACA-9425D2F9C460}"/>
    <cellStyle name="SAPBEXfilterDrill 21" xfId="3002" xr:uid="{0F40E76C-C737-4E68-9270-D7CD380FA4ED}"/>
    <cellStyle name="SAPBEXfilterDrill 21 2" xfId="5138" xr:uid="{807E82CA-CA33-4349-B58D-EB863BBC947B}"/>
    <cellStyle name="SAPBEXfilterDrill 21 2 2" xfId="8907" xr:uid="{14E69232-19AD-4E59-BF80-5A31AD7E88CF}"/>
    <cellStyle name="SAPBEXfilterDrill 21 2 2 2" xfId="30397" xr:uid="{A149CA18-DCF0-444F-9A08-700928C7D4CE}"/>
    <cellStyle name="SAPBEXfilterDrill 21 2 3" xfId="26628" xr:uid="{BA32590D-345B-49FB-A0EF-A4B3EBAF287A}"/>
    <cellStyle name="SAPBEXfilterDrill 21 2 4" xfId="47771" xr:uid="{3B5D8031-5628-47DA-8304-37B8F815B748}"/>
    <cellStyle name="SAPBEXfilterDrill 21 3" xfId="6829" xr:uid="{2654A1C0-E98E-4218-B4C8-D91AC5923C75}"/>
    <cellStyle name="SAPBEXfilterDrill 21 3 2" xfId="28319" xr:uid="{8C26C174-D7A9-468B-8F48-EF84F12471A5}"/>
    <cellStyle name="SAPBEXfilterDrill 21 4" xfId="24545" xr:uid="{47576897-8F21-4D7F-AB99-038CAD2318F0}"/>
    <cellStyle name="SAPBEXfilterDrill 21 5" xfId="46035" xr:uid="{4B598492-E609-4A51-99E9-2646502415BF}"/>
    <cellStyle name="SAPBEXfilterDrill 22" xfId="3339" xr:uid="{66AAE0D2-FF34-4604-9060-63F42CCC5A14}"/>
    <cellStyle name="SAPBEXfilterDrill 22 2" xfId="5139" xr:uid="{6865E175-3716-4B17-8A4C-4444D67F97AD}"/>
    <cellStyle name="SAPBEXfilterDrill 22 2 2" xfId="8908" xr:uid="{7E6038C7-7708-4DF7-B2AB-8E23778A9F82}"/>
    <cellStyle name="SAPBEXfilterDrill 22 2 2 2" xfId="30398" xr:uid="{97C8C9A4-E6D9-4F19-8D41-D3C9BC2B585F}"/>
    <cellStyle name="SAPBEXfilterDrill 22 2 3" xfId="26629" xr:uid="{AFDD7E7B-AB8C-4718-8CF3-B174424256D3}"/>
    <cellStyle name="SAPBEXfilterDrill 22 2 4" xfId="47772" xr:uid="{B47C58EA-4BCE-4B3B-82B0-AC2459BDA453}"/>
    <cellStyle name="SAPBEXfilterDrill 22 3" xfId="7163" xr:uid="{2019F149-4BF0-4D3A-996D-79E008E42DEF}"/>
    <cellStyle name="SAPBEXfilterDrill 22 3 2" xfId="28653" xr:uid="{F3623CFC-295B-4701-9309-98168784EEB7}"/>
    <cellStyle name="SAPBEXfilterDrill 22 4" xfId="24880" xr:uid="{80C7AD5D-A5F3-49B3-A7E3-D98B3A38F5FA}"/>
    <cellStyle name="SAPBEXfilterDrill 22 5" xfId="46036" xr:uid="{57228DFB-FE06-4985-A3AD-C03B119C2CB7}"/>
    <cellStyle name="SAPBEXfilterDrill 23" xfId="3281" xr:uid="{FA0CA056-F08B-43C4-9BD7-6A52BBC7BB26}"/>
    <cellStyle name="SAPBEXfilterDrill 23 2" xfId="5140" xr:uid="{0B9C15FB-9E0A-4A91-B0DC-822D3FD522CA}"/>
    <cellStyle name="SAPBEXfilterDrill 23 2 2" xfId="8909" xr:uid="{A98AAAB0-4416-435D-8FEF-DA3C2034B305}"/>
    <cellStyle name="SAPBEXfilterDrill 23 2 2 2" xfId="30399" xr:uid="{A9003DA5-D225-4F11-A385-D8E62D280C24}"/>
    <cellStyle name="SAPBEXfilterDrill 23 2 3" xfId="26630" xr:uid="{0F5A0605-A556-496E-B3EE-E422E159A6CF}"/>
    <cellStyle name="SAPBEXfilterDrill 23 2 4" xfId="47773" xr:uid="{E80A34CA-194E-42B1-8714-23D178268189}"/>
    <cellStyle name="SAPBEXfilterDrill 23 3" xfId="7105" xr:uid="{3CD05CC9-A98B-466F-8AA3-E41C37BD3C7D}"/>
    <cellStyle name="SAPBEXfilterDrill 23 3 2" xfId="28595" xr:uid="{B1784F0E-EA5D-4F3F-A679-CD67EAF5B8F5}"/>
    <cellStyle name="SAPBEXfilterDrill 23 4" xfId="24821" xr:uid="{0739795D-1EBB-4FCC-AC2F-E8951C0E89F5}"/>
    <cellStyle name="SAPBEXfilterDrill 23 5" xfId="46037" xr:uid="{C47097F3-8046-4A03-8D97-6116510F362C}"/>
    <cellStyle name="SAPBEXfilterDrill 24" xfId="5124" xr:uid="{19B80B5E-6352-40DD-942E-4AF61E0FF81D}"/>
    <cellStyle name="SAPBEXfilterDrill 24 2" xfId="8893" xr:uid="{511AFD98-A0B8-4775-A177-90E9C368CED7}"/>
    <cellStyle name="SAPBEXfilterDrill 24 2 2" xfId="30383" xr:uid="{E9CCEC1E-8DFB-4FFD-AC2C-458C7B5D6AB5}"/>
    <cellStyle name="SAPBEXfilterDrill 24 3" xfId="26614" xr:uid="{2F633A4F-A874-4272-864E-83AF37F0359F}"/>
    <cellStyle name="SAPBEXfilterDrill 24 4" xfId="47757" xr:uid="{258D6A28-7610-4310-88E3-D104F7C8AAAD}"/>
    <cellStyle name="SAPBEXfilterDrill 25" xfId="7142" xr:uid="{A74CB60B-C413-4E63-A272-F4672A901D55}"/>
    <cellStyle name="SAPBEXfilterDrill 25 2" xfId="28632" xr:uid="{A3C47398-33D9-4ABB-9A1E-19574A34B095}"/>
    <cellStyle name="SAPBEXfilterDrill 26" xfId="24858" xr:uid="{7D0D8E23-ABFF-420B-A697-1EB99C474DA8}"/>
    <cellStyle name="SAPBEXfilterDrill 27" xfId="46021" xr:uid="{77BF8D1F-86A3-4E38-AD9C-B396FABD92B7}"/>
    <cellStyle name="SAPBEXfilterDrill 3" xfId="3012" xr:uid="{2ACFD673-59AC-453A-A41F-C976E6DACB6E}"/>
    <cellStyle name="SAPBEXfilterDrill 3 2" xfId="3534" xr:uid="{0F6DA645-9B60-470E-9C50-C78E9C94695E}"/>
    <cellStyle name="SAPBEXfilterDrill 3 2 2" xfId="5142" xr:uid="{8F050E14-6863-4D4F-BA7D-9CC089EAC417}"/>
    <cellStyle name="SAPBEXfilterDrill 3 2 2 2" xfId="8911" xr:uid="{D04F47F0-2CD7-4C33-9D4A-00FDADBBEB1F}"/>
    <cellStyle name="SAPBEXfilterDrill 3 2 2 2 2" xfId="30401" xr:uid="{736CED56-43D5-48F3-A00C-C24FA00170BB}"/>
    <cellStyle name="SAPBEXfilterDrill 3 2 2 3" xfId="26632" xr:uid="{BE282EC8-D84B-4BF9-8D21-B72337BB1A7E}"/>
    <cellStyle name="SAPBEXfilterDrill 3 2 2 4" xfId="47775" xr:uid="{272FDBBE-DA00-4ABF-879A-8EDC057858D5}"/>
    <cellStyle name="SAPBEXfilterDrill 3 2 3" xfId="7353" xr:uid="{8C0F0D9B-8210-42C3-857C-0C9DFEE22084}"/>
    <cellStyle name="SAPBEXfilterDrill 3 2 3 2" xfId="28843" xr:uid="{28447412-72BF-4342-BA27-BA76BF50AB76}"/>
    <cellStyle name="SAPBEXfilterDrill 3 2 4" xfId="25069" xr:uid="{F8C39E7F-8831-4A7F-98DC-9CAF422DDD63}"/>
    <cellStyle name="SAPBEXfilterDrill 3 2 5" xfId="46039" xr:uid="{96F0E3D3-4AB3-4A2E-B80F-5E988ECA3E17}"/>
    <cellStyle name="SAPBEXfilterDrill 3 3" xfId="5141" xr:uid="{7BA9AF2A-8408-4460-9CF5-E628B6DFCCC2}"/>
    <cellStyle name="SAPBEXfilterDrill 3 3 2" xfId="8910" xr:uid="{B32F05F6-29F9-49A7-A95D-47DF85A22B35}"/>
    <cellStyle name="SAPBEXfilterDrill 3 3 2 2" xfId="30400" xr:uid="{23DADE70-9F9C-4DB2-AC8D-23FCFCA5A95E}"/>
    <cellStyle name="SAPBEXfilterDrill 3 3 3" xfId="26631" xr:uid="{4E0BA677-B058-43CC-A5DA-E17E145C863F}"/>
    <cellStyle name="SAPBEXfilterDrill 3 3 4" xfId="47774" xr:uid="{D42C2764-767E-4ACD-BE29-6962F78C8692}"/>
    <cellStyle name="SAPBEXfilterDrill 3 4" xfId="6839" xr:uid="{9DD9CC79-C5BC-45E1-9ADC-372399C86C8B}"/>
    <cellStyle name="SAPBEXfilterDrill 3 4 2" xfId="28329" xr:uid="{30C8C177-2138-4EA3-9E28-B079890F870D}"/>
    <cellStyle name="SAPBEXfilterDrill 3 5" xfId="24555" xr:uid="{143E4219-E0CA-4D73-A3DE-45E77CFB8F5C}"/>
    <cellStyle name="SAPBEXfilterDrill 3 6" xfId="46038" xr:uid="{F946B8BF-8935-4863-91FE-986A009FF663}"/>
    <cellStyle name="SAPBEXfilterDrill 4" xfId="2963" xr:uid="{2A3B762C-EAA3-4216-8E24-47EEF71D55B9}"/>
    <cellStyle name="SAPBEXfilterDrill 4 2" xfId="3158" xr:uid="{0C4CCFB1-BC7A-4059-942F-6AF954423614}"/>
    <cellStyle name="SAPBEXfilterDrill 4 2 2" xfId="5144" xr:uid="{E416A11C-20BC-4C79-AFC9-E8897A5ECB80}"/>
    <cellStyle name="SAPBEXfilterDrill 4 2 2 2" xfId="8913" xr:uid="{038C5843-FE59-4CFD-B120-9EAE199CAC54}"/>
    <cellStyle name="SAPBEXfilterDrill 4 2 2 2 2" xfId="30403" xr:uid="{F5348B64-AF53-41DB-AEC3-F8BB5628D99D}"/>
    <cellStyle name="SAPBEXfilterDrill 4 2 2 3" xfId="26634" xr:uid="{02F3237E-09B9-46C3-B3DB-749F1BBBBDAF}"/>
    <cellStyle name="SAPBEXfilterDrill 4 2 2 4" xfId="47777" xr:uid="{B407A785-B818-46F3-BC59-3EDE1C15D03F}"/>
    <cellStyle name="SAPBEXfilterDrill 4 2 3" xfId="6985" xr:uid="{D4C446E4-2175-407B-8557-3A28A90A70B4}"/>
    <cellStyle name="SAPBEXfilterDrill 4 2 3 2" xfId="28475" xr:uid="{DE4FD32C-017C-489E-B1DD-067BB25E3F24}"/>
    <cellStyle name="SAPBEXfilterDrill 4 2 4" xfId="24701" xr:uid="{890173D9-30BA-4916-A869-C6D936AF0BA2}"/>
    <cellStyle name="SAPBEXfilterDrill 4 2 5" xfId="46041" xr:uid="{877E73E4-98A6-483D-B048-91EF2C7FAB46}"/>
    <cellStyle name="SAPBEXfilterDrill 4 3" xfId="5143" xr:uid="{F73EDD3B-8803-4048-A4E7-16C3732A04E3}"/>
    <cellStyle name="SAPBEXfilterDrill 4 3 2" xfId="8912" xr:uid="{76D51F1B-5888-4206-86F7-1BC9DDC76A80}"/>
    <cellStyle name="SAPBEXfilterDrill 4 3 2 2" xfId="30402" xr:uid="{7F14E9CD-D2C2-4767-A933-9599EA491FDD}"/>
    <cellStyle name="SAPBEXfilterDrill 4 3 3" xfId="26633" xr:uid="{5CD86BDC-50A2-4D89-BBCD-C734E3D4A816}"/>
    <cellStyle name="SAPBEXfilterDrill 4 3 4" xfId="47776" xr:uid="{AD613654-FB5B-4D85-9AC3-82AB606AEDFB}"/>
    <cellStyle name="SAPBEXfilterDrill 4 4" xfId="6791" xr:uid="{0A3DE0B0-0EA5-4AAA-A6AF-FAC2F14D5E7D}"/>
    <cellStyle name="SAPBEXfilterDrill 4 4 2" xfId="28281" xr:uid="{BD91D90E-0CA3-40AB-AAC3-D2A8AA1D4D11}"/>
    <cellStyle name="SAPBEXfilterDrill 4 5" xfId="24507" xr:uid="{B901CC0C-15B3-4164-BE8E-0493E82368ED}"/>
    <cellStyle name="SAPBEXfilterDrill 4 6" xfId="46040" xr:uid="{E4EC4812-A9AF-4AC6-A012-C3D11D5D67D3}"/>
    <cellStyle name="SAPBEXfilterDrill 5" xfId="3309" xr:uid="{054948AE-1AA2-477A-A20F-044A72E17146}"/>
    <cellStyle name="SAPBEXfilterDrill 5 2" xfId="2994" xr:uid="{E5DD15D1-4F46-4F94-B9D1-928D80F0C4D3}"/>
    <cellStyle name="SAPBEXfilterDrill 5 2 2" xfId="5146" xr:uid="{0020812B-A130-4ACF-9D8E-A8C6B4414D10}"/>
    <cellStyle name="SAPBEXfilterDrill 5 2 2 2" xfId="8915" xr:uid="{A88B90B8-4430-4054-9C5D-EC3F7E94C531}"/>
    <cellStyle name="SAPBEXfilterDrill 5 2 2 2 2" xfId="30405" xr:uid="{443CEB25-A063-4CBA-A451-AF94BDF56F7E}"/>
    <cellStyle name="SAPBEXfilterDrill 5 2 2 3" xfId="26636" xr:uid="{118BB1D3-176F-4BA1-9EB5-97562A484E7D}"/>
    <cellStyle name="SAPBEXfilterDrill 5 2 2 4" xfId="47779" xr:uid="{AB2231E1-60CE-4301-B713-1AE30124BF9B}"/>
    <cellStyle name="SAPBEXfilterDrill 5 2 3" xfId="6821" xr:uid="{6DBF049C-8514-4D82-B5E0-01EAF5EAEADB}"/>
    <cellStyle name="SAPBEXfilterDrill 5 2 3 2" xfId="28311" xr:uid="{FEB93827-CB1E-40D0-A384-D86301AE32BC}"/>
    <cellStyle name="SAPBEXfilterDrill 5 2 4" xfId="24537" xr:uid="{FDD83455-BEED-4C77-97B4-0E854659EDA1}"/>
    <cellStyle name="SAPBEXfilterDrill 5 2 5" xfId="46043" xr:uid="{F0DDDBAB-5C9F-46A2-9A0C-EEC9C7B1B557}"/>
    <cellStyle name="SAPBEXfilterDrill 5 3" xfId="5145" xr:uid="{51B838B4-5212-48C6-A3AF-61F66FCEA769}"/>
    <cellStyle name="SAPBEXfilterDrill 5 3 2" xfId="8914" xr:uid="{F00C1360-95ED-4FB0-AE47-039774862D9F}"/>
    <cellStyle name="SAPBEXfilterDrill 5 3 2 2" xfId="30404" xr:uid="{521C830C-9218-46DA-8BFA-65C0182F2D47}"/>
    <cellStyle name="SAPBEXfilterDrill 5 3 3" xfId="26635" xr:uid="{51616649-9948-4EA1-9946-8BCFB111175F}"/>
    <cellStyle name="SAPBEXfilterDrill 5 3 4" xfId="47778" xr:uid="{521D0DC8-09C6-4C8F-A7DF-DE43DC0D4041}"/>
    <cellStyle name="SAPBEXfilterDrill 5 4" xfId="7133" xr:uid="{B6E92B2B-CC9D-486C-BAF5-C3D3EB0FD823}"/>
    <cellStyle name="SAPBEXfilterDrill 5 4 2" xfId="28623" xr:uid="{4C811E11-D876-4D8E-9F10-DD53F8DAE8CB}"/>
    <cellStyle name="SAPBEXfilterDrill 5 5" xfId="24849" xr:uid="{9E86C5AC-B515-4C57-BD62-F5569D311269}"/>
    <cellStyle name="SAPBEXfilterDrill 5 6" xfId="46042" xr:uid="{FB869068-A1A7-4FBA-AAD7-AB24DC888191}"/>
    <cellStyle name="SAPBEXfilterDrill 6" xfId="3202" xr:uid="{00D2ABA0-A355-4222-A7FE-6480EAF5F37C}"/>
    <cellStyle name="SAPBEXfilterDrill 6 2" xfId="2951" xr:uid="{2D67991F-8BEC-41FD-A5F4-A748C7CF3DDE}"/>
    <cellStyle name="SAPBEXfilterDrill 6 2 2" xfId="5148" xr:uid="{DBCC9E49-0A49-4D12-892A-A18DC6E41AD0}"/>
    <cellStyle name="SAPBEXfilterDrill 6 2 2 2" xfId="8917" xr:uid="{C12D67FF-F570-4C66-A9AA-E21029CB30D3}"/>
    <cellStyle name="SAPBEXfilterDrill 6 2 2 2 2" xfId="30407" xr:uid="{B595F124-CD5E-4F21-8560-514D311AC6C3}"/>
    <cellStyle name="SAPBEXfilterDrill 6 2 2 3" xfId="26638" xr:uid="{5AA453A3-FE1F-4B9D-BF6F-4E2DBD8860CB}"/>
    <cellStyle name="SAPBEXfilterDrill 6 2 2 4" xfId="47781" xr:uid="{39F8B89D-40EC-47A4-84C6-BC2C06243789}"/>
    <cellStyle name="SAPBEXfilterDrill 6 2 3" xfId="6779" xr:uid="{BD8FA9A1-E32D-4FCF-B5C5-CB2212319919}"/>
    <cellStyle name="SAPBEXfilterDrill 6 2 3 2" xfId="28269" xr:uid="{9D0352B1-278B-4AE3-AE8C-73839E17775B}"/>
    <cellStyle name="SAPBEXfilterDrill 6 2 4" xfId="24495" xr:uid="{5CB1E153-1839-4541-8637-F8FC2214EEA6}"/>
    <cellStyle name="SAPBEXfilterDrill 6 2 5" xfId="46045" xr:uid="{F57B780F-17A4-41E0-84B0-9B9000F1E561}"/>
    <cellStyle name="SAPBEXfilterDrill 6 3" xfId="5147" xr:uid="{EFB43673-EA60-4858-A2DD-3638323059CA}"/>
    <cellStyle name="SAPBEXfilterDrill 6 3 2" xfId="8916" xr:uid="{2DC4AEA0-F10A-4157-B006-B84F91735CB1}"/>
    <cellStyle name="SAPBEXfilterDrill 6 3 2 2" xfId="30406" xr:uid="{B3C56908-BCB9-4170-9013-7033C87CEB2B}"/>
    <cellStyle name="SAPBEXfilterDrill 6 3 3" xfId="26637" xr:uid="{DF29AFD5-5C77-4F54-80DA-AC5654EC96E9}"/>
    <cellStyle name="SAPBEXfilterDrill 6 3 4" xfId="47780" xr:uid="{A13D320F-F929-4EE8-BE9E-4C400559C4FB}"/>
    <cellStyle name="SAPBEXfilterDrill 6 4" xfId="7028" xr:uid="{F641B3A0-53AA-4D63-9BEF-99F36F4CC13A}"/>
    <cellStyle name="SAPBEXfilterDrill 6 4 2" xfId="28518" xr:uid="{499D9EC8-0681-41F4-B221-8184FEF18B4F}"/>
    <cellStyle name="SAPBEXfilterDrill 6 5" xfId="24744" xr:uid="{CCB34FF3-3BC6-41A3-99D9-990FA5917DF9}"/>
    <cellStyle name="SAPBEXfilterDrill 6 6" xfId="46044" xr:uid="{FD69F38A-2108-4934-8BC9-B0F365D6221E}"/>
    <cellStyle name="SAPBEXfilterDrill 7" xfId="3454" xr:uid="{94431D61-0CC6-4050-AD86-1BA79BEDB861}"/>
    <cellStyle name="SAPBEXfilterDrill 7 2" xfId="2325" xr:uid="{B7AFD538-6764-4B70-8587-68629A042FAB}"/>
    <cellStyle name="SAPBEXfilterDrill 7 2 2" xfId="5150" xr:uid="{F9A8A16E-ABF4-4DA3-8CEF-86CC77D476AC}"/>
    <cellStyle name="SAPBEXfilterDrill 7 2 2 2" xfId="8919" xr:uid="{BFE2F134-200C-49D9-9EED-CA7CC09D0EBC}"/>
    <cellStyle name="SAPBEXfilterDrill 7 2 2 2 2" xfId="30409" xr:uid="{A7445F57-F009-43C9-B814-4BD7B293B16B}"/>
    <cellStyle name="SAPBEXfilterDrill 7 2 2 3" xfId="26640" xr:uid="{6DC4212E-B2C3-4138-B4E4-3EF39AE33A83}"/>
    <cellStyle name="SAPBEXfilterDrill 7 2 2 4" xfId="47783" xr:uid="{A9A76856-AE0A-4EF8-AA79-1AE7CD516A7D}"/>
    <cellStyle name="SAPBEXfilterDrill 7 2 3" xfId="6388" xr:uid="{3C34D490-9352-4DED-8C3C-9603973B5371}"/>
    <cellStyle name="SAPBEXfilterDrill 7 2 3 2" xfId="27877" xr:uid="{CCA65D6B-DD42-4F47-8977-CB82E1BB6F6C}"/>
    <cellStyle name="SAPBEXfilterDrill 7 2 4" xfId="24037" xr:uid="{600CED01-B011-4E6E-A076-B2ABD2E885E7}"/>
    <cellStyle name="SAPBEXfilterDrill 7 2 5" xfId="46047" xr:uid="{416F7B09-B4A9-4F03-B2EA-7E7D54125883}"/>
    <cellStyle name="SAPBEXfilterDrill 7 3" xfId="5149" xr:uid="{670F4C99-60BC-4EE5-92BC-E83B5A601D63}"/>
    <cellStyle name="SAPBEXfilterDrill 7 3 2" xfId="8918" xr:uid="{04A9CEE1-748B-4F71-9277-D459551C75B2}"/>
    <cellStyle name="SAPBEXfilterDrill 7 3 2 2" xfId="30408" xr:uid="{D1632C8A-7CA6-4D76-B47A-6564FD75DE6C}"/>
    <cellStyle name="SAPBEXfilterDrill 7 3 3" xfId="26639" xr:uid="{9BDC2C73-A997-4594-A4B8-C480D622F41E}"/>
    <cellStyle name="SAPBEXfilterDrill 7 3 4" xfId="47782" xr:uid="{0DE5174A-BD01-4287-B949-84FEAEE9ED0C}"/>
    <cellStyle name="SAPBEXfilterDrill 7 4" xfId="7277" xr:uid="{EA5AE6D8-605F-4962-BCBE-D308AD1201C1}"/>
    <cellStyle name="SAPBEXfilterDrill 7 4 2" xfId="28767" xr:uid="{28D1F3EC-DB81-47E6-BEA5-8E14842E7671}"/>
    <cellStyle name="SAPBEXfilterDrill 7 5" xfId="24993" xr:uid="{5CC86F3D-2A13-4F01-AE19-752E8B760633}"/>
    <cellStyle name="SAPBEXfilterDrill 7 6" xfId="46046" xr:uid="{5E290B71-0E40-49A9-8CFB-44BE1080993A}"/>
    <cellStyle name="SAPBEXfilterDrill 8" xfId="3329" xr:uid="{3BCD3DAD-C3C6-4C4B-A029-6B12F23AA969}"/>
    <cellStyle name="SAPBEXfilterDrill 8 2" xfId="3345" xr:uid="{F84DCF4A-99BF-4858-B2A3-C41DB5077A10}"/>
    <cellStyle name="SAPBEXfilterDrill 8 2 2" xfId="5152" xr:uid="{0BB9BC6B-DB24-4781-8E7A-D482D5CCE38D}"/>
    <cellStyle name="SAPBEXfilterDrill 8 2 2 2" xfId="8921" xr:uid="{63C0EF9C-C4D5-4D0A-BA61-54A92E13476A}"/>
    <cellStyle name="SAPBEXfilterDrill 8 2 2 2 2" xfId="30411" xr:uid="{E4F0BDD2-055C-47BE-8D38-0693760694B5}"/>
    <cellStyle name="SAPBEXfilterDrill 8 2 2 3" xfId="26642" xr:uid="{3FD19F38-5CBA-4FE7-A7A7-10DF6043BDA9}"/>
    <cellStyle name="SAPBEXfilterDrill 8 2 2 4" xfId="47785" xr:uid="{B1EA3286-EF1F-446C-ADB4-409600597384}"/>
    <cellStyle name="SAPBEXfilterDrill 8 2 3" xfId="7170" xr:uid="{848D2A5E-6A30-4527-B007-E0C81B4BB65D}"/>
    <cellStyle name="SAPBEXfilterDrill 8 2 3 2" xfId="28660" xr:uid="{CA4708A3-C7CE-42C3-B8A2-07B2F59FC8EA}"/>
    <cellStyle name="SAPBEXfilterDrill 8 2 4" xfId="24887" xr:uid="{F9CAF507-862C-4363-B75B-C8243FCE9AA4}"/>
    <cellStyle name="SAPBEXfilterDrill 8 2 5" xfId="46049" xr:uid="{700182B7-6A9D-4536-B368-ACC3FC2178C4}"/>
    <cellStyle name="SAPBEXfilterDrill 8 3" xfId="5151" xr:uid="{58791234-56B4-4CAB-8E28-553D783A343F}"/>
    <cellStyle name="SAPBEXfilterDrill 8 3 2" xfId="8920" xr:uid="{0E98B0EC-A997-4E8A-AC77-EFD99EE4AF1B}"/>
    <cellStyle name="SAPBEXfilterDrill 8 3 2 2" xfId="30410" xr:uid="{27FFB0C7-F355-4B04-B00D-7BDBC79E4AC6}"/>
    <cellStyle name="SAPBEXfilterDrill 8 3 3" xfId="26641" xr:uid="{384D67A6-C1F4-42C7-A3BD-69F453A47400}"/>
    <cellStyle name="SAPBEXfilterDrill 8 3 4" xfId="47784" xr:uid="{97B06FD4-7D6B-4BA8-9F3E-0451E48EBBFD}"/>
    <cellStyle name="SAPBEXfilterDrill 8 4" xfId="7153" xr:uid="{FEFD3416-0FBB-48A9-BE60-E1AB1578B093}"/>
    <cellStyle name="SAPBEXfilterDrill 8 4 2" xfId="28643" xr:uid="{03367AF2-7775-46B9-9706-6EA09CB865FA}"/>
    <cellStyle name="SAPBEXfilterDrill 8 5" xfId="24870" xr:uid="{2B2A8BFB-C541-4CDE-8281-541FD35970E2}"/>
    <cellStyle name="SAPBEXfilterDrill 8 6" xfId="46048" xr:uid="{0B547CF1-98B2-4CA1-818B-0D5B5910B41B}"/>
    <cellStyle name="SAPBEXfilterDrill 9" xfId="2393" xr:uid="{9BEC7EED-F990-4413-9CD8-6611621460CF}"/>
    <cellStyle name="SAPBEXfilterDrill 9 2" xfId="3237" xr:uid="{7B6F117C-E56E-4FAC-9859-19637DBD47AD}"/>
    <cellStyle name="SAPBEXfilterDrill 9 2 2" xfId="5154" xr:uid="{E4EE23A7-044C-4E33-A97E-C666AF2432A6}"/>
    <cellStyle name="SAPBEXfilterDrill 9 2 2 2" xfId="8923" xr:uid="{900CA304-5961-4FAD-8130-2628C1BCD6C2}"/>
    <cellStyle name="SAPBEXfilterDrill 9 2 2 2 2" xfId="30413" xr:uid="{B162D6EA-E341-4FFA-B7F1-FC671E3E9417}"/>
    <cellStyle name="SAPBEXfilterDrill 9 2 2 3" xfId="26644" xr:uid="{97D23255-F146-4A06-9526-E6AFB425740E}"/>
    <cellStyle name="SAPBEXfilterDrill 9 2 2 4" xfId="47787" xr:uid="{D57F8277-A72C-450A-918F-D31812934EBF}"/>
    <cellStyle name="SAPBEXfilterDrill 9 2 3" xfId="7062" xr:uid="{C276A42A-291B-40B1-B96A-A23118CB81A3}"/>
    <cellStyle name="SAPBEXfilterDrill 9 2 3 2" xfId="28552" xr:uid="{16DA7025-0511-4F92-AAAF-F90F8DA685E2}"/>
    <cellStyle name="SAPBEXfilterDrill 9 2 4" xfId="24778" xr:uid="{504CCAF0-6F82-4C1B-B0CF-2A624E2FCF02}"/>
    <cellStyle name="SAPBEXfilterDrill 9 2 5" xfId="46051" xr:uid="{5EC1C760-A01B-43CB-A50B-3137B9AD6349}"/>
    <cellStyle name="SAPBEXfilterDrill 9 3" xfId="5153" xr:uid="{E82DED84-3B57-4A88-A02F-6EED678D7711}"/>
    <cellStyle name="SAPBEXfilterDrill 9 3 2" xfId="8922" xr:uid="{1168C9BF-241B-4D49-BABF-25F18167B3EF}"/>
    <cellStyle name="SAPBEXfilterDrill 9 3 2 2" xfId="30412" xr:uid="{F2C0C066-4A3D-4F3C-9C4D-3F4D30B59C97}"/>
    <cellStyle name="SAPBEXfilterDrill 9 3 3" xfId="26643" xr:uid="{B50758BF-23FA-463C-A3FC-EB81C5746080}"/>
    <cellStyle name="SAPBEXfilterDrill 9 3 4" xfId="47786" xr:uid="{C22EA9AE-8F62-4F4F-B970-51464F577059}"/>
    <cellStyle name="SAPBEXfilterDrill 9 4" xfId="6456" xr:uid="{8467A0C2-FDE3-4FEF-8100-F57B1E34E7CB}"/>
    <cellStyle name="SAPBEXfilterDrill 9 4 2" xfId="27945" xr:uid="{163A8361-43A3-469C-A7E6-A1A56F747B6E}"/>
    <cellStyle name="SAPBEXfilterDrill 9 5" xfId="24105" xr:uid="{EA1EE332-6115-4895-A92E-7D5CEBC9CD85}"/>
    <cellStyle name="SAPBEXfilterDrill 9 6" xfId="46050" xr:uid="{37911554-BACB-492D-9F1E-D9168AAD1D61}"/>
    <cellStyle name="SAPBEXfilterItem" xfId="3432" xr:uid="{1FA22AA6-7B60-4828-A475-6E1A71EA98DB}"/>
    <cellStyle name="SAPBEXfilterItem 10" xfId="3422" xr:uid="{BDA031A1-EAEE-42B5-8B24-48FFABBF3481}"/>
    <cellStyle name="SAPBEXfilterItem 10 2" xfId="7248" xr:uid="{FC6E735D-7644-4AE0-8811-BBF6E0056E17}"/>
    <cellStyle name="SAPBEXfilterItem 10 2 2" xfId="28738" xr:uid="{01B0D1DE-01A4-4B0A-A8BE-F3DBB72380BC}"/>
    <cellStyle name="SAPBEXfilterItem 10 2 3" xfId="47789" xr:uid="{53D68D2B-AB3A-4E64-A24C-17361E12B269}"/>
    <cellStyle name="SAPBEXfilterItem 10 3" xfId="24964" xr:uid="{5E697F92-67E6-4961-98DB-9B781A128A26}"/>
    <cellStyle name="SAPBEXfilterItem 10 4" xfId="46053" xr:uid="{53EB9B8E-EC38-431D-8A41-189A822F842F}"/>
    <cellStyle name="SAPBEXfilterItem 11" xfId="3190" xr:uid="{5C974CEF-C257-4BCC-987E-70B52C9D83B9}"/>
    <cellStyle name="SAPBEXfilterItem 11 2" xfId="7017" xr:uid="{19C7C427-89E2-45DD-8708-0BA9CECBB1A2}"/>
    <cellStyle name="SAPBEXfilterItem 11 2 2" xfId="28507" xr:uid="{BABACBE7-89B7-4B96-8CAB-0AA21E77419D}"/>
    <cellStyle name="SAPBEXfilterItem 11 2 3" xfId="47790" xr:uid="{67FE9A16-DA48-4B63-BE3E-762257E9DFD0}"/>
    <cellStyle name="SAPBEXfilterItem 11 3" xfId="24733" xr:uid="{15DAD4DB-07AD-4D2C-906E-AC183F1375AC}"/>
    <cellStyle name="SAPBEXfilterItem 11 4" xfId="46054" xr:uid="{BD666674-BAA1-4EFB-A521-45D0D44FC63B}"/>
    <cellStyle name="SAPBEXfilterItem 12" xfId="3316" xr:uid="{2D2CBC0A-D3B6-4725-9ED9-5ED11B2AE82A}"/>
    <cellStyle name="SAPBEXfilterItem 12 2" xfId="7140" xr:uid="{AA970487-5A9C-46BF-AE79-C70B02D0A564}"/>
    <cellStyle name="SAPBEXfilterItem 12 2 2" xfId="28630" xr:uid="{166AA15F-BC07-4839-827A-5D0B4FE041DF}"/>
    <cellStyle name="SAPBEXfilterItem 12 2 3" xfId="47791" xr:uid="{583552FB-407C-48B6-AD09-51D5DC99829C}"/>
    <cellStyle name="SAPBEXfilterItem 12 3" xfId="24856" xr:uid="{DC48F9B5-AD65-4AF7-865E-73A816561FF4}"/>
    <cellStyle name="SAPBEXfilterItem 12 4" xfId="46055" xr:uid="{4491764C-0DB4-4480-B0FB-63694AFB26BA}"/>
    <cellStyle name="SAPBEXfilterItem 13" xfId="2392" xr:uid="{51D2A5C0-FDD6-4BEA-A5E5-6B6A3087C027}"/>
    <cellStyle name="SAPBEXfilterItem 13 2" xfId="6455" xr:uid="{9DA8211F-B3DD-4065-811C-3CA93EB41450}"/>
    <cellStyle name="SAPBEXfilterItem 13 2 2" xfId="27944" xr:uid="{37113705-1F90-4D20-AB1B-6E8313EB7DC3}"/>
    <cellStyle name="SAPBEXfilterItem 13 2 3" xfId="47792" xr:uid="{DF8DC36D-DA50-4BD9-A05E-5997CD616476}"/>
    <cellStyle name="SAPBEXfilterItem 13 3" xfId="24104" xr:uid="{1488C81E-DA8A-475E-8B12-CD0B958FE085}"/>
    <cellStyle name="SAPBEXfilterItem 13 4" xfId="46056" xr:uid="{3BCCF03A-1035-4536-B89C-E89EC140B478}"/>
    <cellStyle name="SAPBEXfilterItem 14" xfId="2678" xr:uid="{B12D9689-1FF2-4A3A-87D9-1854A785DF3D}"/>
    <cellStyle name="SAPBEXfilterItem 14 2" xfId="6574" xr:uid="{55199FE2-9D99-4C7A-BAA4-60F0C43589F9}"/>
    <cellStyle name="SAPBEXfilterItem 14 2 2" xfId="28063" xr:uid="{5908C1D3-DA81-4FE7-9C2F-6984C1636CF4}"/>
    <cellStyle name="SAPBEXfilterItem 14 2 3" xfId="47793" xr:uid="{C7FEFB84-761F-4C0C-B502-36AD9732B23D}"/>
    <cellStyle name="SAPBEXfilterItem 14 3" xfId="24282" xr:uid="{33C92B55-C9A8-46FB-949E-9800608F4E99}"/>
    <cellStyle name="SAPBEXfilterItem 14 4" xfId="46057" xr:uid="{29C48981-ABFC-423B-9811-DFC01F373017}"/>
    <cellStyle name="SAPBEXfilterItem 15" xfId="3280" xr:uid="{767E2281-CAE2-406D-95B4-AC81117CC53F}"/>
    <cellStyle name="SAPBEXfilterItem 15 2" xfId="7104" xr:uid="{D5C7AE87-C4DC-45E5-9117-4DDA343F0684}"/>
    <cellStyle name="SAPBEXfilterItem 15 2 2" xfId="28594" xr:uid="{5540871B-F6B1-40A6-AF59-DC91A35DB481}"/>
    <cellStyle name="SAPBEXfilterItem 15 2 3" xfId="47794" xr:uid="{AF0807C0-A784-42D1-ADB9-136F7464F514}"/>
    <cellStyle name="SAPBEXfilterItem 15 3" xfId="24820" xr:uid="{ED7372AC-43B4-4868-B1F7-AE42D433FC3C}"/>
    <cellStyle name="SAPBEXfilterItem 15 4" xfId="46058" xr:uid="{92253745-D997-49AB-9879-758E3A0A0F7E}"/>
    <cellStyle name="SAPBEXfilterItem 16" xfId="3256" xr:uid="{1A648010-76F2-4A25-A738-B86FF9B4E601}"/>
    <cellStyle name="SAPBEXfilterItem 16 2" xfId="7080" xr:uid="{0004AD6C-3279-4BEE-9895-73292639970A}"/>
    <cellStyle name="SAPBEXfilterItem 16 2 2" xfId="28570" xr:uid="{B64FA4D7-C217-423F-8A9C-D43EBFF244A2}"/>
    <cellStyle name="SAPBEXfilterItem 16 2 3" xfId="47795" xr:uid="{B175593E-B6F5-4402-9C90-04FE2539F087}"/>
    <cellStyle name="SAPBEXfilterItem 16 3" xfId="24796" xr:uid="{ED82DCBB-93F6-43CC-83BD-29108F4F1137}"/>
    <cellStyle name="SAPBEXfilterItem 16 4" xfId="46059" xr:uid="{E08EC1BF-6D5F-4A14-B3FE-7A9BABE05EE2}"/>
    <cellStyle name="SAPBEXfilterItem 17" xfId="3229" xr:uid="{33DF190B-4D76-4435-A0E0-7117F1CD287D}"/>
    <cellStyle name="SAPBEXfilterItem 17 2" xfId="7054" xr:uid="{8D6A4A0A-E4A3-4AE7-8005-397B6090C786}"/>
    <cellStyle name="SAPBEXfilterItem 17 2 2" xfId="28544" xr:uid="{2905F88C-676A-4ED4-9B3C-C3D22F74EE75}"/>
    <cellStyle name="SAPBEXfilterItem 17 2 3" xfId="47796" xr:uid="{4AB92EB9-6813-4CE6-B650-FB7CC87DAC6A}"/>
    <cellStyle name="SAPBEXfilterItem 17 3" xfId="24770" xr:uid="{4E857F55-7A5E-4ECF-BE51-F0DB65D4A82C}"/>
    <cellStyle name="SAPBEXfilterItem 17 4" xfId="46060" xr:uid="{CF2E0990-1EF7-4CD3-A890-FF6306626F17}"/>
    <cellStyle name="SAPBEXfilterItem 18" xfId="3522" xr:uid="{D56E3734-C48D-428C-9C86-FB308FD9725C}"/>
    <cellStyle name="SAPBEXfilterItem 18 2" xfId="7342" xr:uid="{84EAA618-291C-4FEA-A007-208427674A12}"/>
    <cellStyle name="SAPBEXfilterItem 18 2 2" xfId="28832" xr:uid="{97187F21-8A24-4990-8F89-89B17159C855}"/>
    <cellStyle name="SAPBEXfilterItem 18 2 3" xfId="47797" xr:uid="{E0E6AED3-5847-4868-BAEA-60771392E85A}"/>
    <cellStyle name="SAPBEXfilterItem 18 3" xfId="25058" xr:uid="{DFD3ECFE-36F1-442D-848C-56440E6CBD66}"/>
    <cellStyle name="SAPBEXfilterItem 18 4" xfId="46061" xr:uid="{D246EE9C-DB26-4CE7-979E-85BDB75CC337}"/>
    <cellStyle name="SAPBEXfilterItem 19" xfId="3274" xr:uid="{D20CFE4A-5FAB-43DD-A64E-7A922402C4D1}"/>
    <cellStyle name="SAPBEXfilterItem 19 2" xfId="7098" xr:uid="{DECCFAEA-FA6F-4276-AF21-784615D8536B}"/>
    <cellStyle name="SAPBEXfilterItem 19 2 2" xfId="28588" xr:uid="{3E34DDFA-8112-4BF8-8B94-C5938C984349}"/>
    <cellStyle name="SAPBEXfilterItem 19 2 3" xfId="47798" xr:uid="{12FD13DE-52F4-4107-923F-9EA69145BC63}"/>
    <cellStyle name="SAPBEXfilterItem 19 3" xfId="24814" xr:uid="{B8195CB9-35D7-45B8-B66D-C60F2FBA90E8}"/>
    <cellStyle name="SAPBEXfilterItem 19 4" xfId="46062" xr:uid="{5003553E-8AB4-49C4-B787-C1399137CED9}"/>
    <cellStyle name="SAPBEXfilterItem 2" xfId="3341" xr:uid="{18C8F00D-3ADF-4ECD-8CE4-7DC6661E313B}"/>
    <cellStyle name="SAPBEXfilterItem 2 2" xfId="3178" xr:uid="{28FAD3B9-0C0A-4036-AB32-CCA4C467BBFB}"/>
    <cellStyle name="SAPBEXfilterItem 2 2 2" xfId="7005" xr:uid="{FC8C6C62-DC13-45A5-9A2D-93477D04A95D}"/>
    <cellStyle name="SAPBEXfilterItem 2 2 2 2" xfId="28495" xr:uid="{834913BC-F047-4524-A83F-126DFE247981}"/>
    <cellStyle name="SAPBEXfilterItem 2 2 2 3" xfId="47800" xr:uid="{3CA30BB5-9D31-4CAB-AB81-95C55789FE91}"/>
    <cellStyle name="SAPBEXfilterItem 2 2 3" xfId="24721" xr:uid="{D1CB347D-8DE5-4703-9A6E-FE744984C3F6}"/>
    <cellStyle name="SAPBEXfilterItem 2 2 4" xfId="46064" xr:uid="{0E9DE3AE-F0A8-4B1F-BD4A-0ED36941FC8E}"/>
    <cellStyle name="SAPBEXfilterItem 2 3" xfId="7166" xr:uid="{85FD9BBB-AEE2-4E62-B323-7522813FE1D0}"/>
    <cellStyle name="SAPBEXfilterItem 2 3 2" xfId="28656" xr:uid="{71BF2B92-B786-4DCA-B908-88B28C217665}"/>
    <cellStyle name="SAPBEXfilterItem 2 3 3" xfId="47799" xr:uid="{CB976B8E-1798-4ABC-8158-4233889BA6D6}"/>
    <cellStyle name="SAPBEXfilterItem 2 4" xfId="24883" xr:uid="{73B42D9B-9CA7-4FAE-A6AC-72342EB45F41}"/>
    <cellStyle name="SAPBEXfilterItem 2 5" xfId="46063" xr:uid="{52FA8A93-6423-4D90-82FA-EBA0F2D3083E}"/>
    <cellStyle name="SAPBEXfilterItem 20" xfId="3303" xr:uid="{0ED04B3D-01DB-4ED9-B428-64917DA9DFF5}"/>
    <cellStyle name="SAPBEXfilterItem 20 2" xfId="7127" xr:uid="{1EDAB8B5-2E1E-4744-BF62-C67A4E81D4D3}"/>
    <cellStyle name="SAPBEXfilterItem 20 2 2" xfId="28617" xr:uid="{88F5DDDB-B069-476A-B4A9-9C4DC7793A62}"/>
    <cellStyle name="SAPBEXfilterItem 20 2 3" xfId="47801" xr:uid="{EA4BC37B-1308-4476-BE4D-FB7DFDD0EB69}"/>
    <cellStyle name="SAPBEXfilterItem 20 3" xfId="24843" xr:uid="{F52E0500-2C98-4466-83BD-45285B729938}"/>
    <cellStyle name="SAPBEXfilterItem 20 4" xfId="46065" xr:uid="{4DE2DFCE-2B12-4360-ADB6-440E20D56BEC}"/>
    <cellStyle name="SAPBEXfilterItem 21" xfId="3511" xr:uid="{56644FF2-FAFF-466D-9567-F4BCE7867BB9}"/>
    <cellStyle name="SAPBEXfilterItem 21 2" xfId="7332" xr:uid="{B036E7BF-BA83-45EA-B6D6-C5FFF5AE3137}"/>
    <cellStyle name="SAPBEXfilterItem 21 2 2" xfId="28822" xr:uid="{9F0A7A2E-75F6-4FF1-A259-8B8A72EE2E06}"/>
    <cellStyle name="SAPBEXfilterItem 21 2 3" xfId="47802" xr:uid="{98754AD5-8C6A-4947-A9B3-0E59C416C300}"/>
    <cellStyle name="SAPBEXfilterItem 21 3" xfId="25048" xr:uid="{A42853CD-CD4B-4AB3-85C4-FDDCC6E2FEC7}"/>
    <cellStyle name="SAPBEXfilterItem 21 4" xfId="46066" xr:uid="{F0668991-8F24-44E7-B7AE-08B489F1EEA0}"/>
    <cellStyle name="SAPBEXfilterItem 22" xfId="3535" xr:uid="{9CF25EDB-5950-4124-99A8-FBEC7781908C}"/>
    <cellStyle name="SAPBEXfilterItem 22 2" xfId="7354" xr:uid="{D15EEBD5-314B-46FE-AA7D-E1153C1E0DAB}"/>
    <cellStyle name="SAPBEXfilterItem 22 2 2" xfId="28844" xr:uid="{D627F813-E0FE-4CBD-887E-0159F43F34B4}"/>
    <cellStyle name="SAPBEXfilterItem 22 2 3" xfId="47803" xr:uid="{708DFB9B-C228-4A87-A2B7-86BD85F0118F}"/>
    <cellStyle name="SAPBEXfilterItem 22 3" xfId="25070" xr:uid="{B0874729-2613-44D5-A379-F93191DC7EF4}"/>
    <cellStyle name="SAPBEXfilterItem 22 4" xfId="46067" xr:uid="{92C23E17-AE4C-42CF-BAD7-33AFD2DE9BB6}"/>
    <cellStyle name="SAPBEXfilterItem 23" xfId="3122" xr:uid="{1FAD2222-F4D7-4485-8062-ED14E54FCC6F}"/>
    <cellStyle name="SAPBEXfilterItem 23 2" xfId="6948" xr:uid="{D9DE7514-F316-40C3-8728-4B3ACA85791A}"/>
    <cellStyle name="SAPBEXfilterItem 23 2 2" xfId="28438" xr:uid="{3456FCA9-9940-4D2F-A19E-FC49B0A3F36B}"/>
    <cellStyle name="SAPBEXfilterItem 23 2 3" xfId="47804" xr:uid="{BD76F64C-D084-48F8-A794-FA30C1A6BF57}"/>
    <cellStyle name="SAPBEXfilterItem 23 3" xfId="24664" xr:uid="{A82F9A33-1E99-4991-BA91-B8EDADD3E47F}"/>
    <cellStyle name="SAPBEXfilterItem 23 4" xfId="46068" xr:uid="{5C002EFA-5051-4F5E-B384-8C86DFDD1FDB}"/>
    <cellStyle name="SAPBEXfilterItem 24" xfId="2947" xr:uid="{3FE6473F-2861-41F9-B8EE-577BE85F3A09}"/>
    <cellStyle name="SAPBEXfilterItem 24 2" xfId="6775" xr:uid="{6D241325-816E-4B49-9422-C53A2429D90B}"/>
    <cellStyle name="SAPBEXfilterItem 24 2 2" xfId="28265" xr:uid="{D989797C-FA10-4339-B22D-DFAECD132EE7}"/>
    <cellStyle name="SAPBEXfilterItem 24 2 3" xfId="47805" xr:uid="{569D164D-19D7-4392-A069-F3681B35F5F5}"/>
    <cellStyle name="SAPBEXfilterItem 24 3" xfId="24491" xr:uid="{40C6D374-7837-4785-A2AB-A4F2E0053B45}"/>
    <cellStyle name="SAPBEXfilterItem 24 4" xfId="46069" xr:uid="{DB8DC261-39EE-48DA-AAEC-65A94EED6D8B}"/>
    <cellStyle name="SAPBEXfilterItem 25" xfId="7257" xr:uid="{824CDFF2-878E-4619-B610-B88B97288A0F}"/>
    <cellStyle name="SAPBEXfilterItem 25 2" xfId="28747" xr:uid="{503F8A9B-50AB-42B6-AECC-2CA70CDE137E}"/>
    <cellStyle name="SAPBEXfilterItem 25 3" xfId="47788" xr:uid="{395154EA-2142-43F5-8A6B-FD48B0E16610}"/>
    <cellStyle name="SAPBEXfilterItem 26" xfId="24973" xr:uid="{C89ED75A-5A90-4ADB-B3EE-5655B77257E7}"/>
    <cellStyle name="SAPBEXfilterItem 27" xfId="46052" xr:uid="{4C47F330-B479-4722-9FF2-11C5FF06B80A}"/>
    <cellStyle name="SAPBEXfilterItem 3" xfId="3458" xr:uid="{5AAB262A-EDF4-42E9-B729-863DC51740FE}"/>
    <cellStyle name="SAPBEXfilterItem 3 2" xfId="3530" xr:uid="{E60E7A17-C8E4-484B-84C7-1C80EBA4DACD}"/>
    <cellStyle name="SAPBEXfilterItem 3 2 2" xfId="7349" xr:uid="{BD93EAAE-D3CD-4F0F-8D37-EBFAA78F2518}"/>
    <cellStyle name="SAPBEXfilterItem 3 2 2 2" xfId="28839" xr:uid="{22D0F753-76F7-407B-92C2-0982B202ADB5}"/>
    <cellStyle name="SAPBEXfilterItem 3 2 2 3" xfId="47807" xr:uid="{D236EA4B-0985-480F-90E6-5F88D8FC657E}"/>
    <cellStyle name="SAPBEXfilterItem 3 2 3" xfId="25065" xr:uid="{CA1CEC4A-2AEE-431E-9B93-90CDCBBBD0F3}"/>
    <cellStyle name="SAPBEXfilterItem 3 2 4" xfId="46071" xr:uid="{09EC4B4D-B30E-408A-A243-A8E35192F538}"/>
    <cellStyle name="SAPBEXfilterItem 3 3" xfId="7281" xr:uid="{59340411-AF14-48AF-AB58-F2ED55543A6C}"/>
    <cellStyle name="SAPBEXfilterItem 3 3 2" xfId="28771" xr:uid="{DD59F4A2-E4FD-4BF3-994D-DC3FDD505064}"/>
    <cellStyle name="SAPBEXfilterItem 3 3 3" xfId="47806" xr:uid="{A098EF79-7C99-410C-A7AC-CF221C65691C}"/>
    <cellStyle name="SAPBEXfilterItem 3 4" xfId="24997" xr:uid="{07F27FEE-B458-47C4-914E-A09850931C21}"/>
    <cellStyle name="SAPBEXfilterItem 3 5" xfId="46070" xr:uid="{930C04B4-7EE8-4B29-98FA-1BF6F412D0E2}"/>
    <cellStyle name="SAPBEXfilterItem 4" xfId="3314" xr:uid="{10479D2C-EFA5-47FA-A60D-1BDC9AE649DE}"/>
    <cellStyle name="SAPBEXfilterItem 4 2" xfId="3403" xr:uid="{79F54C7E-9166-4A1F-871B-880F1EB8F675}"/>
    <cellStyle name="SAPBEXfilterItem 4 2 2" xfId="7229" xr:uid="{03351C27-335B-4140-AD97-A0740C114644}"/>
    <cellStyle name="SAPBEXfilterItem 4 2 2 2" xfId="28719" xr:uid="{67FBE585-D606-4E22-93C9-A86BFBA464D9}"/>
    <cellStyle name="SAPBEXfilterItem 4 2 2 3" xfId="47809" xr:uid="{DA9DC295-0169-4835-835B-A9DDDC98408D}"/>
    <cellStyle name="SAPBEXfilterItem 4 2 3" xfId="24945" xr:uid="{D946AC27-5F79-4940-9D7D-2EFE85FE3150}"/>
    <cellStyle name="SAPBEXfilterItem 4 2 4" xfId="46073" xr:uid="{7C3D6976-C380-4BB4-ADA6-8135242F6133}"/>
    <cellStyle name="SAPBEXfilterItem 4 3" xfId="7138" xr:uid="{8A10669C-7E31-4A53-8B92-4A2BF36F0849}"/>
    <cellStyle name="SAPBEXfilterItem 4 3 2" xfId="28628" xr:uid="{5E2D4318-CE2D-4B9C-8071-811A47C955B6}"/>
    <cellStyle name="SAPBEXfilterItem 4 3 3" xfId="47808" xr:uid="{65E5BECA-E065-4DA2-98C3-B6FB39FF9AC5}"/>
    <cellStyle name="SAPBEXfilterItem 4 4" xfId="24854" xr:uid="{2665D491-126C-4503-9D91-EFD5764CDDE7}"/>
    <cellStyle name="SAPBEXfilterItem 4 5" xfId="46072" xr:uid="{1900336C-6497-45AB-BD2D-540522956866}"/>
    <cellStyle name="SAPBEXfilterItem 5" xfId="2967" xr:uid="{4D68F91B-8D4D-45FC-9130-5CC3BC3DE7BD}"/>
    <cellStyle name="SAPBEXfilterItem 5 2" xfId="3399" xr:uid="{41B61D13-C377-40BD-97AE-7F6A0D0C561E}"/>
    <cellStyle name="SAPBEXfilterItem 5 2 2" xfId="7225" xr:uid="{0D663049-8342-43EC-83EB-1C793611E76C}"/>
    <cellStyle name="SAPBEXfilterItem 5 2 2 2" xfId="28715" xr:uid="{7F508433-8507-446B-B112-152F28EE585C}"/>
    <cellStyle name="SAPBEXfilterItem 5 2 2 3" xfId="47811" xr:uid="{89338775-DA53-4A29-A709-953AD1FB41BF}"/>
    <cellStyle name="SAPBEXfilterItem 5 2 3" xfId="24941" xr:uid="{B0040D6C-1D6B-4A48-8A95-7B6473B11BBA}"/>
    <cellStyle name="SAPBEXfilterItem 5 2 4" xfId="46075" xr:uid="{0824710E-1DEF-426C-9573-F7D06112948C}"/>
    <cellStyle name="SAPBEXfilterItem 5 3" xfId="6794" xr:uid="{D9F27E86-BCE6-4F96-9662-CEA53EBE4407}"/>
    <cellStyle name="SAPBEXfilterItem 5 3 2" xfId="28284" xr:uid="{1A2BBB7F-475D-434E-9ED1-4659A655412B}"/>
    <cellStyle name="SAPBEXfilterItem 5 3 3" xfId="47810" xr:uid="{A5020196-6DBB-4398-8C3B-715281238CBE}"/>
    <cellStyle name="SAPBEXfilterItem 5 4" xfId="24510" xr:uid="{E24D28B2-0CC4-4859-BE6F-F82E1474EF53}"/>
    <cellStyle name="SAPBEXfilterItem 5 5" xfId="46074" xr:uid="{B4F0C829-DF90-46EE-ADAF-EDC2EFFB26F4}"/>
    <cellStyle name="SAPBEXfilterItem 6" xfId="3562" xr:uid="{FC24FB4C-3BDD-48E1-8398-8F167171FA8D}"/>
    <cellStyle name="SAPBEXfilterItem 6 2" xfId="3360" xr:uid="{CF9D9485-0782-49D4-9A49-C1392D288395}"/>
    <cellStyle name="SAPBEXfilterItem 6 2 2" xfId="7186" xr:uid="{1C427B5A-0BD9-4BEA-B46F-346EAE7A7ED7}"/>
    <cellStyle name="SAPBEXfilterItem 6 2 2 2" xfId="28676" xr:uid="{55558634-5E71-4755-8468-60B42AE44AA9}"/>
    <cellStyle name="SAPBEXfilterItem 6 2 2 3" xfId="47813" xr:uid="{F89875C9-0C94-44AA-988C-1C0E84119BFC}"/>
    <cellStyle name="SAPBEXfilterItem 6 2 3" xfId="24902" xr:uid="{2309BD45-9CD6-4A85-8246-C169B35EE0B2}"/>
    <cellStyle name="SAPBEXfilterItem 6 2 4" xfId="46077" xr:uid="{2D7B5ADF-EDF3-46F6-84B0-940B1A5FA9E9}"/>
    <cellStyle name="SAPBEXfilterItem 6 3" xfId="7379" xr:uid="{34D7FD74-CFB5-4884-A239-A1161D2CE9FB}"/>
    <cellStyle name="SAPBEXfilterItem 6 3 2" xfId="28869" xr:uid="{9143257A-E2B1-4881-A423-4F4BEAA614F8}"/>
    <cellStyle name="SAPBEXfilterItem 6 3 3" xfId="47812" xr:uid="{4B21FA2B-03EB-4A22-9550-5F0217E7DC20}"/>
    <cellStyle name="SAPBEXfilterItem 6 4" xfId="25094" xr:uid="{03AA2858-5143-426E-84E8-A1BA7B2475AF}"/>
    <cellStyle name="SAPBEXfilterItem 6 5" xfId="46076" xr:uid="{3191377F-DE60-48E0-9D08-2040691A3D5F}"/>
    <cellStyle name="SAPBEXfilterItem 7" xfId="3252" xr:uid="{48449FD4-457A-4AC6-86C4-210930892365}"/>
    <cellStyle name="SAPBEXfilterItem 7 2" xfId="3326" xr:uid="{8C8ED12D-F4D4-4DD5-9581-0848A20A86FD}"/>
    <cellStyle name="SAPBEXfilterItem 7 2 2" xfId="7150" xr:uid="{CBB310F7-295A-45A7-B1FA-ADD61650DE44}"/>
    <cellStyle name="SAPBEXfilterItem 7 2 2 2" xfId="28640" xr:uid="{9A97D1A7-F63F-464C-9B4A-698D142B1D3B}"/>
    <cellStyle name="SAPBEXfilterItem 7 2 2 3" xfId="47815" xr:uid="{C7D3D5DC-522F-4DA2-A551-628AAA8D8C5D}"/>
    <cellStyle name="SAPBEXfilterItem 7 2 3" xfId="24867" xr:uid="{140B1D6E-D576-4034-AA91-699FF9E926E5}"/>
    <cellStyle name="SAPBEXfilterItem 7 2 4" xfId="46079" xr:uid="{F8E028FA-048C-458F-B527-949E99E0DDCE}"/>
    <cellStyle name="SAPBEXfilterItem 7 3" xfId="7076" xr:uid="{00C76BD3-EB87-49CF-9DC1-BD17222FF891}"/>
    <cellStyle name="SAPBEXfilterItem 7 3 2" xfId="28566" xr:uid="{DFF0CFAE-482F-4716-9B59-56C1D2174FB5}"/>
    <cellStyle name="SAPBEXfilterItem 7 3 3" xfId="47814" xr:uid="{E5A32A74-D1E6-445C-8776-777B7A365FC4}"/>
    <cellStyle name="SAPBEXfilterItem 7 4" xfId="24792" xr:uid="{4923AAC2-12C7-4225-9366-DA7ABDC31CEB}"/>
    <cellStyle name="SAPBEXfilterItem 7 5" xfId="46078" xr:uid="{FAD49090-0CE1-4C45-A4FB-44C9A1C74CC2}"/>
    <cellStyle name="SAPBEXfilterItem 8" xfId="3294" xr:uid="{AABCE343-1BE7-490C-A6F5-010F7DF9FB66}"/>
    <cellStyle name="SAPBEXfilterItem 8 2" xfId="3241" xr:uid="{FD812128-0130-4D8C-A798-E22C58D6256D}"/>
    <cellStyle name="SAPBEXfilterItem 8 2 2" xfId="7066" xr:uid="{DC8651CF-6F9F-4303-8A1C-E640FCD258A4}"/>
    <cellStyle name="SAPBEXfilterItem 8 2 2 2" xfId="28556" xr:uid="{7FB06CD5-C62B-40C5-A881-004D5F23FF8F}"/>
    <cellStyle name="SAPBEXfilterItem 8 2 2 3" xfId="47817" xr:uid="{C2F9976B-7723-480F-BE3C-41055BA5A5B3}"/>
    <cellStyle name="SAPBEXfilterItem 8 2 3" xfId="24782" xr:uid="{F9346C61-9A05-4AAD-A8CF-03B583B7EC52}"/>
    <cellStyle name="SAPBEXfilterItem 8 2 4" xfId="46081" xr:uid="{0DC321BD-C741-4E2F-82A1-8686E1D909AD}"/>
    <cellStyle name="SAPBEXfilterItem 8 3" xfId="7118" xr:uid="{045D9DBC-3FAB-4B98-8C86-9FD4F90BE2CC}"/>
    <cellStyle name="SAPBEXfilterItem 8 3 2" xfId="28608" xr:uid="{34EB4D30-E1B0-4442-BD7F-8D3BFE843449}"/>
    <cellStyle name="SAPBEXfilterItem 8 3 3" xfId="47816" xr:uid="{366658FB-4909-466B-8AE3-54FA085DD7D4}"/>
    <cellStyle name="SAPBEXfilterItem 8 4" xfId="24834" xr:uid="{F1B3C5B9-C1FC-4541-85B6-FC951973D6DD}"/>
    <cellStyle name="SAPBEXfilterItem 8 5" xfId="46080" xr:uid="{83D42909-50BB-4B59-9885-7B8611BB3CB2}"/>
    <cellStyle name="SAPBEXfilterItem 9" xfId="3576" xr:uid="{2B6AD0E9-6D1D-4561-BC44-CCEBB93CB863}"/>
    <cellStyle name="SAPBEXfilterItem 9 2" xfId="3488" xr:uid="{58000940-A98A-420E-9395-5E1C0177ABD7}"/>
    <cellStyle name="SAPBEXfilterItem 9 2 2" xfId="7310" xr:uid="{2D264566-A60C-4637-A799-25FF81F22655}"/>
    <cellStyle name="SAPBEXfilterItem 9 2 2 2" xfId="28800" xr:uid="{AD8CC9CD-C0BD-4C32-9D91-3B184CEB2EED}"/>
    <cellStyle name="SAPBEXfilterItem 9 2 2 3" xfId="47819" xr:uid="{BDE894DA-188A-4BF1-81B7-41DE315F8079}"/>
    <cellStyle name="SAPBEXfilterItem 9 2 3" xfId="25026" xr:uid="{54F44A72-8477-4703-A92B-F6E5017D24F9}"/>
    <cellStyle name="SAPBEXfilterItem 9 2 4" xfId="46083" xr:uid="{9DB39C31-C4AB-424E-ABE1-4F51A5ED6EC2}"/>
    <cellStyle name="SAPBEXfilterItem 9 3" xfId="7393" xr:uid="{6246C612-C771-44E1-9080-FCB27CE9650D}"/>
    <cellStyle name="SAPBEXfilterItem 9 3 2" xfId="28883" xr:uid="{CC1D33F7-08B2-4CB6-8308-7D0E8235ABCA}"/>
    <cellStyle name="SAPBEXfilterItem 9 3 3" xfId="47818" xr:uid="{CF0F9FD4-CB41-4323-B353-6614B456AE2D}"/>
    <cellStyle name="SAPBEXfilterItem 9 4" xfId="25108" xr:uid="{5CB36ACB-D600-4C04-ADCC-35E2597F17A5}"/>
    <cellStyle name="SAPBEXfilterItem 9 5" xfId="46082" xr:uid="{177D849A-4BE5-4BAC-AEA8-0E6011A19DF2}"/>
    <cellStyle name="SAPBEXfilterText" xfId="3443" xr:uid="{5AE8C3E2-2D4D-45C6-B4EC-FC15AC81E62F}"/>
    <cellStyle name="SAPBEXformats" xfId="1633" xr:uid="{5E6D1816-EA0C-47AC-B640-2CE363E6E0AF}"/>
    <cellStyle name="SAPBEXformats 10" xfId="3550" xr:uid="{A32523A0-5770-4F42-8465-0AA64E25B354}"/>
    <cellStyle name="SAPBEXformats 10 2" xfId="5155" xr:uid="{4AE7858F-631B-408F-B842-563DFF435960}"/>
    <cellStyle name="SAPBEXformats 10 2 2" xfId="8924" xr:uid="{F963F2D3-B83F-4770-9C65-11C048370633}"/>
    <cellStyle name="SAPBEXformats 10 2 2 2" xfId="30414" xr:uid="{B454CD1B-DC47-4906-8299-18C1E54B2450}"/>
    <cellStyle name="SAPBEXformats 10 2 3" xfId="26645" xr:uid="{B107A4E1-441B-47CB-999C-C01F6D192CA1}"/>
    <cellStyle name="SAPBEXformats 10 2 4" xfId="47820" xr:uid="{992C93CD-11BF-457D-A138-D2E1A61FB952}"/>
    <cellStyle name="SAPBEXformats 10 3" xfId="7368" xr:uid="{A8F739F3-446A-4E8B-8D58-04D79235CAC7}"/>
    <cellStyle name="SAPBEXformats 10 3 2" xfId="28858" xr:uid="{EED42A53-F748-473B-885B-F2647040BD74}"/>
    <cellStyle name="SAPBEXformats 10 4" xfId="25084" xr:uid="{0B6F669A-D8DA-4853-A6FE-45EE3BF2E783}"/>
    <cellStyle name="SAPBEXformats 10 5" xfId="46084" xr:uid="{1FE3BE58-36D9-40D1-B8D7-8A628A5C5FEB}"/>
    <cellStyle name="SAPBEXformats 11" xfId="3356" xr:uid="{B9734565-C528-4765-9D0E-6E5B5719E576}"/>
    <cellStyle name="SAPBEXformats 11 2" xfId="5156" xr:uid="{58D99CB9-BF8F-413B-8738-81C81D145870}"/>
    <cellStyle name="SAPBEXformats 11 2 2" xfId="8925" xr:uid="{B487289F-2C0A-4E7D-905F-2990DBFF63DD}"/>
    <cellStyle name="SAPBEXformats 11 2 2 2" xfId="30415" xr:uid="{00B495F7-3A2D-4A27-AA92-E86DEE38DDBE}"/>
    <cellStyle name="SAPBEXformats 11 2 3" xfId="26646" xr:uid="{1DCB9CF8-AEF6-4EA3-B585-9986E47B93D3}"/>
    <cellStyle name="SAPBEXformats 11 2 4" xfId="47821" xr:uid="{D6B9920C-335D-452E-BD15-B9F4E8082862}"/>
    <cellStyle name="SAPBEXformats 11 3" xfId="7182" xr:uid="{99B8068A-CF17-46B1-A90A-38EFC50DD4B0}"/>
    <cellStyle name="SAPBEXformats 11 3 2" xfId="28672" xr:uid="{A6435894-8237-4B66-8F54-27B932F21622}"/>
    <cellStyle name="SAPBEXformats 11 4" xfId="24898" xr:uid="{5A73FD25-6AA5-4608-B9E0-61E90729FB82}"/>
    <cellStyle name="SAPBEXformats 11 5" xfId="46085" xr:uid="{6347C9D0-7507-4FB0-BA73-CF99B45998AF}"/>
    <cellStyle name="SAPBEXformats 12" xfId="3082" xr:uid="{0C3BAC01-1D4B-4503-9CCE-2C682C6C6E6B}"/>
    <cellStyle name="SAPBEXformats 12 2" xfId="5157" xr:uid="{85400509-E840-41FC-8ECB-A580EC912616}"/>
    <cellStyle name="SAPBEXformats 12 2 2" xfId="8926" xr:uid="{80FDF194-0E0F-473B-BB85-DB8D4CB2334C}"/>
    <cellStyle name="SAPBEXformats 12 2 2 2" xfId="30416" xr:uid="{55C3D5FF-BB10-42C3-8B83-904BD3F252BD}"/>
    <cellStyle name="SAPBEXformats 12 2 3" xfId="26647" xr:uid="{BD6E3FF4-918D-4DAF-954E-2B09C3A842EE}"/>
    <cellStyle name="SAPBEXformats 12 2 4" xfId="47822" xr:uid="{CBFDEC97-196C-4423-A0C7-6ED5A81200D4}"/>
    <cellStyle name="SAPBEXformats 12 3" xfId="6908" xr:uid="{B8649F69-BCEA-45C0-951C-566D6D0447C7}"/>
    <cellStyle name="SAPBEXformats 12 3 2" xfId="28398" xr:uid="{ED5806A3-9397-4E5A-882F-0A38269041A3}"/>
    <cellStyle name="SAPBEXformats 12 4" xfId="24624" xr:uid="{C183BE73-998E-48CA-B258-43A06DDE9C4E}"/>
    <cellStyle name="SAPBEXformats 12 5" xfId="46086" xr:uid="{D5BAFFC8-DFAB-4245-9D91-69A707505655}"/>
    <cellStyle name="SAPBEXformats 13" xfId="3482" xr:uid="{258938F6-0B07-497E-BAA6-50F2D832A440}"/>
    <cellStyle name="SAPBEXformats 13 2" xfId="5158" xr:uid="{DF7ACB7A-F704-4019-BDFE-FC6556857FC7}"/>
    <cellStyle name="SAPBEXformats 13 2 2" xfId="8927" xr:uid="{E2FA6429-46A5-446A-AA08-57C5E7518A6F}"/>
    <cellStyle name="SAPBEXformats 13 2 2 2" xfId="30417" xr:uid="{4D68F058-D757-4D70-9543-2EF43680AC87}"/>
    <cellStyle name="SAPBEXformats 13 2 3" xfId="26648" xr:uid="{1472E98A-BE0E-4EE3-B47A-5BC046448D66}"/>
    <cellStyle name="SAPBEXformats 13 2 4" xfId="47823" xr:uid="{374D1EA1-7BFC-46BA-A948-417C14082EED}"/>
    <cellStyle name="SAPBEXformats 13 3" xfId="7305" xr:uid="{BF8C6719-D9EE-4245-AF0D-888788214318}"/>
    <cellStyle name="SAPBEXformats 13 3 2" xfId="28795" xr:uid="{5DFAABD5-1198-476C-88BD-5D2A83F7C7B8}"/>
    <cellStyle name="SAPBEXformats 13 4" xfId="25021" xr:uid="{E7E3E611-2975-4C2E-99FA-5156C022D6C6}"/>
    <cellStyle name="SAPBEXformats 13 5" xfId="46087" xr:uid="{79E37460-5E8E-443E-9F78-753C4C5DD5C5}"/>
    <cellStyle name="SAPBEXformats 14" xfId="3188" xr:uid="{C9BE3BD1-795D-4F94-8401-1C9E347823BD}"/>
    <cellStyle name="SAPBEXformats 14 2" xfId="5159" xr:uid="{3DE9A2C1-F124-4EDA-85A2-0FD9769F7BF8}"/>
    <cellStyle name="SAPBEXformats 14 2 2" xfId="8928" xr:uid="{6A603164-73C7-4930-AA0F-2FA94727C414}"/>
    <cellStyle name="SAPBEXformats 14 2 2 2" xfId="30418" xr:uid="{B9E03B2E-A838-41E2-B565-A6ABD47ED7DC}"/>
    <cellStyle name="SAPBEXformats 14 2 3" xfId="26649" xr:uid="{CD589E5E-5694-47A2-ABC6-15EA203B9393}"/>
    <cellStyle name="SAPBEXformats 14 2 4" xfId="47824" xr:uid="{FB0CC900-87CE-4C6C-943E-9A869D7B4867}"/>
    <cellStyle name="SAPBEXformats 14 3" xfId="7015" xr:uid="{64EB7688-A06E-4102-9D78-5AD4DE63A884}"/>
    <cellStyle name="SAPBEXformats 14 3 2" xfId="28505" xr:uid="{6BC3618E-B779-4BDD-86A0-B2D7B2653469}"/>
    <cellStyle name="SAPBEXformats 14 4" xfId="24731" xr:uid="{69C024D9-13F4-4AB1-B6AF-7B88CA13D04B}"/>
    <cellStyle name="SAPBEXformats 14 5" xfId="46088" xr:uid="{3D88DCBC-2D2A-4542-AF88-84F00B1B3DEC}"/>
    <cellStyle name="SAPBEXformats 15" xfId="3386" xr:uid="{851E6ED7-B97A-42D7-AB1D-FD1DB759D4DA}"/>
    <cellStyle name="SAPBEXformats 15 2" xfId="5160" xr:uid="{3BB92A12-D263-4198-8D73-9E99313A979F}"/>
    <cellStyle name="SAPBEXformats 15 2 2" xfId="8929" xr:uid="{32BC95B2-4C09-44D7-8B49-E9890FF93CA7}"/>
    <cellStyle name="SAPBEXformats 15 2 2 2" xfId="30419" xr:uid="{02596764-43D4-4D78-B433-E0ADE4547773}"/>
    <cellStyle name="SAPBEXformats 15 2 3" xfId="26650" xr:uid="{5E9ADE17-1528-41D0-A2D4-81ADBF26FD89}"/>
    <cellStyle name="SAPBEXformats 15 2 4" xfId="47825" xr:uid="{8B118002-0974-410F-9F4C-AD5538A04E6D}"/>
    <cellStyle name="SAPBEXformats 15 3" xfId="7212" xr:uid="{654ADD88-1FA0-4FF1-8B20-7CD2781A4DA3}"/>
    <cellStyle name="SAPBEXformats 15 3 2" xfId="28702" xr:uid="{11DFDADA-7A9E-4593-A2B8-9C63076A8188}"/>
    <cellStyle name="SAPBEXformats 15 4" xfId="24928" xr:uid="{B373618F-898C-4BF4-A2A2-4E93131C332A}"/>
    <cellStyle name="SAPBEXformats 15 5" xfId="46089" xr:uid="{E1625751-78E0-4E0A-A69D-C531D641C948}"/>
    <cellStyle name="SAPBEXformats 16" xfId="3301" xr:uid="{48A71164-0AD7-45EB-B974-5C23A648E0AD}"/>
    <cellStyle name="SAPBEXformats 16 2" xfId="5161" xr:uid="{CBFA71E3-1FE6-456C-9E80-77F048D76783}"/>
    <cellStyle name="SAPBEXformats 16 2 2" xfId="8930" xr:uid="{24BD5D8E-7817-4764-AD82-613ACC9D122A}"/>
    <cellStyle name="SAPBEXformats 16 2 2 2" xfId="30420" xr:uid="{23351ABC-4AB1-4901-A49A-F6FC36530B32}"/>
    <cellStyle name="SAPBEXformats 16 2 3" xfId="26651" xr:uid="{8FD62E24-9DE4-4DAA-A0FA-BEB85778CAB7}"/>
    <cellStyle name="SAPBEXformats 16 2 4" xfId="47826" xr:uid="{2D7E67DC-9637-49A5-8863-E49F23D98B9F}"/>
    <cellStyle name="SAPBEXformats 16 3" xfId="7125" xr:uid="{F75AA1E8-9B07-4D4C-B6F2-8C15299BB579}"/>
    <cellStyle name="SAPBEXformats 16 3 2" xfId="28615" xr:uid="{7187A06A-013C-49D3-9270-0712CB38CCC1}"/>
    <cellStyle name="SAPBEXformats 16 4" xfId="24841" xr:uid="{447D7019-FBF9-411A-8B16-46906052BE88}"/>
    <cellStyle name="SAPBEXformats 16 5" xfId="46090" xr:uid="{F2B16FB9-A511-4B43-B13C-697941C0641D}"/>
    <cellStyle name="SAPBEXformats 17" xfId="2496" xr:uid="{B3BB9B9C-BA8A-4BCF-805E-4FAD7F87A3B1}"/>
    <cellStyle name="SAPBEXformats 17 2" xfId="5162" xr:uid="{94819059-754E-42F3-B875-96E27E44C4A0}"/>
    <cellStyle name="SAPBEXformats 17 2 2" xfId="8931" xr:uid="{0D12EC7A-E637-46E9-93C5-F54C293794F4}"/>
    <cellStyle name="SAPBEXformats 17 2 2 2" xfId="30421" xr:uid="{CE291299-57FC-4293-B806-54F94807CF4B}"/>
    <cellStyle name="SAPBEXformats 17 2 3" xfId="26652" xr:uid="{44B8210A-587A-447B-BF2A-86876B3CA11A}"/>
    <cellStyle name="SAPBEXformats 17 2 4" xfId="47827" xr:uid="{562A68FD-FE9A-4773-A3C4-C0D4176D59BB}"/>
    <cellStyle name="SAPBEXformats 17 3" xfId="6474" xr:uid="{5C00527D-CC78-409D-99DB-BB9E1B98275C}"/>
    <cellStyle name="SAPBEXformats 17 3 2" xfId="27963" xr:uid="{0B51A247-729E-4500-BAF6-36D747AA5130}"/>
    <cellStyle name="SAPBEXformats 17 4" xfId="24181" xr:uid="{ACAF92A5-A77D-4722-BDBB-B91585066A74}"/>
    <cellStyle name="SAPBEXformats 17 5" xfId="46091" xr:uid="{2FD1F316-450A-42C1-A133-A751A0D8C0F7}"/>
    <cellStyle name="SAPBEXformats 18" xfId="3393" xr:uid="{59BD4029-9F6D-4A8B-83CD-CDD1F0B8EB5C}"/>
    <cellStyle name="SAPBEXformats 18 2" xfId="5163" xr:uid="{8A6BAF42-7826-49F3-84D1-AFAF53655571}"/>
    <cellStyle name="SAPBEXformats 18 2 2" xfId="8932" xr:uid="{27EC7566-E449-4FFC-AE48-5183FF4C2EC5}"/>
    <cellStyle name="SAPBEXformats 18 2 2 2" xfId="30422" xr:uid="{9A6011BD-9A47-45A6-9891-E08007DDE637}"/>
    <cellStyle name="SAPBEXformats 18 2 3" xfId="26653" xr:uid="{6A67C12B-AD31-4754-A27A-A42E7600767E}"/>
    <cellStyle name="SAPBEXformats 18 2 4" xfId="47828" xr:uid="{EA30AF3F-D7F9-41BB-81C0-8D5612986B19}"/>
    <cellStyle name="SAPBEXformats 18 3" xfId="7219" xr:uid="{0B282883-8EFF-4254-9BA3-6B60CDE45E60}"/>
    <cellStyle name="SAPBEXformats 18 3 2" xfId="28709" xr:uid="{1E07CEAE-BED5-4C62-9867-574832BFCA46}"/>
    <cellStyle name="SAPBEXformats 18 4" xfId="24935" xr:uid="{2E6678AD-B477-4CDC-9E0C-AC7E45D06BD9}"/>
    <cellStyle name="SAPBEXformats 18 5" xfId="46092" xr:uid="{11984EF2-8FBF-4170-B2C5-D3FCBC47F4E0}"/>
    <cellStyle name="SAPBEXformats 19" xfId="2336" xr:uid="{1A481131-D811-47B3-9C1D-A6F653055552}"/>
    <cellStyle name="SAPBEXformats 19 2" xfId="5164" xr:uid="{ED4A901C-CEA6-4FE9-8919-DF666A563F5E}"/>
    <cellStyle name="SAPBEXformats 19 2 2" xfId="8933" xr:uid="{D2A89115-DC09-481B-8E5C-A8A295B1A99E}"/>
    <cellStyle name="SAPBEXformats 19 2 2 2" xfId="30423" xr:uid="{D8682DF2-273E-4D02-A405-1FD657AADBCC}"/>
    <cellStyle name="SAPBEXformats 19 2 3" xfId="26654" xr:uid="{E2F8144F-D132-480B-97B5-71152B0CC9F2}"/>
    <cellStyle name="SAPBEXformats 19 2 4" xfId="47829" xr:uid="{A6DCE488-F9DA-405D-9A52-4BC4BBA1CCD6}"/>
    <cellStyle name="SAPBEXformats 19 3" xfId="6399" xr:uid="{D3D07690-CF34-458F-AC82-F76EB8ECDEE4}"/>
    <cellStyle name="SAPBEXformats 19 3 2" xfId="27888" xr:uid="{5681F29A-87C8-41CB-9191-6B66776EF94D}"/>
    <cellStyle name="SAPBEXformats 19 4" xfId="24048" xr:uid="{CDC1B174-03F2-4229-A73C-0B09457AECFE}"/>
    <cellStyle name="SAPBEXformats 19 5" xfId="46093" xr:uid="{D2F28B65-F3EC-4DD6-AAF5-10D6DED6EC75}"/>
    <cellStyle name="SAPBEXformats 2" xfId="3126" xr:uid="{E26A481E-9564-4125-B3E2-DD2E7F1DC7FB}"/>
    <cellStyle name="SAPBEXformats 2 10" xfId="6951" xr:uid="{1DBDCF4A-FA39-419A-BF69-3904CFDE721A}"/>
    <cellStyle name="SAPBEXformats 2 10 2" xfId="28441" xr:uid="{15617E5C-300A-44B0-B959-30815DE2E80F}"/>
    <cellStyle name="SAPBEXformats 2 11" xfId="24667" xr:uid="{97839502-D245-4563-B113-92D77AF9FE43}"/>
    <cellStyle name="SAPBEXformats 2 12" xfId="45581" xr:uid="{A42C36F7-C647-4E40-9EAC-223AC1817366}"/>
    <cellStyle name="SAPBEXformats 2 2" xfId="3343" xr:uid="{DA1889E5-CA3C-4E9D-9A2A-A3FBDC721473}"/>
    <cellStyle name="SAPBEXformats 2 2 2" xfId="5165" xr:uid="{BC45DA3B-4236-4412-A3E3-44430ED746A4}"/>
    <cellStyle name="SAPBEXformats 2 2 2 2" xfId="8934" xr:uid="{B041FF86-3A74-4AF5-A0E3-CCE3D2F09AF1}"/>
    <cellStyle name="SAPBEXformats 2 2 2 2 2" xfId="30424" xr:uid="{E08EEE12-357A-495A-AFD9-315CF0F2636B}"/>
    <cellStyle name="SAPBEXformats 2 2 2 3" xfId="26655" xr:uid="{4F197C22-26EA-4760-B361-043F6D46C232}"/>
    <cellStyle name="SAPBEXformats 2 2 2 4" xfId="47830" xr:uid="{D81C6D1F-F4C1-44FE-9F33-EDE19A45F860}"/>
    <cellStyle name="SAPBEXformats 2 2 3" xfId="7168" xr:uid="{308AE7F9-251C-41BC-A4E6-AF0ABB722181}"/>
    <cellStyle name="SAPBEXformats 2 2 3 2" xfId="28658" xr:uid="{A8A3381A-85B1-4EA0-9090-A703FA7FC6CA}"/>
    <cellStyle name="SAPBEXformats 2 2 4" xfId="24885" xr:uid="{84D7DB83-07F7-40EF-8C0F-70D4405DF5A8}"/>
    <cellStyle name="SAPBEXformats 2 2 5" xfId="46094" xr:uid="{35EDA8B9-1617-4B57-8F4F-9AA0F044FA89}"/>
    <cellStyle name="SAPBEXformats 2 3" xfId="3514" xr:uid="{6A065331-6FD6-4287-89E8-6E99FC5F89AB}"/>
    <cellStyle name="SAPBEXformats 2 3 2" xfId="5166" xr:uid="{3BF0692D-0546-42B2-97B0-14657663D09A}"/>
    <cellStyle name="SAPBEXformats 2 3 2 2" xfId="8935" xr:uid="{A2669612-3BF7-4ECF-BE85-1658FADAAEB0}"/>
    <cellStyle name="SAPBEXformats 2 3 2 2 2" xfId="30425" xr:uid="{764462F9-EBD6-4906-A093-0ECDB1C25701}"/>
    <cellStyle name="SAPBEXformats 2 3 2 3" xfId="26656" xr:uid="{DDD764A1-B61D-47F1-8F48-E139B6DFDF6E}"/>
    <cellStyle name="SAPBEXformats 2 3 2 4" xfId="47831" xr:uid="{2F421DD6-5CDF-40FB-A959-9488C95DDB61}"/>
    <cellStyle name="SAPBEXformats 2 3 3" xfId="7335" xr:uid="{222A5CBB-EFBB-42A3-AEBE-808BEDE3D04A}"/>
    <cellStyle name="SAPBEXformats 2 3 3 2" xfId="28825" xr:uid="{34D64104-9908-4BB6-83BF-124FDBDCA0F0}"/>
    <cellStyle name="SAPBEXformats 2 3 4" xfId="25051" xr:uid="{55523859-3396-4052-8A57-95E2C7786614}"/>
    <cellStyle name="SAPBEXformats 2 3 5" xfId="46095" xr:uid="{FDEF6CF0-0950-4FF2-AA07-22A718C70F03}"/>
    <cellStyle name="SAPBEXformats 2 4" xfId="3449" xr:uid="{F5679B39-B5EC-4D22-9F45-032901139F74}"/>
    <cellStyle name="SAPBEXformats 2 4 2" xfId="5167" xr:uid="{F76421A9-1870-4AB4-A017-92D74F4704B3}"/>
    <cellStyle name="SAPBEXformats 2 4 2 2" xfId="8936" xr:uid="{7CB5E96F-B5B7-4261-A000-0ED5DBAE4673}"/>
    <cellStyle name="SAPBEXformats 2 4 2 2 2" xfId="30426" xr:uid="{673AE289-B09E-419C-9FAB-E7601FF7A696}"/>
    <cellStyle name="SAPBEXformats 2 4 2 3" xfId="26657" xr:uid="{9870A793-6B1E-4EC4-87AC-68116CC6354F}"/>
    <cellStyle name="SAPBEXformats 2 4 2 4" xfId="47832" xr:uid="{9284E4A2-CF80-4F35-9675-32CB2EBF15E2}"/>
    <cellStyle name="SAPBEXformats 2 4 3" xfId="7273" xr:uid="{935ACCD2-88EC-47F8-B6DE-015C9326E145}"/>
    <cellStyle name="SAPBEXformats 2 4 3 2" xfId="28763" xr:uid="{908DA459-7E50-4298-86FB-770B1E278CF4}"/>
    <cellStyle name="SAPBEXformats 2 4 4" xfId="24989" xr:uid="{929A3D64-C5B2-464B-B977-4FE6A37FA779}"/>
    <cellStyle name="SAPBEXformats 2 4 5" xfId="46096" xr:uid="{F2456339-57E6-4A90-9267-F644F10D2D91}"/>
    <cellStyle name="SAPBEXformats 2 5" xfId="3395" xr:uid="{77B3866D-EA26-4646-A739-42F7911249F9}"/>
    <cellStyle name="SAPBEXformats 2 5 2" xfId="5168" xr:uid="{E88C95B0-9E2D-48C0-8F3A-B7C2308DED4E}"/>
    <cellStyle name="SAPBEXformats 2 5 2 2" xfId="8937" xr:uid="{21ED034D-284C-4931-92BE-2C8F17211CE3}"/>
    <cellStyle name="SAPBEXformats 2 5 2 2 2" xfId="30427" xr:uid="{EDB03530-6AA9-478E-BC9A-D337293EA1BE}"/>
    <cellStyle name="SAPBEXformats 2 5 2 3" xfId="26658" xr:uid="{2B94837D-E0FB-4ECD-B16E-D4309B971CC0}"/>
    <cellStyle name="SAPBEXformats 2 5 2 4" xfId="47833" xr:uid="{D8780586-C854-41FE-AFFE-B10CD5C6FDA8}"/>
    <cellStyle name="SAPBEXformats 2 5 3" xfId="7221" xr:uid="{B34EA181-9E09-4FBD-AB72-3464F8954101}"/>
    <cellStyle name="SAPBEXformats 2 5 3 2" xfId="28711" xr:uid="{89D5DDFE-470C-40D5-A983-27223F63271C}"/>
    <cellStyle name="SAPBEXformats 2 5 4" xfId="24937" xr:uid="{BCB11C29-8E73-4B74-990A-26DD81557405}"/>
    <cellStyle name="SAPBEXformats 2 5 5" xfId="46097" xr:uid="{467DFC77-5E4E-46BA-8726-8F97A2291826}"/>
    <cellStyle name="SAPBEXformats 2 6" xfId="3359" xr:uid="{7E7758BD-E1B5-4014-8BB2-6C6C2F5F2343}"/>
    <cellStyle name="SAPBEXformats 2 6 2" xfId="5169" xr:uid="{7DE7B070-031F-41AE-A500-F6D8E5F90D37}"/>
    <cellStyle name="SAPBEXformats 2 6 2 2" xfId="8938" xr:uid="{3E1AC30B-FBA8-48E8-8F9D-12EFA197F5E9}"/>
    <cellStyle name="SAPBEXformats 2 6 2 2 2" xfId="30428" xr:uid="{538A1005-D6DC-4D61-9FB6-3A607C31A3E3}"/>
    <cellStyle name="SAPBEXformats 2 6 2 3" xfId="26659" xr:uid="{C7D754F1-0953-442D-B2E5-05FC9B231759}"/>
    <cellStyle name="SAPBEXformats 2 6 2 4" xfId="47834" xr:uid="{B26DE49B-BA26-4923-A0C1-606F0FD231F8}"/>
    <cellStyle name="SAPBEXformats 2 6 3" xfId="7185" xr:uid="{3DE96056-7ECC-44A5-89ED-09012E1B6772}"/>
    <cellStyle name="SAPBEXformats 2 6 3 2" xfId="28675" xr:uid="{DEFE35B4-990A-44F4-ACC4-A2335B83C4A4}"/>
    <cellStyle name="SAPBEXformats 2 6 4" xfId="24901" xr:uid="{AB15D804-C169-47E2-9213-C888B5B9C082}"/>
    <cellStyle name="SAPBEXformats 2 6 5" xfId="46098" xr:uid="{991F0F77-B2BD-4B4A-8900-4DBC565C91A2}"/>
    <cellStyle name="SAPBEXformats 2 7" xfId="3402" xr:uid="{A2800944-B8C3-4B2B-AE52-C7D06CF28864}"/>
    <cellStyle name="SAPBEXformats 2 7 2" xfId="5170" xr:uid="{0A6BC41F-50C5-4F2D-9ED1-486CC44683FF}"/>
    <cellStyle name="SAPBEXformats 2 7 2 2" xfId="8939" xr:uid="{3D5F51EE-ADCA-4FCC-AAFA-6F4A86497F6C}"/>
    <cellStyle name="SAPBEXformats 2 7 2 2 2" xfId="30429" xr:uid="{63531C2E-2629-49F5-A1C3-35BB4E983559}"/>
    <cellStyle name="SAPBEXformats 2 7 2 3" xfId="26660" xr:uid="{08BEFEBC-42EC-4A9F-842F-696FA5FDE7D4}"/>
    <cellStyle name="SAPBEXformats 2 7 2 4" xfId="47835" xr:uid="{1EC19CD3-A6A4-4EB2-8C7E-7195CD603647}"/>
    <cellStyle name="SAPBEXformats 2 7 3" xfId="7228" xr:uid="{DBCDB7B5-E4F0-4E96-BC80-35E56C4766F6}"/>
    <cellStyle name="SAPBEXformats 2 7 3 2" xfId="28718" xr:uid="{924E17B2-902D-40FE-962F-E31460B659FC}"/>
    <cellStyle name="SAPBEXformats 2 7 4" xfId="24944" xr:uid="{FAA91648-AC5E-4039-B529-8C9BAC54DF58}"/>
    <cellStyle name="SAPBEXformats 2 7 5" xfId="46099" xr:uid="{F560708E-331E-4F5B-8946-5C423E7F2298}"/>
    <cellStyle name="SAPBEXformats 2 8" xfId="3411" xr:uid="{ADCEA58B-0BDD-43DC-A912-C3BD3EE555A1}"/>
    <cellStyle name="SAPBEXformats 2 8 2" xfId="5171" xr:uid="{0F309A7C-76AE-42D4-95E4-AEC6DEAE49E9}"/>
    <cellStyle name="SAPBEXformats 2 8 2 2" xfId="8940" xr:uid="{A68BE3E8-F446-4A4F-B11C-050C3714568D}"/>
    <cellStyle name="SAPBEXformats 2 8 2 2 2" xfId="30430" xr:uid="{D46EC0CF-D537-494F-94D6-527671726358}"/>
    <cellStyle name="SAPBEXformats 2 8 2 3" xfId="26661" xr:uid="{2B52FB2E-7AD4-444E-B5E5-F317EB8CFB1D}"/>
    <cellStyle name="SAPBEXformats 2 8 2 4" xfId="47836" xr:uid="{ABD552FA-8E81-4C76-8A86-EE95A21235AE}"/>
    <cellStyle name="SAPBEXformats 2 8 3" xfId="7237" xr:uid="{EEDF73F5-578E-4867-86D2-7A93FE20139F}"/>
    <cellStyle name="SAPBEXformats 2 8 3 2" xfId="28727" xr:uid="{990BA211-8387-4E67-B186-128AF6C432CE}"/>
    <cellStyle name="SAPBEXformats 2 8 4" xfId="24953" xr:uid="{8AC9F5DF-7CD8-405A-8312-8CCB6EE4CD5C}"/>
    <cellStyle name="SAPBEXformats 2 8 5" xfId="46100" xr:uid="{7D074A06-3864-427A-86AD-D3B383934A18}"/>
    <cellStyle name="SAPBEXformats 2 9" xfId="4620" xr:uid="{2405AD82-26A0-4805-B531-4F63067B893D}"/>
    <cellStyle name="SAPBEXformats 2 9 2" xfId="8391" xr:uid="{3E5D9E2C-6771-472A-AA58-FC057D39F12B}"/>
    <cellStyle name="SAPBEXformats 2 9 2 2" xfId="29881" xr:uid="{E52952C1-CA0F-43BF-840A-51164DF318FD}"/>
    <cellStyle name="SAPBEXformats 2 9 3" xfId="26106" xr:uid="{0D1B3FC3-12ED-4932-B2BF-796490D1D560}"/>
    <cellStyle name="SAPBEXformats 2 9 4" xfId="47317" xr:uid="{5C1F2FA3-B2AA-4839-B886-C92C96CE4C43}"/>
    <cellStyle name="SAPBEXformats 20" xfId="3367" xr:uid="{D5106EBE-1D29-4589-8934-7B647DA75681}"/>
    <cellStyle name="SAPBEXformats 20 2" xfId="5172" xr:uid="{0AACF58D-828D-4CEF-8C7D-8CB2A5921B7E}"/>
    <cellStyle name="SAPBEXformats 20 2 2" xfId="8941" xr:uid="{37D8076E-C1C0-4496-9CF6-7BC029B1C95B}"/>
    <cellStyle name="SAPBEXformats 20 2 2 2" xfId="30431" xr:uid="{5F818636-EC08-4349-B8C1-F7B4ED3AB9EB}"/>
    <cellStyle name="SAPBEXformats 20 2 3" xfId="26662" xr:uid="{8AA9F91D-7E63-47D8-9D8E-56B3307E1E8C}"/>
    <cellStyle name="SAPBEXformats 20 2 4" xfId="47837" xr:uid="{39A6DBD7-2DFF-440C-AC7A-7607847BB43C}"/>
    <cellStyle name="SAPBEXformats 20 3" xfId="7193" xr:uid="{0B03F100-334F-4A43-98FC-4C137AD6C5F6}"/>
    <cellStyle name="SAPBEXformats 20 3 2" xfId="28683" xr:uid="{E108A7D2-6E4F-47FE-A21A-6C95711DB972}"/>
    <cellStyle name="SAPBEXformats 20 4" xfId="24909" xr:uid="{1DFBCD7D-8523-4C7F-AED4-8CDF382A874B}"/>
    <cellStyle name="SAPBEXformats 20 5" xfId="46101" xr:uid="{E1909DB5-F92C-43FF-9F9C-F4AE3417331A}"/>
    <cellStyle name="SAPBEXformats 21" xfId="3447" xr:uid="{2090E972-486A-4752-A2A1-C7DF10601A72}"/>
    <cellStyle name="SAPBEXformats 21 2" xfId="5173" xr:uid="{67A6C696-2CEC-41FE-995C-ABE3C8640C23}"/>
    <cellStyle name="SAPBEXformats 21 2 2" xfId="8942" xr:uid="{51F84D07-5D42-4926-A1FB-B3B941E1CD69}"/>
    <cellStyle name="SAPBEXformats 21 2 2 2" xfId="30432" xr:uid="{655004FB-2B2A-42C3-ABA1-4CA9FE07230C}"/>
    <cellStyle name="SAPBEXformats 21 2 3" xfId="26663" xr:uid="{430114FE-89E3-41E7-97D5-9113B6BA81EE}"/>
    <cellStyle name="SAPBEXformats 21 2 4" xfId="47838" xr:uid="{99412CEC-2559-40FB-B678-C5E43B1188E5}"/>
    <cellStyle name="SAPBEXformats 21 3" xfId="7271" xr:uid="{157700B6-1164-4BAC-AA04-4FD990386960}"/>
    <cellStyle name="SAPBEXformats 21 3 2" xfId="28761" xr:uid="{61803385-81F1-42C8-89DE-C3657E2AE3D3}"/>
    <cellStyle name="SAPBEXformats 21 4" xfId="24987" xr:uid="{7BC4F4FB-8F9E-4337-BCD2-C7DE8FB84B23}"/>
    <cellStyle name="SAPBEXformats 21 5" xfId="46102" xr:uid="{96F52447-61D8-4F3B-B05A-BF226E7DF72F}"/>
    <cellStyle name="SAPBEXformats 22" xfId="3017" xr:uid="{3EB50531-57D7-4E98-994C-2A0FAD166C98}"/>
    <cellStyle name="SAPBEXformats 22 2" xfId="5174" xr:uid="{1CA8FD4B-AA1F-4BAB-AC68-B6FA96016EA5}"/>
    <cellStyle name="SAPBEXformats 22 2 2" xfId="8943" xr:uid="{4BA60F22-DF85-4783-AAE1-70D308E9864F}"/>
    <cellStyle name="SAPBEXformats 22 2 2 2" xfId="30433" xr:uid="{A89BF13B-19DF-4F0F-BB7F-865B9F8F9FD4}"/>
    <cellStyle name="SAPBEXformats 22 2 3" xfId="26664" xr:uid="{F9C08EC2-0673-43F6-BAE3-F37ED973ADEE}"/>
    <cellStyle name="SAPBEXformats 22 2 4" xfId="47839" xr:uid="{3631BEBA-7013-4EED-B17E-35A9DE664C43}"/>
    <cellStyle name="SAPBEXformats 22 3" xfId="6844" xr:uid="{457331ED-D9ED-4098-8EF0-EC9E5020DAEB}"/>
    <cellStyle name="SAPBEXformats 22 3 2" xfId="28334" xr:uid="{0D85C3C3-EAA2-4EFF-AB38-D7E58D6B9666}"/>
    <cellStyle name="SAPBEXformats 22 4" xfId="24560" xr:uid="{D4D2CC6D-9C59-4619-B168-C6FD126E5202}"/>
    <cellStyle name="SAPBEXformats 22 5" xfId="46103" xr:uid="{106A5837-D6EE-43E3-BCAC-6960E7D6809B}"/>
    <cellStyle name="SAPBEXformats 23" xfId="3491" xr:uid="{619DCE78-BC49-40D8-A0C8-3B20EA811062}"/>
    <cellStyle name="SAPBEXformats 23 2" xfId="5175" xr:uid="{54DEAC69-D7FD-44C5-BEFB-7F51F46B8A63}"/>
    <cellStyle name="SAPBEXformats 23 2 2" xfId="8944" xr:uid="{A1194C02-0B71-4FBC-9A9D-EF7C916F88E3}"/>
    <cellStyle name="SAPBEXformats 23 2 2 2" xfId="30434" xr:uid="{8BB60F5A-C3E7-4C10-B8A9-A23D7EFD7849}"/>
    <cellStyle name="SAPBEXformats 23 2 3" xfId="26665" xr:uid="{16B51806-C145-47E5-9580-E702BD71A155}"/>
    <cellStyle name="SAPBEXformats 23 2 4" xfId="47840" xr:uid="{5F5F9496-EA5F-4E06-B3BD-84823935D420}"/>
    <cellStyle name="SAPBEXformats 23 3" xfId="7313" xr:uid="{02C195BA-3FDC-4935-AAB9-617573D7195C}"/>
    <cellStyle name="SAPBEXformats 23 3 2" xfId="28803" xr:uid="{88A50BAA-7962-4F3E-B110-82ACEE3C9DB9}"/>
    <cellStyle name="SAPBEXformats 23 4" xfId="25029" xr:uid="{6FE29292-C781-4FEB-ACD9-DE36B65C3959}"/>
    <cellStyle name="SAPBEXformats 23 5" xfId="46104" xr:uid="{DE6751EA-023E-4AED-9DA0-96A86599A131}"/>
    <cellStyle name="SAPBEXformats 24" xfId="3160" xr:uid="{78E7DBBF-C118-4ED1-B513-7B8A06F909FD}"/>
    <cellStyle name="SAPBEXformats 24 2" xfId="5176" xr:uid="{91C6F70C-C8B5-41AC-9B1C-AE8CC0C5C1A0}"/>
    <cellStyle name="SAPBEXformats 24 2 2" xfId="8945" xr:uid="{3F49BD13-C1B2-4DA4-8125-0C3F925B4B68}"/>
    <cellStyle name="SAPBEXformats 24 2 2 2" xfId="30435" xr:uid="{81F9E6DC-19BC-43FD-A443-3D5F135D7320}"/>
    <cellStyle name="SAPBEXformats 24 2 3" xfId="26666" xr:uid="{17B3334A-C06C-4484-B264-319DD66CB5B0}"/>
    <cellStyle name="SAPBEXformats 24 2 4" xfId="47841" xr:uid="{FC08C41D-1AED-47D5-8C9D-2A8B59ABF26A}"/>
    <cellStyle name="SAPBEXformats 24 3" xfId="6987" xr:uid="{45F4A5F2-1C43-4077-A50D-001E90352C48}"/>
    <cellStyle name="SAPBEXformats 24 3 2" xfId="28477" xr:uid="{3283764B-9F31-42AB-947C-7E0977500FA4}"/>
    <cellStyle name="SAPBEXformats 24 4" xfId="24703" xr:uid="{3D77814C-F5F0-4E72-AC66-572322CC6D8E}"/>
    <cellStyle name="SAPBEXformats 24 5" xfId="46105" xr:uid="{CF652D12-6F6F-4F57-A715-C31CECB3D22A}"/>
    <cellStyle name="SAPBEXformats 25" xfId="4639" xr:uid="{3B026319-C5F3-469B-8D9D-775417A1A8FD}"/>
    <cellStyle name="SAPBEXformats 25 2" xfId="8410" xr:uid="{06B1938E-599D-45D8-8ECD-9ECB62E56CA6}"/>
    <cellStyle name="SAPBEXformats 25 2 2" xfId="29900" xr:uid="{DBD62302-B068-4496-9933-B77216A7EAE6}"/>
    <cellStyle name="SAPBEXformats 25 3" xfId="26125" xr:uid="{C49543A0-2A7B-4740-B982-A064218CC9EA}"/>
    <cellStyle name="SAPBEXformats 25 4" xfId="47312" xr:uid="{30E628A8-0A79-49B9-94AB-6453BC868FC9}"/>
    <cellStyle name="SAPBEXformats 26" xfId="6576" xr:uid="{2DCFB7E0-CDCE-4D72-AB66-286FA5DCCE4A}"/>
    <cellStyle name="SAPBEXformats 26 2" xfId="28065" xr:uid="{E2BAB61B-E929-4714-AC7D-0280538253C1}"/>
    <cellStyle name="SAPBEXformats 27" xfId="45576" xr:uid="{A99E3373-06E3-4EB3-A437-5DE6198389F9}"/>
    <cellStyle name="SAPBEXformats 3" xfId="3452" xr:uid="{9702D6EE-10CB-4904-A71E-0880428EB1F8}"/>
    <cellStyle name="SAPBEXformats 3 2" xfId="3089" xr:uid="{3DDB00C6-D6AB-4AAB-A2A7-859052D996D6}"/>
    <cellStyle name="SAPBEXformats 3 2 2" xfId="5178" xr:uid="{5A4DE2EA-B926-4A9F-93F9-990C6915EC6F}"/>
    <cellStyle name="SAPBEXformats 3 2 2 2" xfId="8947" xr:uid="{C71764B6-F293-45ED-9EB4-E3F854E3C388}"/>
    <cellStyle name="SAPBEXformats 3 2 2 2 2" xfId="30437" xr:uid="{FDDDF9BD-4BD9-46FF-B4D1-8907F3054B92}"/>
    <cellStyle name="SAPBEXformats 3 2 2 3" xfId="26668" xr:uid="{7E36B21F-3B46-49B0-A88F-672656CE9BB8}"/>
    <cellStyle name="SAPBEXformats 3 2 2 4" xfId="47843" xr:uid="{F500D95B-20BD-4814-B0BD-48C3214DC281}"/>
    <cellStyle name="SAPBEXformats 3 2 3" xfId="6915" xr:uid="{78104B11-F877-4842-9E6A-70D33B879C3C}"/>
    <cellStyle name="SAPBEXformats 3 2 3 2" xfId="28405" xr:uid="{592A35C9-645B-4118-8CD3-F379E9FA3E32}"/>
    <cellStyle name="SAPBEXformats 3 2 4" xfId="24631" xr:uid="{BCD89B13-2EDE-4827-B75C-3015FFBD3DB4}"/>
    <cellStyle name="SAPBEXformats 3 2 5" xfId="46107" xr:uid="{3D439182-1740-4163-9DAC-FC63A6986159}"/>
    <cellStyle name="SAPBEXformats 3 3" xfId="5177" xr:uid="{BC0C8C55-D058-4AFD-878B-C0C72219DB67}"/>
    <cellStyle name="SAPBEXformats 3 3 2" xfId="8946" xr:uid="{76023DA7-4AA9-46DF-88DA-FADE85E6DB6F}"/>
    <cellStyle name="SAPBEXformats 3 3 2 2" xfId="30436" xr:uid="{BAF4AAD4-F457-4A97-9AAC-88EDC5435A3D}"/>
    <cellStyle name="SAPBEXformats 3 3 3" xfId="26667" xr:uid="{F539FC53-E3B3-4F46-B971-43CF747525B0}"/>
    <cellStyle name="SAPBEXformats 3 3 4" xfId="47842" xr:uid="{7ACD2F21-3121-4C58-A2A1-8CD2B8B0A24C}"/>
    <cellStyle name="SAPBEXformats 3 4" xfId="7275" xr:uid="{D28422C9-8216-49DB-B9ED-42600345E1CF}"/>
    <cellStyle name="SAPBEXformats 3 4 2" xfId="28765" xr:uid="{DD81688B-E4B9-4689-8BCD-387D9DF6DBBF}"/>
    <cellStyle name="SAPBEXformats 3 5" xfId="24991" xr:uid="{C97B8E7F-AD60-4851-9F9D-1675997CE111}"/>
    <cellStyle name="SAPBEXformats 3 6" xfId="46106" xr:uid="{6D846A3F-CBFE-4ECC-BD49-BFCA44043AE3}"/>
    <cellStyle name="SAPBEXformats 4" xfId="3087" xr:uid="{811F7211-DEA8-4BBF-B0AD-059772DCBB44}"/>
    <cellStyle name="SAPBEXformats 4 2" xfId="3544" xr:uid="{EF34C4BA-CFAB-4066-A1F4-5AAD01460191}"/>
    <cellStyle name="SAPBEXformats 4 2 2" xfId="5180" xr:uid="{AEB8787E-1AE3-46E7-A5F3-50AEAF1D8911}"/>
    <cellStyle name="SAPBEXformats 4 2 2 2" xfId="8949" xr:uid="{4D602B41-7F62-41D7-B98D-B135759C0AE0}"/>
    <cellStyle name="SAPBEXformats 4 2 2 2 2" xfId="30439" xr:uid="{0A78B2E8-119E-4FA3-8284-92C3EA58D59A}"/>
    <cellStyle name="SAPBEXformats 4 2 2 3" xfId="26670" xr:uid="{A3B69438-98B5-4305-B490-5753A3A9A088}"/>
    <cellStyle name="SAPBEXformats 4 2 2 4" xfId="47845" xr:uid="{6E30CC51-44BD-486A-9D13-327D2A8EEF01}"/>
    <cellStyle name="SAPBEXformats 4 2 3" xfId="7363" xr:uid="{BAF07D69-FE50-4EA2-B455-5FC5D6E2C701}"/>
    <cellStyle name="SAPBEXformats 4 2 3 2" xfId="28853" xr:uid="{486D833C-C1CC-4C8A-BF68-6DA46F846282}"/>
    <cellStyle name="SAPBEXformats 4 2 4" xfId="25079" xr:uid="{316D7211-BD3C-4940-B3F5-A7A48EDD33BE}"/>
    <cellStyle name="SAPBEXformats 4 2 5" xfId="46109" xr:uid="{CFE0A2B3-ABEC-4550-9894-9D5E6CA5D550}"/>
    <cellStyle name="SAPBEXformats 4 3" xfId="5179" xr:uid="{D86EF61A-7B88-4C7C-B3DB-896C4DF8334F}"/>
    <cellStyle name="SAPBEXformats 4 3 2" xfId="8948" xr:uid="{1F793AE3-01C0-4995-9622-3EAB2BDF37C8}"/>
    <cellStyle name="SAPBEXformats 4 3 2 2" xfId="30438" xr:uid="{72386D49-2797-4BD7-8E33-F4E602448D54}"/>
    <cellStyle name="SAPBEXformats 4 3 3" xfId="26669" xr:uid="{26BDC26E-C022-4A11-8527-1790E1964DE9}"/>
    <cellStyle name="SAPBEXformats 4 3 4" xfId="47844" xr:uid="{8B652642-7E55-45A4-9E48-58C8805AD30E}"/>
    <cellStyle name="SAPBEXformats 4 4" xfId="6913" xr:uid="{39335DB4-A68C-4496-BAA4-2E7089D21D7B}"/>
    <cellStyle name="SAPBEXformats 4 4 2" xfId="28403" xr:uid="{120EB49E-FF10-4B6A-A409-28AC7A81E122}"/>
    <cellStyle name="SAPBEXformats 4 5" xfId="24629" xr:uid="{EF8B36A4-0CCD-4595-869B-A96AD9B657DB}"/>
    <cellStyle name="SAPBEXformats 4 6" xfId="46108" xr:uid="{12B701FA-F6B8-4B52-962B-13AAC464F06B}"/>
    <cellStyle name="SAPBEXformats 5" xfId="3273" xr:uid="{8DFF2658-2A9B-431D-B4A5-986ADFA0C41C}"/>
    <cellStyle name="SAPBEXformats 5 2" xfId="2953" xr:uid="{CA164188-F6A0-407F-817E-66801216F54E}"/>
    <cellStyle name="SAPBEXformats 5 2 2" xfId="5182" xr:uid="{3D553B35-8A34-4407-B99C-91570B43E196}"/>
    <cellStyle name="SAPBEXformats 5 2 2 2" xfId="8951" xr:uid="{14C42337-25AD-4DBE-A763-1F6349A54AF8}"/>
    <cellStyle name="SAPBEXformats 5 2 2 2 2" xfId="30441" xr:uid="{EE05FD39-1938-4864-B3C9-1AA9E05D0E03}"/>
    <cellStyle name="SAPBEXformats 5 2 2 3" xfId="26672" xr:uid="{6DCFA3E6-F9E5-43B5-B3A6-D8AF74CC0718}"/>
    <cellStyle name="SAPBEXformats 5 2 2 4" xfId="47847" xr:uid="{18FE3795-09BE-443C-876C-3FABF508D1DF}"/>
    <cellStyle name="SAPBEXformats 5 2 3" xfId="6781" xr:uid="{F5B46049-9CA0-4402-8147-63579D7241F7}"/>
    <cellStyle name="SAPBEXformats 5 2 3 2" xfId="28271" xr:uid="{42A79D45-876A-4C29-9B6D-36BA6B07A4D0}"/>
    <cellStyle name="SAPBEXformats 5 2 4" xfId="24497" xr:uid="{CE3DFBCB-2438-4791-9212-1910DE41AFD0}"/>
    <cellStyle name="SAPBEXformats 5 2 5" xfId="46111" xr:uid="{22F73841-AA5E-4F3E-A51C-F4BDC70A686A}"/>
    <cellStyle name="SAPBEXformats 5 3" xfId="5181" xr:uid="{63CB777C-3A08-4F1A-87A6-0E4A02BEBEE2}"/>
    <cellStyle name="SAPBEXformats 5 3 2" xfId="8950" xr:uid="{D6BF76B1-AB2C-481C-9169-AC4CD05C7FC5}"/>
    <cellStyle name="SAPBEXformats 5 3 2 2" xfId="30440" xr:uid="{C67A888F-526C-4CD7-8181-F5351401038A}"/>
    <cellStyle name="SAPBEXformats 5 3 3" xfId="26671" xr:uid="{850E3B31-20BC-4487-9BB4-1203386B81B9}"/>
    <cellStyle name="SAPBEXformats 5 3 4" xfId="47846" xr:uid="{DCF726C2-0B32-46FD-A251-747124C43377}"/>
    <cellStyle name="SAPBEXformats 5 4" xfId="7097" xr:uid="{7E5A7BF0-544B-490F-87CF-810E0C9D1800}"/>
    <cellStyle name="SAPBEXformats 5 4 2" xfId="28587" xr:uid="{E619893B-4FEF-4DBF-9F63-95D36D0DB16D}"/>
    <cellStyle name="SAPBEXformats 5 5" xfId="24813" xr:uid="{AB9277BF-0A5D-4510-98EC-1E33612F52CE}"/>
    <cellStyle name="SAPBEXformats 5 6" xfId="46110" xr:uid="{A2D9D44A-5F19-427E-B5A7-7BB2FE79850F}"/>
    <cellStyle name="SAPBEXformats 6" xfId="3459" xr:uid="{2089161F-928E-40BB-AEE7-269BB3E63A40}"/>
    <cellStyle name="SAPBEXformats 6 2" xfId="3476" xr:uid="{137E0FE4-1F0C-453F-BFA0-6B6D427E53B1}"/>
    <cellStyle name="SAPBEXformats 6 2 2" xfId="5184" xr:uid="{DAB10692-5CD8-4334-91CF-FF458B46053E}"/>
    <cellStyle name="SAPBEXformats 6 2 2 2" xfId="8953" xr:uid="{49184569-27C7-470E-95CF-DD93814DBEE5}"/>
    <cellStyle name="SAPBEXformats 6 2 2 2 2" xfId="30443" xr:uid="{5C588E15-E324-4F9A-A03B-6465ECE0213C}"/>
    <cellStyle name="SAPBEXformats 6 2 2 3" xfId="26674" xr:uid="{B1E8914C-FFB0-4CA6-8B68-68FECC29C8D6}"/>
    <cellStyle name="SAPBEXformats 6 2 2 4" xfId="47849" xr:uid="{FC424DD7-15E3-4BE2-8632-53470C5BD54A}"/>
    <cellStyle name="SAPBEXformats 6 2 3" xfId="7299" xr:uid="{88943084-7774-4FAE-9126-A0A9C18234D2}"/>
    <cellStyle name="SAPBEXformats 6 2 3 2" xfId="28789" xr:uid="{95E8E16C-207C-4E0D-8687-C88EE0B0CA53}"/>
    <cellStyle name="SAPBEXformats 6 2 4" xfId="25015" xr:uid="{9264B21E-27C2-4A21-B152-00C4DAC7F2DF}"/>
    <cellStyle name="SAPBEXformats 6 2 5" xfId="46113" xr:uid="{F04F226B-A73A-4F58-B275-35C11054E8CB}"/>
    <cellStyle name="SAPBEXformats 6 3" xfId="5183" xr:uid="{C446CE0B-3179-4073-8121-8F3DFD7CB25F}"/>
    <cellStyle name="SAPBEXformats 6 3 2" xfId="8952" xr:uid="{A0938B62-FBE2-4F42-8226-C57CBD288F4B}"/>
    <cellStyle name="SAPBEXformats 6 3 2 2" xfId="30442" xr:uid="{BCA9CDCF-0337-4D0C-9ED9-42B5AFE2336A}"/>
    <cellStyle name="SAPBEXformats 6 3 3" xfId="26673" xr:uid="{CDB45A09-8EC4-400F-878B-0C0365A6CA8A}"/>
    <cellStyle name="SAPBEXformats 6 3 4" xfId="47848" xr:uid="{3A70BB68-C861-4605-AD26-109F477448C1}"/>
    <cellStyle name="SAPBEXformats 6 4" xfId="7282" xr:uid="{EE3F0D74-4AE3-475B-B9F3-97BD28E6FC85}"/>
    <cellStyle name="SAPBEXformats 6 4 2" xfId="28772" xr:uid="{7F5541DD-770F-4CF9-AD0D-552B2CBADA0B}"/>
    <cellStyle name="SAPBEXformats 6 5" xfId="24998" xr:uid="{037CCDCB-02FA-46A8-B03E-6B1BAC6769FE}"/>
    <cellStyle name="SAPBEXformats 6 6" xfId="46112" xr:uid="{E1E25BF4-AF01-4071-BC58-02CED819125A}"/>
    <cellStyle name="SAPBEXformats 7" xfId="2960" xr:uid="{0B4B2D0E-4392-4CD3-B8BF-2766D09A2A6F}"/>
    <cellStyle name="SAPBEXformats 7 2" xfId="3541" xr:uid="{354590B4-9909-4E5E-8642-4108E0DE5FD2}"/>
    <cellStyle name="SAPBEXformats 7 2 2" xfId="5186" xr:uid="{4C879DB0-B238-4A1E-BF01-773266CE0FC7}"/>
    <cellStyle name="SAPBEXformats 7 2 2 2" xfId="8955" xr:uid="{BE8F0498-DE58-4B8C-A3A8-5853305E86E3}"/>
    <cellStyle name="SAPBEXformats 7 2 2 2 2" xfId="30445" xr:uid="{FEC4DEC1-D30D-4571-8B48-B2EF0EF3963A}"/>
    <cellStyle name="SAPBEXformats 7 2 2 3" xfId="26676" xr:uid="{05899BD6-9995-45C0-A532-7153F6C2C5AA}"/>
    <cellStyle name="SAPBEXformats 7 2 2 4" xfId="47851" xr:uid="{30642772-CC7C-49AC-8094-882E2CD45C05}"/>
    <cellStyle name="SAPBEXformats 7 2 3" xfId="7360" xr:uid="{1C3801E1-89EE-4B0A-9928-CB444C165C81}"/>
    <cellStyle name="SAPBEXformats 7 2 3 2" xfId="28850" xr:uid="{C871ABBC-52E7-4E3F-99E1-1B2A179C33DB}"/>
    <cellStyle name="SAPBEXformats 7 2 4" xfId="25076" xr:uid="{FA4CB8E2-20A8-4654-B322-A834F16A5AFF}"/>
    <cellStyle name="SAPBEXformats 7 2 5" xfId="46115" xr:uid="{D1BBE631-A435-4715-B0DF-F2B0C47C0242}"/>
    <cellStyle name="SAPBEXformats 7 3" xfId="5185" xr:uid="{94A27B8C-024C-4652-84F4-99B01DEEF7CD}"/>
    <cellStyle name="SAPBEXformats 7 3 2" xfId="8954" xr:uid="{CE1C51A1-30D1-4E37-82D1-56791EFE54D8}"/>
    <cellStyle name="SAPBEXformats 7 3 2 2" xfId="30444" xr:uid="{B7A11FBE-6F1C-44C5-B761-8B34A0757C4F}"/>
    <cellStyle name="SAPBEXformats 7 3 3" xfId="26675" xr:uid="{29574839-100F-4C31-927E-153D6425FA34}"/>
    <cellStyle name="SAPBEXformats 7 3 4" xfId="47850" xr:uid="{A010CFE7-BC2A-4F5C-AB31-5B85A5DFD21A}"/>
    <cellStyle name="SAPBEXformats 7 4" xfId="6788" xr:uid="{4CA2B430-ABF3-4EE3-9B13-E8AE7191FDE0}"/>
    <cellStyle name="SAPBEXformats 7 4 2" xfId="28278" xr:uid="{24C108EF-4A98-4203-B115-E7289C7D2CAA}"/>
    <cellStyle name="SAPBEXformats 7 5" xfId="24504" xr:uid="{86A5B7F9-0CB4-4645-BCB4-6A9D18908FC1}"/>
    <cellStyle name="SAPBEXformats 7 6" xfId="46114" xr:uid="{9D6964FD-778F-4C49-A914-F0229933AD36}"/>
    <cellStyle name="SAPBEXformats 8" xfId="3062" xr:uid="{F9D76A97-AFDF-442E-970E-058B8A7D57AB}"/>
    <cellStyle name="SAPBEXformats 8 2" xfId="5187" xr:uid="{0272DF70-6C96-468A-B6C0-312246DD7828}"/>
    <cellStyle name="SAPBEXformats 8 2 2" xfId="8956" xr:uid="{BCEEAB2F-99D9-404A-90FC-628ABFF6AAF5}"/>
    <cellStyle name="SAPBEXformats 8 2 2 2" xfId="30446" xr:uid="{2712589F-BAAC-4715-8165-AF00BC03CCEA}"/>
    <cellStyle name="SAPBEXformats 8 2 3" xfId="26677" xr:uid="{7696FAD7-2D5B-4195-A003-1BA7A78295A5}"/>
    <cellStyle name="SAPBEXformats 8 2 4" xfId="47852" xr:uid="{F8355263-EC64-4FD5-BC97-EAE83B1715EB}"/>
    <cellStyle name="SAPBEXformats 8 3" xfId="6888" xr:uid="{3C604371-7A6C-4D9A-BDEE-67EF2E089786}"/>
    <cellStyle name="SAPBEXformats 8 3 2" xfId="28378" xr:uid="{7A37FE21-14DF-4FC8-B373-B4DEEAAB8D82}"/>
    <cellStyle name="SAPBEXformats 8 4" xfId="24604" xr:uid="{B79F19F3-65F0-40CD-9517-293F53577166}"/>
    <cellStyle name="SAPBEXformats 8 5" xfId="46116" xr:uid="{CDAD8414-E12D-4985-B90A-CEE2DD623AED}"/>
    <cellStyle name="SAPBEXformats 9" xfId="3506" xr:uid="{2C1B46F7-A4A4-4D95-AE8E-5B948446B248}"/>
    <cellStyle name="SAPBEXformats 9 2" xfId="5188" xr:uid="{C5138E94-77EA-4198-9097-3B70477B115F}"/>
    <cellStyle name="SAPBEXformats 9 2 2" xfId="8957" xr:uid="{9061B5D3-D4A4-4DB6-B857-7E1986D6AF05}"/>
    <cellStyle name="SAPBEXformats 9 2 2 2" xfId="30447" xr:uid="{DDED3C99-D731-4937-8EAB-8CDC2439C519}"/>
    <cellStyle name="SAPBEXformats 9 2 3" xfId="26678" xr:uid="{D7D0871E-F1F9-47B8-967D-2D0F993812B4}"/>
    <cellStyle name="SAPBEXformats 9 2 4" xfId="47853" xr:uid="{9FB32FF8-773A-400F-9104-8AB08CD1D9DC}"/>
    <cellStyle name="SAPBEXformats 9 3" xfId="7327" xr:uid="{0877365F-1121-4F4D-8A62-DED095365343}"/>
    <cellStyle name="SAPBEXformats 9 3 2" xfId="28817" xr:uid="{A2A6083A-749A-4E8E-A487-17EE33ADA59E}"/>
    <cellStyle name="SAPBEXformats 9 4" xfId="25043" xr:uid="{E4979BA6-0D94-4D3C-B9DA-5DFAA6A5F459}"/>
    <cellStyle name="SAPBEXformats 9 5" xfId="46117" xr:uid="{3576A143-640A-4F98-9191-D941ABF0C201}"/>
    <cellStyle name="SAPBEXheaderItem" xfId="3472" xr:uid="{3D58C5E4-FAE7-43BC-905F-4DC572EEFAD8}"/>
    <cellStyle name="SAPBEXheaderItem 10" xfId="3240" xr:uid="{4A00DEE4-0155-49ED-A678-63C6286B2432}"/>
    <cellStyle name="SAPBEXheaderItem 10 2" xfId="5190" xr:uid="{B2BC7B03-85AA-4AC6-879D-F9B06B671912}"/>
    <cellStyle name="SAPBEXheaderItem 10 2 2" xfId="8959" xr:uid="{1D5B8872-9C5A-45DE-8782-5ACDBCD4A171}"/>
    <cellStyle name="SAPBEXheaderItem 10 2 2 2" xfId="30449" xr:uid="{5A478418-56F7-4578-8D7D-48ED199DAB66}"/>
    <cellStyle name="SAPBEXheaderItem 10 2 3" xfId="26680" xr:uid="{B3CB625F-1F50-4FB6-8629-B982956583BD}"/>
    <cellStyle name="SAPBEXheaderItem 10 2 4" xfId="47855" xr:uid="{C7A717C7-6F11-4E15-A1C5-2188A9E4D322}"/>
    <cellStyle name="SAPBEXheaderItem 10 3" xfId="7065" xr:uid="{5E162399-7ADC-4653-BBC8-F09F80917102}"/>
    <cellStyle name="SAPBEXheaderItem 10 3 2" xfId="28555" xr:uid="{9A3DE536-2ACF-4967-81D7-ED783C56D424}"/>
    <cellStyle name="SAPBEXheaderItem 10 4" xfId="24781" xr:uid="{D2FDA67D-CF5F-421C-B020-010A5B120BD6}"/>
    <cellStyle name="SAPBEXheaderItem 10 5" xfId="46119" xr:uid="{FA1341D8-7544-4683-BCE0-AA09E0A6050C}"/>
    <cellStyle name="SAPBEXheaderItem 11" xfId="3477" xr:uid="{503C3674-EDE9-4ACC-B330-3396567F4995}"/>
    <cellStyle name="SAPBEXheaderItem 11 2" xfId="5191" xr:uid="{3EC0FD77-C641-468A-9477-962C5870CA0C}"/>
    <cellStyle name="SAPBEXheaderItem 11 2 2" xfId="8960" xr:uid="{FDA97B78-0ABE-47AA-BD13-437A6D355449}"/>
    <cellStyle name="SAPBEXheaderItem 11 2 2 2" xfId="30450" xr:uid="{BA9B0625-D18B-46AC-A4C7-4BEC3C643B6B}"/>
    <cellStyle name="SAPBEXheaderItem 11 2 3" xfId="26681" xr:uid="{B2B118F2-DAEA-447C-AA52-E96CF4709125}"/>
    <cellStyle name="SAPBEXheaderItem 11 2 4" xfId="47856" xr:uid="{FC6DF121-72A0-476D-A690-3499AC529C64}"/>
    <cellStyle name="SAPBEXheaderItem 11 3" xfId="7300" xr:uid="{BA38EED2-197B-430A-B7CB-4E6801C0302D}"/>
    <cellStyle name="SAPBEXheaderItem 11 3 2" xfId="28790" xr:uid="{C126DA48-69B7-422F-AEED-4EBF9DC093C1}"/>
    <cellStyle name="SAPBEXheaderItem 11 4" xfId="25016" xr:uid="{28BBF235-1C6F-493B-B889-CDCABA40B757}"/>
    <cellStyle name="SAPBEXheaderItem 11 5" xfId="46120" xr:uid="{3AE336E6-5472-4146-B55E-2B96A318797B}"/>
    <cellStyle name="SAPBEXheaderItem 12" xfId="2335" xr:uid="{EEE9B10C-C549-4C2F-A271-EA37CF387CD7}"/>
    <cellStyle name="SAPBEXheaderItem 12 2" xfId="5192" xr:uid="{09C011F5-58C1-4DBD-9C98-EC3E8455A243}"/>
    <cellStyle name="SAPBEXheaderItem 12 2 2" xfId="8961" xr:uid="{ACCFE269-F995-4146-9B6E-C9AA86F1BD2E}"/>
    <cellStyle name="SAPBEXheaderItem 12 2 2 2" xfId="30451" xr:uid="{215E90F5-BC7A-45BF-83DA-39197F0CAFA7}"/>
    <cellStyle name="SAPBEXheaderItem 12 2 3" xfId="26682" xr:uid="{3B2590BE-26C7-4063-B69F-E5B54722FDA9}"/>
    <cellStyle name="SAPBEXheaderItem 12 2 4" xfId="47857" xr:uid="{9086F2E5-04FD-4E34-89A4-C3C11D65A31F}"/>
    <cellStyle name="SAPBEXheaderItem 12 3" xfId="6398" xr:uid="{15595E8D-37E6-4CF1-BD17-BF927D1A0C6B}"/>
    <cellStyle name="SAPBEXheaderItem 12 3 2" xfId="27887" xr:uid="{31165EB7-CF87-4DE1-AF1D-C82B3B9309F8}"/>
    <cellStyle name="SAPBEXheaderItem 12 4" xfId="24047" xr:uid="{A3F20C0A-AFEA-4379-A9EB-48BB55A2C06C}"/>
    <cellStyle name="SAPBEXheaderItem 12 5" xfId="46121" xr:uid="{B9B358C9-DF42-4B5D-8620-F6B9FA7C2EF0}"/>
    <cellStyle name="SAPBEXheaderItem 13" xfId="3191" xr:uid="{6C4B7FD5-3593-4928-AD3B-9E3482901111}"/>
    <cellStyle name="SAPBEXheaderItem 13 2" xfId="5193" xr:uid="{0F66DCF6-5A73-4481-BCBC-5B79482FAB53}"/>
    <cellStyle name="SAPBEXheaderItem 13 2 2" xfId="8962" xr:uid="{BB7B3EFA-8E4C-4AD3-8C3E-F830E2C5110A}"/>
    <cellStyle name="SAPBEXheaderItem 13 2 2 2" xfId="30452" xr:uid="{E905EE51-8B6A-4344-B605-B52DB9A8D292}"/>
    <cellStyle name="SAPBEXheaderItem 13 2 3" xfId="26683" xr:uid="{B521F3DA-0B8E-420D-B0F2-10A8D49D8EA6}"/>
    <cellStyle name="SAPBEXheaderItem 13 2 4" xfId="47858" xr:uid="{9607CA10-8CE0-4D66-9B30-1E01E3E001D3}"/>
    <cellStyle name="SAPBEXheaderItem 13 3" xfId="7018" xr:uid="{920F897E-A18B-429C-934F-7B0CCB029CA3}"/>
    <cellStyle name="SAPBEXheaderItem 13 3 2" xfId="28508" xr:uid="{1DD73321-D848-437E-83F2-8C0D096F0CD0}"/>
    <cellStyle name="SAPBEXheaderItem 13 4" xfId="24734" xr:uid="{24C1FF1C-B731-4A39-ABAC-F6E6C3D60680}"/>
    <cellStyle name="SAPBEXheaderItem 13 5" xfId="46122" xr:uid="{800AEA9E-CEB4-4A26-8CA3-BEF6AED037EF}"/>
    <cellStyle name="SAPBEXheaderItem 14" xfId="3556" xr:uid="{80B96D74-062C-4B63-97FF-5D955D76E81B}"/>
    <cellStyle name="SAPBEXheaderItem 14 2" xfId="5194" xr:uid="{8B4B201B-FFC9-4879-8D98-03D985B29C83}"/>
    <cellStyle name="SAPBEXheaderItem 14 2 2" xfId="8963" xr:uid="{9828DC89-D25C-403D-AB6C-FD8B18E89FBE}"/>
    <cellStyle name="SAPBEXheaderItem 14 2 2 2" xfId="30453" xr:uid="{7C37A613-2B6C-4F19-AC93-1A28C7727FBF}"/>
    <cellStyle name="SAPBEXheaderItem 14 2 3" xfId="26684" xr:uid="{3A5E939E-42CE-4D1C-AA52-AD6FF81DC4A5}"/>
    <cellStyle name="SAPBEXheaderItem 14 2 4" xfId="47859" xr:uid="{21981840-CA9D-4BA1-9115-A91BD161F5FB}"/>
    <cellStyle name="SAPBEXheaderItem 14 3" xfId="7374" xr:uid="{C3A94123-80B2-4631-90BF-C7A83F1C40A3}"/>
    <cellStyle name="SAPBEXheaderItem 14 3 2" xfId="28864" xr:uid="{2D09C84F-DA90-42D8-9F43-F0D46C3605ED}"/>
    <cellStyle name="SAPBEXheaderItem 14 4" xfId="25089" xr:uid="{60755FD2-6CE0-4C75-9DDA-73E8EC763C08}"/>
    <cellStyle name="SAPBEXheaderItem 14 5" xfId="46123" xr:uid="{CA5BC5ED-AE95-4A27-8FCD-9EA26216BE2F}"/>
    <cellStyle name="SAPBEXheaderItem 15" xfId="2673" xr:uid="{AF1B271E-1E85-4BEC-876D-A83410E9AFFE}"/>
    <cellStyle name="SAPBEXheaderItem 15 2" xfId="5195" xr:uid="{6FD25DA3-42C5-48B1-B710-A3AB88921411}"/>
    <cellStyle name="SAPBEXheaderItem 15 2 2" xfId="8964" xr:uid="{AA8356EA-F335-4F39-9413-53C0BADF50D2}"/>
    <cellStyle name="SAPBEXheaderItem 15 2 2 2" xfId="30454" xr:uid="{AD65B615-82DB-47CC-9FB1-6A98AD727443}"/>
    <cellStyle name="SAPBEXheaderItem 15 2 3" xfId="26685" xr:uid="{40C1C12C-3DEA-47D3-8767-ECC456BEC49D}"/>
    <cellStyle name="SAPBEXheaderItem 15 2 4" xfId="47860" xr:uid="{F0A5F7BF-BCA7-450A-BFD7-5AB567725375}"/>
    <cellStyle name="SAPBEXheaderItem 15 3" xfId="6568" xr:uid="{42ECC0F5-3A2F-4088-8F38-C825139A1C02}"/>
    <cellStyle name="SAPBEXheaderItem 15 3 2" xfId="28057" xr:uid="{7C9C3428-4FF4-4034-BE9E-D718FC7E9EDB}"/>
    <cellStyle name="SAPBEXheaderItem 15 4" xfId="24277" xr:uid="{C68F9C5D-5BB6-4AFC-8BB2-21666F990C9C}"/>
    <cellStyle name="SAPBEXheaderItem 15 5" xfId="46124" xr:uid="{059AA22B-9D57-4E5F-B201-BB2E041AF696}"/>
    <cellStyle name="SAPBEXheaderItem 16" xfId="3139" xr:uid="{CDAADFBE-5866-4825-8FDC-E8A7170FD97F}"/>
    <cellStyle name="SAPBEXheaderItem 16 2" xfId="5196" xr:uid="{CBDF604D-975C-46EE-89C3-145CDEEA985A}"/>
    <cellStyle name="SAPBEXheaderItem 16 2 2" xfId="8965" xr:uid="{566BEAD0-FE35-4736-A306-900EB0B52C7B}"/>
    <cellStyle name="SAPBEXheaderItem 16 2 2 2" xfId="30455" xr:uid="{8D409CAE-92F3-410A-BB59-2836D2CBB72B}"/>
    <cellStyle name="SAPBEXheaderItem 16 2 3" xfId="26686" xr:uid="{F72B10B1-4776-44CD-8439-5971D139718C}"/>
    <cellStyle name="SAPBEXheaderItem 16 2 4" xfId="47861" xr:uid="{A1A6B378-72ED-4308-B72F-113F0660E23B}"/>
    <cellStyle name="SAPBEXheaderItem 16 3" xfId="6964" xr:uid="{857CD5F8-8263-4C21-9BFD-0F87F9C5FEA4}"/>
    <cellStyle name="SAPBEXheaderItem 16 3 2" xfId="28454" xr:uid="{A2327283-F19D-4FA3-8671-00C0776C54F0}"/>
    <cellStyle name="SAPBEXheaderItem 16 4" xfId="24680" xr:uid="{F76B7906-DCDF-4AE2-848D-0109092FEDB8}"/>
    <cellStyle name="SAPBEXheaderItem 16 5" xfId="46125" xr:uid="{98642607-FE45-4496-B6CD-95F1569A43E0}"/>
    <cellStyle name="SAPBEXheaderItem 17" xfId="3266" xr:uid="{1A209DF7-83F1-4328-92E2-34B23272F9B1}"/>
    <cellStyle name="SAPBEXheaderItem 17 2" xfId="5197" xr:uid="{5B0C2B23-1338-4EBC-8F18-B02E7D191DDE}"/>
    <cellStyle name="SAPBEXheaderItem 17 2 2" xfId="8966" xr:uid="{CAAA6883-3FD1-48A6-B8DF-202903F58773}"/>
    <cellStyle name="SAPBEXheaderItem 17 2 2 2" xfId="30456" xr:uid="{DA7D22D2-CEF5-4334-9DE5-3B8B632EB8D0}"/>
    <cellStyle name="SAPBEXheaderItem 17 2 3" xfId="26687" xr:uid="{D106C7B5-C7DE-4273-A5D0-2EA6F3EADAE4}"/>
    <cellStyle name="SAPBEXheaderItem 17 2 4" xfId="47862" xr:uid="{8757CDB4-59D6-4CDC-AD8C-65D5083640FD}"/>
    <cellStyle name="SAPBEXheaderItem 17 3" xfId="7090" xr:uid="{D9343993-3388-46F4-9B71-B709363EC1A8}"/>
    <cellStyle name="SAPBEXheaderItem 17 3 2" xfId="28580" xr:uid="{5B74D892-E7CF-4A36-9E9B-0C18B93884FC}"/>
    <cellStyle name="SAPBEXheaderItem 17 4" xfId="24806" xr:uid="{459CA41A-4694-4F1E-971F-F83300948CD9}"/>
    <cellStyle name="SAPBEXheaderItem 17 5" xfId="46126" xr:uid="{3BC0ECD9-E33C-4FA7-8A1D-71DCC69CC9F9}"/>
    <cellStyle name="SAPBEXheaderItem 18" xfId="3480" xr:uid="{A1FB8293-4A6E-4491-8E9E-C4FECAE44604}"/>
    <cellStyle name="SAPBEXheaderItem 18 2" xfId="5198" xr:uid="{ABFF6AC9-799A-4C78-A244-7A28240EA7F5}"/>
    <cellStyle name="SAPBEXheaderItem 18 2 2" xfId="8967" xr:uid="{571C05DE-D3E8-49AB-9B22-056608DAF0C7}"/>
    <cellStyle name="SAPBEXheaderItem 18 2 2 2" xfId="30457" xr:uid="{6501C9D8-D811-4C3F-BE81-7BCEAC189189}"/>
    <cellStyle name="SAPBEXheaderItem 18 2 3" xfId="26688" xr:uid="{07995668-A2D1-44A1-995D-55CACF59C24B}"/>
    <cellStyle name="SAPBEXheaderItem 18 2 4" xfId="47863" xr:uid="{983302F4-0184-486F-B450-63A375EE4FB2}"/>
    <cellStyle name="SAPBEXheaderItem 18 3" xfId="7303" xr:uid="{C5F8BA7F-B942-4C4E-BEE9-F6AA4C12BFEB}"/>
    <cellStyle name="SAPBEXheaderItem 18 3 2" xfId="28793" xr:uid="{019D952E-A1C4-4A55-8649-DFC6A20876D4}"/>
    <cellStyle name="SAPBEXheaderItem 18 4" xfId="25019" xr:uid="{62C55EFC-708E-4112-8D03-AB14B5E354EE}"/>
    <cellStyle name="SAPBEXheaderItem 18 5" xfId="46127" xr:uid="{E0C0999C-53FA-409B-B0A1-484445836602}"/>
    <cellStyle name="SAPBEXheaderItem 19" xfId="3584" xr:uid="{7DD38FBA-D992-47C9-9CB2-74D45BA03868}"/>
    <cellStyle name="SAPBEXheaderItem 19 2" xfId="5199" xr:uid="{30C003B0-653A-428A-9866-BFDADC85D93B}"/>
    <cellStyle name="SAPBEXheaderItem 19 2 2" xfId="8968" xr:uid="{E67D533C-E50B-4758-8E07-846D9FB9FC3F}"/>
    <cellStyle name="SAPBEXheaderItem 19 2 2 2" xfId="30458" xr:uid="{9D19F91A-E69B-472D-AE15-FBCFCEA076AA}"/>
    <cellStyle name="SAPBEXheaderItem 19 2 3" xfId="26689" xr:uid="{53DFF7B0-E451-408D-A90B-C38FC8741F70}"/>
    <cellStyle name="SAPBEXheaderItem 19 2 4" xfId="47864" xr:uid="{C322644C-AD83-486C-99F1-072AC5ED55CF}"/>
    <cellStyle name="SAPBEXheaderItem 19 3" xfId="7401" xr:uid="{3E7E023A-02D2-4392-9C66-EDC08E700029}"/>
    <cellStyle name="SAPBEXheaderItem 19 3 2" xfId="28891" xr:uid="{3C709306-81B3-4961-B86E-F8842E1163E5}"/>
    <cellStyle name="SAPBEXheaderItem 19 4" xfId="25116" xr:uid="{A08145DF-A2B3-4540-A5E7-99ECB055A897}"/>
    <cellStyle name="SAPBEXheaderItem 19 5" xfId="46128" xr:uid="{49EEE5BE-0860-4DF5-882B-BFBFBA22C0E8}"/>
    <cellStyle name="SAPBEXheaderItem 2" xfId="3585" xr:uid="{0DCC6EB1-2191-4C41-B37B-F2EAE738D908}"/>
    <cellStyle name="SAPBEXheaderItem 2 2" xfId="3586" xr:uid="{A6AFB300-43BC-4D6D-BE13-46EB9131B5D8}"/>
    <cellStyle name="SAPBEXheaderItem 2 2 2" xfId="5201" xr:uid="{6D9B40EF-3181-4721-AC3E-D5F51BDCBF60}"/>
    <cellStyle name="SAPBEXheaderItem 2 2 2 2" xfId="8970" xr:uid="{1A08E098-2D38-4C90-B576-5655FA7C823C}"/>
    <cellStyle name="SAPBEXheaderItem 2 2 2 2 2" xfId="30460" xr:uid="{1B9F63F3-3440-472C-9465-E1D31B80F225}"/>
    <cellStyle name="SAPBEXheaderItem 2 2 2 3" xfId="26691" xr:uid="{4958468F-E0B9-40CF-A7BE-2C756731A458}"/>
    <cellStyle name="SAPBEXheaderItem 2 2 2 4" xfId="47866" xr:uid="{EF7B317B-BA59-4C70-839C-6CCC712D1E78}"/>
    <cellStyle name="SAPBEXheaderItem 2 2 3" xfId="7403" xr:uid="{AEF8928F-35C6-43FE-B015-F015D1CBBDA9}"/>
    <cellStyle name="SAPBEXheaderItem 2 2 3 2" xfId="28893" xr:uid="{B8CA5B15-EA70-4123-B4D8-44384E1C0072}"/>
    <cellStyle name="SAPBEXheaderItem 2 2 4" xfId="25118" xr:uid="{42016165-E03B-411D-B380-7629A701D9C2}"/>
    <cellStyle name="SAPBEXheaderItem 2 2 5" xfId="46130" xr:uid="{8034E20E-8D21-4671-80A5-4733C0819DD2}"/>
    <cellStyle name="SAPBEXheaderItem 2 3" xfId="5200" xr:uid="{FA97C189-8E42-42F5-ACD4-31FAE808C49C}"/>
    <cellStyle name="SAPBEXheaderItem 2 3 2" xfId="8969" xr:uid="{D31A3E5B-CC3C-4A00-9BC2-CE9AB4B64A35}"/>
    <cellStyle name="SAPBEXheaderItem 2 3 2 2" xfId="30459" xr:uid="{16DB69AA-64F6-4185-A079-F18977DFA7A9}"/>
    <cellStyle name="SAPBEXheaderItem 2 3 3" xfId="26690" xr:uid="{9E75ACD3-607D-4CBF-84A2-C5EC7B860EA9}"/>
    <cellStyle name="SAPBEXheaderItem 2 3 4" xfId="47865" xr:uid="{7D5093F6-BDB9-430C-A724-1FD73BD25D6C}"/>
    <cellStyle name="SAPBEXheaderItem 2 4" xfId="7402" xr:uid="{2F36B6C8-379A-4104-813A-C8FC3CD97749}"/>
    <cellStyle name="SAPBEXheaderItem 2 4 2" xfId="28892" xr:uid="{3C9508EA-5983-4CAC-8BD5-11C135A12B3E}"/>
    <cellStyle name="SAPBEXheaderItem 2 5" xfId="25117" xr:uid="{BC3AD886-306F-4AE0-8385-2A7EAD58359A}"/>
    <cellStyle name="SAPBEXheaderItem 2 6" xfId="46129" xr:uid="{A0620D90-002E-45E9-AFD5-DE8279A50E4C}"/>
    <cellStyle name="SAPBEXheaderItem 20" xfId="3587" xr:uid="{720F7602-BD7A-49DF-A70A-41F36DA210D4}"/>
    <cellStyle name="SAPBEXheaderItem 20 2" xfId="5202" xr:uid="{35C98642-65E9-4292-B6C6-4C755BC83F24}"/>
    <cellStyle name="SAPBEXheaderItem 20 2 2" xfId="8971" xr:uid="{6B3EB479-1CD8-4375-80D5-F81F99E05102}"/>
    <cellStyle name="SAPBEXheaderItem 20 2 2 2" xfId="30461" xr:uid="{5DDD6A81-9171-4739-B53E-6EC7C9A85BAB}"/>
    <cellStyle name="SAPBEXheaderItem 20 2 3" xfId="26692" xr:uid="{00788E15-4AB3-40C7-9BC8-0CA9D4717F81}"/>
    <cellStyle name="SAPBEXheaderItem 20 2 4" xfId="47867" xr:uid="{A959F022-0BD8-45E6-A3EB-23A079EA1676}"/>
    <cellStyle name="SAPBEXheaderItem 20 3" xfId="7404" xr:uid="{2E88F770-F7F1-43B7-86B5-F3C2406EA962}"/>
    <cellStyle name="SAPBEXheaderItem 20 3 2" xfId="28894" xr:uid="{4483083D-0155-4B22-8A20-34BE0352A3CD}"/>
    <cellStyle name="SAPBEXheaderItem 20 4" xfId="25119" xr:uid="{7CF11B47-FD4B-47CC-9315-6BE13B1CAEF3}"/>
    <cellStyle name="SAPBEXheaderItem 20 5" xfId="46131" xr:uid="{D7771530-A1FF-4BC0-AF5F-23F69B07D73A}"/>
    <cellStyle name="SAPBEXheaderItem 21" xfId="3588" xr:uid="{1F3A921D-C551-4799-9DD7-07700CF86AE2}"/>
    <cellStyle name="SAPBEXheaderItem 21 2" xfId="5203" xr:uid="{A2C8251A-584C-4EA1-8731-683833B5E30B}"/>
    <cellStyle name="SAPBEXheaderItem 21 2 2" xfId="8972" xr:uid="{3FDFBB25-16C8-4EB3-8A01-99823538B858}"/>
    <cellStyle name="SAPBEXheaderItem 21 2 2 2" xfId="30462" xr:uid="{3E7C0D34-3BBD-421B-A399-AFA9136E49B4}"/>
    <cellStyle name="SAPBEXheaderItem 21 2 3" xfId="26693" xr:uid="{7F9346EF-C768-4E2F-AD14-E5908E8472C2}"/>
    <cellStyle name="SAPBEXheaderItem 21 2 4" xfId="47868" xr:uid="{41F123C4-E0BC-45D2-9581-4F317C45C58B}"/>
    <cellStyle name="SAPBEXheaderItem 21 3" xfId="7405" xr:uid="{C3D771D1-FBDD-4FE9-BF91-72C8C786DC09}"/>
    <cellStyle name="SAPBEXheaderItem 21 3 2" xfId="28895" xr:uid="{D6B159DE-BAC2-42B8-9F5D-5BB9955CAF98}"/>
    <cellStyle name="SAPBEXheaderItem 21 4" xfId="25120" xr:uid="{EE49985C-8FFD-4423-9394-5D9CE42B4984}"/>
    <cellStyle name="SAPBEXheaderItem 21 5" xfId="46132" xr:uid="{AB5FE353-49A6-461B-BA53-A632889CFCBE}"/>
    <cellStyle name="SAPBEXheaderItem 22" xfId="3589" xr:uid="{F2F96A3D-99F9-48F1-BB9E-78C03BA473A6}"/>
    <cellStyle name="SAPBEXheaderItem 22 2" xfId="5204" xr:uid="{443DA07A-A9F8-4C08-8FD0-FD912D680306}"/>
    <cellStyle name="SAPBEXheaderItem 22 2 2" xfId="8973" xr:uid="{D02B4278-2C84-4F4B-8B09-2F66E43B157A}"/>
    <cellStyle name="SAPBEXheaderItem 22 2 2 2" xfId="30463" xr:uid="{6B279EB2-815E-49D6-96DB-36565A9A8353}"/>
    <cellStyle name="SAPBEXheaderItem 22 2 3" xfId="26694" xr:uid="{0E091B26-8524-4EB4-BE3A-290B9D70587C}"/>
    <cellStyle name="SAPBEXheaderItem 22 2 4" xfId="47869" xr:uid="{58CB9A00-65D6-4F2F-8327-028A7FDC8254}"/>
    <cellStyle name="SAPBEXheaderItem 22 3" xfId="7406" xr:uid="{399BEBD4-D525-4662-AABA-6285F1A9C80A}"/>
    <cellStyle name="SAPBEXheaderItem 22 3 2" xfId="28896" xr:uid="{4D5F1B56-4648-44D2-BA5A-51473A3EFF43}"/>
    <cellStyle name="SAPBEXheaderItem 22 4" xfId="25121" xr:uid="{EE7C2D4A-517E-4812-8006-0DED76386D9E}"/>
    <cellStyle name="SAPBEXheaderItem 22 5" xfId="46133" xr:uid="{373659F9-DCD6-4877-BE72-AC0FD8400824}"/>
    <cellStyle name="SAPBEXheaderItem 23" xfId="3590" xr:uid="{F25B099F-A511-4D73-8AA3-89E6631B315E}"/>
    <cellStyle name="SAPBEXheaderItem 23 2" xfId="5205" xr:uid="{0E8E3C77-6F24-49FE-88BB-97AFB45120EC}"/>
    <cellStyle name="SAPBEXheaderItem 23 2 2" xfId="8974" xr:uid="{4DA6B647-4A29-443B-BD18-54C3122CDD33}"/>
    <cellStyle name="SAPBEXheaderItem 23 2 2 2" xfId="30464" xr:uid="{F42EB895-4417-4E10-9052-AAD180DB7D47}"/>
    <cellStyle name="SAPBEXheaderItem 23 2 3" xfId="26695" xr:uid="{9D13C3F1-CE96-4D4F-A77A-C961A45D18EF}"/>
    <cellStyle name="SAPBEXheaderItem 23 2 4" xfId="47870" xr:uid="{73C71614-97A6-47C5-9571-CD03762A6DE7}"/>
    <cellStyle name="SAPBEXheaderItem 23 3" xfId="7407" xr:uid="{1B91646F-2DE5-4AFD-AAB8-43E733725657}"/>
    <cellStyle name="SAPBEXheaderItem 23 3 2" xfId="28897" xr:uid="{645140F4-5FDB-4954-9220-A0ECAF310873}"/>
    <cellStyle name="SAPBEXheaderItem 23 4" xfId="25122" xr:uid="{4A43037F-A3D0-49DF-9C29-D72619B59AB8}"/>
    <cellStyle name="SAPBEXheaderItem 23 5" xfId="46134" xr:uid="{3DC2BA90-D9B6-46E1-953E-9AF8D2E18303}"/>
    <cellStyle name="SAPBEXheaderItem 24" xfId="5189" xr:uid="{98739FD4-CDD9-4FB8-B0F9-86FAC3BD7CF5}"/>
    <cellStyle name="SAPBEXheaderItem 24 2" xfId="8958" xr:uid="{99020F02-095C-4E56-8678-151897A23A72}"/>
    <cellStyle name="SAPBEXheaderItem 24 2 2" xfId="30448" xr:uid="{145825FD-CC9C-4999-9394-B2AF8C22D2DC}"/>
    <cellStyle name="SAPBEXheaderItem 24 3" xfId="26679" xr:uid="{4E6577E9-9659-416D-8830-788CC8BBB9A1}"/>
    <cellStyle name="SAPBEXheaderItem 24 4" xfId="47854" xr:uid="{BFBFBF14-7710-425B-95DD-FA3517244B6F}"/>
    <cellStyle name="SAPBEXheaderItem 25" xfId="7295" xr:uid="{2BD73A42-144F-4D4B-A993-7AA4DFE46F80}"/>
    <cellStyle name="SAPBEXheaderItem 25 2" xfId="28785" xr:uid="{A759AC0C-42B5-4620-99E6-5F3C7E73BE31}"/>
    <cellStyle name="SAPBEXheaderItem 26" xfId="25011" xr:uid="{F80462FE-9B01-4634-9F28-3CEE767B9A75}"/>
    <cellStyle name="SAPBEXheaderItem 27" xfId="46118" xr:uid="{723187E5-ACD7-4A48-945E-17C6FE7937B2}"/>
    <cellStyle name="SAPBEXheaderItem 3" xfId="3591" xr:uid="{33FCAAEE-39FA-47C9-B8EC-204BB2FA9484}"/>
    <cellStyle name="SAPBEXheaderItem 3 2" xfId="3592" xr:uid="{6D349CC8-FC21-4695-80AE-AC5965232355}"/>
    <cellStyle name="SAPBEXheaderItem 3 2 2" xfId="5207" xr:uid="{EFDD613C-0016-41A4-9350-63E9FC4D0D5D}"/>
    <cellStyle name="SAPBEXheaderItem 3 2 2 2" xfId="8976" xr:uid="{E7C7213F-955F-459D-AAA4-D91C2766FDE5}"/>
    <cellStyle name="SAPBEXheaderItem 3 2 2 2 2" xfId="30466" xr:uid="{04F6E673-EC31-4E51-8EF5-030A8F93CEB4}"/>
    <cellStyle name="SAPBEXheaderItem 3 2 2 3" xfId="26697" xr:uid="{C76147BA-E07F-4BFF-9D54-E0A85CDA694E}"/>
    <cellStyle name="SAPBEXheaderItem 3 2 2 4" xfId="47872" xr:uid="{CF77A940-C7B4-4284-A4A4-239CC7291226}"/>
    <cellStyle name="SAPBEXheaderItem 3 2 3" xfId="7409" xr:uid="{4D0DAE29-BB9A-49EB-8FD5-C85FBC5D3B3B}"/>
    <cellStyle name="SAPBEXheaderItem 3 2 3 2" xfId="28899" xr:uid="{30CC6762-1F0A-4495-A657-56C251F3D410}"/>
    <cellStyle name="SAPBEXheaderItem 3 2 4" xfId="25124" xr:uid="{BF53CC60-1FBB-425B-AA9A-41F6BAA5D72B}"/>
    <cellStyle name="SAPBEXheaderItem 3 2 5" xfId="46136" xr:uid="{BD9F91EB-FE94-47B3-B139-FC2E97F4E37E}"/>
    <cellStyle name="SAPBEXheaderItem 3 3" xfId="5206" xr:uid="{B244DA3F-98EC-49AC-B924-C7C1197205F1}"/>
    <cellStyle name="SAPBEXheaderItem 3 3 2" xfId="8975" xr:uid="{6958F755-237A-4668-A2E4-2717BD0C6A9E}"/>
    <cellStyle name="SAPBEXheaderItem 3 3 2 2" xfId="30465" xr:uid="{409540EF-C0C6-46D2-B82F-6A797FD0947C}"/>
    <cellStyle name="SAPBEXheaderItem 3 3 3" xfId="26696" xr:uid="{9BFD4363-B4B3-4308-854B-93E4E88061B1}"/>
    <cellStyle name="SAPBEXheaderItem 3 3 4" xfId="47871" xr:uid="{9CC29F9A-0B3F-4207-889E-A0C00E1BF914}"/>
    <cellStyle name="SAPBEXheaderItem 3 4" xfId="7408" xr:uid="{F9489561-A48F-434C-9EA2-6E4BB78572BB}"/>
    <cellStyle name="SAPBEXheaderItem 3 4 2" xfId="28898" xr:uid="{22624DBF-7DAC-42D9-9CA5-8D8194F0C70B}"/>
    <cellStyle name="SAPBEXheaderItem 3 5" xfId="25123" xr:uid="{90C8E168-C828-48D9-A762-9A505DE72892}"/>
    <cellStyle name="SAPBEXheaderItem 3 6" xfId="46135" xr:uid="{F38F7EFD-CC4F-45CB-ACE4-6F1802C00F70}"/>
    <cellStyle name="SAPBEXheaderItem 4" xfId="3593" xr:uid="{B7D639C3-E327-4710-A52C-90B86D2FD924}"/>
    <cellStyle name="SAPBEXheaderItem 4 2" xfId="3594" xr:uid="{74DC3CB4-D3DE-43DC-AA7D-120033455C55}"/>
    <cellStyle name="SAPBEXheaderItem 4 2 2" xfId="5209" xr:uid="{02605FDD-2344-482B-B3EB-B6E93A2D3257}"/>
    <cellStyle name="SAPBEXheaderItem 4 2 2 2" xfId="8978" xr:uid="{6A0EDFCA-513D-4AE1-84B3-0AB4507359B2}"/>
    <cellStyle name="SAPBEXheaderItem 4 2 2 2 2" xfId="30468" xr:uid="{D33E42DD-EA36-4B72-ADBE-1A2F77D65ECE}"/>
    <cellStyle name="SAPBEXheaderItem 4 2 2 3" xfId="26699" xr:uid="{6058674F-BA20-4C5B-A09C-E0B0E25870EE}"/>
    <cellStyle name="SAPBEXheaderItem 4 2 2 4" xfId="47874" xr:uid="{BE55DE58-09AB-4C9D-AB8F-55809774C6AE}"/>
    <cellStyle name="SAPBEXheaderItem 4 2 3" xfId="7411" xr:uid="{4F8A6690-53AD-4968-B0B6-F6FED7357611}"/>
    <cellStyle name="SAPBEXheaderItem 4 2 3 2" xfId="28901" xr:uid="{85FF5A01-ADB8-4596-AB9F-245B53F076BF}"/>
    <cellStyle name="SAPBEXheaderItem 4 2 4" xfId="25126" xr:uid="{C34C21D4-E239-45FA-A35C-6741EC004ED6}"/>
    <cellStyle name="SAPBEXheaderItem 4 2 5" xfId="46138" xr:uid="{D0655E05-99CC-4898-BA46-E72EC50564D5}"/>
    <cellStyle name="SAPBEXheaderItem 4 3" xfId="5208" xr:uid="{A4506444-3E03-4EDC-A18B-674099B7C68A}"/>
    <cellStyle name="SAPBEXheaderItem 4 3 2" xfId="8977" xr:uid="{0B6FC052-E5DB-4F57-8B5F-A5516450BE56}"/>
    <cellStyle name="SAPBEXheaderItem 4 3 2 2" xfId="30467" xr:uid="{C66CC889-B3FB-415D-B293-D9DB45CC0578}"/>
    <cellStyle name="SAPBEXheaderItem 4 3 3" xfId="26698" xr:uid="{787823BB-7E55-4DC5-B39E-BC3338C151B4}"/>
    <cellStyle name="SAPBEXheaderItem 4 3 4" xfId="47873" xr:uid="{8EA49656-4410-43F8-980E-0C2FE5B85612}"/>
    <cellStyle name="SAPBEXheaderItem 4 4" xfId="7410" xr:uid="{4DE2D7F9-EEC6-4223-A098-54E08854CEE9}"/>
    <cellStyle name="SAPBEXheaderItem 4 4 2" xfId="28900" xr:uid="{12CD9027-CBB8-4318-80A5-5D86A6893C59}"/>
    <cellStyle name="SAPBEXheaderItem 4 5" xfId="25125" xr:uid="{614CEC7D-B18A-4DD2-953D-A11B4C7F6ADA}"/>
    <cellStyle name="SAPBEXheaderItem 4 6" xfId="46137" xr:uid="{611102C7-C11D-4A2A-9A41-6E93BD1E857E}"/>
    <cellStyle name="SAPBEXheaderItem 5" xfId="3595" xr:uid="{B4D6D4AD-7996-47D6-B3E0-F4826E186B15}"/>
    <cellStyle name="SAPBEXheaderItem 5 2" xfId="3596" xr:uid="{3949E36D-76AD-46CC-88AB-B378492B9A10}"/>
    <cellStyle name="SAPBEXheaderItem 5 2 2" xfId="5211" xr:uid="{832107C2-B80E-4C83-8194-5F7BF7687EFE}"/>
    <cellStyle name="SAPBEXheaderItem 5 2 2 2" xfId="8980" xr:uid="{BF53CF0A-A859-4699-886C-16DE0692CB33}"/>
    <cellStyle name="SAPBEXheaderItem 5 2 2 2 2" xfId="30470" xr:uid="{1756A012-E7AC-454C-B9F7-980604249928}"/>
    <cellStyle name="SAPBEXheaderItem 5 2 2 3" xfId="26701" xr:uid="{EC2351C7-8495-4CA4-861C-67136210297E}"/>
    <cellStyle name="SAPBEXheaderItem 5 2 2 4" xfId="47876" xr:uid="{4C415B57-68BD-4A37-806E-0DD5F5ED7416}"/>
    <cellStyle name="SAPBEXheaderItem 5 2 3" xfId="7413" xr:uid="{B221E42D-D704-4725-A808-6F97F4C57046}"/>
    <cellStyle name="SAPBEXheaderItem 5 2 3 2" xfId="28903" xr:uid="{49167590-5E34-46AA-9E08-F3B4B171B16C}"/>
    <cellStyle name="SAPBEXheaderItem 5 2 4" xfId="25128" xr:uid="{3101F63D-606C-4035-987B-153B4BDB74F9}"/>
    <cellStyle name="SAPBEXheaderItem 5 2 5" xfId="46140" xr:uid="{58E758A1-3416-4488-AD4F-327179488C21}"/>
    <cellStyle name="SAPBEXheaderItem 5 3" xfId="5210" xr:uid="{6DDDB368-34E6-45D2-A618-992E491022B4}"/>
    <cellStyle name="SAPBEXheaderItem 5 3 2" xfId="8979" xr:uid="{43C28869-9BC2-49C6-95E6-96D651F26FA3}"/>
    <cellStyle name="SAPBEXheaderItem 5 3 2 2" xfId="30469" xr:uid="{1122603B-D56C-4181-AC4B-572E328F08A5}"/>
    <cellStyle name="SAPBEXheaderItem 5 3 3" xfId="26700" xr:uid="{38539A09-5787-42BB-9470-D55B06E5A70C}"/>
    <cellStyle name="SAPBEXheaderItem 5 3 4" xfId="47875" xr:uid="{ACA662B8-41AC-400F-83EE-03F8C5AFC642}"/>
    <cellStyle name="SAPBEXheaderItem 5 4" xfId="7412" xr:uid="{0564F250-30F0-4736-BCBE-55C1FF52D626}"/>
    <cellStyle name="SAPBEXheaderItem 5 4 2" xfId="28902" xr:uid="{23C7BF6F-9241-4266-B5FB-3BF6AC42DEEA}"/>
    <cellStyle name="SAPBEXheaderItem 5 5" xfId="25127" xr:uid="{B0CF0907-6791-4064-86F6-2334A5D9E728}"/>
    <cellStyle name="SAPBEXheaderItem 5 6" xfId="46139" xr:uid="{FCDAEF52-2CC2-41E8-AEF2-93F47C16C1A5}"/>
    <cellStyle name="SAPBEXheaderItem 6" xfId="3597" xr:uid="{8878A43F-8562-4AAF-B8A5-47C0E932142F}"/>
    <cellStyle name="SAPBEXheaderItem 6 2" xfId="3598" xr:uid="{21EB2A67-0083-459D-BEED-E0852D291D4E}"/>
    <cellStyle name="SAPBEXheaderItem 6 2 2" xfId="5213" xr:uid="{06DDC7D3-B06C-46BA-875A-26B9C9EEAF8B}"/>
    <cellStyle name="SAPBEXheaderItem 6 2 2 2" xfId="8982" xr:uid="{75B2695D-C6DE-490B-B13E-E9F8E3C77A50}"/>
    <cellStyle name="SAPBEXheaderItem 6 2 2 2 2" xfId="30472" xr:uid="{FC0BF8CC-8A9F-46D8-9ED0-C33A3CFF16D8}"/>
    <cellStyle name="SAPBEXheaderItem 6 2 2 3" xfId="26703" xr:uid="{7139186B-2515-4DC8-BE52-F173C2FAF3EE}"/>
    <cellStyle name="SAPBEXheaderItem 6 2 2 4" xfId="47878" xr:uid="{4807F560-1DF8-42C2-B85E-DAB2254AFA73}"/>
    <cellStyle name="SAPBEXheaderItem 6 2 3" xfId="7415" xr:uid="{D855D8AE-660A-47BF-B5B8-D425E136D748}"/>
    <cellStyle name="SAPBEXheaderItem 6 2 3 2" xfId="28905" xr:uid="{FAC7B591-3C05-4D6B-91E2-0E09B4B05702}"/>
    <cellStyle name="SAPBEXheaderItem 6 2 4" xfId="25130" xr:uid="{9AF3FE79-C663-4FA2-8892-FC9DE7FD9BB4}"/>
    <cellStyle name="SAPBEXheaderItem 6 2 5" xfId="46142" xr:uid="{7CB05D3E-669E-4EED-A6A1-8F7A7FEA19AE}"/>
    <cellStyle name="SAPBEXheaderItem 6 3" xfId="5212" xr:uid="{8C9A4664-ABC9-40A8-B5D2-F4696F455D19}"/>
    <cellStyle name="SAPBEXheaderItem 6 3 2" xfId="8981" xr:uid="{0F62C3E5-1317-4AB5-B9AA-6E1CFEA3D4B4}"/>
    <cellStyle name="SAPBEXheaderItem 6 3 2 2" xfId="30471" xr:uid="{C286CD7A-2BA9-443E-A167-C049B9BB36F7}"/>
    <cellStyle name="SAPBEXheaderItem 6 3 3" xfId="26702" xr:uid="{7409D495-7CB1-482F-9DF3-A093FF310B8C}"/>
    <cellStyle name="SAPBEXheaderItem 6 3 4" xfId="47877" xr:uid="{DAD0A771-3F1B-4130-ADBC-527C602D166A}"/>
    <cellStyle name="SAPBEXheaderItem 6 4" xfId="7414" xr:uid="{B623A616-5485-43F9-BF5D-5428B771C859}"/>
    <cellStyle name="SAPBEXheaderItem 6 4 2" xfId="28904" xr:uid="{69074BB3-1F72-488F-AC4A-32429460A2C2}"/>
    <cellStyle name="SAPBEXheaderItem 6 5" xfId="25129" xr:uid="{F587C8B2-E772-4845-A166-1536B58F72A5}"/>
    <cellStyle name="SAPBEXheaderItem 6 6" xfId="46141" xr:uid="{3B7063C5-E21B-4717-A31C-D66529D309DA}"/>
    <cellStyle name="SAPBEXheaderItem 7" xfId="3599" xr:uid="{D2F69A7B-0A8F-4937-8DDC-040DE57CF408}"/>
    <cellStyle name="SAPBEXheaderItem 7 2" xfId="3600" xr:uid="{51F7368B-E72E-442C-B7E6-38D398CE21F5}"/>
    <cellStyle name="SAPBEXheaderItem 7 2 2" xfId="5215" xr:uid="{E7CD6381-0791-413F-8F43-004520009F6B}"/>
    <cellStyle name="SAPBEXheaderItem 7 2 2 2" xfId="8984" xr:uid="{670442A2-0654-4843-B66E-DF8F77173143}"/>
    <cellStyle name="SAPBEXheaderItem 7 2 2 2 2" xfId="30474" xr:uid="{8AA9252B-4822-440A-8BE4-59235338E37A}"/>
    <cellStyle name="SAPBEXheaderItem 7 2 2 3" xfId="26705" xr:uid="{411D61D3-8503-4762-B6C9-044D3272E790}"/>
    <cellStyle name="SAPBEXheaderItem 7 2 2 4" xfId="47880" xr:uid="{AF03D4FA-4C3E-4E31-A2CD-7B5C9B87BFD7}"/>
    <cellStyle name="SAPBEXheaderItem 7 2 3" xfId="7417" xr:uid="{5A098322-99FA-4503-9A30-5747E20A2A15}"/>
    <cellStyle name="SAPBEXheaderItem 7 2 3 2" xfId="28907" xr:uid="{820AC235-F695-4768-99E3-4DE7038F350B}"/>
    <cellStyle name="SAPBEXheaderItem 7 2 4" xfId="25132" xr:uid="{8363AA14-0884-4831-8B4A-99757F1BCA73}"/>
    <cellStyle name="SAPBEXheaderItem 7 2 5" xfId="46144" xr:uid="{8E3A74D5-2322-4384-82E1-E515103994F7}"/>
    <cellStyle name="SAPBEXheaderItem 7 3" xfId="5214" xr:uid="{A00EB028-F227-4A7D-9400-222D60C9E354}"/>
    <cellStyle name="SAPBEXheaderItem 7 3 2" xfId="8983" xr:uid="{4DBD0B26-A757-46ED-8D0A-289642E3722C}"/>
    <cellStyle name="SAPBEXheaderItem 7 3 2 2" xfId="30473" xr:uid="{3B582FDD-9C84-4880-A14A-FE3AC47DD3C5}"/>
    <cellStyle name="SAPBEXheaderItem 7 3 3" xfId="26704" xr:uid="{0826A990-8E4A-4843-BCE4-9422464AECA7}"/>
    <cellStyle name="SAPBEXheaderItem 7 3 4" xfId="47879" xr:uid="{5146C651-530F-40F0-A943-081B139CDEAA}"/>
    <cellStyle name="SAPBEXheaderItem 7 4" xfId="7416" xr:uid="{BF19ABA6-1A10-4429-BC3D-5F19C71CB151}"/>
    <cellStyle name="SAPBEXheaderItem 7 4 2" xfId="28906" xr:uid="{250FC8B4-5C9F-41EE-AA03-B35C6C4F0562}"/>
    <cellStyle name="SAPBEXheaderItem 7 5" xfId="25131" xr:uid="{30F24B7F-BF56-408A-BEC9-A2D0ECC0A6EC}"/>
    <cellStyle name="SAPBEXheaderItem 7 6" xfId="46143" xr:uid="{E35B8957-FDCB-48CF-8A3E-C36F5E2836D2}"/>
    <cellStyle name="SAPBEXheaderItem 8" xfId="3601" xr:uid="{98D59B75-1E68-4404-A18A-DCC5F43B311A}"/>
    <cellStyle name="SAPBEXheaderItem 8 2" xfId="3602" xr:uid="{252B6926-BE99-4875-9429-5EB1E1B32F86}"/>
    <cellStyle name="SAPBEXheaderItem 8 2 2" xfId="5217" xr:uid="{9CD419D6-E491-4D1D-A830-6C7E14CB4203}"/>
    <cellStyle name="SAPBEXheaderItem 8 2 2 2" xfId="8986" xr:uid="{4343E696-1A97-4C9F-99B5-5E0683FCDF6E}"/>
    <cellStyle name="SAPBEXheaderItem 8 2 2 2 2" xfId="30476" xr:uid="{0017667B-17D6-45B1-A318-09A5BF6632E6}"/>
    <cellStyle name="SAPBEXheaderItem 8 2 2 3" xfId="26707" xr:uid="{F815278B-C0BA-430C-A079-11C7C631FA73}"/>
    <cellStyle name="SAPBEXheaderItem 8 2 2 4" xfId="47882" xr:uid="{FBE50848-3BD0-4792-BB5C-B35D7BCDAB8B}"/>
    <cellStyle name="SAPBEXheaderItem 8 2 3" xfId="7419" xr:uid="{7FAE1955-72D7-4E40-AFFB-458024E8F0E7}"/>
    <cellStyle name="SAPBEXheaderItem 8 2 3 2" xfId="28909" xr:uid="{AB02B565-BE25-4B95-8561-61D176F6C577}"/>
    <cellStyle name="SAPBEXheaderItem 8 2 4" xfId="25134" xr:uid="{DB7991EF-D86F-40A3-A888-BE73CCE3B446}"/>
    <cellStyle name="SAPBEXheaderItem 8 2 5" xfId="46146" xr:uid="{EDA1E968-24F4-4BF0-B965-05A90DFF4DF1}"/>
    <cellStyle name="SAPBEXheaderItem 8 3" xfId="5216" xr:uid="{08FA5208-BD28-4293-A1A9-23842433A1E1}"/>
    <cellStyle name="SAPBEXheaderItem 8 3 2" xfId="8985" xr:uid="{DDBFEA52-5800-4393-9475-FC965077B701}"/>
    <cellStyle name="SAPBEXheaderItem 8 3 2 2" xfId="30475" xr:uid="{278ADFC2-A6C5-4557-98DA-5192AB8471A6}"/>
    <cellStyle name="SAPBEXheaderItem 8 3 3" xfId="26706" xr:uid="{F68C8D27-B693-4053-8B76-AEE52A3E7F10}"/>
    <cellStyle name="SAPBEXheaderItem 8 3 4" xfId="47881" xr:uid="{51F78086-71ED-4474-8BCA-705566EB6FCC}"/>
    <cellStyle name="SAPBEXheaderItem 8 4" xfId="7418" xr:uid="{F714CF1A-AB60-46D6-9E8C-DE1EE1A7DE9F}"/>
    <cellStyle name="SAPBEXheaderItem 8 4 2" xfId="28908" xr:uid="{7F0113DF-3DA3-488C-9307-391720F037D5}"/>
    <cellStyle name="SAPBEXheaderItem 8 5" xfId="25133" xr:uid="{23342E71-DD07-4E04-8B0B-9B864BA45F95}"/>
    <cellStyle name="SAPBEXheaderItem 8 6" xfId="46145" xr:uid="{10B80912-95EC-49AB-AFD4-B7D601F21AD3}"/>
    <cellStyle name="SAPBEXheaderItem 9" xfId="3603" xr:uid="{237FAB98-40AB-4325-8498-77C1B14AE4E0}"/>
    <cellStyle name="SAPBEXheaderItem 9 2" xfId="3604" xr:uid="{AEFC207C-BC58-46C7-BD26-48586407C9D5}"/>
    <cellStyle name="SAPBEXheaderItem 9 2 2" xfId="5219" xr:uid="{544882D2-6D3F-4908-B56B-C45531BD6BCD}"/>
    <cellStyle name="SAPBEXheaderItem 9 2 2 2" xfId="8988" xr:uid="{98E90685-8370-4C8F-86D8-0237FC5AABB2}"/>
    <cellStyle name="SAPBEXheaderItem 9 2 2 2 2" xfId="30478" xr:uid="{86FCEF2B-4F0B-4185-AB7B-BE103B95CD9B}"/>
    <cellStyle name="SAPBEXheaderItem 9 2 2 3" xfId="26709" xr:uid="{6927575F-760B-4890-B56F-1BB378B957F0}"/>
    <cellStyle name="SAPBEXheaderItem 9 2 2 4" xfId="47884" xr:uid="{B95629F5-685E-4848-A1DB-53E02D80F0D6}"/>
    <cellStyle name="SAPBEXheaderItem 9 2 3" xfId="7421" xr:uid="{75526253-5315-44E6-8CD6-B0588B7F58F1}"/>
    <cellStyle name="SAPBEXheaderItem 9 2 3 2" xfId="28911" xr:uid="{84882181-D6E3-4BBB-894C-973570EA85A8}"/>
    <cellStyle name="SAPBEXheaderItem 9 2 4" xfId="25136" xr:uid="{7FF71043-328F-45D0-AF0D-668BDEB8DEC3}"/>
    <cellStyle name="SAPBEXheaderItem 9 2 5" xfId="46148" xr:uid="{E586CDE5-F2E7-44BD-AC97-FBF2B2DB5B81}"/>
    <cellStyle name="SAPBEXheaderItem 9 3" xfId="5218" xr:uid="{ACD858EF-4D20-4A46-A6B9-1F9EB31687BC}"/>
    <cellStyle name="SAPBEXheaderItem 9 3 2" xfId="8987" xr:uid="{B9DB7A1F-04B8-4AF9-B955-742C486F81DB}"/>
    <cellStyle name="SAPBEXheaderItem 9 3 2 2" xfId="30477" xr:uid="{D6036100-CBB1-4951-BDC7-7ED23307520A}"/>
    <cellStyle name="SAPBEXheaderItem 9 3 3" xfId="26708" xr:uid="{4CDE2F04-EA2C-4448-8800-C7F62D4DDFB3}"/>
    <cellStyle name="SAPBEXheaderItem 9 3 4" xfId="47883" xr:uid="{C44CBD7D-B31C-43E7-A1F4-DFA5DB34E676}"/>
    <cellStyle name="SAPBEXheaderItem 9 4" xfId="7420" xr:uid="{0D4523DE-36D3-4EF4-80E6-A6B506ACC3C3}"/>
    <cellStyle name="SAPBEXheaderItem 9 4 2" xfId="28910" xr:uid="{78A7D2E5-F0D7-4BB3-A61C-3D976E888D9B}"/>
    <cellStyle name="SAPBEXheaderItem 9 5" xfId="25135" xr:uid="{0F6F11B4-B587-4BBD-B019-8AC14FCE29F1}"/>
    <cellStyle name="SAPBEXheaderItem 9 6" xfId="46147" xr:uid="{B5E95BE2-90F1-4516-83A7-BF2AADA798E2}"/>
    <cellStyle name="SAPBEXheaderText" xfId="3605" xr:uid="{49075033-1324-45DB-A119-3E621BFF15E6}"/>
    <cellStyle name="SAPBEXheaderText 10" xfId="3606" xr:uid="{FF5C30FC-EF69-466D-AEC7-39BF78D49A6D}"/>
    <cellStyle name="SAPBEXheaderText 10 2" xfId="5221" xr:uid="{8AE86C55-6C76-43B9-946C-5FB8E0A6753A}"/>
    <cellStyle name="SAPBEXheaderText 10 2 2" xfId="8990" xr:uid="{4164C13A-F0A3-463E-9112-7156EC8F4BD2}"/>
    <cellStyle name="SAPBEXheaderText 10 2 2 2" xfId="30480" xr:uid="{B8076583-6123-40FB-BC47-8A1A590B69E7}"/>
    <cellStyle name="SAPBEXheaderText 10 2 3" xfId="26711" xr:uid="{55FF15C4-BE7C-4784-B7A4-3B529F494103}"/>
    <cellStyle name="SAPBEXheaderText 10 2 4" xfId="47886" xr:uid="{03899909-682A-492C-9114-3497624BCBE6}"/>
    <cellStyle name="SAPBEXheaderText 10 3" xfId="7423" xr:uid="{274F8370-E5CD-4D1D-81E1-CBB0FCF41A18}"/>
    <cellStyle name="SAPBEXheaderText 10 3 2" xfId="28913" xr:uid="{26CCFFCE-7073-40FC-8FBD-1B9907BBF150}"/>
    <cellStyle name="SAPBEXheaderText 10 4" xfId="25138" xr:uid="{348038FA-F42A-457B-8BDE-BC6CAAC34AA9}"/>
    <cellStyle name="SAPBEXheaderText 10 5" xfId="46150" xr:uid="{A240F77A-47FA-4750-9484-54C627D5C17C}"/>
    <cellStyle name="SAPBEXheaderText 11" xfId="3607" xr:uid="{0B1203FE-53E4-4855-BF72-F2FAA4601D40}"/>
    <cellStyle name="SAPBEXheaderText 11 2" xfId="5222" xr:uid="{F664F549-DD57-4DF5-ADAA-D0305ABFD1FB}"/>
    <cellStyle name="SAPBEXheaderText 11 2 2" xfId="8991" xr:uid="{9484DA1F-A444-42B5-B435-B8236D8C677D}"/>
    <cellStyle name="SAPBEXheaderText 11 2 2 2" xfId="30481" xr:uid="{504E0C71-9396-44B1-A367-C5E41F25CCE8}"/>
    <cellStyle name="SAPBEXheaderText 11 2 3" xfId="26712" xr:uid="{E67542B7-DB45-418F-A8DE-9C8C3433DBD1}"/>
    <cellStyle name="SAPBEXheaderText 11 2 4" xfId="47887" xr:uid="{ECEAA7BA-D94E-4BB2-8061-46E683F98C9B}"/>
    <cellStyle name="SAPBEXheaderText 11 3" xfId="7424" xr:uid="{559D1B16-126F-4723-9638-4F60B99F412C}"/>
    <cellStyle name="SAPBEXheaderText 11 3 2" xfId="28914" xr:uid="{70C3CA73-097C-43CE-8406-833C48420D44}"/>
    <cellStyle name="SAPBEXheaderText 11 4" xfId="25139" xr:uid="{58BD8A9E-D857-4496-B6F0-6F1544A87B7E}"/>
    <cellStyle name="SAPBEXheaderText 11 5" xfId="46151" xr:uid="{79CD0608-A184-4867-B633-A2B2A07ACF93}"/>
    <cellStyle name="SAPBEXheaderText 12" xfId="3608" xr:uid="{E488D339-CAC7-4C8B-BADC-A5B2044D76B6}"/>
    <cellStyle name="SAPBEXheaderText 12 2" xfId="5223" xr:uid="{ACECF525-FD76-4F85-AEA3-F4B0AC2C59A3}"/>
    <cellStyle name="SAPBEXheaderText 12 2 2" xfId="8992" xr:uid="{3C2439DD-4AA1-4AF8-A98A-F087B768FE87}"/>
    <cellStyle name="SAPBEXheaderText 12 2 2 2" xfId="30482" xr:uid="{8591071C-6008-44A5-BEDB-603F92A9126B}"/>
    <cellStyle name="SAPBEXheaderText 12 2 3" xfId="26713" xr:uid="{B05DA156-77F9-41BC-A70E-9D2167E689A3}"/>
    <cellStyle name="SAPBEXheaderText 12 2 4" xfId="47888" xr:uid="{6E642870-3E91-4EF4-B705-32CD6A2DE059}"/>
    <cellStyle name="SAPBEXheaderText 12 3" xfId="7425" xr:uid="{9059347F-3F41-4F99-AA35-0492361C2B11}"/>
    <cellStyle name="SAPBEXheaderText 12 3 2" xfId="28915" xr:uid="{A8D8D5B3-8F95-4FA7-9E55-F19088364C17}"/>
    <cellStyle name="SAPBEXheaderText 12 4" xfId="25140" xr:uid="{3AE559A1-634D-4CDF-852A-7664FFE69D8F}"/>
    <cellStyle name="SAPBEXheaderText 12 5" xfId="46152" xr:uid="{8AB2B3B5-19F4-4579-A5C8-ECD07EF61375}"/>
    <cellStyle name="SAPBEXheaderText 13" xfId="3609" xr:uid="{91744511-7C58-4E01-A7DC-F449D906A663}"/>
    <cellStyle name="SAPBEXheaderText 13 2" xfId="5224" xr:uid="{EA262FEA-ED45-4A44-9945-0FF2E0D833FC}"/>
    <cellStyle name="SAPBEXheaderText 13 2 2" xfId="8993" xr:uid="{C70103CA-0E55-4E35-A138-8D30C795B8C4}"/>
    <cellStyle name="SAPBEXheaderText 13 2 2 2" xfId="30483" xr:uid="{96C5028E-8098-486B-8E9F-D5821E84113D}"/>
    <cellStyle name="SAPBEXheaderText 13 2 3" xfId="26714" xr:uid="{EDB43FD1-342F-4535-A5A9-F6041CBB828F}"/>
    <cellStyle name="SAPBEXheaderText 13 2 4" xfId="47889" xr:uid="{5202D432-45DC-4471-9395-079A4C492C72}"/>
    <cellStyle name="SAPBEXheaderText 13 3" xfId="7426" xr:uid="{8F5C0521-47E9-490A-9A35-F2C7B0F0EA9C}"/>
    <cellStyle name="SAPBEXheaderText 13 3 2" xfId="28916" xr:uid="{5644B854-6E0D-4E18-B2FE-69193E1DB5DF}"/>
    <cellStyle name="SAPBEXheaderText 13 4" xfId="25141" xr:uid="{D961389A-EF26-4A09-A0B5-8EF66B8347F0}"/>
    <cellStyle name="SAPBEXheaderText 13 5" xfId="46153" xr:uid="{AC7AC0C1-49F1-4196-B6CF-6A43BA584F41}"/>
    <cellStyle name="SAPBEXheaderText 14" xfId="3610" xr:uid="{125347C3-F310-45A8-ACBD-D418924F8713}"/>
    <cellStyle name="SAPBEXheaderText 14 2" xfId="5225" xr:uid="{2E44077B-A53F-4E85-A9FC-BA64BE4AAFF9}"/>
    <cellStyle name="SAPBEXheaderText 14 2 2" xfId="8994" xr:uid="{7EF0971A-C11E-4758-BA7A-2B3A9BFFDB7A}"/>
    <cellStyle name="SAPBEXheaderText 14 2 2 2" xfId="30484" xr:uid="{F52B0414-4BAD-4932-B07D-2973E886099A}"/>
    <cellStyle name="SAPBEXheaderText 14 2 3" xfId="26715" xr:uid="{ACFEB0CC-CB32-446D-9741-5C9673BCBA49}"/>
    <cellStyle name="SAPBEXheaderText 14 2 4" xfId="47890" xr:uid="{09CEE1FE-1CFB-4488-B2D1-5CD868F6DB4A}"/>
    <cellStyle name="SAPBEXheaderText 14 3" xfId="7427" xr:uid="{45E7C35C-BF19-424A-A803-63D14FA456B9}"/>
    <cellStyle name="SAPBEXheaderText 14 3 2" xfId="28917" xr:uid="{CF3F8844-139F-41C9-81DE-2098814120BD}"/>
    <cellStyle name="SAPBEXheaderText 14 4" xfId="25142" xr:uid="{8E6C1323-3401-4C53-9D87-3F57CE1C63FE}"/>
    <cellStyle name="SAPBEXheaderText 14 5" xfId="46154" xr:uid="{17A5C61D-73A3-43F0-AAA4-8E015A980338}"/>
    <cellStyle name="SAPBEXheaderText 15" xfId="3611" xr:uid="{1DB24E6A-9238-49D8-A6A9-F9E52441EB48}"/>
    <cellStyle name="SAPBEXheaderText 15 2" xfId="5226" xr:uid="{C8B9EB47-ACAC-42D0-BA28-C0B2C3B0E099}"/>
    <cellStyle name="SAPBEXheaderText 15 2 2" xfId="8995" xr:uid="{D8EE9564-9B8D-4DB2-ADC7-94128B9CEF1A}"/>
    <cellStyle name="SAPBEXheaderText 15 2 2 2" xfId="30485" xr:uid="{B63D44CE-6663-411E-9FB3-D2AC15D09C8E}"/>
    <cellStyle name="SAPBEXheaderText 15 2 3" xfId="26716" xr:uid="{951DE56D-B398-4B11-BDBE-ADD044E66EB3}"/>
    <cellStyle name="SAPBEXheaderText 15 2 4" xfId="47891" xr:uid="{1CF61962-6257-4441-930E-368F6D692CBD}"/>
    <cellStyle name="SAPBEXheaderText 15 3" xfId="7428" xr:uid="{31ECFC62-80FE-483D-8F2F-14A397BC2547}"/>
    <cellStyle name="SAPBEXheaderText 15 3 2" xfId="28918" xr:uid="{63A46777-F87F-4F27-AA8C-35AA8557D7F9}"/>
    <cellStyle name="SAPBEXheaderText 15 4" xfId="25143" xr:uid="{A9D63045-5A5F-4858-A0B4-698672E89E59}"/>
    <cellStyle name="SAPBEXheaderText 15 5" xfId="46155" xr:uid="{901B72FE-A675-4A17-9E52-C0C894C02803}"/>
    <cellStyle name="SAPBEXheaderText 16" xfId="3612" xr:uid="{428B55FF-61DA-425F-8841-81CAD3AF5F72}"/>
    <cellStyle name="SAPBEXheaderText 16 2" xfId="5227" xr:uid="{8E2D2329-AB27-426C-B756-05790D70D673}"/>
    <cellStyle name="SAPBEXheaderText 16 2 2" xfId="8996" xr:uid="{8BF5A943-C74F-457F-BDE1-608E22806540}"/>
    <cellStyle name="SAPBEXheaderText 16 2 2 2" xfId="30486" xr:uid="{E7DB3C3A-585E-404D-BC72-775A41C89070}"/>
    <cellStyle name="SAPBEXheaderText 16 2 3" xfId="26717" xr:uid="{208F1205-FB78-445F-A639-564EF5B78D82}"/>
    <cellStyle name="SAPBEXheaderText 16 2 4" xfId="47892" xr:uid="{BDEC760A-1600-4A5C-9303-0B505385CCC7}"/>
    <cellStyle name="SAPBEXheaderText 16 3" xfId="7429" xr:uid="{DB870556-0376-48A2-AF72-CB1FF9C3634F}"/>
    <cellStyle name="SAPBEXheaderText 16 3 2" xfId="28919" xr:uid="{813B9F0A-CBAB-4086-8004-D4A2F10427CA}"/>
    <cellStyle name="SAPBEXheaderText 16 4" xfId="25144" xr:uid="{68B2254B-0270-4F6F-B420-0B2EADEB2769}"/>
    <cellStyle name="SAPBEXheaderText 16 5" xfId="46156" xr:uid="{3089BB18-6FCD-4B25-AE45-11A90F38C318}"/>
    <cellStyle name="SAPBEXheaderText 17" xfId="3613" xr:uid="{1BB3DF3B-C4EF-4036-8261-9E7742780FAE}"/>
    <cellStyle name="SAPBEXheaderText 17 2" xfId="5228" xr:uid="{FFBF7FAF-6CDC-4FB0-B97A-A34ECD1F6162}"/>
    <cellStyle name="SAPBEXheaderText 17 2 2" xfId="8997" xr:uid="{8BA68EB2-E53A-4154-B501-15B957FEA68B}"/>
    <cellStyle name="SAPBEXheaderText 17 2 2 2" xfId="30487" xr:uid="{C102BE25-518A-4B46-9048-28D0BFF2E707}"/>
    <cellStyle name="SAPBEXheaderText 17 2 3" xfId="26718" xr:uid="{DB0628FD-0D3E-47D7-B232-3E3000EA5DDE}"/>
    <cellStyle name="SAPBEXheaderText 17 2 4" xfId="47893" xr:uid="{92732ECB-B405-4224-BB28-FB406CF88826}"/>
    <cellStyle name="SAPBEXheaderText 17 3" xfId="7430" xr:uid="{8C7BD92D-BD33-4542-A26B-3C2CF70C805C}"/>
    <cellStyle name="SAPBEXheaderText 17 3 2" xfId="28920" xr:uid="{DD677852-8633-490F-B1DA-B546E868B3A9}"/>
    <cellStyle name="SAPBEXheaderText 17 4" xfId="25145" xr:uid="{433C08DD-C5F8-4FFD-AA63-50E2818D11CA}"/>
    <cellStyle name="SAPBEXheaderText 17 5" xfId="46157" xr:uid="{94EB423E-4EFB-4778-A4A8-1228C1EB137F}"/>
    <cellStyle name="SAPBEXheaderText 18" xfId="3614" xr:uid="{0449D1F8-D9B5-4369-9338-9EB4F6A954FB}"/>
    <cellStyle name="SAPBEXheaderText 18 2" xfId="5229" xr:uid="{E4F5555F-70CF-4F45-916F-5B079EC07488}"/>
    <cellStyle name="SAPBEXheaderText 18 2 2" xfId="8998" xr:uid="{CE526924-886C-489C-9812-650CE2B19AA3}"/>
    <cellStyle name="SAPBEXheaderText 18 2 2 2" xfId="30488" xr:uid="{F740F53E-A466-455B-8968-919530CE50AA}"/>
    <cellStyle name="SAPBEXheaderText 18 2 3" xfId="26719" xr:uid="{AC931F38-BB0A-46F0-BAAA-6A4405FDC7E2}"/>
    <cellStyle name="SAPBEXheaderText 18 2 4" xfId="47894" xr:uid="{44F92622-9C8E-4601-92E1-1153CF49AF29}"/>
    <cellStyle name="SAPBEXheaderText 18 3" xfId="7431" xr:uid="{7AC6695A-5E3C-41BC-B567-E3329EE7343F}"/>
    <cellStyle name="SAPBEXheaderText 18 3 2" xfId="28921" xr:uid="{9D669BD3-CE3E-4EFA-BE82-98B550A9E5BF}"/>
    <cellStyle name="SAPBEXheaderText 18 4" xfId="25146" xr:uid="{55903105-4F2B-4E65-97E2-8228AC0EFDB8}"/>
    <cellStyle name="SAPBEXheaderText 18 5" xfId="46158" xr:uid="{F57F716F-F26E-48E2-AEFA-A1E54D6514C5}"/>
    <cellStyle name="SAPBEXheaderText 19" xfId="3615" xr:uid="{97A85BFB-F1CA-4ACD-A4D5-F8E2313D2546}"/>
    <cellStyle name="SAPBEXheaderText 19 2" xfId="5230" xr:uid="{9E553BF8-67A4-4AE3-90B3-EE4113689EF1}"/>
    <cellStyle name="SAPBEXheaderText 19 2 2" xfId="8999" xr:uid="{3BC23524-CC54-42CE-B9DA-86F30920809A}"/>
    <cellStyle name="SAPBEXheaderText 19 2 2 2" xfId="30489" xr:uid="{36DD2194-B4AF-460F-B915-F2314C3492F4}"/>
    <cellStyle name="SAPBEXheaderText 19 2 3" xfId="26720" xr:uid="{4E7A33F8-BF94-4527-BD6A-38FCC88B69B8}"/>
    <cellStyle name="SAPBEXheaderText 19 2 4" xfId="47895" xr:uid="{26BF56C9-7D32-4C0F-AB12-CB552A4CE305}"/>
    <cellStyle name="SAPBEXheaderText 19 3" xfId="7432" xr:uid="{F1543763-2FF6-4AAD-B9AD-D3FCA986EF96}"/>
    <cellStyle name="SAPBEXheaderText 19 3 2" xfId="28922" xr:uid="{9B63FF3E-A2F8-4783-954D-D851BF0C90EB}"/>
    <cellStyle name="SAPBEXheaderText 19 4" xfId="25147" xr:uid="{E9A191E6-F666-4D0D-8BFE-927256E90FDA}"/>
    <cellStyle name="SAPBEXheaderText 19 5" xfId="46159" xr:uid="{354E9138-FB5B-4AED-8831-6EE7DEB44775}"/>
    <cellStyle name="SAPBEXheaderText 2" xfId="3616" xr:uid="{0C3E5370-9E64-4D85-8FDA-EE9C5616DA1C}"/>
    <cellStyle name="SAPBEXheaderText 2 2" xfId="3617" xr:uid="{5C475D7F-5B80-43F7-AFFE-DCE9323ED65D}"/>
    <cellStyle name="SAPBEXheaderText 2 2 2" xfId="5232" xr:uid="{375A56F2-246D-4941-9AC8-3FA336CDD13B}"/>
    <cellStyle name="SAPBEXheaderText 2 2 2 2" xfId="9001" xr:uid="{4BD943B1-EB77-4B39-A2DA-A8E306E30E8C}"/>
    <cellStyle name="SAPBEXheaderText 2 2 2 2 2" xfId="30491" xr:uid="{3C6C171E-3D4E-477B-BD14-A0F5719D1C34}"/>
    <cellStyle name="SAPBEXheaderText 2 2 2 3" xfId="26722" xr:uid="{3F9EF90E-0127-4A42-B522-0E1FFDCD199B}"/>
    <cellStyle name="SAPBEXheaderText 2 2 2 4" xfId="47897" xr:uid="{97FE86BF-BEF4-41E9-B4F4-394D416F4124}"/>
    <cellStyle name="SAPBEXheaderText 2 2 3" xfId="7434" xr:uid="{43087B4B-48DB-4A0F-87C6-C0CF507E1E99}"/>
    <cellStyle name="SAPBEXheaderText 2 2 3 2" xfId="28924" xr:uid="{50B177DC-C19D-4647-890E-FF42E4FED48A}"/>
    <cellStyle name="SAPBEXheaderText 2 2 4" xfId="25149" xr:uid="{23026868-1B80-478B-8E74-EA8DA4A18C4A}"/>
    <cellStyle name="SAPBEXheaderText 2 2 5" xfId="46161" xr:uid="{44FAF5BE-26E4-41BF-AA6F-BA260F91BADF}"/>
    <cellStyle name="SAPBEXheaderText 2 3" xfId="5231" xr:uid="{ABB53D8B-ADDA-47BA-AC38-51BA3F4C2EE5}"/>
    <cellStyle name="SAPBEXheaderText 2 3 2" xfId="9000" xr:uid="{250C90DE-EBD0-43A0-8878-BFD08E238DE5}"/>
    <cellStyle name="SAPBEXheaderText 2 3 2 2" xfId="30490" xr:uid="{44F37EBB-E0BC-4345-937C-F3DD1C861DD5}"/>
    <cellStyle name="SAPBEXheaderText 2 3 3" xfId="26721" xr:uid="{46BF5E1B-5111-4D2E-AFF7-7C0DCC6B19BE}"/>
    <cellStyle name="SAPBEXheaderText 2 3 4" xfId="47896" xr:uid="{1AFD47F7-1A49-4DFE-AB3E-A5F9898FFDAF}"/>
    <cellStyle name="SAPBEXheaderText 2 4" xfId="7433" xr:uid="{5DC4DDBA-BEE4-4C2B-994B-991C0CB07F56}"/>
    <cellStyle name="SAPBEXheaderText 2 4 2" xfId="28923" xr:uid="{C1528720-45C9-44FD-A91C-4F8EF6C910DE}"/>
    <cellStyle name="SAPBEXheaderText 2 5" xfId="25148" xr:uid="{50315EB9-3AA7-422A-93B4-4FD2DF2C5B84}"/>
    <cellStyle name="SAPBEXheaderText 2 6" xfId="46160" xr:uid="{B240BD8E-6D81-4826-AEEC-B59A22BB2DF7}"/>
    <cellStyle name="SAPBEXheaderText 20" xfId="3618" xr:uid="{3FC6F431-FBFA-44D9-B96C-0B2BC1FB5CA7}"/>
    <cellStyle name="SAPBEXheaderText 20 2" xfId="5233" xr:uid="{5E769813-EFC7-488C-B1C0-5FCD387B9B07}"/>
    <cellStyle name="SAPBEXheaderText 20 2 2" xfId="9002" xr:uid="{D8E3467F-A67D-414A-A2B8-3C2B5D94392D}"/>
    <cellStyle name="SAPBEXheaderText 20 2 2 2" xfId="30492" xr:uid="{B1557CEE-6843-417F-A6EF-926325814E30}"/>
    <cellStyle name="SAPBEXheaderText 20 2 3" xfId="26723" xr:uid="{109976C2-98B5-4681-B69E-6C0BA8925291}"/>
    <cellStyle name="SAPBEXheaderText 20 2 4" xfId="47898" xr:uid="{D1729030-58C4-4179-8767-39F9629281A6}"/>
    <cellStyle name="SAPBEXheaderText 20 3" xfId="7435" xr:uid="{BD8104E2-C57E-4BB0-A3EA-B0B76F338F22}"/>
    <cellStyle name="SAPBEXheaderText 20 3 2" xfId="28925" xr:uid="{BE0AFF7E-62D8-4E3B-9983-CD607387376F}"/>
    <cellStyle name="SAPBEXheaderText 20 4" xfId="25150" xr:uid="{E31EB693-9537-4D8F-A139-8554F269C9FF}"/>
    <cellStyle name="SAPBEXheaderText 20 5" xfId="46162" xr:uid="{77B36CA0-462C-4CA4-94B4-D2242034ABC3}"/>
    <cellStyle name="SAPBEXheaderText 21" xfId="3619" xr:uid="{62CB9FB7-60C7-4711-83D6-9B0AC4003758}"/>
    <cellStyle name="SAPBEXheaderText 21 2" xfId="5234" xr:uid="{6A0ADB86-E973-45A1-B965-CA2B2881BFB4}"/>
    <cellStyle name="SAPBEXheaderText 21 2 2" xfId="9003" xr:uid="{D7AA8831-A933-4419-8558-98E5A38F6D98}"/>
    <cellStyle name="SAPBEXheaderText 21 2 2 2" xfId="30493" xr:uid="{6B0C7698-D2D9-47B5-8674-CAB38E31BC66}"/>
    <cellStyle name="SAPBEXheaderText 21 2 3" xfId="26724" xr:uid="{502E9287-37EC-4B82-919C-13BB93A3A538}"/>
    <cellStyle name="SAPBEXheaderText 21 2 4" xfId="47899" xr:uid="{A6F46F32-F130-4EED-9E16-8564E40D69CB}"/>
    <cellStyle name="SAPBEXheaderText 21 3" xfId="7436" xr:uid="{DC432712-E006-4292-B00C-E9C368D03D89}"/>
    <cellStyle name="SAPBEXheaderText 21 3 2" xfId="28926" xr:uid="{11DD7A49-0369-48E4-99CA-95F9676A2EFC}"/>
    <cellStyle name="SAPBEXheaderText 21 4" xfId="25151" xr:uid="{F1B92B87-4D04-45DB-BA66-8677ADE2FCC1}"/>
    <cellStyle name="SAPBEXheaderText 21 5" xfId="46163" xr:uid="{15C598F1-3DD5-4DFA-B171-521B59771488}"/>
    <cellStyle name="SAPBEXheaderText 22" xfId="3620" xr:uid="{8CBF1B57-29A5-41D2-A2E2-FF8010A60D2D}"/>
    <cellStyle name="SAPBEXheaderText 22 2" xfId="5235" xr:uid="{807937FB-A9DF-4BE8-BF05-439AA8EA1DFB}"/>
    <cellStyle name="SAPBEXheaderText 22 2 2" xfId="9004" xr:uid="{15A3BD28-FA14-4EE8-A3E4-754B0C2C1FD0}"/>
    <cellStyle name="SAPBEXheaderText 22 2 2 2" xfId="30494" xr:uid="{ECA35279-96EE-4F15-8726-55B49B319CAD}"/>
    <cellStyle name="SAPBEXheaderText 22 2 3" xfId="26725" xr:uid="{FB494981-0C17-4EA3-B006-047423D9078E}"/>
    <cellStyle name="SAPBEXheaderText 22 2 4" xfId="47900" xr:uid="{42D5D5CC-13C5-4032-8A7B-EA14C457CA17}"/>
    <cellStyle name="SAPBEXheaderText 22 3" xfId="7437" xr:uid="{96FAEE9B-A44C-4DC7-8625-759FA039F6AF}"/>
    <cellStyle name="SAPBEXheaderText 22 3 2" xfId="28927" xr:uid="{E5D942FC-D524-43A6-A04C-64D50B839CCE}"/>
    <cellStyle name="SAPBEXheaderText 22 4" xfId="25152" xr:uid="{98EA62C1-A74F-47B9-9CCE-74BDFF351DA0}"/>
    <cellStyle name="SAPBEXheaderText 22 5" xfId="46164" xr:uid="{0A118736-5925-44BE-9662-624B3919F323}"/>
    <cellStyle name="SAPBEXheaderText 23" xfId="3621" xr:uid="{F8EF0E7D-667E-4F52-AFF0-E04E2549D778}"/>
    <cellStyle name="SAPBEXheaderText 23 2" xfId="5236" xr:uid="{45C1ABF8-25CE-4660-B01A-4A2021336A70}"/>
    <cellStyle name="SAPBEXheaderText 23 2 2" xfId="9005" xr:uid="{69979116-D47F-4FDE-AD80-601B99F0D53E}"/>
    <cellStyle name="SAPBEXheaderText 23 2 2 2" xfId="30495" xr:uid="{48C7743D-7069-4E97-A412-96B77B5D39BE}"/>
    <cellStyle name="SAPBEXheaderText 23 2 3" xfId="26726" xr:uid="{C0F9FDD7-7C8A-4123-9D74-389D252D00FC}"/>
    <cellStyle name="SAPBEXheaderText 23 2 4" xfId="47901" xr:uid="{9AA31FB9-629E-4E53-ABF6-15B899527DF0}"/>
    <cellStyle name="SAPBEXheaderText 23 3" xfId="7438" xr:uid="{37397774-18B5-4E9A-8C6B-93CF9848F09F}"/>
    <cellStyle name="SAPBEXheaderText 23 3 2" xfId="28928" xr:uid="{D8C72A8C-99CE-4335-B6CB-78175299BB68}"/>
    <cellStyle name="SAPBEXheaderText 23 4" xfId="25153" xr:uid="{F953A6B9-13C7-4474-92E8-E3D9F242EE58}"/>
    <cellStyle name="SAPBEXheaderText 23 5" xfId="46165" xr:uid="{FD45EC60-8624-4733-8B2E-0E281431ABCE}"/>
    <cellStyle name="SAPBEXheaderText 24" xfId="5220" xr:uid="{483548C4-EF18-47D6-96D2-650C36C71E81}"/>
    <cellStyle name="SAPBEXheaderText 24 2" xfId="8989" xr:uid="{68C0FC34-5D14-4045-919A-AEE515EBD0F4}"/>
    <cellStyle name="SAPBEXheaderText 24 2 2" xfId="30479" xr:uid="{3CD49177-83C7-40F1-BB27-55346CBD3BA9}"/>
    <cellStyle name="SAPBEXheaderText 24 3" xfId="26710" xr:uid="{A2657229-1EC2-4ED7-86AE-4213107DF881}"/>
    <cellStyle name="SAPBEXheaderText 24 4" xfId="47885" xr:uid="{623435A0-C717-408E-8C6F-FF63F85717FC}"/>
    <cellStyle name="SAPBEXheaderText 25" xfId="7422" xr:uid="{C1363EFD-CDA5-4F23-A198-88028FD3F554}"/>
    <cellStyle name="SAPBEXheaderText 25 2" xfId="28912" xr:uid="{CB94E374-9B94-4732-8341-C17D78CC0BE6}"/>
    <cellStyle name="SAPBEXheaderText 26" xfId="25137" xr:uid="{69BA6164-ADD3-41B8-B834-10AC09816990}"/>
    <cellStyle name="SAPBEXheaderText 27" xfId="46149" xr:uid="{B1453958-2E54-4152-85F2-88D0D24DAED1}"/>
    <cellStyle name="SAPBEXheaderText 3" xfId="3622" xr:uid="{FBEEF242-6429-45B9-953A-5A32B1F4A3DF}"/>
    <cellStyle name="SAPBEXheaderText 3 2" xfId="3623" xr:uid="{E2DE0D06-7C7B-43D7-8555-32E137F08E5D}"/>
    <cellStyle name="SAPBEXheaderText 3 2 2" xfId="5238" xr:uid="{319EA3D5-6384-4337-AB53-33E6AB150787}"/>
    <cellStyle name="SAPBEXheaderText 3 2 2 2" xfId="9007" xr:uid="{C3E5578F-CA32-45C8-93A0-5F9D0B91CD0F}"/>
    <cellStyle name="SAPBEXheaderText 3 2 2 2 2" xfId="30497" xr:uid="{4770B6D0-B441-4E65-A009-B417FC8FF9A4}"/>
    <cellStyle name="SAPBEXheaderText 3 2 2 3" xfId="26728" xr:uid="{AC6B0B40-EC28-4D76-9A9F-08623B645706}"/>
    <cellStyle name="SAPBEXheaderText 3 2 2 4" xfId="47903" xr:uid="{AA327681-143E-4034-A552-1F8D6C942151}"/>
    <cellStyle name="SAPBEXheaderText 3 2 3" xfId="7440" xr:uid="{1297D4F0-D6B5-45C0-A06F-DC05081720B4}"/>
    <cellStyle name="SAPBEXheaderText 3 2 3 2" xfId="28930" xr:uid="{483EC80D-35DF-4653-AAFE-15D390CEFFE3}"/>
    <cellStyle name="SAPBEXheaderText 3 2 4" xfId="25155" xr:uid="{5BB9A787-046C-4203-942D-ED9C77F6CB83}"/>
    <cellStyle name="SAPBEXheaderText 3 2 5" xfId="46167" xr:uid="{7D87DAD0-220E-48A6-924F-CAFD61ABEFF0}"/>
    <cellStyle name="SAPBEXheaderText 3 3" xfId="5237" xr:uid="{814D4F51-313A-45D4-861D-AABE0230C5F5}"/>
    <cellStyle name="SAPBEXheaderText 3 3 2" xfId="9006" xr:uid="{906875AB-47F9-4314-AA8B-DEEE80603F0B}"/>
    <cellStyle name="SAPBEXheaderText 3 3 2 2" xfId="30496" xr:uid="{CDB84B99-48A3-44D1-A6F5-16567795C6C2}"/>
    <cellStyle name="SAPBEXheaderText 3 3 3" xfId="26727" xr:uid="{F1B3D959-4F39-4ABA-BBAE-156B666FC291}"/>
    <cellStyle name="SAPBEXheaderText 3 3 4" xfId="47902" xr:uid="{AA511E1E-F6F2-4EC6-9ED9-A33246D9B7B1}"/>
    <cellStyle name="SAPBEXheaderText 3 4" xfId="7439" xr:uid="{444E9CAD-5308-44BE-9CFD-1945C80AAE0A}"/>
    <cellStyle name="SAPBEXheaderText 3 4 2" xfId="28929" xr:uid="{EF1E0FBC-F8C3-4432-A3CE-B34D020ECAEF}"/>
    <cellStyle name="SAPBEXheaderText 3 5" xfId="25154" xr:uid="{188737CD-38D2-41ED-A484-CBA1E7BBE95F}"/>
    <cellStyle name="SAPBEXheaderText 3 6" xfId="46166" xr:uid="{AA99BC98-7DF0-4D4F-B5B6-5E1DB1ED85D7}"/>
    <cellStyle name="SAPBEXheaderText 4" xfId="3624" xr:uid="{6C487F3B-4F2B-4380-942B-1F89BB4DDF33}"/>
    <cellStyle name="SAPBEXheaderText 4 2" xfId="3625" xr:uid="{E7009321-53BD-4FFC-87CA-3B6B0D519C9E}"/>
    <cellStyle name="SAPBEXheaderText 4 2 2" xfId="5240" xr:uid="{945F9232-96F4-416F-80BF-185250452074}"/>
    <cellStyle name="SAPBEXheaderText 4 2 2 2" xfId="9009" xr:uid="{8392FAC6-E744-4B7A-A1AA-5EDDDCBE9916}"/>
    <cellStyle name="SAPBEXheaderText 4 2 2 2 2" xfId="30499" xr:uid="{063DF1B7-700D-4063-BBFD-F8CA0244745D}"/>
    <cellStyle name="SAPBEXheaderText 4 2 2 3" xfId="26730" xr:uid="{19E5C195-CB8B-4755-B612-2F47C5CA0A5A}"/>
    <cellStyle name="SAPBEXheaderText 4 2 2 4" xfId="47905" xr:uid="{FB7C0D86-97EC-4D32-8EAA-F6EA2DAE4F22}"/>
    <cellStyle name="SAPBEXheaderText 4 2 3" xfId="7442" xr:uid="{E0C9A831-E6C7-48C0-9EDD-34142C67838B}"/>
    <cellStyle name="SAPBEXheaderText 4 2 3 2" xfId="28932" xr:uid="{83C4EBE6-6008-4748-8860-3436FDF08FCC}"/>
    <cellStyle name="SAPBEXheaderText 4 2 4" xfId="25157" xr:uid="{BF141CBD-A2E7-4DEA-8B41-E4116181FA06}"/>
    <cellStyle name="SAPBEXheaderText 4 2 5" xfId="46169" xr:uid="{C520C0A8-222E-451F-A343-99ADF2A114A4}"/>
    <cellStyle name="SAPBEXheaderText 4 3" xfId="5239" xr:uid="{0424E18D-8F6F-4DB8-A172-57CFE4F793C6}"/>
    <cellStyle name="SAPBEXheaderText 4 3 2" xfId="9008" xr:uid="{8C3E8BAA-60C5-405E-8BAB-476774BB517B}"/>
    <cellStyle name="SAPBEXheaderText 4 3 2 2" xfId="30498" xr:uid="{FDB0C925-3EB8-4C45-A766-E7BB0162C320}"/>
    <cellStyle name="SAPBEXheaderText 4 3 3" xfId="26729" xr:uid="{328AAC52-6055-45B6-9D2E-EF34295C5A9D}"/>
    <cellStyle name="SAPBEXheaderText 4 3 4" xfId="47904" xr:uid="{BEE5BE14-524D-472E-8629-82CCDC91BF82}"/>
    <cellStyle name="SAPBEXheaderText 4 4" xfId="7441" xr:uid="{23CCE083-0C67-42A5-874A-692642A9886D}"/>
    <cellStyle name="SAPBEXheaderText 4 4 2" xfId="28931" xr:uid="{911C8275-601E-4B6C-8B28-26F3825B2668}"/>
    <cellStyle name="SAPBEXheaderText 4 5" xfId="25156" xr:uid="{451FEF58-A106-46F8-B5E9-1C1EDDE9A267}"/>
    <cellStyle name="SAPBEXheaderText 4 6" xfId="46168" xr:uid="{FF05877B-F6C0-4618-9DC3-DE7ACEA582C2}"/>
    <cellStyle name="SAPBEXheaderText 5" xfId="3626" xr:uid="{1D2F9D04-2246-4F62-8EC3-E50EE8442396}"/>
    <cellStyle name="SAPBEXheaderText 5 2" xfId="3627" xr:uid="{0B419BCF-01B8-4D51-9AEA-469B55FC4C4C}"/>
    <cellStyle name="SAPBEXheaderText 5 2 2" xfId="5242" xr:uid="{DDDCC703-BA86-46E7-979B-73E973794BC7}"/>
    <cellStyle name="SAPBEXheaderText 5 2 2 2" xfId="9011" xr:uid="{3C43AC7A-5CE5-47F8-831A-AC4630C1163A}"/>
    <cellStyle name="SAPBEXheaderText 5 2 2 2 2" xfId="30501" xr:uid="{C653E93C-5020-4AB9-8DFD-A704DF2C66B2}"/>
    <cellStyle name="SAPBEXheaderText 5 2 2 3" xfId="26732" xr:uid="{5B3B8A30-FC66-480C-91D8-3B393BD571D5}"/>
    <cellStyle name="SAPBEXheaderText 5 2 2 4" xfId="47907" xr:uid="{C691F51D-3187-4934-8A47-21A471DACF0C}"/>
    <cellStyle name="SAPBEXheaderText 5 2 3" xfId="7444" xr:uid="{2DF734EA-1DA6-480A-84E7-C72F0E08E416}"/>
    <cellStyle name="SAPBEXheaderText 5 2 3 2" xfId="28934" xr:uid="{DE6BC1A5-8C58-4F10-A800-1EAF0352DCDE}"/>
    <cellStyle name="SAPBEXheaderText 5 2 4" xfId="25159" xr:uid="{5B3380BA-9D0D-459B-BE9D-BF6808192045}"/>
    <cellStyle name="SAPBEXheaderText 5 2 5" xfId="46171" xr:uid="{6C19A2D3-A7EE-4F32-99AC-B6710243919C}"/>
    <cellStyle name="SAPBEXheaderText 5 3" xfId="5241" xr:uid="{4516A07D-A554-4FBA-B970-B0FB5DEE26FE}"/>
    <cellStyle name="SAPBEXheaderText 5 3 2" xfId="9010" xr:uid="{6FBEA95A-9E2B-4367-9C00-D13EA6A39505}"/>
    <cellStyle name="SAPBEXheaderText 5 3 2 2" xfId="30500" xr:uid="{83451439-40CF-4C6E-835A-048991A3FEEF}"/>
    <cellStyle name="SAPBEXheaderText 5 3 3" xfId="26731" xr:uid="{0D9528FD-AE06-4B80-8A1D-F56233B3D194}"/>
    <cellStyle name="SAPBEXheaderText 5 3 4" xfId="47906" xr:uid="{F8AEAA6E-C1E6-4B7C-9E6C-DEB2027A981A}"/>
    <cellStyle name="SAPBEXheaderText 5 4" xfId="7443" xr:uid="{F723FAE7-837E-4D1E-A198-5D73B982A477}"/>
    <cellStyle name="SAPBEXheaderText 5 4 2" xfId="28933" xr:uid="{D95BC512-CC52-44C3-8C10-C3C81520BE47}"/>
    <cellStyle name="SAPBEXheaderText 5 5" xfId="25158" xr:uid="{FE721763-5880-4CA1-A191-3C8940C5AD59}"/>
    <cellStyle name="SAPBEXheaderText 5 6" xfId="46170" xr:uid="{DE8A52E1-5981-4235-BB43-EFA5319AABBB}"/>
    <cellStyle name="SAPBEXheaderText 6" xfId="3628" xr:uid="{49078966-FF89-42B7-AF23-D5CDA03EE9CD}"/>
    <cellStyle name="SAPBEXheaderText 6 2" xfId="3629" xr:uid="{DA8FB2FF-D197-421F-9B3A-EA5768A24785}"/>
    <cellStyle name="SAPBEXheaderText 6 2 2" xfId="5244" xr:uid="{A5E513A2-3BD7-4024-87F0-0487CC68DA3A}"/>
    <cellStyle name="SAPBEXheaderText 6 2 2 2" xfId="9013" xr:uid="{D10A91BF-9A3F-438E-9ACC-2FC7575A7327}"/>
    <cellStyle name="SAPBEXheaderText 6 2 2 2 2" xfId="30503" xr:uid="{CD270FAC-E581-46DE-B1C7-913422822123}"/>
    <cellStyle name="SAPBEXheaderText 6 2 2 3" xfId="26734" xr:uid="{2F5FE56D-39B3-485A-96C6-D3BE793E7910}"/>
    <cellStyle name="SAPBEXheaderText 6 2 2 4" xfId="47909" xr:uid="{452F20D5-A35E-4090-AC25-0E8B586DABA5}"/>
    <cellStyle name="SAPBEXheaderText 6 2 3" xfId="7446" xr:uid="{35A72168-C31B-49A4-B559-59BCC315064A}"/>
    <cellStyle name="SAPBEXheaderText 6 2 3 2" xfId="28936" xr:uid="{926BAB8A-F71D-4430-A6FE-5427AACBDE29}"/>
    <cellStyle name="SAPBEXheaderText 6 2 4" xfId="25161" xr:uid="{30C2E353-71D7-49B6-A474-2FF67B8D2DFD}"/>
    <cellStyle name="SAPBEXheaderText 6 2 5" xfId="46173" xr:uid="{3F3ED5C9-23F1-4012-9EB5-10392417C8AB}"/>
    <cellStyle name="SAPBEXheaderText 6 3" xfId="5243" xr:uid="{0267DF7D-D873-495B-A4C8-7C1200881982}"/>
    <cellStyle name="SAPBEXheaderText 6 3 2" xfId="9012" xr:uid="{69DD4AF9-F308-4B47-B9D2-4C17561DF264}"/>
    <cellStyle name="SAPBEXheaderText 6 3 2 2" xfId="30502" xr:uid="{95AD0937-C6FB-4D6A-8527-9FC1BAAE0884}"/>
    <cellStyle name="SAPBEXheaderText 6 3 3" xfId="26733" xr:uid="{7E101D37-930A-4E7B-9E0B-D9634D83F84A}"/>
    <cellStyle name="SAPBEXheaderText 6 3 4" xfId="47908" xr:uid="{70602902-558A-4929-94D2-77D99E216B14}"/>
    <cellStyle name="SAPBEXheaderText 6 4" xfId="7445" xr:uid="{189F990B-2DB6-4045-9B93-ECE996163791}"/>
    <cellStyle name="SAPBEXheaderText 6 4 2" xfId="28935" xr:uid="{FB7F031E-F272-42FB-A6E5-DCA172023319}"/>
    <cellStyle name="SAPBEXheaderText 6 5" xfId="25160" xr:uid="{F3074F36-7338-457F-A572-74E6DBB39316}"/>
    <cellStyle name="SAPBEXheaderText 6 6" xfId="46172" xr:uid="{B7712472-45B8-47C9-A31F-AEA2136D0907}"/>
    <cellStyle name="SAPBEXheaderText 7" xfId="3630" xr:uid="{428294C3-4D2B-4D33-895C-998DF358C1B3}"/>
    <cellStyle name="SAPBEXheaderText 7 2" xfId="3631" xr:uid="{7A10337D-5C52-410C-A380-29CEA97EB013}"/>
    <cellStyle name="SAPBEXheaderText 7 2 2" xfId="5246" xr:uid="{E5D08B47-EC0A-491A-857E-D369F0BA392E}"/>
    <cellStyle name="SAPBEXheaderText 7 2 2 2" xfId="9015" xr:uid="{3FA1DD42-ADA7-40A4-B864-DEFD88210F06}"/>
    <cellStyle name="SAPBEXheaderText 7 2 2 2 2" xfId="30505" xr:uid="{4E736F62-3CAF-4142-AE33-445A6A986BE4}"/>
    <cellStyle name="SAPBEXheaderText 7 2 2 3" xfId="26736" xr:uid="{09CA1BEE-7DF7-47E5-9AB9-9B182F58A3BC}"/>
    <cellStyle name="SAPBEXheaderText 7 2 2 4" xfId="47911" xr:uid="{143136EB-2B98-44F3-9BE3-AD05EC4E3771}"/>
    <cellStyle name="SAPBEXheaderText 7 2 3" xfId="7448" xr:uid="{13559F48-B7BF-49A0-A5E0-E0B2952D8FDF}"/>
    <cellStyle name="SAPBEXheaderText 7 2 3 2" xfId="28938" xr:uid="{B5B56B7A-33AD-4922-B798-2EF8ECE88E0A}"/>
    <cellStyle name="SAPBEXheaderText 7 2 4" xfId="25163" xr:uid="{F893867F-8EF3-47DD-9950-3EDDE288CDC1}"/>
    <cellStyle name="SAPBEXheaderText 7 2 5" xfId="46175" xr:uid="{CF6BCC3F-C033-47AD-8018-B1953199673B}"/>
    <cellStyle name="SAPBEXheaderText 7 3" xfId="5245" xr:uid="{8F184C17-72C3-4571-8251-83786715F111}"/>
    <cellStyle name="SAPBEXheaderText 7 3 2" xfId="9014" xr:uid="{DF99C529-A8D0-488D-8B01-A45F8A066CB7}"/>
    <cellStyle name="SAPBEXheaderText 7 3 2 2" xfId="30504" xr:uid="{C4A7446E-2C9F-4189-9132-179C6AFAB8CC}"/>
    <cellStyle name="SAPBEXheaderText 7 3 3" xfId="26735" xr:uid="{EF50FDB8-3C0E-4F2F-B644-F2F9AEF1E7DC}"/>
    <cellStyle name="SAPBEXheaderText 7 3 4" xfId="47910" xr:uid="{36CECF29-671F-4160-8018-94B09A0E9153}"/>
    <cellStyle name="SAPBEXheaderText 7 4" xfId="7447" xr:uid="{17A6C5A0-BFFF-4989-818E-A53CF9108F57}"/>
    <cellStyle name="SAPBEXheaderText 7 4 2" xfId="28937" xr:uid="{DB7F266B-F024-42E0-9BC5-8B35F7D0C9D6}"/>
    <cellStyle name="SAPBEXheaderText 7 5" xfId="25162" xr:uid="{17867B43-523A-4724-904F-87A38CE389E7}"/>
    <cellStyle name="SAPBEXheaderText 7 6" xfId="46174" xr:uid="{F4466ECA-A10B-43C3-9C8C-FBA3F5A2FD03}"/>
    <cellStyle name="SAPBEXheaderText 8" xfId="3632" xr:uid="{D4537F2F-5F9D-4163-A350-6AC77FFCC29F}"/>
    <cellStyle name="SAPBEXheaderText 8 2" xfId="3633" xr:uid="{F18BB3D0-9D02-4FE6-AA6C-496EC72C7DD3}"/>
    <cellStyle name="SAPBEXheaderText 8 2 2" xfId="5248" xr:uid="{054D6E8D-D5FC-4B4B-A029-D9E80D5E8841}"/>
    <cellStyle name="SAPBEXheaderText 8 2 2 2" xfId="9017" xr:uid="{1CA4282A-2C4B-4BAE-A001-E8CEE4A3F66D}"/>
    <cellStyle name="SAPBEXheaderText 8 2 2 2 2" xfId="30507" xr:uid="{AB28A174-3F63-409A-913D-1C26985E458E}"/>
    <cellStyle name="SAPBEXheaderText 8 2 2 3" xfId="26738" xr:uid="{2B52C472-5DF5-4980-B448-71E00B335D61}"/>
    <cellStyle name="SAPBEXheaderText 8 2 2 4" xfId="47913" xr:uid="{02F1E409-9D95-4FB9-95CA-9E426E6ED083}"/>
    <cellStyle name="SAPBEXheaderText 8 2 3" xfId="7450" xr:uid="{2193D7AF-D35C-4D8E-B24E-7C6E1DBF98B2}"/>
    <cellStyle name="SAPBEXheaderText 8 2 3 2" xfId="28940" xr:uid="{F26F6488-76BB-4919-9E5C-3162EC73C77B}"/>
    <cellStyle name="SAPBEXheaderText 8 2 4" xfId="25165" xr:uid="{0A8CADEF-5009-4131-8D00-86D6C789912E}"/>
    <cellStyle name="SAPBEXheaderText 8 2 5" xfId="46177" xr:uid="{34129DE2-E12C-4A65-A1CE-52F7AFDAB272}"/>
    <cellStyle name="SAPBEXheaderText 8 3" xfId="5247" xr:uid="{C80FF8C4-A624-4B02-B586-325B45986FD9}"/>
    <cellStyle name="SAPBEXheaderText 8 3 2" xfId="9016" xr:uid="{02EE91A3-A6A9-4A65-BAB8-30FA260AF8A4}"/>
    <cellStyle name="SAPBEXheaderText 8 3 2 2" xfId="30506" xr:uid="{CF398858-54F3-4F3A-BF7A-CE5E387534F4}"/>
    <cellStyle name="SAPBEXheaderText 8 3 3" xfId="26737" xr:uid="{D5E40268-8A5A-4E96-B370-134D5D660D48}"/>
    <cellStyle name="SAPBEXheaderText 8 3 4" xfId="47912" xr:uid="{2876CA2C-81CF-4CEA-8CD6-246716C08CE7}"/>
    <cellStyle name="SAPBEXheaderText 8 4" xfId="7449" xr:uid="{20177CCC-739F-482E-A08B-AA771B663F8E}"/>
    <cellStyle name="SAPBEXheaderText 8 4 2" xfId="28939" xr:uid="{EA126DC2-AD5C-480D-848A-8EE7BDA11E64}"/>
    <cellStyle name="SAPBEXheaderText 8 5" xfId="25164" xr:uid="{7BD0333B-CF17-4C45-B65F-0E8E8662AFC3}"/>
    <cellStyle name="SAPBEXheaderText 8 6" xfId="46176" xr:uid="{45DFD6BD-C6D4-4801-9827-6C817AFEB071}"/>
    <cellStyle name="SAPBEXheaderText 9" xfId="3634" xr:uid="{1D001AC9-FA44-46A6-A6CA-1B28D367DF45}"/>
    <cellStyle name="SAPBEXheaderText 9 2" xfId="3635" xr:uid="{61A606B7-EC22-4BB4-BA75-13EF7EC14BA1}"/>
    <cellStyle name="SAPBEXheaderText 9 2 2" xfId="5250" xr:uid="{D131E3AD-4F81-482A-849F-07E9653564CE}"/>
    <cellStyle name="SAPBEXheaderText 9 2 2 2" xfId="9019" xr:uid="{BE5899D3-46BE-4690-96F2-AE5509EFFCF8}"/>
    <cellStyle name="SAPBEXheaderText 9 2 2 2 2" xfId="30509" xr:uid="{A75B34A1-BCFA-43B9-AED3-5C79F0530A12}"/>
    <cellStyle name="SAPBEXheaderText 9 2 2 3" xfId="26740" xr:uid="{A73CF0A8-14FF-4BED-AF4A-640E8C208A5B}"/>
    <cellStyle name="SAPBEXheaderText 9 2 2 4" xfId="47915" xr:uid="{481DE9A4-B7C5-4AEA-9EA1-43997B62D700}"/>
    <cellStyle name="SAPBEXheaderText 9 2 3" xfId="7452" xr:uid="{46EA5A53-9316-48CD-BFC9-3479BC3A31C4}"/>
    <cellStyle name="SAPBEXheaderText 9 2 3 2" xfId="28942" xr:uid="{CD28E6B7-5C9E-47C7-99D0-316E99451FE3}"/>
    <cellStyle name="SAPBEXheaderText 9 2 4" xfId="25167" xr:uid="{16FC40EF-EE21-4DE5-B41F-86197AFBFDA3}"/>
    <cellStyle name="SAPBEXheaderText 9 2 5" xfId="46179" xr:uid="{8DCCB70E-04B0-47B0-BA54-AEA74138FBCB}"/>
    <cellStyle name="SAPBEXheaderText 9 3" xfId="5249" xr:uid="{E9C0FCCE-9B58-4936-85F2-0D3426617425}"/>
    <cellStyle name="SAPBEXheaderText 9 3 2" xfId="9018" xr:uid="{4C2A1F41-7602-49A4-B5E6-D54ABAEE7C06}"/>
    <cellStyle name="SAPBEXheaderText 9 3 2 2" xfId="30508" xr:uid="{3F79EB4F-7CCF-44D5-8E9D-1EA919D27458}"/>
    <cellStyle name="SAPBEXheaderText 9 3 3" xfId="26739" xr:uid="{15B22019-962B-450D-96B2-07F3BFAB8719}"/>
    <cellStyle name="SAPBEXheaderText 9 3 4" xfId="47914" xr:uid="{DD3CBE74-05ED-4E53-B6E5-F1C7ECD3DB29}"/>
    <cellStyle name="SAPBEXheaderText 9 4" xfId="7451" xr:uid="{ED7C4AE4-3B74-4410-8709-A4A3B6E55738}"/>
    <cellStyle name="SAPBEXheaderText 9 4 2" xfId="28941" xr:uid="{ACBB0DDD-DF0B-447C-A4EE-C7CC49002AA8}"/>
    <cellStyle name="SAPBEXheaderText 9 5" xfId="25166" xr:uid="{8FCD9DCB-009D-467C-BD33-31DF94C1B336}"/>
    <cellStyle name="SAPBEXheaderText 9 6" xfId="46178" xr:uid="{C8C871C7-8B99-45B6-874A-27646226957D}"/>
    <cellStyle name="SAPBEXHLevel0" xfId="3636" xr:uid="{0FC7DC25-7CC4-4AA7-A3BC-79877C529C89}"/>
    <cellStyle name="SAPBEXHLevel0 10" xfId="3637" xr:uid="{02521375-2640-42A0-8616-21AD779EBD1D}"/>
    <cellStyle name="SAPBEXHLevel0 10 2" xfId="5252" xr:uid="{7F5C47B0-076C-4BC4-AE75-4BB7DEF85022}"/>
    <cellStyle name="SAPBEXHLevel0 10 2 2" xfId="9021" xr:uid="{9BA50ECA-337F-4745-9A85-879FC623FE48}"/>
    <cellStyle name="SAPBEXHLevel0 10 2 2 2" xfId="30511" xr:uid="{A1712ABF-6F14-4C79-86EC-C008682F3B6D}"/>
    <cellStyle name="SAPBEXHLevel0 10 2 3" xfId="26742" xr:uid="{9BD9477F-C59B-41B6-8BB3-857DA573BF54}"/>
    <cellStyle name="SAPBEXHLevel0 10 2 4" xfId="47917" xr:uid="{42366B75-2791-4648-B736-6A175FB70B0C}"/>
    <cellStyle name="SAPBEXHLevel0 10 3" xfId="7454" xr:uid="{F034CEB5-8D4B-42B5-82A7-9B34DDD55D76}"/>
    <cellStyle name="SAPBEXHLevel0 10 3 2" xfId="28944" xr:uid="{E3DF4BEF-46C4-4689-898D-FC3D9D4C5D41}"/>
    <cellStyle name="SAPBEXHLevel0 10 4" xfId="25169" xr:uid="{24BE419E-BF40-48BF-9030-74E610E82F00}"/>
    <cellStyle name="SAPBEXHLevel0 10 5" xfId="46181" xr:uid="{C4E10415-53FB-479C-A823-79FE3A295B3A}"/>
    <cellStyle name="SAPBEXHLevel0 11" xfId="3638" xr:uid="{E26656DA-085B-4635-B2D8-6D169D5D2049}"/>
    <cellStyle name="SAPBEXHLevel0 11 2" xfId="5253" xr:uid="{7129021B-C909-4FA9-BC6B-C9092A7AC1C7}"/>
    <cellStyle name="SAPBEXHLevel0 11 2 2" xfId="9022" xr:uid="{3116854C-921C-4F16-AC76-860652701D9C}"/>
    <cellStyle name="SAPBEXHLevel0 11 2 2 2" xfId="30512" xr:uid="{16D3A30D-3EB0-4F2C-B0ED-497BD55DA1D5}"/>
    <cellStyle name="SAPBEXHLevel0 11 2 3" xfId="26743" xr:uid="{EE76F7A8-0ABE-447D-8983-9ECD8AF67C4C}"/>
    <cellStyle name="SAPBEXHLevel0 11 2 4" xfId="47918" xr:uid="{8F552DEC-6DC2-4D2E-B67E-18F09B4E6FD4}"/>
    <cellStyle name="SAPBEXHLevel0 11 3" xfId="7455" xr:uid="{22FBE7E3-ED0A-4752-8830-E8129F06243A}"/>
    <cellStyle name="SAPBEXHLevel0 11 3 2" xfId="28945" xr:uid="{2CDD7717-6B20-48B2-B8E8-F26D910E259D}"/>
    <cellStyle name="SAPBEXHLevel0 11 4" xfId="25170" xr:uid="{62D4F113-92CE-44C4-A586-AAC6EE06127E}"/>
    <cellStyle name="SAPBEXHLevel0 11 5" xfId="46182" xr:uid="{CE14A7D3-6A32-4392-9D44-3C14BB1A4289}"/>
    <cellStyle name="SAPBEXHLevel0 12" xfId="3639" xr:uid="{1F8A7B5E-BA1D-40D4-BB70-EE45EE22A0E7}"/>
    <cellStyle name="SAPBEXHLevel0 12 2" xfId="5254" xr:uid="{99C7AFB1-7119-46DD-A546-708AF7672C38}"/>
    <cellStyle name="SAPBEXHLevel0 12 2 2" xfId="9023" xr:uid="{F1EA9D09-6C39-4B01-BA09-E1EF7FFD3A2F}"/>
    <cellStyle name="SAPBEXHLevel0 12 2 2 2" xfId="30513" xr:uid="{F193B188-1922-4E57-A80A-0B23B632AD4D}"/>
    <cellStyle name="SAPBEXHLevel0 12 2 3" xfId="26744" xr:uid="{8B863287-B7A6-48BE-9CFD-60AE5AD10826}"/>
    <cellStyle name="SAPBEXHLevel0 12 2 4" xfId="47919" xr:uid="{73C7607B-0140-482D-91BF-DFD02D5D9E3A}"/>
    <cellStyle name="SAPBEXHLevel0 12 3" xfId="7456" xr:uid="{DA507798-6492-45C6-8F63-5C18AF99958F}"/>
    <cellStyle name="SAPBEXHLevel0 12 3 2" xfId="28946" xr:uid="{3C203F8E-8C1A-4BF6-83BD-27EFFE000E22}"/>
    <cellStyle name="SAPBEXHLevel0 12 4" xfId="25171" xr:uid="{B9BEBE60-ED85-4E9B-B240-5FB3B8FA3688}"/>
    <cellStyle name="SAPBEXHLevel0 12 5" xfId="46183" xr:uid="{C77D5B10-3FDE-44B0-8F4F-8121F2520117}"/>
    <cellStyle name="SAPBEXHLevel0 13" xfId="3640" xr:uid="{F52D5A64-7DC7-416E-BE2B-8AF0E9608661}"/>
    <cellStyle name="SAPBEXHLevel0 13 2" xfId="5255" xr:uid="{34A018B7-F49E-485C-BD9F-863EDCFE6C29}"/>
    <cellStyle name="SAPBEXHLevel0 13 2 2" xfId="9024" xr:uid="{E7FDDADE-1720-41FE-9041-38AC3E95D767}"/>
    <cellStyle name="SAPBEXHLevel0 13 2 2 2" xfId="30514" xr:uid="{F29DF546-24FB-4627-9BCB-AB55828778E6}"/>
    <cellStyle name="SAPBEXHLevel0 13 2 3" xfId="26745" xr:uid="{AD1EF0A5-A40F-416B-B285-2A459A62197B}"/>
    <cellStyle name="SAPBEXHLevel0 13 2 4" xfId="47920" xr:uid="{CA956875-D3F5-4A9E-9502-4B77EFA8AB1E}"/>
    <cellStyle name="SAPBEXHLevel0 13 3" xfId="7457" xr:uid="{40D2CAD2-4AAC-4EEF-8BCB-6D04A2F60B44}"/>
    <cellStyle name="SAPBEXHLevel0 13 3 2" xfId="28947" xr:uid="{A9A4D14A-8A82-4A7A-9D95-EAA76FA61E04}"/>
    <cellStyle name="SAPBEXHLevel0 13 4" xfId="25172" xr:uid="{7E623F6C-181C-44C2-89CC-10713810D04E}"/>
    <cellStyle name="SAPBEXHLevel0 13 5" xfId="46184" xr:uid="{6B999015-F7B6-4D71-8E36-25282F497727}"/>
    <cellStyle name="SAPBEXHLevel0 14" xfId="3641" xr:uid="{60A5EF22-775C-4EFD-B4D9-DB7AF47CF27F}"/>
    <cellStyle name="SAPBEXHLevel0 14 2" xfId="5256" xr:uid="{3E374BE6-9F9C-48BD-885B-98C3BB09C374}"/>
    <cellStyle name="SAPBEXHLevel0 14 2 2" xfId="9025" xr:uid="{BC355FC0-EF63-4FA2-94AE-5B0E00834E9D}"/>
    <cellStyle name="SAPBEXHLevel0 14 2 2 2" xfId="30515" xr:uid="{3D10D9A8-B809-4029-8B12-BCF188AC0CE5}"/>
    <cellStyle name="SAPBEXHLevel0 14 2 3" xfId="26746" xr:uid="{263AA599-13A4-40DE-A737-B36E294F79B9}"/>
    <cellStyle name="SAPBEXHLevel0 14 2 4" xfId="47921" xr:uid="{D865264C-B69F-4C56-B96B-41A09DF93FDD}"/>
    <cellStyle name="SAPBEXHLevel0 14 3" xfId="7458" xr:uid="{9CF1A6C7-309A-4AEE-94D8-9514F171FDDC}"/>
    <cellStyle name="SAPBEXHLevel0 14 3 2" xfId="28948" xr:uid="{F33620A0-8537-426F-BEF8-A762E8E00EF8}"/>
    <cellStyle name="SAPBEXHLevel0 14 4" xfId="25173" xr:uid="{561AD73F-6343-4C43-835E-B30D9D894A98}"/>
    <cellStyle name="SAPBEXHLevel0 14 5" xfId="46185" xr:uid="{9C6287EB-8A38-4875-8AE4-34EDF3FFD2C5}"/>
    <cellStyle name="SAPBEXHLevel0 15" xfId="3642" xr:uid="{9BD0E2A3-F59A-43DF-93B7-927D80288684}"/>
    <cellStyle name="SAPBEXHLevel0 15 2" xfId="5257" xr:uid="{C14C2B20-566F-41D8-960E-86D4CD28F677}"/>
    <cellStyle name="SAPBEXHLevel0 15 2 2" xfId="9026" xr:uid="{04A4E8BD-77F7-481A-AB73-71A6BE04A75A}"/>
    <cellStyle name="SAPBEXHLevel0 15 2 2 2" xfId="30516" xr:uid="{4A424E58-75C5-4113-BD2E-3E03D2C502FC}"/>
    <cellStyle name="SAPBEXHLevel0 15 2 3" xfId="26747" xr:uid="{9320F983-CD94-4D00-BFB2-E1C445E78AB7}"/>
    <cellStyle name="SAPBEXHLevel0 15 2 4" xfId="47922" xr:uid="{5EDB8403-254D-41C6-B3C1-4FDD82DC7F02}"/>
    <cellStyle name="SAPBEXHLevel0 15 3" xfId="7459" xr:uid="{FF3774C1-D98D-457F-A04E-506F01B52EFD}"/>
    <cellStyle name="SAPBEXHLevel0 15 3 2" xfId="28949" xr:uid="{49FA8314-E45F-4B90-9195-5F4E4C6D94F8}"/>
    <cellStyle name="SAPBEXHLevel0 15 4" xfId="25174" xr:uid="{1165566A-A541-4ADA-A400-A9DF0D601772}"/>
    <cellStyle name="SAPBEXHLevel0 15 5" xfId="46186" xr:uid="{1BB10C73-B543-443A-934A-9E55F2F6F4AF}"/>
    <cellStyle name="SAPBEXHLevel0 16" xfId="3643" xr:uid="{AA703AAC-9FE2-4AEF-9921-EA52A7A20999}"/>
    <cellStyle name="SAPBEXHLevel0 16 2" xfId="5258" xr:uid="{D46B97DC-498B-4A15-97F8-B25FB24C58D1}"/>
    <cellStyle name="SAPBEXHLevel0 16 2 2" xfId="9027" xr:uid="{B306FC66-152F-4CEC-B8EB-D2E4B4E9D8BD}"/>
    <cellStyle name="SAPBEXHLevel0 16 2 2 2" xfId="30517" xr:uid="{6B7DDEF9-73F5-4D91-9292-1C4D168C5A95}"/>
    <cellStyle name="SAPBEXHLevel0 16 2 3" xfId="26748" xr:uid="{1B109C4E-30C0-4D7F-B4F5-EF16A3FB771B}"/>
    <cellStyle name="SAPBEXHLevel0 16 2 4" xfId="47923" xr:uid="{721AAD86-31E8-402C-A8BC-99F71E1A8AC8}"/>
    <cellStyle name="SAPBEXHLevel0 16 3" xfId="7460" xr:uid="{4B036349-67C6-466E-8868-FA0FCA36C9E4}"/>
    <cellStyle name="SAPBEXHLevel0 16 3 2" xfId="28950" xr:uid="{82C5FD43-0EDB-4AC6-A8D0-987250292785}"/>
    <cellStyle name="SAPBEXHLevel0 16 4" xfId="25175" xr:uid="{ADF09026-B826-4287-BD03-352B05C6C79D}"/>
    <cellStyle name="SAPBEXHLevel0 16 5" xfId="46187" xr:uid="{CD38967E-2AE6-4C28-9978-8680DC94BE79}"/>
    <cellStyle name="SAPBEXHLevel0 17" xfId="3644" xr:uid="{CFAAFA57-036A-4CDB-864A-97FC255055C6}"/>
    <cellStyle name="SAPBEXHLevel0 17 2" xfId="5259" xr:uid="{ED0B0A0C-ED99-4831-8F22-E806327F45E9}"/>
    <cellStyle name="SAPBEXHLevel0 17 2 2" xfId="9028" xr:uid="{090F7B6C-FA13-47B9-A245-055B74EA7BD2}"/>
    <cellStyle name="SAPBEXHLevel0 17 2 2 2" xfId="30518" xr:uid="{B7E2BCD4-2916-41E9-9A8F-294326249FD2}"/>
    <cellStyle name="SAPBEXHLevel0 17 2 3" xfId="26749" xr:uid="{F6D8453A-9587-43D8-864A-CD6DEE3C6C64}"/>
    <cellStyle name="SAPBEXHLevel0 17 2 4" xfId="47924" xr:uid="{3BEF5784-0465-4376-989A-61527EA43193}"/>
    <cellStyle name="SAPBEXHLevel0 17 3" xfId="7461" xr:uid="{86FB4EF1-01C0-41E3-861F-E8CF9D280324}"/>
    <cellStyle name="SAPBEXHLevel0 17 3 2" xfId="28951" xr:uid="{0AD19A22-76E1-4871-A0C5-C222E9C13276}"/>
    <cellStyle name="SAPBEXHLevel0 17 4" xfId="25176" xr:uid="{A0D63129-538D-4F8F-B108-4393600F4903}"/>
    <cellStyle name="SAPBEXHLevel0 17 5" xfId="46188" xr:uid="{2CAA80A0-BB78-431C-82D8-BBB349ECF479}"/>
    <cellStyle name="SAPBEXHLevel0 18" xfId="3645" xr:uid="{1A649724-8EEC-4117-8D3F-EC335BAAFE66}"/>
    <cellStyle name="SAPBEXHLevel0 18 2" xfId="5260" xr:uid="{91077A66-9F81-47D9-8CCD-6AF2B65433A5}"/>
    <cellStyle name="SAPBEXHLevel0 18 2 2" xfId="9029" xr:uid="{BEDD4225-5303-41D5-883A-5E092A5CA24D}"/>
    <cellStyle name="SAPBEXHLevel0 18 2 2 2" xfId="30519" xr:uid="{14B06D91-484D-40FF-A446-07396F0C96C3}"/>
    <cellStyle name="SAPBEXHLevel0 18 2 3" xfId="26750" xr:uid="{8E3943E9-E886-416C-BDE6-76EEBCE4282A}"/>
    <cellStyle name="SAPBEXHLevel0 18 2 4" xfId="47925" xr:uid="{6E259A2D-02F8-4531-8445-97CF58C1D99E}"/>
    <cellStyle name="SAPBEXHLevel0 18 3" xfId="7462" xr:uid="{831D658B-3376-47B4-AB77-A275D3CFA20E}"/>
    <cellStyle name="SAPBEXHLevel0 18 3 2" xfId="28952" xr:uid="{B004E136-4825-4143-B314-C8F2398E8660}"/>
    <cellStyle name="SAPBEXHLevel0 18 4" xfId="25177" xr:uid="{1062C3BD-9BAF-4AC7-A6B1-3ACD93520CBF}"/>
    <cellStyle name="SAPBEXHLevel0 18 5" xfId="46189" xr:uid="{96E6968E-6614-4169-8B46-FF9C6081F6C9}"/>
    <cellStyle name="SAPBEXHLevel0 19" xfId="3646" xr:uid="{E614BBA4-7EBA-4645-9CB1-D69B17BC8BAA}"/>
    <cellStyle name="SAPBEXHLevel0 19 2" xfId="5261" xr:uid="{AED44D75-AE06-4076-84DD-0000F11EA295}"/>
    <cellStyle name="SAPBEXHLevel0 19 2 2" xfId="9030" xr:uid="{3DA7B2AF-AB93-4C86-B930-D1555F3673B0}"/>
    <cellStyle name="SAPBEXHLevel0 19 2 2 2" xfId="30520" xr:uid="{1C1A6AEA-BD88-4F54-8DAC-4E3AB0F28B4C}"/>
    <cellStyle name="SAPBEXHLevel0 19 2 3" xfId="26751" xr:uid="{393C0BE9-68B1-47F8-AFB8-7FBF345823B5}"/>
    <cellStyle name="SAPBEXHLevel0 19 2 4" xfId="47926" xr:uid="{16D2B945-710A-493A-B43B-BA4DAD82883E}"/>
    <cellStyle name="SAPBEXHLevel0 19 3" xfId="7463" xr:uid="{60C516DD-B3AA-4D43-AB74-77FC61F1D0E0}"/>
    <cellStyle name="SAPBEXHLevel0 19 3 2" xfId="28953" xr:uid="{95085A16-9954-4617-AD1D-9C0744683C66}"/>
    <cellStyle name="SAPBEXHLevel0 19 4" xfId="25178" xr:uid="{7230D4E4-0089-4815-847B-D0B531F26D43}"/>
    <cellStyle name="SAPBEXHLevel0 19 5" xfId="46190" xr:uid="{FED16FBD-4273-4D5B-98D0-AD99522BA25E}"/>
    <cellStyle name="SAPBEXHLevel0 2" xfId="3647" xr:uid="{6C93598D-CE0D-43DB-AA56-A6A2054EF3F3}"/>
    <cellStyle name="SAPBEXHLevel0 2 2" xfId="3648" xr:uid="{E92CA2E9-DA64-4912-8477-B126C77EB563}"/>
    <cellStyle name="SAPBEXHLevel0 2 2 2" xfId="5263" xr:uid="{8A95A154-25A4-4AF9-97D1-7438B13F2F75}"/>
    <cellStyle name="SAPBEXHLevel0 2 2 2 2" xfId="9032" xr:uid="{52254C11-9C13-46C5-8049-28B299641C77}"/>
    <cellStyle name="SAPBEXHLevel0 2 2 2 2 2" xfId="30522" xr:uid="{1D9AE0E4-40CA-41F9-BA97-03FCBC0613F1}"/>
    <cellStyle name="SAPBEXHLevel0 2 2 2 3" xfId="26753" xr:uid="{D39936AF-AC60-4373-9A95-F80A583957B0}"/>
    <cellStyle name="SAPBEXHLevel0 2 2 2 4" xfId="47928" xr:uid="{341B7995-C919-450D-93A5-463625AD20FE}"/>
    <cellStyle name="SAPBEXHLevel0 2 2 3" xfId="7465" xr:uid="{7F9521E5-A549-4B89-80C0-3DBA951C2692}"/>
    <cellStyle name="SAPBEXHLevel0 2 2 3 2" xfId="28955" xr:uid="{E1340FCA-CEE5-4CDA-A34B-51E37E5126C8}"/>
    <cellStyle name="SAPBEXHLevel0 2 2 4" xfId="25180" xr:uid="{50F1042D-9080-40A1-A0BD-89A607D038C6}"/>
    <cellStyle name="SAPBEXHLevel0 2 2 5" xfId="46192" xr:uid="{0480DF2B-9527-4DB7-B93F-672F8738D0A8}"/>
    <cellStyle name="SAPBEXHLevel0 2 3" xfId="5262" xr:uid="{6942083F-6010-4F71-91E3-C30FD12B54FE}"/>
    <cellStyle name="SAPBEXHLevel0 2 3 2" xfId="9031" xr:uid="{D80814A8-72AD-4E16-9144-D9ED013511CA}"/>
    <cellStyle name="SAPBEXHLevel0 2 3 2 2" xfId="30521" xr:uid="{8E1C653F-45DE-4F75-A22E-F49EA3E68B23}"/>
    <cellStyle name="SAPBEXHLevel0 2 3 3" xfId="26752" xr:uid="{AE3461DF-13EA-4A53-BA91-48540398563C}"/>
    <cellStyle name="SAPBEXHLevel0 2 3 4" xfId="47927" xr:uid="{E674D85C-68C5-46A6-949E-ABFB3A70FB1C}"/>
    <cellStyle name="SAPBEXHLevel0 2 4" xfId="7464" xr:uid="{9C8D72EE-24A5-4160-B30B-FB41B5F16F8B}"/>
    <cellStyle name="SAPBEXHLevel0 2 4 2" xfId="28954" xr:uid="{F0A47650-B979-4EFC-8798-C2FED2094D82}"/>
    <cellStyle name="SAPBEXHLevel0 2 5" xfId="25179" xr:uid="{DB3EADA1-4733-40B9-BD4F-C5094F2C2524}"/>
    <cellStyle name="SAPBEXHLevel0 2 6" xfId="46191" xr:uid="{16173335-247C-40F4-9456-875AE3A66FD5}"/>
    <cellStyle name="SAPBEXHLevel0 20" xfId="3649" xr:uid="{CFF83A5B-6750-47CA-93DB-2DB0BC7AE6AD}"/>
    <cellStyle name="SAPBEXHLevel0 20 2" xfId="5264" xr:uid="{F3F8226A-052C-48E7-A04F-47255468B674}"/>
    <cellStyle name="SAPBEXHLevel0 20 2 2" xfId="9033" xr:uid="{2385EA5E-6AEC-410F-9EBE-C2DC8666DE49}"/>
    <cellStyle name="SAPBEXHLevel0 20 2 2 2" xfId="30523" xr:uid="{A3E95258-85F3-47CF-8518-1D9155796F4D}"/>
    <cellStyle name="SAPBEXHLevel0 20 2 3" xfId="26754" xr:uid="{8B3E006B-CC0B-4929-A6EE-4278EB0995CF}"/>
    <cellStyle name="SAPBEXHLevel0 20 2 4" xfId="47929" xr:uid="{14BFA84F-C1CD-46C5-A4A7-3040C4CB0322}"/>
    <cellStyle name="SAPBEXHLevel0 20 3" xfId="7466" xr:uid="{A324AD2F-B28F-4BD8-BF4C-AA3EEF0733B4}"/>
    <cellStyle name="SAPBEXHLevel0 20 3 2" xfId="28956" xr:uid="{9BBE0F80-3761-492C-B9F0-BD2EE750F06B}"/>
    <cellStyle name="SAPBEXHLevel0 20 4" xfId="25181" xr:uid="{7AA61AD7-620A-4D5B-AE6C-8688CF266A0B}"/>
    <cellStyle name="SAPBEXHLevel0 20 5" xfId="46193" xr:uid="{B7547C74-AAB0-4BF7-A7D2-9CFF345B519D}"/>
    <cellStyle name="SAPBEXHLevel0 21" xfId="3650" xr:uid="{06EAAE12-748C-4D63-812E-0FB877FE1E8B}"/>
    <cellStyle name="SAPBEXHLevel0 21 2" xfId="5265" xr:uid="{3A72BA45-6C62-43D5-A7C3-F58F74CEF437}"/>
    <cellStyle name="SAPBEXHLevel0 21 2 2" xfId="9034" xr:uid="{7CB69AFE-C365-445E-A684-DDEF78B2D0F2}"/>
    <cellStyle name="SAPBEXHLevel0 21 2 2 2" xfId="30524" xr:uid="{E6BB7730-9B5F-4207-B78E-218DDD2DE067}"/>
    <cellStyle name="SAPBEXHLevel0 21 2 3" xfId="26755" xr:uid="{63A52D66-F756-4BA5-8003-787006A9E623}"/>
    <cellStyle name="SAPBEXHLevel0 21 2 4" xfId="47930" xr:uid="{411D8D63-EF96-47AF-AAB0-F94638116A48}"/>
    <cellStyle name="SAPBEXHLevel0 21 3" xfId="7467" xr:uid="{D9574B39-3470-42B2-852B-255F8D001343}"/>
    <cellStyle name="SAPBEXHLevel0 21 3 2" xfId="28957" xr:uid="{1DD098B8-510D-482D-99C7-C4A1B705DB54}"/>
    <cellStyle name="SAPBEXHLevel0 21 4" xfId="25182" xr:uid="{86F71E04-E733-45FF-A542-7961FB2317DB}"/>
    <cellStyle name="SAPBEXHLevel0 21 5" xfId="46194" xr:uid="{BFA943E5-234E-4F23-BFCC-45EBFEBDB402}"/>
    <cellStyle name="SAPBEXHLevel0 22" xfId="3651" xr:uid="{08BE960B-231D-47E1-BCC5-98C79FA081E9}"/>
    <cellStyle name="SAPBEXHLevel0 22 2" xfId="5266" xr:uid="{6349B79B-ADC1-4E30-85AE-0A8F54422251}"/>
    <cellStyle name="SAPBEXHLevel0 22 2 2" xfId="9035" xr:uid="{3CDF4D3C-E73B-438E-8F76-C99B482BB18F}"/>
    <cellStyle name="SAPBEXHLevel0 22 2 2 2" xfId="30525" xr:uid="{2DEC51D4-FAA3-4156-BCEB-A60DDADF0C30}"/>
    <cellStyle name="SAPBEXHLevel0 22 2 3" xfId="26756" xr:uid="{DFDA778E-3C71-486A-AFBA-ACF1B458E522}"/>
    <cellStyle name="SAPBEXHLevel0 22 2 4" xfId="47931" xr:uid="{04CEB85D-8840-4AC4-A4A8-155E7508A77B}"/>
    <cellStyle name="SAPBEXHLevel0 22 3" xfId="7468" xr:uid="{87365D6A-7528-4A83-8408-1806A5577595}"/>
    <cellStyle name="SAPBEXHLevel0 22 3 2" xfId="28958" xr:uid="{B6C22100-72CD-4A10-8EC4-DE9207336911}"/>
    <cellStyle name="SAPBEXHLevel0 22 4" xfId="25183" xr:uid="{30ED38E2-D187-47C0-8B4B-173AC3476162}"/>
    <cellStyle name="SAPBEXHLevel0 22 5" xfId="46195" xr:uid="{98417789-F649-462A-AA55-54465C01FAE6}"/>
    <cellStyle name="SAPBEXHLevel0 23" xfId="3652" xr:uid="{FA62C41B-B226-4FFF-9FFF-5C79A8E75A82}"/>
    <cellStyle name="SAPBEXHLevel0 23 2" xfId="5267" xr:uid="{2E65B53B-0BC7-4415-B0C7-B03A2CFFB67E}"/>
    <cellStyle name="SAPBEXHLevel0 23 2 2" xfId="9036" xr:uid="{099686A1-1013-49BE-A1B8-2C6419F16A5A}"/>
    <cellStyle name="SAPBEXHLevel0 23 2 2 2" xfId="30526" xr:uid="{6137206F-87E1-43A3-BB11-DB86EACB8EF9}"/>
    <cellStyle name="SAPBEXHLevel0 23 2 3" xfId="26757" xr:uid="{3AB5ED7C-E4CC-4EF6-A486-73D6AF34F87E}"/>
    <cellStyle name="SAPBEXHLevel0 23 2 4" xfId="47932" xr:uid="{14F291E0-2C62-4DFF-9AB1-538727A2C2B9}"/>
    <cellStyle name="SAPBEXHLevel0 23 3" xfId="7469" xr:uid="{AC19E7F9-01D6-4BF2-A2DD-61A9E0097C6D}"/>
    <cellStyle name="SAPBEXHLevel0 23 3 2" xfId="28959" xr:uid="{71F7F66B-6AB1-4AF9-8ACC-A45D0DCADD93}"/>
    <cellStyle name="SAPBEXHLevel0 23 4" xfId="25184" xr:uid="{A65A9DC7-B397-4AEB-99E6-CB0EC4D4B548}"/>
    <cellStyle name="SAPBEXHLevel0 23 5" xfId="46196" xr:uid="{1C400A6F-90FE-47EE-B5D1-EEDAAD8BE7D9}"/>
    <cellStyle name="SAPBEXHLevel0 24" xfId="3653" xr:uid="{C0F51CC6-7BF4-4C5C-AD8E-90C3BD19C2F3}"/>
    <cellStyle name="SAPBEXHLevel0 24 2" xfId="5268" xr:uid="{2B560CEB-F748-4E64-8C99-F169A34110B9}"/>
    <cellStyle name="SAPBEXHLevel0 24 2 2" xfId="9037" xr:uid="{BC4E5E3A-5718-4343-8543-2380803C220A}"/>
    <cellStyle name="SAPBEXHLevel0 24 2 2 2" xfId="30527" xr:uid="{BE43EB26-D352-497D-8EE6-41DFCE91FFB5}"/>
    <cellStyle name="SAPBEXHLevel0 24 2 3" xfId="26758" xr:uid="{80B769BF-1CF3-4D84-BDE3-607B8C6FB75A}"/>
    <cellStyle name="SAPBEXHLevel0 24 2 4" xfId="47933" xr:uid="{2B6C43EE-CD87-473D-8785-1C6307498E68}"/>
    <cellStyle name="SAPBEXHLevel0 24 3" xfId="7470" xr:uid="{E6658D99-CDF1-4A7A-AD68-2DDC548C1356}"/>
    <cellStyle name="SAPBEXHLevel0 24 3 2" xfId="28960" xr:uid="{1100D784-A369-4BB4-9AA7-FD9677C419AC}"/>
    <cellStyle name="SAPBEXHLevel0 24 4" xfId="25185" xr:uid="{64E99253-BE5C-45F8-B6D3-C4CA104BA291}"/>
    <cellStyle name="SAPBEXHLevel0 24 5" xfId="46197" xr:uid="{9C835A91-45D6-4E47-B343-B8EC5EFA5DA7}"/>
    <cellStyle name="SAPBEXHLevel0 25" xfId="5251" xr:uid="{7410F12A-9AED-4B01-BDE2-42D93B308B5E}"/>
    <cellStyle name="SAPBEXHLevel0 25 2" xfId="9020" xr:uid="{186F1F53-87B0-4564-A331-4F3FFFFCF667}"/>
    <cellStyle name="SAPBEXHLevel0 25 2 2" xfId="30510" xr:uid="{194CFFCB-1BAD-47A5-8986-FF2E7C38FE7B}"/>
    <cellStyle name="SAPBEXHLevel0 25 3" xfId="26741" xr:uid="{E800E8E4-3A09-4BFA-975C-5521A3B3DDF2}"/>
    <cellStyle name="SAPBEXHLevel0 25 4" xfId="47916" xr:uid="{FA6572EB-95FE-49E9-A640-36935E5A1F2C}"/>
    <cellStyle name="SAPBEXHLevel0 26" xfId="7453" xr:uid="{8A5A4DF5-0124-4C02-AC15-299FDF50F7F5}"/>
    <cellStyle name="SAPBEXHLevel0 26 2" xfId="28943" xr:uid="{EFFA560C-5A2D-4051-BD24-BC2158272F7F}"/>
    <cellStyle name="SAPBEXHLevel0 27" xfId="25168" xr:uid="{C7857E95-8D6F-4451-99DD-0C3201A90A81}"/>
    <cellStyle name="SAPBEXHLevel0 28" xfId="46180" xr:uid="{10F61B53-2F84-42AB-94CE-7EC2C955B410}"/>
    <cellStyle name="SAPBEXHLevel0 3" xfId="3654" xr:uid="{9E703B57-F736-4077-9F60-9980D076DE5F}"/>
    <cellStyle name="SAPBEXHLevel0 3 2" xfId="3655" xr:uid="{6F767921-1EAE-4D68-B7C1-DC8C4B040C8C}"/>
    <cellStyle name="SAPBEXHLevel0 3 2 2" xfId="5270" xr:uid="{4298F73C-C711-44CA-95FB-BCAA71E03C77}"/>
    <cellStyle name="SAPBEXHLevel0 3 2 2 2" xfId="9039" xr:uid="{A1967FDA-E5EE-483F-A294-B3A0573DE8B4}"/>
    <cellStyle name="SAPBEXHLevel0 3 2 2 2 2" xfId="30529" xr:uid="{F18A8039-9B19-49A6-A455-2595DC0DEE9F}"/>
    <cellStyle name="SAPBEXHLevel0 3 2 2 3" xfId="26760" xr:uid="{E6C78D4B-F04D-4E6F-B512-49D50156AE25}"/>
    <cellStyle name="SAPBEXHLevel0 3 2 2 4" xfId="47935" xr:uid="{386B57A2-E4C5-44B2-8A19-A19F8845962F}"/>
    <cellStyle name="SAPBEXHLevel0 3 2 3" xfId="7472" xr:uid="{1A776E39-B020-4691-A9BB-9D1EF55A833C}"/>
    <cellStyle name="SAPBEXHLevel0 3 2 3 2" xfId="28962" xr:uid="{A32B5F22-F7A8-4D6A-AFCE-46447F6E8DC1}"/>
    <cellStyle name="SAPBEXHLevel0 3 2 4" xfId="25187" xr:uid="{11E84B93-56BF-49AA-9C59-3A9DDBB865D6}"/>
    <cellStyle name="SAPBEXHLevel0 3 2 5" xfId="46199" xr:uid="{21F10BD7-5F9B-4CE6-8E0A-024B4C2D56BD}"/>
    <cellStyle name="SAPBEXHLevel0 3 3" xfId="5269" xr:uid="{4C672B1D-D8F4-4873-82CB-EE9B145AE277}"/>
    <cellStyle name="SAPBEXHLevel0 3 3 2" xfId="9038" xr:uid="{52DF92C3-1F7A-47E6-934D-7FF5EB7B819C}"/>
    <cellStyle name="SAPBEXHLevel0 3 3 2 2" xfId="30528" xr:uid="{21B04930-93E2-40FB-B1AA-50011FDCA6E6}"/>
    <cellStyle name="SAPBEXHLevel0 3 3 3" xfId="26759" xr:uid="{B52232E3-0915-407F-B1F9-F3AF3C788A1E}"/>
    <cellStyle name="SAPBEXHLevel0 3 3 4" xfId="47934" xr:uid="{1B7364AE-6177-4DE4-A2D6-220F5C1A7B2E}"/>
    <cellStyle name="SAPBEXHLevel0 3 4" xfId="7471" xr:uid="{8B8C9246-0745-475D-A67A-B91CF3465E4B}"/>
    <cellStyle name="SAPBEXHLevel0 3 4 2" xfId="28961" xr:uid="{0D96D078-83E8-48FF-9A76-C990E7BA4D9E}"/>
    <cellStyle name="SAPBEXHLevel0 3 5" xfId="25186" xr:uid="{3E00D899-8F8B-4F39-A009-603987D7BA11}"/>
    <cellStyle name="SAPBEXHLevel0 3 6" xfId="46198" xr:uid="{D7A21C96-0E2C-4BD7-8D9C-A19FE2C56B07}"/>
    <cellStyle name="SAPBEXHLevel0 4" xfId="3656" xr:uid="{ABC46F45-D344-465D-AA18-3E43A52B6E80}"/>
    <cellStyle name="SAPBEXHLevel0 4 2" xfId="3657" xr:uid="{44A5D01B-781D-414F-936D-3FF312D16EAE}"/>
    <cellStyle name="SAPBEXHLevel0 4 2 2" xfId="5272" xr:uid="{FD406306-E420-4D09-A94F-52CE26569FCD}"/>
    <cellStyle name="SAPBEXHLevel0 4 2 2 2" xfId="9041" xr:uid="{25D95E1F-F991-4B6F-A4E5-306C9B4AAFA9}"/>
    <cellStyle name="SAPBEXHLevel0 4 2 2 2 2" xfId="30531" xr:uid="{FF3494DC-2B0E-4E97-8B40-96C7157624E4}"/>
    <cellStyle name="SAPBEXHLevel0 4 2 2 3" xfId="26762" xr:uid="{A09B6D58-3A58-4CC4-9501-C1E92F79D120}"/>
    <cellStyle name="SAPBEXHLevel0 4 2 2 4" xfId="47937" xr:uid="{2DDA6752-9F95-41D6-ADB8-2DC8657AB5B3}"/>
    <cellStyle name="SAPBEXHLevel0 4 2 3" xfId="7474" xr:uid="{69153E2D-0E00-4F78-B665-F194906CE388}"/>
    <cellStyle name="SAPBEXHLevel0 4 2 3 2" xfId="28964" xr:uid="{87A6BF82-F12C-413C-B12E-10F845956E9D}"/>
    <cellStyle name="SAPBEXHLevel0 4 2 4" xfId="25189" xr:uid="{8C4ECAF7-F653-408A-B97B-02CCECDA5DEC}"/>
    <cellStyle name="SAPBEXHLevel0 4 2 5" xfId="46201" xr:uid="{498B723D-1B51-4062-B53F-A1DE12E7EB04}"/>
    <cellStyle name="SAPBEXHLevel0 4 3" xfId="5271" xr:uid="{0F142204-EDD7-4F3C-A365-D9D37550F2B9}"/>
    <cellStyle name="SAPBEXHLevel0 4 3 2" xfId="9040" xr:uid="{C2D1F734-57B8-4E13-9556-5F2462A64705}"/>
    <cellStyle name="SAPBEXHLevel0 4 3 2 2" xfId="30530" xr:uid="{546AE633-C9AF-4BBB-9546-DD6900A73811}"/>
    <cellStyle name="SAPBEXHLevel0 4 3 3" xfId="26761" xr:uid="{47C2EF0B-0476-407A-8624-FC0D6DE47F44}"/>
    <cellStyle name="SAPBEXHLevel0 4 3 4" xfId="47936" xr:uid="{B4D8D897-3C70-45CD-BBDF-097195AF69D8}"/>
    <cellStyle name="SAPBEXHLevel0 4 4" xfId="7473" xr:uid="{302D9ED5-E006-4289-AFE6-DF19D5D02EBC}"/>
    <cellStyle name="SAPBEXHLevel0 4 4 2" xfId="28963" xr:uid="{C85F07C0-2835-4643-A2CB-CC9EF18D9B24}"/>
    <cellStyle name="SAPBEXHLevel0 4 5" xfId="25188" xr:uid="{C309930F-B6F7-44BB-B9BB-F70DEF7E1A77}"/>
    <cellStyle name="SAPBEXHLevel0 4 6" xfId="46200" xr:uid="{98D6FE45-5CB4-46BD-B298-93B0E70C5EAD}"/>
    <cellStyle name="SAPBEXHLevel0 5" xfId="3658" xr:uid="{AE107349-4243-45DC-BC70-D22520C9CD83}"/>
    <cellStyle name="SAPBEXHLevel0 5 2" xfId="3659" xr:uid="{ACD64573-4541-4DF2-BD50-31986A3985F9}"/>
    <cellStyle name="SAPBEXHLevel0 5 2 2" xfId="5274" xr:uid="{0A8DA023-8723-4438-AB38-17774376EC64}"/>
    <cellStyle name="SAPBEXHLevel0 5 2 2 2" xfId="9043" xr:uid="{97240D26-AD39-43BC-ABC8-9DB5B00822AD}"/>
    <cellStyle name="SAPBEXHLevel0 5 2 2 2 2" xfId="30533" xr:uid="{D985E439-606C-4724-A802-8530F735E7A6}"/>
    <cellStyle name="SAPBEXHLevel0 5 2 2 3" xfId="26764" xr:uid="{9E902CFC-65C8-4E1B-9724-F2443222926A}"/>
    <cellStyle name="SAPBEXHLevel0 5 2 2 4" xfId="47939" xr:uid="{CF8D444D-7BFC-4C73-ADD6-0CBBEEF25176}"/>
    <cellStyle name="SAPBEXHLevel0 5 2 3" xfId="7476" xr:uid="{058205CB-5EB1-4344-AE8D-28EECCCD1D66}"/>
    <cellStyle name="SAPBEXHLevel0 5 2 3 2" xfId="28966" xr:uid="{E830C110-947C-423D-B137-3286396C14FA}"/>
    <cellStyle name="SAPBEXHLevel0 5 2 4" xfId="25191" xr:uid="{23C1C818-BD58-4AA8-9722-10C73EF8513B}"/>
    <cellStyle name="SAPBEXHLevel0 5 2 5" xfId="46203" xr:uid="{8949136C-153E-4160-AFC2-1098A43BB7B6}"/>
    <cellStyle name="SAPBEXHLevel0 5 3" xfId="5273" xr:uid="{016A81B8-5B3A-4498-A9E2-DB9A71EC4DC2}"/>
    <cellStyle name="SAPBEXHLevel0 5 3 2" xfId="9042" xr:uid="{CB56436F-ACBB-4EF0-8A9C-BF461DC1DC0F}"/>
    <cellStyle name="SAPBEXHLevel0 5 3 2 2" xfId="30532" xr:uid="{4A46DCA7-D624-4146-A467-9708DADABAF8}"/>
    <cellStyle name="SAPBEXHLevel0 5 3 3" xfId="26763" xr:uid="{5D0B4016-535A-4C1A-A851-54E3973B2F5A}"/>
    <cellStyle name="SAPBEXHLevel0 5 3 4" xfId="47938" xr:uid="{7C32F635-0974-4A67-A010-36E4995B4CD1}"/>
    <cellStyle name="SAPBEXHLevel0 5 4" xfId="7475" xr:uid="{5A2F3B6E-BB8B-4740-9CEF-C07ADE314D0B}"/>
    <cellStyle name="SAPBEXHLevel0 5 4 2" xfId="28965" xr:uid="{2F94D3B1-AB89-47DB-9EA6-6620B631E695}"/>
    <cellStyle name="SAPBEXHLevel0 5 5" xfId="25190" xr:uid="{1EC850FE-CACB-4C59-B684-D68D7DD2BB09}"/>
    <cellStyle name="SAPBEXHLevel0 5 6" xfId="46202" xr:uid="{12A8084B-E43F-4272-A124-93ADA60BB4D7}"/>
    <cellStyle name="SAPBEXHLevel0 6" xfId="3660" xr:uid="{1AA7A706-AEB7-44A0-A9C7-D7C4540A0614}"/>
    <cellStyle name="SAPBEXHLevel0 6 2" xfId="3661" xr:uid="{D2CB2A0A-529E-40FB-9C07-09A5BCD4C8F3}"/>
    <cellStyle name="SAPBEXHLevel0 6 2 2" xfId="5276" xr:uid="{954017EA-7061-44A5-BCF9-4C4C217B8963}"/>
    <cellStyle name="SAPBEXHLevel0 6 2 2 2" xfId="9045" xr:uid="{43C4EF7D-5FC3-4DB1-A239-A96325FB3B71}"/>
    <cellStyle name="SAPBEXHLevel0 6 2 2 2 2" xfId="30535" xr:uid="{FC9A93B5-4235-4A6E-A994-CFEDD9F6DB6C}"/>
    <cellStyle name="SAPBEXHLevel0 6 2 2 3" xfId="26766" xr:uid="{0C71CD2B-AF53-4540-B96B-8BC930231165}"/>
    <cellStyle name="SAPBEXHLevel0 6 2 2 4" xfId="47941" xr:uid="{A8DA84B3-8E10-4305-997B-0547F17012A6}"/>
    <cellStyle name="SAPBEXHLevel0 6 2 3" xfId="7478" xr:uid="{50FACD25-65FD-4AA9-82DF-88E6DEBE5A74}"/>
    <cellStyle name="SAPBEXHLevel0 6 2 3 2" xfId="28968" xr:uid="{D72E7965-EA67-411B-BB9D-A52DFC27AFC4}"/>
    <cellStyle name="SAPBEXHLevel0 6 2 4" xfId="25193" xr:uid="{4AA7E04D-4598-456F-A06C-281AF36B22C5}"/>
    <cellStyle name="SAPBEXHLevel0 6 2 5" xfId="46205" xr:uid="{06F3BDA1-539F-4D2E-ADD6-D02E896027D8}"/>
    <cellStyle name="SAPBEXHLevel0 6 3" xfId="5275" xr:uid="{087788C0-6438-4705-9ABB-061E321AEF4F}"/>
    <cellStyle name="SAPBEXHLevel0 6 3 2" xfId="9044" xr:uid="{98352465-9725-463A-930B-7C177DC18906}"/>
    <cellStyle name="SAPBEXHLevel0 6 3 2 2" xfId="30534" xr:uid="{939D2AA4-846C-4726-8443-09D10B183B8E}"/>
    <cellStyle name="SAPBEXHLevel0 6 3 3" xfId="26765" xr:uid="{D76725E7-3C01-48EA-901A-32FE8A7715C7}"/>
    <cellStyle name="SAPBEXHLevel0 6 3 4" xfId="47940" xr:uid="{881281B8-A794-4141-8ED9-6120AF98B1A8}"/>
    <cellStyle name="SAPBEXHLevel0 6 4" xfId="7477" xr:uid="{B038DDDA-AF30-4679-8FCD-1F7F2B5EAC35}"/>
    <cellStyle name="SAPBEXHLevel0 6 4 2" xfId="28967" xr:uid="{D266B724-3C43-4F87-9899-4ACD4520F92E}"/>
    <cellStyle name="SAPBEXHLevel0 6 5" xfId="25192" xr:uid="{5A88A41B-4994-4A37-8231-318A1FDA83B2}"/>
    <cellStyle name="SAPBEXHLevel0 6 6" xfId="46204" xr:uid="{7E1B4E61-B1A2-4D4D-976B-7E88083ABBFC}"/>
    <cellStyle name="SAPBEXHLevel0 7" xfId="3662" xr:uid="{27A485B3-93F6-46EB-9563-023E9C1E5DAD}"/>
    <cellStyle name="SAPBEXHLevel0 7 2" xfId="3663" xr:uid="{20D8D1BC-3D77-48A2-ADB6-273B7EA59344}"/>
    <cellStyle name="SAPBEXHLevel0 7 2 2" xfId="5278" xr:uid="{84F7C60C-BC0D-4F9F-BE1D-BA5FA89D2E84}"/>
    <cellStyle name="SAPBEXHLevel0 7 2 2 2" xfId="9047" xr:uid="{99153FAD-D4AC-4704-BC1B-AF949A577A9A}"/>
    <cellStyle name="SAPBEXHLevel0 7 2 2 2 2" xfId="30537" xr:uid="{C2402053-A53B-43CC-8E41-ECF6673AE806}"/>
    <cellStyle name="SAPBEXHLevel0 7 2 2 3" xfId="26768" xr:uid="{44441327-6ED9-481B-A599-C9588A5921CA}"/>
    <cellStyle name="SAPBEXHLevel0 7 2 2 4" xfId="47943" xr:uid="{F579D84B-EC2B-41BE-8BD7-D7AD3F94E818}"/>
    <cellStyle name="SAPBEXHLevel0 7 2 3" xfId="7480" xr:uid="{D534B7C5-50AE-43DB-BA2B-9572459ED68D}"/>
    <cellStyle name="SAPBEXHLevel0 7 2 3 2" xfId="28970" xr:uid="{D28B8347-979D-4A0D-B68A-4EA85B8F5BB4}"/>
    <cellStyle name="SAPBEXHLevel0 7 2 4" xfId="25195" xr:uid="{A74004B2-E791-4104-9647-CE0F229956D0}"/>
    <cellStyle name="SAPBEXHLevel0 7 2 5" xfId="46207" xr:uid="{EB95F67A-4A66-422C-B4CB-3BEEA27CAD59}"/>
    <cellStyle name="SAPBEXHLevel0 7 3" xfId="5277" xr:uid="{C05646CC-522A-448D-8E65-DA31D2A2DD10}"/>
    <cellStyle name="SAPBEXHLevel0 7 3 2" xfId="9046" xr:uid="{8EEABE3D-F994-41F7-B971-C49ADCED4E10}"/>
    <cellStyle name="SAPBEXHLevel0 7 3 2 2" xfId="30536" xr:uid="{A36208C8-AAA1-487E-89B1-F3E01832A8CE}"/>
    <cellStyle name="SAPBEXHLevel0 7 3 3" xfId="26767" xr:uid="{6C5D5A98-7D30-429D-848A-6A715DEE2715}"/>
    <cellStyle name="SAPBEXHLevel0 7 3 4" xfId="47942" xr:uid="{F2500F64-C0AC-4FC5-8C3D-A17C7F6D257C}"/>
    <cellStyle name="SAPBEXHLevel0 7 4" xfId="7479" xr:uid="{19D97BFB-FCD9-4B56-A033-C68FEC0C9403}"/>
    <cellStyle name="SAPBEXHLevel0 7 4 2" xfId="28969" xr:uid="{CDB42A0F-E750-4F85-ABFE-C25F16EDFEE9}"/>
    <cellStyle name="SAPBEXHLevel0 7 5" xfId="25194" xr:uid="{76300248-BF33-4D64-94B2-46CBBC253380}"/>
    <cellStyle name="SAPBEXHLevel0 7 6" xfId="46206" xr:uid="{42A2762A-5EE5-463F-8E56-372385BEA0E4}"/>
    <cellStyle name="SAPBEXHLevel0 8" xfId="3664" xr:uid="{5A9EE716-F01D-4CA9-9D10-F7E9B3A6A102}"/>
    <cellStyle name="SAPBEXHLevel0 8 2" xfId="3665" xr:uid="{1C8C3EA0-F652-415F-88AB-159AD2A4773F}"/>
    <cellStyle name="SAPBEXHLevel0 8 2 2" xfId="5280" xr:uid="{14584323-0011-4FB7-8E37-73EEB8434152}"/>
    <cellStyle name="SAPBEXHLevel0 8 2 2 2" xfId="9049" xr:uid="{38393C10-8DEE-481A-BA54-B8851C7C6A0A}"/>
    <cellStyle name="SAPBEXHLevel0 8 2 2 2 2" xfId="30539" xr:uid="{EBED4CCE-8C9F-4919-8D23-A5B3DA09746A}"/>
    <cellStyle name="SAPBEXHLevel0 8 2 2 3" xfId="26770" xr:uid="{28CE8E32-52D3-471F-903B-FC3CAB8945CC}"/>
    <cellStyle name="SAPBEXHLevel0 8 2 2 4" xfId="47945" xr:uid="{6AD8C287-42A6-4802-9717-88C96C4764BC}"/>
    <cellStyle name="SAPBEXHLevel0 8 2 3" xfId="7482" xr:uid="{015FD63D-CF16-4187-BA11-C24FA525DB51}"/>
    <cellStyle name="SAPBEXHLevel0 8 2 3 2" xfId="28972" xr:uid="{8C43103A-C4C3-4735-B9C3-4E9381775186}"/>
    <cellStyle name="SAPBEXHLevel0 8 2 4" xfId="25197" xr:uid="{BD3D32F2-F695-4805-9606-58005380C924}"/>
    <cellStyle name="SAPBEXHLevel0 8 2 5" xfId="46209" xr:uid="{D1B851E9-FECE-40A0-B5C2-0F84D8FFA64C}"/>
    <cellStyle name="SAPBEXHLevel0 8 3" xfId="5279" xr:uid="{80ED1805-F178-401B-88E4-878477E5E40F}"/>
    <cellStyle name="SAPBEXHLevel0 8 3 2" xfId="9048" xr:uid="{C032C23F-0026-45CA-A099-779BC73B07DF}"/>
    <cellStyle name="SAPBEXHLevel0 8 3 2 2" xfId="30538" xr:uid="{51E16C28-F2D9-4FE3-AD90-21399D1B9BA0}"/>
    <cellStyle name="SAPBEXHLevel0 8 3 3" xfId="26769" xr:uid="{214BE16D-DFB1-43A4-8870-CCE59CFA8B4A}"/>
    <cellStyle name="SAPBEXHLevel0 8 3 4" xfId="47944" xr:uid="{9ADE6FF9-5AE4-46D1-8CCD-FE7F44C3B65E}"/>
    <cellStyle name="SAPBEXHLevel0 8 4" xfId="7481" xr:uid="{6FC5C008-D75B-40FC-BF29-80E2E8CB0C07}"/>
    <cellStyle name="SAPBEXHLevel0 8 4 2" xfId="28971" xr:uid="{567767A4-1A8F-41A9-A1E2-097E849519E7}"/>
    <cellStyle name="SAPBEXHLevel0 8 5" xfId="25196" xr:uid="{588EFED6-800B-4A00-8DAC-2E7BCAE94783}"/>
    <cellStyle name="SAPBEXHLevel0 8 6" xfId="46208" xr:uid="{6324E510-EAA6-427C-A49C-2041A6B0BD77}"/>
    <cellStyle name="SAPBEXHLevel0 9" xfId="3666" xr:uid="{58293F70-8DE1-4B30-8DAF-6DAF804E0961}"/>
    <cellStyle name="SAPBEXHLevel0 9 2" xfId="3667" xr:uid="{58CF053B-E84E-4798-A5E0-03541212ACE5}"/>
    <cellStyle name="SAPBEXHLevel0 9 2 2" xfId="5282" xr:uid="{91E93183-CCE6-4D7C-BE45-9B235CB830E8}"/>
    <cellStyle name="SAPBEXHLevel0 9 2 2 2" xfId="9051" xr:uid="{950DE310-93B0-4F33-9DF1-B46655A6583D}"/>
    <cellStyle name="SAPBEXHLevel0 9 2 2 2 2" xfId="30541" xr:uid="{4E0DA018-10C8-4550-8904-902D9C818A5D}"/>
    <cellStyle name="SAPBEXHLevel0 9 2 2 3" xfId="26772" xr:uid="{4433142D-3D66-430C-A86C-E033B7AC28B0}"/>
    <cellStyle name="SAPBEXHLevel0 9 2 2 4" xfId="47947" xr:uid="{7B80556F-5F21-4D51-A235-3459800AB7F6}"/>
    <cellStyle name="SAPBEXHLevel0 9 2 3" xfId="7484" xr:uid="{AE356DA8-939A-434D-894B-EDBF236AB28D}"/>
    <cellStyle name="SAPBEXHLevel0 9 2 3 2" xfId="28974" xr:uid="{E11E7754-1E32-474C-ACDF-93AD77E3FCDC}"/>
    <cellStyle name="SAPBEXHLevel0 9 2 4" xfId="25199" xr:uid="{C168B313-1912-485F-9EC3-44B8AB1F278A}"/>
    <cellStyle name="SAPBEXHLevel0 9 2 5" xfId="46211" xr:uid="{AAFA53D5-395B-47DA-97C2-ED94E39E08CE}"/>
    <cellStyle name="SAPBEXHLevel0 9 3" xfId="5281" xr:uid="{0ECD9BFC-1BAB-4542-8FDD-1D1831444463}"/>
    <cellStyle name="SAPBEXHLevel0 9 3 2" xfId="9050" xr:uid="{1882F124-63EB-4C97-9872-63EC91E86C7C}"/>
    <cellStyle name="SAPBEXHLevel0 9 3 2 2" xfId="30540" xr:uid="{E4A32AFA-5674-40E7-AF85-A8860E10E005}"/>
    <cellStyle name="SAPBEXHLevel0 9 3 3" xfId="26771" xr:uid="{CB954182-6795-4F7E-9EE6-512FEA2EC87F}"/>
    <cellStyle name="SAPBEXHLevel0 9 3 4" xfId="47946" xr:uid="{8D21FC9D-A2E4-4C0E-86B2-9F623224CA5C}"/>
    <cellStyle name="SAPBEXHLevel0 9 4" xfId="7483" xr:uid="{F8316691-22C7-4690-BDB8-CA0010FA6BC4}"/>
    <cellStyle name="SAPBEXHLevel0 9 4 2" xfId="28973" xr:uid="{DFE48ED3-995D-415E-AF64-37C8FDC19652}"/>
    <cellStyle name="SAPBEXHLevel0 9 5" xfId="25198" xr:uid="{9E2E5211-E374-4608-933F-FFA5BC8857C2}"/>
    <cellStyle name="SAPBEXHLevel0 9 6" xfId="46210" xr:uid="{A4FA9786-7C7F-4693-A1D8-B01AB76D2070}"/>
    <cellStyle name="SAPBEXHLevel0X" xfId="3668" xr:uid="{66A524AB-BB73-424A-9B83-1F0DA2D7EA21}"/>
    <cellStyle name="SAPBEXHLevel0X 10" xfId="3669" xr:uid="{122174DE-0A1C-41EA-84A4-9E2D70D8D035}"/>
    <cellStyle name="SAPBEXHLevel0X 10 2" xfId="5284" xr:uid="{7D9892DA-27ED-470E-869A-9C3885742A4E}"/>
    <cellStyle name="SAPBEXHLevel0X 10 2 2" xfId="9053" xr:uid="{74DE3DBA-1A84-436D-B541-E3BF29BE637B}"/>
    <cellStyle name="SAPBEXHLevel0X 10 2 2 2" xfId="30543" xr:uid="{C88670A8-B2AF-4275-B405-CD47909B50AE}"/>
    <cellStyle name="SAPBEXHLevel0X 10 2 3" xfId="26774" xr:uid="{4D93D2DF-FE76-4DFC-AB29-35F2700058D9}"/>
    <cellStyle name="SAPBEXHLevel0X 10 2 4" xfId="47949" xr:uid="{707B839D-A813-4E01-9E0D-2407C8F2FD69}"/>
    <cellStyle name="SAPBEXHLevel0X 10 3" xfId="7486" xr:uid="{FED0B9D7-BEF8-4458-8681-1AA632635580}"/>
    <cellStyle name="SAPBEXHLevel0X 10 3 2" xfId="28976" xr:uid="{C28EC605-64C7-4EA0-BA71-5F5DA1F95185}"/>
    <cellStyle name="SAPBEXHLevel0X 10 4" xfId="25201" xr:uid="{1194EA7B-26BC-4314-B313-7DB111098D02}"/>
    <cellStyle name="SAPBEXHLevel0X 10 5" xfId="46213" xr:uid="{A91D027D-F272-4CCD-91AE-813B53A02566}"/>
    <cellStyle name="SAPBEXHLevel0X 11" xfId="3670" xr:uid="{A79F55CE-24EF-4C68-BA9C-EFFC1DB54F72}"/>
    <cellStyle name="SAPBEXHLevel0X 11 2" xfId="5285" xr:uid="{905824FC-19FE-4D39-852D-D17BCE9B6A5D}"/>
    <cellStyle name="SAPBEXHLevel0X 11 2 2" xfId="9054" xr:uid="{4691B6E8-7B99-47B2-B2CC-215DF2B57992}"/>
    <cellStyle name="SAPBEXHLevel0X 11 2 2 2" xfId="30544" xr:uid="{376A7EF9-CFE9-494F-9CB9-AF37C127171C}"/>
    <cellStyle name="SAPBEXHLevel0X 11 2 3" xfId="26775" xr:uid="{D40A4228-1BBD-4FE4-B122-4C2044861C1D}"/>
    <cellStyle name="SAPBEXHLevel0X 11 2 4" xfId="47950" xr:uid="{86C33EDB-742B-4E0E-9626-E86A91CB0A73}"/>
    <cellStyle name="SAPBEXHLevel0X 11 3" xfId="7487" xr:uid="{E19E9BE1-64EC-43B0-AA99-6BD3EA9CCD64}"/>
    <cellStyle name="SAPBEXHLevel0X 11 3 2" xfId="28977" xr:uid="{4E903A0E-CAC7-4A25-947C-21443973D806}"/>
    <cellStyle name="SAPBEXHLevel0X 11 4" xfId="25202" xr:uid="{4E684C49-D4EF-4CE5-AE15-F175E490A2B8}"/>
    <cellStyle name="SAPBEXHLevel0X 11 5" xfId="46214" xr:uid="{75AB417D-903A-4D5C-9612-FDF02336F83C}"/>
    <cellStyle name="SAPBEXHLevel0X 12" xfId="3671" xr:uid="{EFA08108-163B-4A0A-BA31-137A058178B2}"/>
    <cellStyle name="SAPBEXHLevel0X 12 2" xfId="5286" xr:uid="{5DB12E06-A583-4E9C-B270-419017F8369E}"/>
    <cellStyle name="SAPBEXHLevel0X 12 2 2" xfId="9055" xr:uid="{955F7276-1007-4CB8-B8E5-EF26FA288806}"/>
    <cellStyle name="SAPBEXHLevel0X 12 2 2 2" xfId="30545" xr:uid="{AE529FA6-2E17-4336-B467-E1EE81615798}"/>
    <cellStyle name="SAPBEXHLevel0X 12 2 3" xfId="26776" xr:uid="{94CD03A4-6D4C-4364-86CB-0E439A9F6A50}"/>
    <cellStyle name="SAPBEXHLevel0X 12 2 4" xfId="47951" xr:uid="{AD403ED5-9F54-4392-A7DF-E1C9EE038B89}"/>
    <cellStyle name="SAPBEXHLevel0X 12 3" xfId="7488" xr:uid="{AD18C865-78EF-4A70-9B18-C7D33E7B224A}"/>
    <cellStyle name="SAPBEXHLevel0X 12 3 2" xfId="28978" xr:uid="{770F4426-84DA-4C53-A832-4C901D44A4B8}"/>
    <cellStyle name="SAPBEXHLevel0X 12 4" xfId="25203" xr:uid="{24D0178E-4780-4762-BD8A-990AD8372267}"/>
    <cellStyle name="SAPBEXHLevel0X 12 5" xfId="46215" xr:uid="{B7E9EDAB-CD43-427C-9424-F77EDB43286E}"/>
    <cellStyle name="SAPBEXHLevel0X 13" xfId="3672" xr:uid="{51FC8798-F994-4A26-B273-FEAB5501435A}"/>
    <cellStyle name="SAPBEXHLevel0X 13 2" xfId="5287" xr:uid="{CDB3F9AD-F633-4844-988D-ECD3640EA925}"/>
    <cellStyle name="SAPBEXHLevel0X 13 2 2" xfId="9056" xr:uid="{9FF0CCD9-0F58-4BAF-B25C-FFC7425DA581}"/>
    <cellStyle name="SAPBEXHLevel0X 13 2 2 2" xfId="30546" xr:uid="{E3C96689-67E4-43B8-AD3E-9B3887AEFCBF}"/>
    <cellStyle name="SAPBEXHLevel0X 13 2 3" xfId="26777" xr:uid="{ACBDF276-A79B-4409-B045-AB9B3DB9B5C0}"/>
    <cellStyle name="SAPBEXHLevel0X 13 2 4" xfId="47952" xr:uid="{DAC41DBE-9E30-4801-81D5-9175A692E023}"/>
    <cellStyle name="SAPBEXHLevel0X 13 3" xfId="7489" xr:uid="{4F17303B-D597-4A04-A7E9-040ADFF1070E}"/>
    <cellStyle name="SAPBEXHLevel0X 13 3 2" xfId="28979" xr:uid="{DEB6528B-2C4A-458F-8417-AE6DA35423BB}"/>
    <cellStyle name="SAPBEXHLevel0X 13 4" xfId="25204" xr:uid="{3D9B6BF9-4560-42AB-96E2-87E0C73C35A1}"/>
    <cellStyle name="SAPBEXHLevel0X 13 5" xfId="46216" xr:uid="{B4F2F365-D34E-4CAD-8415-2D29C6F498CC}"/>
    <cellStyle name="SAPBEXHLevel0X 14" xfId="3673" xr:uid="{7169CE0A-20B1-4244-87F5-4DE8F84CB1EF}"/>
    <cellStyle name="SAPBEXHLevel0X 14 2" xfId="5288" xr:uid="{B5968CD3-D655-4873-8A45-CC65F4F880D1}"/>
    <cellStyle name="SAPBEXHLevel0X 14 2 2" xfId="9057" xr:uid="{E6766A5E-7D46-42CF-958C-DB7CD34115D5}"/>
    <cellStyle name="SAPBEXHLevel0X 14 2 2 2" xfId="30547" xr:uid="{229E076B-1635-4B2E-9417-4D4F6348F47A}"/>
    <cellStyle name="SAPBEXHLevel0X 14 2 3" xfId="26778" xr:uid="{3F6B16E2-C1BF-4765-BB47-ECF248DA45F8}"/>
    <cellStyle name="SAPBEXHLevel0X 14 2 4" xfId="47953" xr:uid="{0B234768-F812-403C-8A01-11994F13EABB}"/>
    <cellStyle name="SAPBEXHLevel0X 14 3" xfId="7490" xr:uid="{90B70860-C432-4B08-9371-FDAC32210688}"/>
    <cellStyle name="SAPBEXHLevel0X 14 3 2" xfId="28980" xr:uid="{8643F81F-3BBC-4B2F-AE19-1C56A23B01DF}"/>
    <cellStyle name="SAPBEXHLevel0X 14 4" xfId="25205" xr:uid="{E3A08CCB-FD3E-4551-91C9-905ED52F0175}"/>
    <cellStyle name="SAPBEXHLevel0X 14 5" xfId="46217" xr:uid="{C8F614E6-CC48-4C15-8D9C-66A7F256C5CB}"/>
    <cellStyle name="SAPBEXHLevel0X 15" xfId="3674" xr:uid="{F2BD8088-1DF9-4387-9DC5-A5FF071BC2DF}"/>
    <cellStyle name="SAPBEXHLevel0X 15 2" xfId="5289" xr:uid="{2913E107-3E96-454A-BEDA-C65B2C201A21}"/>
    <cellStyle name="SAPBEXHLevel0X 15 2 2" xfId="9058" xr:uid="{BD94B880-2BA2-49A7-9F50-EC1045346179}"/>
    <cellStyle name="SAPBEXHLevel0X 15 2 2 2" xfId="30548" xr:uid="{B360F4C3-8C02-4583-AE0B-CA7312326BEE}"/>
    <cellStyle name="SAPBEXHLevel0X 15 2 3" xfId="26779" xr:uid="{30175FE7-B977-4651-9134-A6B0A1818F26}"/>
    <cellStyle name="SAPBEXHLevel0X 15 2 4" xfId="47954" xr:uid="{9D1A58EB-33F1-418D-A5E5-3E3FC727FAC3}"/>
    <cellStyle name="SAPBEXHLevel0X 15 3" xfId="7491" xr:uid="{DB962AB3-3033-4881-BEBF-F1BB3998158E}"/>
    <cellStyle name="SAPBEXHLevel0X 15 3 2" xfId="28981" xr:uid="{83743FEE-02B2-4FAB-AA3D-60AD60610881}"/>
    <cellStyle name="SAPBEXHLevel0X 15 4" xfId="25206" xr:uid="{3C451F5A-A4BC-41BC-B4DB-016F94D6F19B}"/>
    <cellStyle name="SAPBEXHLevel0X 15 5" xfId="46218" xr:uid="{9C51590C-4329-4249-9EC4-DEBDD510E94D}"/>
    <cellStyle name="SAPBEXHLevel0X 16" xfId="3675" xr:uid="{2AE63C9F-59A6-49C7-91D0-B12D6E65F0B1}"/>
    <cellStyle name="SAPBEXHLevel0X 16 2" xfId="5290" xr:uid="{AA66BE57-334B-4B39-881D-B724E93C264D}"/>
    <cellStyle name="SAPBEXHLevel0X 16 2 2" xfId="9059" xr:uid="{282CF4B3-7947-4200-BEF1-24E022C70FF1}"/>
    <cellStyle name="SAPBEXHLevel0X 16 2 2 2" xfId="30549" xr:uid="{D92E1D9F-76E9-4CBF-9E7B-11BDF26C574D}"/>
    <cellStyle name="SAPBEXHLevel0X 16 2 3" xfId="26780" xr:uid="{D50F4A72-22B1-4DD8-9357-0261AD971A4B}"/>
    <cellStyle name="SAPBEXHLevel0X 16 2 4" xfId="47955" xr:uid="{4D9A11AF-A326-49F0-AB22-C7A8C1060F01}"/>
    <cellStyle name="SAPBEXHLevel0X 16 3" xfId="7492" xr:uid="{29AD7084-9A10-4619-8B84-94134203C474}"/>
    <cellStyle name="SAPBEXHLevel0X 16 3 2" xfId="28982" xr:uid="{6B94EE61-D3DE-4A2B-BB6D-5295557170CA}"/>
    <cellStyle name="SAPBEXHLevel0X 16 4" xfId="25207" xr:uid="{EF0D456A-E0BD-4D1A-BC84-99A8A4E0165E}"/>
    <cellStyle name="SAPBEXHLevel0X 16 5" xfId="46219" xr:uid="{0D999B42-DFC9-4832-B7EC-EDBAAD999474}"/>
    <cellStyle name="SAPBEXHLevel0X 17" xfId="3676" xr:uid="{60403A00-9692-4789-942B-892E75A591E9}"/>
    <cellStyle name="SAPBEXHLevel0X 17 2" xfId="5291" xr:uid="{43EC8F9C-D47C-409D-8C19-538F20C63EAB}"/>
    <cellStyle name="SAPBEXHLevel0X 17 2 2" xfId="9060" xr:uid="{9D117BBE-E5A0-4D3E-9219-CD8FA91EEC37}"/>
    <cellStyle name="SAPBEXHLevel0X 17 2 2 2" xfId="30550" xr:uid="{5F2DCA8A-4539-45FE-82AE-7CB3490293F2}"/>
    <cellStyle name="SAPBEXHLevel0X 17 2 3" xfId="26781" xr:uid="{5C75ACCB-8454-4209-B4FF-F23EA0E1BDAC}"/>
    <cellStyle name="SAPBEXHLevel0X 17 2 4" xfId="47956" xr:uid="{CFCF57D0-E234-4A1C-BEC6-773C2F724E57}"/>
    <cellStyle name="SAPBEXHLevel0X 17 3" xfId="7493" xr:uid="{F6B3C423-0E99-4C43-AFBC-B4E3D1EA6570}"/>
    <cellStyle name="SAPBEXHLevel0X 17 3 2" xfId="28983" xr:uid="{C3B1413F-D1F0-40F4-9C44-BF736F033DCB}"/>
    <cellStyle name="SAPBEXHLevel0X 17 4" xfId="25208" xr:uid="{9ADC4FCF-D0DF-4768-880A-064F2EF6E27F}"/>
    <cellStyle name="SAPBEXHLevel0X 17 5" xfId="46220" xr:uid="{A3EFE91B-673C-4647-AEE8-E7EC766F3221}"/>
    <cellStyle name="SAPBEXHLevel0X 18" xfId="3677" xr:uid="{FF13688C-DF6F-4D2B-BDFA-FC6897B9CB67}"/>
    <cellStyle name="SAPBEXHLevel0X 18 2" xfId="5292" xr:uid="{B9200362-9D4D-4F3E-AB11-83E93473345E}"/>
    <cellStyle name="SAPBEXHLevel0X 18 2 2" xfId="9061" xr:uid="{08868B0C-C882-4170-8AE7-3A0011F21BF0}"/>
    <cellStyle name="SAPBEXHLevel0X 18 2 2 2" xfId="30551" xr:uid="{857EDBD4-E5B3-4367-AF22-67B95D3A00AC}"/>
    <cellStyle name="SAPBEXHLevel0X 18 2 3" xfId="26782" xr:uid="{2533317B-D296-484F-BA03-36F159E2EE0A}"/>
    <cellStyle name="SAPBEXHLevel0X 18 2 4" xfId="47957" xr:uid="{285C224D-CD3A-40E4-BE2C-75746D16A251}"/>
    <cellStyle name="SAPBEXHLevel0X 18 3" xfId="7494" xr:uid="{0CE37ECD-0284-4EC1-9BE5-79C70D7EF762}"/>
    <cellStyle name="SAPBEXHLevel0X 18 3 2" xfId="28984" xr:uid="{5829BF18-0E02-4AE2-A97A-80503794BC69}"/>
    <cellStyle name="SAPBEXHLevel0X 18 4" xfId="25209" xr:uid="{38710935-E3C1-4DC3-A5F3-43ACC937634A}"/>
    <cellStyle name="SAPBEXHLevel0X 18 5" xfId="46221" xr:uid="{5029B297-A028-45E2-A5DB-877BC6EE0FB0}"/>
    <cellStyle name="SAPBEXHLevel0X 19" xfId="3678" xr:uid="{1B623C83-510E-4B23-9103-51B0BC964DA3}"/>
    <cellStyle name="SAPBEXHLevel0X 19 2" xfId="5293" xr:uid="{FC5B5352-5D27-400C-83D8-12DBECB84758}"/>
    <cellStyle name="SAPBEXHLevel0X 19 2 2" xfId="9062" xr:uid="{9314EA08-1238-47B7-96E6-803948370EF7}"/>
    <cellStyle name="SAPBEXHLevel0X 19 2 2 2" xfId="30552" xr:uid="{4D76BB6E-FB57-4A66-B992-2553F8FE24E5}"/>
    <cellStyle name="SAPBEXHLevel0X 19 2 3" xfId="26783" xr:uid="{7EA70877-C4E2-4134-AD1B-E9B8DDB93209}"/>
    <cellStyle name="SAPBEXHLevel0X 19 2 4" xfId="47958" xr:uid="{99C036C9-BC63-4FE7-9F38-333DFF511485}"/>
    <cellStyle name="SAPBEXHLevel0X 19 3" xfId="7495" xr:uid="{65115008-E38A-4C41-86C2-7E336A63D17C}"/>
    <cellStyle name="SAPBEXHLevel0X 19 3 2" xfId="28985" xr:uid="{A3C12023-8D9D-4752-B277-7991A0B78DD0}"/>
    <cellStyle name="SAPBEXHLevel0X 19 4" xfId="25210" xr:uid="{1562213E-096A-4E7E-BE1E-6B953B5F5FF0}"/>
    <cellStyle name="SAPBEXHLevel0X 19 5" xfId="46222" xr:uid="{C7CE6B6B-EAF4-4AE2-B237-F544B18FEECE}"/>
    <cellStyle name="SAPBEXHLevel0X 2" xfId="3679" xr:uid="{09E47070-36B4-4697-9D45-2527D492626E}"/>
    <cellStyle name="SAPBEXHLevel0X 2 2" xfId="3680" xr:uid="{44C92F1F-2B75-4129-A1F6-B202FC172B2B}"/>
    <cellStyle name="SAPBEXHLevel0X 2 2 2" xfId="5295" xr:uid="{95A2F192-2015-4BFC-965B-D8767006A40B}"/>
    <cellStyle name="SAPBEXHLevel0X 2 2 2 2" xfId="9064" xr:uid="{75D7B448-48F9-4CE7-AD0D-16FCD5851A8F}"/>
    <cellStyle name="SAPBEXHLevel0X 2 2 2 2 2" xfId="30554" xr:uid="{764A0117-90B1-4BD3-AA27-CC7756E45509}"/>
    <cellStyle name="SAPBEXHLevel0X 2 2 2 3" xfId="26785" xr:uid="{EECD08D3-D4F7-4274-BD38-9E1D10BF46DF}"/>
    <cellStyle name="SAPBEXHLevel0X 2 2 2 4" xfId="47960" xr:uid="{47F64589-FB67-439E-AA23-B41B936DD6E7}"/>
    <cellStyle name="SAPBEXHLevel0X 2 2 3" xfId="7497" xr:uid="{C568F944-85A6-43F8-8D21-C7FA2B45E0EF}"/>
    <cellStyle name="SAPBEXHLevel0X 2 2 3 2" xfId="28987" xr:uid="{D6623099-81C0-4B0C-971C-2B2E64642AEA}"/>
    <cellStyle name="SAPBEXHLevel0X 2 2 4" xfId="25212" xr:uid="{E70E37B7-7547-43E3-89BA-4D0B240528A5}"/>
    <cellStyle name="SAPBEXHLevel0X 2 2 5" xfId="46224" xr:uid="{FBE9F9F5-A1F9-4B34-89D9-ACC357B81C89}"/>
    <cellStyle name="SAPBEXHLevel0X 2 3" xfId="5294" xr:uid="{41BC501D-E9B3-44AE-8B62-1BC32C0D6AD3}"/>
    <cellStyle name="SAPBEXHLevel0X 2 3 2" xfId="9063" xr:uid="{C8FE6BE6-A88E-42D6-96AE-A855156EECDF}"/>
    <cellStyle name="SAPBEXHLevel0X 2 3 2 2" xfId="30553" xr:uid="{A45D0F40-CC96-40B7-B8CD-D38A1BBCFBF5}"/>
    <cellStyle name="SAPBEXHLevel0X 2 3 3" xfId="26784" xr:uid="{96C9FC89-872B-46D0-A5C6-B133CE60B5E7}"/>
    <cellStyle name="SAPBEXHLevel0X 2 3 4" xfId="47959" xr:uid="{C2E9FDE6-6731-4AB4-AF81-E42E19BE0576}"/>
    <cellStyle name="SAPBEXHLevel0X 2 4" xfId="7496" xr:uid="{C18AD66D-3D85-4B36-BF4F-2A166975D8A9}"/>
    <cellStyle name="SAPBEXHLevel0X 2 4 2" xfId="28986" xr:uid="{DD25B759-5D29-4329-8531-C18DDA8BE80B}"/>
    <cellStyle name="SAPBEXHLevel0X 2 5" xfId="25211" xr:uid="{71562ABC-912C-43CB-98E8-C8237869B4E0}"/>
    <cellStyle name="SAPBEXHLevel0X 2 6" xfId="46223" xr:uid="{9A7ADD17-B76A-4725-B8B1-F990B2374D51}"/>
    <cellStyle name="SAPBEXHLevel0X 20" xfId="3681" xr:uid="{1527A909-E53D-46D0-ABCA-C52BE569F1C4}"/>
    <cellStyle name="SAPBEXHLevel0X 20 2" xfId="5296" xr:uid="{71619297-164B-4499-9458-8C937A185354}"/>
    <cellStyle name="SAPBEXHLevel0X 20 2 2" xfId="9065" xr:uid="{0CFE6AF4-AEF7-4E6B-B851-8FE83CF61475}"/>
    <cellStyle name="SAPBEXHLevel0X 20 2 2 2" xfId="30555" xr:uid="{6BECBEC4-4FFB-45DA-AC45-AADD8838ED07}"/>
    <cellStyle name="SAPBEXHLevel0X 20 2 3" xfId="26786" xr:uid="{3D08015B-E43A-490E-B2F1-A599E25C1FDD}"/>
    <cellStyle name="SAPBEXHLevel0X 20 2 4" xfId="47961" xr:uid="{4C63C10D-C67F-4269-8408-8849B3890B36}"/>
    <cellStyle name="SAPBEXHLevel0X 20 3" xfId="7498" xr:uid="{F7D0EC4F-A640-4689-9510-D993817FCC01}"/>
    <cellStyle name="SAPBEXHLevel0X 20 3 2" xfId="28988" xr:uid="{3160B60D-364E-4647-8FF9-0D76DD95A993}"/>
    <cellStyle name="SAPBEXHLevel0X 20 4" xfId="25213" xr:uid="{A34C7362-CB9E-4D40-9604-1D355BE288D2}"/>
    <cellStyle name="SAPBEXHLevel0X 20 5" xfId="46225" xr:uid="{A9836CAA-2988-46E9-8CF8-71FA66125823}"/>
    <cellStyle name="SAPBEXHLevel0X 21" xfId="3682" xr:uid="{2720A8A0-CF86-43B2-AFAF-C6BB5C4FE8F2}"/>
    <cellStyle name="SAPBEXHLevel0X 21 2" xfId="5297" xr:uid="{E3407F18-6385-448D-A437-4A2163787BC3}"/>
    <cellStyle name="SAPBEXHLevel0X 21 2 2" xfId="9066" xr:uid="{A8BB5C20-86E2-4F1C-A7A5-6506E91C0C54}"/>
    <cellStyle name="SAPBEXHLevel0X 21 2 2 2" xfId="30556" xr:uid="{39930910-A4A2-44F9-80BC-8342753B02CD}"/>
    <cellStyle name="SAPBEXHLevel0X 21 2 3" xfId="26787" xr:uid="{98BBDDAA-314E-4419-83E8-EF619350AEC7}"/>
    <cellStyle name="SAPBEXHLevel0X 21 2 4" xfId="47962" xr:uid="{8F0BD133-3DE7-4AF1-858B-932B8EE70ED1}"/>
    <cellStyle name="SAPBEXHLevel0X 21 3" xfId="7499" xr:uid="{AF233559-62E9-4050-825D-26BB0D644E1C}"/>
    <cellStyle name="SAPBEXHLevel0X 21 3 2" xfId="28989" xr:uid="{B55954F7-5050-4CF5-BCC9-689A167811A2}"/>
    <cellStyle name="SAPBEXHLevel0X 21 4" xfId="25214" xr:uid="{8C8D8D19-F3F5-489B-B4D3-A80934AF8617}"/>
    <cellStyle name="SAPBEXHLevel0X 21 5" xfId="46226" xr:uid="{2A3B3A78-B5BB-4EBF-A0C6-FD93CD23CE12}"/>
    <cellStyle name="SAPBEXHLevel0X 22" xfId="3683" xr:uid="{D6E54F7E-FF6B-47FC-9AC2-3A6798E644DE}"/>
    <cellStyle name="SAPBEXHLevel0X 22 2" xfId="5298" xr:uid="{A30BEED1-ED65-4635-A9AE-8CC85A517A52}"/>
    <cellStyle name="SAPBEXHLevel0X 22 2 2" xfId="9067" xr:uid="{16CD3F6A-41A5-4A5E-83E0-700965108DF3}"/>
    <cellStyle name="SAPBEXHLevel0X 22 2 2 2" xfId="30557" xr:uid="{AFEA0E4D-154B-44AE-A3BC-2D123EB11356}"/>
    <cellStyle name="SAPBEXHLevel0X 22 2 3" xfId="26788" xr:uid="{1CA2B6AB-4F97-4AAD-AC32-E98F6A2A0FAC}"/>
    <cellStyle name="SAPBEXHLevel0X 22 2 4" xfId="47963" xr:uid="{564A7539-88BA-4FDB-8FBC-04BC58099043}"/>
    <cellStyle name="SAPBEXHLevel0X 22 3" xfId="7500" xr:uid="{B02DFD56-9EEA-496B-B304-65173002B85A}"/>
    <cellStyle name="SAPBEXHLevel0X 22 3 2" xfId="28990" xr:uid="{5D0270E0-6775-42AF-A55A-E39E7C3A0427}"/>
    <cellStyle name="SAPBEXHLevel0X 22 4" xfId="25215" xr:uid="{821EF905-2EC1-466F-A55F-5FFEC430B2FB}"/>
    <cellStyle name="SAPBEXHLevel0X 22 5" xfId="46227" xr:uid="{030AC5D1-5723-4147-94D4-CABC589C8AF4}"/>
    <cellStyle name="SAPBEXHLevel0X 23" xfId="3684" xr:uid="{BD93DF17-DA4D-4CD5-B09C-E3CBD3675575}"/>
    <cellStyle name="SAPBEXHLevel0X 23 2" xfId="5299" xr:uid="{0FFE3206-486B-420A-9FD8-1998FECC89C8}"/>
    <cellStyle name="SAPBEXHLevel0X 23 2 2" xfId="9068" xr:uid="{B8E79265-E05B-455D-8707-0EE6DF82399D}"/>
    <cellStyle name="SAPBEXHLevel0X 23 2 2 2" xfId="30558" xr:uid="{E35D275F-40D7-444E-9220-2FB5F6290FBB}"/>
    <cellStyle name="SAPBEXHLevel0X 23 2 3" xfId="26789" xr:uid="{F108B74A-38D4-4C13-AFBE-D844B44817AF}"/>
    <cellStyle name="SAPBEXHLevel0X 23 2 4" xfId="47964" xr:uid="{EC6AB902-6EB1-4196-9A05-7FC4940E8617}"/>
    <cellStyle name="SAPBEXHLevel0X 23 3" xfId="7501" xr:uid="{B9CE06CE-2000-49B9-975E-618DEE4A3CBD}"/>
    <cellStyle name="SAPBEXHLevel0X 23 3 2" xfId="28991" xr:uid="{68CC45FE-C310-4F39-B39D-3ED7147FBB0C}"/>
    <cellStyle name="SAPBEXHLevel0X 23 4" xfId="25216" xr:uid="{3EFC0BF4-10BD-4025-BF08-5197CA709C8B}"/>
    <cellStyle name="SAPBEXHLevel0X 23 5" xfId="46228" xr:uid="{3D6779E1-E613-4ACF-9AE5-1A3FBDDD837C}"/>
    <cellStyle name="SAPBEXHLevel0X 24" xfId="3685" xr:uid="{3923EC51-3228-4B64-82C9-9F56D37B662B}"/>
    <cellStyle name="SAPBEXHLevel0X 24 2" xfId="5300" xr:uid="{7380FC6D-F907-4CE5-B86A-018519CEF81C}"/>
    <cellStyle name="SAPBEXHLevel0X 24 2 2" xfId="9069" xr:uid="{47F546C2-CA96-407C-86FB-F14511869FC6}"/>
    <cellStyle name="SAPBEXHLevel0X 24 2 2 2" xfId="30559" xr:uid="{1628C62E-DE04-4644-9BF1-C85CD7304756}"/>
    <cellStyle name="SAPBEXHLevel0X 24 2 3" xfId="26790" xr:uid="{9E3F00D8-817C-4237-8A6A-338283FBCFA2}"/>
    <cellStyle name="SAPBEXHLevel0X 24 2 4" xfId="47965" xr:uid="{5D56B716-E521-47DD-A965-A34EDE776E98}"/>
    <cellStyle name="SAPBEXHLevel0X 24 3" xfId="7502" xr:uid="{322D147D-E9D5-44A7-94AC-5C9B12739C90}"/>
    <cellStyle name="SAPBEXHLevel0X 24 3 2" xfId="28992" xr:uid="{445F2915-EAD7-4310-93CA-77BE0C9452B6}"/>
    <cellStyle name="SAPBEXHLevel0X 24 4" xfId="25217" xr:uid="{333B2D8D-8731-4DEF-AE6B-0798A3CE4431}"/>
    <cellStyle name="SAPBEXHLevel0X 24 5" xfId="46229" xr:uid="{C1668EC7-293B-4991-B7C0-55C6A6625AA8}"/>
    <cellStyle name="SAPBEXHLevel0X 25" xfId="5283" xr:uid="{4739CB54-AC52-42F1-96E0-431C5AEC182B}"/>
    <cellStyle name="SAPBEXHLevel0X 25 2" xfId="9052" xr:uid="{82A7D5E2-ED02-4C23-B44D-06FFB3AB1367}"/>
    <cellStyle name="SAPBEXHLevel0X 25 2 2" xfId="30542" xr:uid="{659CB75E-007B-455C-8AA5-1C07FCF1ED31}"/>
    <cellStyle name="SAPBEXHLevel0X 25 3" xfId="26773" xr:uid="{9EBD9729-B027-467E-8BFA-80CF7F24BBFC}"/>
    <cellStyle name="SAPBEXHLevel0X 25 4" xfId="47948" xr:uid="{495065E7-29B7-4187-831E-3F5C4B58E6F2}"/>
    <cellStyle name="SAPBEXHLevel0X 26" xfId="7485" xr:uid="{00380CD0-370D-4D89-B6D4-EE35D494CB6E}"/>
    <cellStyle name="SAPBEXHLevel0X 26 2" xfId="28975" xr:uid="{476D3EC5-4F9D-41F0-AD01-4A0BE4257BDC}"/>
    <cellStyle name="SAPBEXHLevel0X 27" xfId="25200" xr:uid="{F954E0FD-619B-423D-9B47-F25DEACB516A}"/>
    <cellStyle name="SAPBEXHLevel0X 28" xfId="46212" xr:uid="{DBC85F25-93E1-479F-BAD8-5CBB1FDD5564}"/>
    <cellStyle name="SAPBEXHLevel0X 3" xfId="3686" xr:uid="{373A179F-E7A2-4275-9572-1021EFDB975F}"/>
    <cellStyle name="SAPBEXHLevel0X 3 2" xfId="3687" xr:uid="{945CC487-B666-40B9-A146-84310C9F6E13}"/>
    <cellStyle name="SAPBEXHLevel0X 3 2 2" xfId="5302" xr:uid="{537CCB89-78F1-4901-8567-60655FE50C35}"/>
    <cellStyle name="SAPBEXHLevel0X 3 2 2 2" xfId="9071" xr:uid="{DFA756A3-0E72-46C7-9897-7F8052553A8F}"/>
    <cellStyle name="SAPBEXHLevel0X 3 2 2 2 2" xfId="30561" xr:uid="{333C75DF-D596-4DF6-8039-0D09C91BB0D1}"/>
    <cellStyle name="SAPBEXHLevel0X 3 2 2 3" xfId="26792" xr:uid="{90DD721A-43EF-4F7A-8814-2C8745BF9379}"/>
    <cellStyle name="SAPBEXHLevel0X 3 2 2 4" xfId="47967" xr:uid="{58E07EA4-BD20-4B79-A41F-08801586943F}"/>
    <cellStyle name="SAPBEXHLevel0X 3 2 3" xfId="7504" xr:uid="{0CBEE4E6-A688-43FB-8A1A-7EE56E5D7068}"/>
    <cellStyle name="SAPBEXHLevel0X 3 2 3 2" xfId="28994" xr:uid="{3DC8327A-D925-487C-A511-CED97EFD0B5E}"/>
    <cellStyle name="SAPBEXHLevel0X 3 2 4" xfId="25219" xr:uid="{8D1E79B8-C407-4787-93C1-88F1FE963575}"/>
    <cellStyle name="SAPBEXHLevel0X 3 2 5" xfId="46231" xr:uid="{22AB432D-067F-44EA-AED0-4C97AE74AF54}"/>
    <cellStyle name="SAPBEXHLevel0X 3 3" xfId="5301" xr:uid="{FCE802B0-E875-455E-BE41-B0FA3FD7A190}"/>
    <cellStyle name="SAPBEXHLevel0X 3 3 2" xfId="9070" xr:uid="{B12FB55C-662C-416A-B55C-ABE99BFCE52F}"/>
    <cellStyle name="SAPBEXHLevel0X 3 3 2 2" xfId="30560" xr:uid="{FBC73376-1D9F-47A6-A8B3-5C816842B7EE}"/>
    <cellStyle name="SAPBEXHLevel0X 3 3 3" xfId="26791" xr:uid="{6C7F103C-3B4B-4EA7-B516-09C516F58047}"/>
    <cellStyle name="SAPBEXHLevel0X 3 3 4" xfId="47966" xr:uid="{47D51EB8-3671-4456-B773-DCD44AC2B85D}"/>
    <cellStyle name="SAPBEXHLevel0X 3 4" xfId="7503" xr:uid="{24152DF7-452B-4A8F-AB4F-5C15D031274B}"/>
    <cellStyle name="SAPBEXHLevel0X 3 4 2" xfId="28993" xr:uid="{2E6900B8-44AE-4D5E-9152-BE0AE73BF87B}"/>
    <cellStyle name="SAPBEXHLevel0X 3 5" xfId="25218" xr:uid="{8C2334E3-AB5E-498B-9B41-2A56B13A7237}"/>
    <cellStyle name="SAPBEXHLevel0X 3 6" xfId="46230" xr:uid="{C144985C-54A5-4E69-B521-01176909A76D}"/>
    <cellStyle name="SAPBEXHLevel0X 4" xfId="3688" xr:uid="{6F1D9BCB-6812-402F-A332-21787281C524}"/>
    <cellStyle name="SAPBEXHLevel0X 4 2" xfId="3689" xr:uid="{12B5BD0B-035E-4643-AC3E-DC72E684E73F}"/>
    <cellStyle name="SAPBEXHLevel0X 4 2 2" xfId="5304" xr:uid="{F949D13A-94B2-4FD5-8FF8-99C3BED0ACDD}"/>
    <cellStyle name="SAPBEXHLevel0X 4 2 2 2" xfId="9073" xr:uid="{0CAD9D29-12C1-44AD-A752-117A92EB5AAB}"/>
    <cellStyle name="SAPBEXHLevel0X 4 2 2 2 2" xfId="30563" xr:uid="{8FDDD92A-89CF-4390-AB30-3879BE258E7A}"/>
    <cellStyle name="SAPBEXHLevel0X 4 2 2 3" xfId="26794" xr:uid="{9147D449-E0F0-484E-A37C-07214FEE8409}"/>
    <cellStyle name="SAPBEXHLevel0X 4 2 2 4" xfId="47969" xr:uid="{43838E6D-29CB-4666-BC15-E4B9C33C218A}"/>
    <cellStyle name="SAPBEXHLevel0X 4 2 3" xfId="7506" xr:uid="{00BE2DE4-8FAB-464B-83C0-7B2BDF4B35DC}"/>
    <cellStyle name="SAPBEXHLevel0X 4 2 3 2" xfId="28996" xr:uid="{7B5F12BA-689C-49BE-82C6-A47A62E41023}"/>
    <cellStyle name="SAPBEXHLevel0X 4 2 4" xfId="25221" xr:uid="{AA612B6B-E2D5-49C9-97A4-9A19F31A57C8}"/>
    <cellStyle name="SAPBEXHLevel0X 4 2 5" xfId="46233" xr:uid="{542412F1-7C92-4502-A25A-6AEC447221E5}"/>
    <cellStyle name="SAPBEXHLevel0X 4 3" xfId="5303" xr:uid="{526FA30D-3669-4C4D-874A-415F6F625356}"/>
    <cellStyle name="SAPBEXHLevel0X 4 3 2" xfId="9072" xr:uid="{3E2DA2BC-308E-4EEA-BA26-856BD71C4812}"/>
    <cellStyle name="SAPBEXHLevel0X 4 3 2 2" xfId="30562" xr:uid="{2D896088-6D97-477B-9C85-F1C8C116B034}"/>
    <cellStyle name="SAPBEXHLevel0X 4 3 3" xfId="26793" xr:uid="{D86741E7-D09E-46CC-8793-2E1B56A33F66}"/>
    <cellStyle name="SAPBEXHLevel0X 4 3 4" xfId="47968" xr:uid="{6197B9E1-9034-4F46-AC18-4CDF37DE5A3D}"/>
    <cellStyle name="SAPBEXHLevel0X 4 4" xfId="7505" xr:uid="{FF48C34C-12F7-461D-B021-737923FAF7F5}"/>
    <cellStyle name="SAPBEXHLevel0X 4 4 2" xfId="28995" xr:uid="{3E511242-169D-412C-A417-319A0526C146}"/>
    <cellStyle name="SAPBEXHLevel0X 4 5" xfId="25220" xr:uid="{5EC7AAB1-BD3A-4666-9EF0-0505556CDF71}"/>
    <cellStyle name="SAPBEXHLevel0X 4 6" xfId="46232" xr:uid="{589D80FA-D594-45EF-A648-B56F9575E9C7}"/>
    <cellStyle name="SAPBEXHLevel0X 5" xfId="3690" xr:uid="{2E2DF090-B8C2-4F31-A270-9B08B68815BB}"/>
    <cellStyle name="SAPBEXHLevel0X 5 2" xfId="3691" xr:uid="{A428F5AF-C405-4F78-BE84-3F4D0C4C7FB5}"/>
    <cellStyle name="SAPBEXHLevel0X 5 2 2" xfId="5306" xr:uid="{36893752-BB73-4C88-AEC8-B47E0FFC6E0C}"/>
    <cellStyle name="SAPBEXHLevel0X 5 2 2 2" xfId="9075" xr:uid="{6C936770-E590-492A-8446-9914E305821D}"/>
    <cellStyle name="SAPBEXHLevel0X 5 2 2 2 2" xfId="30565" xr:uid="{4F84915B-C75C-46C5-B851-24CD345759AB}"/>
    <cellStyle name="SAPBEXHLevel0X 5 2 2 3" xfId="26796" xr:uid="{AC37F14E-47C1-41E7-8EDB-0D5DDA56328E}"/>
    <cellStyle name="SAPBEXHLevel0X 5 2 2 4" xfId="47971" xr:uid="{2EBE7444-976A-41A6-B3CC-D1FF285B179B}"/>
    <cellStyle name="SAPBEXHLevel0X 5 2 3" xfId="7508" xr:uid="{C8DC2B54-E9DC-4791-AEA3-793DCC156F70}"/>
    <cellStyle name="SAPBEXHLevel0X 5 2 3 2" xfId="28998" xr:uid="{88009D40-CAAA-47F3-9B37-61AC3FB2065C}"/>
    <cellStyle name="SAPBEXHLevel0X 5 2 4" xfId="25223" xr:uid="{E9481A64-7ADB-41CD-8B50-DB1A85BE903C}"/>
    <cellStyle name="SAPBEXHLevel0X 5 2 5" xfId="46235" xr:uid="{08500FE0-0093-40D4-A254-652D69040659}"/>
    <cellStyle name="SAPBEXHLevel0X 5 3" xfId="5305" xr:uid="{8480D4C4-3D66-4F85-9D7C-797878835CEB}"/>
    <cellStyle name="SAPBEXHLevel0X 5 3 2" xfId="9074" xr:uid="{E28E0A85-783D-483C-8814-F19F05ACC31E}"/>
    <cellStyle name="SAPBEXHLevel0X 5 3 2 2" xfId="30564" xr:uid="{01A467E8-C0FB-4B6E-B589-8A1DF22034DA}"/>
    <cellStyle name="SAPBEXHLevel0X 5 3 3" xfId="26795" xr:uid="{68823D38-8A39-4F42-B418-3D99726411BE}"/>
    <cellStyle name="SAPBEXHLevel0X 5 3 4" xfId="47970" xr:uid="{CC037D16-4DBF-4ECE-ACBB-B657E2605FB3}"/>
    <cellStyle name="SAPBEXHLevel0X 5 4" xfId="7507" xr:uid="{41406F97-924D-4C28-BC7F-864873AD31F0}"/>
    <cellStyle name="SAPBEXHLevel0X 5 4 2" xfId="28997" xr:uid="{3803581F-BAB7-4950-9B4C-908B40D0E938}"/>
    <cellStyle name="SAPBEXHLevel0X 5 5" xfId="25222" xr:uid="{057B8127-D320-4B53-816C-02F69A968A98}"/>
    <cellStyle name="SAPBEXHLevel0X 5 6" xfId="46234" xr:uid="{1785E4F4-8EE4-40B3-99DE-3125CF902B47}"/>
    <cellStyle name="SAPBEXHLevel0X 6" xfId="3692" xr:uid="{6FB0BFED-0CAC-4131-B6D7-4CFBA4B9470F}"/>
    <cellStyle name="SAPBEXHLevel0X 6 2" xfId="3693" xr:uid="{93CA2054-5876-44EB-B2D9-8D504A8276B5}"/>
    <cellStyle name="SAPBEXHLevel0X 6 2 2" xfId="5308" xr:uid="{C76B889B-71C1-4454-8AB1-E235DBA02BD0}"/>
    <cellStyle name="SAPBEXHLevel0X 6 2 2 2" xfId="9077" xr:uid="{7F4CD417-5A6F-472A-AA09-B3851C63E52C}"/>
    <cellStyle name="SAPBEXHLevel0X 6 2 2 2 2" xfId="30567" xr:uid="{B8B9156C-B522-415B-94E1-E46756451E0D}"/>
    <cellStyle name="SAPBEXHLevel0X 6 2 2 3" xfId="26798" xr:uid="{F92FF1A7-2DDA-43D5-B69D-49D8A949B0A5}"/>
    <cellStyle name="SAPBEXHLevel0X 6 2 2 4" xfId="47973" xr:uid="{D7EC54DF-0B95-4672-BBCC-C0C0EDE3EB6B}"/>
    <cellStyle name="SAPBEXHLevel0X 6 2 3" xfId="7510" xr:uid="{CDCD1548-5E91-4269-AC81-DFDB9C7AEEE9}"/>
    <cellStyle name="SAPBEXHLevel0X 6 2 3 2" xfId="29000" xr:uid="{FCE0A132-52E4-42A3-B27E-B2DF1597CE67}"/>
    <cellStyle name="SAPBEXHLevel0X 6 2 4" xfId="25225" xr:uid="{DA07C70D-78F5-42AA-BC28-D9F232346BF8}"/>
    <cellStyle name="SAPBEXHLevel0X 6 2 5" xfId="46237" xr:uid="{29AAEF99-EF75-4FE3-932E-66E84E38BDAB}"/>
    <cellStyle name="SAPBEXHLevel0X 6 3" xfId="5307" xr:uid="{2F80036A-1513-4C82-B9D8-7A84D439A3EF}"/>
    <cellStyle name="SAPBEXHLevel0X 6 3 2" xfId="9076" xr:uid="{42FE850F-BC4F-47C9-B130-F2FA514D05CB}"/>
    <cellStyle name="SAPBEXHLevel0X 6 3 2 2" xfId="30566" xr:uid="{D6C6123A-8598-4985-A30D-A2BC842CB7B7}"/>
    <cellStyle name="SAPBEXHLevel0X 6 3 3" xfId="26797" xr:uid="{CBD6B217-A5F9-4659-9FD0-E3C46F9A49B9}"/>
    <cellStyle name="SAPBEXHLevel0X 6 3 4" xfId="47972" xr:uid="{2B4D2857-E3C5-43E7-843D-1B91BF09F7CB}"/>
    <cellStyle name="SAPBEXHLevel0X 6 4" xfId="7509" xr:uid="{3197E45C-CF93-4CD8-8396-7459BB8A2486}"/>
    <cellStyle name="SAPBEXHLevel0X 6 4 2" xfId="28999" xr:uid="{C69D42CA-F1E0-4FEE-A046-F081A29FB71F}"/>
    <cellStyle name="SAPBEXHLevel0X 6 5" xfId="25224" xr:uid="{95CA3A9D-16A5-4B17-B691-63548D67CA1E}"/>
    <cellStyle name="SAPBEXHLevel0X 6 6" xfId="46236" xr:uid="{60074692-D1D5-4795-9CB3-11EC1B45F724}"/>
    <cellStyle name="SAPBEXHLevel0X 7" xfId="3694" xr:uid="{66E067AF-4BEC-43F3-A32E-311E80A29A55}"/>
    <cellStyle name="SAPBEXHLevel0X 7 2" xfId="3695" xr:uid="{1C4D6742-0E9A-4301-B259-3ECD94A4D248}"/>
    <cellStyle name="SAPBEXHLevel0X 7 2 2" xfId="5310" xr:uid="{A328C59B-4C0D-41C1-8804-A67104A03EB4}"/>
    <cellStyle name="SAPBEXHLevel0X 7 2 2 2" xfId="9079" xr:uid="{5A021CD6-0C59-461C-B76E-63C92AA6E11F}"/>
    <cellStyle name="SAPBEXHLevel0X 7 2 2 2 2" xfId="30569" xr:uid="{87DA9887-4C54-47F8-A5E7-1E290662B701}"/>
    <cellStyle name="SAPBEXHLevel0X 7 2 2 3" xfId="26800" xr:uid="{53040C7F-513B-4E05-9B1F-125A083CBE8E}"/>
    <cellStyle name="SAPBEXHLevel0X 7 2 2 4" xfId="47975" xr:uid="{80B556A5-B8CB-4303-A715-5C322B1B8DD9}"/>
    <cellStyle name="SAPBEXHLevel0X 7 2 3" xfId="7512" xr:uid="{601B8E1F-2CC7-4AB5-A4CC-9F389A355EC0}"/>
    <cellStyle name="SAPBEXHLevel0X 7 2 3 2" xfId="29002" xr:uid="{127B28BB-54C1-4FE5-AD89-E73259510D1D}"/>
    <cellStyle name="SAPBEXHLevel0X 7 2 4" xfId="25227" xr:uid="{864A1A43-CDDE-41FF-A596-997D032399AE}"/>
    <cellStyle name="SAPBEXHLevel0X 7 2 5" xfId="46239" xr:uid="{9C7025F9-569C-4E28-8E4A-E2DD4E18BE94}"/>
    <cellStyle name="SAPBEXHLevel0X 7 3" xfId="5309" xr:uid="{CA9FA76F-CC66-451D-82FE-52B8CF4ACF05}"/>
    <cellStyle name="SAPBEXHLevel0X 7 3 2" xfId="9078" xr:uid="{730A2DC6-F4A8-4360-8F30-163B26534C3E}"/>
    <cellStyle name="SAPBEXHLevel0X 7 3 2 2" xfId="30568" xr:uid="{8C0D736D-0521-40A2-9B3D-D1A9D122C901}"/>
    <cellStyle name="SAPBEXHLevel0X 7 3 3" xfId="26799" xr:uid="{7D500BE8-F0C8-46CD-81D1-7B43DF6180C6}"/>
    <cellStyle name="SAPBEXHLevel0X 7 3 4" xfId="47974" xr:uid="{F47BE602-76E9-4097-A3FA-DC9D0A0A3C4A}"/>
    <cellStyle name="SAPBEXHLevel0X 7 4" xfId="7511" xr:uid="{EFF3AF6F-42A0-4C2B-8A2A-4CD9033A1E70}"/>
    <cellStyle name="SAPBEXHLevel0X 7 4 2" xfId="29001" xr:uid="{E5F6603C-9CBC-430E-8B12-876A090FF190}"/>
    <cellStyle name="SAPBEXHLevel0X 7 5" xfId="25226" xr:uid="{2A8AEF0B-DA87-4DB9-BE76-B7B67EE344B3}"/>
    <cellStyle name="SAPBEXHLevel0X 7 6" xfId="46238" xr:uid="{60929839-0002-49D8-BA3C-C73469C99DFA}"/>
    <cellStyle name="SAPBEXHLevel0X 8" xfId="3696" xr:uid="{8C846BB9-5CA8-48EC-A9CC-A598CF220522}"/>
    <cellStyle name="SAPBEXHLevel0X 8 2" xfId="3697" xr:uid="{0FE7D083-B8A9-4B3E-9F3A-46D8C3A56D23}"/>
    <cellStyle name="SAPBEXHLevel0X 8 2 2" xfId="5312" xr:uid="{564C7133-B636-4597-BE2C-E59C77CCE8A4}"/>
    <cellStyle name="SAPBEXHLevel0X 8 2 2 2" xfId="9081" xr:uid="{77BEEE0E-6C3A-4B93-82E4-12884B392EB1}"/>
    <cellStyle name="SAPBEXHLevel0X 8 2 2 2 2" xfId="30571" xr:uid="{13C4E550-7ED7-4009-B36E-32D3DEC1755D}"/>
    <cellStyle name="SAPBEXHLevel0X 8 2 2 3" xfId="26802" xr:uid="{A8025A40-3019-4F39-8587-59F6E3005176}"/>
    <cellStyle name="SAPBEXHLevel0X 8 2 2 4" xfId="47977" xr:uid="{56EC975D-746D-40B4-B5C6-E153399B909B}"/>
    <cellStyle name="SAPBEXHLevel0X 8 2 3" xfId="7514" xr:uid="{4A60CD56-4D9F-4142-80A4-B16AFA7B5161}"/>
    <cellStyle name="SAPBEXHLevel0X 8 2 3 2" xfId="29004" xr:uid="{6212075B-C142-4A0B-8A29-F9314626F196}"/>
    <cellStyle name="SAPBEXHLevel0X 8 2 4" xfId="25229" xr:uid="{CCE06D2D-E04C-4765-A676-4AEBFD0583B3}"/>
    <cellStyle name="SAPBEXHLevel0X 8 2 5" xfId="46241" xr:uid="{FA24258A-F576-4BB1-8263-58CE70D50BDF}"/>
    <cellStyle name="SAPBEXHLevel0X 8 3" xfId="5311" xr:uid="{83040B62-ABCC-444E-81DE-1C00F5AD259D}"/>
    <cellStyle name="SAPBEXHLevel0X 8 3 2" xfId="9080" xr:uid="{246223A2-CB96-482E-8837-1272298934F1}"/>
    <cellStyle name="SAPBEXHLevel0X 8 3 2 2" xfId="30570" xr:uid="{D8ABB376-2735-467A-B391-3F545196FC00}"/>
    <cellStyle name="SAPBEXHLevel0X 8 3 3" xfId="26801" xr:uid="{25757A2A-55A7-48B1-A611-A6831A5DB5A7}"/>
    <cellStyle name="SAPBEXHLevel0X 8 3 4" xfId="47976" xr:uid="{598ECA67-57EE-49A9-8CEB-7041C708CAFB}"/>
    <cellStyle name="SAPBEXHLevel0X 8 4" xfId="7513" xr:uid="{6E41B182-42E9-4D63-849C-9339F1DF6390}"/>
    <cellStyle name="SAPBEXHLevel0X 8 4 2" xfId="29003" xr:uid="{4C03CB9D-2308-499B-A365-3F9B918E42C5}"/>
    <cellStyle name="SAPBEXHLevel0X 8 5" xfId="25228" xr:uid="{24DD5BB3-4D5C-4C89-9759-417B2AE19745}"/>
    <cellStyle name="SAPBEXHLevel0X 8 6" xfId="46240" xr:uid="{FDA12EB5-2D6E-4ABE-B4F5-C6B80F5634E2}"/>
    <cellStyle name="SAPBEXHLevel0X 9" xfId="3698" xr:uid="{1FD7BC0C-B816-4673-BC7C-F1B887E82732}"/>
    <cellStyle name="SAPBEXHLevel0X 9 2" xfId="3699" xr:uid="{AB5C639E-2D78-4DDD-833F-D293C5413A21}"/>
    <cellStyle name="SAPBEXHLevel0X 9 2 2" xfId="5314" xr:uid="{D4CAA9AB-3E93-4249-B903-4704C99D51E1}"/>
    <cellStyle name="SAPBEXHLevel0X 9 2 2 2" xfId="9083" xr:uid="{C543F12E-5730-45F8-A367-0ED4DA697201}"/>
    <cellStyle name="SAPBEXHLevel0X 9 2 2 2 2" xfId="30573" xr:uid="{68F6928F-402F-4E9B-8CC5-342F7E50E3C0}"/>
    <cellStyle name="SAPBEXHLevel0X 9 2 2 3" xfId="26804" xr:uid="{108B7321-B6FE-4FED-BBD3-CB7B9FEF77AC}"/>
    <cellStyle name="SAPBEXHLevel0X 9 2 2 4" xfId="47979" xr:uid="{1A479CF2-01B4-42D7-B7B4-67DBA775BA60}"/>
    <cellStyle name="SAPBEXHLevel0X 9 2 3" xfId="7516" xr:uid="{AE0985DE-1B85-4117-BE20-39C0B3F373ED}"/>
    <cellStyle name="SAPBEXHLevel0X 9 2 3 2" xfId="29006" xr:uid="{0681286F-71B0-4672-94A9-15304A102668}"/>
    <cellStyle name="SAPBEXHLevel0X 9 2 4" xfId="25231" xr:uid="{24B54A7A-276F-422D-8FD9-CA633B4A5AB3}"/>
    <cellStyle name="SAPBEXHLevel0X 9 2 5" xfId="46243" xr:uid="{91810B5A-D9A4-4B00-BA20-772FFA3CE87A}"/>
    <cellStyle name="SAPBEXHLevel0X 9 3" xfId="5313" xr:uid="{B8CCB08E-A5F0-41E8-B1C9-59F393E516D1}"/>
    <cellStyle name="SAPBEXHLevel0X 9 3 2" xfId="9082" xr:uid="{CE8E5313-A878-41BB-9A54-1109FBF0E3BC}"/>
    <cellStyle name="SAPBEXHLevel0X 9 3 2 2" xfId="30572" xr:uid="{C46FE794-85FD-4681-83CF-BD9D6076F890}"/>
    <cellStyle name="SAPBEXHLevel0X 9 3 3" xfId="26803" xr:uid="{85DAFEE7-12BF-4A47-BC0A-F836559795E2}"/>
    <cellStyle name="SAPBEXHLevel0X 9 3 4" xfId="47978" xr:uid="{44CCFDA6-C630-4CD2-907D-86F2C02E699B}"/>
    <cellStyle name="SAPBEXHLevel0X 9 4" xfId="7515" xr:uid="{310705AE-4E3A-4F05-B047-20DAD9B9FFA6}"/>
    <cellStyle name="SAPBEXHLevel0X 9 4 2" xfId="29005" xr:uid="{86D5A53A-590C-4DA8-B26E-E8AB4D5BB742}"/>
    <cellStyle name="SAPBEXHLevel0X 9 5" xfId="25230" xr:uid="{600D3B14-022D-40DC-97A9-32B4A3B1921F}"/>
    <cellStyle name="SAPBEXHLevel0X 9 6" xfId="46242" xr:uid="{63F5977D-96B0-40B7-8419-5171D04588DC}"/>
    <cellStyle name="SAPBEXHLevel1" xfId="3700" xr:uid="{FFEE16DC-AA6A-4998-A97A-43F7540FD4A4}"/>
    <cellStyle name="SAPBEXHLevel1 10" xfId="3701" xr:uid="{40B9B614-23B1-4DF2-8D4B-1C7ABAE2AEA7}"/>
    <cellStyle name="SAPBEXHLevel1 10 2" xfId="5316" xr:uid="{7986BFFB-8482-4B1E-9934-AC08A81DF298}"/>
    <cellStyle name="SAPBEXHLevel1 10 2 2" xfId="9085" xr:uid="{74847196-27A3-4ACD-86AA-C882571587DD}"/>
    <cellStyle name="SAPBEXHLevel1 10 2 2 2" xfId="30575" xr:uid="{232E5C4D-6603-46E1-BF7B-5D68F24EDB17}"/>
    <cellStyle name="SAPBEXHLevel1 10 2 3" xfId="26806" xr:uid="{0F775F85-15C6-4AC9-BB34-F1813B886D0D}"/>
    <cellStyle name="SAPBEXHLevel1 10 2 4" xfId="47981" xr:uid="{C3933236-B586-4A7A-8879-D2A6A10ABE49}"/>
    <cellStyle name="SAPBEXHLevel1 10 3" xfId="7518" xr:uid="{4BA0E8EE-FBF3-44B1-A82A-3A5EE59A532D}"/>
    <cellStyle name="SAPBEXHLevel1 10 3 2" xfId="29008" xr:uid="{984B7058-ABFB-44D5-BAF8-014532B5C10A}"/>
    <cellStyle name="SAPBEXHLevel1 10 4" xfId="25233" xr:uid="{1FDE495A-BEF6-4C05-8BFB-8E3383835A2E}"/>
    <cellStyle name="SAPBEXHLevel1 10 5" xfId="46245" xr:uid="{37DEC6CB-9338-4792-901C-BCDDCCBDC174}"/>
    <cellStyle name="SAPBEXHLevel1 11" xfId="3702" xr:uid="{F9E175F0-9697-4EA0-A58A-94342D048B65}"/>
    <cellStyle name="SAPBEXHLevel1 11 2" xfId="5317" xr:uid="{020451C9-F4BD-4EEB-95E1-1D3BE72F8DD8}"/>
    <cellStyle name="SAPBEXHLevel1 11 2 2" xfId="9086" xr:uid="{F6C574EE-5BBB-4408-9AF1-EC094AD065BC}"/>
    <cellStyle name="SAPBEXHLevel1 11 2 2 2" xfId="30576" xr:uid="{7608A1B9-BE2F-4B40-AE62-F1AC77D919F0}"/>
    <cellStyle name="SAPBEXHLevel1 11 2 3" xfId="26807" xr:uid="{CB058759-E023-4126-B9FA-309582655E6E}"/>
    <cellStyle name="SAPBEXHLevel1 11 2 4" xfId="47982" xr:uid="{4F544B72-D99B-4C3E-9A3C-DFA42D55C895}"/>
    <cellStyle name="SAPBEXHLevel1 11 3" xfId="7519" xr:uid="{CF651B68-D9EB-48DE-B5EE-C8FBF7D51F99}"/>
    <cellStyle name="SAPBEXHLevel1 11 3 2" xfId="29009" xr:uid="{38E6303A-9A7E-4374-97FC-D2B0237AB62E}"/>
    <cellStyle name="SAPBEXHLevel1 11 4" xfId="25234" xr:uid="{EF3EF6DE-96BA-42BD-AC4D-C073810B4E0E}"/>
    <cellStyle name="SAPBEXHLevel1 11 5" xfId="46246" xr:uid="{AD132E14-914B-4440-98A8-27DB8329BBB8}"/>
    <cellStyle name="SAPBEXHLevel1 12" xfId="3703" xr:uid="{EDB60A6F-28BA-4472-A9DD-DD79FB62F631}"/>
    <cellStyle name="SAPBEXHLevel1 12 2" xfId="5318" xr:uid="{47B1B211-65AA-4C30-B354-FE18EAA4B25D}"/>
    <cellStyle name="SAPBEXHLevel1 12 2 2" xfId="9087" xr:uid="{007471AD-2229-4280-A172-BF3F4066E145}"/>
    <cellStyle name="SAPBEXHLevel1 12 2 2 2" xfId="30577" xr:uid="{3A9B2987-97EB-4E76-A152-185930011D34}"/>
    <cellStyle name="SAPBEXHLevel1 12 2 3" xfId="26808" xr:uid="{0BA885BA-EFD9-407A-B439-4E5948466752}"/>
    <cellStyle name="SAPBEXHLevel1 12 2 4" xfId="47983" xr:uid="{288D0B1F-84AB-461B-AA74-147E28C1667B}"/>
    <cellStyle name="SAPBEXHLevel1 12 3" xfId="7520" xr:uid="{011EDE3C-12FC-42D8-9883-DDC6A45EA193}"/>
    <cellStyle name="SAPBEXHLevel1 12 3 2" xfId="29010" xr:uid="{FA96E018-3F00-4183-AB7B-D212CE667626}"/>
    <cellStyle name="SAPBEXHLevel1 12 4" xfId="25235" xr:uid="{DD243EAA-AEEA-44B5-9106-D5EF1B960CE0}"/>
    <cellStyle name="SAPBEXHLevel1 12 5" xfId="46247" xr:uid="{3AED17A2-2535-426B-8321-9AC85122A7F7}"/>
    <cellStyle name="SAPBEXHLevel1 13" xfId="3704" xr:uid="{69561FB5-9833-4EB8-932F-9A28D9A9365C}"/>
    <cellStyle name="SAPBEXHLevel1 13 2" xfId="5319" xr:uid="{905A16DE-9B18-4F20-B710-A744BB0DA682}"/>
    <cellStyle name="SAPBEXHLevel1 13 2 2" xfId="9088" xr:uid="{CAC6D7C0-349B-4694-969B-4EF41FBD4754}"/>
    <cellStyle name="SAPBEXHLevel1 13 2 2 2" xfId="30578" xr:uid="{BDA5D69F-6A23-4CC5-B430-9050F6D73708}"/>
    <cellStyle name="SAPBEXHLevel1 13 2 3" xfId="26809" xr:uid="{85ADE462-DA16-4F0B-AB3E-8D69F380A754}"/>
    <cellStyle name="SAPBEXHLevel1 13 2 4" xfId="47984" xr:uid="{68650FFB-3394-4763-A511-C48CE3063783}"/>
    <cellStyle name="SAPBEXHLevel1 13 3" xfId="7521" xr:uid="{4F8EC22A-B80F-4D1F-B0E9-0E57477B510F}"/>
    <cellStyle name="SAPBEXHLevel1 13 3 2" xfId="29011" xr:uid="{C1055BFF-DA76-4502-9479-9FD0416625EF}"/>
    <cellStyle name="SAPBEXHLevel1 13 4" xfId="25236" xr:uid="{C1F7FC9F-9630-446E-B31F-4414B67A64FD}"/>
    <cellStyle name="SAPBEXHLevel1 13 5" xfId="46248" xr:uid="{67BB38AA-AEC7-4E8C-84CC-CA4A45581ACD}"/>
    <cellStyle name="SAPBEXHLevel1 14" xfId="3705" xr:uid="{E227DC0D-9629-4591-A3B3-6848F6AD12C8}"/>
    <cellStyle name="SAPBEXHLevel1 14 2" xfId="5320" xr:uid="{82C3B6EF-91C1-4B87-BE42-9E36D1CE928C}"/>
    <cellStyle name="SAPBEXHLevel1 14 2 2" xfId="9089" xr:uid="{FA39B692-B917-4FF7-8190-DEBF1C6E1756}"/>
    <cellStyle name="SAPBEXHLevel1 14 2 2 2" xfId="30579" xr:uid="{EE98F4CA-AFEB-44C8-9243-ECA0F0F1B813}"/>
    <cellStyle name="SAPBEXHLevel1 14 2 3" xfId="26810" xr:uid="{EB39760B-435F-4F22-A136-8A4BEDD0A0DA}"/>
    <cellStyle name="SAPBEXHLevel1 14 2 4" xfId="47985" xr:uid="{28EF0C99-C285-4902-B1FE-0B7B2122B821}"/>
    <cellStyle name="SAPBEXHLevel1 14 3" xfId="7522" xr:uid="{1569A65B-F5C2-46BE-814F-227BA86DFF2B}"/>
    <cellStyle name="SAPBEXHLevel1 14 3 2" xfId="29012" xr:uid="{14F7FF74-0FC6-4027-9D8D-0721787B5464}"/>
    <cellStyle name="SAPBEXHLevel1 14 4" xfId="25237" xr:uid="{38158B9C-D64D-4B12-A941-19F41C42DB95}"/>
    <cellStyle name="SAPBEXHLevel1 14 5" xfId="46249" xr:uid="{A4585816-247A-4919-A349-0714F0B93FDB}"/>
    <cellStyle name="SAPBEXHLevel1 15" xfId="3706" xr:uid="{863EB0C7-26EB-4EDE-92E3-38378257EA0C}"/>
    <cellStyle name="SAPBEXHLevel1 15 2" xfId="5321" xr:uid="{CAF8655A-EC1C-48BC-B08E-1CF7C5A978DB}"/>
    <cellStyle name="SAPBEXHLevel1 15 2 2" xfId="9090" xr:uid="{D417A8BC-BEBA-4ED1-A755-056BECC86322}"/>
    <cellStyle name="SAPBEXHLevel1 15 2 2 2" xfId="30580" xr:uid="{03F7F5FD-AE83-4FA9-8C7C-6274142F7458}"/>
    <cellStyle name="SAPBEXHLevel1 15 2 3" xfId="26811" xr:uid="{97FE416D-C187-44CD-8CBE-02620A89248F}"/>
    <cellStyle name="SAPBEXHLevel1 15 2 4" xfId="47986" xr:uid="{CA08ADAF-A3E4-408F-8346-CF5588ED898F}"/>
    <cellStyle name="SAPBEXHLevel1 15 3" xfId="7523" xr:uid="{EB53FC21-EFC5-4AC6-918E-C9543DACA6CA}"/>
    <cellStyle name="SAPBEXHLevel1 15 3 2" xfId="29013" xr:uid="{D4F206FC-250D-49A5-AE8C-DC66192AF670}"/>
    <cellStyle name="SAPBEXHLevel1 15 4" xfId="25238" xr:uid="{C210F8AC-C772-4F36-9116-AAB239124BFA}"/>
    <cellStyle name="SAPBEXHLevel1 15 5" xfId="46250" xr:uid="{EA615ECF-19F6-4241-AE71-1A392252F72B}"/>
    <cellStyle name="SAPBEXHLevel1 16" xfId="3707" xr:uid="{BEF4BA8C-F1AE-49B4-B84A-4735943792FA}"/>
    <cellStyle name="SAPBEXHLevel1 16 2" xfId="5322" xr:uid="{6FC7BA06-EDA3-45C7-941C-A9A848A99EBB}"/>
    <cellStyle name="SAPBEXHLevel1 16 2 2" xfId="9091" xr:uid="{82662E84-D1A9-419B-9C57-68859E4E467B}"/>
    <cellStyle name="SAPBEXHLevel1 16 2 2 2" xfId="30581" xr:uid="{9CFD031F-31F0-41E3-9FFE-8E51CE346C33}"/>
    <cellStyle name="SAPBEXHLevel1 16 2 3" xfId="26812" xr:uid="{FED26477-9240-4A2B-9D3C-8470423FEB32}"/>
    <cellStyle name="SAPBEXHLevel1 16 2 4" xfId="47987" xr:uid="{56B4B0F0-9063-4E48-803C-0CCF9CB68CC9}"/>
    <cellStyle name="SAPBEXHLevel1 16 3" xfId="7524" xr:uid="{746DCBDE-9758-4759-ADF0-42B5B5AFB346}"/>
    <cellStyle name="SAPBEXHLevel1 16 3 2" xfId="29014" xr:uid="{100D5A74-E150-46C8-9249-0E935D149A82}"/>
    <cellStyle name="SAPBEXHLevel1 16 4" xfId="25239" xr:uid="{D16E52C3-97BE-4E36-A40F-D1970B0DD1BA}"/>
    <cellStyle name="SAPBEXHLevel1 16 5" xfId="46251" xr:uid="{7C9F9C17-5850-4DAD-9A73-B670DCB8EA94}"/>
    <cellStyle name="SAPBEXHLevel1 17" xfId="3708" xr:uid="{6521254C-2D0B-47EF-B574-CABDDDA54217}"/>
    <cellStyle name="SAPBEXHLevel1 17 2" xfId="5323" xr:uid="{11C86079-2998-430E-A20F-E8F3EB94365E}"/>
    <cellStyle name="SAPBEXHLevel1 17 2 2" xfId="9092" xr:uid="{B94AAE53-DEEA-4191-A2CD-786F6C067AF9}"/>
    <cellStyle name="SAPBEXHLevel1 17 2 2 2" xfId="30582" xr:uid="{5B281FB6-E052-4540-8E9C-FD539E4C4043}"/>
    <cellStyle name="SAPBEXHLevel1 17 2 3" xfId="26813" xr:uid="{0C3860B4-1F35-4DEF-9F83-AA3A88C868EC}"/>
    <cellStyle name="SAPBEXHLevel1 17 2 4" xfId="47988" xr:uid="{35613F42-500F-4600-9FD3-EB1B0DFBCDD6}"/>
    <cellStyle name="SAPBEXHLevel1 17 3" xfId="7525" xr:uid="{640629BA-8F98-4720-A0FE-6849C7A1D699}"/>
    <cellStyle name="SAPBEXHLevel1 17 3 2" xfId="29015" xr:uid="{E4A7F342-2EBA-48FD-9CD2-245B5776BCCD}"/>
    <cellStyle name="SAPBEXHLevel1 17 4" xfId="25240" xr:uid="{2DD98827-681F-4B8A-973A-2405F9731602}"/>
    <cellStyle name="SAPBEXHLevel1 17 5" xfId="46252" xr:uid="{393053C8-A74E-4FF5-8F10-50E5A7395B65}"/>
    <cellStyle name="SAPBEXHLevel1 18" xfId="3709" xr:uid="{FF3FB43A-803F-4AC6-ACF9-5CCF9AB88F90}"/>
    <cellStyle name="SAPBEXHLevel1 18 2" xfId="5324" xr:uid="{8DC70035-A382-485E-B4F4-CC4AB952F2F7}"/>
    <cellStyle name="SAPBEXHLevel1 18 2 2" xfId="9093" xr:uid="{446F9DF5-1CF1-45BA-889C-8B55DE440092}"/>
    <cellStyle name="SAPBEXHLevel1 18 2 2 2" xfId="30583" xr:uid="{EE6C5EAB-3546-4281-B94F-742DD941EA46}"/>
    <cellStyle name="SAPBEXHLevel1 18 2 3" xfId="26814" xr:uid="{9B948B37-C301-42D7-8E89-DE61AA126F52}"/>
    <cellStyle name="SAPBEXHLevel1 18 2 4" xfId="47989" xr:uid="{9E5C38A6-793D-426A-A05E-A845E9B5FEFB}"/>
    <cellStyle name="SAPBEXHLevel1 18 3" xfId="7526" xr:uid="{B09719DC-D0A2-43AF-92EE-BCBF4B6376F4}"/>
    <cellStyle name="SAPBEXHLevel1 18 3 2" xfId="29016" xr:uid="{A9D031EC-7F0D-4501-8543-54C3032AEC01}"/>
    <cellStyle name="SAPBEXHLevel1 18 4" xfId="25241" xr:uid="{D97DE3C4-C092-4109-86FA-645FE6FD2AC9}"/>
    <cellStyle name="SAPBEXHLevel1 18 5" xfId="46253" xr:uid="{B6476476-2EAA-400D-A1EA-A484488F86BE}"/>
    <cellStyle name="SAPBEXHLevel1 19" xfId="3710" xr:uid="{B037238F-22B8-4EEB-9363-873FFE13EA97}"/>
    <cellStyle name="SAPBEXHLevel1 19 2" xfId="5325" xr:uid="{0B11CA48-C980-42B8-9A90-6617E56163C2}"/>
    <cellStyle name="SAPBEXHLevel1 19 2 2" xfId="9094" xr:uid="{BAA0E9C9-A1DD-4D5F-A11E-FA97091C35CA}"/>
    <cellStyle name="SAPBEXHLevel1 19 2 2 2" xfId="30584" xr:uid="{2106B9EC-270E-4C5C-95F8-EF3B28B1F32B}"/>
    <cellStyle name="SAPBEXHLevel1 19 2 3" xfId="26815" xr:uid="{7D06A6AE-9110-4F7C-ACA9-89C879074C66}"/>
    <cellStyle name="SAPBEXHLevel1 19 2 4" xfId="47990" xr:uid="{83B7150D-67BC-484C-941E-0CC6192B76BB}"/>
    <cellStyle name="SAPBEXHLevel1 19 3" xfId="7527" xr:uid="{CE20AAA0-DAA5-47AA-87FA-CB64DA219EEA}"/>
    <cellStyle name="SAPBEXHLevel1 19 3 2" xfId="29017" xr:uid="{238B91FA-FCFF-4132-B9E4-F4D474D98558}"/>
    <cellStyle name="SAPBEXHLevel1 19 4" xfId="25242" xr:uid="{739531E1-F04B-4D1B-B67F-C816A979D626}"/>
    <cellStyle name="SAPBEXHLevel1 19 5" xfId="46254" xr:uid="{3B870C54-72A0-48A7-A1BE-0DE178401876}"/>
    <cellStyle name="SAPBEXHLevel1 2" xfId="3711" xr:uid="{41A623C7-2FB5-4CE4-98C6-E6D3F8C265C8}"/>
    <cellStyle name="SAPBEXHLevel1 2 2" xfId="3712" xr:uid="{B37405D5-18A6-4DB4-ABC1-B5C67AC935B5}"/>
    <cellStyle name="SAPBEXHLevel1 2 2 2" xfId="5327" xr:uid="{9FE9A15C-70AB-4661-9FDB-0B2B169D04B8}"/>
    <cellStyle name="SAPBEXHLevel1 2 2 2 2" xfId="9096" xr:uid="{6352C803-DAC4-49BB-BFC3-FBD7EE39D0EB}"/>
    <cellStyle name="SAPBEXHLevel1 2 2 2 2 2" xfId="30586" xr:uid="{164EF66C-736F-4D08-BE7E-ACA9DF19AAB0}"/>
    <cellStyle name="SAPBEXHLevel1 2 2 2 3" xfId="26817" xr:uid="{8017DC7F-F975-447A-A523-9F747A3F988F}"/>
    <cellStyle name="SAPBEXHLevel1 2 2 2 4" xfId="47992" xr:uid="{FF0A8C8C-5362-4C7E-9A18-6148DF98CD6A}"/>
    <cellStyle name="SAPBEXHLevel1 2 2 3" xfId="7529" xr:uid="{8A4CCC63-0F8D-4AA9-8E72-6BC2A55CECC7}"/>
    <cellStyle name="SAPBEXHLevel1 2 2 3 2" xfId="29019" xr:uid="{0C0F6287-EE2B-4C16-BB51-35A55F28EA7E}"/>
    <cellStyle name="SAPBEXHLevel1 2 2 4" xfId="25244" xr:uid="{D7A7A021-5775-4EA5-AB4F-86C699D0CE7F}"/>
    <cellStyle name="SAPBEXHLevel1 2 2 5" xfId="46256" xr:uid="{3ED05C42-2A93-4C6F-94B7-1DCC380F9212}"/>
    <cellStyle name="SAPBEXHLevel1 2 3" xfId="5326" xr:uid="{AECF037D-F089-45D6-A122-465C24B9ABB9}"/>
    <cellStyle name="SAPBEXHLevel1 2 3 2" xfId="9095" xr:uid="{38B85701-A198-4C86-8174-0E10D1FED0F9}"/>
    <cellStyle name="SAPBEXHLevel1 2 3 2 2" xfId="30585" xr:uid="{0D20E705-8256-40B3-A546-9BAAED0F58D2}"/>
    <cellStyle name="SAPBEXHLevel1 2 3 3" xfId="26816" xr:uid="{282CD479-E2B3-49F9-8673-B311DD7988C4}"/>
    <cellStyle name="SAPBEXHLevel1 2 3 4" xfId="47991" xr:uid="{E65BCACE-9FEF-4CDB-9DC4-2A5C88E58718}"/>
    <cellStyle name="SAPBEXHLevel1 2 4" xfId="7528" xr:uid="{5F0CF4D0-A5AE-4176-9BE3-FE5A74ABA575}"/>
    <cellStyle name="SAPBEXHLevel1 2 4 2" xfId="29018" xr:uid="{B64155B2-99F5-4B12-8D17-32D2FED924FB}"/>
    <cellStyle name="SAPBEXHLevel1 2 5" xfId="25243" xr:uid="{8E4AEE0E-A93A-422E-8A95-BC4E3DC39178}"/>
    <cellStyle name="SAPBEXHLevel1 2 6" xfId="46255" xr:uid="{E586AD66-9BE2-4E5D-994E-B2978BFC90C4}"/>
    <cellStyle name="SAPBEXHLevel1 20" xfId="3713" xr:uid="{A5578219-EE3D-42B5-ADE3-503481752703}"/>
    <cellStyle name="SAPBEXHLevel1 20 2" xfId="5328" xr:uid="{3CAC836B-7EB0-442D-9DEC-38F5008679C6}"/>
    <cellStyle name="SAPBEXHLevel1 20 2 2" xfId="9097" xr:uid="{CE02D44C-E0FC-4F52-9CC1-94FF3B0E8D32}"/>
    <cellStyle name="SAPBEXHLevel1 20 2 2 2" xfId="30587" xr:uid="{25E38BD6-FADB-4DB1-B260-D9667F066730}"/>
    <cellStyle name="SAPBEXHLevel1 20 2 3" xfId="26818" xr:uid="{A0AE124F-9A4F-49D3-A844-72E3CCD09A8C}"/>
    <cellStyle name="SAPBEXHLevel1 20 2 4" xfId="47993" xr:uid="{59A65F37-06B1-4660-9BC6-B90670EC7892}"/>
    <cellStyle name="SAPBEXHLevel1 20 3" xfId="7530" xr:uid="{87813547-10C0-418D-9BBD-170ADDB8E0DC}"/>
    <cellStyle name="SAPBEXHLevel1 20 3 2" xfId="29020" xr:uid="{2CC061B2-1C3E-4705-A36F-33D620324CFC}"/>
    <cellStyle name="SAPBEXHLevel1 20 4" xfId="25245" xr:uid="{6D04D910-4705-43EC-84C4-DC023BC2F0D0}"/>
    <cellStyle name="SAPBEXHLevel1 20 5" xfId="46257" xr:uid="{6B412CCD-2015-412D-8B6D-0773264C5B8C}"/>
    <cellStyle name="SAPBEXHLevel1 21" xfId="3714" xr:uid="{0DE1759E-997E-47C0-9BC0-CC95092A275D}"/>
    <cellStyle name="SAPBEXHLevel1 21 2" xfId="5329" xr:uid="{766BC645-7FDE-4BE8-ABB0-958423935A4A}"/>
    <cellStyle name="SAPBEXHLevel1 21 2 2" xfId="9098" xr:uid="{DE5AE0D3-38E4-47EF-9C9A-254A845243DF}"/>
    <cellStyle name="SAPBEXHLevel1 21 2 2 2" xfId="30588" xr:uid="{FF0294B9-670F-40A7-9B03-C45A62EF120F}"/>
    <cellStyle name="SAPBEXHLevel1 21 2 3" xfId="26819" xr:uid="{2EAF58C5-1BC3-4CB7-8CCE-C6647FF6370F}"/>
    <cellStyle name="SAPBEXHLevel1 21 2 4" xfId="47994" xr:uid="{0422F5EF-7445-46BB-AAEC-89E555508E23}"/>
    <cellStyle name="SAPBEXHLevel1 21 3" xfId="7531" xr:uid="{27D7FDD2-2E24-451E-B4CA-185D080C157C}"/>
    <cellStyle name="SAPBEXHLevel1 21 3 2" xfId="29021" xr:uid="{FCFA08B7-A0A1-40E4-B5BE-1D768BA1CD92}"/>
    <cellStyle name="SAPBEXHLevel1 21 4" xfId="25246" xr:uid="{15F4E9CF-B26B-4599-A52B-8925F0F5413F}"/>
    <cellStyle name="SAPBEXHLevel1 21 5" xfId="46258" xr:uid="{EE681EE1-E6C9-44E1-B853-A640A929D1A5}"/>
    <cellStyle name="SAPBEXHLevel1 22" xfId="3715" xr:uid="{E07B18A7-478F-49CF-A170-13828C6F3ACF}"/>
    <cellStyle name="SAPBEXHLevel1 22 2" xfId="5330" xr:uid="{2A4B7382-160A-40E9-AFAD-050D4729AF67}"/>
    <cellStyle name="SAPBEXHLevel1 22 2 2" xfId="9099" xr:uid="{8D853C2C-3CDD-4981-A2F4-3A428408C2A7}"/>
    <cellStyle name="SAPBEXHLevel1 22 2 2 2" xfId="30589" xr:uid="{6B3E7E4A-A390-4FF0-A599-DC30337F218E}"/>
    <cellStyle name="SAPBEXHLevel1 22 2 3" xfId="26820" xr:uid="{EACC3E5C-4967-4264-AC63-9E41D08A8852}"/>
    <cellStyle name="SAPBEXHLevel1 22 2 4" xfId="47995" xr:uid="{9C95D2BA-A512-48A0-83B8-AC9C7CD61CAF}"/>
    <cellStyle name="SAPBEXHLevel1 22 3" xfId="7532" xr:uid="{F101FD0F-5C20-495D-92F9-CF5F188D5331}"/>
    <cellStyle name="SAPBEXHLevel1 22 3 2" xfId="29022" xr:uid="{7A54A1F6-8CCA-4C99-96C8-4CA7D47D64E7}"/>
    <cellStyle name="SAPBEXHLevel1 22 4" xfId="25247" xr:uid="{904B4F00-215D-4ED7-9265-07613188198B}"/>
    <cellStyle name="SAPBEXHLevel1 22 5" xfId="46259" xr:uid="{C231ABF0-F7F3-4A4B-B399-A1C3E0199AF6}"/>
    <cellStyle name="SAPBEXHLevel1 23" xfId="3716" xr:uid="{1BBC2ABC-8C5D-48A8-A9F6-A57419772343}"/>
    <cellStyle name="SAPBEXHLevel1 23 2" xfId="5331" xr:uid="{B4E80036-095E-4B09-91B1-58091C0E4694}"/>
    <cellStyle name="SAPBEXHLevel1 23 2 2" xfId="9100" xr:uid="{2D8C1766-72F5-45DF-9C6B-259DF194C3C1}"/>
    <cellStyle name="SAPBEXHLevel1 23 2 2 2" xfId="30590" xr:uid="{53F4E707-2A24-4E58-BB1E-669780C98A4D}"/>
    <cellStyle name="SAPBEXHLevel1 23 2 3" xfId="26821" xr:uid="{4A4CF80C-CACC-41D5-8DAA-EF5F0C25C090}"/>
    <cellStyle name="SAPBEXHLevel1 23 2 4" xfId="47996" xr:uid="{18724DBA-0490-43BE-A2D8-A3D49898C96A}"/>
    <cellStyle name="SAPBEXHLevel1 23 3" xfId="7533" xr:uid="{FC29FD30-555F-4DD9-A9AD-2B94974CAAEC}"/>
    <cellStyle name="SAPBEXHLevel1 23 3 2" xfId="29023" xr:uid="{54C863E7-AB6D-4C0C-B973-B6523B62E4D3}"/>
    <cellStyle name="SAPBEXHLevel1 23 4" xfId="25248" xr:uid="{924FA3B5-9662-4A0F-878A-58338F887102}"/>
    <cellStyle name="SAPBEXHLevel1 23 5" xfId="46260" xr:uid="{81BE7C4F-A4EB-437C-B912-A24ECF3B026D}"/>
    <cellStyle name="SAPBEXHLevel1 24" xfId="3717" xr:uid="{EAC6A20C-A2F4-4082-A616-C487D53CD417}"/>
    <cellStyle name="SAPBEXHLevel1 24 2" xfId="5332" xr:uid="{D3FC9DB1-4169-4D6B-989C-D03D41522FC3}"/>
    <cellStyle name="SAPBEXHLevel1 24 2 2" xfId="9101" xr:uid="{89465E0B-99CA-4D23-B49F-FE8FCF0BB868}"/>
    <cellStyle name="SAPBEXHLevel1 24 2 2 2" xfId="30591" xr:uid="{4A620256-9E00-497F-B4C1-5D9EC1162DC3}"/>
    <cellStyle name="SAPBEXHLevel1 24 2 3" xfId="26822" xr:uid="{1951A016-2A07-4A55-BBAF-F42758258180}"/>
    <cellStyle name="SAPBEXHLevel1 24 2 4" xfId="47997" xr:uid="{02E73610-6D45-4E9F-B912-223493BCFF7E}"/>
    <cellStyle name="SAPBEXHLevel1 24 3" xfId="7534" xr:uid="{A44189E4-CC44-4297-BC7A-CB7FFBC98C28}"/>
    <cellStyle name="SAPBEXHLevel1 24 3 2" xfId="29024" xr:uid="{A3B813D7-032D-4171-B373-556EF4D33770}"/>
    <cellStyle name="SAPBEXHLevel1 24 4" xfId="25249" xr:uid="{CD29E288-DE79-46D5-B753-420E9436DE83}"/>
    <cellStyle name="SAPBEXHLevel1 24 5" xfId="46261" xr:uid="{C7898F97-EBC4-4865-9900-AE1AEC52C7AF}"/>
    <cellStyle name="SAPBEXHLevel1 25" xfId="5315" xr:uid="{7A941617-C467-4BA4-8FAB-C5FE97BA7E48}"/>
    <cellStyle name="SAPBEXHLevel1 25 2" xfId="9084" xr:uid="{06BD122B-1E90-4E14-84F8-D40475DBC084}"/>
    <cellStyle name="SAPBEXHLevel1 25 2 2" xfId="30574" xr:uid="{95111E43-0857-459C-A2EE-FD25C01C5826}"/>
    <cellStyle name="SAPBEXHLevel1 25 3" xfId="26805" xr:uid="{0D277102-2AAE-4C0B-BC65-9451B70AB17D}"/>
    <cellStyle name="SAPBEXHLevel1 25 4" xfId="47980" xr:uid="{C7DD3C44-116B-40DF-AB56-23A09847619C}"/>
    <cellStyle name="SAPBEXHLevel1 26" xfId="7517" xr:uid="{E7C3C06F-C804-4508-A993-988E7CE6EEC6}"/>
    <cellStyle name="SAPBEXHLevel1 26 2" xfId="29007" xr:uid="{6A4FC683-64DC-4D8D-BF13-65B888140E04}"/>
    <cellStyle name="SAPBEXHLevel1 27" xfId="25232" xr:uid="{982FA2BA-384E-4163-9763-36BC9B898E3A}"/>
    <cellStyle name="SAPBEXHLevel1 28" xfId="46244" xr:uid="{C46DCF72-37B8-492B-A63F-6FF99C8F87ED}"/>
    <cellStyle name="SAPBEXHLevel1 3" xfId="3718" xr:uid="{2F4FEE3A-0761-4610-A1EE-E3407C1B63DF}"/>
    <cellStyle name="SAPBEXHLevel1 3 2" xfId="3719" xr:uid="{EC7DBED8-9638-4ABE-8126-C5634B0C2AC2}"/>
    <cellStyle name="SAPBEXHLevel1 3 2 2" xfId="5334" xr:uid="{FA890192-815A-4431-97C6-64D6258C9443}"/>
    <cellStyle name="SAPBEXHLevel1 3 2 2 2" xfId="9103" xr:uid="{6DF48AE3-64D3-4D5A-882F-82E31A08A703}"/>
    <cellStyle name="SAPBEXHLevel1 3 2 2 2 2" xfId="30593" xr:uid="{64CBF7C3-30CC-4428-8AA8-D6EFE373D3E9}"/>
    <cellStyle name="SAPBEXHLevel1 3 2 2 3" xfId="26824" xr:uid="{B5A59F03-7DA7-4A12-BBB2-5E7D03D5AE10}"/>
    <cellStyle name="SAPBEXHLevel1 3 2 2 4" xfId="47999" xr:uid="{765E4CB7-446C-49C8-80A8-5DA43897301F}"/>
    <cellStyle name="SAPBEXHLevel1 3 2 3" xfId="7536" xr:uid="{4226045F-D69E-4BD5-8FFB-991F732DD3E3}"/>
    <cellStyle name="SAPBEXHLevel1 3 2 3 2" xfId="29026" xr:uid="{BFF7CF59-E0BA-4622-8002-0A281C2B4FC5}"/>
    <cellStyle name="SAPBEXHLevel1 3 2 4" xfId="25251" xr:uid="{4E67426C-45A8-4366-A2A3-C73E7DEB3A41}"/>
    <cellStyle name="SAPBEXHLevel1 3 2 5" xfId="46263" xr:uid="{D8D7DF87-6020-4305-BE8C-AFA5E39D0426}"/>
    <cellStyle name="SAPBEXHLevel1 3 3" xfId="5333" xr:uid="{6EC64C06-A985-40C3-A7CC-A9AC9853578E}"/>
    <cellStyle name="SAPBEXHLevel1 3 3 2" xfId="9102" xr:uid="{D8EC1ED6-EE3D-4614-B90B-59CC2030ECBE}"/>
    <cellStyle name="SAPBEXHLevel1 3 3 2 2" xfId="30592" xr:uid="{DAE820FE-DB7D-4493-930C-C79FDE050830}"/>
    <cellStyle name="SAPBEXHLevel1 3 3 3" xfId="26823" xr:uid="{54F4CD70-3057-4D11-A25A-1E812B06D4AF}"/>
    <cellStyle name="SAPBEXHLevel1 3 3 4" xfId="47998" xr:uid="{E12EF55A-65F0-42C7-818F-2D331789A38E}"/>
    <cellStyle name="SAPBEXHLevel1 3 4" xfId="7535" xr:uid="{5BEF1A3F-E12D-45C3-A6BB-879DBEF306AA}"/>
    <cellStyle name="SAPBEXHLevel1 3 4 2" xfId="29025" xr:uid="{5FAE84E5-170D-45DA-ADAC-5F5208BB0B42}"/>
    <cellStyle name="SAPBEXHLevel1 3 5" xfId="25250" xr:uid="{305AB101-E8F3-41A9-8DC9-A2DFBB24618F}"/>
    <cellStyle name="SAPBEXHLevel1 3 6" xfId="46262" xr:uid="{25199D08-8703-4B6B-B2FE-CB6F8F0AD150}"/>
    <cellStyle name="SAPBEXHLevel1 4" xfId="3720" xr:uid="{4909CDED-5642-42CD-A53B-74A87F8F81C5}"/>
    <cellStyle name="SAPBEXHLevel1 4 2" xfId="3721" xr:uid="{DBA12872-4FCD-4436-AC63-DA2885469A6B}"/>
    <cellStyle name="SAPBEXHLevel1 4 2 2" xfId="5336" xr:uid="{EBB9A025-65AC-428F-A601-73571D1FCABF}"/>
    <cellStyle name="SAPBEXHLevel1 4 2 2 2" xfId="9105" xr:uid="{E7BA807B-6B55-477E-8EF3-685D367D2442}"/>
    <cellStyle name="SAPBEXHLevel1 4 2 2 2 2" xfId="30595" xr:uid="{835CBE43-18B7-49E2-972A-D4ACEFA14E3F}"/>
    <cellStyle name="SAPBEXHLevel1 4 2 2 3" xfId="26826" xr:uid="{82EE9C84-302B-4723-AFDB-0E50526C1A18}"/>
    <cellStyle name="SAPBEXHLevel1 4 2 2 4" xfId="48001" xr:uid="{3CCB025B-A9CF-4B5E-BBE9-5432D0A4AFBB}"/>
    <cellStyle name="SAPBEXHLevel1 4 2 3" xfId="7538" xr:uid="{688B6F26-691F-4239-8748-659ED3550103}"/>
    <cellStyle name="SAPBEXHLevel1 4 2 3 2" xfId="29028" xr:uid="{604ED37A-20AC-48D6-88A7-593194939013}"/>
    <cellStyle name="SAPBEXHLevel1 4 2 4" xfId="25253" xr:uid="{728132E3-6AD6-40AB-A8F1-431A1CC38573}"/>
    <cellStyle name="SAPBEXHLevel1 4 2 5" xfId="46265" xr:uid="{088DF29F-9C2F-4AF0-BCB2-C1A6C7236BC3}"/>
    <cellStyle name="SAPBEXHLevel1 4 3" xfId="5335" xr:uid="{DB323598-E2C6-4C93-B4B4-2FBE6997CE4F}"/>
    <cellStyle name="SAPBEXHLevel1 4 3 2" xfId="9104" xr:uid="{8A2BD62F-7B1F-45E3-A357-156AC8802648}"/>
    <cellStyle name="SAPBEXHLevel1 4 3 2 2" xfId="30594" xr:uid="{9600447B-F27A-468F-B58C-F08AAB693677}"/>
    <cellStyle name="SAPBEXHLevel1 4 3 3" xfId="26825" xr:uid="{4BBB5B9B-F4BE-4885-A0B4-0F6C9BE3BE5D}"/>
    <cellStyle name="SAPBEXHLevel1 4 3 4" xfId="48000" xr:uid="{4D1EF7E4-5D79-4B95-BBA3-88BD5DA63DF4}"/>
    <cellStyle name="SAPBEXHLevel1 4 4" xfId="7537" xr:uid="{0D3B317F-AE92-48A8-B888-7E6610124689}"/>
    <cellStyle name="SAPBEXHLevel1 4 4 2" xfId="29027" xr:uid="{0AD62AE0-0055-450D-B48C-EE05741F30D7}"/>
    <cellStyle name="SAPBEXHLevel1 4 5" xfId="25252" xr:uid="{FC7F9ED7-4742-4185-98C7-CA21875468F9}"/>
    <cellStyle name="SAPBEXHLevel1 4 6" xfId="46264" xr:uid="{86E30AD3-201B-466D-B96C-90EABF1CCC81}"/>
    <cellStyle name="SAPBEXHLevel1 5" xfId="3722" xr:uid="{AB1EF81B-D02B-43BE-9BFF-1588B57BED81}"/>
    <cellStyle name="SAPBEXHLevel1 5 2" xfId="3723" xr:uid="{634D791B-26DC-4D35-B265-61E7290E6D04}"/>
    <cellStyle name="SAPBEXHLevel1 5 2 2" xfId="5338" xr:uid="{F556B916-5177-4A41-B3AF-453ABB67F283}"/>
    <cellStyle name="SAPBEXHLevel1 5 2 2 2" xfId="9107" xr:uid="{F7D04706-6895-4AAA-AFC5-41E7B276905C}"/>
    <cellStyle name="SAPBEXHLevel1 5 2 2 2 2" xfId="30597" xr:uid="{F479E1FE-9F3D-482D-AFA3-69ED253B7A44}"/>
    <cellStyle name="SAPBEXHLevel1 5 2 2 3" xfId="26828" xr:uid="{9CA18D74-2EB2-406E-A005-3A9D5DD3F22B}"/>
    <cellStyle name="SAPBEXHLevel1 5 2 2 4" xfId="48003" xr:uid="{00F7B175-6758-4951-975C-C6D5404B2507}"/>
    <cellStyle name="SAPBEXHLevel1 5 2 3" xfId="7540" xr:uid="{8EA3E911-7F49-4AFC-9495-143E8DD70654}"/>
    <cellStyle name="SAPBEXHLevel1 5 2 3 2" xfId="29030" xr:uid="{E1985411-6294-43D6-9D8A-B6FA6CFCBA44}"/>
    <cellStyle name="SAPBEXHLevel1 5 2 4" xfId="25255" xr:uid="{1396870D-8CA9-4693-9421-25451E235A23}"/>
    <cellStyle name="SAPBEXHLevel1 5 2 5" xfId="46267" xr:uid="{19A3545F-BB99-4864-A2D0-8FEC34E6EDD3}"/>
    <cellStyle name="SAPBEXHLevel1 5 3" xfId="5337" xr:uid="{93386607-C94E-4D2A-9F93-B15726642CAD}"/>
    <cellStyle name="SAPBEXHLevel1 5 3 2" xfId="9106" xr:uid="{638D69C3-5611-4A57-948B-8540CFA2B3F7}"/>
    <cellStyle name="SAPBEXHLevel1 5 3 2 2" xfId="30596" xr:uid="{DFA9DD45-FB22-4757-BC1C-7062DBB1F87D}"/>
    <cellStyle name="SAPBEXHLevel1 5 3 3" xfId="26827" xr:uid="{8AD89F86-DE3F-4B41-B405-DE5FB4CAC2C8}"/>
    <cellStyle name="SAPBEXHLevel1 5 3 4" xfId="48002" xr:uid="{61F0F630-D5BA-4A7E-8086-818C620B027B}"/>
    <cellStyle name="SAPBEXHLevel1 5 4" xfId="7539" xr:uid="{A257E4A5-8D4B-4AB7-9A9F-C0E0604283C6}"/>
    <cellStyle name="SAPBEXHLevel1 5 4 2" xfId="29029" xr:uid="{BC445E0B-35E4-481B-8AE8-098C4267683D}"/>
    <cellStyle name="SAPBEXHLevel1 5 5" xfId="25254" xr:uid="{FE7B1BC4-60A5-435F-A153-199EC9F88311}"/>
    <cellStyle name="SAPBEXHLevel1 5 6" xfId="46266" xr:uid="{9527B361-65BF-4689-AB98-0A5A3FE294A3}"/>
    <cellStyle name="SAPBEXHLevel1 6" xfId="3724" xr:uid="{DB321273-574F-4FCF-8FE3-11F47411E795}"/>
    <cellStyle name="SAPBEXHLevel1 6 2" xfId="3725" xr:uid="{DB85E308-64D7-41D9-9981-1E4EE6E6735C}"/>
    <cellStyle name="SAPBEXHLevel1 6 2 2" xfId="5340" xr:uid="{044BE21F-9B64-4174-9CC3-FA3F8CB68A94}"/>
    <cellStyle name="SAPBEXHLevel1 6 2 2 2" xfId="9109" xr:uid="{FA4CDA82-874C-4AB3-94D5-4B60721439A7}"/>
    <cellStyle name="SAPBEXHLevel1 6 2 2 2 2" xfId="30599" xr:uid="{6C081244-45FD-4A27-B7CE-B5EAE5771CC8}"/>
    <cellStyle name="SAPBEXHLevel1 6 2 2 3" xfId="26830" xr:uid="{044FABBF-B5B8-4A3D-A911-8CB987E2BA11}"/>
    <cellStyle name="SAPBEXHLevel1 6 2 2 4" xfId="48005" xr:uid="{8244F56A-5894-4CF9-A442-F2C4A8199EBF}"/>
    <cellStyle name="SAPBEXHLevel1 6 2 3" xfId="7542" xr:uid="{F05795FE-B30D-4376-B466-CB8166D08875}"/>
    <cellStyle name="SAPBEXHLevel1 6 2 3 2" xfId="29032" xr:uid="{0BBCB4FD-6676-4420-92B8-E6220E9E04A0}"/>
    <cellStyle name="SAPBEXHLevel1 6 2 4" xfId="25257" xr:uid="{CEA6632A-BDA6-4D34-B25E-6E4FABF5290A}"/>
    <cellStyle name="SAPBEXHLevel1 6 2 5" xfId="46269" xr:uid="{A0FA03E6-3F37-4EFA-A60C-BA331033B5E2}"/>
    <cellStyle name="SAPBEXHLevel1 6 3" xfId="5339" xr:uid="{5526F210-25AF-44ED-B362-BF76A133A424}"/>
    <cellStyle name="SAPBEXHLevel1 6 3 2" xfId="9108" xr:uid="{B7F74D6A-2379-4D7F-BC41-9327EEA4634B}"/>
    <cellStyle name="SAPBEXHLevel1 6 3 2 2" xfId="30598" xr:uid="{9A40C93D-66B2-4935-A657-A4FA5800F2B3}"/>
    <cellStyle name="SAPBEXHLevel1 6 3 3" xfId="26829" xr:uid="{8900395F-EB82-4B07-8EE9-F4F566464FA2}"/>
    <cellStyle name="SAPBEXHLevel1 6 3 4" xfId="48004" xr:uid="{4A048024-1E01-4F48-9890-DECA67B58FAF}"/>
    <cellStyle name="SAPBEXHLevel1 6 4" xfId="7541" xr:uid="{006A1FFC-8408-4DBB-93A2-FEF360951298}"/>
    <cellStyle name="SAPBEXHLevel1 6 4 2" xfId="29031" xr:uid="{D477485C-1DB6-4EB3-8129-D1604908AA93}"/>
    <cellStyle name="SAPBEXHLevel1 6 5" xfId="25256" xr:uid="{7B4ED41A-2B63-433A-B9D3-5D2BA59B641E}"/>
    <cellStyle name="SAPBEXHLevel1 6 6" xfId="46268" xr:uid="{931BF45A-B40E-43B6-9580-EE3EFD04882F}"/>
    <cellStyle name="SAPBEXHLevel1 7" xfId="3726" xr:uid="{041C97EF-0C49-418D-814C-91A31A110D94}"/>
    <cellStyle name="SAPBEXHLevel1 7 2" xfId="3727" xr:uid="{50929C46-7E52-40A5-A9E0-5164DE972E5B}"/>
    <cellStyle name="SAPBEXHLevel1 7 2 2" xfId="5342" xr:uid="{5AB39D29-2736-4D34-BCBA-16B0F6A67B3B}"/>
    <cellStyle name="SAPBEXHLevel1 7 2 2 2" xfId="9111" xr:uid="{1004DC8E-8EE6-4524-A8DA-711800345BC5}"/>
    <cellStyle name="SAPBEXHLevel1 7 2 2 2 2" xfId="30601" xr:uid="{FC6C69BC-BB0C-4F74-ACC3-EF47BF5ABBA3}"/>
    <cellStyle name="SAPBEXHLevel1 7 2 2 3" xfId="26832" xr:uid="{92426A5E-2F4A-4EAC-A39D-6D5500BD014E}"/>
    <cellStyle name="SAPBEXHLevel1 7 2 2 4" xfId="48007" xr:uid="{1C760F10-8ABB-4C38-98F2-512A9C409F8A}"/>
    <cellStyle name="SAPBEXHLevel1 7 2 3" xfId="7544" xr:uid="{73347869-A65A-456F-9D68-E72F329DF8F5}"/>
    <cellStyle name="SAPBEXHLevel1 7 2 3 2" xfId="29034" xr:uid="{257D36F5-AE52-455A-B23A-CC40DC3C84CF}"/>
    <cellStyle name="SAPBEXHLevel1 7 2 4" xfId="25259" xr:uid="{4E9B3E58-32D6-4EF0-A4AB-018ABE9500A5}"/>
    <cellStyle name="SAPBEXHLevel1 7 2 5" xfId="46271" xr:uid="{737D7B53-15AA-49BE-8B0F-278BF52A6124}"/>
    <cellStyle name="SAPBEXHLevel1 7 3" xfId="5341" xr:uid="{4F7A6220-E733-4F82-8BFB-8E79A8E3FD8B}"/>
    <cellStyle name="SAPBEXHLevel1 7 3 2" xfId="9110" xr:uid="{AD1CD87F-23CD-4FB0-9637-EAD27EC69900}"/>
    <cellStyle name="SAPBEXHLevel1 7 3 2 2" xfId="30600" xr:uid="{84D12652-6AFB-4FD1-8474-A4B013337517}"/>
    <cellStyle name="SAPBEXHLevel1 7 3 3" xfId="26831" xr:uid="{C0BC5ED8-4E08-4A4B-AE4B-CED5FCF95E81}"/>
    <cellStyle name="SAPBEXHLevel1 7 3 4" xfId="48006" xr:uid="{83A9D68A-0242-48AE-8278-86619F3CC1BE}"/>
    <cellStyle name="SAPBEXHLevel1 7 4" xfId="7543" xr:uid="{7358969E-1E1C-4F39-B563-7793600C58B0}"/>
    <cellStyle name="SAPBEXHLevel1 7 4 2" xfId="29033" xr:uid="{639B75BC-4017-42F1-895E-0B4E16562574}"/>
    <cellStyle name="SAPBEXHLevel1 7 5" xfId="25258" xr:uid="{FA10CA98-33DC-481D-840B-70D1C5F77BEA}"/>
    <cellStyle name="SAPBEXHLevel1 7 6" xfId="46270" xr:uid="{DB776855-2485-4775-8F41-0E945FC17C21}"/>
    <cellStyle name="SAPBEXHLevel1 8" xfId="3728" xr:uid="{5CD96C50-EAFC-4ADF-8CFF-7930C53AC3FA}"/>
    <cellStyle name="SAPBEXHLevel1 8 2" xfId="3729" xr:uid="{2AEB44EC-41B7-4B85-A122-882314082548}"/>
    <cellStyle name="SAPBEXHLevel1 8 2 2" xfId="5344" xr:uid="{A65E065D-DDD3-4A97-9890-3B271FEDEF77}"/>
    <cellStyle name="SAPBEXHLevel1 8 2 2 2" xfId="9113" xr:uid="{0D40F330-710C-4378-840C-551E107C9E1F}"/>
    <cellStyle name="SAPBEXHLevel1 8 2 2 2 2" xfId="30603" xr:uid="{80C411BE-78B1-401C-BD85-5B8A1C84741B}"/>
    <cellStyle name="SAPBEXHLevel1 8 2 2 3" xfId="26834" xr:uid="{F6C83B40-BB43-4A52-9CD9-6AF0BD32ADCD}"/>
    <cellStyle name="SAPBEXHLevel1 8 2 2 4" xfId="48009" xr:uid="{D8E7BBF1-0E5B-4905-8582-AC0ABC8A786A}"/>
    <cellStyle name="SAPBEXHLevel1 8 2 3" xfId="7546" xr:uid="{7CFF73A3-EDFC-4335-8D4F-2DB34A85D31C}"/>
    <cellStyle name="SAPBEXHLevel1 8 2 3 2" xfId="29036" xr:uid="{2E1EA5E5-8F74-4489-8BB9-560AF6D9B1DE}"/>
    <cellStyle name="SAPBEXHLevel1 8 2 4" xfId="25261" xr:uid="{6B19596E-D72B-4803-9A9B-E50A1854E2AF}"/>
    <cellStyle name="SAPBEXHLevel1 8 2 5" xfId="46273" xr:uid="{48551DB6-1DFB-4F0A-BB54-578E76D67F14}"/>
    <cellStyle name="SAPBEXHLevel1 8 3" xfId="5343" xr:uid="{FACEC954-CDC9-44C5-8AAB-A2B8DDED925B}"/>
    <cellStyle name="SAPBEXHLevel1 8 3 2" xfId="9112" xr:uid="{73E57B0E-E4F4-4D02-85A1-139162398792}"/>
    <cellStyle name="SAPBEXHLevel1 8 3 2 2" xfId="30602" xr:uid="{722B184B-5A4F-4A20-AE52-B745A4E7A0C2}"/>
    <cellStyle name="SAPBEXHLevel1 8 3 3" xfId="26833" xr:uid="{F11FFA9B-EA55-4778-BF87-5C119618310C}"/>
    <cellStyle name="SAPBEXHLevel1 8 3 4" xfId="48008" xr:uid="{DDF8A8E9-3B2B-402E-945B-0651AC6DFAF0}"/>
    <cellStyle name="SAPBEXHLevel1 8 4" xfId="7545" xr:uid="{174F50B9-C54A-4C26-A6B4-BD59C52B0250}"/>
    <cellStyle name="SAPBEXHLevel1 8 4 2" xfId="29035" xr:uid="{60714B9B-D91A-4D99-BA68-A7586089B0A3}"/>
    <cellStyle name="SAPBEXHLevel1 8 5" xfId="25260" xr:uid="{68AC9817-6C6C-4666-96A6-7FCA920277B9}"/>
    <cellStyle name="SAPBEXHLevel1 8 6" xfId="46272" xr:uid="{93849EEE-3B3D-4B19-93FD-C1141DF9BAFF}"/>
    <cellStyle name="SAPBEXHLevel1 9" xfId="3730" xr:uid="{4B67364E-DA2F-445E-890A-EA39F7D98154}"/>
    <cellStyle name="SAPBEXHLevel1 9 2" xfId="3731" xr:uid="{354B1E09-02DA-4D4D-B06B-C00B3BE14B9D}"/>
    <cellStyle name="SAPBEXHLevel1 9 2 2" xfId="5346" xr:uid="{DA2786B3-B29C-45EC-AA19-6016EB5616B7}"/>
    <cellStyle name="SAPBEXHLevel1 9 2 2 2" xfId="9115" xr:uid="{18E91F09-E20B-4174-9B34-52368FFAE563}"/>
    <cellStyle name="SAPBEXHLevel1 9 2 2 2 2" xfId="30605" xr:uid="{A5D6B1E3-831C-41FC-8EB3-5FFB11D07EAA}"/>
    <cellStyle name="SAPBEXHLevel1 9 2 2 3" xfId="26836" xr:uid="{B81F7280-2E24-4EF1-BC03-69CDEB78BA4C}"/>
    <cellStyle name="SAPBEXHLevel1 9 2 2 4" xfId="48011" xr:uid="{32E10CA8-6925-4E74-AD22-E71EE9957559}"/>
    <cellStyle name="SAPBEXHLevel1 9 2 3" xfId="7548" xr:uid="{79BC6976-C089-4535-A660-A68CA6F3842B}"/>
    <cellStyle name="SAPBEXHLevel1 9 2 3 2" xfId="29038" xr:uid="{C8A80919-4E44-441C-ACA8-7D2DBE50D0CD}"/>
    <cellStyle name="SAPBEXHLevel1 9 2 4" xfId="25263" xr:uid="{9692A156-0E60-4748-8BC1-916C0D08868B}"/>
    <cellStyle name="SAPBEXHLevel1 9 2 5" xfId="46275" xr:uid="{4A78233B-F889-4B8A-B741-0DF029E08ECA}"/>
    <cellStyle name="SAPBEXHLevel1 9 3" xfId="5345" xr:uid="{C144D457-A4D1-419E-8985-E29E82786EAB}"/>
    <cellStyle name="SAPBEXHLevel1 9 3 2" xfId="9114" xr:uid="{90404903-5A9C-4BC2-AF79-619446F71EF4}"/>
    <cellStyle name="SAPBEXHLevel1 9 3 2 2" xfId="30604" xr:uid="{70CFCC36-D5A9-45B8-BEA9-E46ED1DEE0F4}"/>
    <cellStyle name="SAPBEXHLevel1 9 3 3" xfId="26835" xr:uid="{47591B9C-0447-49B4-9EEF-F97A60CEAE61}"/>
    <cellStyle name="SAPBEXHLevel1 9 3 4" xfId="48010" xr:uid="{25F6E55E-4603-4188-94E7-8C0CDC213B2B}"/>
    <cellStyle name="SAPBEXHLevel1 9 4" xfId="7547" xr:uid="{D8797974-E099-4165-ACDF-8B11BD2A2F09}"/>
    <cellStyle name="SAPBEXHLevel1 9 4 2" xfId="29037" xr:uid="{73C9A77D-2814-4CCB-9565-23CD618A39F4}"/>
    <cellStyle name="SAPBEXHLevel1 9 5" xfId="25262" xr:uid="{DD20B91B-9F61-4CF1-B729-DC866BCCB5A0}"/>
    <cellStyle name="SAPBEXHLevel1 9 6" xfId="46274" xr:uid="{2345DD05-1521-4865-A4D4-A93D535A0A8A}"/>
    <cellStyle name="SAPBEXHLevel1X" xfId="3732" xr:uid="{9AE9CECD-4957-4ABB-AF2C-4866E964D8C7}"/>
    <cellStyle name="SAPBEXHLevel1X 10" xfId="3733" xr:uid="{DE84E166-A3AC-4EC0-A417-CBD72B441D53}"/>
    <cellStyle name="SAPBEXHLevel1X 10 2" xfId="5348" xr:uid="{57BB5EC5-9875-4E11-9E09-6EDA12C443B1}"/>
    <cellStyle name="SAPBEXHLevel1X 10 2 2" xfId="9117" xr:uid="{D31E02F7-4D22-4AA9-9B65-6A231BBB5D62}"/>
    <cellStyle name="SAPBEXHLevel1X 10 2 2 2" xfId="30607" xr:uid="{48F76EEB-5ED0-489D-A019-6854D4CF2742}"/>
    <cellStyle name="SAPBEXHLevel1X 10 2 3" xfId="26838" xr:uid="{BE130624-B387-427B-BA75-EB3D0B533343}"/>
    <cellStyle name="SAPBEXHLevel1X 10 2 4" xfId="48013" xr:uid="{402AE88F-B49D-4C9E-9052-6E2BDE07F113}"/>
    <cellStyle name="SAPBEXHLevel1X 10 3" xfId="7550" xr:uid="{01B93460-9ACC-43A8-979F-78F2BA261C3E}"/>
    <cellStyle name="SAPBEXHLevel1X 10 3 2" xfId="29040" xr:uid="{0A21B58C-1FC0-431B-A55E-A1CFDB1D4388}"/>
    <cellStyle name="SAPBEXHLevel1X 10 4" xfId="25265" xr:uid="{6491815A-5CCC-402E-8C22-AFBA8A61C2A3}"/>
    <cellStyle name="SAPBEXHLevel1X 10 5" xfId="46277" xr:uid="{69811FF7-C1B2-461D-A2F6-36BF3655E9C5}"/>
    <cellStyle name="SAPBEXHLevel1X 11" xfId="3734" xr:uid="{942E4452-0587-40EA-84B3-F584B4FFA7C8}"/>
    <cellStyle name="SAPBEXHLevel1X 11 2" xfId="5349" xr:uid="{7FE1B3C8-D25E-4BE0-A354-12CB9CDFAD20}"/>
    <cellStyle name="SAPBEXHLevel1X 11 2 2" xfId="9118" xr:uid="{BA379B0B-AC57-4F4E-B7E7-B2D09F96F3A9}"/>
    <cellStyle name="SAPBEXHLevel1X 11 2 2 2" xfId="30608" xr:uid="{BF2D857E-D364-4B2C-9779-5B127C543191}"/>
    <cellStyle name="SAPBEXHLevel1X 11 2 3" xfId="26839" xr:uid="{1B274E42-B173-4B6F-A562-90D2636DEE7E}"/>
    <cellStyle name="SAPBEXHLevel1X 11 2 4" xfId="48014" xr:uid="{5DD48BA8-5E8F-4FC1-A07A-88BBDB3C7D6F}"/>
    <cellStyle name="SAPBEXHLevel1X 11 3" xfId="7551" xr:uid="{4F9AEB0D-C02A-4DB5-A7AF-792F73A80394}"/>
    <cellStyle name="SAPBEXHLevel1X 11 3 2" xfId="29041" xr:uid="{05060395-CB5A-497E-A2F6-1D56FAFEC452}"/>
    <cellStyle name="SAPBEXHLevel1X 11 4" xfId="25266" xr:uid="{3805F985-4E09-4072-B226-0F6B9D7A8728}"/>
    <cellStyle name="SAPBEXHLevel1X 11 5" xfId="46278" xr:uid="{CA8877BD-7C38-4DFF-BC33-D40BCCA40E64}"/>
    <cellStyle name="SAPBEXHLevel1X 12" xfId="3735" xr:uid="{F7636403-B50D-446A-B6CA-B3144BDB907D}"/>
    <cellStyle name="SAPBEXHLevel1X 12 2" xfId="5350" xr:uid="{8799A14A-42CA-46B0-980E-A4A1F05CD8F8}"/>
    <cellStyle name="SAPBEXHLevel1X 12 2 2" xfId="9119" xr:uid="{66258F0B-A884-43E2-887D-9B4B2C253535}"/>
    <cellStyle name="SAPBEXHLevel1X 12 2 2 2" xfId="30609" xr:uid="{2FD18F0A-7E78-42A5-ABEF-A65C118EACC9}"/>
    <cellStyle name="SAPBEXHLevel1X 12 2 3" xfId="26840" xr:uid="{C75DBC91-7F6E-4AD7-96B5-91ACFD8CB476}"/>
    <cellStyle name="SAPBEXHLevel1X 12 2 4" xfId="48015" xr:uid="{8512895C-05BD-4673-A352-93DAA929CACF}"/>
    <cellStyle name="SAPBEXHLevel1X 12 3" xfId="7552" xr:uid="{987C0683-7533-4BF6-897D-25762B1CD01F}"/>
    <cellStyle name="SAPBEXHLevel1X 12 3 2" xfId="29042" xr:uid="{31CD4473-34BF-4FA9-ACFC-20DF473EEE25}"/>
    <cellStyle name="SAPBEXHLevel1X 12 4" xfId="25267" xr:uid="{EEA7C92E-E7FB-4DB0-B532-4DA44CEA233D}"/>
    <cellStyle name="SAPBEXHLevel1X 12 5" xfId="46279" xr:uid="{A9AF6318-C048-4841-B150-EF8C180DE3F8}"/>
    <cellStyle name="SAPBEXHLevel1X 13" xfId="3736" xr:uid="{344FE44F-8581-4D13-A000-707F70C94D6B}"/>
    <cellStyle name="SAPBEXHLevel1X 13 2" xfId="5351" xr:uid="{7CE17A8C-4EB1-4867-A617-79C04EA433D1}"/>
    <cellStyle name="SAPBEXHLevel1X 13 2 2" xfId="9120" xr:uid="{A0F0B50F-ABBC-4132-94BC-6E9C8F1E2AB3}"/>
    <cellStyle name="SAPBEXHLevel1X 13 2 2 2" xfId="30610" xr:uid="{030FA454-EF90-487D-B630-EA79D4D4186D}"/>
    <cellStyle name="SAPBEXHLevel1X 13 2 3" xfId="26841" xr:uid="{D5B88E34-7E83-4380-8F4B-AA31A7832AEE}"/>
    <cellStyle name="SAPBEXHLevel1X 13 2 4" xfId="48016" xr:uid="{1D50D69F-DA91-4F23-9CB0-41A4E8C087FF}"/>
    <cellStyle name="SAPBEXHLevel1X 13 3" xfId="7553" xr:uid="{9B7F7ACC-DE71-4ECF-AAC2-18167B2F7860}"/>
    <cellStyle name="SAPBEXHLevel1X 13 3 2" xfId="29043" xr:uid="{B37CC660-AC9A-40FD-9F09-7816E0BFB708}"/>
    <cellStyle name="SAPBEXHLevel1X 13 4" xfId="25268" xr:uid="{E06E63E4-BB28-4774-A6E1-766FEF4DA96F}"/>
    <cellStyle name="SAPBEXHLevel1X 13 5" xfId="46280" xr:uid="{136F6D62-0A00-40E9-B289-2C461C08D17B}"/>
    <cellStyle name="SAPBEXHLevel1X 14" xfId="3737" xr:uid="{9C5DCA75-E283-428F-83E0-A3FD604B174A}"/>
    <cellStyle name="SAPBEXHLevel1X 14 2" xfId="5352" xr:uid="{058F0E1C-61D6-4951-9ED3-A2EA9BBB6709}"/>
    <cellStyle name="SAPBEXHLevel1X 14 2 2" xfId="9121" xr:uid="{37EBFE51-DA24-4604-A3D8-69DAB0090924}"/>
    <cellStyle name="SAPBEXHLevel1X 14 2 2 2" xfId="30611" xr:uid="{2285E013-7B99-4DEC-BE25-472332386532}"/>
    <cellStyle name="SAPBEXHLevel1X 14 2 3" xfId="26842" xr:uid="{07D85749-05F8-4928-BA23-6601A67CDB9C}"/>
    <cellStyle name="SAPBEXHLevel1X 14 2 4" xfId="48017" xr:uid="{DDC54610-32A4-455B-BC45-431582DC1C34}"/>
    <cellStyle name="SAPBEXHLevel1X 14 3" xfId="7554" xr:uid="{04DB8F2A-2FE8-4EC6-925B-86F72660A416}"/>
    <cellStyle name="SAPBEXHLevel1X 14 3 2" xfId="29044" xr:uid="{5C39D8B0-BFEC-421D-8D3D-2DE48009C373}"/>
    <cellStyle name="SAPBEXHLevel1X 14 4" xfId="25269" xr:uid="{F60B513D-6A60-4F64-AB0A-77CA463B3564}"/>
    <cellStyle name="SAPBEXHLevel1X 14 5" xfId="46281" xr:uid="{8A81481F-B5E0-40CC-AC81-3C6A176DBB0E}"/>
    <cellStyle name="SAPBEXHLevel1X 15" xfId="3738" xr:uid="{EA3AE864-D8D3-4DA4-B9A9-364B8AA28DCB}"/>
    <cellStyle name="SAPBEXHLevel1X 15 2" xfId="5353" xr:uid="{501B807B-B354-434F-8473-EFB0A3C51B99}"/>
    <cellStyle name="SAPBEXHLevel1X 15 2 2" xfId="9122" xr:uid="{B5FCFDF2-89C1-41DB-AA86-B97423F9F7EF}"/>
    <cellStyle name="SAPBEXHLevel1X 15 2 2 2" xfId="30612" xr:uid="{C1A61C83-08B9-4A25-B269-567F35BD8999}"/>
    <cellStyle name="SAPBEXHLevel1X 15 2 3" xfId="26843" xr:uid="{8AFF36C2-F6A4-4CC2-8E10-8C4805797691}"/>
    <cellStyle name="SAPBEXHLevel1X 15 2 4" xfId="48018" xr:uid="{F9885265-1BA8-44BA-9F68-00ECDFE275B6}"/>
    <cellStyle name="SAPBEXHLevel1X 15 3" xfId="7555" xr:uid="{449620CC-59E7-404B-BF19-A59D7C916282}"/>
    <cellStyle name="SAPBEXHLevel1X 15 3 2" xfId="29045" xr:uid="{37C3C62A-F61B-43D9-90C1-2CE741DCE125}"/>
    <cellStyle name="SAPBEXHLevel1X 15 4" xfId="25270" xr:uid="{49275FF7-429D-4A1B-8556-AF312E56ECE2}"/>
    <cellStyle name="SAPBEXHLevel1X 15 5" xfId="46282" xr:uid="{D8905493-D354-4E81-96A7-A6D66F8F2FA5}"/>
    <cellStyle name="SAPBEXHLevel1X 16" xfId="3739" xr:uid="{6CE3718F-ECD5-4E47-8DA1-311B6592C856}"/>
    <cellStyle name="SAPBEXHLevel1X 16 2" xfId="5354" xr:uid="{6EC0C50C-D6C8-4043-B0DC-00837DB44402}"/>
    <cellStyle name="SAPBEXHLevel1X 16 2 2" xfId="9123" xr:uid="{7E4C228D-DD91-4319-8CA7-ED50F3BAAF69}"/>
    <cellStyle name="SAPBEXHLevel1X 16 2 2 2" xfId="30613" xr:uid="{B4009EF2-53B3-4BDB-865A-F6B14CF1BBB7}"/>
    <cellStyle name="SAPBEXHLevel1X 16 2 3" xfId="26844" xr:uid="{8A448B56-A0E4-4EAB-BD97-409FB6C2326E}"/>
    <cellStyle name="SAPBEXHLevel1X 16 2 4" xfId="48019" xr:uid="{93981FB8-81B7-43F3-B0FC-0CD3043C6311}"/>
    <cellStyle name="SAPBEXHLevel1X 16 3" xfId="7556" xr:uid="{C72E89FC-8790-4087-BF69-8887C924C333}"/>
    <cellStyle name="SAPBEXHLevel1X 16 3 2" xfId="29046" xr:uid="{A616AE20-D69C-48EF-B21D-0FE200BBE660}"/>
    <cellStyle name="SAPBEXHLevel1X 16 4" xfId="25271" xr:uid="{DB814010-1735-46A7-9533-1861CE4C4A01}"/>
    <cellStyle name="SAPBEXHLevel1X 16 5" xfId="46283" xr:uid="{2B8B5442-70AE-443C-B4D2-E1B7963BFCB8}"/>
    <cellStyle name="SAPBEXHLevel1X 17" xfId="3740" xr:uid="{9FF55DBF-445C-46A2-97CF-3986D96EC06B}"/>
    <cellStyle name="SAPBEXHLevel1X 17 2" xfId="5355" xr:uid="{825CC8B2-207D-4863-98EF-9025399A0E1C}"/>
    <cellStyle name="SAPBEXHLevel1X 17 2 2" xfId="9124" xr:uid="{8CF1B9A9-B01D-419A-ABFE-12DD698CB64F}"/>
    <cellStyle name="SAPBEXHLevel1X 17 2 2 2" xfId="30614" xr:uid="{EF07701F-6C53-4C20-857D-344F59DFDE19}"/>
    <cellStyle name="SAPBEXHLevel1X 17 2 3" xfId="26845" xr:uid="{2B6ACC7B-4448-4C90-B0E6-FA21C412BB60}"/>
    <cellStyle name="SAPBEXHLevel1X 17 2 4" xfId="48020" xr:uid="{A5005D94-80E9-4865-9A8E-785DEAA70F0A}"/>
    <cellStyle name="SAPBEXHLevel1X 17 3" xfId="7557" xr:uid="{C7D6B0FB-A425-46D5-B31D-1258778803E4}"/>
    <cellStyle name="SAPBEXHLevel1X 17 3 2" xfId="29047" xr:uid="{562AC1FD-A5AD-4A24-AB74-DFFF92F8E0AA}"/>
    <cellStyle name="SAPBEXHLevel1X 17 4" xfId="25272" xr:uid="{623CD54B-86EE-4115-9B8F-D1984C58F85B}"/>
    <cellStyle name="SAPBEXHLevel1X 17 5" xfId="46284" xr:uid="{8F756C4E-2A3B-4D04-879E-8F7CAFD00636}"/>
    <cellStyle name="SAPBEXHLevel1X 18" xfId="3741" xr:uid="{90C45C76-F20B-4CCC-9AE5-5A26D8900372}"/>
    <cellStyle name="SAPBEXHLevel1X 18 2" xfId="5356" xr:uid="{A3B6E0B9-C202-41DC-8DC1-55CEA333E531}"/>
    <cellStyle name="SAPBEXHLevel1X 18 2 2" xfId="9125" xr:uid="{4F812F4E-46C6-43A5-82B3-36DE83F46F0C}"/>
    <cellStyle name="SAPBEXHLevel1X 18 2 2 2" xfId="30615" xr:uid="{A78C1F87-BD59-41C0-B996-0FA1F3B7629E}"/>
    <cellStyle name="SAPBEXHLevel1X 18 2 3" xfId="26846" xr:uid="{8EBF7A48-1774-45FC-B4E1-9BDF100709A1}"/>
    <cellStyle name="SAPBEXHLevel1X 18 2 4" xfId="48021" xr:uid="{082750CF-89AA-4127-B7A3-74987ED01BDB}"/>
    <cellStyle name="SAPBEXHLevel1X 18 3" xfId="7558" xr:uid="{95E10C00-E84E-429A-89FF-F12A6A49DE7C}"/>
    <cellStyle name="SAPBEXHLevel1X 18 3 2" xfId="29048" xr:uid="{373AF2F9-F2E6-411C-B93D-A77034805CA5}"/>
    <cellStyle name="SAPBEXHLevel1X 18 4" xfId="25273" xr:uid="{D7CF341B-031A-4103-A621-2395E5E02453}"/>
    <cellStyle name="SAPBEXHLevel1X 18 5" xfId="46285" xr:uid="{A6BA482B-31F0-40D6-8B60-2EE6EC349E80}"/>
    <cellStyle name="SAPBEXHLevel1X 19" xfId="3742" xr:uid="{E8972F9D-D7B1-4445-AC86-04A641913B90}"/>
    <cellStyle name="SAPBEXHLevel1X 19 2" xfId="5357" xr:uid="{16E7AC58-6A01-4F3E-AE65-74FE404C58C9}"/>
    <cellStyle name="SAPBEXHLevel1X 19 2 2" xfId="9126" xr:uid="{2781A60B-FEBE-43D3-8944-5B53E1693FE4}"/>
    <cellStyle name="SAPBEXHLevel1X 19 2 2 2" xfId="30616" xr:uid="{6C3912FD-859C-4EDD-9C4C-D3CFFDF445C0}"/>
    <cellStyle name="SAPBEXHLevel1X 19 2 3" xfId="26847" xr:uid="{CFBBB39B-1C76-4F36-AE70-79E5866FEEF6}"/>
    <cellStyle name="SAPBEXHLevel1X 19 2 4" xfId="48022" xr:uid="{3F459ED0-1F3F-4362-BF25-5E85FA679607}"/>
    <cellStyle name="SAPBEXHLevel1X 19 3" xfId="7559" xr:uid="{5E653E2B-2E2F-46CB-B143-5D2AAD87F169}"/>
    <cellStyle name="SAPBEXHLevel1X 19 3 2" xfId="29049" xr:uid="{140DDCD7-F880-4DD4-8002-8A5B697E1243}"/>
    <cellStyle name="SAPBEXHLevel1X 19 4" xfId="25274" xr:uid="{464B5AD4-BA54-4D7A-ACE3-BDA120F411F8}"/>
    <cellStyle name="SAPBEXHLevel1X 19 5" xfId="46286" xr:uid="{CE935557-362E-4F28-814D-BD6F7A426709}"/>
    <cellStyle name="SAPBEXHLevel1X 2" xfId="3743" xr:uid="{6624A4B5-45B5-4924-B753-87FB944C6A71}"/>
    <cellStyle name="SAPBEXHLevel1X 2 2" xfId="3744" xr:uid="{58C866FC-04DE-47C7-BCE1-914159B84B27}"/>
    <cellStyle name="SAPBEXHLevel1X 2 2 2" xfId="5359" xr:uid="{2DC8CD20-3B99-4D1F-8656-8538EC5A4D89}"/>
    <cellStyle name="SAPBEXHLevel1X 2 2 2 2" xfId="9128" xr:uid="{906227DD-03D2-472E-9354-528112190D7B}"/>
    <cellStyle name="SAPBEXHLevel1X 2 2 2 2 2" xfId="30618" xr:uid="{FB4DCC5D-F201-4C3C-8DEF-9D11AC7ADCC9}"/>
    <cellStyle name="SAPBEXHLevel1X 2 2 2 3" xfId="26849" xr:uid="{8A553612-AD4C-4D2E-9F1E-29FD68325053}"/>
    <cellStyle name="SAPBEXHLevel1X 2 2 2 4" xfId="48024" xr:uid="{7EB4BFFC-C78A-4382-BCD5-841FC3C48E3E}"/>
    <cellStyle name="SAPBEXHLevel1X 2 2 3" xfId="7561" xr:uid="{5BD2BA35-EA8F-4B11-B576-DA1E50701512}"/>
    <cellStyle name="SAPBEXHLevel1X 2 2 3 2" xfId="29051" xr:uid="{86A85B7B-4312-43F0-BD54-3732A6528E77}"/>
    <cellStyle name="SAPBEXHLevel1X 2 2 4" xfId="25276" xr:uid="{915A6A68-11D7-4384-8DA2-99A65802C97E}"/>
    <cellStyle name="SAPBEXHLevel1X 2 2 5" xfId="46288" xr:uid="{97FB61B3-70AD-48BA-A541-10D2442EBCD8}"/>
    <cellStyle name="SAPBEXHLevel1X 2 3" xfId="5358" xr:uid="{2D87EA2B-481F-4F4E-9058-8BC93CFEDBE1}"/>
    <cellStyle name="SAPBEXHLevel1X 2 3 2" xfId="9127" xr:uid="{309FB254-A49B-4C87-961D-E54CE17DA2E3}"/>
    <cellStyle name="SAPBEXHLevel1X 2 3 2 2" xfId="30617" xr:uid="{D993F6C9-D88E-4563-BED1-C91C85EFA15C}"/>
    <cellStyle name="SAPBEXHLevel1X 2 3 3" xfId="26848" xr:uid="{7F390DFB-7BD2-4ABD-8E02-1AFDFD27B9A2}"/>
    <cellStyle name="SAPBEXHLevel1X 2 3 4" xfId="48023" xr:uid="{0BE13C85-A6F1-4410-B979-46CCBF155C7D}"/>
    <cellStyle name="SAPBEXHLevel1X 2 4" xfId="7560" xr:uid="{9CD167EF-9D6E-4DF5-A40E-B5C7E63FF00F}"/>
    <cellStyle name="SAPBEXHLevel1X 2 4 2" xfId="29050" xr:uid="{8A2FEE96-CF34-4BFF-9582-99ACF3B32DD3}"/>
    <cellStyle name="SAPBEXHLevel1X 2 5" xfId="25275" xr:uid="{30461E20-127F-4862-833B-E2705AD5F312}"/>
    <cellStyle name="SAPBEXHLevel1X 2 6" xfId="46287" xr:uid="{D2EE559C-F45A-47E7-9EF5-543EED540E3E}"/>
    <cellStyle name="SAPBEXHLevel1X 20" xfId="3745" xr:uid="{F848BBC7-02EB-4E51-8B30-CB4E5AA50ECB}"/>
    <cellStyle name="SAPBEXHLevel1X 20 2" xfId="5360" xr:uid="{DFAC59CB-7239-47DE-B33B-4B36C6B003DE}"/>
    <cellStyle name="SAPBEXHLevel1X 20 2 2" xfId="9129" xr:uid="{1386B927-64EE-42AC-A5D4-77492116A649}"/>
    <cellStyle name="SAPBEXHLevel1X 20 2 2 2" xfId="30619" xr:uid="{3A340520-7AFD-44B9-B09D-688B51FFC01B}"/>
    <cellStyle name="SAPBEXHLevel1X 20 2 3" xfId="26850" xr:uid="{82E102BC-C97F-449F-B627-A646E8D9BDEF}"/>
    <cellStyle name="SAPBEXHLevel1X 20 2 4" xfId="48025" xr:uid="{39031A21-BA73-4DB2-886F-48060E63CD1D}"/>
    <cellStyle name="SAPBEXHLevel1X 20 3" xfId="7562" xr:uid="{F6810A7A-7A16-4FCF-A996-4C768CE4003D}"/>
    <cellStyle name="SAPBEXHLevel1X 20 3 2" xfId="29052" xr:uid="{BDF49360-2C1A-4DE7-B14B-A77834BC2810}"/>
    <cellStyle name="SAPBEXHLevel1X 20 4" xfId="25277" xr:uid="{BA567D24-2890-4A5B-AF91-2830055B7C1F}"/>
    <cellStyle name="SAPBEXHLevel1X 20 5" xfId="46289" xr:uid="{4AE4D241-22E1-4A78-8CBF-86274B719D1A}"/>
    <cellStyle name="SAPBEXHLevel1X 21" xfId="3746" xr:uid="{B6BD4CF4-658E-4633-8CA9-05E05915CB1D}"/>
    <cellStyle name="SAPBEXHLevel1X 21 2" xfId="5361" xr:uid="{09874AEA-C2FE-4427-A28A-C05CB47F524A}"/>
    <cellStyle name="SAPBEXHLevel1X 21 2 2" xfId="9130" xr:uid="{D16BC109-86D4-4A82-B3F0-AFDD297C9C5D}"/>
    <cellStyle name="SAPBEXHLevel1X 21 2 2 2" xfId="30620" xr:uid="{3D15F153-DB6B-4577-A813-30745F345F64}"/>
    <cellStyle name="SAPBEXHLevel1X 21 2 3" xfId="26851" xr:uid="{CEAE0397-4D63-46B2-8148-49B79C02E0AE}"/>
    <cellStyle name="SAPBEXHLevel1X 21 2 4" xfId="48026" xr:uid="{6953B737-7B3C-4C3B-8198-D41DB16AD2AD}"/>
    <cellStyle name="SAPBEXHLevel1X 21 3" xfId="7563" xr:uid="{5919CF06-81BE-4F6C-B3C7-16AC4C38FF8A}"/>
    <cellStyle name="SAPBEXHLevel1X 21 3 2" xfId="29053" xr:uid="{7BA5BB9E-C313-4B91-BCEA-CA8C64F1F387}"/>
    <cellStyle name="SAPBEXHLevel1X 21 4" xfId="25278" xr:uid="{07698968-9575-4A6A-B143-26A9346DA9C8}"/>
    <cellStyle name="SAPBEXHLevel1X 21 5" xfId="46290" xr:uid="{94F5EBB4-5F6B-4C3C-BF56-4D6EB90D22E8}"/>
    <cellStyle name="SAPBEXHLevel1X 22" xfId="3747" xr:uid="{73413689-725A-4868-BF50-A099847E9AA3}"/>
    <cellStyle name="SAPBEXHLevel1X 22 2" xfId="5362" xr:uid="{E97CBCC0-A768-49E5-B7BF-B7DA00BE4108}"/>
    <cellStyle name="SAPBEXHLevel1X 22 2 2" xfId="9131" xr:uid="{57BF2DE8-BC73-4871-9EE6-2B678693E2FA}"/>
    <cellStyle name="SAPBEXHLevel1X 22 2 2 2" xfId="30621" xr:uid="{B2171C27-B0E2-4932-AA56-87FD43CE9743}"/>
    <cellStyle name="SAPBEXHLevel1X 22 2 3" xfId="26852" xr:uid="{03062AB7-C865-469D-A487-4D4F56F3E8AC}"/>
    <cellStyle name="SAPBEXHLevel1X 22 2 4" xfId="48027" xr:uid="{38555254-588F-4156-B240-FD01C493EBE1}"/>
    <cellStyle name="SAPBEXHLevel1X 22 3" xfId="7564" xr:uid="{AD435E5B-AEEA-4C63-91B8-C00FA452850E}"/>
    <cellStyle name="SAPBEXHLevel1X 22 3 2" xfId="29054" xr:uid="{0D2883ED-43B5-4EBF-99B0-C21536FDEB7A}"/>
    <cellStyle name="SAPBEXHLevel1X 22 4" xfId="25279" xr:uid="{362C5E17-BA3C-4FDC-94F3-7868E6B35A92}"/>
    <cellStyle name="SAPBEXHLevel1X 22 5" xfId="46291" xr:uid="{C0627D76-B587-4471-9896-0A51F90A0ACC}"/>
    <cellStyle name="SAPBEXHLevel1X 23" xfId="3748" xr:uid="{2D6C40F2-A693-4E52-8A8F-F9D54ED99C37}"/>
    <cellStyle name="SAPBEXHLevel1X 23 2" xfId="5363" xr:uid="{7B254964-F6FB-4335-A8D7-CFAC3605CBAD}"/>
    <cellStyle name="SAPBEXHLevel1X 23 2 2" xfId="9132" xr:uid="{074889AF-6FD8-465B-9D32-D17BB7376300}"/>
    <cellStyle name="SAPBEXHLevel1X 23 2 2 2" xfId="30622" xr:uid="{265208BA-906E-426A-8E25-2BB12DB3010B}"/>
    <cellStyle name="SAPBEXHLevel1X 23 2 3" xfId="26853" xr:uid="{10FA4DFB-105E-4500-96F1-2E15E109A626}"/>
    <cellStyle name="SAPBEXHLevel1X 23 2 4" xfId="48028" xr:uid="{570CBA17-EFC0-4FBE-9EE4-E643CB1413DE}"/>
    <cellStyle name="SAPBEXHLevel1X 23 3" xfId="7565" xr:uid="{ABC87956-40C0-4DDE-BA52-5A8FC4A942FF}"/>
    <cellStyle name="SAPBEXHLevel1X 23 3 2" xfId="29055" xr:uid="{B549CDB7-01A5-41A0-9290-5D408F7FE7ED}"/>
    <cellStyle name="SAPBEXHLevel1X 23 4" xfId="25280" xr:uid="{8B5FA40D-BFB4-4DBB-907D-B46BD0C7D4E9}"/>
    <cellStyle name="SAPBEXHLevel1X 23 5" xfId="46292" xr:uid="{DD804C17-9A3E-49E5-BE5D-9AAB7D4A9025}"/>
    <cellStyle name="SAPBEXHLevel1X 24" xfId="3749" xr:uid="{638229F7-76F8-48A4-96AA-4ACA75DF6E33}"/>
    <cellStyle name="SAPBEXHLevel1X 24 2" xfId="5364" xr:uid="{2FEAF975-978E-4EF1-B84C-034B2171D4E7}"/>
    <cellStyle name="SAPBEXHLevel1X 24 2 2" xfId="9133" xr:uid="{B397012D-D6F3-4D7D-9826-4317AE982C77}"/>
    <cellStyle name="SAPBEXHLevel1X 24 2 2 2" xfId="30623" xr:uid="{D47D0E94-7184-4023-807A-ACE24DA0BE97}"/>
    <cellStyle name="SAPBEXHLevel1X 24 2 3" xfId="26854" xr:uid="{93AF59D8-6A9F-460C-9476-82478DED05FA}"/>
    <cellStyle name="SAPBEXHLevel1X 24 2 4" xfId="48029" xr:uid="{6AFAB3B7-F4D0-4E01-B952-CB90FD06467A}"/>
    <cellStyle name="SAPBEXHLevel1X 24 3" xfId="7566" xr:uid="{D1F1CDB4-276D-435F-BFD5-F53BE9A4C7D0}"/>
    <cellStyle name="SAPBEXHLevel1X 24 3 2" xfId="29056" xr:uid="{105E09AF-40B3-4DB3-AA64-741EDCE114CC}"/>
    <cellStyle name="SAPBEXHLevel1X 24 4" xfId="25281" xr:uid="{EBA39A60-83AE-4A60-BAC7-C9DDD2B4B123}"/>
    <cellStyle name="SAPBEXHLevel1X 24 5" xfId="46293" xr:uid="{E672937D-314B-49D2-84BD-FA27B4035A8B}"/>
    <cellStyle name="SAPBEXHLevel1X 25" xfId="5347" xr:uid="{0F6AF6A6-BDD6-4861-8041-6A834EB80979}"/>
    <cellStyle name="SAPBEXHLevel1X 25 2" xfId="9116" xr:uid="{0E85E342-5E63-4557-86CF-D23BDC1E171C}"/>
    <cellStyle name="SAPBEXHLevel1X 25 2 2" xfId="30606" xr:uid="{0CB3C8BC-522B-4774-BF17-66334C3ED037}"/>
    <cellStyle name="SAPBEXHLevel1X 25 3" xfId="26837" xr:uid="{36A348E3-623C-44FB-BDF1-83BB21B370C5}"/>
    <cellStyle name="SAPBEXHLevel1X 25 4" xfId="48012" xr:uid="{05BEFB0B-1B29-42C5-A2D8-A7A71E3E8F61}"/>
    <cellStyle name="SAPBEXHLevel1X 26" xfId="7549" xr:uid="{10553776-A35B-4464-B5FC-42E545680588}"/>
    <cellStyle name="SAPBEXHLevel1X 26 2" xfId="29039" xr:uid="{3E69ED3C-E0A4-4D0C-BF27-A475AF36D604}"/>
    <cellStyle name="SAPBEXHLevel1X 27" xfId="25264" xr:uid="{B7BA34BF-6EC3-4F4D-A719-A9E5873BD4E1}"/>
    <cellStyle name="SAPBEXHLevel1X 28" xfId="46276" xr:uid="{BDC6C55E-1584-4B59-AAFA-4749882CAC4B}"/>
    <cellStyle name="SAPBEXHLevel1X 3" xfId="3750" xr:uid="{1DB0435B-6D94-4DE6-917B-6FD60A6546B4}"/>
    <cellStyle name="SAPBEXHLevel1X 3 2" xfId="3751" xr:uid="{91C0F1D3-254B-4565-835D-D11F21E6D849}"/>
    <cellStyle name="SAPBEXHLevel1X 3 2 2" xfId="5366" xr:uid="{02EEDDB1-13B4-4D4C-8D11-B5C801BFF24F}"/>
    <cellStyle name="SAPBEXHLevel1X 3 2 2 2" xfId="9135" xr:uid="{7E69B281-EB27-4611-879E-C06FD43666B9}"/>
    <cellStyle name="SAPBEXHLevel1X 3 2 2 2 2" xfId="30625" xr:uid="{DB9A4B7B-DB18-4DC5-81E3-2CABC9FE604F}"/>
    <cellStyle name="SAPBEXHLevel1X 3 2 2 3" xfId="26856" xr:uid="{F0536B13-FEDB-49C5-BD17-1E0B27B93616}"/>
    <cellStyle name="SAPBEXHLevel1X 3 2 2 4" xfId="48031" xr:uid="{414F6545-6C36-4EB8-9D6C-384E4C400B42}"/>
    <cellStyle name="SAPBEXHLevel1X 3 2 3" xfId="7568" xr:uid="{1230E146-228D-460B-9493-B30158DDE862}"/>
    <cellStyle name="SAPBEXHLevel1X 3 2 3 2" xfId="29058" xr:uid="{42A0D634-BDBE-46FF-928E-1169D5DA65AA}"/>
    <cellStyle name="SAPBEXHLevel1X 3 2 4" xfId="25283" xr:uid="{DE0714D4-0A46-4B90-A68A-87B7120789B5}"/>
    <cellStyle name="SAPBEXHLevel1X 3 2 5" xfId="46295" xr:uid="{94E1248C-EEA3-41B1-AAEE-D4D554F76CC8}"/>
    <cellStyle name="SAPBEXHLevel1X 3 3" xfId="5365" xr:uid="{949036D6-7E5A-498F-A3CD-4D9A31A3EFF3}"/>
    <cellStyle name="SAPBEXHLevel1X 3 3 2" xfId="9134" xr:uid="{1A189EC4-773D-4BF0-B0CB-7A2B83C5FF4C}"/>
    <cellStyle name="SAPBEXHLevel1X 3 3 2 2" xfId="30624" xr:uid="{7AF4C5D0-F8E8-40EA-B1D1-44B8267D80B1}"/>
    <cellStyle name="SAPBEXHLevel1X 3 3 3" xfId="26855" xr:uid="{5B5F9F11-9BEE-4DEB-9774-45E33DC0BC2D}"/>
    <cellStyle name="SAPBEXHLevel1X 3 3 4" xfId="48030" xr:uid="{4C7B77E1-99AE-4FF8-8291-590AFA36025B}"/>
    <cellStyle name="SAPBEXHLevel1X 3 4" xfId="7567" xr:uid="{D38622A6-AF0C-4EF0-994A-115865FC7990}"/>
    <cellStyle name="SAPBEXHLevel1X 3 4 2" xfId="29057" xr:uid="{DA37D080-41AF-48C6-A6D5-49290BF6CEDB}"/>
    <cellStyle name="SAPBEXHLevel1X 3 5" xfId="25282" xr:uid="{11656992-F82C-427B-BC3E-02CD694DB850}"/>
    <cellStyle name="SAPBEXHLevel1X 3 6" xfId="46294" xr:uid="{DBE55DF0-90A3-440D-AE57-BCC253B8C2D2}"/>
    <cellStyle name="SAPBEXHLevel1X 4" xfId="3752" xr:uid="{9E76127E-49B1-4946-AF99-B0EDA83E7875}"/>
    <cellStyle name="SAPBEXHLevel1X 4 2" xfId="3753" xr:uid="{3B0864C8-344D-4675-A19E-CD3C3CC50347}"/>
    <cellStyle name="SAPBEXHLevel1X 4 2 2" xfId="5368" xr:uid="{C4D70C37-A956-41FD-AE2B-D3BFCD4222FC}"/>
    <cellStyle name="SAPBEXHLevel1X 4 2 2 2" xfId="9137" xr:uid="{775C6A46-CA4F-4674-BBF5-550E34F1843C}"/>
    <cellStyle name="SAPBEXHLevel1X 4 2 2 2 2" xfId="30627" xr:uid="{A6E8A688-5744-4165-955A-9877624976E6}"/>
    <cellStyle name="SAPBEXHLevel1X 4 2 2 3" xfId="26858" xr:uid="{C317EF89-AEF8-4B1A-8A34-B50A4F1D41B7}"/>
    <cellStyle name="SAPBEXHLevel1X 4 2 2 4" xfId="48033" xr:uid="{DF391209-FE5D-4B38-A6B0-2501DD46BCBF}"/>
    <cellStyle name="SAPBEXHLevel1X 4 2 3" xfId="7570" xr:uid="{3DE27102-567B-437A-A287-329457368211}"/>
    <cellStyle name="SAPBEXHLevel1X 4 2 3 2" xfId="29060" xr:uid="{F214662A-3E28-4A17-B309-87FA1321389D}"/>
    <cellStyle name="SAPBEXHLevel1X 4 2 4" xfId="25285" xr:uid="{1875DDC2-CABB-4454-B455-D844F063DAC7}"/>
    <cellStyle name="SAPBEXHLevel1X 4 2 5" xfId="46297" xr:uid="{9D19F0C9-684C-40CC-975D-09A0247E8053}"/>
    <cellStyle name="SAPBEXHLevel1X 4 3" xfId="5367" xr:uid="{6F9DDA6A-3847-43C0-B40D-7CB3C55F8426}"/>
    <cellStyle name="SAPBEXHLevel1X 4 3 2" xfId="9136" xr:uid="{3B08AAC2-D279-4B78-BACA-59161C446A7B}"/>
    <cellStyle name="SAPBEXHLevel1X 4 3 2 2" xfId="30626" xr:uid="{4C4CB4ED-C471-415A-AAFE-5FFC85260E6A}"/>
    <cellStyle name="SAPBEXHLevel1X 4 3 3" xfId="26857" xr:uid="{43B887E3-7CD7-4A5B-A5EE-A60E09AE4711}"/>
    <cellStyle name="SAPBEXHLevel1X 4 3 4" xfId="48032" xr:uid="{3FA1EB3C-94F2-4C1D-A88B-78B173A8138D}"/>
    <cellStyle name="SAPBEXHLevel1X 4 4" xfId="7569" xr:uid="{F534D420-0787-4978-A578-9656F0205B4D}"/>
    <cellStyle name="SAPBEXHLevel1X 4 4 2" xfId="29059" xr:uid="{B24324A0-43E7-4CD4-BFC3-FDECEB5CA4E2}"/>
    <cellStyle name="SAPBEXHLevel1X 4 5" xfId="25284" xr:uid="{E8703B5B-3D0F-4A2D-9CA8-B5B471C492C4}"/>
    <cellStyle name="SAPBEXHLevel1X 4 6" xfId="46296" xr:uid="{EF6C3C30-C9B7-4478-8517-E1BC5F7890C9}"/>
    <cellStyle name="SAPBEXHLevel1X 5" xfId="3754" xr:uid="{764E7BDF-E864-4741-BE76-CD6177039444}"/>
    <cellStyle name="SAPBEXHLevel1X 5 2" xfId="3755" xr:uid="{FCA2B13B-A48F-49AF-BBD4-48DE8EA713A6}"/>
    <cellStyle name="SAPBEXHLevel1X 5 2 2" xfId="5370" xr:uid="{C5A979CF-A6C7-4ABE-BD2D-4BF1CE11BDB1}"/>
    <cellStyle name="SAPBEXHLevel1X 5 2 2 2" xfId="9139" xr:uid="{335495F8-D2BD-4423-83CD-70E79A09C4D8}"/>
    <cellStyle name="SAPBEXHLevel1X 5 2 2 2 2" xfId="30629" xr:uid="{84983003-779F-4ABC-ADFD-B0F094232AE2}"/>
    <cellStyle name="SAPBEXHLevel1X 5 2 2 3" xfId="26860" xr:uid="{4F94861B-2465-4D0C-879C-7FB68373821B}"/>
    <cellStyle name="SAPBEXHLevel1X 5 2 2 4" xfId="48035" xr:uid="{819F5D61-4D09-4B58-82D9-E1AF2171E3DF}"/>
    <cellStyle name="SAPBEXHLevel1X 5 2 3" xfId="7572" xr:uid="{D0C8CB76-CBA0-4106-B3E3-C0DF370BCADD}"/>
    <cellStyle name="SAPBEXHLevel1X 5 2 3 2" xfId="29062" xr:uid="{05B6521C-0C20-46D7-A6AF-34B7DC4613D5}"/>
    <cellStyle name="SAPBEXHLevel1X 5 2 4" xfId="25287" xr:uid="{F30C225B-1BFE-478E-8378-AC9A9276EAF0}"/>
    <cellStyle name="SAPBEXHLevel1X 5 2 5" xfId="46299" xr:uid="{D203850A-755B-474B-A2D2-A323A1CB6718}"/>
    <cellStyle name="SAPBEXHLevel1X 5 3" xfId="5369" xr:uid="{07881B72-6B32-40B5-8630-410E0D81D7C1}"/>
    <cellStyle name="SAPBEXHLevel1X 5 3 2" xfId="9138" xr:uid="{97464954-B4E7-4AFC-9F1F-B4D7FBDD4265}"/>
    <cellStyle name="SAPBEXHLevel1X 5 3 2 2" xfId="30628" xr:uid="{0E8933E7-65C1-4526-A3A2-E69632D7FF24}"/>
    <cellStyle name="SAPBEXHLevel1X 5 3 3" xfId="26859" xr:uid="{C3E797F5-ABC3-46B5-9B21-C09C51D0EB77}"/>
    <cellStyle name="SAPBEXHLevel1X 5 3 4" xfId="48034" xr:uid="{DC80DECE-2561-44FC-8512-705118E677C2}"/>
    <cellStyle name="SAPBEXHLevel1X 5 4" xfId="7571" xr:uid="{3AEC2088-8059-4E1B-9847-5A2ADEE3A1DC}"/>
    <cellStyle name="SAPBEXHLevel1X 5 4 2" xfId="29061" xr:uid="{9AF489C9-BC32-491C-A2CF-60BC4BF9F30F}"/>
    <cellStyle name="SAPBEXHLevel1X 5 5" xfId="25286" xr:uid="{1AC2A964-C8D7-49AA-B0BB-0E323318F4BF}"/>
    <cellStyle name="SAPBEXHLevel1X 5 6" xfId="46298" xr:uid="{8503152B-C5E5-4253-B60C-CCD428A1ED04}"/>
    <cellStyle name="SAPBEXHLevel1X 6" xfId="3756" xr:uid="{94787420-C1D7-4A28-83E0-A6C9ADA608F6}"/>
    <cellStyle name="SAPBEXHLevel1X 6 2" xfId="3757" xr:uid="{7F4EE1E4-5327-4405-A07B-E520EBDA1D1B}"/>
    <cellStyle name="SAPBEXHLevel1X 6 2 2" xfId="5372" xr:uid="{A0339649-BA3D-4E9B-8621-F5B2088CE671}"/>
    <cellStyle name="SAPBEXHLevel1X 6 2 2 2" xfId="9141" xr:uid="{F24C89CB-D4ED-45AF-BE10-86BEC525FB34}"/>
    <cellStyle name="SAPBEXHLevel1X 6 2 2 2 2" xfId="30631" xr:uid="{4C25D1E9-AD27-40D8-821E-3D2B9A0611B5}"/>
    <cellStyle name="SAPBEXHLevel1X 6 2 2 3" xfId="26862" xr:uid="{BE99B8FF-FABD-4552-A10C-185B3C663BF7}"/>
    <cellStyle name="SAPBEXHLevel1X 6 2 2 4" xfId="48037" xr:uid="{F5BA58BD-730C-4770-B1D7-329884A84C9A}"/>
    <cellStyle name="SAPBEXHLevel1X 6 2 3" xfId="7574" xr:uid="{EEBBADA8-0167-4FA7-8D39-7976C419B182}"/>
    <cellStyle name="SAPBEXHLevel1X 6 2 3 2" xfId="29064" xr:uid="{29A4E207-1A31-4644-B623-B7B53D1C5F64}"/>
    <cellStyle name="SAPBEXHLevel1X 6 2 4" xfId="25289" xr:uid="{9E07E6E5-33E9-4BD2-93F4-D973CCE35B5C}"/>
    <cellStyle name="SAPBEXHLevel1X 6 2 5" xfId="46301" xr:uid="{99E19F1C-8AF8-4592-B7DD-2CF25E747BAE}"/>
    <cellStyle name="SAPBEXHLevel1X 6 3" xfId="5371" xr:uid="{34D76B1E-D003-4322-8A60-7D154EBB954C}"/>
    <cellStyle name="SAPBEXHLevel1X 6 3 2" xfId="9140" xr:uid="{067F1150-D263-4792-AE3F-D21B72DE0539}"/>
    <cellStyle name="SAPBEXHLevel1X 6 3 2 2" xfId="30630" xr:uid="{03A0C76B-66CB-4CBE-BE20-A1940F09A273}"/>
    <cellStyle name="SAPBEXHLevel1X 6 3 3" xfId="26861" xr:uid="{398EC1C2-D879-4C52-B185-9524F8D74866}"/>
    <cellStyle name="SAPBEXHLevel1X 6 3 4" xfId="48036" xr:uid="{BF697FA2-E274-4FEF-AF1F-19700CD99E63}"/>
    <cellStyle name="SAPBEXHLevel1X 6 4" xfId="7573" xr:uid="{DFDF78BF-2D18-4C3A-906D-395870DE9996}"/>
    <cellStyle name="SAPBEXHLevel1X 6 4 2" xfId="29063" xr:uid="{0F9B6724-F210-4185-ADEC-AD655A5C06DD}"/>
    <cellStyle name="SAPBEXHLevel1X 6 5" xfId="25288" xr:uid="{60D344F0-1AFB-4373-8F5A-C0390101C36C}"/>
    <cellStyle name="SAPBEXHLevel1X 6 6" xfId="46300" xr:uid="{A74E3B6E-51B1-4C6F-8875-E5845BC386F2}"/>
    <cellStyle name="SAPBEXHLevel1X 7" xfId="3758" xr:uid="{9C7524D0-4811-4FC2-AFC4-E0807C01BFA0}"/>
    <cellStyle name="SAPBEXHLevel1X 7 2" xfId="3759" xr:uid="{4133133F-3EAF-4BC5-BE25-82557E9FA89B}"/>
    <cellStyle name="SAPBEXHLevel1X 7 2 2" xfId="5374" xr:uid="{C83A3CBF-0A78-4E0D-895F-C55F6EEE08A2}"/>
    <cellStyle name="SAPBEXHLevel1X 7 2 2 2" xfId="9143" xr:uid="{B81B23D1-BED6-4E25-AB0B-399C53D84463}"/>
    <cellStyle name="SAPBEXHLevel1X 7 2 2 2 2" xfId="30633" xr:uid="{4EC91AD8-1AAF-4A7A-89A8-A3D72BCA0851}"/>
    <cellStyle name="SAPBEXHLevel1X 7 2 2 3" xfId="26864" xr:uid="{063DD764-A1AF-4834-9149-23BA39D0358A}"/>
    <cellStyle name="SAPBEXHLevel1X 7 2 2 4" xfId="48039" xr:uid="{E062CE1E-D248-4FF3-A3D7-511DC0EDBDAC}"/>
    <cellStyle name="SAPBEXHLevel1X 7 2 3" xfId="7576" xr:uid="{1FA66D8E-CFC9-4A31-A216-A5F81FC3DB31}"/>
    <cellStyle name="SAPBEXHLevel1X 7 2 3 2" xfId="29066" xr:uid="{25680703-6713-4647-AFBB-E5CBF0E502A0}"/>
    <cellStyle name="SAPBEXHLevel1X 7 2 4" xfId="25291" xr:uid="{DD254F87-A6EE-42E3-A86C-EA33AB70BFD5}"/>
    <cellStyle name="SAPBEXHLevel1X 7 2 5" xfId="46303" xr:uid="{7CECC345-1506-4F00-ADE6-22A36C313FB5}"/>
    <cellStyle name="SAPBEXHLevel1X 7 3" xfId="5373" xr:uid="{8BCC1141-C9DA-4325-9E0D-6583F6C1333D}"/>
    <cellStyle name="SAPBEXHLevel1X 7 3 2" xfId="9142" xr:uid="{9C1BD6A7-2A45-4B39-ACA2-1E572107F230}"/>
    <cellStyle name="SAPBEXHLevel1X 7 3 2 2" xfId="30632" xr:uid="{4D138BB9-7E87-433E-BAD1-07C1EB929151}"/>
    <cellStyle name="SAPBEXHLevel1X 7 3 3" xfId="26863" xr:uid="{BB5FD986-8D70-4E58-B4CD-8D05B3E41FE0}"/>
    <cellStyle name="SAPBEXHLevel1X 7 3 4" xfId="48038" xr:uid="{0F9A806D-82D7-4A02-A9FE-4F70A4F3FF88}"/>
    <cellStyle name="SAPBEXHLevel1X 7 4" xfId="7575" xr:uid="{CD966E9A-1803-4043-A547-BE43C017B10A}"/>
    <cellStyle name="SAPBEXHLevel1X 7 4 2" xfId="29065" xr:uid="{BA8A3162-2E04-48CF-8A59-E49147878976}"/>
    <cellStyle name="SAPBEXHLevel1X 7 5" xfId="25290" xr:uid="{9BFBFA8D-238A-4439-8EF9-9A61F3F1C3B1}"/>
    <cellStyle name="SAPBEXHLevel1X 7 6" xfId="46302" xr:uid="{1BD2B032-24FF-497E-8EC4-4F3C4B782D18}"/>
    <cellStyle name="SAPBEXHLevel1X 8" xfId="3760" xr:uid="{948994EA-9FC2-413B-9B18-3070A20C41EB}"/>
    <cellStyle name="SAPBEXHLevel1X 8 2" xfId="3761" xr:uid="{4023AFF3-B87C-45D3-AC19-12BA549F24B1}"/>
    <cellStyle name="SAPBEXHLevel1X 8 2 2" xfId="5376" xr:uid="{80097D1C-4DEF-48A6-9BAA-14EECD499214}"/>
    <cellStyle name="SAPBEXHLevel1X 8 2 2 2" xfId="9145" xr:uid="{1235782A-9FDB-4BDF-A50B-5DE49EC70F9A}"/>
    <cellStyle name="SAPBEXHLevel1X 8 2 2 2 2" xfId="30635" xr:uid="{4FACC1A2-0E06-4E0F-A515-1B7E164E7D69}"/>
    <cellStyle name="SAPBEXHLevel1X 8 2 2 3" xfId="26866" xr:uid="{33CB8695-54F1-441F-89A7-6B6E9CFFE62B}"/>
    <cellStyle name="SAPBEXHLevel1X 8 2 2 4" xfId="48041" xr:uid="{BC3E4843-4181-407B-A8CB-7AD8CA72A324}"/>
    <cellStyle name="SAPBEXHLevel1X 8 2 3" xfId="7578" xr:uid="{CCC9DD11-A030-45EB-A09F-3E4B44CBFDBA}"/>
    <cellStyle name="SAPBEXHLevel1X 8 2 3 2" xfId="29068" xr:uid="{1EFF9A42-0158-439C-B42E-2065A1E70C00}"/>
    <cellStyle name="SAPBEXHLevel1X 8 2 4" xfId="25293" xr:uid="{2224839D-20C5-4A51-9C21-14489A70B1F3}"/>
    <cellStyle name="SAPBEXHLevel1X 8 2 5" xfId="46305" xr:uid="{5A207750-D02D-4056-A95F-636BE0FB1961}"/>
    <cellStyle name="SAPBEXHLevel1X 8 3" xfId="5375" xr:uid="{9B0134A9-5E26-44D0-A752-57BB174F521B}"/>
    <cellStyle name="SAPBEXHLevel1X 8 3 2" xfId="9144" xr:uid="{8B00412A-9FED-428B-A464-34889129ECDE}"/>
    <cellStyle name="SAPBEXHLevel1X 8 3 2 2" xfId="30634" xr:uid="{7AD7C1F1-E049-4033-BF79-0DD6D2D346EE}"/>
    <cellStyle name="SAPBEXHLevel1X 8 3 3" xfId="26865" xr:uid="{31927F4E-1795-4773-8720-49AECA39F7AB}"/>
    <cellStyle name="SAPBEXHLevel1X 8 3 4" xfId="48040" xr:uid="{6B7A221C-758C-430C-B05A-40EA239EF8AB}"/>
    <cellStyle name="SAPBEXHLevel1X 8 4" xfId="7577" xr:uid="{52273FE3-61AC-457B-8C10-6678496BA18B}"/>
    <cellStyle name="SAPBEXHLevel1X 8 4 2" xfId="29067" xr:uid="{649ECFA6-0538-4D63-97E4-2AD2A8A11FC0}"/>
    <cellStyle name="SAPBEXHLevel1X 8 5" xfId="25292" xr:uid="{637272BB-203F-4D94-BAC4-BF6FA151035B}"/>
    <cellStyle name="SAPBEXHLevel1X 8 6" xfId="46304" xr:uid="{2E001855-26EB-4899-8898-08E92A5E2BCF}"/>
    <cellStyle name="SAPBEXHLevel1X 9" xfId="3762" xr:uid="{D940DC57-C865-4250-81E7-FB96672BB2AA}"/>
    <cellStyle name="SAPBEXHLevel1X 9 2" xfId="3763" xr:uid="{E0E1433A-0D9C-467C-8EE7-97323DDF2AC0}"/>
    <cellStyle name="SAPBEXHLevel1X 9 2 2" xfId="5378" xr:uid="{D5DA677E-F2E6-4C75-8AE7-21B773E62DE5}"/>
    <cellStyle name="SAPBEXHLevel1X 9 2 2 2" xfId="9147" xr:uid="{2C4559D7-B9B4-4520-9B7A-93962ED40952}"/>
    <cellStyle name="SAPBEXHLevel1X 9 2 2 2 2" xfId="30637" xr:uid="{DA3A0DA6-AC15-47A5-930C-C76E80A2452C}"/>
    <cellStyle name="SAPBEXHLevel1X 9 2 2 3" xfId="26868" xr:uid="{D34EF10B-7290-494E-80EB-021E34D96BE4}"/>
    <cellStyle name="SAPBEXHLevel1X 9 2 2 4" xfId="48043" xr:uid="{B4845504-AFDF-4722-8CCB-BA3EDB5CEFFD}"/>
    <cellStyle name="SAPBEXHLevel1X 9 2 3" xfId="7580" xr:uid="{7E6919D6-FE00-4B78-BF31-349CEA1DDDB6}"/>
    <cellStyle name="SAPBEXHLevel1X 9 2 3 2" xfId="29070" xr:uid="{38F828BD-EE6C-467D-8F9D-0D364AD9E4CA}"/>
    <cellStyle name="SAPBEXHLevel1X 9 2 4" xfId="25295" xr:uid="{20DAA8FC-3DF3-4596-8319-29B130C40C0A}"/>
    <cellStyle name="SAPBEXHLevel1X 9 2 5" xfId="46307" xr:uid="{F6482700-4800-4521-8744-E51AE5F1FE7E}"/>
    <cellStyle name="SAPBEXHLevel1X 9 3" xfId="5377" xr:uid="{8A860003-326C-4F24-9E44-84296D44161B}"/>
    <cellStyle name="SAPBEXHLevel1X 9 3 2" xfId="9146" xr:uid="{05EA13A1-65BA-4AC3-AB57-44EBCC1E1A96}"/>
    <cellStyle name="SAPBEXHLevel1X 9 3 2 2" xfId="30636" xr:uid="{6F97552C-B709-4D4F-8EFC-511FBEC2E51E}"/>
    <cellStyle name="SAPBEXHLevel1X 9 3 3" xfId="26867" xr:uid="{E54C3AB0-2E59-4C4E-84F1-0C0F8CEAE93A}"/>
    <cellStyle name="SAPBEXHLevel1X 9 3 4" xfId="48042" xr:uid="{E52CF57C-DF3C-4FA1-9ABE-9E6AE21871B1}"/>
    <cellStyle name="SAPBEXHLevel1X 9 4" xfId="7579" xr:uid="{13D618B8-D431-406E-A7CF-AA611C1571A7}"/>
    <cellStyle name="SAPBEXHLevel1X 9 4 2" xfId="29069" xr:uid="{A82DAF50-1CD7-4249-9A7F-0600444C66DD}"/>
    <cellStyle name="SAPBEXHLevel1X 9 5" xfId="25294" xr:uid="{A02964B9-67C7-4CE0-98D7-73DB0F9526DD}"/>
    <cellStyle name="SAPBEXHLevel1X 9 6" xfId="46306" xr:uid="{A7C1F00B-27A0-4582-8FD7-5772A1BC7024}"/>
    <cellStyle name="SAPBEXHLevel2" xfId="3764" xr:uid="{44B27FA4-B83A-4767-BDCA-E456303640E8}"/>
    <cellStyle name="SAPBEXHLevel2 10" xfId="3765" xr:uid="{9D14A0DC-E3CC-45D6-9919-21E8F485948B}"/>
    <cellStyle name="SAPBEXHLevel2 10 2" xfId="5380" xr:uid="{4AE44AF1-94E0-4393-B30D-9D8459579577}"/>
    <cellStyle name="SAPBEXHLevel2 10 2 2" xfId="9149" xr:uid="{881B6072-82CC-4C86-9889-5D5450DF30E9}"/>
    <cellStyle name="SAPBEXHLevel2 10 2 2 2" xfId="30639" xr:uid="{19595F9C-3728-4B0A-B424-C6847382FC7B}"/>
    <cellStyle name="SAPBEXHLevel2 10 2 3" xfId="26870" xr:uid="{AC78B78B-84DC-445D-8F93-C9D0F40CE4F5}"/>
    <cellStyle name="SAPBEXHLevel2 10 2 4" xfId="48045" xr:uid="{657908D4-82F9-42D9-A2A5-39B30D69D30B}"/>
    <cellStyle name="SAPBEXHLevel2 10 3" xfId="7582" xr:uid="{BF452762-63D9-43A7-B584-19E8C4F1E71F}"/>
    <cellStyle name="SAPBEXHLevel2 10 3 2" xfId="29072" xr:uid="{38A72E18-C4C0-447A-A1AA-8399C62F9E6F}"/>
    <cellStyle name="SAPBEXHLevel2 10 4" xfId="25297" xr:uid="{2E5ED0CC-38D5-41AC-A3FC-71EA18066BA8}"/>
    <cellStyle name="SAPBEXHLevel2 10 5" xfId="46309" xr:uid="{3E8EAA86-F678-4106-8113-46A7603DBD6E}"/>
    <cellStyle name="SAPBEXHLevel2 11" xfId="3766" xr:uid="{9DD0046B-15F5-48A9-B934-382D07034D46}"/>
    <cellStyle name="SAPBEXHLevel2 11 2" xfId="5381" xr:uid="{4FFBCDE3-C2A9-4024-B43E-11FDF5D4BA59}"/>
    <cellStyle name="SAPBEXHLevel2 11 2 2" xfId="9150" xr:uid="{F71709D5-3348-42E2-8DFE-5991B4DF18A3}"/>
    <cellStyle name="SAPBEXHLevel2 11 2 2 2" xfId="30640" xr:uid="{D44D180C-E546-42DE-BA8A-6A655FACDD20}"/>
    <cellStyle name="SAPBEXHLevel2 11 2 3" xfId="26871" xr:uid="{82E533B8-C9B6-49CC-8ADD-3A985C317813}"/>
    <cellStyle name="SAPBEXHLevel2 11 2 4" xfId="48046" xr:uid="{4AA1CE01-5532-4600-8DA2-E0968C70972C}"/>
    <cellStyle name="SAPBEXHLevel2 11 3" xfId="7583" xr:uid="{25B7C2A9-BA67-4B12-B24C-B873EB494148}"/>
    <cellStyle name="SAPBEXHLevel2 11 3 2" xfId="29073" xr:uid="{E38A4084-2685-444C-A308-4682A9EBE859}"/>
    <cellStyle name="SAPBEXHLevel2 11 4" xfId="25298" xr:uid="{B56D957E-BB04-43DF-BF84-DFBF97E96AE0}"/>
    <cellStyle name="SAPBEXHLevel2 11 5" xfId="46310" xr:uid="{14332632-BF3B-4886-90DE-B932CEB3123E}"/>
    <cellStyle name="SAPBEXHLevel2 12" xfId="3767" xr:uid="{159FCE3D-6ACB-44CB-B7C5-DF06DE68950C}"/>
    <cellStyle name="SAPBEXHLevel2 12 2" xfId="5382" xr:uid="{488263A4-469D-4654-9106-3F1828C34F22}"/>
    <cellStyle name="SAPBEXHLevel2 12 2 2" xfId="9151" xr:uid="{ECB84B88-BE74-4A67-9497-EA9AC3299A40}"/>
    <cellStyle name="SAPBEXHLevel2 12 2 2 2" xfId="30641" xr:uid="{8C7E7E19-135C-4F75-A5CE-CDEFFE3C2A7A}"/>
    <cellStyle name="SAPBEXHLevel2 12 2 3" xfId="26872" xr:uid="{C65F2997-A8ED-46A8-8BB3-E0FC9E834BDA}"/>
    <cellStyle name="SAPBEXHLevel2 12 2 4" xfId="48047" xr:uid="{28A09CB3-CCAA-4BFC-BCA1-26E1053928AD}"/>
    <cellStyle name="SAPBEXHLevel2 12 3" xfId="7584" xr:uid="{E49CABE1-309B-4AEC-9373-DE7FA7E7405D}"/>
    <cellStyle name="SAPBEXHLevel2 12 3 2" xfId="29074" xr:uid="{1CF36575-1C85-455E-9410-9157B05762D8}"/>
    <cellStyle name="SAPBEXHLevel2 12 4" xfId="25299" xr:uid="{F35EACFD-96B9-447C-B1E4-1C0591852A43}"/>
    <cellStyle name="SAPBEXHLevel2 12 5" xfId="46311" xr:uid="{5CEF5E46-2DC4-4E9C-8422-63F4A1F9E2BF}"/>
    <cellStyle name="SAPBEXHLevel2 13" xfId="3768" xr:uid="{C7DE0EDC-C3A0-4EB6-9708-EE57A7F7C9A1}"/>
    <cellStyle name="SAPBEXHLevel2 13 2" xfId="5383" xr:uid="{90F9F9CB-7F44-4557-AC90-41E2CCAC006A}"/>
    <cellStyle name="SAPBEXHLevel2 13 2 2" xfId="9152" xr:uid="{563F71E2-5BFC-4D49-8FE4-F34F5169039B}"/>
    <cellStyle name="SAPBEXHLevel2 13 2 2 2" xfId="30642" xr:uid="{28A353CA-0BF6-4816-B1D8-1DA455F71E0C}"/>
    <cellStyle name="SAPBEXHLevel2 13 2 3" xfId="26873" xr:uid="{F596ABD1-EF61-45F9-84A5-44D144235ABF}"/>
    <cellStyle name="SAPBEXHLevel2 13 2 4" xfId="48048" xr:uid="{F022AB52-F842-4C68-8B73-D8BDBB847C9F}"/>
    <cellStyle name="SAPBEXHLevel2 13 3" xfId="7585" xr:uid="{C1615B56-3408-47FC-9C46-88782E28AC27}"/>
    <cellStyle name="SAPBEXHLevel2 13 3 2" xfId="29075" xr:uid="{48ECAA5A-F59C-4ADB-9AD3-9389CD2AB4B8}"/>
    <cellStyle name="SAPBEXHLevel2 13 4" xfId="25300" xr:uid="{BA0F6B1C-8F5F-4BB0-8368-FBB95182C766}"/>
    <cellStyle name="SAPBEXHLevel2 13 5" xfId="46312" xr:uid="{6F8343CD-8B32-4610-A84F-AAA70FE5C5E4}"/>
    <cellStyle name="SAPBEXHLevel2 14" xfId="3769" xr:uid="{51747749-8FF4-4B3C-9A3F-1ECB53DBFEC1}"/>
    <cellStyle name="SAPBEXHLevel2 14 2" xfId="5384" xr:uid="{B6D5309C-4C61-4179-99E5-77ADF5B0711C}"/>
    <cellStyle name="SAPBEXHLevel2 14 2 2" xfId="9153" xr:uid="{518DF26E-DA12-4152-ABDD-879DF0CBD5F1}"/>
    <cellStyle name="SAPBEXHLevel2 14 2 2 2" xfId="30643" xr:uid="{31DEC42E-203C-4EAA-9F98-DAEDE78D87B1}"/>
    <cellStyle name="SAPBEXHLevel2 14 2 3" xfId="26874" xr:uid="{B1B63EA1-BF86-4C9B-A657-3C33943F93D4}"/>
    <cellStyle name="SAPBEXHLevel2 14 2 4" xfId="48049" xr:uid="{A7C752B1-ACB2-4DCB-BBE3-4D43642B1EA8}"/>
    <cellStyle name="SAPBEXHLevel2 14 3" xfId="7586" xr:uid="{CEFD2BC3-A4CC-4FC2-9293-F797C35C3289}"/>
    <cellStyle name="SAPBEXHLevel2 14 3 2" xfId="29076" xr:uid="{699D5A90-EAE4-49F0-8DF5-E9668D02EBC9}"/>
    <cellStyle name="SAPBEXHLevel2 14 4" xfId="25301" xr:uid="{159CF14A-3BB6-4856-B5D7-CB76B9C3FABE}"/>
    <cellStyle name="SAPBEXHLevel2 14 5" xfId="46313" xr:uid="{7AC33C8F-7986-464A-8AC4-10A5DEC6EDAF}"/>
    <cellStyle name="SAPBEXHLevel2 15" xfId="3770" xr:uid="{CF33BD87-F13C-4EDD-BDB3-48ADF817B8E6}"/>
    <cellStyle name="SAPBEXHLevel2 15 2" xfId="5385" xr:uid="{FFF189F9-64E2-48C3-96DE-E24BBEEDDC13}"/>
    <cellStyle name="SAPBEXHLevel2 15 2 2" xfId="9154" xr:uid="{4E95AA0B-7DE4-4B18-9416-05BC0D6E1E41}"/>
    <cellStyle name="SAPBEXHLevel2 15 2 2 2" xfId="30644" xr:uid="{9832D81F-A199-47FB-BC1D-355AB089150B}"/>
    <cellStyle name="SAPBEXHLevel2 15 2 3" xfId="26875" xr:uid="{DFBFE1E4-88E3-42BA-86B4-35C1AA56B53E}"/>
    <cellStyle name="SAPBEXHLevel2 15 2 4" xfId="48050" xr:uid="{5D43C10E-7AB1-4DA7-9BD3-1C38FC2F7CC9}"/>
    <cellStyle name="SAPBEXHLevel2 15 3" xfId="7587" xr:uid="{CFCE547C-BE9A-41B6-B96C-995FD5017454}"/>
    <cellStyle name="SAPBEXHLevel2 15 3 2" xfId="29077" xr:uid="{1ED06198-7B8E-494E-A254-AA0463431FE2}"/>
    <cellStyle name="SAPBEXHLevel2 15 4" xfId="25302" xr:uid="{929A0C54-1EB5-4A62-8482-08EB715811C8}"/>
    <cellStyle name="SAPBEXHLevel2 15 5" xfId="46314" xr:uid="{E7779B90-9C6C-49BF-A3B5-9DEC78D92C12}"/>
    <cellStyle name="SAPBEXHLevel2 16" xfId="3771" xr:uid="{63615338-A3FA-45BD-A9CC-BAE420233EE8}"/>
    <cellStyle name="SAPBEXHLevel2 16 2" xfId="5386" xr:uid="{F557A5D7-EEBA-4D05-9266-0CB7E4A8414B}"/>
    <cellStyle name="SAPBEXHLevel2 16 2 2" xfId="9155" xr:uid="{CFD8558F-0D44-46EE-8E69-54A85D9A0A15}"/>
    <cellStyle name="SAPBEXHLevel2 16 2 2 2" xfId="30645" xr:uid="{5C11BDDA-A668-4B16-87F2-1B7627DF8A6E}"/>
    <cellStyle name="SAPBEXHLevel2 16 2 3" xfId="26876" xr:uid="{BA781A39-941F-4D56-9E30-24EF8CF9232F}"/>
    <cellStyle name="SAPBEXHLevel2 16 2 4" xfId="48051" xr:uid="{A1B0BB8C-E8C0-43CA-849F-98EF945A0DDD}"/>
    <cellStyle name="SAPBEXHLevel2 16 3" xfId="7588" xr:uid="{D7D710B4-C279-4D31-A567-69023BAF811D}"/>
    <cellStyle name="SAPBEXHLevel2 16 3 2" xfId="29078" xr:uid="{E4DB145D-9ABA-4C78-8CD8-B6FA902F6E01}"/>
    <cellStyle name="SAPBEXHLevel2 16 4" xfId="25303" xr:uid="{03D03819-216F-4812-82D8-5337600D10DA}"/>
    <cellStyle name="SAPBEXHLevel2 16 5" xfId="46315" xr:uid="{E18EB134-A598-4E35-81EE-49D835FFC456}"/>
    <cellStyle name="SAPBEXHLevel2 17" xfId="3772" xr:uid="{8EB67D45-0C5A-434D-8746-617A57B52BFA}"/>
    <cellStyle name="SAPBEXHLevel2 17 2" xfId="5387" xr:uid="{172E2FF6-D586-4756-B0D7-AF921FB89571}"/>
    <cellStyle name="SAPBEXHLevel2 17 2 2" xfId="9156" xr:uid="{B1440936-16C0-4A2A-8C26-400DFF75B8D2}"/>
    <cellStyle name="SAPBEXHLevel2 17 2 2 2" xfId="30646" xr:uid="{F3EE1554-E1C7-49FA-9583-5840AA07992B}"/>
    <cellStyle name="SAPBEXHLevel2 17 2 3" xfId="26877" xr:uid="{764E40B1-C6EA-4B9D-97CD-6EC386873A7C}"/>
    <cellStyle name="SAPBEXHLevel2 17 2 4" xfId="48052" xr:uid="{A01176A7-AF37-4FF1-AC9D-D6CF618EBC88}"/>
    <cellStyle name="SAPBEXHLevel2 17 3" xfId="7589" xr:uid="{1E135D3A-1F75-4861-A583-4C70AB868A0B}"/>
    <cellStyle name="SAPBEXHLevel2 17 3 2" xfId="29079" xr:uid="{1194455C-A567-4610-81E2-617873382E62}"/>
    <cellStyle name="SAPBEXHLevel2 17 4" xfId="25304" xr:uid="{F8EE032B-698B-4EDE-BADC-4D2E79718A95}"/>
    <cellStyle name="SAPBEXHLevel2 17 5" xfId="46316" xr:uid="{DC19F327-FDDC-40B5-9807-E3BC138D8502}"/>
    <cellStyle name="SAPBEXHLevel2 18" xfId="3773" xr:uid="{CC2ADBD9-F215-4C58-AF76-D628DF76F94C}"/>
    <cellStyle name="SAPBEXHLevel2 18 2" xfId="5388" xr:uid="{68C32EDE-D73E-42F2-BC9C-A19CB831C307}"/>
    <cellStyle name="SAPBEXHLevel2 18 2 2" xfId="9157" xr:uid="{7B6BBF32-E5C7-4A07-BFD6-783834C07BA2}"/>
    <cellStyle name="SAPBEXHLevel2 18 2 2 2" xfId="30647" xr:uid="{BA36EDC5-ED75-4328-9451-E10CF235A270}"/>
    <cellStyle name="SAPBEXHLevel2 18 2 3" xfId="26878" xr:uid="{254FADC3-C021-4031-8B6C-66A890FFE51C}"/>
    <cellStyle name="SAPBEXHLevel2 18 2 4" xfId="48053" xr:uid="{1785953D-5AB7-4D92-96C2-72F488FCE262}"/>
    <cellStyle name="SAPBEXHLevel2 18 3" xfId="7590" xr:uid="{639E9BF8-C67C-43C1-8E60-7B94DE82EDE6}"/>
    <cellStyle name="SAPBEXHLevel2 18 3 2" xfId="29080" xr:uid="{1DEAEF1C-8BDC-432A-8E99-B8215D0598D3}"/>
    <cellStyle name="SAPBEXHLevel2 18 4" xfId="25305" xr:uid="{C784FB12-D920-4AB6-9B82-76BBFE975173}"/>
    <cellStyle name="SAPBEXHLevel2 18 5" xfId="46317" xr:uid="{1F07600A-94F1-4725-8880-B4F81F7F69CC}"/>
    <cellStyle name="SAPBEXHLevel2 19" xfId="3774" xr:uid="{48C72709-C1E8-4DA7-8AFC-5A097FDDFDE8}"/>
    <cellStyle name="SAPBEXHLevel2 19 2" xfId="5389" xr:uid="{2CCDDB70-5A90-41D1-84C0-E0E88ACF80F5}"/>
    <cellStyle name="SAPBEXHLevel2 19 2 2" xfId="9158" xr:uid="{0247D24C-AC49-4958-B012-AC453D414B79}"/>
    <cellStyle name="SAPBEXHLevel2 19 2 2 2" xfId="30648" xr:uid="{F57BEFCA-588A-434A-B6AE-D283755F1647}"/>
    <cellStyle name="SAPBEXHLevel2 19 2 3" xfId="26879" xr:uid="{FEEB3F72-A6C5-40B8-827D-82010BC9C11C}"/>
    <cellStyle name="SAPBEXHLevel2 19 2 4" xfId="48054" xr:uid="{CBB429B5-33B7-44BF-862B-0FB31149313C}"/>
    <cellStyle name="SAPBEXHLevel2 19 3" xfId="7591" xr:uid="{780AEF6F-3E6B-4498-94A5-C08839C2E8E8}"/>
    <cellStyle name="SAPBEXHLevel2 19 3 2" xfId="29081" xr:uid="{05EB6E93-2AFF-49E6-A17D-41E322CD0D8A}"/>
    <cellStyle name="SAPBEXHLevel2 19 4" xfId="25306" xr:uid="{80F84D10-4B46-4098-83E3-C8368DE5F2EB}"/>
    <cellStyle name="SAPBEXHLevel2 19 5" xfId="46318" xr:uid="{B81F8D0D-9812-4BE7-81B5-2EFF2084F859}"/>
    <cellStyle name="SAPBEXHLevel2 2" xfId="3775" xr:uid="{289FA21D-B20B-49B0-B9B4-8E048642CC5A}"/>
    <cellStyle name="SAPBEXHLevel2 2 2" xfId="3776" xr:uid="{7CE3F588-E1A6-48F5-B6B5-10BD8864866E}"/>
    <cellStyle name="SAPBEXHLevel2 2 2 2" xfId="5391" xr:uid="{66A513BA-A39E-4408-9EC0-C76B6E77A8DD}"/>
    <cellStyle name="SAPBEXHLevel2 2 2 2 2" xfId="9160" xr:uid="{DB4C3804-BBDB-4620-A16D-6D7797A05487}"/>
    <cellStyle name="SAPBEXHLevel2 2 2 2 2 2" xfId="30650" xr:uid="{A120CCEE-90BA-43B7-B481-C6247DAF29D5}"/>
    <cellStyle name="SAPBEXHLevel2 2 2 2 3" xfId="26881" xr:uid="{144E13B5-B233-4220-A3D9-63C82F2289C9}"/>
    <cellStyle name="SAPBEXHLevel2 2 2 2 4" xfId="48056" xr:uid="{7482E29C-7E45-40CE-96A5-10FB5E2498F8}"/>
    <cellStyle name="SAPBEXHLevel2 2 2 3" xfId="7593" xr:uid="{CED0884C-6BEE-49CB-BBC5-46E30CB1A930}"/>
    <cellStyle name="SAPBEXHLevel2 2 2 3 2" xfId="29083" xr:uid="{8C2CDB57-6E8A-4E7A-92DA-9C9A70BF9F11}"/>
    <cellStyle name="SAPBEXHLevel2 2 2 4" xfId="25308" xr:uid="{426765E7-AA89-4396-81F9-10337C6AA932}"/>
    <cellStyle name="SAPBEXHLevel2 2 2 5" xfId="46320" xr:uid="{161AA58D-266D-48EE-827E-A1A08EDE0890}"/>
    <cellStyle name="SAPBEXHLevel2 2 3" xfId="5390" xr:uid="{D72B710D-7EAF-47D6-9DA4-3B57C4CBC381}"/>
    <cellStyle name="SAPBEXHLevel2 2 3 2" xfId="9159" xr:uid="{D5171A93-5030-473A-83E6-32BE00C4729C}"/>
    <cellStyle name="SAPBEXHLevel2 2 3 2 2" xfId="30649" xr:uid="{60461BC1-D327-4A8A-9AB1-8AC4663BF21A}"/>
    <cellStyle name="SAPBEXHLevel2 2 3 3" xfId="26880" xr:uid="{C7C45640-0757-4D9B-BDB1-7EA56288D850}"/>
    <cellStyle name="SAPBEXHLevel2 2 3 4" xfId="48055" xr:uid="{9ECB1CC3-37F6-400D-A6E2-2E1168AC4BB4}"/>
    <cellStyle name="SAPBEXHLevel2 2 4" xfId="7592" xr:uid="{44C30DB6-785E-4DBD-8E34-6CD0EA0CB1BE}"/>
    <cellStyle name="SAPBEXHLevel2 2 4 2" xfId="29082" xr:uid="{F1F0CFE9-9622-470E-B757-BD98730782E9}"/>
    <cellStyle name="SAPBEXHLevel2 2 5" xfId="25307" xr:uid="{6ECB9062-B3E4-4BA3-B9DA-84DF4ED471F8}"/>
    <cellStyle name="SAPBEXHLevel2 2 6" xfId="46319" xr:uid="{F222E72B-57FC-4F93-A2AC-C9DF4929ACC4}"/>
    <cellStyle name="SAPBEXHLevel2 20" xfId="3777" xr:uid="{E5A4B919-0D8F-4E46-A120-2903D2874D6A}"/>
    <cellStyle name="SAPBEXHLevel2 20 2" xfId="5392" xr:uid="{B5734417-4213-45B7-B428-752FC73430A0}"/>
    <cellStyle name="SAPBEXHLevel2 20 2 2" xfId="9161" xr:uid="{6B31DD16-C868-49DF-921A-DB0A132E4B38}"/>
    <cellStyle name="SAPBEXHLevel2 20 2 2 2" xfId="30651" xr:uid="{E90A7B99-FC82-403E-923B-1A24AD148777}"/>
    <cellStyle name="SAPBEXHLevel2 20 2 3" xfId="26882" xr:uid="{F94F92C2-32FA-45AD-810C-1404865DF4A6}"/>
    <cellStyle name="SAPBEXHLevel2 20 2 4" xfId="48057" xr:uid="{B676F042-6E46-4CE6-8B26-70EFCF91490F}"/>
    <cellStyle name="SAPBEXHLevel2 20 3" xfId="7594" xr:uid="{A233A6F0-35B6-4FF3-A4EC-D2AD47549F00}"/>
    <cellStyle name="SAPBEXHLevel2 20 3 2" xfId="29084" xr:uid="{3EE87B12-B369-4935-B965-15ECD6A2B531}"/>
    <cellStyle name="SAPBEXHLevel2 20 4" xfId="25309" xr:uid="{4FDFEC9E-0D01-4723-93C7-BE490F2D6F9E}"/>
    <cellStyle name="SAPBEXHLevel2 20 5" xfId="46321" xr:uid="{796863F9-D49A-40E0-A360-DCC2B48A6CC8}"/>
    <cellStyle name="SAPBEXHLevel2 21" xfId="3778" xr:uid="{126E9059-A6BB-4E64-A436-658503DA448E}"/>
    <cellStyle name="SAPBEXHLevel2 21 2" xfId="5393" xr:uid="{DD243C66-2C2C-47A2-98E7-5C7D0EC5C195}"/>
    <cellStyle name="SAPBEXHLevel2 21 2 2" xfId="9162" xr:uid="{AFED27F3-4884-4287-9122-0EEEAEA67B45}"/>
    <cellStyle name="SAPBEXHLevel2 21 2 2 2" xfId="30652" xr:uid="{5D5F51EA-DB76-4655-AE97-07E805C3AC61}"/>
    <cellStyle name="SAPBEXHLevel2 21 2 3" xfId="26883" xr:uid="{F14B82E9-66A0-4AAB-84CD-3D55DB8FA244}"/>
    <cellStyle name="SAPBEXHLevel2 21 2 4" xfId="48058" xr:uid="{717A19F7-01F3-48FC-B543-00315A324162}"/>
    <cellStyle name="SAPBEXHLevel2 21 3" xfId="7595" xr:uid="{88B1FEE2-9209-46E9-B191-8C83F3EFAC99}"/>
    <cellStyle name="SAPBEXHLevel2 21 3 2" xfId="29085" xr:uid="{DAE49814-F0ED-4FE2-B689-9402E727C3AF}"/>
    <cellStyle name="SAPBEXHLevel2 21 4" xfId="25310" xr:uid="{995B0A9E-743A-43CC-80E8-391DF6E7426D}"/>
    <cellStyle name="SAPBEXHLevel2 21 5" xfId="46322" xr:uid="{CEE99C78-8E86-4D5C-8441-B3C73E54DF49}"/>
    <cellStyle name="SAPBEXHLevel2 22" xfId="3779" xr:uid="{72F125F9-970E-4E8F-AC39-34454A6BD35F}"/>
    <cellStyle name="SAPBEXHLevel2 22 2" xfId="5394" xr:uid="{416A3B59-69B8-4454-9FAF-31F89B454DF6}"/>
    <cellStyle name="SAPBEXHLevel2 22 2 2" xfId="9163" xr:uid="{E1185A68-7F36-4F67-82E9-BD527F687C80}"/>
    <cellStyle name="SAPBEXHLevel2 22 2 2 2" xfId="30653" xr:uid="{949340D3-8744-4623-9CC5-8CCEB917FE7A}"/>
    <cellStyle name="SAPBEXHLevel2 22 2 3" xfId="26884" xr:uid="{5E727070-3D89-4C24-8679-9091959BD7FD}"/>
    <cellStyle name="SAPBEXHLevel2 22 2 4" xfId="48059" xr:uid="{E4AFF887-F5B2-4D48-ACAD-1AEAC008B277}"/>
    <cellStyle name="SAPBEXHLevel2 22 3" xfId="7596" xr:uid="{333E82CC-F0B8-4109-BB1D-825BB846C2B2}"/>
    <cellStyle name="SAPBEXHLevel2 22 3 2" xfId="29086" xr:uid="{EB75ABC6-E76C-47DF-9774-6706B75147F7}"/>
    <cellStyle name="SAPBEXHLevel2 22 4" xfId="25311" xr:uid="{88252487-2DE3-4678-AC18-17F026207597}"/>
    <cellStyle name="SAPBEXHLevel2 22 5" xfId="46323" xr:uid="{054F5BA3-AA18-45FE-BD65-417B4746F3A4}"/>
    <cellStyle name="SAPBEXHLevel2 23" xfId="3780" xr:uid="{ED28CE0D-274D-4D9A-B4FF-9CF3E95AA27E}"/>
    <cellStyle name="SAPBEXHLevel2 23 2" xfId="5395" xr:uid="{ADCBB066-3E86-41BA-B334-B79F64AF2A4E}"/>
    <cellStyle name="SAPBEXHLevel2 23 2 2" xfId="9164" xr:uid="{B3135823-AC20-4859-B14B-BF2B1E308581}"/>
    <cellStyle name="SAPBEXHLevel2 23 2 2 2" xfId="30654" xr:uid="{B7EA2117-2B2F-4F2E-A043-BFB2D774037C}"/>
    <cellStyle name="SAPBEXHLevel2 23 2 3" xfId="26885" xr:uid="{95365CAA-BBE7-43C9-8DC9-2A127C4C4A1A}"/>
    <cellStyle name="SAPBEXHLevel2 23 2 4" xfId="48060" xr:uid="{C32E97AA-FEA1-46B1-AA6D-7B0AA3372651}"/>
    <cellStyle name="SAPBEXHLevel2 23 3" xfId="7597" xr:uid="{EA472E13-CEDD-483D-83DB-5D78885BDF3D}"/>
    <cellStyle name="SAPBEXHLevel2 23 3 2" xfId="29087" xr:uid="{689C45B2-E332-457B-BD66-5E09DCFBDDFE}"/>
    <cellStyle name="SAPBEXHLevel2 23 4" xfId="25312" xr:uid="{093A8568-BE04-4A53-89BA-BA016F59A147}"/>
    <cellStyle name="SAPBEXHLevel2 23 5" xfId="46324" xr:uid="{80C89CF2-79F6-45D0-AD3C-6B3E90ED45DB}"/>
    <cellStyle name="SAPBEXHLevel2 24" xfId="3781" xr:uid="{12825699-5313-413D-A3A7-98E0EC866B6F}"/>
    <cellStyle name="SAPBEXHLevel2 24 2" xfId="5396" xr:uid="{7CCD3446-918D-437F-89D7-C156953B2E44}"/>
    <cellStyle name="SAPBEXHLevel2 24 2 2" xfId="9165" xr:uid="{C7A38707-8760-49D5-8DB2-AA7FF2CE69FF}"/>
    <cellStyle name="SAPBEXHLevel2 24 2 2 2" xfId="30655" xr:uid="{1F791C0A-E3E0-4DD1-ACB3-C10ADB596F37}"/>
    <cellStyle name="SAPBEXHLevel2 24 2 3" xfId="26886" xr:uid="{5DDA6A67-8F41-4FC5-8C06-D1A9EE67A25D}"/>
    <cellStyle name="SAPBEXHLevel2 24 2 4" xfId="48061" xr:uid="{3F5E1703-531E-4E69-8245-875D5E18EC43}"/>
    <cellStyle name="SAPBEXHLevel2 24 3" xfId="7598" xr:uid="{10317716-9CCD-48C1-8F5B-6FAE6CBE5B23}"/>
    <cellStyle name="SAPBEXHLevel2 24 3 2" xfId="29088" xr:uid="{065EAA5A-51C7-4F3C-82B9-4EC9DC0DBEB3}"/>
    <cellStyle name="SAPBEXHLevel2 24 4" xfId="25313" xr:uid="{54DB0D92-E1A4-4B95-B6B1-467DC24B71F9}"/>
    <cellStyle name="SAPBEXHLevel2 24 5" xfId="46325" xr:uid="{A60F37D6-5ECB-4CDC-8CE0-AFF307607A97}"/>
    <cellStyle name="SAPBEXHLevel2 25" xfId="5379" xr:uid="{521DFBA4-3E5F-438C-BEFE-8B175341B287}"/>
    <cellStyle name="SAPBEXHLevel2 25 2" xfId="9148" xr:uid="{02E129BB-E1CC-402F-BF7D-BDA5C4244E00}"/>
    <cellStyle name="SAPBEXHLevel2 25 2 2" xfId="30638" xr:uid="{2EBFFD91-2E6F-40F4-A930-C1CD58956174}"/>
    <cellStyle name="SAPBEXHLevel2 25 3" xfId="26869" xr:uid="{F2048D07-697E-4319-BEA9-350786BEEBF4}"/>
    <cellStyle name="SAPBEXHLevel2 25 4" xfId="48044" xr:uid="{6FFDF8C1-7DE0-4302-ADA5-2FF66C2B2B70}"/>
    <cellStyle name="SAPBEXHLevel2 26" xfId="7581" xr:uid="{3E1A40CD-8F73-4E74-A6FC-050654EDFEBD}"/>
    <cellStyle name="SAPBEXHLevel2 26 2" xfId="29071" xr:uid="{5928456D-B810-4CF2-B70B-AABF7D9228E6}"/>
    <cellStyle name="SAPBEXHLevel2 27" xfId="25296" xr:uid="{FE48DD80-8683-4880-8262-B4E05746173C}"/>
    <cellStyle name="SAPBEXHLevel2 28" xfId="46308" xr:uid="{844B2647-F371-4E25-932E-CC7EE03D957A}"/>
    <cellStyle name="SAPBEXHLevel2 3" xfId="3782" xr:uid="{8A429CC3-A0AD-48E4-8560-83D3EAB99FBC}"/>
    <cellStyle name="SAPBEXHLevel2 3 2" xfId="3783" xr:uid="{9775FE2C-D0DE-40B9-BB0A-D15322F7528E}"/>
    <cellStyle name="SAPBEXHLevel2 3 2 2" xfId="5398" xr:uid="{A63769C1-1200-48D6-B0C0-D30A0F9FBD3B}"/>
    <cellStyle name="SAPBEXHLevel2 3 2 2 2" xfId="9167" xr:uid="{5BE70BC1-260E-4D9B-8071-9A2D6299A078}"/>
    <cellStyle name="SAPBEXHLevel2 3 2 2 2 2" xfId="30657" xr:uid="{6ECE3E04-9C14-4964-AA1F-DDF5D5524E66}"/>
    <cellStyle name="SAPBEXHLevel2 3 2 2 3" xfId="26888" xr:uid="{65F0F967-5AFC-463C-84A6-0FD79D22B6FD}"/>
    <cellStyle name="SAPBEXHLevel2 3 2 2 4" xfId="48063" xr:uid="{215FE2FF-A98E-4903-B133-AA2BBE824F64}"/>
    <cellStyle name="SAPBEXHLevel2 3 2 3" xfId="7600" xr:uid="{C578FFAE-D5F9-4F91-902E-9DEF23AB5C01}"/>
    <cellStyle name="SAPBEXHLevel2 3 2 3 2" xfId="29090" xr:uid="{981F864E-D6A0-400E-B763-26D9A35ADDC5}"/>
    <cellStyle name="SAPBEXHLevel2 3 2 4" xfId="25315" xr:uid="{BB8D205C-D012-47C9-A7F6-5BB7A6FF8B20}"/>
    <cellStyle name="SAPBEXHLevel2 3 2 5" xfId="46327" xr:uid="{6230D924-3733-40B0-9CA1-B85AE3063506}"/>
    <cellStyle name="SAPBEXHLevel2 3 3" xfId="5397" xr:uid="{6AA4C187-4F9F-485A-A5BC-BBB9C2FE6012}"/>
    <cellStyle name="SAPBEXHLevel2 3 3 2" xfId="9166" xr:uid="{CBEFC103-DE06-4273-AF0F-9E9E7CF01592}"/>
    <cellStyle name="SAPBEXHLevel2 3 3 2 2" xfId="30656" xr:uid="{40012C7D-FEC7-4D71-839C-CAE64AE23236}"/>
    <cellStyle name="SAPBEXHLevel2 3 3 3" xfId="26887" xr:uid="{21E9163F-42AE-446D-8FD8-9BEFB7B9BE61}"/>
    <cellStyle name="SAPBEXHLevel2 3 3 4" xfId="48062" xr:uid="{F4156CF7-A0E0-48E9-9039-EEF7BA8BB06F}"/>
    <cellStyle name="SAPBEXHLevel2 3 4" xfId="7599" xr:uid="{91C11DE6-D81F-4912-989C-1C21ED8BCBD6}"/>
    <cellStyle name="SAPBEXHLevel2 3 4 2" xfId="29089" xr:uid="{A94F35AC-D888-411C-B902-53D860F14818}"/>
    <cellStyle name="SAPBEXHLevel2 3 5" xfId="25314" xr:uid="{63E24B13-FC79-4D78-B070-2CB046442783}"/>
    <cellStyle name="SAPBEXHLevel2 3 6" xfId="46326" xr:uid="{F681F80D-FA0D-4300-8D16-687588B27E41}"/>
    <cellStyle name="SAPBEXHLevel2 4" xfId="3784" xr:uid="{DD85B0FB-1199-42ED-8ADA-10600B8618A2}"/>
    <cellStyle name="SAPBEXHLevel2 4 2" xfId="3785" xr:uid="{389FBCA9-55C2-412F-86CF-ECF4180DD243}"/>
    <cellStyle name="SAPBEXHLevel2 4 2 2" xfId="5400" xr:uid="{494FCF2B-A3AB-4516-85C3-7C0FBF1D375B}"/>
    <cellStyle name="SAPBEXHLevel2 4 2 2 2" xfId="9169" xr:uid="{692F4BFC-C175-43BF-857A-095CE08C1C8F}"/>
    <cellStyle name="SAPBEXHLevel2 4 2 2 2 2" xfId="30659" xr:uid="{A04F836C-0093-474C-92B2-3DFA700FFA17}"/>
    <cellStyle name="SAPBEXHLevel2 4 2 2 3" xfId="26890" xr:uid="{05D74811-BBC0-4322-804E-4A233AF5D535}"/>
    <cellStyle name="SAPBEXHLevel2 4 2 2 4" xfId="48065" xr:uid="{C91D0354-2A9A-41AC-B9AA-6171DF876D19}"/>
    <cellStyle name="SAPBEXHLevel2 4 2 3" xfId="7602" xr:uid="{74A45D4F-6228-47A4-8E78-3E51777F0BCD}"/>
    <cellStyle name="SAPBEXHLevel2 4 2 3 2" xfId="29092" xr:uid="{3F75E9C7-893B-42E6-BA6B-264CE8EA14E6}"/>
    <cellStyle name="SAPBEXHLevel2 4 2 4" xfId="25317" xr:uid="{9BC2BF14-BB59-4472-B7A0-87BFD03714E5}"/>
    <cellStyle name="SAPBEXHLevel2 4 2 5" xfId="46329" xr:uid="{5D3FC790-929C-4CF2-999A-9CC845567D0B}"/>
    <cellStyle name="SAPBEXHLevel2 4 3" xfId="5399" xr:uid="{D7E03BEB-5FA4-4E44-8D17-B8A63BF487DF}"/>
    <cellStyle name="SAPBEXHLevel2 4 3 2" xfId="9168" xr:uid="{A8D24A82-27FF-47F8-84E2-0531781A8714}"/>
    <cellStyle name="SAPBEXHLevel2 4 3 2 2" xfId="30658" xr:uid="{C3351255-2B93-43BB-93F5-F019C1F2192E}"/>
    <cellStyle name="SAPBEXHLevel2 4 3 3" xfId="26889" xr:uid="{1EAD9D91-7F66-46E0-A78F-06DA04F8819E}"/>
    <cellStyle name="SAPBEXHLevel2 4 3 4" xfId="48064" xr:uid="{D15813B8-57B0-4136-94FC-842133C02BA8}"/>
    <cellStyle name="SAPBEXHLevel2 4 4" xfId="7601" xr:uid="{442BBF71-D009-4C6B-8826-3A2D288123F8}"/>
    <cellStyle name="SAPBEXHLevel2 4 4 2" xfId="29091" xr:uid="{4449F3FA-1164-47AE-A48C-01D6A8B69EC3}"/>
    <cellStyle name="SAPBEXHLevel2 4 5" xfId="25316" xr:uid="{9ED05C96-6AD8-4A41-A505-F5B15AD84DA3}"/>
    <cellStyle name="SAPBEXHLevel2 4 6" xfId="46328" xr:uid="{5A3030C5-8502-4D8A-93D6-9472E0223AAC}"/>
    <cellStyle name="SAPBEXHLevel2 5" xfId="3786" xr:uid="{ED07F929-273E-4A5B-AFAC-36D6AA802685}"/>
    <cellStyle name="SAPBEXHLevel2 5 2" xfId="3787" xr:uid="{7D5D2F8E-D2EB-4EDF-BF00-0B98A418FE6F}"/>
    <cellStyle name="SAPBEXHLevel2 5 2 2" xfId="5402" xr:uid="{38E10B2D-544D-4504-A4D3-B1C42A782D3D}"/>
    <cellStyle name="SAPBEXHLevel2 5 2 2 2" xfId="9171" xr:uid="{D623C121-74C2-46D3-823F-DB15CF0CFD7D}"/>
    <cellStyle name="SAPBEXHLevel2 5 2 2 2 2" xfId="30661" xr:uid="{62C9C471-B93E-4664-878B-A80A4524FF27}"/>
    <cellStyle name="SAPBEXHLevel2 5 2 2 3" xfId="26892" xr:uid="{FE124DB5-1F52-49C9-953C-69E63DCADFD5}"/>
    <cellStyle name="SAPBEXHLevel2 5 2 2 4" xfId="48067" xr:uid="{25480D45-ABA9-464C-A318-F5B8F68EC262}"/>
    <cellStyle name="SAPBEXHLevel2 5 2 3" xfId="7604" xr:uid="{39739E15-2B12-4DA0-8012-36BA542BCD86}"/>
    <cellStyle name="SAPBEXHLevel2 5 2 3 2" xfId="29094" xr:uid="{737EC9E6-7BF4-4828-9E85-8BCD1669E191}"/>
    <cellStyle name="SAPBEXHLevel2 5 2 4" xfId="25319" xr:uid="{A8D48D76-13F7-4D8D-A273-892D3760FF5D}"/>
    <cellStyle name="SAPBEXHLevel2 5 2 5" xfId="46331" xr:uid="{44DAE589-4190-49B7-9B6B-CE49CED1B4BD}"/>
    <cellStyle name="SAPBEXHLevel2 5 3" xfId="5401" xr:uid="{537467DF-E4D3-4CB5-8E4E-8A900E52BD3D}"/>
    <cellStyle name="SAPBEXHLevel2 5 3 2" xfId="9170" xr:uid="{1A48F128-7F25-4F91-B615-C1FC89879384}"/>
    <cellStyle name="SAPBEXHLevel2 5 3 2 2" xfId="30660" xr:uid="{60D44F37-014C-415D-9994-7725AD8B225E}"/>
    <cellStyle name="SAPBEXHLevel2 5 3 3" xfId="26891" xr:uid="{C0EFFFD1-00D3-406E-A4CC-2EC33CF04F6C}"/>
    <cellStyle name="SAPBEXHLevel2 5 3 4" xfId="48066" xr:uid="{5F3FB08D-07A8-468A-AF05-1270B413F377}"/>
    <cellStyle name="SAPBEXHLevel2 5 4" xfId="7603" xr:uid="{397648E3-B197-4484-8E7B-C6BDE1D378A3}"/>
    <cellStyle name="SAPBEXHLevel2 5 4 2" xfId="29093" xr:uid="{13D037F1-B97B-424F-BD67-549DC10218ED}"/>
    <cellStyle name="SAPBEXHLevel2 5 5" xfId="25318" xr:uid="{E306DAA8-E4BF-498A-A726-EC24624DF8FB}"/>
    <cellStyle name="SAPBEXHLevel2 5 6" xfId="46330" xr:uid="{6C563698-E54F-40BD-B188-5DDB3B015A05}"/>
    <cellStyle name="SAPBEXHLevel2 6" xfId="3788" xr:uid="{25805FED-CF2C-494B-B654-EC37678855AC}"/>
    <cellStyle name="SAPBEXHLevel2 6 2" xfId="3789" xr:uid="{7107B542-7100-4D00-8CE4-02A6C2830AA3}"/>
    <cellStyle name="SAPBEXHLevel2 6 2 2" xfId="5404" xr:uid="{F4E274FC-93CA-43C1-927B-CE89D165013E}"/>
    <cellStyle name="SAPBEXHLevel2 6 2 2 2" xfId="9173" xr:uid="{39F6D99D-A2DB-4EF1-BE03-9522809C6553}"/>
    <cellStyle name="SAPBEXHLevel2 6 2 2 2 2" xfId="30663" xr:uid="{0C38C650-B0C0-4B09-8096-11652B82364A}"/>
    <cellStyle name="SAPBEXHLevel2 6 2 2 3" xfId="26894" xr:uid="{ECEF54E1-C90D-44B4-B4D8-3B0E602F3FC1}"/>
    <cellStyle name="SAPBEXHLevel2 6 2 2 4" xfId="48069" xr:uid="{C0BADBD8-B6BB-4DD8-BC7A-96BE0A2B3101}"/>
    <cellStyle name="SAPBEXHLevel2 6 2 3" xfId="7606" xr:uid="{FC93E81F-0D86-4D09-B635-1FA230664069}"/>
    <cellStyle name="SAPBEXHLevel2 6 2 3 2" xfId="29096" xr:uid="{AFB818CB-EE12-4D96-8864-9326AC0E3DA2}"/>
    <cellStyle name="SAPBEXHLevel2 6 2 4" xfId="25321" xr:uid="{78A5143C-E149-4407-A801-9D2F19D48E91}"/>
    <cellStyle name="SAPBEXHLevel2 6 2 5" xfId="46333" xr:uid="{7C4D60E9-6E35-4240-AA91-4AA6C37663EA}"/>
    <cellStyle name="SAPBEXHLevel2 6 3" xfId="5403" xr:uid="{D16E013D-696D-49A9-A2CA-FC5F8950B02C}"/>
    <cellStyle name="SAPBEXHLevel2 6 3 2" xfId="9172" xr:uid="{8D035555-5B81-4304-BF23-4215EF4643FD}"/>
    <cellStyle name="SAPBEXHLevel2 6 3 2 2" xfId="30662" xr:uid="{C5422A2A-FBF6-4405-A3EB-239C5BA01AB2}"/>
    <cellStyle name="SAPBEXHLevel2 6 3 3" xfId="26893" xr:uid="{CEF74FCF-3F66-4479-AA7F-3B465D83BFFB}"/>
    <cellStyle name="SAPBEXHLevel2 6 3 4" xfId="48068" xr:uid="{692CA66E-E35D-4D37-8360-788E845849AB}"/>
    <cellStyle name="SAPBEXHLevel2 6 4" xfId="7605" xr:uid="{9F273E67-220F-4856-B242-811A4E544F44}"/>
    <cellStyle name="SAPBEXHLevel2 6 4 2" xfId="29095" xr:uid="{1C586249-787F-482F-879F-A752E0BD5133}"/>
    <cellStyle name="SAPBEXHLevel2 6 5" xfId="25320" xr:uid="{92F6B89D-8031-48F6-BC59-D6763CC92A51}"/>
    <cellStyle name="SAPBEXHLevel2 6 6" xfId="46332" xr:uid="{0F574AA2-659E-431F-9E79-286221B12B3F}"/>
    <cellStyle name="SAPBEXHLevel2 7" xfId="3790" xr:uid="{06036FE8-3FA9-4EE1-B5A7-AFD9490EE867}"/>
    <cellStyle name="SAPBEXHLevel2 7 2" xfId="3791" xr:uid="{9AAA4660-166F-4AD0-A0C1-10010B8B4AD3}"/>
    <cellStyle name="SAPBEXHLevel2 7 2 2" xfId="5406" xr:uid="{9F769EAA-70F9-487E-BB25-381D3EBC00ED}"/>
    <cellStyle name="SAPBEXHLevel2 7 2 2 2" xfId="9175" xr:uid="{B1D9383C-2D13-4936-A518-C601E143377D}"/>
    <cellStyle name="SAPBEXHLevel2 7 2 2 2 2" xfId="30665" xr:uid="{E858CCE8-3F7A-4A7A-B47C-74069C992065}"/>
    <cellStyle name="SAPBEXHLevel2 7 2 2 3" xfId="26896" xr:uid="{2CB6B658-D388-49AF-BBF1-2FDF2BC49122}"/>
    <cellStyle name="SAPBEXHLevel2 7 2 2 4" xfId="48071" xr:uid="{1862A716-EF8B-472F-9BC5-E068F86BC443}"/>
    <cellStyle name="SAPBEXHLevel2 7 2 3" xfId="7608" xr:uid="{D426F74B-FA90-4527-B556-33286552C21B}"/>
    <cellStyle name="SAPBEXHLevel2 7 2 3 2" xfId="29098" xr:uid="{C6D043BB-FA2C-468A-A1AD-57EEE867A52A}"/>
    <cellStyle name="SAPBEXHLevel2 7 2 4" xfId="25323" xr:uid="{088A2AC7-152C-4BA6-8E06-87B597B7518F}"/>
    <cellStyle name="SAPBEXHLevel2 7 2 5" xfId="46335" xr:uid="{45B7EA75-5534-49A7-A8B2-AC03503396ED}"/>
    <cellStyle name="SAPBEXHLevel2 7 3" xfId="5405" xr:uid="{C45AD7BB-A05D-49DA-951A-5EB8863AB9C5}"/>
    <cellStyle name="SAPBEXHLevel2 7 3 2" xfId="9174" xr:uid="{95AF5ADC-E64B-435D-902D-8BC8B8FA8B2E}"/>
    <cellStyle name="SAPBEXHLevel2 7 3 2 2" xfId="30664" xr:uid="{20AB3004-DDFD-4577-9CDF-9CC78EF7B89D}"/>
    <cellStyle name="SAPBEXHLevel2 7 3 3" xfId="26895" xr:uid="{8012E639-25FB-4E7B-BCA0-1A48B7951CDA}"/>
    <cellStyle name="SAPBEXHLevel2 7 3 4" xfId="48070" xr:uid="{7A001DD8-EB67-4DFC-B498-B63A06587C0C}"/>
    <cellStyle name="SAPBEXHLevel2 7 4" xfId="7607" xr:uid="{4F878A91-BD15-4113-B2B1-95A7D3A974B5}"/>
    <cellStyle name="SAPBEXHLevel2 7 4 2" xfId="29097" xr:uid="{48F27B6A-A763-4D0F-A1B5-93782D8C8033}"/>
    <cellStyle name="SAPBEXHLevel2 7 5" xfId="25322" xr:uid="{22247543-62F7-48C2-8981-213402B3D90B}"/>
    <cellStyle name="SAPBEXHLevel2 7 6" xfId="46334" xr:uid="{FB1C8E97-7989-4585-8AAA-325CE6009FE3}"/>
    <cellStyle name="SAPBEXHLevel2 8" xfId="3792" xr:uid="{614F15D2-D18D-44C5-8E3A-B48D9657CC2F}"/>
    <cellStyle name="SAPBEXHLevel2 8 2" xfId="3793" xr:uid="{FF6A4B2E-30AA-43D7-A8BF-D448BAFCA96E}"/>
    <cellStyle name="SAPBEXHLevel2 8 2 2" xfId="5408" xr:uid="{02074336-9CB0-4966-ADFE-18A6CCC7E4B5}"/>
    <cellStyle name="SAPBEXHLevel2 8 2 2 2" xfId="9177" xr:uid="{0A3EFC35-D81C-4055-953C-9FBE924F66F1}"/>
    <cellStyle name="SAPBEXHLevel2 8 2 2 2 2" xfId="30667" xr:uid="{C2B9027C-1333-435B-89D4-1D254619706F}"/>
    <cellStyle name="SAPBEXHLevel2 8 2 2 3" xfId="26898" xr:uid="{E7B2AA15-82C2-47CF-BA0B-E8FFC76300FF}"/>
    <cellStyle name="SAPBEXHLevel2 8 2 2 4" xfId="48073" xr:uid="{06B452DC-4DA9-4320-8201-8F91E40E0B4B}"/>
    <cellStyle name="SAPBEXHLevel2 8 2 3" xfId="7610" xr:uid="{1286954A-C943-4309-B32C-D5941366E89D}"/>
    <cellStyle name="SAPBEXHLevel2 8 2 3 2" xfId="29100" xr:uid="{AAF809FC-171B-43E4-B9E2-F113C125B072}"/>
    <cellStyle name="SAPBEXHLevel2 8 2 4" xfId="25325" xr:uid="{E54B1A3B-6780-4005-AAF5-120908CB74AF}"/>
    <cellStyle name="SAPBEXHLevel2 8 2 5" xfId="46337" xr:uid="{D3CD74F5-3907-4FF7-BEE8-B18584DBFFEA}"/>
    <cellStyle name="SAPBEXHLevel2 8 3" xfId="5407" xr:uid="{40F44755-EEA7-40BD-A238-9780518320BB}"/>
    <cellStyle name="SAPBEXHLevel2 8 3 2" xfId="9176" xr:uid="{B2F43EEF-D61E-41C7-890C-A1680BD52068}"/>
    <cellStyle name="SAPBEXHLevel2 8 3 2 2" xfId="30666" xr:uid="{209CCFCF-EE26-4AC6-A9BE-812339D364F8}"/>
    <cellStyle name="SAPBEXHLevel2 8 3 3" xfId="26897" xr:uid="{3BD66AF0-E569-4C7E-BC00-F0EEC7B0DAF1}"/>
    <cellStyle name="SAPBEXHLevel2 8 3 4" xfId="48072" xr:uid="{CC0E8387-480A-4FE5-B967-2B0E010E9365}"/>
    <cellStyle name="SAPBEXHLevel2 8 4" xfId="7609" xr:uid="{01E4E8EC-D5B0-45E7-9E08-EF8C9D16A01A}"/>
    <cellStyle name="SAPBEXHLevel2 8 4 2" xfId="29099" xr:uid="{034C5DDE-284B-460F-BEEE-37E32826B9D9}"/>
    <cellStyle name="SAPBEXHLevel2 8 5" xfId="25324" xr:uid="{21E1DC5F-AC67-477A-AACC-8F2F33941AAA}"/>
    <cellStyle name="SAPBEXHLevel2 8 6" xfId="46336" xr:uid="{79F34526-5E28-400B-B481-5D7CCD47081F}"/>
    <cellStyle name="SAPBEXHLevel2 9" xfId="3794" xr:uid="{9184AACB-75F8-49AE-896C-E8E6020D91EF}"/>
    <cellStyle name="SAPBEXHLevel2 9 2" xfId="3795" xr:uid="{B7C890DA-97F6-4568-90A6-EF541CD363EA}"/>
    <cellStyle name="SAPBEXHLevel2 9 2 2" xfId="5410" xr:uid="{29C4D053-1208-446C-89E3-EBA5F086B2A9}"/>
    <cellStyle name="SAPBEXHLevel2 9 2 2 2" xfId="9179" xr:uid="{35E6CFF5-39EA-40DF-994E-7A0232A60AE9}"/>
    <cellStyle name="SAPBEXHLevel2 9 2 2 2 2" xfId="30669" xr:uid="{A0015D1E-ABD1-4FF9-AD9D-517E762EB57F}"/>
    <cellStyle name="SAPBEXHLevel2 9 2 2 3" xfId="26900" xr:uid="{F026A8ED-7FA0-428E-84D0-0A23ABA7A3FA}"/>
    <cellStyle name="SAPBEXHLevel2 9 2 2 4" xfId="48075" xr:uid="{DB00296B-C245-4439-9CF6-4FE5299F7903}"/>
    <cellStyle name="SAPBEXHLevel2 9 2 3" xfId="7612" xr:uid="{D3EC0B62-32BE-4A10-97E5-6DBE412B7553}"/>
    <cellStyle name="SAPBEXHLevel2 9 2 3 2" xfId="29102" xr:uid="{CA8BF255-DE9A-472D-A847-11B782165B48}"/>
    <cellStyle name="SAPBEXHLevel2 9 2 4" xfId="25327" xr:uid="{8DEAF4BE-00D5-4A9D-A926-FC98E7072585}"/>
    <cellStyle name="SAPBEXHLevel2 9 2 5" xfId="46339" xr:uid="{CFEC8BD8-2F9C-4D9E-80C3-14255E473E72}"/>
    <cellStyle name="SAPBEXHLevel2 9 3" xfId="5409" xr:uid="{D568CA65-3196-4BA5-940A-640AA74064D2}"/>
    <cellStyle name="SAPBEXHLevel2 9 3 2" xfId="9178" xr:uid="{444C9929-1309-4163-B4CC-38F4ED371404}"/>
    <cellStyle name="SAPBEXHLevel2 9 3 2 2" xfId="30668" xr:uid="{FCB4510B-C73B-428A-B66F-0928B1EE5A98}"/>
    <cellStyle name="SAPBEXHLevel2 9 3 3" xfId="26899" xr:uid="{86BD4F01-853B-4A0A-9E8A-59245AF7A211}"/>
    <cellStyle name="SAPBEXHLevel2 9 3 4" xfId="48074" xr:uid="{30EE578B-0FB7-490F-9684-8B04B305F701}"/>
    <cellStyle name="SAPBEXHLevel2 9 4" xfId="7611" xr:uid="{D5C2F002-E1F2-4F25-8535-E025B257F496}"/>
    <cellStyle name="SAPBEXHLevel2 9 4 2" xfId="29101" xr:uid="{225245A2-29CD-4AA9-B917-1932A8D6D762}"/>
    <cellStyle name="SAPBEXHLevel2 9 5" xfId="25326" xr:uid="{8C267AA0-5D29-4956-B01E-88BE8DF2ECA6}"/>
    <cellStyle name="SAPBEXHLevel2 9 6" xfId="46338" xr:uid="{24C0A4CE-75CE-4BF6-884E-447435D2EC25}"/>
    <cellStyle name="SAPBEXHLevel2X" xfId="3796" xr:uid="{B1BBE850-E564-4844-B557-3739597A8CF1}"/>
    <cellStyle name="SAPBEXHLevel2X 10" xfId="3797" xr:uid="{93CBBCE3-6FC6-4CB5-9B20-4CF930C100A8}"/>
    <cellStyle name="SAPBEXHLevel2X 10 2" xfId="5412" xr:uid="{83DEF88A-0936-4709-86FC-FEF0F0095A18}"/>
    <cellStyle name="SAPBEXHLevel2X 10 2 2" xfId="9181" xr:uid="{2C87E4B1-445E-44AD-A98F-BF390E277349}"/>
    <cellStyle name="SAPBEXHLevel2X 10 2 2 2" xfId="30671" xr:uid="{8CCA643F-AE23-45A2-B13B-048022143EE1}"/>
    <cellStyle name="SAPBEXHLevel2X 10 2 3" xfId="26902" xr:uid="{A11C8EDE-5480-4DEF-A554-DBFD4CD100B5}"/>
    <cellStyle name="SAPBEXHLevel2X 10 2 4" xfId="48077" xr:uid="{C4E72997-E0BE-4110-B1CD-CF2186062EB5}"/>
    <cellStyle name="SAPBEXHLevel2X 10 3" xfId="7614" xr:uid="{08809357-F29E-49A8-86A3-1D9EF726206F}"/>
    <cellStyle name="SAPBEXHLevel2X 10 3 2" xfId="29104" xr:uid="{06D74FC3-82F6-4C36-B8F5-ECD7FA79782F}"/>
    <cellStyle name="SAPBEXHLevel2X 10 4" xfId="25329" xr:uid="{2C862486-1BD0-4AA0-9588-3861AE2388B2}"/>
    <cellStyle name="SAPBEXHLevel2X 10 5" xfId="46341" xr:uid="{8295C64F-EA51-405C-A152-627D230B9505}"/>
    <cellStyle name="SAPBEXHLevel2X 11" xfId="3798" xr:uid="{EFF2EAA0-A398-4A63-8730-6A49E5FE3AF3}"/>
    <cellStyle name="SAPBEXHLevel2X 11 2" xfId="5413" xr:uid="{6F22DBBC-E2CE-408A-A228-3AEB680FE6E7}"/>
    <cellStyle name="SAPBEXHLevel2X 11 2 2" xfId="9182" xr:uid="{78EB170F-ABB0-48F6-A54E-A17464C1CA40}"/>
    <cellStyle name="SAPBEXHLevel2X 11 2 2 2" xfId="30672" xr:uid="{6F460934-34F5-4F4B-9A9B-D735B0B6676B}"/>
    <cellStyle name="SAPBEXHLevel2X 11 2 3" xfId="26903" xr:uid="{AAAF6C14-5358-494A-8063-3AC38E8B54CC}"/>
    <cellStyle name="SAPBEXHLevel2X 11 2 4" xfId="48078" xr:uid="{6F96FD81-60C9-44F8-87C6-F084F2A2FB4E}"/>
    <cellStyle name="SAPBEXHLevel2X 11 3" xfId="7615" xr:uid="{0839B382-EA48-4CA3-8FE1-07844BB9986F}"/>
    <cellStyle name="SAPBEXHLevel2X 11 3 2" xfId="29105" xr:uid="{6C325090-376A-430E-B6C7-9EB276A2F089}"/>
    <cellStyle name="SAPBEXHLevel2X 11 4" xfId="25330" xr:uid="{2D3E1E73-B4BF-4096-9E7E-CB4047DA5B9B}"/>
    <cellStyle name="SAPBEXHLevel2X 11 5" xfId="46342" xr:uid="{90435ECD-8230-42BE-9DE1-B20AD63ABB8E}"/>
    <cellStyle name="SAPBEXHLevel2X 12" xfId="3799" xr:uid="{059B46CE-208B-41C0-AD5A-BBA55738E558}"/>
    <cellStyle name="SAPBEXHLevel2X 12 2" xfId="5414" xr:uid="{83D1F3A2-A263-4860-9762-1E9F59690C6A}"/>
    <cellStyle name="SAPBEXHLevel2X 12 2 2" xfId="9183" xr:uid="{C85EA1EE-714F-4212-B347-D97CEDA8EA32}"/>
    <cellStyle name="SAPBEXHLevel2X 12 2 2 2" xfId="30673" xr:uid="{DEEECC33-92AF-490C-B421-960C7CD19E40}"/>
    <cellStyle name="SAPBEXHLevel2X 12 2 3" xfId="26904" xr:uid="{DE4D363B-A088-4400-AB95-BD6A725376EB}"/>
    <cellStyle name="SAPBEXHLevel2X 12 2 4" xfId="48079" xr:uid="{911DB4AF-F6CA-4AA9-91FA-722D829E8306}"/>
    <cellStyle name="SAPBEXHLevel2X 12 3" xfId="7616" xr:uid="{8093E2EE-9FDF-4260-B193-109128B7F0AE}"/>
    <cellStyle name="SAPBEXHLevel2X 12 3 2" xfId="29106" xr:uid="{90363099-1633-42F2-9D70-05FBDBA31E8B}"/>
    <cellStyle name="SAPBEXHLevel2X 12 4" xfId="25331" xr:uid="{19B08FD2-07D3-4280-97A7-63FA0559ED8A}"/>
    <cellStyle name="SAPBEXHLevel2X 12 5" xfId="46343" xr:uid="{DBC9E01A-55CA-4FC4-AF09-BEEA4302E3F3}"/>
    <cellStyle name="SAPBEXHLevel2X 13" xfId="3800" xr:uid="{66B75978-C7DD-4D5F-A17A-E4CE4C3514C9}"/>
    <cellStyle name="SAPBEXHLevel2X 13 2" xfId="5415" xr:uid="{1EB83CAA-CDE3-4E60-9620-46B8F8FBEDDB}"/>
    <cellStyle name="SAPBEXHLevel2X 13 2 2" xfId="9184" xr:uid="{70BEE36C-05D7-4760-AE18-AE2626A4E001}"/>
    <cellStyle name="SAPBEXHLevel2X 13 2 2 2" xfId="30674" xr:uid="{DFA25B4F-9526-4F2C-9575-E90B4AB76C7F}"/>
    <cellStyle name="SAPBEXHLevel2X 13 2 3" xfId="26905" xr:uid="{F53B254A-4FF4-4AAF-B98A-BBB6693C2C6D}"/>
    <cellStyle name="SAPBEXHLevel2X 13 2 4" xfId="48080" xr:uid="{132381D2-11DD-4283-97BA-6078A943EF51}"/>
    <cellStyle name="SAPBEXHLevel2X 13 3" xfId="7617" xr:uid="{A191B53E-2E00-42E3-BDAF-8D833C3657C6}"/>
    <cellStyle name="SAPBEXHLevel2X 13 3 2" xfId="29107" xr:uid="{006AEC31-F494-4EF5-B36D-133FA5CE53E6}"/>
    <cellStyle name="SAPBEXHLevel2X 13 4" xfId="25332" xr:uid="{5A01D6DB-D315-4CAF-9658-00F1A3EEC197}"/>
    <cellStyle name="SAPBEXHLevel2X 13 5" xfId="46344" xr:uid="{4E5CDEEA-25CE-43DD-9D0F-5AD408523658}"/>
    <cellStyle name="SAPBEXHLevel2X 14" xfId="3801" xr:uid="{1845DE5F-0AFA-4583-ADC6-22600437BBB3}"/>
    <cellStyle name="SAPBEXHLevel2X 14 2" xfId="5416" xr:uid="{15F5ACFF-63EC-467A-B108-5C9E88DED0DC}"/>
    <cellStyle name="SAPBEXHLevel2X 14 2 2" xfId="9185" xr:uid="{03E59BF5-7C51-410D-B1D9-7B61FF8C0970}"/>
    <cellStyle name="SAPBEXHLevel2X 14 2 2 2" xfId="30675" xr:uid="{BD53F6F3-89C7-46A4-A4CB-79554ED550A5}"/>
    <cellStyle name="SAPBEXHLevel2X 14 2 3" xfId="26906" xr:uid="{83EA83D4-1EB9-4671-BD32-A084A024D187}"/>
    <cellStyle name="SAPBEXHLevel2X 14 2 4" xfId="48081" xr:uid="{42929BCA-59CF-4FDD-98F0-2F383D0A8E11}"/>
    <cellStyle name="SAPBEXHLevel2X 14 3" xfId="7618" xr:uid="{1ACD58E5-F8FA-42AE-B34D-8AC71B63317D}"/>
    <cellStyle name="SAPBEXHLevel2X 14 3 2" xfId="29108" xr:uid="{4767AF1A-7C08-4FF6-943A-F77930C673E1}"/>
    <cellStyle name="SAPBEXHLevel2X 14 4" xfId="25333" xr:uid="{4479E5FC-7003-402B-A7D5-6ACAF68A6648}"/>
    <cellStyle name="SAPBEXHLevel2X 14 5" xfId="46345" xr:uid="{4CABAEFE-5DFB-4CCF-B66E-4639576AA1CE}"/>
    <cellStyle name="SAPBEXHLevel2X 15" xfId="3802" xr:uid="{E5BCE16A-CC10-4B05-9870-09873CA0C0CE}"/>
    <cellStyle name="SAPBEXHLevel2X 15 2" xfId="5417" xr:uid="{EC39540E-4B84-402D-A06C-BC97C3FD47C2}"/>
    <cellStyle name="SAPBEXHLevel2X 15 2 2" xfId="9186" xr:uid="{722DF3CB-9999-4D0F-BDCA-05510178CD04}"/>
    <cellStyle name="SAPBEXHLevel2X 15 2 2 2" xfId="30676" xr:uid="{99B08E7A-AAC2-4696-B71D-593E8570EBB9}"/>
    <cellStyle name="SAPBEXHLevel2X 15 2 3" xfId="26907" xr:uid="{4207886F-7C4F-4E98-B73C-3D58B2F4E619}"/>
    <cellStyle name="SAPBEXHLevel2X 15 2 4" xfId="48082" xr:uid="{CE8E8B29-F540-4216-834A-2D5580B9A959}"/>
    <cellStyle name="SAPBEXHLevel2X 15 3" xfId="7619" xr:uid="{3A834099-99F0-4A4E-84D0-A7DABAAF1575}"/>
    <cellStyle name="SAPBEXHLevel2X 15 3 2" xfId="29109" xr:uid="{D64438EC-A251-4789-A35F-A84953F9011A}"/>
    <cellStyle name="SAPBEXHLevel2X 15 4" xfId="25334" xr:uid="{8542CDC5-D00C-4A73-A17D-A7D996AC4AFD}"/>
    <cellStyle name="SAPBEXHLevel2X 15 5" xfId="46346" xr:uid="{8C077255-0191-4EBA-A160-3C6473058C86}"/>
    <cellStyle name="SAPBEXHLevel2X 16" xfId="3803" xr:uid="{0806F599-C86F-4177-8E9B-FB0C6F13CA70}"/>
    <cellStyle name="SAPBEXHLevel2X 16 2" xfId="5418" xr:uid="{6044CC73-A8F7-4244-8F32-AAA3D1AA8B49}"/>
    <cellStyle name="SAPBEXHLevel2X 16 2 2" xfId="9187" xr:uid="{FD3D7478-B266-4FE6-8799-5EBDDD15CCB4}"/>
    <cellStyle name="SAPBEXHLevel2X 16 2 2 2" xfId="30677" xr:uid="{0D3C3B83-A973-48E0-8DA4-5471CD82B83D}"/>
    <cellStyle name="SAPBEXHLevel2X 16 2 3" xfId="26908" xr:uid="{2A512B60-53D3-40E5-A288-9DA32D642D16}"/>
    <cellStyle name="SAPBEXHLevel2X 16 2 4" xfId="48083" xr:uid="{D8585D39-0F9E-4D4D-AD52-DF7C6FFDBFC7}"/>
    <cellStyle name="SAPBEXHLevel2X 16 3" xfId="7620" xr:uid="{D63724B1-8191-48CC-938D-409CE41BD715}"/>
    <cellStyle name="SAPBEXHLevel2X 16 3 2" xfId="29110" xr:uid="{CCD96E2A-13F0-4B36-9638-29B81A4CDABE}"/>
    <cellStyle name="SAPBEXHLevel2X 16 4" xfId="25335" xr:uid="{C1FDF6C2-2177-4BDA-9911-2F98A75CFA61}"/>
    <cellStyle name="SAPBEXHLevel2X 16 5" xfId="46347" xr:uid="{EA1464CF-FC71-460B-9F16-E1CAD71A4AF8}"/>
    <cellStyle name="SAPBEXHLevel2X 17" xfId="3804" xr:uid="{AC4873C1-DE64-49C5-86CC-7AC05A7B4266}"/>
    <cellStyle name="SAPBEXHLevel2X 17 2" xfId="5419" xr:uid="{40085BB2-CDFB-4698-B194-2237A7CFE065}"/>
    <cellStyle name="SAPBEXHLevel2X 17 2 2" xfId="9188" xr:uid="{A1C7A897-D516-4D85-A11D-2BEC2B7D4AB7}"/>
    <cellStyle name="SAPBEXHLevel2X 17 2 2 2" xfId="30678" xr:uid="{932781D1-EB06-474F-AE74-E7058D6BCD01}"/>
    <cellStyle name="SAPBEXHLevel2X 17 2 3" xfId="26909" xr:uid="{640BFFCB-6498-4BAB-B719-814F8DB2CD6C}"/>
    <cellStyle name="SAPBEXHLevel2X 17 2 4" xfId="48084" xr:uid="{4A8B2026-BE7A-45CD-9B8C-F96B258DD147}"/>
    <cellStyle name="SAPBEXHLevel2X 17 3" xfId="7621" xr:uid="{7A4F8B53-11F5-4436-9D63-E4BB63FD3A4C}"/>
    <cellStyle name="SAPBEXHLevel2X 17 3 2" xfId="29111" xr:uid="{F70C92BD-9851-4BB5-B8B3-A3510E8BC73A}"/>
    <cellStyle name="SAPBEXHLevel2X 17 4" xfId="25336" xr:uid="{294FF682-49E2-4C46-A52A-97AE4765C6DA}"/>
    <cellStyle name="SAPBEXHLevel2X 17 5" xfId="46348" xr:uid="{841C5618-DBA3-4F6B-96A8-61C42DB33938}"/>
    <cellStyle name="SAPBEXHLevel2X 18" xfId="3805" xr:uid="{4AEBC553-B15A-4944-9F1E-2516FE24502F}"/>
    <cellStyle name="SAPBEXHLevel2X 18 2" xfId="5420" xr:uid="{056960B6-BC54-4A78-A69A-FE1B7D991EBF}"/>
    <cellStyle name="SAPBEXHLevel2X 18 2 2" xfId="9189" xr:uid="{8B842F14-3626-4960-BD8F-F4306A0EFB4D}"/>
    <cellStyle name="SAPBEXHLevel2X 18 2 2 2" xfId="30679" xr:uid="{DCF82430-F7E9-4FB9-9674-6BA9CE453978}"/>
    <cellStyle name="SAPBEXHLevel2X 18 2 3" xfId="26910" xr:uid="{C292F8F5-E89C-4A30-91D0-D3B880661C0B}"/>
    <cellStyle name="SAPBEXHLevel2X 18 2 4" xfId="48085" xr:uid="{22636554-98D4-4132-9BF2-73B1A400D391}"/>
    <cellStyle name="SAPBEXHLevel2X 18 3" xfId="7622" xr:uid="{F78A7DF0-4291-4737-9A55-E63ADE9DB65E}"/>
    <cellStyle name="SAPBEXHLevel2X 18 3 2" xfId="29112" xr:uid="{6C0FCEFC-D4A4-4099-830B-BCB989D91CB2}"/>
    <cellStyle name="SAPBEXHLevel2X 18 4" xfId="25337" xr:uid="{452EAD32-7154-405D-ADE2-AD4A6DD43E43}"/>
    <cellStyle name="SAPBEXHLevel2X 18 5" xfId="46349" xr:uid="{2EDD03CE-1413-41AD-B961-9FE01F3A8E81}"/>
    <cellStyle name="SAPBEXHLevel2X 19" xfId="3806" xr:uid="{978A4FAE-C403-4B28-B930-5BD0ADB8FAE4}"/>
    <cellStyle name="SAPBEXHLevel2X 19 2" xfId="5421" xr:uid="{ACD6D5A2-A948-4746-81CB-DCB93521BA25}"/>
    <cellStyle name="SAPBEXHLevel2X 19 2 2" xfId="9190" xr:uid="{0A5502EC-5915-42F0-B899-6168EA3ECF09}"/>
    <cellStyle name="SAPBEXHLevel2X 19 2 2 2" xfId="30680" xr:uid="{00390DB1-D90A-4696-A1D7-0CA46BC4B59C}"/>
    <cellStyle name="SAPBEXHLevel2X 19 2 3" xfId="26911" xr:uid="{20A337BB-8DD5-4DF5-A68C-8A2DDE59848B}"/>
    <cellStyle name="SAPBEXHLevel2X 19 2 4" xfId="48086" xr:uid="{2BC82D7B-483F-463E-A42D-853EDED58CD0}"/>
    <cellStyle name="SAPBEXHLevel2X 19 3" xfId="7623" xr:uid="{FB4DD022-9CA9-4335-9A8E-752F914D6D0A}"/>
    <cellStyle name="SAPBEXHLevel2X 19 3 2" xfId="29113" xr:uid="{E753E926-CDA3-4D67-A481-D6332D04C124}"/>
    <cellStyle name="SAPBEXHLevel2X 19 4" xfId="25338" xr:uid="{2130BCD5-58DA-4286-A97D-3115AC83672A}"/>
    <cellStyle name="SAPBEXHLevel2X 19 5" xfId="46350" xr:uid="{3FD17E94-5AA9-425F-84A7-2E1E3EB9EBF9}"/>
    <cellStyle name="SAPBEXHLevel2X 2" xfId="3807" xr:uid="{BA50F337-5D6A-483F-8622-33FBFCFA6C78}"/>
    <cellStyle name="SAPBEXHLevel2X 2 2" xfId="3808" xr:uid="{14B2B0EC-DD47-4263-ACF2-9B29D094FCF7}"/>
    <cellStyle name="SAPBEXHLevel2X 2 2 2" xfId="5423" xr:uid="{2BA7462F-FB4B-4853-9B00-A0CAA9A54BF3}"/>
    <cellStyle name="SAPBEXHLevel2X 2 2 2 2" xfId="9192" xr:uid="{CE808830-598D-490B-96B6-A44480FA9442}"/>
    <cellStyle name="SAPBEXHLevel2X 2 2 2 2 2" xfId="30682" xr:uid="{463E1C66-FF74-48D5-B092-C58972B96374}"/>
    <cellStyle name="SAPBEXHLevel2X 2 2 2 3" xfId="26913" xr:uid="{F6E7A57A-301B-4ABB-9776-58C43E0AAB51}"/>
    <cellStyle name="SAPBEXHLevel2X 2 2 2 4" xfId="48088" xr:uid="{74707934-8AAD-4BEF-AEF2-03CA3663AC9C}"/>
    <cellStyle name="SAPBEXHLevel2X 2 2 3" xfId="7625" xr:uid="{9FC5FB6C-4AEB-4FD7-B0D3-A52094DA6D10}"/>
    <cellStyle name="SAPBEXHLevel2X 2 2 3 2" xfId="29115" xr:uid="{8858F40F-1E6F-423E-AD64-A2385136D405}"/>
    <cellStyle name="SAPBEXHLevel2X 2 2 4" xfId="25340" xr:uid="{366E2F15-11E5-4E54-85C5-4BD7ED691305}"/>
    <cellStyle name="SAPBEXHLevel2X 2 2 5" xfId="46352" xr:uid="{C88EAFB0-254F-4361-B549-25ED3DD18AA3}"/>
    <cellStyle name="SAPBEXHLevel2X 2 3" xfId="5422" xr:uid="{94CBC955-46C5-4392-B6DE-F151E827423A}"/>
    <cellStyle name="SAPBEXHLevel2X 2 3 2" xfId="9191" xr:uid="{387DFF7F-E7E0-45DD-B2D1-07AE0ADBEEDC}"/>
    <cellStyle name="SAPBEXHLevel2X 2 3 2 2" xfId="30681" xr:uid="{CCDAD2C3-44E3-46BB-A4E0-3719752B2521}"/>
    <cellStyle name="SAPBEXHLevel2X 2 3 3" xfId="26912" xr:uid="{96FA90FD-F08A-4F7F-9A4E-1E295B45CF0E}"/>
    <cellStyle name="SAPBEXHLevel2X 2 3 4" xfId="48087" xr:uid="{307E7E68-016C-4A4A-95AF-2FCE2E030A2F}"/>
    <cellStyle name="SAPBEXHLevel2X 2 4" xfId="7624" xr:uid="{A9628018-49FC-4774-B443-4C6A095179E3}"/>
    <cellStyle name="SAPBEXHLevel2X 2 4 2" xfId="29114" xr:uid="{DB3FBE51-2702-40CA-B8D7-11E920A44729}"/>
    <cellStyle name="SAPBEXHLevel2X 2 5" xfId="25339" xr:uid="{DEE89F7B-BB36-413E-8B97-19BB923EB61F}"/>
    <cellStyle name="SAPBEXHLevel2X 2 6" xfId="46351" xr:uid="{201E9462-F7F7-45AE-B78D-6103D876771F}"/>
    <cellStyle name="SAPBEXHLevel2X 20" xfId="3809" xr:uid="{B8359EC7-08E7-490F-B040-D60A12BB3046}"/>
    <cellStyle name="SAPBEXHLevel2X 20 2" xfId="5424" xr:uid="{9ACD21D0-5377-46B6-B942-08CB7DA85854}"/>
    <cellStyle name="SAPBEXHLevel2X 20 2 2" xfId="9193" xr:uid="{59250977-F217-4663-A4BD-A88074D5EE8E}"/>
    <cellStyle name="SAPBEXHLevel2X 20 2 2 2" xfId="30683" xr:uid="{FC14B7B9-754C-4627-895B-DFBAEB320B08}"/>
    <cellStyle name="SAPBEXHLevel2X 20 2 3" xfId="26914" xr:uid="{E6F0A341-599E-4906-B3CA-2C509973D27D}"/>
    <cellStyle name="SAPBEXHLevel2X 20 2 4" xfId="48089" xr:uid="{1CD691DA-EC54-4219-A67D-647C3D302485}"/>
    <cellStyle name="SAPBEXHLevel2X 20 3" xfId="7626" xr:uid="{028F9F52-5A6C-4EC8-8198-A90FB9A91632}"/>
    <cellStyle name="SAPBEXHLevel2X 20 3 2" xfId="29116" xr:uid="{1F9CD0F6-7E04-4EE8-AF71-ACFEE9886588}"/>
    <cellStyle name="SAPBEXHLevel2X 20 4" xfId="25341" xr:uid="{1149C426-E0CC-4412-B878-DE8C5ADFC87C}"/>
    <cellStyle name="SAPBEXHLevel2X 20 5" xfId="46353" xr:uid="{A7715C40-E1A9-47B5-8A4C-C14A820B6A74}"/>
    <cellStyle name="SAPBEXHLevel2X 21" xfId="3810" xr:uid="{FADB79AB-5DF4-4512-9099-86307FB17567}"/>
    <cellStyle name="SAPBEXHLevel2X 21 2" xfId="5425" xr:uid="{A00C1046-2396-4588-B758-3099430B0486}"/>
    <cellStyle name="SAPBEXHLevel2X 21 2 2" xfId="9194" xr:uid="{80825982-B088-452E-BFE2-8AA05C8F2ED6}"/>
    <cellStyle name="SAPBEXHLevel2X 21 2 2 2" xfId="30684" xr:uid="{D5B7FEB0-2E89-4FBE-8DA3-17C55B2D1593}"/>
    <cellStyle name="SAPBEXHLevel2X 21 2 3" xfId="26915" xr:uid="{661C9F87-A435-4C5F-81B5-B0D70B1D7B42}"/>
    <cellStyle name="SAPBEXHLevel2X 21 2 4" xfId="48090" xr:uid="{680C9F49-23E7-40DC-BAB1-9B5704C7CBD7}"/>
    <cellStyle name="SAPBEXHLevel2X 21 3" xfId="7627" xr:uid="{C68D1815-FAE3-407D-A8AB-83CAA057278F}"/>
    <cellStyle name="SAPBEXHLevel2X 21 3 2" xfId="29117" xr:uid="{D70C55F9-271C-4EB8-8ED7-D4191D9E8E15}"/>
    <cellStyle name="SAPBEXHLevel2X 21 4" xfId="25342" xr:uid="{3C93F6D7-C929-41DC-AA16-3329761843E7}"/>
    <cellStyle name="SAPBEXHLevel2X 21 5" xfId="46354" xr:uid="{672FE588-6DD8-48FA-A5DD-D89D81CCC774}"/>
    <cellStyle name="SAPBEXHLevel2X 22" xfId="3811" xr:uid="{F3E4E8BB-92A9-410A-BB37-4C64631B847F}"/>
    <cellStyle name="SAPBEXHLevel2X 22 2" xfId="5426" xr:uid="{329CFDDC-2396-4284-9840-00B3572EBD23}"/>
    <cellStyle name="SAPBEXHLevel2X 22 2 2" xfId="9195" xr:uid="{28755F86-E088-4C8A-878D-6A1D571A9442}"/>
    <cellStyle name="SAPBEXHLevel2X 22 2 2 2" xfId="30685" xr:uid="{52C46EC0-8358-494D-9C94-AD3BD456B119}"/>
    <cellStyle name="SAPBEXHLevel2X 22 2 3" xfId="26916" xr:uid="{B5291C7B-1461-4C8A-B42C-B7960453442C}"/>
    <cellStyle name="SAPBEXHLevel2X 22 2 4" xfId="48091" xr:uid="{CEB876A0-9F48-491F-89A2-A7B526F931DF}"/>
    <cellStyle name="SAPBEXHLevel2X 22 3" xfId="7628" xr:uid="{4486472D-E68E-4926-9720-C3ECE66DF9A4}"/>
    <cellStyle name="SAPBEXHLevel2X 22 3 2" xfId="29118" xr:uid="{5EBE1434-4E60-4D3D-9B4E-4877A4A37A14}"/>
    <cellStyle name="SAPBEXHLevel2X 22 4" xfId="25343" xr:uid="{CBFDA811-D06B-4EA5-B98B-38128D02009D}"/>
    <cellStyle name="SAPBEXHLevel2X 22 5" xfId="46355" xr:uid="{C00BE3F6-9FCD-4369-B709-18579BBFC765}"/>
    <cellStyle name="SAPBEXHLevel2X 23" xfId="3812" xr:uid="{E01F926D-B89F-4372-BD74-C43BE7A03D09}"/>
    <cellStyle name="SAPBEXHLevel2X 23 2" xfId="5427" xr:uid="{39E13543-9472-4B06-B5EE-EAE69FD30C9A}"/>
    <cellStyle name="SAPBEXHLevel2X 23 2 2" xfId="9196" xr:uid="{D0347FA8-0212-4C7C-B44F-B702264D1B0E}"/>
    <cellStyle name="SAPBEXHLevel2X 23 2 2 2" xfId="30686" xr:uid="{58567956-F35F-4235-BCB6-D7ACD8F17F74}"/>
    <cellStyle name="SAPBEXHLevel2X 23 2 3" xfId="26917" xr:uid="{540B0DC8-D72E-4D67-B594-7D700B33258B}"/>
    <cellStyle name="SAPBEXHLevel2X 23 2 4" xfId="48092" xr:uid="{BA425D53-C496-43E9-978E-2DD764C75350}"/>
    <cellStyle name="SAPBEXHLevel2X 23 3" xfId="7629" xr:uid="{A0743379-EC58-4426-9060-2CC17B546A28}"/>
    <cellStyle name="SAPBEXHLevel2X 23 3 2" xfId="29119" xr:uid="{72787EFB-A0BD-4EAD-857E-03BC3F9283AF}"/>
    <cellStyle name="SAPBEXHLevel2X 23 4" xfId="25344" xr:uid="{081D124B-BF1C-4EAA-A6C3-4BCB1A205C3B}"/>
    <cellStyle name="SAPBEXHLevel2X 23 5" xfId="46356" xr:uid="{043B3AF3-9944-4BE0-8569-7B89D6FA9118}"/>
    <cellStyle name="SAPBEXHLevel2X 24" xfId="3813" xr:uid="{F0B3CF7F-75D6-41A1-8F22-E133BBCCBB2A}"/>
    <cellStyle name="SAPBEXHLevel2X 24 2" xfId="5428" xr:uid="{F1F7293F-EB70-4932-9A77-5BC3F35AF487}"/>
    <cellStyle name="SAPBEXHLevel2X 24 2 2" xfId="9197" xr:uid="{75D3E19C-4D76-4583-BD0E-30D0F6566C12}"/>
    <cellStyle name="SAPBEXHLevel2X 24 2 2 2" xfId="30687" xr:uid="{F4270D4C-AA35-43F2-BAE3-DD541010D53B}"/>
    <cellStyle name="SAPBEXHLevel2X 24 2 3" xfId="26918" xr:uid="{2BACDA0A-E37F-43EC-8BAB-82B47B886B42}"/>
    <cellStyle name="SAPBEXHLevel2X 24 2 4" xfId="48093" xr:uid="{393B6B84-8E3A-48CC-BEA1-7DC265E46FF1}"/>
    <cellStyle name="SAPBEXHLevel2X 24 3" xfId="7630" xr:uid="{92CF2B23-8B1E-49F1-B734-30FBDF032052}"/>
    <cellStyle name="SAPBEXHLevel2X 24 3 2" xfId="29120" xr:uid="{451C2C28-9685-48C2-852F-FC678A3EB2B2}"/>
    <cellStyle name="SAPBEXHLevel2X 24 4" xfId="25345" xr:uid="{3F145672-8259-4FBA-8896-C54D55AE0459}"/>
    <cellStyle name="SAPBEXHLevel2X 24 5" xfId="46357" xr:uid="{9C706616-2445-47FF-999C-0C33CCAE3371}"/>
    <cellStyle name="SAPBEXHLevel2X 25" xfId="5411" xr:uid="{E4813BD6-8D5C-41FE-AB98-9047F969B921}"/>
    <cellStyle name="SAPBEXHLevel2X 25 2" xfId="9180" xr:uid="{AFBF21F0-41F4-46C9-9651-F62D82ED59AE}"/>
    <cellStyle name="SAPBEXHLevel2X 25 2 2" xfId="30670" xr:uid="{1444FE47-6B42-4FC4-B36D-17825FC093D1}"/>
    <cellStyle name="SAPBEXHLevel2X 25 3" xfId="26901" xr:uid="{5470A8E9-EF01-47AE-A81B-1CADB881FD22}"/>
    <cellStyle name="SAPBEXHLevel2X 25 4" xfId="48076" xr:uid="{6BB6C35C-FAEC-45E4-A322-0790F7EEC013}"/>
    <cellStyle name="SAPBEXHLevel2X 26" xfId="7613" xr:uid="{3246C3AB-73B5-45C2-9C81-CFB72BBF4B99}"/>
    <cellStyle name="SAPBEXHLevel2X 26 2" xfId="29103" xr:uid="{58833EC7-0EEB-4BFF-91FC-824188E424B3}"/>
    <cellStyle name="SAPBEXHLevel2X 27" xfId="25328" xr:uid="{92C11661-86F3-4797-902F-94DEB093C427}"/>
    <cellStyle name="SAPBEXHLevel2X 28" xfId="46340" xr:uid="{46E5FB6B-7053-4129-805B-E273FFF0D0C6}"/>
    <cellStyle name="SAPBEXHLevel2X 3" xfId="3814" xr:uid="{8E58BAAE-FD32-4842-8FBF-20B6D1D7272F}"/>
    <cellStyle name="SAPBEXHLevel2X 3 2" xfId="3815" xr:uid="{805AD1DF-6982-4F0B-8496-4647D15D0257}"/>
    <cellStyle name="SAPBEXHLevel2X 3 2 2" xfId="5430" xr:uid="{78DEE1C0-FB92-4394-BAB9-01DE50834F43}"/>
    <cellStyle name="SAPBEXHLevel2X 3 2 2 2" xfId="9199" xr:uid="{8D442B49-5739-4F9B-B002-297B6FE5E1A0}"/>
    <cellStyle name="SAPBEXHLevel2X 3 2 2 2 2" xfId="30689" xr:uid="{A1392D4E-CC0C-4E68-94C9-79019E8A7D34}"/>
    <cellStyle name="SAPBEXHLevel2X 3 2 2 3" xfId="26920" xr:uid="{43847F85-DE08-4A49-865D-436ED8C39DAC}"/>
    <cellStyle name="SAPBEXHLevel2X 3 2 2 4" xfId="48095" xr:uid="{7A259ECE-1405-43B0-8780-A7DBA0CE4B66}"/>
    <cellStyle name="SAPBEXHLevel2X 3 2 3" xfId="7632" xr:uid="{65E48F39-7E43-4BB4-B2AF-2479825C3F69}"/>
    <cellStyle name="SAPBEXHLevel2X 3 2 3 2" xfId="29122" xr:uid="{A38C8B4A-C0A1-426C-B6D7-C99604786E8F}"/>
    <cellStyle name="SAPBEXHLevel2X 3 2 4" xfId="25347" xr:uid="{06615F68-BACF-4E8F-9322-D3EF53F31476}"/>
    <cellStyle name="SAPBEXHLevel2X 3 2 5" xfId="46359" xr:uid="{233E348B-512D-4A3A-8343-CCA62A2A6F24}"/>
    <cellStyle name="SAPBEXHLevel2X 3 3" xfId="5429" xr:uid="{5A9C38C3-9ACF-4CBD-A37F-603805B2EA79}"/>
    <cellStyle name="SAPBEXHLevel2X 3 3 2" xfId="9198" xr:uid="{40D3A3EB-7DC3-4931-9488-3A62CC53B014}"/>
    <cellStyle name="SAPBEXHLevel2X 3 3 2 2" xfId="30688" xr:uid="{23C0FC3A-094B-42B9-93F7-3E96E5C6499E}"/>
    <cellStyle name="SAPBEXHLevel2X 3 3 3" xfId="26919" xr:uid="{30A52175-F2B5-4A58-AE3A-7DB7ABB73CA2}"/>
    <cellStyle name="SAPBEXHLevel2X 3 3 4" xfId="48094" xr:uid="{13C013E4-0125-4BCD-A587-3E4ED816388B}"/>
    <cellStyle name="SAPBEXHLevel2X 3 4" xfId="7631" xr:uid="{DC535C5A-EE11-48DB-AB77-0F4A6C492B3D}"/>
    <cellStyle name="SAPBEXHLevel2X 3 4 2" xfId="29121" xr:uid="{A53D977A-F05F-4989-95AF-A1C564734989}"/>
    <cellStyle name="SAPBEXHLevel2X 3 5" xfId="25346" xr:uid="{8FF3AD2E-7DAC-4865-A724-B3FDE2DC3907}"/>
    <cellStyle name="SAPBEXHLevel2X 3 6" xfId="46358" xr:uid="{57E66A75-7096-4125-B70C-88F80D3C3B07}"/>
    <cellStyle name="SAPBEXHLevel2X 4" xfId="3816" xr:uid="{CF739114-1DDE-4736-9660-4CCD2AFB18CD}"/>
    <cellStyle name="SAPBEXHLevel2X 4 2" xfId="3817" xr:uid="{C23CB955-A4E1-423D-98C0-281110F839A1}"/>
    <cellStyle name="SAPBEXHLevel2X 4 2 2" xfId="5432" xr:uid="{46D28E17-7056-488D-9AFF-5281E29E7682}"/>
    <cellStyle name="SAPBEXHLevel2X 4 2 2 2" xfId="9201" xr:uid="{A3B1514A-967F-4B1B-AC66-EFA0325167C8}"/>
    <cellStyle name="SAPBEXHLevel2X 4 2 2 2 2" xfId="30691" xr:uid="{9FC0BAA5-D085-41E9-9543-D555DA5B0921}"/>
    <cellStyle name="SAPBEXHLevel2X 4 2 2 3" xfId="26922" xr:uid="{78623DA5-5573-49D8-9505-852683BFA284}"/>
    <cellStyle name="SAPBEXHLevel2X 4 2 2 4" xfId="48097" xr:uid="{383AF0AD-61DF-4376-9648-07540F3D6AAC}"/>
    <cellStyle name="SAPBEXHLevel2X 4 2 3" xfId="7634" xr:uid="{E519FD42-7691-4149-B9C9-AF8205FDF479}"/>
    <cellStyle name="SAPBEXHLevel2X 4 2 3 2" xfId="29124" xr:uid="{DC61A824-C597-44C5-94E1-D355F14C3D11}"/>
    <cellStyle name="SAPBEXHLevel2X 4 2 4" xfId="25349" xr:uid="{2336DBF5-332F-4BD7-ADC7-CC5404E49F19}"/>
    <cellStyle name="SAPBEXHLevel2X 4 2 5" xfId="46361" xr:uid="{3E8DB81D-EC94-4026-8BDC-8169496C51A8}"/>
    <cellStyle name="SAPBEXHLevel2X 4 3" xfId="5431" xr:uid="{949DF75A-F1F7-4C00-85F6-0186B5E0C737}"/>
    <cellStyle name="SAPBEXHLevel2X 4 3 2" xfId="9200" xr:uid="{70902AB1-DACE-496B-A81D-B498ED833BEC}"/>
    <cellStyle name="SAPBEXHLevel2X 4 3 2 2" xfId="30690" xr:uid="{92469DDE-4B9A-4A00-99C7-8956EF9BE129}"/>
    <cellStyle name="SAPBEXHLevel2X 4 3 3" xfId="26921" xr:uid="{3A13EF8E-1FEA-417A-88FE-AA72C107BC2B}"/>
    <cellStyle name="SAPBEXHLevel2X 4 3 4" xfId="48096" xr:uid="{53B0556D-29FC-41B1-A0A6-E226CB31CD21}"/>
    <cellStyle name="SAPBEXHLevel2X 4 4" xfId="7633" xr:uid="{413E1D17-A686-4782-8870-61BE82E4D2D9}"/>
    <cellStyle name="SAPBEXHLevel2X 4 4 2" xfId="29123" xr:uid="{6BF4B0A1-3E1A-478D-9EC1-8BE7EE798272}"/>
    <cellStyle name="SAPBEXHLevel2X 4 5" xfId="25348" xr:uid="{59616F99-FDD7-4965-A9E8-0034B0031EBE}"/>
    <cellStyle name="SAPBEXHLevel2X 4 6" xfId="46360" xr:uid="{A43FCC52-E2FA-4596-BB3A-A4105AEC0920}"/>
    <cellStyle name="SAPBEXHLevel2X 5" xfId="3818" xr:uid="{4B59C0A5-4F3E-450A-81E4-436AF25D8CBB}"/>
    <cellStyle name="SAPBEXHLevel2X 5 2" xfId="3819" xr:uid="{304DA931-38D6-40D9-AA17-9FFBE152B8B0}"/>
    <cellStyle name="SAPBEXHLevel2X 5 2 2" xfId="5434" xr:uid="{C765AE05-4235-45CF-9FFF-5542507825A5}"/>
    <cellStyle name="SAPBEXHLevel2X 5 2 2 2" xfId="9203" xr:uid="{1B28F451-A9EC-42DE-80FE-51008658B73C}"/>
    <cellStyle name="SAPBEXHLevel2X 5 2 2 2 2" xfId="30693" xr:uid="{87DB158A-DCF3-4B46-8CF0-8C8837681C03}"/>
    <cellStyle name="SAPBEXHLevel2X 5 2 2 3" xfId="26924" xr:uid="{BD3A40EE-82CB-4470-8D88-FB66DE78E2F2}"/>
    <cellStyle name="SAPBEXHLevel2X 5 2 2 4" xfId="48099" xr:uid="{969409E2-6620-4028-B8B1-76E7DEDBDCA2}"/>
    <cellStyle name="SAPBEXHLevel2X 5 2 3" xfId="7636" xr:uid="{C365F2D2-1EA7-452B-8965-858DF4AD7DDA}"/>
    <cellStyle name="SAPBEXHLevel2X 5 2 3 2" xfId="29126" xr:uid="{3B975316-991D-44EC-8E0F-82D4978049E1}"/>
    <cellStyle name="SAPBEXHLevel2X 5 2 4" xfId="25351" xr:uid="{00A88145-5F80-43A7-B59E-C6801F624080}"/>
    <cellStyle name="SAPBEXHLevel2X 5 2 5" xfId="46363" xr:uid="{17FB7BAA-48B5-467B-8B5D-98BA56BEB8DE}"/>
    <cellStyle name="SAPBEXHLevel2X 5 3" xfId="5433" xr:uid="{67BE0DC4-B639-4AF4-BC42-2A55CA5F53E3}"/>
    <cellStyle name="SAPBEXHLevel2X 5 3 2" xfId="9202" xr:uid="{7BAEB6F4-9C31-42AD-AA1F-891A8A0C3E42}"/>
    <cellStyle name="SAPBEXHLevel2X 5 3 2 2" xfId="30692" xr:uid="{2CD5D3FF-A621-4822-826B-22FB278CE0BE}"/>
    <cellStyle name="SAPBEXHLevel2X 5 3 3" xfId="26923" xr:uid="{C47046B2-C712-49A6-8C28-ECAD3A776F96}"/>
    <cellStyle name="SAPBEXHLevel2X 5 3 4" xfId="48098" xr:uid="{9D654877-71D2-476A-9751-BF39BF5313A7}"/>
    <cellStyle name="SAPBEXHLevel2X 5 4" xfId="7635" xr:uid="{FF602A3B-1F37-4A47-B0F3-AAC803E0B85B}"/>
    <cellStyle name="SAPBEXHLevel2X 5 4 2" xfId="29125" xr:uid="{88804CE3-034A-487C-A301-EC5785D8539B}"/>
    <cellStyle name="SAPBEXHLevel2X 5 5" xfId="25350" xr:uid="{C12FCF05-5CA3-4229-AA0B-9D5716A9A620}"/>
    <cellStyle name="SAPBEXHLevel2X 5 6" xfId="46362" xr:uid="{D3F79D79-1FC6-4907-8F31-3E0E8447E863}"/>
    <cellStyle name="SAPBEXHLevel2X 6" xfId="3820" xr:uid="{760C038A-740D-47E5-9A70-233234C4EB84}"/>
    <cellStyle name="SAPBEXHLevel2X 6 2" xfId="3821" xr:uid="{10E0D42A-769E-4759-B1D0-E4FA3B7C6C2B}"/>
    <cellStyle name="SAPBEXHLevel2X 6 2 2" xfId="5436" xr:uid="{E705159F-1082-4D3B-97D3-B89D8CA5EF78}"/>
    <cellStyle name="SAPBEXHLevel2X 6 2 2 2" xfId="9205" xr:uid="{AC8BEDF3-EA16-4752-9502-AC06C9C25413}"/>
    <cellStyle name="SAPBEXHLevel2X 6 2 2 2 2" xfId="30695" xr:uid="{876568C4-2E74-47AC-819C-06F8F7722DB5}"/>
    <cellStyle name="SAPBEXHLevel2X 6 2 2 3" xfId="26926" xr:uid="{9E4C3537-CDBC-4008-B1C5-58A643F09304}"/>
    <cellStyle name="SAPBEXHLevel2X 6 2 2 4" xfId="48101" xr:uid="{48D30E73-365F-4037-94AF-18CE392D11B0}"/>
    <cellStyle name="SAPBEXHLevel2X 6 2 3" xfId="7638" xr:uid="{E7DF32CA-021F-4F5B-BCE3-1065EE598D00}"/>
    <cellStyle name="SAPBEXHLevel2X 6 2 3 2" xfId="29128" xr:uid="{F82F41F3-2ABC-4CF5-83FC-4758F139600B}"/>
    <cellStyle name="SAPBEXHLevel2X 6 2 4" xfId="25353" xr:uid="{9F503A72-1926-45D7-8666-BD622C84A557}"/>
    <cellStyle name="SAPBEXHLevel2X 6 2 5" xfId="46365" xr:uid="{15966E32-4938-49B8-AD62-FBA6582E57BD}"/>
    <cellStyle name="SAPBEXHLevel2X 6 3" xfId="5435" xr:uid="{2B42C4CD-6960-427E-B3CC-348070869EFE}"/>
    <cellStyle name="SAPBEXHLevel2X 6 3 2" xfId="9204" xr:uid="{B09AFC63-749F-4272-A880-AB3409A3CFBE}"/>
    <cellStyle name="SAPBEXHLevel2X 6 3 2 2" xfId="30694" xr:uid="{8D33B600-5056-4DA8-918B-95F951A63E7D}"/>
    <cellStyle name="SAPBEXHLevel2X 6 3 3" xfId="26925" xr:uid="{6074CC49-7DAE-48B7-BDD5-845C94C49ABF}"/>
    <cellStyle name="SAPBEXHLevel2X 6 3 4" xfId="48100" xr:uid="{AFFA3C47-4359-4C32-8604-4D844BB39F4F}"/>
    <cellStyle name="SAPBEXHLevel2X 6 4" xfId="7637" xr:uid="{681D6453-AAD0-4841-8DEE-156F13A85FB5}"/>
    <cellStyle name="SAPBEXHLevel2X 6 4 2" xfId="29127" xr:uid="{136DF73E-65E6-4D5B-974E-86EFB8D37EFB}"/>
    <cellStyle name="SAPBEXHLevel2X 6 5" xfId="25352" xr:uid="{B5837046-287C-4C3B-ADC4-E0CCBA56C781}"/>
    <cellStyle name="SAPBEXHLevel2X 6 6" xfId="46364" xr:uid="{FA544A74-97D3-4A87-83A8-790F1F4843B1}"/>
    <cellStyle name="SAPBEXHLevel2X 7" xfId="3822" xr:uid="{DD6F2FC0-1586-4A79-8165-B3B9F8859318}"/>
    <cellStyle name="SAPBEXHLevel2X 7 2" xfId="3823" xr:uid="{9912C0B2-12A7-4E79-8EEC-0BF4A4DFCBA1}"/>
    <cellStyle name="SAPBEXHLevel2X 7 2 2" xfId="5438" xr:uid="{91DAA9DC-C04C-4817-9422-971FB561B3F3}"/>
    <cellStyle name="SAPBEXHLevel2X 7 2 2 2" xfId="9207" xr:uid="{8B1F2A4D-2A1D-42F4-8760-01357523AFA1}"/>
    <cellStyle name="SAPBEXHLevel2X 7 2 2 2 2" xfId="30697" xr:uid="{0C792773-8210-4822-B43F-F548A13771A4}"/>
    <cellStyle name="SAPBEXHLevel2X 7 2 2 3" xfId="26928" xr:uid="{F57CF069-0FD5-4295-942B-CD3060FB200E}"/>
    <cellStyle name="SAPBEXHLevel2X 7 2 2 4" xfId="48103" xr:uid="{C947CE9A-7C76-409C-89A0-3B71EA661919}"/>
    <cellStyle name="SAPBEXHLevel2X 7 2 3" xfId="7640" xr:uid="{97EFD2A9-0B68-416A-95DB-23F9A2F15C48}"/>
    <cellStyle name="SAPBEXHLevel2X 7 2 3 2" xfId="29130" xr:uid="{7F06DEFC-EADF-4C11-A095-4A9877841AFD}"/>
    <cellStyle name="SAPBEXHLevel2X 7 2 4" xfId="25355" xr:uid="{6B6748A6-5121-4C5F-9AAB-BE5474C6925A}"/>
    <cellStyle name="SAPBEXHLevel2X 7 2 5" xfId="46367" xr:uid="{241B06C1-21F1-427E-9B7A-696582913AC4}"/>
    <cellStyle name="SAPBEXHLevel2X 7 3" xfId="5437" xr:uid="{BF5A3783-A5E3-451E-9015-65AB259DDA5C}"/>
    <cellStyle name="SAPBEXHLevel2X 7 3 2" xfId="9206" xr:uid="{973EEB4B-AC38-4A88-B3F3-088B550531B1}"/>
    <cellStyle name="SAPBEXHLevel2X 7 3 2 2" xfId="30696" xr:uid="{B08205D7-D938-42A1-8C9D-5C0565DE9EE1}"/>
    <cellStyle name="SAPBEXHLevel2X 7 3 3" xfId="26927" xr:uid="{524AE373-B5DC-4C7D-9D92-8C1470D7B3A2}"/>
    <cellStyle name="SAPBEXHLevel2X 7 3 4" xfId="48102" xr:uid="{867CCC80-185B-405C-9F16-762558F7AB41}"/>
    <cellStyle name="SAPBEXHLevel2X 7 4" xfId="7639" xr:uid="{CF5F7663-AB8C-42B0-9A40-341CD51C21EE}"/>
    <cellStyle name="SAPBEXHLevel2X 7 4 2" xfId="29129" xr:uid="{6A38F9D6-6F6C-4CD8-8E04-E09C249039FD}"/>
    <cellStyle name="SAPBEXHLevel2X 7 5" xfId="25354" xr:uid="{E5474E3A-D8AB-42CE-83DB-0BDE3292A1DB}"/>
    <cellStyle name="SAPBEXHLevel2X 7 6" xfId="46366" xr:uid="{7BD1535A-CC95-4B26-8A69-6DC346A8CAD7}"/>
    <cellStyle name="SAPBEXHLevel2X 8" xfId="3824" xr:uid="{4C51FE5E-C4B0-4B7F-89F2-5FE6168EB195}"/>
    <cellStyle name="SAPBEXHLevel2X 8 2" xfId="3825" xr:uid="{1F081412-E491-4FE7-872E-A3A447BA4322}"/>
    <cellStyle name="SAPBEXHLevel2X 8 2 2" xfId="5440" xr:uid="{361D400F-B377-431B-A983-A0A469DADED3}"/>
    <cellStyle name="SAPBEXHLevel2X 8 2 2 2" xfId="9209" xr:uid="{6120F875-9777-41B0-9408-625BC148C5F5}"/>
    <cellStyle name="SAPBEXHLevel2X 8 2 2 2 2" xfId="30699" xr:uid="{336D214C-CE43-4D65-8043-BEC44BE94578}"/>
    <cellStyle name="SAPBEXHLevel2X 8 2 2 3" xfId="26930" xr:uid="{D995AD24-41E8-4D9A-BB0C-A2A4BEF8C442}"/>
    <cellStyle name="SAPBEXHLevel2X 8 2 2 4" xfId="48105" xr:uid="{B35A1BCA-EFDF-4867-851F-7D5B64BB0010}"/>
    <cellStyle name="SAPBEXHLevel2X 8 2 3" xfId="7642" xr:uid="{18609CA8-AC64-42DC-8D3E-EE5656B4C665}"/>
    <cellStyle name="SAPBEXHLevel2X 8 2 3 2" xfId="29132" xr:uid="{05587150-A770-43D4-8EC8-4D517B35E719}"/>
    <cellStyle name="SAPBEXHLevel2X 8 2 4" xfId="25357" xr:uid="{86EE264F-B50C-4B9C-A8CB-902A0DEEF5C1}"/>
    <cellStyle name="SAPBEXHLevel2X 8 2 5" xfId="46369" xr:uid="{5523CFD2-5C7F-46BB-A3CE-DEE2228B6338}"/>
    <cellStyle name="SAPBEXHLevel2X 8 3" xfId="5439" xr:uid="{DD352972-E58D-4BDB-AB63-9A84161ADD12}"/>
    <cellStyle name="SAPBEXHLevel2X 8 3 2" xfId="9208" xr:uid="{2C4BB0BC-AEE9-49F3-A500-F051F195B53E}"/>
    <cellStyle name="SAPBEXHLevel2X 8 3 2 2" xfId="30698" xr:uid="{BC9DAF22-7FAF-4DCC-B3F1-016C79C407DB}"/>
    <cellStyle name="SAPBEXHLevel2X 8 3 3" xfId="26929" xr:uid="{8CDF31D8-9A0E-4B34-A83A-60C64F0FA4A2}"/>
    <cellStyle name="SAPBEXHLevel2X 8 3 4" xfId="48104" xr:uid="{BFA26FC3-0EE7-4D6E-A78B-D914D907063A}"/>
    <cellStyle name="SAPBEXHLevel2X 8 4" xfId="7641" xr:uid="{4BA41DAB-24DB-4B9D-A348-3FE24ABAD050}"/>
    <cellStyle name="SAPBEXHLevel2X 8 4 2" xfId="29131" xr:uid="{F1C3930C-39ED-420D-A450-F1E91DD5B54D}"/>
    <cellStyle name="SAPBEXHLevel2X 8 5" xfId="25356" xr:uid="{22FD8201-D227-41D1-9A91-86AFCC320E6B}"/>
    <cellStyle name="SAPBEXHLevel2X 8 6" xfId="46368" xr:uid="{434B81DB-7230-4A92-8733-2C0C5F4D6B6D}"/>
    <cellStyle name="SAPBEXHLevel2X 9" xfId="3826" xr:uid="{27DF0FE4-D033-4D0A-BC74-307962B23E99}"/>
    <cellStyle name="SAPBEXHLevel2X 9 2" xfId="3827" xr:uid="{99C85AD1-1E69-4DE0-ADCD-C2CECBEA5511}"/>
    <cellStyle name="SAPBEXHLevel2X 9 2 2" xfId="5442" xr:uid="{F86C3940-675A-48DD-97B3-67CF7A0BA226}"/>
    <cellStyle name="SAPBEXHLevel2X 9 2 2 2" xfId="9211" xr:uid="{746F37FF-9118-4E01-936F-B18A6C837F06}"/>
    <cellStyle name="SAPBEXHLevel2X 9 2 2 2 2" xfId="30701" xr:uid="{466961CE-E3DE-4E89-95FB-404291F807EE}"/>
    <cellStyle name="SAPBEXHLevel2X 9 2 2 3" xfId="26932" xr:uid="{FF47EDE5-0861-4087-B4D9-0C71AAEB091E}"/>
    <cellStyle name="SAPBEXHLevel2X 9 2 2 4" xfId="48107" xr:uid="{4B77C946-1CED-489B-9FFE-E5E1AB2664A6}"/>
    <cellStyle name="SAPBEXHLevel2X 9 2 3" xfId="7644" xr:uid="{B6EE9C52-7C07-43A7-9213-786C7DE4A295}"/>
    <cellStyle name="SAPBEXHLevel2X 9 2 3 2" xfId="29134" xr:uid="{A44D41B5-7213-4BC7-9633-590636F56C06}"/>
    <cellStyle name="SAPBEXHLevel2X 9 2 4" xfId="25359" xr:uid="{0F60BC2D-C21C-4FD7-B80A-55059412347E}"/>
    <cellStyle name="SAPBEXHLevel2X 9 2 5" xfId="46371" xr:uid="{D3399237-17F2-4D66-AE46-E966CF0F78D4}"/>
    <cellStyle name="SAPBEXHLevel2X 9 3" xfId="5441" xr:uid="{5926F1E3-B478-41CF-80C9-19F4EE7A381D}"/>
    <cellStyle name="SAPBEXHLevel2X 9 3 2" xfId="9210" xr:uid="{36967ECC-C7C8-450B-A67A-39FDFA874741}"/>
    <cellStyle name="SAPBEXHLevel2X 9 3 2 2" xfId="30700" xr:uid="{CD0CE493-D70F-40E7-B500-44EF2AC207F9}"/>
    <cellStyle name="SAPBEXHLevel2X 9 3 3" xfId="26931" xr:uid="{87476D53-1CD6-4524-BCEF-EE2184749BA5}"/>
    <cellStyle name="SAPBEXHLevel2X 9 3 4" xfId="48106" xr:uid="{C02E2F30-F1B6-4FFD-84EE-3F33A14767C5}"/>
    <cellStyle name="SAPBEXHLevel2X 9 4" xfId="7643" xr:uid="{F3CD7383-42F6-4777-9D0E-92916F2AFDA7}"/>
    <cellStyle name="SAPBEXHLevel2X 9 4 2" xfId="29133" xr:uid="{F5474391-0935-4385-934B-58D03C8E98EE}"/>
    <cellStyle name="SAPBEXHLevel2X 9 5" xfId="25358" xr:uid="{26AC3D57-2102-43F3-AB62-E6FFE7665C9D}"/>
    <cellStyle name="SAPBEXHLevel2X 9 6" xfId="46370" xr:uid="{C6E28531-FB6A-4DA2-8E69-829954DD647B}"/>
    <cellStyle name="SAPBEXHLevel3" xfId="3828" xr:uid="{B8E57F41-6E00-4B12-BA88-2426B65C7DEA}"/>
    <cellStyle name="SAPBEXHLevel3 10" xfId="3829" xr:uid="{BA20875F-FF7C-4161-84D6-7CD5C46C0BFB}"/>
    <cellStyle name="SAPBEXHLevel3 10 2" xfId="5444" xr:uid="{8B2C0B85-712D-4B91-A367-DE9DC7F8A39A}"/>
    <cellStyle name="SAPBEXHLevel3 10 2 2" xfId="9213" xr:uid="{32F4BC79-9F59-456C-B28A-1082A717497B}"/>
    <cellStyle name="SAPBEXHLevel3 10 2 2 2" xfId="30703" xr:uid="{C0B8B6CC-658D-46AF-BFE7-CEEF27CAFDA6}"/>
    <cellStyle name="SAPBEXHLevel3 10 2 3" xfId="26934" xr:uid="{CB5A5825-D3C1-4C01-BCFC-1CA1E759B5C7}"/>
    <cellStyle name="SAPBEXHLevel3 10 2 4" xfId="48109" xr:uid="{D1A34FF2-E2F2-4427-B804-1A7D11B658C6}"/>
    <cellStyle name="SAPBEXHLevel3 10 3" xfId="7646" xr:uid="{8044307F-77D6-447A-A18D-68EDC2437088}"/>
    <cellStyle name="SAPBEXHLevel3 10 3 2" xfId="29136" xr:uid="{7F794C71-816E-48F1-A1B8-1EAF43992822}"/>
    <cellStyle name="SAPBEXHLevel3 10 4" xfId="25361" xr:uid="{640EAADA-8A5D-45FE-9869-3B366D6A74C7}"/>
    <cellStyle name="SAPBEXHLevel3 10 5" xfId="46373" xr:uid="{515CED03-AE67-4E02-8B47-2E5A7773D941}"/>
    <cellStyle name="SAPBEXHLevel3 11" xfId="3830" xr:uid="{01A74B10-0CCA-4172-85F9-2B66EA516439}"/>
    <cellStyle name="SAPBEXHLevel3 11 2" xfId="5445" xr:uid="{088CC598-6839-470D-BAFA-4D9CD3747922}"/>
    <cellStyle name="SAPBEXHLevel3 11 2 2" xfId="9214" xr:uid="{10243E86-74FC-4133-BCCE-1958D2211444}"/>
    <cellStyle name="SAPBEXHLevel3 11 2 2 2" xfId="30704" xr:uid="{234DB207-1804-4777-867A-925CDC1755B7}"/>
    <cellStyle name="SAPBEXHLevel3 11 2 3" xfId="26935" xr:uid="{BAEBA4EA-F68E-4462-B7DF-627CBCCF79FD}"/>
    <cellStyle name="SAPBEXHLevel3 11 2 4" xfId="48110" xr:uid="{553E3536-BDB9-40B5-9C1F-B53165C5626D}"/>
    <cellStyle name="SAPBEXHLevel3 11 3" xfId="7647" xr:uid="{DC9C92AA-41CE-4FC8-881B-CF94ADADB5E6}"/>
    <cellStyle name="SAPBEXHLevel3 11 3 2" xfId="29137" xr:uid="{0A5D20CC-0DEE-4CA7-B69F-A4A104A15D48}"/>
    <cellStyle name="SAPBEXHLevel3 11 4" xfId="25362" xr:uid="{2DD54D6C-41CC-43E9-900D-3EDCB9F61802}"/>
    <cellStyle name="SAPBEXHLevel3 11 5" xfId="46374" xr:uid="{EFB62BF5-47BB-457E-BB5C-7C90DB99A669}"/>
    <cellStyle name="SAPBEXHLevel3 12" xfId="3831" xr:uid="{CA016C47-E612-4888-98A5-E812D6B2FEF5}"/>
    <cellStyle name="SAPBEXHLevel3 12 2" xfId="5446" xr:uid="{E5B6AEBF-38E9-4CA4-BC53-76A8C2FF713D}"/>
    <cellStyle name="SAPBEXHLevel3 12 2 2" xfId="9215" xr:uid="{0886F87C-F667-45F8-807C-E6FA18D8C529}"/>
    <cellStyle name="SAPBEXHLevel3 12 2 2 2" xfId="30705" xr:uid="{20983655-C306-457C-A7CD-AB77BA552B66}"/>
    <cellStyle name="SAPBEXHLevel3 12 2 3" xfId="26936" xr:uid="{6A9B0979-211C-4B38-A89E-C394E31B9FAA}"/>
    <cellStyle name="SAPBEXHLevel3 12 2 4" xfId="48111" xr:uid="{BF648339-9D16-4BE7-89C8-9EBAA592D236}"/>
    <cellStyle name="SAPBEXHLevel3 12 3" xfId="7648" xr:uid="{EA4D2F9D-14C5-4833-BC79-5E05B2759D8A}"/>
    <cellStyle name="SAPBEXHLevel3 12 3 2" xfId="29138" xr:uid="{1D834CC0-B93E-44DC-B2C2-3722533AC0D9}"/>
    <cellStyle name="SAPBEXHLevel3 12 4" xfId="25363" xr:uid="{A9DA5079-5CC3-4794-A6FF-7E611F1063DF}"/>
    <cellStyle name="SAPBEXHLevel3 12 5" xfId="46375" xr:uid="{6B18E000-CE91-4F11-884C-8BB9A4955B76}"/>
    <cellStyle name="SAPBEXHLevel3 13" xfId="3832" xr:uid="{9B3E7389-8AB8-4DA8-A7CD-B30B2E32B701}"/>
    <cellStyle name="SAPBEXHLevel3 13 2" xfId="5447" xr:uid="{BB0C4C2D-23E7-466B-B675-0A28E64529AE}"/>
    <cellStyle name="SAPBEXHLevel3 13 2 2" xfId="9216" xr:uid="{A73BDA89-9A8D-4F77-8EB8-C9CE000D9DF6}"/>
    <cellStyle name="SAPBEXHLevel3 13 2 2 2" xfId="30706" xr:uid="{A1704857-9E82-4B51-A63A-A123BE8BC2C9}"/>
    <cellStyle name="SAPBEXHLevel3 13 2 3" xfId="26937" xr:uid="{0613BC97-0862-4BB3-BB5D-FFF92CD7E2A6}"/>
    <cellStyle name="SAPBEXHLevel3 13 2 4" xfId="48112" xr:uid="{C40452E1-8B2B-4F43-B248-F8750AB7CACF}"/>
    <cellStyle name="SAPBEXHLevel3 13 3" xfId="7649" xr:uid="{2EB0062C-E14E-420D-8C70-D0E5A810DFAE}"/>
    <cellStyle name="SAPBEXHLevel3 13 3 2" xfId="29139" xr:uid="{28DAC6BA-9533-4C1F-A5E2-727CE4B3315F}"/>
    <cellStyle name="SAPBEXHLevel3 13 4" xfId="25364" xr:uid="{B8090907-36D7-42F8-AFC4-893812873151}"/>
    <cellStyle name="SAPBEXHLevel3 13 5" xfId="46376" xr:uid="{FCEE3FBE-E51F-4BFF-9430-109B0845398F}"/>
    <cellStyle name="SAPBEXHLevel3 14" xfId="3833" xr:uid="{665CA45C-9DC8-4A9F-A3EA-778D47B74EBA}"/>
    <cellStyle name="SAPBEXHLevel3 14 2" xfId="5448" xr:uid="{E338A667-F8D2-425A-B322-2873A6AFB5AC}"/>
    <cellStyle name="SAPBEXHLevel3 14 2 2" xfId="9217" xr:uid="{3227B0F8-2149-4954-9380-DC81929B140A}"/>
    <cellStyle name="SAPBEXHLevel3 14 2 2 2" xfId="30707" xr:uid="{D6641958-5E9C-4299-A8E4-B0EF55A6BA2A}"/>
    <cellStyle name="SAPBEXHLevel3 14 2 3" xfId="26938" xr:uid="{76F96377-2892-41F2-BA2F-6FEC44B765AE}"/>
    <cellStyle name="SAPBEXHLevel3 14 2 4" xfId="48113" xr:uid="{75E41C6D-87A3-41DB-8D1A-0F8C35CBAE4C}"/>
    <cellStyle name="SAPBEXHLevel3 14 3" xfId="7650" xr:uid="{BDD02BE8-7987-40B4-9756-EF2EA0B5E717}"/>
    <cellStyle name="SAPBEXHLevel3 14 3 2" xfId="29140" xr:uid="{970A56D3-9484-40A4-9718-5C803C18B71D}"/>
    <cellStyle name="SAPBEXHLevel3 14 4" xfId="25365" xr:uid="{67B51E99-046A-40C4-A589-ABAE460A9B1B}"/>
    <cellStyle name="SAPBEXHLevel3 14 5" xfId="46377" xr:uid="{A8F70D4D-6D50-447F-A700-180730EB9E6F}"/>
    <cellStyle name="SAPBEXHLevel3 15" xfId="3834" xr:uid="{5A2DE683-A6FA-4A5D-A250-7CBC2F3A39DB}"/>
    <cellStyle name="SAPBEXHLevel3 15 2" xfId="5449" xr:uid="{965621FB-9BD8-4B8E-AF32-A2D495A2DBB2}"/>
    <cellStyle name="SAPBEXHLevel3 15 2 2" xfId="9218" xr:uid="{59DF08F0-AA04-43E3-A3C9-C1B614A90AD0}"/>
    <cellStyle name="SAPBEXHLevel3 15 2 2 2" xfId="30708" xr:uid="{0F17CA13-4D9D-40B8-B271-BC91BEAE1C76}"/>
    <cellStyle name="SAPBEXHLevel3 15 2 3" xfId="26939" xr:uid="{97FA4377-BDA1-45A1-9B64-C1A10374F1B0}"/>
    <cellStyle name="SAPBEXHLevel3 15 2 4" xfId="48114" xr:uid="{3CE30042-ABC7-45B2-A8C2-C04E300717EA}"/>
    <cellStyle name="SAPBEXHLevel3 15 3" xfId="7651" xr:uid="{E6D53BDC-76F8-4D55-8B7B-708727125A3B}"/>
    <cellStyle name="SAPBEXHLevel3 15 3 2" xfId="29141" xr:uid="{251C0059-F7AA-45E4-BF0A-5E4CC08ED994}"/>
    <cellStyle name="SAPBEXHLevel3 15 4" xfId="25366" xr:uid="{C8F62200-1775-4730-A385-2AD7342E844F}"/>
    <cellStyle name="SAPBEXHLevel3 15 5" xfId="46378" xr:uid="{288728DC-5B06-473C-AE4D-30E6033266E7}"/>
    <cellStyle name="SAPBEXHLevel3 16" xfId="3835" xr:uid="{284086E7-B891-4AF5-9245-03C78A387D7B}"/>
    <cellStyle name="SAPBEXHLevel3 16 2" xfId="5450" xr:uid="{612B584D-E7BE-460A-B997-4D0E62EF3CE0}"/>
    <cellStyle name="SAPBEXHLevel3 16 2 2" xfId="9219" xr:uid="{5A727877-7B58-41AD-90E6-A38723746390}"/>
    <cellStyle name="SAPBEXHLevel3 16 2 2 2" xfId="30709" xr:uid="{4D7E7C34-BD71-423A-A857-A83385531B11}"/>
    <cellStyle name="SAPBEXHLevel3 16 2 3" xfId="26940" xr:uid="{C582DEA1-80A6-491B-9E98-8EC31583F114}"/>
    <cellStyle name="SAPBEXHLevel3 16 2 4" xfId="48115" xr:uid="{B0489C3B-8EF8-4B92-989D-AD8997D0D426}"/>
    <cellStyle name="SAPBEXHLevel3 16 3" xfId="7652" xr:uid="{C5E57C24-8CFF-45C7-B565-7DAA3166C4C7}"/>
    <cellStyle name="SAPBEXHLevel3 16 3 2" xfId="29142" xr:uid="{D868718F-05CF-4A34-9828-44A931831C35}"/>
    <cellStyle name="SAPBEXHLevel3 16 4" xfId="25367" xr:uid="{656EA778-39E8-44E0-8DCA-4C7A57D95CB6}"/>
    <cellStyle name="SAPBEXHLevel3 16 5" xfId="46379" xr:uid="{B09AC9ED-D696-4DA9-8C58-8F6E2B52C0B9}"/>
    <cellStyle name="SAPBEXHLevel3 17" xfId="3836" xr:uid="{322A44E4-E39C-4443-83D7-061C45A9222E}"/>
    <cellStyle name="SAPBEXHLevel3 17 2" xfId="5451" xr:uid="{41883216-E9B0-4128-9496-278C32278393}"/>
    <cellStyle name="SAPBEXHLevel3 17 2 2" xfId="9220" xr:uid="{B9AF6F2E-D51E-4B4F-9428-686A30029E12}"/>
    <cellStyle name="SAPBEXHLevel3 17 2 2 2" xfId="30710" xr:uid="{4313B1F1-426C-4815-9AD7-82B5E6759960}"/>
    <cellStyle name="SAPBEXHLevel3 17 2 3" xfId="26941" xr:uid="{8F28B27A-F500-4306-8BB4-23E868554ECC}"/>
    <cellStyle name="SAPBEXHLevel3 17 2 4" xfId="48116" xr:uid="{C672C883-FFEC-4D5C-BCF1-53F292A8024C}"/>
    <cellStyle name="SAPBEXHLevel3 17 3" xfId="7653" xr:uid="{EE0E740A-9907-478D-81E6-55B45580AAEB}"/>
    <cellStyle name="SAPBEXHLevel3 17 3 2" xfId="29143" xr:uid="{1917DCA5-DE44-4F12-A177-8CE62D006033}"/>
    <cellStyle name="SAPBEXHLevel3 17 4" xfId="25368" xr:uid="{C4AC26BC-AC87-4736-86B8-31F4D216D4FA}"/>
    <cellStyle name="SAPBEXHLevel3 17 5" xfId="46380" xr:uid="{70C08BF3-37F1-44FF-B5FB-48454041BFAA}"/>
    <cellStyle name="SAPBEXHLevel3 18" xfId="3837" xr:uid="{3C955377-8D27-41E7-AD2A-9FAE836A9FC2}"/>
    <cellStyle name="SAPBEXHLevel3 18 2" xfId="5452" xr:uid="{FF29B8D2-74EB-494A-97B1-23F375FD0515}"/>
    <cellStyle name="SAPBEXHLevel3 18 2 2" xfId="9221" xr:uid="{5EC57C9A-3CB7-49C0-8D37-4A7AB08B989E}"/>
    <cellStyle name="SAPBEXHLevel3 18 2 2 2" xfId="30711" xr:uid="{79A5544C-8D34-4AC7-9442-C3ECE8850991}"/>
    <cellStyle name="SAPBEXHLevel3 18 2 3" xfId="26942" xr:uid="{309C914E-6D45-4FD9-8C91-4B2E0CC38B83}"/>
    <cellStyle name="SAPBEXHLevel3 18 2 4" xfId="48117" xr:uid="{6CE38C35-83AC-44BB-BB3A-C9887265B8C3}"/>
    <cellStyle name="SAPBEXHLevel3 18 3" xfId="7654" xr:uid="{762AD460-E73B-4056-9FA0-E66C4530710D}"/>
    <cellStyle name="SAPBEXHLevel3 18 3 2" xfId="29144" xr:uid="{5C27FA38-8092-4152-B589-E8BB3C1B6B82}"/>
    <cellStyle name="SAPBEXHLevel3 18 4" xfId="25369" xr:uid="{8855F8AC-852B-4B6F-91A4-351863D93915}"/>
    <cellStyle name="SAPBEXHLevel3 18 5" xfId="46381" xr:uid="{AF36E1EA-7609-490A-ACF7-E266B2E3A6CF}"/>
    <cellStyle name="SAPBEXHLevel3 19" xfId="3838" xr:uid="{D12FBEAE-DA6D-485B-BBCE-00192FE1D420}"/>
    <cellStyle name="SAPBEXHLevel3 19 2" xfId="5453" xr:uid="{5EB110EB-482E-44CF-BB66-295C2222674D}"/>
    <cellStyle name="SAPBEXHLevel3 19 2 2" xfId="9222" xr:uid="{E1032D85-1FB8-4DA2-921A-2BA9A181500A}"/>
    <cellStyle name="SAPBEXHLevel3 19 2 2 2" xfId="30712" xr:uid="{114E6302-1C63-4806-B4B7-8AAD999622D7}"/>
    <cellStyle name="SAPBEXHLevel3 19 2 3" xfId="26943" xr:uid="{0833413E-F63F-495F-90E4-F7A03069C2F3}"/>
    <cellStyle name="SAPBEXHLevel3 19 2 4" xfId="48118" xr:uid="{12E5D7CD-7261-4437-AD2E-C03D830F2D02}"/>
    <cellStyle name="SAPBEXHLevel3 19 3" xfId="7655" xr:uid="{A686C582-F806-44B8-8EF2-906292630147}"/>
    <cellStyle name="SAPBEXHLevel3 19 3 2" xfId="29145" xr:uid="{0F94A490-FC47-4B5A-9FD3-A7572DCDAEE5}"/>
    <cellStyle name="SAPBEXHLevel3 19 4" xfId="25370" xr:uid="{E692260E-F292-4C3D-AA9D-70E1F19E68A8}"/>
    <cellStyle name="SAPBEXHLevel3 19 5" xfId="46382" xr:uid="{CE562170-D3D3-4CDF-9289-6D83FE94E3B9}"/>
    <cellStyle name="SAPBEXHLevel3 2" xfId="3839" xr:uid="{E6AE7E72-B954-4FC4-AE2D-D63F2A8F886E}"/>
    <cellStyle name="SAPBEXHLevel3 2 2" xfId="3840" xr:uid="{288177BC-DEDD-44A8-A081-7C9ED896F362}"/>
    <cellStyle name="SAPBEXHLevel3 2 2 2" xfId="5455" xr:uid="{1EA5C887-64C5-4D4F-A6A5-F7076D1E70FF}"/>
    <cellStyle name="SAPBEXHLevel3 2 2 2 2" xfId="9224" xr:uid="{83C4D8BA-6E5E-4C83-A7B8-1B2918B301BB}"/>
    <cellStyle name="SAPBEXHLevel3 2 2 2 2 2" xfId="30714" xr:uid="{3858F32D-A948-451D-B899-772738DF5414}"/>
    <cellStyle name="SAPBEXHLevel3 2 2 2 3" xfId="26945" xr:uid="{BD4226EC-B6FE-4CB0-8F29-184A0EA9296D}"/>
    <cellStyle name="SAPBEXHLevel3 2 2 2 4" xfId="48120" xr:uid="{85632471-D0F7-493E-9863-114E9D243850}"/>
    <cellStyle name="SAPBEXHLevel3 2 2 3" xfId="7657" xr:uid="{E48A8D70-ED22-468B-9645-2B3B405D23FD}"/>
    <cellStyle name="SAPBEXHLevel3 2 2 3 2" xfId="29147" xr:uid="{0831DEF5-2151-4CFD-9456-95CE77F18359}"/>
    <cellStyle name="SAPBEXHLevel3 2 2 4" xfId="25372" xr:uid="{964A17D8-E418-4BCF-8186-4D6C5CB8F1D4}"/>
    <cellStyle name="SAPBEXHLevel3 2 2 5" xfId="46384" xr:uid="{075A7080-2F5A-4FCC-813E-D6EE84FF8B31}"/>
    <cellStyle name="SAPBEXHLevel3 2 3" xfId="5454" xr:uid="{E51D2E97-55AB-43B2-988B-C29BB5728593}"/>
    <cellStyle name="SAPBEXHLevel3 2 3 2" xfId="9223" xr:uid="{BC195799-E0BB-4A9B-8A01-029904716E95}"/>
    <cellStyle name="SAPBEXHLevel3 2 3 2 2" xfId="30713" xr:uid="{66E9C7B5-D225-40C6-BCC8-C3AE4916654C}"/>
    <cellStyle name="SAPBEXHLevel3 2 3 3" xfId="26944" xr:uid="{77D9F892-DA56-47DA-90FF-E68235EA5635}"/>
    <cellStyle name="SAPBEXHLevel3 2 3 4" xfId="48119" xr:uid="{20FF37A7-59FC-419C-A076-4D8BF86F5B29}"/>
    <cellStyle name="SAPBEXHLevel3 2 4" xfId="7656" xr:uid="{9DDBD511-141D-4D81-8632-7EA4917DC446}"/>
    <cellStyle name="SAPBEXHLevel3 2 4 2" xfId="29146" xr:uid="{9674E84E-AB7B-4733-ADAA-DB5445C6BCDB}"/>
    <cellStyle name="SAPBEXHLevel3 2 5" xfId="25371" xr:uid="{03F3D604-6F5A-4CCF-BBF0-5EB1B2E6C218}"/>
    <cellStyle name="SAPBEXHLevel3 2 6" xfId="46383" xr:uid="{60B8C1D5-4827-4022-81D9-7AFDB47AF9D8}"/>
    <cellStyle name="SAPBEXHLevel3 20" xfId="3841" xr:uid="{F5BFF395-6858-4A31-9D83-2FDFFB870DAD}"/>
    <cellStyle name="SAPBEXHLevel3 20 2" xfId="5456" xr:uid="{55F810D6-F078-4CAF-B91C-4C53344734AE}"/>
    <cellStyle name="SAPBEXHLevel3 20 2 2" xfId="9225" xr:uid="{35D603AB-82CD-46FE-B32B-3273022731FC}"/>
    <cellStyle name="SAPBEXHLevel3 20 2 2 2" xfId="30715" xr:uid="{8EF29447-2C75-4337-A93C-B437A79CCF8C}"/>
    <cellStyle name="SAPBEXHLevel3 20 2 3" xfId="26946" xr:uid="{754BFD19-EA68-4896-9C00-B8C1632E71D2}"/>
    <cellStyle name="SAPBEXHLevel3 20 2 4" xfId="48121" xr:uid="{02150C29-E574-42EE-933A-21B6BC44DC54}"/>
    <cellStyle name="SAPBEXHLevel3 20 3" xfId="7658" xr:uid="{61BA4A54-528C-4925-AE6D-D4EEBE02DB44}"/>
    <cellStyle name="SAPBEXHLevel3 20 3 2" xfId="29148" xr:uid="{36B1A041-2E72-466A-957E-6B1CE7528DAC}"/>
    <cellStyle name="SAPBEXHLevel3 20 4" xfId="25373" xr:uid="{323FAB12-2318-4688-B548-8FFFF6A92979}"/>
    <cellStyle name="SAPBEXHLevel3 20 5" xfId="46385" xr:uid="{014C6A3D-3FDD-4647-810D-5301106A28AC}"/>
    <cellStyle name="SAPBEXHLevel3 21" xfId="3842" xr:uid="{63FE5372-D46B-47B3-AFA0-F4F901526387}"/>
    <cellStyle name="SAPBEXHLevel3 21 2" xfId="5457" xr:uid="{E5B06C16-2F97-43CA-9FE7-1020BEB141B6}"/>
    <cellStyle name="SAPBEXHLevel3 21 2 2" xfId="9226" xr:uid="{BC3EBBC1-FF6E-4A75-BE8A-2CFF355B5144}"/>
    <cellStyle name="SAPBEXHLevel3 21 2 2 2" xfId="30716" xr:uid="{0731A088-3FF1-4728-ACBE-CC5582554B9A}"/>
    <cellStyle name="SAPBEXHLevel3 21 2 3" xfId="26947" xr:uid="{A1ED283A-983E-490C-B0C7-906BE4363FA4}"/>
    <cellStyle name="SAPBEXHLevel3 21 2 4" xfId="48122" xr:uid="{FC5C6D8A-2CBA-45E9-BFCB-B679BD1299E7}"/>
    <cellStyle name="SAPBEXHLevel3 21 3" xfId="7659" xr:uid="{2783917A-BAAD-4198-A7A4-CC52868B8AB3}"/>
    <cellStyle name="SAPBEXHLevel3 21 3 2" xfId="29149" xr:uid="{64138A7E-DDDB-4D46-87AF-3218E883033F}"/>
    <cellStyle name="SAPBEXHLevel3 21 4" xfId="25374" xr:uid="{69A0DD87-F87D-4F21-80B0-01593D888CA9}"/>
    <cellStyle name="SAPBEXHLevel3 21 5" xfId="46386" xr:uid="{14DFC475-1747-4745-B502-37CEE17B35F0}"/>
    <cellStyle name="SAPBEXHLevel3 22" xfId="3843" xr:uid="{27A3B978-8FA5-4C84-B565-2BEC6E12CA65}"/>
    <cellStyle name="SAPBEXHLevel3 22 2" xfId="5458" xr:uid="{09CF8BC4-0E47-4225-9A0B-0C988455CB59}"/>
    <cellStyle name="SAPBEXHLevel3 22 2 2" xfId="9227" xr:uid="{E514028B-DDBA-4F2E-8CFB-4A1D6F37525C}"/>
    <cellStyle name="SAPBEXHLevel3 22 2 2 2" xfId="30717" xr:uid="{0A9491D3-15BE-415F-8139-18A22C204C84}"/>
    <cellStyle name="SAPBEXHLevel3 22 2 3" xfId="26948" xr:uid="{A5D23C60-69CF-4FB6-8303-2B547F7D5E85}"/>
    <cellStyle name="SAPBEXHLevel3 22 2 4" xfId="48123" xr:uid="{002F5A1D-A9AD-41C0-9E2F-78DAC83D7415}"/>
    <cellStyle name="SAPBEXHLevel3 22 3" xfId="7660" xr:uid="{7D567898-D4EC-42B3-A021-B63B9143FB09}"/>
    <cellStyle name="SAPBEXHLevel3 22 3 2" xfId="29150" xr:uid="{8A47CC3F-2252-4A1A-88DB-EA2F344E94CE}"/>
    <cellStyle name="SAPBEXHLevel3 22 4" xfId="25375" xr:uid="{0CEF90AD-0B17-4C9C-B4EC-421EC66B2C41}"/>
    <cellStyle name="SAPBEXHLevel3 22 5" xfId="46387" xr:uid="{E9FE9810-8897-4775-9950-5A3F57004F9D}"/>
    <cellStyle name="SAPBEXHLevel3 23" xfId="3844" xr:uid="{71B0DC6D-185F-4D71-81A6-68B9B53DEFBC}"/>
    <cellStyle name="SAPBEXHLevel3 23 2" xfId="5459" xr:uid="{DC5FB680-1F66-4D9B-AEF3-8BB56AB48E3C}"/>
    <cellStyle name="SAPBEXHLevel3 23 2 2" xfId="9228" xr:uid="{F8269E35-BDBF-4F0C-A033-A46743FBF5B6}"/>
    <cellStyle name="SAPBEXHLevel3 23 2 2 2" xfId="30718" xr:uid="{AE1E372A-C842-4524-99FE-CB4A81F96172}"/>
    <cellStyle name="SAPBEXHLevel3 23 2 3" xfId="26949" xr:uid="{05FC42D1-0902-4AF9-876F-093C716A5DF4}"/>
    <cellStyle name="SAPBEXHLevel3 23 2 4" xfId="48124" xr:uid="{EA39C811-1C19-446A-A661-0158DD595490}"/>
    <cellStyle name="SAPBEXHLevel3 23 3" xfId="7661" xr:uid="{335681D3-2E08-4E92-BA96-B6D553E99ECD}"/>
    <cellStyle name="SAPBEXHLevel3 23 3 2" xfId="29151" xr:uid="{1F479ABB-14E8-4752-8B74-C23E5D620583}"/>
    <cellStyle name="SAPBEXHLevel3 23 4" xfId="25376" xr:uid="{27426240-481A-4506-86FC-2DA6F1AD9444}"/>
    <cellStyle name="SAPBEXHLevel3 23 5" xfId="46388" xr:uid="{A41B3E44-6EA9-4701-BCBA-BB43BF0CD971}"/>
    <cellStyle name="SAPBEXHLevel3 24" xfId="3845" xr:uid="{42523A03-A8F7-484D-97BE-524344805553}"/>
    <cellStyle name="SAPBEXHLevel3 24 2" xfId="5460" xr:uid="{7B0809D1-97FA-4BBD-9E74-7B8AB50A4E68}"/>
    <cellStyle name="SAPBEXHLevel3 24 2 2" xfId="9229" xr:uid="{77A9EA25-A3D2-4F2D-AFDA-19D181C0AFD9}"/>
    <cellStyle name="SAPBEXHLevel3 24 2 2 2" xfId="30719" xr:uid="{3E6EEB56-7E1C-40B2-AE72-72D65AED02B8}"/>
    <cellStyle name="SAPBEXHLevel3 24 2 3" xfId="26950" xr:uid="{F12EC3E2-C3CA-46D8-9230-DBC3FE10CEA4}"/>
    <cellStyle name="SAPBEXHLevel3 24 2 4" xfId="48125" xr:uid="{6761E6B3-E62A-4AB6-B5F0-504BF97DC19A}"/>
    <cellStyle name="SAPBEXHLevel3 24 3" xfId="7662" xr:uid="{75BDC954-989A-4B8B-A6BB-E0979EB83F7E}"/>
    <cellStyle name="SAPBEXHLevel3 24 3 2" xfId="29152" xr:uid="{B0E516E2-D9AE-4067-8E79-C092869198AB}"/>
    <cellStyle name="SAPBEXHLevel3 24 4" xfId="25377" xr:uid="{D0584496-FE85-4652-A37A-E9CCAD11E9F7}"/>
    <cellStyle name="SAPBEXHLevel3 24 5" xfId="46389" xr:uid="{1202BC99-D274-4A7F-9400-C507CF720B06}"/>
    <cellStyle name="SAPBEXHLevel3 25" xfId="5443" xr:uid="{A98F4ADD-DB8E-4E2C-95D6-4CD14B3AE2E2}"/>
    <cellStyle name="SAPBEXHLevel3 25 2" xfId="9212" xr:uid="{CBB40502-0F58-4549-B723-D18FA5B50028}"/>
    <cellStyle name="SAPBEXHLevel3 25 2 2" xfId="30702" xr:uid="{1DFD8282-3D88-4165-87F0-E8DA600DD222}"/>
    <cellStyle name="SAPBEXHLevel3 25 3" xfId="26933" xr:uid="{4934460E-5005-47FD-A60A-D6B94AA7A49C}"/>
    <cellStyle name="SAPBEXHLevel3 25 4" xfId="48108" xr:uid="{31A61CEC-4EEE-43E7-933B-FDCA6318A29D}"/>
    <cellStyle name="SAPBEXHLevel3 26" xfId="7645" xr:uid="{1F7A62A1-902F-4E69-9F39-63930A138540}"/>
    <cellStyle name="SAPBEXHLevel3 26 2" xfId="29135" xr:uid="{58152A8E-376C-46CF-99F6-48A4D1B343F6}"/>
    <cellStyle name="SAPBEXHLevel3 27" xfId="25360" xr:uid="{982FDA5C-8A84-4C0D-8225-C466BD7EC3A8}"/>
    <cellStyle name="SAPBEXHLevel3 28" xfId="46372" xr:uid="{D9D66A3C-B330-4630-B092-11AD30E9EFEC}"/>
    <cellStyle name="SAPBEXHLevel3 3" xfId="3846" xr:uid="{1D3185B3-6866-4F24-AACF-7A7C17123619}"/>
    <cellStyle name="SAPBEXHLevel3 3 2" xfId="3847" xr:uid="{B7670073-ED46-4A22-A127-592E059AD050}"/>
    <cellStyle name="SAPBEXHLevel3 3 2 2" xfId="5462" xr:uid="{F992C20D-4825-4562-9194-AB5FBB0EBE1D}"/>
    <cellStyle name="SAPBEXHLevel3 3 2 2 2" xfId="9231" xr:uid="{E5112C1C-16F1-4AD7-87A4-7D1C72EED078}"/>
    <cellStyle name="SAPBEXHLevel3 3 2 2 2 2" xfId="30721" xr:uid="{E7723679-DF07-4D6A-8FF4-4C00810F183C}"/>
    <cellStyle name="SAPBEXHLevel3 3 2 2 3" xfId="26952" xr:uid="{ACB738BB-E6E4-4FED-9688-3DCB6C187F12}"/>
    <cellStyle name="SAPBEXHLevel3 3 2 2 4" xfId="48127" xr:uid="{DA61D97F-B5BD-4C20-A021-4E521C5D8A34}"/>
    <cellStyle name="SAPBEXHLevel3 3 2 3" xfId="7664" xr:uid="{E571B4A7-4BCD-47FC-8EBD-08C6B875B5DC}"/>
    <cellStyle name="SAPBEXHLevel3 3 2 3 2" xfId="29154" xr:uid="{E612B689-8A80-4314-B00B-B3128ACDC276}"/>
    <cellStyle name="SAPBEXHLevel3 3 2 4" xfId="25379" xr:uid="{063135E8-D8C5-4964-B700-6D5FA06ED239}"/>
    <cellStyle name="SAPBEXHLevel3 3 2 5" xfId="46391" xr:uid="{2E562F99-9585-4E3E-944D-6466E86CF93A}"/>
    <cellStyle name="SAPBEXHLevel3 3 3" xfId="5461" xr:uid="{117A8810-FC6C-4552-80C5-FC1D2E659065}"/>
    <cellStyle name="SAPBEXHLevel3 3 3 2" xfId="9230" xr:uid="{0A9AB9CB-BD6D-41D8-A548-7D051EE228DF}"/>
    <cellStyle name="SAPBEXHLevel3 3 3 2 2" xfId="30720" xr:uid="{D4CB0C8A-4369-4B9C-A42D-2D12E0DDA4A9}"/>
    <cellStyle name="SAPBEXHLevel3 3 3 3" xfId="26951" xr:uid="{BDD51C1B-CACC-412A-8F9B-B3857B5B3AFE}"/>
    <cellStyle name="SAPBEXHLevel3 3 3 4" xfId="48126" xr:uid="{ADB8945D-97AF-45F4-B5E6-BE4D0A334470}"/>
    <cellStyle name="SAPBEXHLevel3 3 4" xfId="7663" xr:uid="{850C9C1F-62DF-4423-959B-DFBCCFEF2A1B}"/>
    <cellStyle name="SAPBEXHLevel3 3 4 2" xfId="29153" xr:uid="{0167EE32-4FD3-4552-A354-9AE66B388659}"/>
    <cellStyle name="SAPBEXHLevel3 3 5" xfId="25378" xr:uid="{E5A0DA8A-849B-4D2B-9950-324C244D0DBF}"/>
    <cellStyle name="SAPBEXHLevel3 3 6" xfId="46390" xr:uid="{662E791D-9955-4BAE-911C-CE8327A34312}"/>
    <cellStyle name="SAPBEXHLevel3 4" xfId="3848" xr:uid="{FF054F1B-3701-4B58-8809-4E3B2BFF6DB0}"/>
    <cellStyle name="SAPBEXHLevel3 4 2" xfId="3849" xr:uid="{424EB2BA-5256-476A-AA38-A0C7C9752B8F}"/>
    <cellStyle name="SAPBEXHLevel3 4 2 2" xfId="5464" xr:uid="{BEC3D9C3-F94D-4F56-B407-4186B48D5FD4}"/>
    <cellStyle name="SAPBEXHLevel3 4 2 2 2" xfId="9233" xr:uid="{10CE3570-CEBB-4FD2-AFC4-EE36CE5A8832}"/>
    <cellStyle name="SAPBEXHLevel3 4 2 2 2 2" xfId="30723" xr:uid="{833740A0-FB03-446C-A4BA-2AF42C9B9E97}"/>
    <cellStyle name="SAPBEXHLevel3 4 2 2 3" xfId="26954" xr:uid="{5E01238F-9E01-4C18-8256-2C4EEDEC7890}"/>
    <cellStyle name="SAPBEXHLevel3 4 2 2 4" xfId="48129" xr:uid="{A6DA03F9-42F0-440C-8223-0498BB7D9BF8}"/>
    <cellStyle name="SAPBEXHLevel3 4 2 3" xfId="7666" xr:uid="{F12F8803-CCB7-4797-ABE9-0C80E2719460}"/>
    <cellStyle name="SAPBEXHLevel3 4 2 3 2" xfId="29156" xr:uid="{A3107306-7FA8-4840-A0BE-C125C4215BEB}"/>
    <cellStyle name="SAPBEXHLevel3 4 2 4" xfId="25381" xr:uid="{8831E3FF-157D-4FAA-BCF5-57D205768136}"/>
    <cellStyle name="SAPBEXHLevel3 4 2 5" xfId="46393" xr:uid="{8A107252-AA0E-4A4C-A1BC-9413388EBFB3}"/>
    <cellStyle name="SAPBEXHLevel3 4 3" xfId="5463" xr:uid="{5DBAE5F4-0F80-411C-802F-C8E96EF004A2}"/>
    <cellStyle name="SAPBEXHLevel3 4 3 2" xfId="9232" xr:uid="{A764A7AC-848F-4812-9CD2-A858D168180B}"/>
    <cellStyle name="SAPBEXHLevel3 4 3 2 2" xfId="30722" xr:uid="{0D889253-CE98-477E-883D-B43F41AA0614}"/>
    <cellStyle name="SAPBEXHLevel3 4 3 3" xfId="26953" xr:uid="{DF259FEB-B9FF-4034-9343-4499CCB95A18}"/>
    <cellStyle name="SAPBEXHLevel3 4 3 4" xfId="48128" xr:uid="{310FBE9E-7D4E-4D06-84E7-9A9698409905}"/>
    <cellStyle name="SAPBEXHLevel3 4 4" xfId="7665" xr:uid="{2384B103-E21C-4A6C-8703-7F87ABCA5FB2}"/>
    <cellStyle name="SAPBEXHLevel3 4 4 2" xfId="29155" xr:uid="{92C01A93-ACE3-47CA-B193-DB43A886BBCE}"/>
    <cellStyle name="SAPBEXHLevel3 4 5" xfId="25380" xr:uid="{FC0BAA52-193E-49DD-BA65-ED6E173227F5}"/>
    <cellStyle name="SAPBEXHLevel3 4 6" xfId="46392" xr:uid="{84E0A542-44C8-4C3C-B204-88B61A2EB000}"/>
    <cellStyle name="SAPBEXHLevel3 5" xfId="3850" xr:uid="{4D3D1766-8C6A-4AEF-A537-1012CE1E0AB8}"/>
    <cellStyle name="SAPBEXHLevel3 5 2" xfId="3851" xr:uid="{B8F73FE5-5FDF-4732-BF25-D0FF4F9729D5}"/>
    <cellStyle name="SAPBEXHLevel3 5 2 2" xfId="5466" xr:uid="{C918088D-1321-4766-9413-345FDEACC97D}"/>
    <cellStyle name="SAPBEXHLevel3 5 2 2 2" xfId="9235" xr:uid="{2BF6B789-DD5D-4D26-919E-E5EB25B2578E}"/>
    <cellStyle name="SAPBEXHLevel3 5 2 2 2 2" xfId="30725" xr:uid="{00368A42-D984-44E7-9A73-B84BC781BCC9}"/>
    <cellStyle name="SAPBEXHLevel3 5 2 2 3" xfId="26956" xr:uid="{82C63F4C-77D2-4293-BF39-3AB074F12081}"/>
    <cellStyle name="SAPBEXHLevel3 5 2 2 4" xfId="48131" xr:uid="{BE855F3F-A04C-48EA-B859-3A393C8D245D}"/>
    <cellStyle name="SAPBEXHLevel3 5 2 3" xfId="7668" xr:uid="{B68B3372-983A-4EBC-AE51-2AC8C49C5F08}"/>
    <cellStyle name="SAPBEXHLevel3 5 2 3 2" xfId="29158" xr:uid="{E3B0DBC3-EA92-46E5-B4E6-48F2D6AA1656}"/>
    <cellStyle name="SAPBEXHLevel3 5 2 4" xfId="25383" xr:uid="{923E0FEE-8B55-4CC9-B4D6-CDB2EFAC061D}"/>
    <cellStyle name="SAPBEXHLevel3 5 2 5" xfId="46395" xr:uid="{2BB8C0D1-2883-4127-9738-06FE474EC3CF}"/>
    <cellStyle name="SAPBEXHLevel3 5 3" xfId="5465" xr:uid="{ECAE9F87-D695-47B5-AF95-01173FCF04DA}"/>
    <cellStyle name="SAPBEXHLevel3 5 3 2" xfId="9234" xr:uid="{F7281A65-F7F7-4D4F-AD8E-910E0135B5F0}"/>
    <cellStyle name="SAPBEXHLevel3 5 3 2 2" xfId="30724" xr:uid="{67412B1E-5BAE-4214-86AC-0905E26299CE}"/>
    <cellStyle name="SAPBEXHLevel3 5 3 3" xfId="26955" xr:uid="{BA2178D9-DA84-400F-83A7-8C6E2855B124}"/>
    <cellStyle name="SAPBEXHLevel3 5 3 4" xfId="48130" xr:uid="{A58AB41B-A076-45FB-81CB-96E97CC19A13}"/>
    <cellStyle name="SAPBEXHLevel3 5 4" xfId="7667" xr:uid="{C65A0DBD-F2DB-4E48-BC0A-7E3E2CF3F52B}"/>
    <cellStyle name="SAPBEXHLevel3 5 4 2" xfId="29157" xr:uid="{EAD62569-A662-45EF-9D5D-AAAE0C62D1EE}"/>
    <cellStyle name="SAPBEXHLevel3 5 5" xfId="25382" xr:uid="{C3022D46-D869-4388-A589-D8C659CD866E}"/>
    <cellStyle name="SAPBEXHLevel3 5 6" xfId="46394" xr:uid="{82C4A321-4929-4E14-BEA9-61E54556FBBA}"/>
    <cellStyle name="SAPBEXHLevel3 6" xfId="3852" xr:uid="{377B99FC-E6A7-440F-AE49-6805D5D02715}"/>
    <cellStyle name="SAPBEXHLevel3 6 2" xfId="3853" xr:uid="{E6A5BA44-06F9-47EB-8446-0E8800544A76}"/>
    <cellStyle name="SAPBEXHLevel3 6 2 2" xfId="5468" xr:uid="{50AD9FD1-40A0-405C-8C89-679F9F64B28F}"/>
    <cellStyle name="SAPBEXHLevel3 6 2 2 2" xfId="9237" xr:uid="{EBB4E58A-48DB-4E8C-8DDB-AB30371045E5}"/>
    <cellStyle name="SAPBEXHLevel3 6 2 2 2 2" xfId="30727" xr:uid="{0ECB2582-6B75-449D-8BB6-A222D3B29796}"/>
    <cellStyle name="SAPBEXHLevel3 6 2 2 3" xfId="26958" xr:uid="{B1E74E2B-F638-42A2-9E05-1C21831A0BC0}"/>
    <cellStyle name="SAPBEXHLevel3 6 2 2 4" xfId="48133" xr:uid="{0671DA6F-E452-4CB7-8C16-767A25F752F8}"/>
    <cellStyle name="SAPBEXHLevel3 6 2 3" xfId="7670" xr:uid="{13987BC3-6A04-4E8B-8D71-405F996C2077}"/>
    <cellStyle name="SAPBEXHLevel3 6 2 3 2" xfId="29160" xr:uid="{47F27A1A-AD48-4F08-94A8-085B4A1D237C}"/>
    <cellStyle name="SAPBEXHLevel3 6 2 4" xfId="25385" xr:uid="{F8ABCE75-DC93-446E-B117-AFE1E6C54094}"/>
    <cellStyle name="SAPBEXHLevel3 6 2 5" xfId="46397" xr:uid="{2999E7F9-88E7-45D6-B87E-E4AA892A097B}"/>
    <cellStyle name="SAPBEXHLevel3 6 3" xfId="5467" xr:uid="{7223F2B4-4971-4E7F-9EA2-245D37853CEA}"/>
    <cellStyle name="SAPBEXHLevel3 6 3 2" xfId="9236" xr:uid="{1C01DA7B-F08C-42F5-A873-A6B735878687}"/>
    <cellStyle name="SAPBEXHLevel3 6 3 2 2" xfId="30726" xr:uid="{6A2F03AE-9693-4643-8264-0BA3C0F3C309}"/>
    <cellStyle name="SAPBEXHLevel3 6 3 3" xfId="26957" xr:uid="{3D966C1C-4E6E-48EA-B21F-2D623BA2D898}"/>
    <cellStyle name="SAPBEXHLevel3 6 3 4" xfId="48132" xr:uid="{ACAE5A8E-CD1B-4977-BA53-154009AC4798}"/>
    <cellStyle name="SAPBEXHLevel3 6 4" xfId="7669" xr:uid="{5D4F62D7-3C63-4432-9EF8-A78010145967}"/>
    <cellStyle name="SAPBEXHLevel3 6 4 2" xfId="29159" xr:uid="{7C04ED1B-4C18-4CA6-AFE3-D2248250F7F5}"/>
    <cellStyle name="SAPBEXHLevel3 6 5" xfId="25384" xr:uid="{3CBA2FFE-CC3F-4569-A033-E1DC3C5B252B}"/>
    <cellStyle name="SAPBEXHLevel3 6 6" xfId="46396" xr:uid="{098A3175-8829-49E6-8204-EBE4E9A93033}"/>
    <cellStyle name="SAPBEXHLevel3 7" xfId="3854" xr:uid="{68A7AC32-81C5-4F94-AA91-46DBE19A9C9D}"/>
    <cellStyle name="SAPBEXHLevel3 7 2" xfId="3855" xr:uid="{1EBA40C6-F2C7-4496-A33B-52B1961D73F4}"/>
    <cellStyle name="SAPBEXHLevel3 7 2 2" xfId="5470" xr:uid="{69FCF0F9-8A08-40E8-A33E-8C1D6E71B636}"/>
    <cellStyle name="SAPBEXHLevel3 7 2 2 2" xfId="9239" xr:uid="{E0B097BC-CD20-4BD9-B38F-A13DF9F20520}"/>
    <cellStyle name="SAPBEXHLevel3 7 2 2 2 2" xfId="30729" xr:uid="{4138F7B1-8C65-4592-825A-F6F5035803F2}"/>
    <cellStyle name="SAPBEXHLevel3 7 2 2 3" xfId="26960" xr:uid="{8CF71165-1242-4CF6-8834-4E12083DD656}"/>
    <cellStyle name="SAPBEXHLevel3 7 2 2 4" xfId="48135" xr:uid="{373F50AD-46B5-4EE3-8EDD-107DC4AB6B20}"/>
    <cellStyle name="SAPBEXHLevel3 7 2 3" xfId="7672" xr:uid="{99035B2F-583A-46A7-A8E4-22B3D1F64813}"/>
    <cellStyle name="SAPBEXHLevel3 7 2 3 2" xfId="29162" xr:uid="{2E598DFF-B573-4F2E-911F-83B3C97368A5}"/>
    <cellStyle name="SAPBEXHLevel3 7 2 4" xfId="25387" xr:uid="{3B08C507-5C3E-4943-85A8-DF4A28514606}"/>
    <cellStyle name="SAPBEXHLevel3 7 2 5" xfId="46399" xr:uid="{5B6CA159-202C-48C5-BDCA-C524DFD69981}"/>
    <cellStyle name="SAPBEXHLevel3 7 3" xfId="5469" xr:uid="{F012603B-2B85-4455-BA19-C3B36098CBDE}"/>
    <cellStyle name="SAPBEXHLevel3 7 3 2" xfId="9238" xr:uid="{81F16FDC-99A7-48F7-B42B-5875F26229A3}"/>
    <cellStyle name="SAPBEXHLevel3 7 3 2 2" xfId="30728" xr:uid="{0E22E8F6-E7D5-4298-9CA5-F284C7F5EC6A}"/>
    <cellStyle name="SAPBEXHLevel3 7 3 3" xfId="26959" xr:uid="{4735EDC6-C32B-4A84-BB4F-2D60D1069981}"/>
    <cellStyle name="SAPBEXHLevel3 7 3 4" xfId="48134" xr:uid="{7EDAE2E3-2BD0-49FD-BC14-8086764DCB65}"/>
    <cellStyle name="SAPBEXHLevel3 7 4" xfId="7671" xr:uid="{65E11310-A72C-465C-BE58-44C4EE80627B}"/>
    <cellStyle name="SAPBEXHLevel3 7 4 2" xfId="29161" xr:uid="{5C01AEEC-D30C-46E9-80A0-827428304FA6}"/>
    <cellStyle name="SAPBEXHLevel3 7 5" xfId="25386" xr:uid="{7988D3CF-D2FE-4E07-BD72-77CA2D088B60}"/>
    <cellStyle name="SAPBEXHLevel3 7 6" xfId="46398" xr:uid="{E4F20A2B-2A42-413E-B41E-12CA00C377A1}"/>
    <cellStyle name="SAPBEXHLevel3 8" xfId="3856" xr:uid="{DA588C27-8776-490C-83FE-12CB9254B238}"/>
    <cellStyle name="SAPBEXHLevel3 8 2" xfId="3857" xr:uid="{8A8856C8-B69B-4500-B5FF-FAAC5D5C00FA}"/>
    <cellStyle name="SAPBEXHLevel3 8 2 2" xfId="5472" xr:uid="{81FF967E-BB4E-406F-8D76-6A7FC5B24349}"/>
    <cellStyle name="SAPBEXHLevel3 8 2 2 2" xfId="9241" xr:uid="{82FE2ECC-0F73-46C8-A033-2B12A73A42E7}"/>
    <cellStyle name="SAPBEXHLevel3 8 2 2 2 2" xfId="30731" xr:uid="{85341C95-3DDE-48CF-848D-5260F220A4D5}"/>
    <cellStyle name="SAPBEXHLevel3 8 2 2 3" xfId="26962" xr:uid="{DC65F08D-6636-425E-BD1C-AE168BCB2F15}"/>
    <cellStyle name="SAPBEXHLevel3 8 2 2 4" xfId="48137" xr:uid="{6CCE05DB-6F23-4828-9CE0-4B06A9AB4364}"/>
    <cellStyle name="SAPBEXHLevel3 8 2 3" xfId="7674" xr:uid="{0B3B2452-1C0F-43B8-ADB6-FDDC0FFE5E4F}"/>
    <cellStyle name="SAPBEXHLevel3 8 2 3 2" xfId="29164" xr:uid="{7076598D-E892-43FD-972F-C9D36697B972}"/>
    <cellStyle name="SAPBEXHLevel3 8 2 4" xfId="25389" xr:uid="{1C400624-59AB-487B-94F0-DEEEF7D2A3B2}"/>
    <cellStyle name="SAPBEXHLevel3 8 2 5" xfId="46401" xr:uid="{5A91151C-DDF3-4A88-9409-A13543E38AD7}"/>
    <cellStyle name="SAPBEXHLevel3 8 3" xfId="5471" xr:uid="{755881C0-E3B7-4C11-A04E-932D8E4669BF}"/>
    <cellStyle name="SAPBEXHLevel3 8 3 2" xfId="9240" xr:uid="{9A3308EA-F906-4C09-A7F6-4A92F42EF955}"/>
    <cellStyle name="SAPBEXHLevel3 8 3 2 2" xfId="30730" xr:uid="{EE7C2951-2ABA-4FCA-832A-8BA7F2D0ED4D}"/>
    <cellStyle name="SAPBEXHLevel3 8 3 3" xfId="26961" xr:uid="{DE719BCB-6747-48AE-94B9-62A3B9E1E6CE}"/>
    <cellStyle name="SAPBEXHLevel3 8 3 4" xfId="48136" xr:uid="{6EEA3BCD-16F4-4FEC-BDDB-4BF938C16E99}"/>
    <cellStyle name="SAPBEXHLevel3 8 4" xfId="7673" xr:uid="{BDC4FD3B-4F67-4913-A0DE-BADDE81264D8}"/>
    <cellStyle name="SAPBEXHLevel3 8 4 2" xfId="29163" xr:uid="{2EC9A5FA-B937-4928-9BBF-AD97D58E8C81}"/>
    <cellStyle name="SAPBEXHLevel3 8 5" xfId="25388" xr:uid="{71755480-BFA9-47D7-BBCF-D6699B936EFD}"/>
    <cellStyle name="SAPBEXHLevel3 8 6" xfId="46400" xr:uid="{BE23679B-B4A5-4E35-AF8A-1561B298E67A}"/>
    <cellStyle name="SAPBEXHLevel3 9" xfId="3858" xr:uid="{A3500F52-5F6D-4A41-9591-C07DA25967D0}"/>
    <cellStyle name="SAPBEXHLevel3 9 2" xfId="3859" xr:uid="{1A19574C-F253-4D6A-BEDD-38D7B6F7C3F4}"/>
    <cellStyle name="SAPBEXHLevel3 9 2 2" xfId="5474" xr:uid="{CD92A7C0-2F51-437F-B24B-BDCE47671BE4}"/>
    <cellStyle name="SAPBEXHLevel3 9 2 2 2" xfId="9243" xr:uid="{4F7C1D65-84C1-4DD1-8446-AA55E0AD778D}"/>
    <cellStyle name="SAPBEXHLevel3 9 2 2 2 2" xfId="30733" xr:uid="{27D473BC-BD09-4AD9-ADA1-BCDA690B4EC4}"/>
    <cellStyle name="SAPBEXHLevel3 9 2 2 3" xfId="26964" xr:uid="{3BBC8232-AA65-4D68-A8CA-E63DAB5207D9}"/>
    <cellStyle name="SAPBEXHLevel3 9 2 2 4" xfId="48139" xr:uid="{DFF109CC-AC72-4C10-99FC-A73441EC1767}"/>
    <cellStyle name="SAPBEXHLevel3 9 2 3" xfId="7676" xr:uid="{4B472AD0-F057-4CC2-9CE1-72034F309CFC}"/>
    <cellStyle name="SAPBEXHLevel3 9 2 3 2" xfId="29166" xr:uid="{786AEF7B-ACBC-49BA-9FB0-ED3C5AF078DB}"/>
    <cellStyle name="SAPBEXHLevel3 9 2 4" xfId="25391" xr:uid="{304AEF9A-CF56-49CF-86D9-B5A6DF347B16}"/>
    <cellStyle name="SAPBEXHLevel3 9 2 5" xfId="46403" xr:uid="{ADA39D3C-6037-41A7-8CD7-9F4F5AF6A619}"/>
    <cellStyle name="SAPBEXHLevel3 9 3" xfId="5473" xr:uid="{025846D6-F838-4F72-8A4A-92C794E7AE91}"/>
    <cellStyle name="SAPBEXHLevel3 9 3 2" xfId="9242" xr:uid="{29895165-A51A-41C9-8A3D-94AF6B37BEE3}"/>
    <cellStyle name="SAPBEXHLevel3 9 3 2 2" xfId="30732" xr:uid="{B17B5504-5DDC-4522-B184-6BCC87CEFC4E}"/>
    <cellStyle name="SAPBEXHLevel3 9 3 3" xfId="26963" xr:uid="{857705BD-FE89-4040-A71B-90C1FC8E658A}"/>
    <cellStyle name="SAPBEXHLevel3 9 3 4" xfId="48138" xr:uid="{7C8FA290-44B6-434B-9126-1FE87383EB8E}"/>
    <cellStyle name="SAPBEXHLevel3 9 4" xfId="7675" xr:uid="{14038AAA-D76C-41E8-87C5-C78E55BACAEE}"/>
    <cellStyle name="SAPBEXHLevel3 9 4 2" xfId="29165" xr:uid="{6D1CCD30-C24A-42ED-B61B-812F93E87B01}"/>
    <cellStyle name="SAPBEXHLevel3 9 5" xfId="25390" xr:uid="{1C4FEBA9-C268-4D03-86D3-9492BAAE9022}"/>
    <cellStyle name="SAPBEXHLevel3 9 6" xfId="46402" xr:uid="{09FFFD05-A979-471E-8748-089EF6F472D1}"/>
    <cellStyle name="SAPBEXHLevel3X" xfId="3860" xr:uid="{4E32304E-4E4F-4C81-B148-24F83F8C0317}"/>
    <cellStyle name="SAPBEXHLevel3X 10" xfId="3861" xr:uid="{D55177CF-3FF2-4B93-8D96-884D8100ABB9}"/>
    <cellStyle name="SAPBEXHLevel3X 10 2" xfId="5476" xr:uid="{7254DCFA-B8B8-4F44-8E02-3AEDD291B146}"/>
    <cellStyle name="SAPBEXHLevel3X 10 2 2" xfId="9245" xr:uid="{818DCAEB-F40E-4BFD-9E6F-12D70B8A8953}"/>
    <cellStyle name="SAPBEXHLevel3X 10 2 2 2" xfId="30735" xr:uid="{9376FE5A-BFE4-4B3D-9EE0-3427B6252A38}"/>
    <cellStyle name="SAPBEXHLevel3X 10 2 3" xfId="26966" xr:uid="{57D0362C-33D1-4612-9559-1848BEDBCD1C}"/>
    <cellStyle name="SAPBEXHLevel3X 10 2 4" xfId="48141" xr:uid="{4DCC09D3-8B0C-4F84-BB4A-E54CB78BD8E3}"/>
    <cellStyle name="SAPBEXHLevel3X 10 3" xfId="7678" xr:uid="{57EC2B00-7CCA-4B4F-BF10-BB05D31A4252}"/>
    <cellStyle name="SAPBEXHLevel3X 10 3 2" xfId="29168" xr:uid="{A77BB472-99E5-4664-A5D0-BC6AAF4C1BBF}"/>
    <cellStyle name="SAPBEXHLevel3X 10 4" xfId="25393" xr:uid="{CBBA8E14-2E19-48C8-A716-CC706550311E}"/>
    <cellStyle name="SAPBEXHLevel3X 10 5" xfId="46405" xr:uid="{F5D73C5B-A6A6-4C49-8E72-8777A4FE8E7C}"/>
    <cellStyle name="SAPBEXHLevel3X 11" xfId="3862" xr:uid="{F4CA80C0-3806-4B6C-BD7E-374F438C414C}"/>
    <cellStyle name="SAPBEXHLevel3X 11 2" xfId="5477" xr:uid="{4C06798F-9276-4BC9-B760-3FD105FEB0D6}"/>
    <cellStyle name="SAPBEXHLevel3X 11 2 2" xfId="9246" xr:uid="{A97F94EA-335B-4984-AAFD-6C5207DE078B}"/>
    <cellStyle name="SAPBEXHLevel3X 11 2 2 2" xfId="30736" xr:uid="{35327733-A569-4926-9997-9EE531BF5CF9}"/>
    <cellStyle name="SAPBEXHLevel3X 11 2 3" xfId="26967" xr:uid="{9FD14A23-87C8-4C55-8F21-DD418920D75B}"/>
    <cellStyle name="SAPBEXHLevel3X 11 2 4" xfId="48142" xr:uid="{759C9501-CBE3-4085-8743-F3868EE3DADF}"/>
    <cellStyle name="SAPBEXHLevel3X 11 3" xfId="7679" xr:uid="{1CE2D427-A6B7-4175-B5BC-EBD794EC055A}"/>
    <cellStyle name="SAPBEXHLevel3X 11 3 2" xfId="29169" xr:uid="{B4FEB232-AC91-4C5D-900A-1CD56DD5CDDB}"/>
    <cellStyle name="SAPBEXHLevel3X 11 4" xfId="25394" xr:uid="{D10D08DB-C318-4AA0-B21F-AA7F6C251716}"/>
    <cellStyle name="SAPBEXHLevel3X 11 5" xfId="46406" xr:uid="{1DADE9AA-5D1E-4435-A639-21D376AA4DDC}"/>
    <cellStyle name="SAPBEXHLevel3X 12" xfId="3863" xr:uid="{3D361650-4934-4BDB-8DA5-D79AD0099CD6}"/>
    <cellStyle name="SAPBEXHLevel3X 12 2" xfId="5478" xr:uid="{C847314A-4298-4130-A63D-0E51DA6F6B25}"/>
    <cellStyle name="SAPBEXHLevel3X 12 2 2" xfId="9247" xr:uid="{C0A918C7-7267-4311-AD1E-BABB303675FF}"/>
    <cellStyle name="SAPBEXHLevel3X 12 2 2 2" xfId="30737" xr:uid="{E8BAA70A-D63D-4E32-A666-A8930EF42CFE}"/>
    <cellStyle name="SAPBEXHLevel3X 12 2 3" xfId="26968" xr:uid="{1794D469-D7E1-49B1-B2F2-9E4B66016820}"/>
    <cellStyle name="SAPBEXHLevel3X 12 2 4" xfId="48143" xr:uid="{D4078541-A293-4FA8-ADEB-7116A4102592}"/>
    <cellStyle name="SAPBEXHLevel3X 12 3" xfId="7680" xr:uid="{2E2990EB-40B0-4038-8892-C204DE96B16C}"/>
    <cellStyle name="SAPBEXHLevel3X 12 3 2" xfId="29170" xr:uid="{4D25120D-932A-4D73-861A-5464E6860EAF}"/>
    <cellStyle name="SAPBEXHLevel3X 12 4" xfId="25395" xr:uid="{4B110CE3-C2AE-4746-88B1-A5A03DD8AA1A}"/>
    <cellStyle name="SAPBEXHLevel3X 12 5" xfId="46407" xr:uid="{65C2E6F0-FC45-44FD-9B79-8D3A65FC10F8}"/>
    <cellStyle name="SAPBEXHLevel3X 13" xfId="3864" xr:uid="{7277C81F-3EAA-4D61-9378-C145AC6B603C}"/>
    <cellStyle name="SAPBEXHLevel3X 13 2" xfId="5479" xr:uid="{345C895F-0CD5-4A2C-A70C-E2EEB67430DF}"/>
    <cellStyle name="SAPBEXHLevel3X 13 2 2" xfId="9248" xr:uid="{CFADDBD0-A1C7-4AAE-9580-C3BCCDD90FB4}"/>
    <cellStyle name="SAPBEXHLevel3X 13 2 2 2" xfId="30738" xr:uid="{DE0AC2F0-3B09-4740-8869-928B5CC742DA}"/>
    <cellStyle name="SAPBEXHLevel3X 13 2 3" xfId="26969" xr:uid="{640671D6-B9F7-4ACB-A56E-8E8EA64B51F7}"/>
    <cellStyle name="SAPBEXHLevel3X 13 2 4" xfId="48144" xr:uid="{F3780A17-3457-4FD1-BF81-453E5A612A5B}"/>
    <cellStyle name="SAPBEXHLevel3X 13 3" xfId="7681" xr:uid="{32E85B80-58BB-4D88-B232-56C0C889380C}"/>
    <cellStyle name="SAPBEXHLevel3X 13 3 2" xfId="29171" xr:uid="{DC633AB3-069D-4907-83F6-5BD7BB0DD879}"/>
    <cellStyle name="SAPBEXHLevel3X 13 4" xfId="25396" xr:uid="{A24B8DFD-2CA4-418A-BB43-8872A4F735D8}"/>
    <cellStyle name="SAPBEXHLevel3X 13 5" xfId="46408" xr:uid="{C84CD123-67FD-43E4-BA95-CDC3147FAD8A}"/>
    <cellStyle name="SAPBEXHLevel3X 14" xfId="3865" xr:uid="{613BD32C-3AD2-4050-9272-E4E109F57255}"/>
    <cellStyle name="SAPBEXHLevel3X 14 2" xfId="5480" xr:uid="{F66666C1-16DF-4F6D-B12B-38BAD56B3CD2}"/>
    <cellStyle name="SAPBEXHLevel3X 14 2 2" xfId="9249" xr:uid="{CC899CBA-6455-4399-98FF-ABD87AD09348}"/>
    <cellStyle name="SAPBEXHLevel3X 14 2 2 2" xfId="30739" xr:uid="{84D3B3D5-982A-4AB3-99D3-B36524E21ED9}"/>
    <cellStyle name="SAPBEXHLevel3X 14 2 3" xfId="26970" xr:uid="{EB11E1FB-9141-401C-9D77-8B4C90566939}"/>
    <cellStyle name="SAPBEXHLevel3X 14 2 4" xfId="48145" xr:uid="{32E8742C-A387-47C8-AD3B-2A794CBD4165}"/>
    <cellStyle name="SAPBEXHLevel3X 14 3" xfId="7682" xr:uid="{814D84DC-18F1-41A6-ADE3-80375955EB71}"/>
    <cellStyle name="SAPBEXHLevel3X 14 3 2" xfId="29172" xr:uid="{2C7A4FC3-A053-4C82-9125-959A753CDB79}"/>
    <cellStyle name="SAPBEXHLevel3X 14 4" xfId="25397" xr:uid="{99951BA7-D9F7-4286-9ED0-1AA247E741C1}"/>
    <cellStyle name="SAPBEXHLevel3X 14 5" xfId="46409" xr:uid="{FAFB10E3-BEB8-4038-9B2A-5271C1EAE774}"/>
    <cellStyle name="SAPBEXHLevel3X 15" xfId="3866" xr:uid="{A3CEA562-7199-4917-B40D-C3E7F2B13211}"/>
    <cellStyle name="SAPBEXHLevel3X 15 2" xfId="5481" xr:uid="{21D06431-DB66-47D8-B568-F7FD982EC94C}"/>
    <cellStyle name="SAPBEXHLevel3X 15 2 2" xfId="9250" xr:uid="{11ED72D5-4B1F-493A-82A8-F52A3AAB5AAF}"/>
    <cellStyle name="SAPBEXHLevel3X 15 2 2 2" xfId="30740" xr:uid="{2F1C1CAD-73A2-4943-B17A-C9B7239830BB}"/>
    <cellStyle name="SAPBEXHLevel3X 15 2 3" xfId="26971" xr:uid="{34531402-1BAC-4187-9ECE-B6B5734F14FA}"/>
    <cellStyle name="SAPBEXHLevel3X 15 2 4" xfId="48146" xr:uid="{D0FD8125-C69A-47B3-BC7D-3081DD52B14B}"/>
    <cellStyle name="SAPBEXHLevel3X 15 3" xfId="7683" xr:uid="{C6DBCFFE-C172-47E9-9A79-57D784DED732}"/>
    <cellStyle name="SAPBEXHLevel3X 15 3 2" xfId="29173" xr:uid="{4CE915B8-F227-44B1-A531-BEF7E9F59F0D}"/>
    <cellStyle name="SAPBEXHLevel3X 15 4" xfId="25398" xr:uid="{CB862F40-18C9-417A-B96B-E8DF97336C62}"/>
    <cellStyle name="SAPBEXHLevel3X 15 5" xfId="46410" xr:uid="{78E6574A-9B6B-46D2-A76A-0393290F4E41}"/>
    <cellStyle name="SAPBEXHLevel3X 16" xfId="3867" xr:uid="{590C6994-0D59-41EA-BE8E-C7040405CEE7}"/>
    <cellStyle name="SAPBEXHLevel3X 16 2" xfId="5482" xr:uid="{38A19D3A-78C0-49BF-A250-0A4AD36900D6}"/>
    <cellStyle name="SAPBEXHLevel3X 16 2 2" xfId="9251" xr:uid="{F64599EB-5C60-4AC0-8D11-B5CFA9F121E5}"/>
    <cellStyle name="SAPBEXHLevel3X 16 2 2 2" xfId="30741" xr:uid="{F82E4281-6B60-4D31-AF17-431C447C176C}"/>
    <cellStyle name="SAPBEXHLevel3X 16 2 3" xfId="26972" xr:uid="{6CED207A-D915-49CE-8C35-2A5F83452BDA}"/>
    <cellStyle name="SAPBEXHLevel3X 16 2 4" xfId="48147" xr:uid="{D8DC6F8D-9F64-4E82-B4F8-2BEFBA5AF51C}"/>
    <cellStyle name="SAPBEXHLevel3X 16 3" xfId="7684" xr:uid="{D7D0505A-08C5-4C4F-9E9D-C3F8B145F213}"/>
    <cellStyle name="SAPBEXHLevel3X 16 3 2" xfId="29174" xr:uid="{0609FB54-9AD7-49DC-B0C1-4EB5FF3DECDD}"/>
    <cellStyle name="SAPBEXHLevel3X 16 4" xfId="25399" xr:uid="{B01DA5D6-411F-4468-B9D6-33E2F1CB35E8}"/>
    <cellStyle name="SAPBEXHLevel3X 16 5" xfId="46411" xr:uid="{76BA46CE-86FA-41AA-B4AE-63CB3CAE70BD}"/>
    <cellStyle name="SAPBEXHLevel3X 17" xfId="3868" xr:uid="{1F492761-A898-4217-A22B-11AB77D822F3}"/>
    <cellStyle name="SAPBEXHLevel3X 17 2" xfId="5483" xr:uid="{610C2F76-A623-4B7A-A837-D9695D378F08}"/>
    <cellStyle name="SAPBEXHLevel3X 17 2 2" xfId="9252" xr:uid="{63112CC5-60A7-4841-803A-5980AC392360}"/>
    <cellStyle name="SAPBEXHLevel3X 17 2 2 2" xfId="30742" xr:uid="{E04B51E4-12F0-4BFD-9D89-233654E4B2E3}"/>
    <cellStyle name="SAPBEXHLevel3X 17 2 3" xfId="26973" xr:uid="{7FB9B91E-6C1B-4C00-91FB-809C29B49933}"/>
    <cellStyle name="SAPBEXHLevel3X 17 2 4" xfId="48148" xr:uid="{584A45E8-FCEB-404B-B929-190675FB5C52}"/>
    <cellStyle name="SAPBEXHLevel3X 17 3" xfId="7685" xr:uid="{65F5A1BF-9A1A-4089-BD96-A54ED61F8325}"/>
    <cellStyle name="SAPBEXHLevel3X 17 3 2" xfId="29175" xr:uid="{45E59C9B-2560-4865-B20B-8A70EB78C22B}"/>
    <cellStyle name="SAPBEXHLevel3X 17 4" xfId="25400" xr:uid="{10C0D962-E153-465D-8253-977F0448DFB3}"/>
    <cellStyle name="SAPBEXHLevel3X 17 5" xfId="46412" xr:uid="{71AD24B7-31A5-4EFA-9B05-622CF27FA07A}"/>
    <cellStyle name="SAPBEXHLevel3X 18" xfId="3869" xr:uid="{1F721AD1-5D1D-40C3-A540-59BA4DD714BF}"/>
    <cellStyle name="SAPBEXHLevel3X 18 2" xfId="5484" xr:uid="{B5493B89-A35D-4E95-ADBA-C3ED9538C53F}"/>
    <cellStyle name="SAPBEXHLevel3X 18 2 2" xfId="9253" xr:uid="{D012F7EE-962B-4C88-81E8-8E0E865FD243}"/>
    <cellStyle name="SAPBEXHLevel3X 18 2 2 2" xfId="30743" xr:uid="{4BB057D0-A7FB-4374-AD90-C3AAF29C5798}"/>
    <cellStyle name="SAPBEXHLevel3X 18 2 3" xfId="26974" xr:uid="{0B616E63-35CA-41E7-9A0E-A2F4A497C5C8}"/>
    <cellStyle name="SAPBEXHLevel3X 18 2 4" xfId="48149" xr:uid="{D7A6BCE5-6B9A-4C82-9E74-BDDBEB5CCEC5}"/>
    <cellStyle name="SAPBEXHLevel3X 18 3" xfId="7686" xr:uid="{6F90688C-460E-458C-858B-FFFCF17221D4}"/>
    <cellStyle name="SAPBEXHLevel3X 18 3 2" xfId="29176" xr:uid="{4EE701B4-5269-4D1B-A344-27714C64E956}"/>
    <cellStyle name="SAPBEXHLevel3X 18 4" xfId="25401" xr:uid="{F7FA2AB1-2B97-4583-A0D4-DD1600144D47}"/>
    <cellStyle name="SAPBEXHLevel3X 18 5" xfId="46413" xr:uid="{A2A6B3D0-DDA8-48FD-8F7D-9337327FF541}"/>
    <cellStyle name="SAPBEXHLevel3X 19" xfId="3870" xr:uid="{2F63FA74-E97E-40C4-A217-54B038C58775}"/>
    <cellStyle name="SAPBEXHLevel3X 19 2" xfId="5485" xr:uid="{17656D64-4DAF-4052-8408-E9BA9E02B640}"/>
    <cellStyle name="SAPBEXHLevel3X 19 2 2" xfId="9254" xr:uid="{B9C4EC40-7583-44EB-87B5-2AD806C8411C}"/>
    <cellStyle name="SAPBEXHLevel3X 19 2 2 2" xfId="30744" xr:uid="{F8708E28-7598-4B54-8C58-C148AABDD4F8}"/>
    <cellStyle name="SAPBEXHLevel3X 19 2 3" xfId="26975" xr:uid="{C03E77BC-489E-482C-8781-5523D1AF5C38}"/>
    <cellStyle name="SAPBEXHLevel3X 19 2 4" xfId="48150" xr:uid="{64094189-2299-40DF-90B9-16F313412470}"/>
    <cellStyle name="SAPBEXHLevel3X 19 3" xfId="7687" xr:uid="{9DBFEF44-D67F-47BF-87A4-81CC82E66DDB}"/>
    <cellStyle name="SAPBEXHLevel3X 19 3 2" xfId="29177" xr:uid="{142FCAA6-AC53-48FC-AED4-241E9881C939}"/>
    <cellStyle name="SAPBEXHLevel3X 19 4" xfId="25402" xr:uid="{BA627BAD-A7BC-4B3C-A99C-2B2E4A03F64C}"/>
    <cellStyle name="SAPBEXHLevel3X 19 5" xfId="46414" xr:uid="{8B5FD178-7C34-4208-BD94-C2154AA25C35}"/>
    <cellStyle name="SAPBEXHLevel3X 2" xfId="3871" xr:uid="{51930B16-BBB4-4796-B981-8489BCC96FC2}"/>
    <cellStyle name="SAPBEXHLevel3X 2 2" xfId="3872" xr:uid="{47E5742E-1259-49B4-B6AC-3FBCEE28AC23}"/>
    <cellStyle name="SAPBEXHLevel3X 2 2 2" xfId="5487" xr:uid="{F5EAFC56-CD7A-4F93-BD5C-16796B719A65}"/>
    <cellStyle name="SAPBEXHLevel3X 2 2 2 2" xfId="9256" xr:uid="{A1E67317-AFD2-41BB-833F-C9BC185B0134}"/>
    <cellStyle name="SAPBEXHLevel3X 2 2 2 2 2" xfId="30746" xr:uid="{15069853-6726-4042-AC26-A472980DD3D9}"/>
    <cellStyle name="SAPBEXHLevel3X 2 2 2 3" xfId="26977" xr:uid="{D0197B3F-9A19-41E3-8D53-D8FF219CBCC1}"/>
    <cellStyle name="SAPBEXHLevel3X 2 2 2 4" xfId="48152" xr:uid="{81BF5CAA-F27D-4BA8-843F-D9E223A71D03}"/>
    <cellStyle name="SAPBEXHLevel3X 2 2 3" xfId="7689" xr:uid="{681AA844-4CFC-4EA7-A021-344E6096F174}"/>
    <cellStyle name="SAPBEXHLevel3X 2 2 3 2" xfId="29179" xr:uid="{F86C404F-F57F-43B3-93C5-69C052AB753C}"/>
    <cellStyle name="SAPBEXHLevel3X 2 2 4" xfId="25404" xr:uid="{219EE488-5147-48D6-B408-EEE6BC8A60FC}"/>
    <cellStyle name="SAPBEXHLevel3X 2 2 5" xfId="46416" xr:uid="{C46EC68F-6E34-435F-850F-53A3ED2A200F}"/>
    <cellStyle name="SAPBEXHLevel3X 2 3" xfId="5486" xr:uid="{E66EEF7B-07C9-4F0D-B5D7-9AECA720CEE4}"/>
    <cellStyle name="SAPBEXHLevel3X 2 3 2" xfId="9255" xr:uid="{828168F5-E87A-401A-B86A-2D499CEB13D8}"/>
    <cellStyle name="SAPBEXHLevel3X 2 3 2 2" xfId="30745" xr:uid="{BD70DEDC-7560-4F21-BEB5-1EA8982A7FFF}"/>
    <cellStyle name="SAPBEXHLevel3X 2 3 3" xfId="26976" xr:uid="{66FAE799-6043-46CD-92ED-BC748C99BCEF}"/>
    <cellStyle name="SAPBEXHLevel3X 2 3 4" xfId="48151" xr:uid="{81F829E4-0C31-4591-87A6-0217EFF2D00E}"/>
    <cellStyle name="SAPBEXHLevel3X 2 4" xfId="7688" xr:uid="{9E885201-07EA-42BF-A66B-0F9152D80A33}"/>
    <cellStyle name="SAPBEXHLevel3X 2 4 2" xfId="29178" xr:uid="{6683993C-F2BF-46EC-AF20-959C816A209C}"/>
    <cellStyle name="SAPBEXHLevel3X 2 5" xfId="25403" xr:uid="{E39C51DE-1DE8-4D0A-A029-825BC928AC55}"/>
    <cellStyle name="SAPBEXHLevel3X 2 6" xfId="46415" xr:uid="{DE4E7279-512B-4889-A48E-E67E16E6FB6A}"/>
    <cellStyle name="SAPBEXHLevel3X 20" xfId="3873" xr:uid="{CDF99668-FF78-492A-A059-757839706C1A}"/>
    <cellStyle name="SAPBEXHLevel3X 20 2" xfId="5488" xr:uid="{2A8A6A17-E6B4-402C-BE40-9AF97B189F20}"/>
    <cellStyle name="SAPBEXHLevel3X 20 2 2" xfId="9257" xr:uid="{3327733B-760F-4F80-AED6-352529C406FE}"/>
    <cellStyle name="SAPBEXHLevel3X 20 2 2 2" xfId="30747" xr:uid="{8CDA44D4-1D18-4073-9B7F-3DC6485BA151}"/>
    <cellStyle name="SAPBEXHLevel3X 20 2 3" xfId="26978" xr:uid="{2E95466D-7C7B-415A-9552-E95FC2A32F5A}"/>
    <cellStyle name="SAPBEXHLevel3X 20 2 4" xfId="48153" xr:uid="{2800E73E-C5AE-426E-92D7-0A81B8D7875B}"/>
    <cellStyle name="SAPBEXHLevel3X 20 3" xfId="7690" xr:uid="{8E9812AC-B136-40AA-A469-65578814EA8F}"/>
    <cellStyle name="SAPBEXHLevel3X 20 3 2" xfId="29180" xr:uid="{A7494975-437B-497F-9E3E-1CAFA99D584A}"/>
    <cellStyle name="SAPBEXHLevel3X 20 4" xfId="25405" xr:uid="{32B86FDD-EDF5-4A15-8F37-6A725306F3D0}"/>
    <cellStyle name="SAPBEXHLevel3X 20 5" xfId="46417" xr:uid="{3CD6D779-733B-4CAC-9527-2472FC073CD9}"/>
    <cellStyle name="SAPBEXHLevel3X 21" xfId="3874" xr:uid="{77D4E621-2CC0-46C9-A3BD-C22970F421CD}"/>
    <cellStyle name="SAPBEXHLevel3X 21 2" xfId="5489" xr:uid="{1D50897E-1784-47BC-958B-DA4B429CD8D2}"/>
    <cellStyle name="SAPBEXHLevel3X 21 2 2" xfId="9258" xr:uid="{E98B3114-6CF5-401B-94E9-121DF952A291}"/>
    <cellStyle name="SAPBEXHLevel3X 21 2 2 2" xfId="30748" xr:uid="{5E00A435-0B90-4870-A63A-0130EAE200A8}"/>
    <cellStyle name="SAPBEXHLevel3X 21 2 3" xfId="26979" xr:uid="{2650F07C-4F6D-4495-A199-5D5627118848}"/>
    <cellStyle name="SAPBEXHLevel3X 21 2 4" xfId="48154" xr:uid="{977D0DB6-7886-47C7-849D-532F753AE8FE}"/>
    <cellStyle name="SAPBEXHLevel3X 21 3" xfId="7691" xr:uid="{8D2F9D3F-125E-4160-BDE6-5CB0CB039B4F}"/>
    <cellStyle name="SAPBEXHLevel3X 21 3 2" xfId="29181" xr:uid="{6BBB3B13-3E1E-45B1-AD26-1D2C479C533A}"/>
    <cellStyle name="SAPBEXHLevel3X 21 4" xfId="25406" xr:uid="{21C5AACD-AB4A-4E57-8078-27F413556C7E}"/>
    <cellStyle name="SAPBEXHLevel3X 21 5" xfId="46418" xr:uid="{9836AEEC-C631-4122-A50A-F924025AED58}"/>
    <cellStyle name="SAPBEXHLevel3X 22" xfId="3875" xr:uid="{304F135E-F9EF-413E-B50E-8FC18D34F2BB}"/>
    <cellStyle name="SAPBEXHLevel3X 22 2" xfId="5490" xr:uid="{BB577872-DBD8-4C61-85E0-161A27603195}"/>
    <cellStyle name="SAPBEXHLevel3X 22 2 2" xfId="9259" xr:uid="{330378A2-A3EF-4F48-8273-832B969F4B07}"/>
    <cellStyle name="SAPBEXHLevel3X 22 2 2 2" xfId="30749" xr:uid="{5226F517-E5CC-466E-8895-B9FDF158C614}"/>
    <cellStyle name="SAPBEXHLevel3X 22 2 3" xfId="26980" xr:uid="{26877849-6028-4184-BAFA-0B46EE95359B}"/>
    <cellStyle name="SAPBEXHLevel3X 22 2 4" xfId="48155" xr:uid="{0EE61E06-138B-4712-B6C8-09CE87FDF4EE}"/>
    <cellStyle name="SAPBEXHLevel3X 22 3" xfId="7692" xr:uid="{0C80E5D6-1F42-4087-BFB5-45998AE5BB01}"/>
    <cellStyle name="SAPBEXHLevel3X 22 3 2" xfId="29182" xr:uid="{99188334-9289-4CC6-807B-00F30195A647}"/>
    <cellStyle name="SAPBEXHLevel3X 22 4" xfId="25407" xr:uid="{5B3BD1DB-AC2D-4A1A-BA18-FEB20836638E}"/>
    <cellStyle name="SAPBEXHLevel3X 22 5" xfId="46419" xr:uid="{F21ED7CA-888B-41C2-B5C2-4C877D0217BD}"/>
    <cellStyle name="SAPBEXHLevel3X 23" xfId="3876" xr:uid="{B4E4A742-FD3D-47D4-B549-0AD1D6841766}"/>
    <cellStyle name="SAPBEXHLevel3X 23 2" xfId="5491" xr:uid="{9186DC17-531A-4A35-96C5-1657A305CB07}"/>
    <cellStyle name="SAPBEXHLevel3X 23 2 2" xfId="9260" xr:uid="{B66A4C4F-A73B-40A3-84A9-B45A7A5A83F8}"/>
    <cellStyle name="SAPBEXHLevel3X 23 2 2 2" xfId="30750" xr:uid="{ABEDB2DA-8FC4-4A1D-B733-BFAEDEA0A077}"/>
    <cellStyle name="SAPBEXHLevel3X 23 2 3" xfId="26981" xr:uid="{79EFEFF1-502C-4606-A52E-F7196BA5BDC6}"/>
    <cellStyle name="SAPBEXHLevel3X 23 2 4" xfId="48156" xr:uid="{D6A733EC-5EBF-404B-AAD6-E3C2D1298415}"/>
    <cellStyle name="SAPBEXHLevel3X 23 3" xfId="7693" xr:uid="{B95EBDAC-174E-4C1C-8C80-7E464D3B8DD0}"/>
    <cellStyle name="SAPBEXHLevel3X 23 3 2" xfId="29183" xr:uid="{EAABCDD3-CB21-4FFC-9966-52839CE7E3B0}"/>
    <cellStyle name="SAPBEXHLevel3X 23 4" xfId="25408" xr:uid="{0120B69F-EC86-4653-AD21-D8F248FBB0EB}"/>
    <cellStyle name="SAPBEXHLevel3X 23 5" xfId="46420" xr:uid="{EC02B1C8-C0B8-4368-92D1-6C0F58FB1C80}"/>
    <cellStyle name="SAPBEXHLevel3X 24" xfId="3877" xr:uid="{6D53953C-23D2-43DC-9A59-A2C0D542AFF3}"/>
    <cellStyle name="SAPBEXHLevel3X 24 2" xfId="5492" xr:uid="{0423C060-8B38-4735-AC08-71B3CE821176}"/>
    <cellStyle name="SAPBEXHLevel3X 24 2 2" xfId="9261" xr:uid="{EE5E7F13-A488-494A-835B-18EC004250C9}"/>
    <cellStyle name="SAPBEXHLevel3X 24 2 2 2" xfId="30751" xr:uid="{2AB6C1FF-1524-4126-BFD1-412A630AC848}"/>
    <cellStyle name="SAPBEXHLevel3X 24 2 3" xfId="26982" xr:uid="{3D678795-31A4-4599-A3ED-A733EAB7B173}"/>
    <cellStyle name="SAPBEXHLevel3X 24 2 4" xfId="48157" xr:uid="{387A15B4-8035-4D13-8105-6EAF12E36192}"/>
    <cellStyle name="SAPBEXHLevel3X 24 3" xfId="7694" xr:uid="{339B0E9C-E12D-4F32-8AF8-C1F16A2A3F72}"/>
    <cellStyle name="SAPBEXHLevel3X 24 3 2" xfId="29184" xr:uid="{70D903A0-82B6-4ECD-8C02-A8798B2CA6E5}"/>
    <cellStyle name="SAPBEXHLevel3X 24 4" xfId="25409" xr:uid="{8AA7E952-8398-4E47-B3F2-34D4AE0C03EC}"/>
    <cellStyle name="SAPBEXHLevel3X 24 5" xfId="46421" xr:uid="{066D831A-874C-4EA1-8E0E-89EE1184B5E4}"/>
    <cellStyle name="SAPBEXHLevel3X 25" xfId="5475" xr:uid="{1EDC05B9-8161-4EF7-81FC-34F044F23A81}"/>
    <cellStyle name="SAPBEXHLevel3X 25 2" xfId="9244" xr:uid="{51581840-D7A5-4341-9187-E07076CD42F0}"/>
    <cellStyle name="SAPBEXHLevel3X 25 2 2" xfId="30734" xr:uid="{05EA3701-3B4C-46A7-BA24-49A01A4503BD}"/>
    <cellStyle name="SAPBEXHLevel3X 25 3" xfId="26965" xr:uid="{5EBE3970-C620-486E-8E97-953DD85C5705}"/>
    <cellStyle name="SAPBEXHLevel3X 25 4" xfId="48140" xr:uid="{D99F494E-4276-4724-98AD-B9317391F518}"/>
    <cellStyle name="SAPBEXHLevel3X 26" xfId="7677" xr:uid="{5B507543-EAE5-4F75-A263-272E7EFB610F}"/>
    <cellStyle name="SAPBEXHLevel3X 26 2" xfId="29167" xr:uid="{63F258F9-0182-400D-9ABC-39B647F09346}"/>
    <cellStyle name="SAPBEXHLevel3X 27" xfId="25392" xr:uid="{E091C0D1-DD73-4832-A985-A6878AB9E3BA}"/>
    <cellStyle name="SAPBEXHLevel3X 28" xfId="46404" xr:uid="{570F58BF-AD33-49FB-B3E7-3C0E31831C80}"/>
    <cellStyle name="SAPBEXHLevel3X 3" xfId="3878" xr:uid="{37840920-510C-4376-AC6C-38BFE5E32591}"/>
    <cellStyle name="SAPBEXHLevel3X 3 2" xfId="3879" xr:uid="{7B4F5FB1-AB73-4B9D-85E0-1F653840EF4B}"/>
    <cellStyle name="SAPBEXHLevel3X 3 2 2" xfId="5494" xr:uid="{C1A80334-957A-416F-9E13-FA94BD167993}"/>
    <cellStyle name="SAPBEXHLevel3X 3 2 2 2" xfId="9263" xr:uid="{077964B3-FCE5-4FBC-8BDA-4758B1131F2F}"/>
    <cellStyle name="SAPBEXHLevel3X 3 2 2 2 2" xfId="30753" xr:uid="{16AA9CDB-C726-48C8-975E-2D2B59D30D79}"/>
    <cellStyle name="SAPBEXHLevel3X 3 2 2 3" xfId="26984" xr:uid="{E639D552-FB62-49FB-898F-4BF546ADF1DC}"/>
    <cellStyle name="SAPBEXHLevel3X 3 2 2 4" xfId="48159" xr:uid="{910AC2C5-D1B6-48DD-8AE9-964D6DFC89FC}"/>
    <cellStyle name="SAPBEXHLevel3X 3 2 3" xfId="7696" xr:uid="{478D3961-7D4F-449C-8DE6-898236415106}"/>
    <cellStyle name="SAPBEXHLevel3X 3 2 3 2" xfId="29186" xr:uid="{202D7F8A-B1AC-478E-96C7-78B3DBAE4898}"/>
    <cellStyle name="SAPBEXHLevel3X 3 2 4" xfId="25411" xr:uid="{0D888BE3-DA11-4FD4-A0B6-CEB454A025FE}"/>
    <cellStyle name="SAPBEXHLevel3X 3 2 5" xfId="46423" xr:uid="{8629AE44-BAC4-4155-B5FC-F89887BA8D24}"/>
    <cellStyle name="SAPBEXHLevel3X 3 3" xfId="5493" xr:uid="{B7263B62-6B47-4DB8-BAAA-4DD10FF1EFD5}"/>
    <cellStyle name="SAPBEXHLevel3X 3 3 2" xfId="9262" xr:uid="{B9F37510-4346-4C05-9983-E1E7698E9BF2}"/>
    <cellStyle name="SAPBEXHLevel3X 3 3 2 2" xfId="30752" xr:uid="{13838BF8-54B0-40F6-8BDC-3ABB3BFF40F4}"/>
    <cellStyle name="SAPBEXHLevel3X 3 3 3" xfId="26983" xr:uid="{B186F61A-F819-43FA-9F02-3A72B6B92FF3}"/>
    <cellStyle name="SAPBEXHLevel3X 3 3 4" xfId="48158" xr:uid="{20B04A2C-B69F-4D60-B9B4-23E6CD9A7F00}"/>
    <cellStyle name="SAPBEXHLevel3X 3 4" xfId="7695" xr:uid="{B2434030-7454-4299-ABFD-64CB985DCABA}"/>
    <cellStyle name="SAPBEXHLevel3X 3 4 2" xfId="29185" xr:uid="{B2654078-268E-4D23-AB15-D2A92C4564AE}"/>
    <cellStyle name="SAPBEXHLevel3X 3 5" xfId="25410" xr:uid="{975D195F-5F67-4ACF-9953-147D59E26E47}"/>
    <cellStyle name="SAPBEXHLevel3X 3 6" xfId="46422" xr:uid="{8C507629-BB30-4E29-A473-F6531AB2DC3D}"/>
    <cellStyle name="SAPBEXHLevel3X 4" xfId="3880" xr:uid="{2977C60D-575E-40E1-8833-7B428466C4E0}"/>
    <cellStyle name="SAPBEXHLevel3X 4 2" xfId="3881" xr:uid="{18A12073-9E92-4A45-B9A1-600DD261B29C}"/>
    <cellStyle name="SAPBEXHLevel3X 4 2 2" xfId="5496" xr:uid="{087AFBF7-F9F8-4B01-88FE-0861627E9EC2}"/>
    <cellStyle name="SAPBEXHLevel3X 4 2 2 2" xfId="9265" xr:uid="{925459AF-78B6-4694-AF9F-E14309D02B8F}"/>
    <cellStyle name="SAPBEXHLevel3X 4 2 2 2 2" xfId="30755" xr:uid="{73A07E74-C887-4A35-A481-95BD37763872}"/>
    <cellStyle name="SAPBEXHLevel3X 4 2 2 3" xfId="26986" xr:uid="{5D038C13-B6E6-4922-9FD7-C6050C171CF4}"/>
    <cellStyle name="SAPBEXHLevel3X 4 2 2 4" xfId="48161" xr:uid="{6E5380F4-43D2-4619-B5D5-7CEAE2E5BA41}"/>
    <cellStyle name="SAPBEXHLevel3X 4 2 3" xfId="7698" xr:uid="{2E2C01CE-085A-4235-9CBF-E4E3EA7D00EE}"/>
    <cellStyle name="SAPBEXHLevel3X 4 2 3 2" xfId="29188" xr:uid="{0034857F-1F75-4208-A035-C39223FC9E81}"/>
    <cellStyle name="SAPBEXHLevel3X 4 2 4" xfId="25413" xr:uid="{D78D900D-0FE4-472C-9A81-9F0A76B59F29}"/>
    <cellStyle name="SAPBEXHLevel3X 4 2 5" xfId="46425" xr:uid="{4E148FDF-ED2E-4B46-A932-12702D6D3E1E}"/>
    <cellStyle name="SAPBEXHLevel3X 4 3" xfId="5495" xr:uid="{FBE78BCA-A9AD-4778-A294-49F21C77BCEF}"/>
    <cellStyle name="SAPBEXHLevel3X 4 3 2" xfId="9264" xr:uid="{11EAC9C2-6EA5-411D-95E4-05C512A30830}"/>
    <cellStyle name="SAPBEXHLevel3X 4 3 2 2" xfId="30754" xr:uid="{893DA970-1287-4718-9001-5010B6F57677}"/>
    <cellStyle name="SAPBEXHLevel3X 4 3 3" xfId="26985" xr:uid="{FE9176CC-C78F-4401-9657-0B79D4750BE5}"/>
    <cellStyle name="SAPBEXHLevel3X 4 3 4" xfId="48160" xr:uid="{37CD415D-A162-4294-8074-3E71048914C9}"/>
    <cellStyle name="SAPBEXHLevel3X 4 4" xfId="7697" xr:uid="{AED9622D-904A-4EF4-B9BD-4A3CB797FD6F}"/>
    <cellStyle name="SAPBEXHLevel3X 4 4 2" xfId="29187" xr:uid="{DC579683-4285-4224-9217-DFBCFE6065C1}"/>
    <cellStyle name="SAPBEXHLevel3X 4 5" xfId="25412" xr:uid="{9AEA94DE-E599-4C36-875F-37E754092FBB}"/>
    <cellStyle name="SAPBEXHLevel3X 4 6" xfId="46424" xr:uid="{2CC89D4D-F89F-4698-8065-515CC667E635}"/>
    <cellStyle name="SAPBEXHLevel3X 5" xfId="3882" xr:uid="{42C6A914-6A50-4DC9-AEEC-EAD5ACF57F85}"/>
    <cellStyle name="SAPBEXHLevel3X 5 2" xfId="3883" xr:uid="{9226AFAD-CA35-4ECB-A42A-05EA1C6290A7}"/>
    <cellStyle name="SAPBEXHLevel3X 5 2 2" xfId="5498" xr:uid="{0E284854-63A8-4253-B17D-51A878308B10}"/>
    <cellStyle name="SAPBEXHLevel3X 5 2 2 2" xfId="9267" xr:uid="{445A7496-79EA-4308-8920-5CD05234135B}"/>
    <cellStyle name="SAPBEXHLevel3X 5 2 2 2 2" xfId="30757" xr:uid="{38A1370C-4C9C-4FC4-9017-ADF45854B66B}"/>
    <cellStyle name="SAPBEXHLevel3X 5 2 2 3" xfId="26988" xr:uid="{5766E74F-7077-44E1-81CA-F9101C99665D}"/>
    <cellStyle name="SAPBEXHLevel3X 5 2 2 4" xfId="48163" xr:uid="{51C8235C-2A80-43E8-836F-DE92B31AADD6}"/>
    <cellStyle name="SAPBEXHLevel3X 5 2 3" xfId="7700" xr:uid="{B7AA95E2-821B-494B-A040-ADB63F0388B2}"/>
    <cellStyle name="SAPBEXHLevel3X 5 2 3 2" xfId="29190" xr:uid="{B0341419-78EC-4E6B-BBE9-0A4B2EBFE7C5}"/>
    <cellStyle name="SAPBEXHLevel3X 5 2 4" xfId="25415" xr:uid="{A723D522-7680-4101-85A1-F3C77C7D8C14}"/>
    <cellStyle name="SAPBEXHLevel3X 5 2 5" xfId="46427" xr:uid="{1E813331-5859-415C-A406-E467330B32BE}"/>
    <cellStyle name="SAPBEXHLevel3X 5 3" xfId="5497" xr:uid="{2B3CE4A7-C4BB-48C0-B69B-5EFD934755EB}"/>
    <cellStyle name="SAPBEXHLevel3X 5 3 2" xfId="9266" xr:uid="{5BD19013-E6BA-4F42-9E45-11690CA08A70}"/>
    <cellStyle name="SAPBEXHLevel3X 5 3 2 2" xfId="30756" xr:uid="{FD2898FA-A8A0-4822-80B6-0DD41FCF79D1}"/>
    <cellStyle name="SAPBEXHLevel3X 5 3 3" xfId="26987" xr:uid="{62491621-9F4B-4EE2-9597-B619B82147E6}"/>
    <cellStyle name="SAPBEXHLevel3X 5 3 4" xfId="48162" xr:uid="{237FDBA3-1830-4F73-B2F5-4B43EC90ECE9}"/>
    <cellStyle name="SAPBEXHLevel3X 5 4" xfId="7699" xr:uid="{22CD8DDC-7B5F-4036-8F9F-7CB6D8BB186C}"/>
    <cellStyle name="SAPBEXHLevel3X 5 4 2" xfId="29189" xr:uid="{E03932C7-B415-4752-A6E7-A8C746F14301}"/>
    <cellStyle name="SAPBEXHLevel3X 5 5" xfId="25414" xr:uid="{C706C1FA-95FA-4163-8E41-348EE8B7C4FF}"/>
    <cellStyle name="SAPBEXHLevel3X 5 6" xfId="46426" xr:uid="{F58D1933-BC12-4339-BE01-BADF3C78993B}"/>
    <cellStyle name="SAPBEXHLevel3X 6" xfId="3884" xr:uid="{0451082E-AB6D-4D5D-A7A3-0CD7652439E7}"/>
    <cellStyle name="SAPBEXHLevel3X 6 2" xfId="3885" xr:uid="{C336F3CC-1DF1-4C27-8B8B-89BE23A15405}"/>
    <cellStyle name="SAPBEXHLevel3X 6 2 2" xfId="5500" xr:uid="{33BFF1A9-E0C1-4B80-9083-B2242B626C98}"/>
    <cellStyle name="SAPBEXHLevel3X 6 2 2 2" xfId="9269" xr:uid="{95E834C2-E448-4A30-A8F1-E1907F4BB263}"/>
    <cellStyle name="SAPBEXHLevel3X 6 2 2 2 2" xfId="30759" xr:uid="{524A5B61-53B4-478E-A746-FB17199F2996}"/>
    <cellStyle name="SAPBEXHLevel3X 6 2 2 3" xfId="26990" xr:uid="{563D6848-951C-4C4F-A074-BBF6D2DAEDFA}"/>
    <cellStyle name="SAPBEXHLevel3X 6 2 2 4" xfId="48165" xr:uid="{ECAB20E2-5BAB-4C95-870D-5A26C31B458F}"/>
    <cellStyle name="SAPBEXHLevel3X 6 2 3" xfId="7702" xr:uid="{C455754A-FCD1-4934-8555-7B761756532E}"/>
    <cellStyle name="SAPBEXHLevel3X 6 2 3 2" xfId="29192" xr:uid="{60295865-9A63-4293-B6A5-ED9B8C869291}"/>
    <cellStyle name="SAPBEXHLevel3X 6 2 4" xfId="25417" xr:uid="{CA7FEE34-B6B6-4BF5-9CF0-1DFF507BB5A9}"/>
    <cellStyle name="SAPBEXHLevel3X 6 2 5" xfId="46429" xr:uid="{BD838BCC-6A9F-4E6A-B213-DFCF88CFE516}"/>
    <cellStyle name="SAPBEXHLevel3X 6 3" xfId="5499" xr:uid="{B33E4606-5971-414C-BA3D-B4A772932480}"/>
    <cellStyle name="SAPBEXHLevel3X 6 3 2" xfId="9268" xr:uid="{AD841114-4B4C-4007-AFC2-7A10B7CDDD3D}"/>
    <cellStyle name="SAPBEXHLevel3X 6 3 2 2" xfId="30758" xr:uid="{AD376ADE-5EED-4445-A281-E646B47C908F}"/>
    <cellStyle name="SAPBEXHLevel3X 6 3 3" xfId="26989" xr:uid="{680E1200-9D7B-4581-8A34-02202D78DB42}"/>
    <cellStyle name="SAPBEXHLevel3X 6 3 4" xfId="48164" xr:uid="{F9B40DC3-A716-4C58-8F14-CCB004DA025A}"/>
    <cellStyle name="SAPBEXHLevel3X 6 4" xfId="7701" xr:uid="{1EE39EAB-D6D0-4B40-BB3B-0F4358E494A1}"/>
    <cellStyle name="SAPBEXHLevel3X 6 4 2" xfId="29191" xr:uid="{30D70CC1-92C4-480B-AFA7-810DDEAD9012}"/>
    <cellStyle name="SAPBEXHLevel3X 6 5" xfId="25416" xr:uid="{E1231982-4A59-45A2-945E-723C916B1A55}"/>
    <cellStyle name="SAPBEXHLevel3X 6 6" xfId="46428" xr:uid="{CFDCCA1B-CD4D-4C9A-8017-15401FD921CF}"/>
    <cellStyle name="SAPBEXHLevel3X 7" xfId="3886" xr:uid="{FE40E50E-1C72-4750-965C-2A7AC25F3D8E}"/>
    <cellStyle name="SAPBEXHLevel3X 7 2" xfId="3887" xr:uid="{7344472A-5597-459F-BA60-28BF7F6D7F20}"/>
    <cellStyle name="SAPBEXHLevel3X 7 2 2" xfId="5502" xr:uid="{5875578A-4FB6-4386-803C-9AC967AF90A8}"/>
    <cellStyle name="SAPBEXHLevel3X 7 2 2 2" xfId="9271" xr:uid="{B94EE68C-53E8-4E01-B1F0-9B15F3CD0699}"/>
    <cellStyle name="SAPBEXHLevel3X 7 2 2 2 2" xfId="30761" xr:uid="{59E55F0F-E43F-42E1-8079-F346CDE1CD3A}"/>
    <cellStyle name="SAPBEXHLevel3X 7 2 2 3" xfId="26992" xr:uid="{3A48B6F3-E343-4F94-9E0C-73EA7E282E45}"/>
    <cellStyle name="SAPBEXHLevel3X 7 2 2 4" xfId="48167" xr:uid="{F030F5A2-DABC-4E91-9DE9-6DC9EDD13E8E}"/>
    <cellStyle name="SAPBEXHLevel3X 7 2 3" xfId="7704" xr:uid="{3F6C9E24-7CAC-4156-830A-C7E3FB6D5CB2}"/>
    <cellStyle name="SAPBEXHLevel3X 7 2 3 2" xfId="29194" xr:uid="{CFC2774C-5487-4837-8275-49DE5072BE9C}"/>
    <cellStyle name="SAPBEXHLevel3X 7 2 4" xfId="25419" xr:uid="{976F0B84-680B-4E99-B760-B7A248F48BFE}"/>
    <cellStyle name="SAPBEXHLevel3X 7 2 5" xfId="46431" xr:uid="{87E298DA-FB20-4038-93DB-8B5C65C34022}"/>
    <cellStyle name="SAPBEXHLevel3X 7 3" xfId="5501" xr:uid="{30D10D57-2C36-4FDF-934E-B24D73D87F57}"/>
    <cellStyle name="SAPBEXHLevel3X 7 3 2" xfId="9270" xr:uid="{F1C3408C-799E-4279-9BEA-6A0834209DC0}"/>
    <cellStyle name="SAPBEXHLevel3X 7 3 2 2" xfId="30760" xr:uid="{3D482D5C-5A34-43BA-B339-025742E7348F}"/>
    <cellStyle name="SAPBEXHLevel3X 7 3 3" xfId="26991" xr:uid="{CFD3CA75-23C4-408D-B6E0-61FFAC747535}"/>
    <cellStyle name="SAPBEXHLevel3X 7 3 4" xfId="48166" xr:uid="{09F6FC90-B890-4FFF-B253-B3ED4EAE5F2D}"/>
    <cellStyle name="SAPBEXHLevel3X 7 4" xfId="7703" xr:uid="{30C1A713-E55B-40B3-8028-E9FC7519DFA6}"/>
    <cellStyle name="SAPBEXHLevel3X 7 4 2" xfId="29193" xr:uid="{586AA336-BB00-4F4A-91A7-807487FAB4CA}"/>
    <cellStyle name="SAPBEXHLevel3X 7 5" xfId="25418" xr:uid="{1C59D655-C0CA-44D4-807E-7077FD6D0467}"/>
    <cellStyle name="SAPBEXHLevel3X 7 6" xfId="46430" xr:uid="{47D7923E-F80E-4F61-B0B0-44AE8FA1F9B4}"/>
    <cellStyle name="SAPBEXHLevel3X 8" xfId="3888" xr:uid="{E3465267-DF28-4BA8-98E4-BC1D67428DBA}"/>
    <cellStyle name="SAPBEXHLevel3X 8 2" xfId="3889" xr:uid="{37B0DC3A-E89F-4910-80C2-D1FB15BF2BA0}"/>
    <cellStyle name="SAPBEXHLevel3X 8 2 2" xfId="5504" xr:uid="{391F11C1-51FE-4486-8177-0EB60DB021D3}"/>
    <cellStyle name="SAPBEXHLevel3X 8 2 2 2" xfId="9273" xr:uid="{632E59FC-B7FB-4289-A732-8C246AAA528D}"/>
    <cellStyle name="SAPBEXHLevel3X 8 2 2 2 2" xfId="30763" xr:uid="{8FF59670-84B5-47C6-B7DB-0CAE28ADACE2}"/>
    <cellStyle name="SAPBEXHLevel3X 8 2 2 3" xfId="26994" xr:uid="{3487DD81-8FE8-472A-8F22-9247D475D2B9}"/>
    <cellStyle name="SAPBEXHLevel3X 8 2 2 4" xfId="48169" xr:uid="{094B30BE-D8C6-42F0-BF4D-096EAD138A8D}"/>
    <cellStyle name="SAPBEXHLevel3X 8 2 3" xfId="7706" xr:uid="{18BA9B3D-90E9-469F-8A25-7A82AF284044}"/>
    <cellStyle name="SAPBEXHLevel3X 8 2 3 2" xfId="29196" xr:uid="{5A887670-D2A0-4B03-8F73-6CB153384FDF}"/>
    <cellStyle name="SAPBEXHLevel3X 8 2 4" xfId="25421" xr:uid="{4AAB773E-9CAA-4908-B077-909B802730E6}"/>
    <cellStyle name="SAPBEXHLevel3X 8 2 5" xfId="46433" xr:uid="{6DCB786B-909E-4F33-8988-BEDF03082FFC}"/>
    <cellStyle name="SAPBEXHLevel3X 8 3" xfId="5503" xr:uid="{E83F3102-6E50-44F3-AC70-1E91A203544A}"/>
    <cellStyle name="SAPBEXHLevel3X 8 3 2" xfId="9272" xr:uid="{E281E76B-DFE5-4598-8AE6-81DA6167789D}"/>
    <cellStyle name="SAPBEXHLevel3X 8 3 2 2" xfId="30762" xr:uid="{18CE02B9-3139-45AE-8EA7-814E9D8AD2E1}"/>
    <cellStyle name="SAPBEXHLevel3X 8 3 3" xfId="26993" xr:uid="{49E09CC7-1095-4B84-B76C-D39CDF936C5B}"/>
    <cellStyle name="SAPBEXHLevel3X 8 3 4" xfId="48168" xr:uid="{B25DF839-F3FD-4581-ABDA-D0808FCF1DD8}"/>
    <cellStyle name="SAPBEXHLevel3X 8 4" xfId="7705" xr:uid="{F2CD8909-FD3A-4AF0-833E-AFD6E2D24004}"/>
    <cellStyle name="SAPBEXHLevel3X 8 4 2" xfId="29195" xr:uid="{894C5766-D424-458F-94B0-E86FBAFB5F33}"/>
    <cellStyle name="SAPBEXHLevel3X 8 5" xfId="25420" xr:uid="{FEDB80F0-E05E-43CD-9823-02A56DDD1B1C}"/>
    <cellStyle name="SAPBEXHLevel3X 8 6" xfId="46432" xr:uid="{7C80DA06-4193-49A0-8119-CC32FE39CD87}"/>
    <cellStyle name="SAPBEXHLevel3X 9" xfId="3890" xr:uid="{E956CF6A-E11E-4D8A-A60B-5A770B6853F0}"/>
    <cellStyle name="SAPBEXHLevel3X 9 2" xfId="3891" xr:uid="{0536D27C-BF28-4A1E-B2A4-BA8A88F9D47C}"/>
    <cellStyle name="SAPBEXHLevel3X 9 2 2" xfId="5506" xr:uid="{575EE072-7C79-4C08-9C5E-5F2D18138D83}"/>
    <cellStyle name="SAPBEXHLevel3X 9 2 2 2" xfId="9275" xr:uid="{C8A5DE38-DC28-4A42-888C-4BCE683E8B82}"/>
    <cellStyle name="SAPBEXHLevel3X 9 2 2 2 2" xfId="30765" xr:uid="{AFBBDB23-CAB5-4B54-B358-6938D59B55E6}"/>
    <cellStyle name="SAPBEXHLevel3X 9 2 2 3" xfId="26996" xr:uid="{C26A922C-4FD0-48FC-ACDF-083136520C81}"/>
    <cellStyle name="SAPBEXHLevel3X 9 2 2 4" xfId="48171" xr:uid="{DB755D8C-A56E-44CD-9E61-97717FF849F3}"/>
    <cellStyle name="SAPBEXHLevel3X 9 2 3" xfId="7708" xr:uid="{456B0B21-5ED1-49D4-816F-5C8EAF057941}"/>
    <cellStyle name="SAPBEXHLevel3X 9 2 3 2" xfId="29198" xr:uid="{25740EB7-6FD4-4959-8AE3-DD204182A9B4}"/>
    <cellStyle name="SAPBEXHLevel3X 9 2 4" xfId="25423" xr:uid="{A976C638-0ADE-43A8-9BDB-DB66E8E68931}"/>
    <cellStyle name="SAPBEXHLevel3X 9 2 5" xfId="46435" xr:uid="{70165AA1-A91E-4BB5-BEEF-1388A8C650BB}"/>
    <cellStyle name="SAPBEXHLevel3X 9 3" xfId="5505" xr:uid="{ACF94BD9-6159-4AA1-A49F-1658C764C4CA}"/>
    <cellStyle name="SAPBEXHLevel3X 9 3 2" xfId="9274" xr:uid="{E1B35CBA-D35E-4855-877C-6D4456CA22D2}"/>
    <cellStyle name="SAPBEXHLevel3X 9 3 2 2" xfId="30764" xr:uid="{AAD7A387-BF9A-4521-965D-0A2976C608D4}"/>
    <cellStyle name="SAPBEXHLevel3X 9 3 3" xfId="26995" xr:uid="{C4D61179-DDD5-4FAE-9E95-FD2B91469CC3}"/>
    <cellStyle name="SAPBEXHLevel3X 9 3 4" xfId="48170" xr:uid="{0F694E42-30FC-4848-B846-B695750383CD}"/>
    <cellStyle name="SAPBEXHLevel3X 9 4" xfId="7707" xr:uid="{844D398F-ACB5-47E1-AFD1-CD19B9D4CD31}"/>
    <cellStyle name="SAPBEXHLevel3X 9 4 2" xfId="29197" xr:uid="{79844EFE-9D82-48F4-97DA-9C6100A9E24F}"/>
    <cellStyle name="SAPBEXHLevel3X 9 5" xfId="25422" xr:uid="{409614FA-5FCA-462C-BCEA-5C27A56EEBF6}"/>
    <cellStyle name="SAPBEXHLevel3X 9 6" xfId="46434" xr:uid="{5BD7BA5D-4B5D-47D4-8088-B1453AF3B5EC}"/>
    <cellStyle name="SAPBEXresData" xfId="3892" xr:uid="{8B8DE69B-0B26-43EF-B11C-C1DBA8E15601}"/>
    <cellStyle name="SAPBEXresData 10" xfId="3893" xr:uid="{F8E9AB86-490C-4086-9D37-162203625485}"/>
    <cellStyle name="SAPBEXresData 10 2" xfId="5508" xr:uid="{DB204A25-1D57-4C11-A341-A1D82BE2D6FE}"/>
    <cellStyle name="SAPBEXresData 10 2 2" xfId="9277" xr:uid="{D19386A2-C0BA-4527-98FC-F7199392C089}"/>
    <cellStyle name="SAPBEXresData 10 2 2 2" xfId="30767" xr:uid="{4DD0402D-0E90-406B-93EB-B7FB79CBF3CF}"/>
    <cellStyle name="SAPBEXresData 10 2 3" xfId="26998" xr:uid="{E3E29D4D-7E32-46D6-B546-083B1319575F}"/>
    <cellStyle name="SAPBEXresData 10 2 4" xfId="48173" xr:uid="{63E77108-B77B-40F2-8756-D2B6F92FAD08}"/>
    <cellStyle name="SAPBEXresData 10 3" xfId="7710" xr:uid="{C4867B49-4531-4D63-A7A7-82FB9038064B}"/>
    <cellStyle name="SAPBEXresData 10 3 2" xfId="29200" xr:uid="{8AE64BD6-B390-4EDE-8814-085877757F30}"/>
    <cellStyle name="SAPBEXresData 10 4" xfId="25425" xr:uid="{8BBDBE16-AA3C-43B9-9FCC-65BF0FF9D62D}"/>
    <cellStyle name="SAPBEXresData 10 5" xfId="46437" xr:uid="{F4EAE28B-ADF4-44C2-B865-83CD4B906380}"/>
    <cellStyle name="SAPBEXresData 11" xfId="3894" xr:uid="{BABEAB70-BD61-4579-B56E-CCF8EEAFA7A6}"/>
    <cellStyle name="SAPBEXresData 11 2" xfId="5509" xr:uid="{C202E4F2-CBEB-4DA6-9AEF-0681A76C8F67}"/>
    <cellStyle name="SAPBEXresData 11 2 2" xfId="9278" xr:uid="{37707BB1-2D2F-44F0-B1A4-1B665E8906BF}"/>
    <cellStyle name="SAPBEXresData 11 2 2 2" xfId="30768" xr:uid="{BF416911-A5C4-4369-A2F0-F968247870DD}"/>
    <cellStyle name="SAPBEXresData 11 2 3" xfId="26999" xr:uid="{C7D3573D-A5CF-4AD7-BA10-602AE166D2E5}"/>
    <cellStyle name="SAPBEXresData 11 2 4" xfId="48174" xr:uid="{283F1649-68EC-4A05-AF85-6B03D51074F0}"/>
    <cellStyle name="SAPBEXresData 11 3" xfId="7711" xr:uid="{C90377C5-D673-4F4A-AE8B-449D611CDACF}"/>
    <cellStyle name="SAPBEXresData 11 3 2" xfId="29201" xr:uid="{B150C76C-F805-4591-8B80-14584746942A}"/>
    <cellStyle name="SAPBEXresData 11 4" xfId="25426" xr:uid="{E5315E0A-9626-44FC-9E4A-74C7F1331998}"/>
    <cellStyle name="SAPBEXresData 11 5" xfId="46438" xr:uid="{5BB41CE9-2679-4C73-B03B-ACB05DF1D22F}"/>
    <cellStyle name="SAPBEXresData 12" xfId="3895" xr:uid="{560344A2-03A2-4162-8E4F-885C36A86266}"/>
    <cellStyle name="SAPBEXresData 12 2" xfId="5510" xr:uid="{E0626B3D-203B-4DAE-B102-CD3A885CBCAB}"/>
    <cellStyle name="SAPBEXresData 12 2 2" xfId="9279" xr:uid="{269CF017-7E85-422B-BABE-38D0F7215DC3}"/>
    <cellStyle name="SAPBEXresData 12 2 2 2" xfId="30769" xr:uid="{D589F490-6BEC-4EFB-B621-566053964E9A}"/>
    <cellStyle name="SAPBEXresData 12 2 3" xfId="27000" xr:uid="{55633E9C-22B4-4D28-A7C3-998E2DA47956}"/>
    <cellStyle name="SAPBEXresData 12 2 4" xfId="48175" xr:uid="{BCC879D0-1603-45AE-816A-807FE8E99129}"/>
    <cellStyle name="SAPBEXresData 12 3" xfId="7712" xr:uid="{D46B0F4E-9F0A-4451-966F-090E65FD0572}"/>
    <cellStyle name="SAPBEXresData 12 3 2" xfId="29202" xr:uid="{86F03BE5-B11F-4E7A-B0DE-682B1CF301E2}"/>
    <cellStyle name="SAPBEXresData 12 4" xfId="25427" xr:uid="{75946E70-0D29-4C8F-9861-8387944608EF}"/>
    <cellStyle name="SAPBEXresData 12 5" xfId="46439" xr:uid="{1546DB57-984A-4482-89BF-42C670130273}"/>
    <cellStyle name="SAPBEXresData 13" xfId="3896" xr:uid="{A8519B09-3625-4C12-9FEE-318A7656A64D}"/>
    <cellStyle name="SAPBEXresData 13 2" xfId="5511" xr:uid="{BA1A7949-74A6-4E3B-A3B5-35446DD0B376}"/>
    <cellStyle name="SAPBEXresData 13 2 2" xfId="9280" xr:uid="{456653B5-F36A-4C29-B903-6DF7E3CB0EFE}"/>
    <cellStyle name="SAPBEXresData 13 2 2 2" xfId="30770" xr:uid="{71CFF1C1-EAFF-43BD-8058-97314BCC465B}"/>
    <cellStyle name="SAPBEXresData 13 2 3" xfId="27001" xr:uid="{255ECA9D-77E9-4C6E-91A7-570E9A8F8207}"/>
    <cellStyle name="SAPBEXresData 13 2 4" xfId="48176" xr:uid="{F54DF766-C5A5-43AD-B097-E000AE5399A3}"/>
    <cellStyle name="SAPBEXresData 13 3" xfId="7713" xr:uid="{E2A0FA18-D934-436B-87D0-AE2A5AA2ECD7}"/>
    <cellStyle name="SAPBEXresData 13 3 2" xfId="29203" xr:uid="{9C69FDC9-D53E-43B5-A6BD-84D5656D9060}"/>
    <cellStyle name="SAPBEXresData 13 4" xfId="25428" xr:uid="{6B3143A9-5EF6-4DCD-9A9C-EBCFA80D5B39}"/>
    <cellStyle name="SAPBEXresData 13 5" xfId="46440" xr:uid="{67645BEC-9DA2-4356-8165-0A9E02C93F10}"/>
    <cellStyle name="SAPBEXresData 14" xfId="3897" xr:uid="{CBC19B8F-B928-449F-B17E-9764BB7BA1C5}"/>
    <cellStyle name="SAPBEXresData 14 2" xfId="5512" xr:uid="{A3ED5168-E199-422B-ACB4-72E6E04F693B}"/>
    <cellStyle name="SAPBEXresData 14 2 2" xfId="9281" xr:uid="{86D6167C-9D77-45AE-9DE3-C0CA82B1B127}"/>
    <cellStyle name="SAPBEXresData 14 2 2 2" xfId="30771" xr:uid="{81FC4F03-AC5F-4BC5-B58C-33DEB5B6D1E7}"/>
    <cellStyle name="SAPBEXresData 14 2 3" xfId="27002" xr:uid="{B11DF711-2A9D-43F7-B004-67237B0703A2}"/>
    <cellStyle name="SAPBEXresData 14 2 4" xfId="48177" xr:uid="{A63224C3-FF81-4670-BD9A-7BE39942BD0F}"/>
    <cellStyle name="SAPBEXresData 14 3" xfId="7714" xr:uid="{E3361EE7-981F-4BA8-902C-4B16CAFF80FE}"/>
    <cellStyle name="SAPBEXresData 14 3 2" xfId="29204" xr:uid="{56C26319-4A00-4F8C-A81D-EAAA2FCC3297}"/>
    <cellStyle name="SAPBEXresData 14 4" xfId="25429" xr:uid="{9DC3985A-643E-4AF1-895D-1466614C72D6}"/>
    <cellStyle name="SAPBEXresData 14 5" xfId="46441" xr:uid="{6C4775FA-76A3-4074-BD05-EF0240D2B731}"/>
    <cellStyle name="SAPBEXresData 15" xfId="3898" xr:uid="{60C12206-DB59-4A17-BD29-A4A1C726C502}"/>
    <cellStyle name="SAPBEXresData 15 2" xfId="5513" xr:uid="{8DF71A73-B9CA-4BE4-9D2C-C4A58DFEED83}"/>
    <cellStyle name="SAPBEXresData 15 2 2" xfId="9282" xr:uid="{CD330A5B-AA81-49DD-9886-F08783DC079D}"/>
    <cellStyle name="SAPBEXresData 15 2 2 2" xfId="30772" xr:uid="{7026F8CE-31A5-408F-9127-2F7363DDC429}"/>
    <cellStyle name="SAPBEXresData 15 2 3" xfId="27003" xr:uid="{7F891661-918D-40D3-A6D5-CF80864E8972}"/>
    <cellStyle name="SAPBEXresData 15 2 4" xfId="48178" xr:uid="{CFCDF648-8A4B-4D24-AE1A-1821AC2266AE}"/>
    <cellStyle name="SAPBEXresData 15 3" xfId="7715" xr:uid="{EDEA4F86-FEB6-48C0-A985-EA69B4778304}"/>
    <cellStyle name="SAPBEXresData 15 3 2" xfId="29205" xr:uid="{60EE7321-CC7B-432D-8F80-C734190F8593}"/>
    <cellStyle name="SAPBEXresData 15 4" xfId="25430" xr:uid="{77276127-086D-4484-A007-2A624C7C0468}"/>
    <cellStyle name="SAPBEXresData 15 5" xfId="46442" xr:uid="{E51BF1B7-92D2-4E70-993E-9D0A19214118}"/>
    <cellStyle name="SAPBEXresData 16" xfId="3899" xr:uid="{5FB8F3F8-E629-42A0-B09A-FC1E44853D2C}"/>
    <cellStyle name="SAPBEXresData 16 2" xfId="5514" xr:uid="{B70A6C1D-71E8-4430-953F-C3D8DFA9705E}"/>
    <cellStyle name="SAPBEXresData 16 2 2" xfId="9283" xr:uid="{F251827A-96AA-41FF-87D2-A76BBCD36AFE}"/>
    <cellStyle name="SAPBEXresData 16 2 2 2" xfId="30773" xr:uid="{C543509A-C6CD-471A-A8D9-76286DD38C63}"/>
    <cellStyle name="SAPBEXresData 16 2 3" xfId="27004" xr:uid="{F96A4F1D-04A4-421C-8BEB-F3E4613C15DB}"/>
    <cellStyle name="SAPBEXresData 16 2 4" xfId="48179" xr:uid="{B460887F-AEA4-40F0-B2CF-99B196DBCF1A}"/>
    <cellStyle name="SAPBEXresData 16 3" xfId="7716" xr:uid="{18C20D5B-BF99-4F47-A0B9-B3A81B0E8430}"/>
    <cellStyle name="SAPBEXresData 16 3 2" xfId="29206" xr:uid="{18E0E834-2DF2-429A-818E-80DB6BDDD4D6}"/>
    <cellStyle name="SAPBEXresData 16 4" xfId="25431" xr:uid="{935A4658-0ECF-490B-9F92-7A2E408B0401}"/>
    <cellStyle name="SAPBEXresData 16 5" xfId="46443" xr:uid="{6D446FF8-2A98-4125-BC76-E3E9C36BDE25}"/>
    <cellStyle name="SAPBEXresData 17" xfId="3900" xr:uid="{54D3CDE2-CBB9-414E-B85D-D157E12B45B1}"/>
    <cellStyle name="SAPBEXresData 17 2" xfId="5515" xr:uid="{81EA66F4-4AAE-466D-B568-27371C3E4381}"/>
    <cellStyle name="SAPBEXresData 17 2 2" xfId="9284" xr:uid="{3DFB8390-A006-40A5-AFD4-EB821345B1CE}"/>
    <cellStyle name="SAPBEXresData 17 2 2 2" xfId="30774" xr:uid="{A8BFBD88-D83F-4EA4-BC8B-22C93F20BCFA}"/>
    <cellStyle name="SAPBEXresData 17 2 3" xfId="27005" xr:uid="{81FBF326-1846-47A1-AB77-2260223422EB}"/>
    <cellStyle name="SAPBEXresData 17 2 4" xfId="48180" xr:uid="{BD8A2FF5-1523-4766-8ECF-07CDEECBCEAC}"/>
    <cellStyle name="SAPBEXresData 17 3" xfId="7717" xr:uid="{330BB32D-A952-472E-ACDE-DCCEDF53E24A}"/>
    <cellStyle name="SAPBEXresData 17 3 2" xfId="29207" xr:uid="{E86C92E6-B84A-4DDB-8A2D-09F6FDD5CF4E}"/>
    <cellStyle name="SAPBEXresData 17 4" xfId="25432" xr:uid="{45CEB49C-63C5-4C71-B306-475F001A40FA}"/>
    <cellStyle name="SAPBEXresData 17 5" xfId="46444" xr:uid="{3E74EF04-305F-4DA1-AF10-68CE5F091927}"/>
    <cellStyle name="SAPBEXresData 18" xfId="3901" xr:uid="{CA6F5A06-103C-483E-9D3A-8D3E9F00C474}"/>
    <cellStyle name="SAPBEXresData 18 2" xfId="5516" xr:uid="{AB39AD0B-7CD8-452A-A649-776EDE7F425A}"/>
    <cellStyle name="SAPBEXresData 18 2 2" xfId="9285" xr:uid="{5B58B3C3-665D-4B25-A8FC-ADEE99DE7591}"/>
    <cellStyle name="SAPBEXresData 18 2 2 2" xfId="30775" xr:uid="{CB2D17A1-F576-406C-B5C8-DBFFCEEB3E47}"/>
    <cellStyle name="SAPBEXresData 18 2 3" xfId="27006" xr:uid="{A50D9D08-1313-4E91-B476-F465CC2A0A42}"/>
    <cellStyle name="SAPBEXresData 18 2 4" xfId="48181" xr:uid="{D9F31EE7-110E-4A9E-9077-258CDFB17FE8}"/>
    <cellStyle name="SAPBEXresData 18 3" xfId="7718" xr:uid="{69558375-D058-4B3B-8E45-259CC2E9113C}"/>
    <cellStyle name="SAPBEXresData 18 3 2" xfId="29208" xr:uid="{E638D8B4-156F-453F-919C-9D2EE1E5F082}"/>
    <cellStyle name="SAPBEXresData 18 4" xfId="25433" xr:uid="{957E6CE9-DB5F-4003-8D85-1F3F15563F65}"/>
    <cellStyle name="SAPBEXresData 18 5" xfId="46445" xr:uid="{CCD91CA5-06E7-4D5D-9678-9656F76EE4CD}"/>
    <cellStyle name="SAPBEXresData 19" xfId="3902" xr:uid="{985702A0-11CD-472D-91BF-379068A5CA3B}"/>
    <cellStyle name="SAPBEXresData 19 2" xfId="5517" xr:uid="{ADF19D09-5AA6-4EE2-A0CA-88973BE1CB29}"/>
    <cellStyle name="SAPBEXresData 19 2 2" xfId="9286" xr:uid="{C98A3F3A-78BF-430C-B40D-AB9F3EA682B3}"/>
    <cellStyle name="SAPBEXresData 19 2 2 2" xfId="30776" xr:uid="{48FB5D21-8245-4B4C-A9F1-64FBCE6B29CF}"/>
    <cellStyle name="SAPBEXresData 19 2 3" xfId="27007" xr:uid="{0E08BD5E-F649-4622-829D-58E4C07BD677}"/>
    <cellStyle name="SAPBEXresData 19 2 4" xfId="48182" xr:uid="{0F91023A-FD4B-401A-A003-92265AF6AB59}"/>
    <cellStyle name="SAPBEXresData 19 3" xfId="7719" xr:uid="{F79E334D-435E-4C1A-AEF7-4C503CE7AE2E}"/>
    <cellStyle name="SAPBEXresData 19 3 2" xfId="29209" xr:uid="{CA69BC2C-B161-4D14-8CED-CB030EC2E02C}"/>
    <cellStyle name="SAPBEXresData 19 4" xfId="25434" xr:uid="{F7FA1BC2-531C-4461-9582-AA34A1270750}"/>
    <cellStyle name="SAPBEXresData 19 5" xfId="46446" xr:uid="{0AF7A84D-2085-4711-AE87-7E3A59665D36}"/>
    <cellStyle name="SAPBEXresData 2" xfId="3903" xr:uid="{905452E6-8C33-4AF2-9ACB-4FB85C0C4B92}"/>
    <cellStyle name="SAPBEXresData 2 2" xfId="3904" xr:uid="{79953819-8B15-4EBE-AC58-C2A3137C297E}"/>
    <cellStyle name="SAPBEXresData 2 2 2" xfId="5519" xr:uid="{F4947711-60C1-4635-BDC8-0D75D053CAAD}"/>
    <cellStyle name="SAPBEXresData 2 2 2 2" xfId="9288" xr:uid="{833779DF-97FE-4120-BFE6-3E8E9D9461AD}"/>
    <cellStyle name="SAPBEXresData 2 2 2 2 2" xfId="30778" xr:uid="{8850E063-8A29-4C03-80D6-2DE8B2DA7FDD}"/>
    <cellStyle name="SAPBEXresData 2 2 2 3" xfId="27009" xr:uid="{EB8A5EE3-172B-49AE-9D26-89B00BD1E961}"/>
    <cellStyle name="SAPBEXresData 2 2 2 4" xfId="48184" xr:uid="{EA688D09-00E1-47AC-B15D-7DD844B625D6}"/>
    <cellStyle name="SAPBEXresData 2 2 3" xfId="7721" xr:uid="{4D7A0662-41E8-4F73-8FEB-08F520F2B674}"/>
    <cellStyle name="SAPBEXresData 2 2 3 2" xfId="29211" xr:uid="{CB24D69E-4E64-47E7-9E1C-AC475D54F468}"/>
    <cellStyle name="SAPBEXresData 2 2 4" xfId="25436" xr:uid="{9222D4B2-CD85-401D-9F11-D2AD15ADB8F8}"/>
    <cellStyle name="SAPBEXresData 2 2 5" xfId="46448" xr:uid="{149E94D1-1449-4EA0-ADD2-83EFA7560362}"/>
    <cellStyle name="SAPBEXresData 2 3" xfId="5518" xr:uid="{FB4F71A8-EAD4-4359-8B00-1259759822EE}"/>
    <cellStyle name="SAPBEXresData 2 3 2" xfId="9287" xr:uid="{21F77303-A106-438C-8B2A-EB2386BDA0D3}"/>
    <cellStyle name="SAPBEXresData 2 3 2 2" xfId="30777" xr:uid="{7A1193F6-C6C0-410E-8F87-273813944877}"/>
    <cellStyle name="SAPBEXresData 2 3 3" xfId="27008" xr:uid="{AB3AE7E5-B318-4CB2-A3D9-8F27C265CB28}"/>
    <cellStyle name="SAPBEXresData 2 3 4" xfId="48183" xr:uid="{C3FDAD44-EE74-4079-8734-77F4A9728B1B}"/>
    <cellStyle name="SAPBEXresData 2 4" xfId="7720" xr:uid="{1BCEAA5D-12D6-4D82-B335-4E1F8EB4BCD1}"/>
    <cellStyle name="SAPBEXresData 2 4 2" xfId="29210" xr:uid="{80C8E3E5-E2B3-4285-8B99-54A516760CB4}"/>
    <cellStyle name="SAPBEXresData 2 5" xfId="25435" xr:uid="{8BCF4A98-4E1D-4B0F-B121-4A04F788B89F}"/>
    <cellStyle name="SAPBEXresData 2 6" xfId="46447" xr:uid="{96988D69-8A97-4344-94C7-1AA3FEC477F0}"/>
    <cellStyle name="SAPBEXresData 20" xfId="3905" xr:uid="{14AA0B11-6B50-436E-A283-41BBE36581AB}"/>
    <cellStyle name="SAPBEXresData 20 2" xfId="5520" xr:uid="{11E39586-AF6F-423D-9FFC-0262615E5929}"/>
    <cellStyle name="SAPBEXresData 20 2 2" xfId="9289" xr:uid="{69A02493-423F-426C-8A64-FCBD0A56D18B}"/>
    <cellStyle name="SAPBEXresData 20 2 2 2" xfId="30779" xr:uid="{04908901-6E83-482C-8FC5-D08251C03B64}"/>
    <cellStyle name="SAPBEXresData 20 2 3" xfId="27010" xr:uid="{04A51BE5-8238-4250-97A7-06E771FC1F57}"/>
    <cellStyle name="SAPBEXresData 20 2 4" xfId="48185" xr:uid="{55733401-9390-4DF3-B6E0-FB603B8AB470}"/>
    <cellStyle name="SAPBEXresData 20 3" xfId="7722" xr:uid="{67FAEBF9-59A1-41BA-8172-A35145546AB9}"/>
    <cellStyle name="SAPBEXresData 20 3 2" xfId="29212" xr:uid="{AA20E0DE-CADE-42B2-84EA-93330284CED2}"/>
    <cellStyle name="SAPBEXresData 20 4" xfId="25437" xr:uid="{66C43C55-1E0E-4DAE-9005-634671E8B9BE}"/>
    <cellStyle name="SAPBEXresData 20 5" xfId="46449" xr:uid="{0AA8D741-EE57-452E-ACA2-E4CC8D4AFA5D}"/>
    <cellStyle name="SAPBEXresData 21" xfId="3906" xr:uid="{7D22A642-0EE6-4529-B371-7E34C58084D2}"/>
    <cellStyle name="SAPBEXresData 21 2" xfId="5521" xr:uid="{228FE3F2-E376-4360-8EE6-F97F32063E55}"/>
    <cellStyle name="SAPBEXresData 21 2 2" xfId="9290" xr:uid="{D8FD8261-4AB1-45CB-A677-92D55388A062}"/>
    <cellStyle name="SAPBEXresData 21 2 2 2" xfId="30780" xr:uid="{E82AFC9D-100F-43BA-A5AB-F923202A9B28}"/>
    <cellStyle name="SAPBEXresData 21 2 3" xfId="27011" xr:uid="{F821781B-E769-49DF-9C62-AD6190C35969}"/>
    <cellStyle name="SAPBEXresData 21 2 4" xfId="48186" xr:uid="{E49E8D8B-2937-4A31-AD11-DBB19F0F086C}"/>
    <cellStyle name="SAPBEXresData 21 3" xfId="7723" xr:uid="{1C6D92D0-C40D-4801-85EE-A308CF967C61}"/>
    <cellStyle name="SAPBEXresData 21 3 2" xfId="29213" xr:uid="{8AAB9CCA-8D7A-4977-B8D1-40A21B3354A5}"/>
    <cellStyle name="SAPBEXresData 21 4" xfId="25438" xr:uid="{9513ACB2-8B88-420F-8DD7-E00537F61999}"/>
    <cellStyle name="SAPBEXresData 21 5" xfId="46450" xr:uid="{0D9CB8BF-EC46-4764-9058-2D356E4EEE93}"/>
    <cellStyle name="SAPBEXresData 22" xfId="3907" xr:uid="{C85A30F3-6087-4745-88C7-C090E52EAB00}"/>
    <cellStyle name="SAPBEXresData 22 2" xfId="5522" xr:uid="{F60861EA-8F0A-4E3D-B120-466E8C8B7CFA}"/>
    <cellStyle name="SAPBEXresData 22 2 2" xfId="9291" xr:uid="{7037F828-FE64-427D-9D0D-D4AFA7279FF0}"/>
    <cellStyle name="SAPBEXresData 22 2 2 2" xfId="30781" xr:uid="{12C2E953-CF6C-4D73-B9A9-B46BCAB1CF10}"/>
    <cellStyle name="SAPBEXresData 22 2 3" xfId="27012" xr:uid="{F59E0EE8-C407-41AB-8D33-C5F6EB00C45E}"/>
    <cellStyle name="SAPBEXresData 22 2 4" xfId="48187" xr:uid="{A8AF77E4-0961-49F1-954C-A7A754FBF593}"/>
    <cellStyle name="SAPBEXresData 22 3" xfId="7724" xr:uid="{BD231CA0-F8CA-4FB2-97CE-A3D6ACD24375}"/>
    <cellStyle name="SAPBEXresData 22 3 2" xfId="29214" xr:uid="{8FF24B83-18DA-4D1D-ACF9-621A93915096}"/>
    <cellStyle name="SAPBEXresData 22 4" xfId="25439" xr:uid="{F805D80B-93B9-4FDB-8D3D-4ABA31369AFE}"/>
    <cellStyle name="SAPBEXresData 22 5" xfId="46451" xr:uid="{A4639F6F-8FE1-42A5-BF39-DEDC0B1B1DF2}"/>
    <cellStyle name="SAPBEXresData 23" xfId="3908" xr:uid="{147BA129-A9FF-490B-A767-4C11E4B79653}"/>
    <cellStyle name="SAPBEXresData 23 2" xfId="5523" xr:uid="{186283A5-7971-49EE-96DC-D1FD9D9EA839}"/>
    <cellStyle name="SAPBEXresData 23 2 2" xfId="9292" xr:uid="{EE4A6056-7032-40DB-94F8-50F8A481AD97}"/>
    <cellStyle name="SAPBEXresData 23 2 2 2" xfId="30782" xr:uid="{AA57E3EC-9A80-40B1-8A8F-C744F6997137}"/>
    <cellStyle name="SAPBEXresData 23 2 3" xfId="27013" xr:uid="{FC2A80E8-DCD1-443C-8A10-E7A7A9EB73D6}"/>
    <cellStyle name="SAPBEXresData 23 2 4" xfId="48188" xr:uid="{9B02881C-F4E1-42AD-8D5D-2A5A54BA15BB}"/>
    <cellStyle name="SAPBEXresData 23 3" xfId="7725" xr:uid="{A001B30C-E789-4958-9CA7-AE636E43E61F}"/>
    <cellStyle name="SAPBEXresData 23 3 2" xfId="29215" xr:uid="{5255F20C-E87B-4342-AB93-65FCF1C02FCB}"/>
    <cellStyle name="SAPBEXresData 23 4" xfId="25440" xr:uid="{80F2905C-23FA-437A-9DBD-E0B2A1562843}"/>
    <cellStyle name="SAPBEXresData 23 5" xfId="46452" xr:uid="{09DF5ABA-E10E-4C72-B9DF-4C97A92370EF}"/>
    <cellStyle name="SAPBEXresData 24" xfId="5507" xr:uid="{70BE1B79-C485-4160-B658-E9331A028BD1}"/>
    <cellStyle name="SAPBEXresData 24 2" xfId="9276" xr:uid="{709BD8D5-5F23-40AA-AEF9-FA8B34780560}"/>
    <cellStyle name="SAPBEXresData 24 2 2" xfId="30766" xr:uid="{21A85DCA-89C5-495A-949D-8E86142F06B2}"/>
    <cellStyle name="SAPBEXresData 24 3" xfId="26997" xr:uid="{61F5FF66-63AF-4DBF-8EDD-3E59C56A6006}"/>
    <cellStyle name="SAPBEXresData 24 4" xfId="48172" xr:uid="{C4EBBB58-5098-436F-9D8E-5F4078AEBE47}"/>
    <cellStyle name="SAPBEXresData 25" xfId="7709" xr:uid="{11D925CD-D4C0-4BB3-9D8A-1FE7797AFB5B}"/>
    <cellStyle name="SAPBEXresData 25 2" xfId="29199" xr:uid="{B4E6C655-8D6B-40F8-9AF7-0660EF31C57D}"/>
    <cellStyle name="SAPBEXresData 26" xfId="25424" xr:uid="{BB13A5D5-0C56-4E04-9202-66B403A9C154}"/>
    <cellStyle name="SAPBEXresData 27" xfId="46436" xr:uid="{619F74AE-DB58-49E4-B439-00643F219ED7}"/>
    <cellStyle name="SAPBEXresData 3" xfId="3909" xr:uid="{B520D4E5-4566-4205-A691-4A039DCC48E3}"/>
    <cellStyle name="SAPBEXresData 3 2" xfId="3910" xr:uid="{47BFE37C-B740-47F1-83D1-712D94A3278B}"/>
    <cellStyle name="SAPBEXresData 3 2 2" xfId="5525" xr:uid="{227394F2-68F6-4F5A-BB62-E090180A7D7A}"/>
    <cellStyle name="SAPBEXresData 3 2 2 2" xfId="9294" xr:uid="{EF520E77-D261-4C1D-B868-63252A9B9488}"/>
    <cellStyle name="SAPBEXresData 3 2 2 2 2" xfId="30784" xr:uid="{6C78DA2B-A1BC-4C3C-BE4D-4D65E9646B7E}"/>
    <cellStyle name="SAPBEXresData 3 2 2 3" xfId="27015" xr:uid="{CB6DB7EF-0D06-4558-809E-0A882871CB09}"/>
    <cellStyle name="SAPBEXresData 3 2 2 4" xfId="48190" xr:uid="{38FEB09A-5D44-4140-9894-6C3C9D44E860}"/>
    <cellStyle name="SAPBEXresData 3 2 3" xfId="7727" xr:uid="{0C11A3B2-FF03-4FA8-AA14-086F9B7812C6}"/>
    <cellStyle name="SAPBEXresData 3 2 3 2" xfId="29217" xr:uid="{4AC36004-B803-4F27-B617-2516EAD921D3}"/>
    <cellStyle name="SAPBEXresData 3 2 4" xfId="25442" xr:uid="{1B3B67B1-337A-49ED-AEDE-063B1DD95BCB}"/>
    <cellStyle name="SAPBEXresData 3 2 5" xfId="46454" xr:uid="{A987D3C8-EE9F-4F23-BC02-2DEC50C42184}"/>
    <cellStyle name="SAPBEXresData 3 3" xfId="5524" xr:uid="{647FF6D0-9A4A-4BF4-A855-A8D0F258EBF9}"/>
    <cellStyle name="SAPBEXresData 3 3 2" xfId="9293" xr:uid="{13432D02-A537-4D47-A8E9-B1D33E55B28A}"/>
    <cellStyle name="SAPBEXresData 3 3 2 2" xfId="30783" xr:uid="{E5E3F9A7-4E4D-423A-9DCF-908F5217F87D}"/>
    <cellStyle name="SAPBEXresData 3 3 3" xfId="27014" xr:uid="{F2F3E7D4-0CC3-43FF-B0BB-CEFD5BB0A695}"/>
    <cellStyle name="SAPBEXresData 3 3 4" xfId="48189" xr:uid="{EE278EFE-98FF-47DC-8893-8154A54F53B3}"/>
    <cellStyle name="SAPBEXresData 3 4" xfId="7726" xr:uid="{436329BA-12DD-4507-B315-4D6A99D474E9}"/>
    <cellStyle name="SAPBEXresData 3 4 2" xfId="29216" xr:uid="{738EE967-79FA-4E31-9C48-133C58CEE473}"/>
    <cellStyle name="SAPBEXresData 3 5" xfId="25441" xr:uid="{4AE1FA6F-5973-4F0E-B8A6-7A42F94A44CC}"/>
    <cellStyle name="SAPBEXresData 3 6" xfId="46453" xr:uid="{97AB0781-29C2-4051-AF1C-56386C45C60A}"/>
    <cellStyle name="SAPBEXresData 4" xfId="3911" xr:uid="{976B1DEA-8F38-479D-BE15-FE950A2F0AF5}"/>
    <cellStyle name="SAPBEXresData 4 2" xfId="3912" xr:uid="{5647E23A-8F84-4B57-A655-6CF6AE7CCC04}"/>
    <cellStyle name="SAPBEXresData 4 2 2" xfId="5527" xr:uid="{7B07266D-E684-4FC8-A5D8-97CA28E392FB}"/>
    <cellStyle name="SAPBEXresData 4 2 2 2" xfId="9296" xr:uid="{CF26D5ED-D289-4B0A-BBA4-AEAE619AF57E}"/>
    <cellStyle name="SAPBEXresData 4 2 2 2 2" xfId="30786" xr:uid="{5282237D-0369-41AA-BCF1-F25F91003902}"/>
    <cellStyle name="SAPBEXresData 4 2 2 3" xfId="27017" xr:uid="{34C6A016-BFDA-4404-8A34-BED72EDB7D5D}"/>
    <cellStyle name="SAPBEXresData 4 2 2 4" xfId="48192" xr:uid="{F40240DB-191C-401C-B531-00D2B04367D4}"/>
    <cellStyle name="SAPBEXresData 4 2 3" xfId="7729" xr:uid="{8FD8AC7B-11C9-49D4-AE5E-4D2D4BE6826F}"/>
    <cellStyle name="SAPBEXresData 4 2 3 2" xfId="29219" xr:uid="{B800500A-A238-4622-8634-60E95B2A262F}"/>
    <cellStyle name="SAPBEXresData 4 2 4" xfId="25444" xr:uid="{84413D18-D776-415A-B87F-A0AA290157FB}"/>
    <cellStyle name="SAPBEXresData 4 2 5" xfId="46456" xr:uid="{93FE5EAE-F848-491F-9BDF-EAE190F3276C}"/>
    <cellStyle name="SAPBEXresData 4 3" xfId="5526" xr:uid="{A9450576-7195-44A4-9E02-81C0D4ADA99F}"/>
    <cellStyle name="SAPBEXresData 4 3 2" xfId="9295" xr:uid="{29F9A7A0-A844-406C-B9E6-07369BB0D69F}"/>
    <cellStyle name="SAPBEXresData 4 3 2 2" xfId="30785" xr:uid="{E81F6DFB-BA5B-454D-BA1A-78A33614FB14}"/>
    <cellStyle name="SAPBEXresData 4 3 3" xfId="27016" xr:uid="{7704471E-2819-41AC-A192-499EE073F132}"/>
    <cellStyle name="SAPBEXresData 4 3 4" xfId="48191" xr:uid="{09363EEA-8B8E-417C-A49D-536067BB1793}"/>
    <cellStyle name="SAPBEXresData 4 4" xfId="7728" xr:uid="{C1EEAE6A-CB78-4BF0-BC17-0892708FCBC0}"/>
    <cellStyle name="SAPBEXresData 4 4 2" xfId="29218" xr:uid="{56208F63-2D5B-4ED3-AD2A-829AD932486B}"/>
    <cellStyle name="SAPBEXresData 4 5" xfId="25443" xr:uid="{6AC3B3E2-BA23-4A4D-806A-63967658D9C4}"/>
    <cellStyle name="SAPBEXresData 4 6" xfId="46455" xr:uid="{711E6399-B75B-49B3-BEA7-B78EBB0442CE}"/>
    <cellStyle name="SAPBEXresData 5" xfId="3913" xr:uid="{623434B8-41AA-45CA-8803-70E7FA952C0E}"/>
    <cellStyle name="SAPBEXresData 5 2" xfId="3914" xr:uid="{26137AAF-9378-4E36-8E8D-63214A42859F}"/>
    <cellStyle name="SAPBEXresData 5 2 2" xfId="5529" xr:uid="{8A09A679-1B31-4C15-BD35-3D2211524597}"/>
    <cellStyle name="SAPBEXresData 5 2 2 2" xfId="9298" xr:uid="{58631AFC-FFC0-4C28-8E5B-34682A8288E5}"/>
    <cellStyle name="SAPBEXresData 5 2 2 2 2" xfId="30788" xr:uid="{903C48A9-75D0-426C-AE7D-5D941EACCF96}"/>
    <cellStyle name="SAPBEXresData 5 2 2 3" xfId="27019" xr:uid="{A4BAE901-B322-4B44-A50B-714C463826E5}"/>
    <cellStyle name="SAPBEXresData 5 2 2 4" xfId="48194" xr:uid="{4B9A4B49-E890-4204-A051-B942F96C9E4E}"/>
    <cellStyle name="SAPBEXresData 5 2 3" xfId="7731" xr:uid="{7ACD31D8-3CC6-4E87-A4BF-3FC5B75DC2BB}"/>
    <cellStyle name="SAPBEXresData 5 2 3 2" xfId="29221" xr:uid="{1A7AE853-2FD1-4EBD-86F0-C910E03FB377}"/>
    <cellStyle name="SAPBEXresData 5 2 4" xfId="25446" xr:uid="{D7834312-FBA1-48DE-A07F-F3ADDD9031EB}"/>
    <cellStyle name="SAPBEXresData 5 2 5" xfId="46458" xr:uid="{EB97B1FE-9DE5-48FA-8AC6-518E07058693}"/>
    <cellStyle name="SAPBEXresData 5 3" xfId="5528" xr:uid="{5E7864F5-05C4-4467-8025-CBCA5E7AD732}"/>
    <cellStyle name="SAPBEXresData 5 3 2" xfId="9297" xr:uid="{B0EF600F-9DB1-4295-AF91-BA13D480DE49}"/>
    <cellStyle name="SAPBEXresData 5 3 2 2" xfId="30787" xr:uid="{D752212D-FB10-414A-AC55-FA93B9F57CD3}"/>
    <cellStyle name="SAPBEXresData 5 3 3" xfId="27018" xr:uid="{44A490FD-93CB-420B-8FE4-1C5AA0AA0728}"/>
    <cellStyle name="SAPBEXresData 5 3 4" xfId="48193" xr:uid="{482DCAC8-FBAD-4939-A644-8A8173FDED6A}"/>
    <cellStyle name="SAPBEXresData 5 4" xfId="7730" xr:uid="{EE687BBF-8617-4307-B83E-A437CCD9682C}"/>
    <cellStyle name="SAPBEXresData 5 4 2" xfId="29220" xr:uid="{AA569E18-A001-4E77-A393-8ECB17127D17}"/>
    <cellStyle name="SAPBEXresData 5 5" xfId="25445" xr:uid="{E5953EAA-4A90-4E8C-884E-7151CC275C1E}"/>
    <cellStyle name="SAPBEXresData 5 6" xfId="46457" xr:uid="{3D82AB30-A4C3-49C5-84D1-2D2B123248A1}"/>
    <cellStyle name="SAPBEXresData 6" xfId="3915" xr:uid="{0E9053DD-8E9B-48D0-8AFC-A9E9D74326B8}"/>
    <cellStyle name="SAPBEXresData 6 2" xfId="3916" xr:uid="{6A9C2065-D1EE-499C-9E35-613D6880083D}"/>
    <cellStyle name="SAPBEXresData 6 2 2" xfId="5531" xr:uid="{316018B5-DEE0-448D-90D1-309399A11F4B}"/>
    <cellStyle name="SAPBEXresData 6 2 2 2" xfId="9300" xr:uid="{4B9C192D-2EE1-4227-990D-B9E79A72C16D}"/>
    <cellStyle name="SAPBEXresData 6 2 2 2 2" xfId="30790" xr:uid="{0E7FB77C-E536-4613-9B83-9177DAE57D81}"/>
    <cellStyle name="SAPBEXresData 6 2 2 3" xfId="27021" xr:uid="{3808E12D-EADE-4419-A456-A8B54F5C746C}"/>
    <cellStyle name="SAPBEXresData 6 2 2 4" xfId="48196" xr:uid="{2F9052CB-BE73-495E-9D3A-BD08C6DB8FFA}"/>
    <cellStyle name="SAPBEXresData 6 2 3" xfId="7733" xr:uid="{C9769D69-3468-40FB-BD17-EB5F90123679}"/>
    <cellStyle name="SAPBEXresData 6 2 3 2" xfId="29223" xr:uid="{3008F80B-4BB8-4DE9-B090-BCB00735772B}"/>
    <cellStyle name="SAPBEXresData 6 2 4" xfId="25448" xr:uid="{14F50F17-4036-4CDF-B759-291CC31E0A2F}"/>
    <cellStyle name="SAPBEXresData 6 2 5" xfId="46460" xr:uid="{C46D19E6-AA66-48C3-A6C2-D7F081704241}"/>
    <cellStyle name="SAPBEXresData 6 3" xfId="5530" xr:uid="{A1CED621-7E1C-4C93-9862-84B56871FD38}"/>
    <cellStyle name="SAPBEXresData 6 3 2" xfId="9299" xr:uid="{53876E76-F307-40A0-B5A2-5E0BDA226F40}"/>
    <cellStyle name="SAPBEXresData 6 3 2 2" xfId="30789" xr:uid="{6B14B7CD-6D03-497F-A692-1685251D5696}"/>
    <cellStyle name="SAPBEXresData 6 3 3" xfId="27020" xr:uid="{FCB157D2-5B11-43E2-A217-8124505F626F}"/>
    <cellStyle name="SAPBEXresData 6 3 4" xfId="48195" xr:uid="{FDCB7275-D15A-4715-8C47-C8634F810D2B}"/>
    <cellStyle name="SAPBEXresData 6 4" xfId="7732" xr:uid="{2124EC31-BC8D-40CE-8A2A-CD13D116D498}"/>
    <cellStyle name="SAPBEXresData 6 4 2" xfId="29222" xr:uid="{A1CE65EA-9C8A-41DD-A42A-6EA71197A21E}"/>
    <cellStyle name="SAPBEXresData 6 5" xfId="25447" xr:uid="{A8E7C29A-40B2-44F8-A5BC-486D8B636458}"/>
    <cellStyle name="SAPBEXresData 6 6" xfId="46459" xr:uid="{BBBDB8A9-71A5-4F5F-A221-D05ADF8C685A}"/>
    <cellStyle name="SAPBEXresData 7" xfId="3917" xr:uid="{597F8EA6-8555-476E-90E3-1E419CB8A7C2}"/>
    <cellStyle name="SAPBEXresData 7 2" xfId="3918" xr:uid="{0EEA1E8D-6BFF-40C4-8780-0E60248259C1}"/>
    <cellStyle name="SAPBEXresData 7 2 2" xfId="5533" xr:uid="{69E4EBB2-83C6-4F32-AAAC-D515BE342054}"/>
    <cellStyle name="SAPBEXresData 7 2 2 2" xfId="9302" xr:uid="{09F2A179-1F1E-4AA0-B0AF-18665AD2080D}"/>
    <cellStyle name="SAPBEXresData 7 2 2 2 2" xfId="30792" xr:uid="{5F8F078F-F441-494E-9297-65A692E9F573}"/>
    <cellStyle name="SAPBEXresData 7 2 2 3" xfId="27023" xr:uid="{A8770459-7EB2-4534-AFA0-6AC0D4001DBE}"/>
    <cellStyle name="SAPBEXresData 7 2 2 4" xfId="48198" xr:uid="{2E434CFA-EF33-41D3-98D6-F29A0880DD74}"/>
    <cellStyle name="SAPBEXresData 7 2 3" xfId="7735" xr:uid="{A1D6637D-5EE2-469C-A2ED-6BA95617238C}"/>
    <cellStyle name="SAPBEXresData 7 2 3 2" xfId="29225" xr:uid="{B1F32BD6-6BCD-4EB8-AEA6-0A288A885902}"/>
    <cellStyle name="SAPBEXresData 7 2 4" xfId="25450" xr:uid="{4C41A955-C211-457F-B67C-22050E9CB416}"/>
    <cellStyle name="SAPBEXresData 7 2 5" xfId="46462" xr:uid="{B90F0608-C15B-4F7B-A4CC-707732636525}"/>
    <cellStyle name="SAPBEXresData 7 3" xfId="5532" xr:uid="{F7946AE3-100D-4FB6-80B4-BC558503CC0E}"/>
    <cellStyle name="SAPBEXresData 7 3 2" xfId="9301" xr:uid="{80265F46-D738-4749-BBB1-5D9B78B9E26B}"/>
    <cellStyle name="SAPBEXresData 7 3 2 2" xfId="30791" xr:uid="{1B446C2E-B752-4A21-8C01-56460916A4DF}"/>
    <cellStyle name="SAPBEXresData 7 3 3" xfId="27022" xr:uid="{88B0DE03-7B06-4312-9981-20F1079B22A7}"/>
    <cellStyle name="SAPBEXresData 7 3 4" xfId="48197" xr:uid="{797926E5-483D-488D-B420-7D4EB44DDA96}"/>
    <cellStyle name="SAPBEXresData 7 4" xfId="7734" xr:uid="{AB941DE8-DE6E-44B6-B7F8-04BD2ECF1F81}"/>
    <cellStyle name="SAPBEXresData 7 4 2" xfId="29224" xr:uid="{E0589032-9AFE-45FE-BEB7-CF837B18BB2C}"/>
    <cellStyle name="SAPBEXresData 7 5" xfId="25449" xr:uid="{A3245A78-9EA9-4CEE-8B66-DB1AE42C1356}"/>
    <cellStyle name="SAPBEXresData 7 6" xfId="46461" xr:uid="{F97734DF-9FDB-48B3-89A7-B9405C0F9957}"/>
    <cellStyle name="SAPBEXresData 8" xfId="3919" xr:uid="{4669B050-C6B6-4491-A20E-66ABC95B24B2}"/>
    <cellStyle name="SAPBEXresData 8 2" xfId="3920" xr:uid="{F11D0896-9FDF-4630-AEFE-F3E9EB461BCD}"/>
    <cellStyle name="SAPBEXresData 8 2 2" xfId="5535" xr:uid="{3103FB10-2DDA-49F9-8DB5-6636EE1A8D83}"/>
    <cellStyle name="SAPBEXresData 8 2 2 2" xfId="9304" xr:uid="{3554558F-7528-44D1-9015-757AA984A76C}"/>
    <cellStyle name="SAPBEXresData 8 2 2 2 2" xfId="30794" xr:uid="{0ADE5574-DD4B-4340-B1D1-0DE563E2081D}"/>
    <cellStyle name="SAPBEXresData 8 2 2 3" xfId="27025" xr:uid="{7D830508-16F8-4465-910E-38BF86E034C2}"/>
    <cellStyle name="SAPBEXresData 8 2 2 4" xfId="48200" xr:uid="{1CADE9FF-03DE-4055-8203-6591A1936F05}"/>
    <cellStyle name="SAPBEXresData 8 2 3" xfId="7737" xr:uid="{58DE0A3B-0406-4916-8263-7D80E5E1FAB9}"/>
    <cellStyle name="SAPBEXresData 8 2 3 2" xfId="29227" xr:uid="{2C174C40-4C34-4F25-9FA2-5EEFE0A130AB}"/>
    <cellStyle name="SAPBEXresData 8 2 4" xfId="25452" xr:uid="{CD78AA33-F91A-42C9-97D0-1BAEC3E7FEBA}"/>
    <cellStyle name="SAPBEXresData 8 2 5" xfId="46464" xr:uid="{2C5250C1-2445-409F-85CE-D8E2DFE296A3}"/>
    <cellStyle name="SAPBEXresData 8 3" xfId="5534" xr:uid="{1B058448-12A5-4798-9C82-B19B5D232982}"/>
    <cellStyle name="SAPBEXresData 8 3 2" xfId="9303" xr:uid="{88522FA2-D611-416B-9F9E-7C6F7C7477E9}"/>
    <cellStyle name="SAPBEXresData 8 3 2 2" xfId="30793" xr:uid="{76BA3F7F-D3FD-472F-B37E-9BFA1D198C5B}"/>
    <cellStyle name="SAPBEXresData 8 3 3" xfId="27024" xr:uid="{704D2E85-6327-48BF-BA1A-C2F4577E8C8A}"/>
    <cellStyle name="SAPBEXresData 8 3 4" xfId="48199" xr:uid="{6C16D615-11A8-48C5-A489-E0844DFF4649}"/>
    <cellStyle name="SAPBEXresData 8 4" xfId="7736" xr:uid="{C7E298C3-8E2D-4ABE-8F9D-032B89DC3ED6}"/>
    <cellStyle name="SAPBEXresData 8 4 2" xfId="29226" xr:uid="{6C28DED9-AD4E-41FC-A151-132CD88B20B0}"/>
    <cellStyle name="SAPBEXresData 8 5" xfId="25451" xr:uid="{CFBD3BD6-0295-4204-BF44-0C5822D9F906}"/>
    <cellStyle name="SAPBEXresData 8 6" xfId="46463" xr:uid="{75920536-5504-43C3-B001-EB9499C01E19}"/>
    <cellStyle name="SAPBEXresData 9" xfId="3921" xr:uid="{E7F0828B-3305-44BB-AE37-F88CFD32172D}"/>
    <cellStyle name="SAPBEXresData 9 2" xfId="3922" xr:uid="{15485DC5-18CC-499B-9855-87E25990C213}"/>
    <cellStyle name="SAPBEXresData 9 2 2" xfId="5537" xr:uid="{F05BB043-2370-42A8-AD4C-2FBF97F7FB78}"/>
    <cellStyle name="SAPBEXresData 9 2 2 2" xfId="9306" xr:uid="{40E88F5F-6857-42F1-A4E2-FCF669C4FE0C}"/>
    <cellStyle name="SAPBEXresData 9 2 2 2 2" xfId="30796" xr:uid="{5B6EA14A-104E-459C-B5D8-99A32050EDFE}"/>
    <cellStyle name="SAPBEXresData 9 2 2 3" xfId="27027" xr:uid="{505046AA-6E07-427F-950A-D9D9261AE220}"/>
    <cellStyle name="SAPBEXresData 9 2 2 4" xfId="48202" xr:uid="{2606C23D-C941-44CA-A195-444004B71686}"/>
    <cellStyle name="SAPBEXresData 9 2 3" xfId="7739" xr:uid="{2C397D49-F7CE-471D-B715-ADACFECB702F}"/>
    <cellStyle name="SAPBEXresData 9 2 3 2" xfId="29229" xr:uid="{1452CB90-CF7B-41F8-9750-95866EE79B6C}"/>
    <cellStyle name="SAPBEXresData 9 2 4" xfId="25454" xr:uid="{79EBC4CD-D754-4CFC-82D9-BE0D895D6986}"/>
    <cellStyle name="SAPBEXresData 9 2 5" xfId="46466" xr:uid="{F47AE90D-9B51-4E7E-8DF7-33BA822FAC82}"/>
    <cellStyle name="SAPBEXresData 9 3" xfId="5536" xr:uid="{663992F5-3C54-4694-ADCD-1555F0551390}"/>
    <cellStyle name="SAPBEXresData 9 3 2" xfId="9305" xr:uid="{0B7469BD-0DCA-4E60-A52F-0723B26A7A94}"/>
    <cellStyle name="SAPBEXresData 9 3 2 2" xfId="30795" xr:uid="{FDB318CF-3373-463B-B93F-1F8B436EE07F}"/>
    <cellStyle name="SAPBEXresData 9 3 3" xfId="27026" xr:uid="{33A91068-D0DA-4A47-9F0C-E24FA8940A0E}"/>
    <cellStyle name="SAPBEXresData 9 3 4" xfId="48201" xr:uid="{3F684DFD-3AAB-4391-B867-12A070905316}"/>
    <cellStyle name="SAPBEXresData 9 4" xfId="7738" xr:uid="{3F8A1053-736B-4303-B991-01FEB37C7E67}"/>
    <cellStyle name="SAPBEXresData 9 4 2" xfId="29228" xr:uid="{10344E4A-6BE9-4B97-ADCF-30C823565F62}"/>
    <cellStyle name="SAPBEXresData 9 5" xfId="25453" xr:uid="{E639CC0D-DF44-4B4E-A6F8-45FB5055D50D}"/>
    <cellStyle name="SAPBEXresData 9 6" xfId="46465" xr:uid="{E26C4C38-8CCE-46B9-AC91-7FE6D5B72F11}"/>
    <cellStyle name="SAPBEXresDataEmph" xfId="3923" xr:uid="{59F4A192-8103-4D01-91D7-93349EBB7BA2}"/>
    <cellStyle name="SAPBEXresDataEmph 10" xfId="3924" xr:uid="{C54A9B69-8962-4369-9BD5-D6266A7B2A2D}"/>
    <cellStyle name="SAPBEXresDataEmph 10 2" xfId="5539" xr:uid="{67A61411-27D7-413B-B4CD-B7B4AE718C32}"/>
    <cellStyle name="SAPBEXresDataEmph 10 2 2" xfId="9308" xr:uid="{9280402D-B024-4445-A6C0-DE0D4E048CD3}"/>
    <cellStyle name="SAPBEXresDataEmph 10 2 2 2" xfId="30798" xr:uid="{95C73F75-59E5-4CB3-BF61-E2E03E3C06B3}"/>
    <cellStyle name="SAPBEXresDataEmph 10 2 3" xfId="27029" xr:uid="{54E85A79-24C6-4A1B-8F3C-D168352DA8DC}"/>
    <cellStyle name="SAPBEXresDataEmph 10 2 4" xfId="48204" xr:uid="{C45764E4-1BA2-465A-91DB-E9F772B80BF2}"/>
    <cellStyle name="SAPBEXresDataEmph 10 3" xfId="7741" xr:uid="{1DDC8774-2DF9-46C0-83A7-C1780745E796}"/>
    <cellStyle name="SAPBEXresDataEmph 10 3 2" xfId="29231" xr:uid="{07A114BF-1AFE-4C9C-B7B4-A99EF58F993B}"/>
    <cellStyle name="SAPBEXresDataEmph 10 4" xfId="25456" xr:uid="{C8B4B533-70E9-4C42-AF29-D01CE7588E61}"/>
    <cellStyle name="SAPBEXresDataEmph 10 5" xfId="46468" xr:uid="{4CEFD338-6721-4B70-A73A-511128F0EC8B}"/>
    <cellStyle name="SAPBEXresDataEmph 11" xfId="3925" xr:uid="{9929C626-E0A8-4605-BD8D-78DA3FDD1C66}"/>
    <cellStyle name="SAPBEXresDataEmph 11 2" xfId="5540" xr:uid="{D06FD95F-16E8-4B38-A611-5EFF0268CFAD}"/>
    <cellStyle name="SAPBEXresDataEmph 11 2 2" xfId="9309" xr:uid="{9B74A82B-4231-4EB2-9F8B-F3BFB07EF822}"/>
    <cellStyle name="SAPBEXresDataEmph 11 2 2 2" xfId="30799" xr:uid="{7ABBC2A1-D3D7-4A6F-8F13-2999ACCCD29B}"/>
    <cellStyle name="SAPBEXresDataEmph 11 2 3" xfId="27030" xr:uid="{3A2BB102-8BA4-4268-9898-552092108816}"/>
    <cellStyle name="SAPBEXresDataEmph 11 2 4" xfId="48205" xr:uid="{D12D9956-6C29-404C-BA5C-D76F5452BD5A}"/>
    <cellStyle name="SAPBEXresDataEmph 11 3" xfId="7742" xr:uid="{334977F8-A0FE-42F1-ABD3-3D076E0D4DCF}"/>
    <cellStyle name="SAPBEXresDataEmph 11 3 2" xfId="29232" xr:uid="{849D22DF-29FC-47C0-A6D0-2FFB2BF9F33B}"/>
    <cellStyle name="SAPBEXresDataEmph 11 4" xfId="25457" xr:uid="{5DEB15A3-17E4-4DD3-A41F-7EF58D0E8216}"/>
    <cellStyle name="SAPBEXresDataEmph 11 5" xfId="46469" xr:uid="{19239066-A144-4463-A3BB-B1F1354EDF2A}"/>
    <cellStyle name="SAPBEXresDataEmph 12" xfId="3926" xr:uid="{BFC570C5-7ED6-45FD-8D9F-4FB7FAC331A2}"/>
    <cellStyle name="SAPBEXresDataEmph 12 2" xfId="5541" xr:uid="{5E95F2F1-8792-4643-925A-F2D4E33B8B56}"/>
    <cellStyle name="SAPBEXresDataEmph 12 2 2" xfId="9310" xr:uid="{6447CA84-18F9-4553-9D76-D554FA1993FF}"/>
    <cellStyle name="SAPBEXresDataEmph 12 2 2 2" xfId="30800" xr:uid="{6711763B-A64F-4655-9E21-F75DE2D1FCD7}"/>
    <cellStyle name="SAPBEXresDataEmph 12 2 3" xfId="27031" xr:uid="{55AC4EC9-F991-4D36-9590-DC6625F81A98}"/>
    <cellStyle name="SAPBEXresDataEmph 12 2 4" xfId="48206" xr:uid="{A567F030-56DF-4EBC-93E5-F9EA205A520D}"/>
    <cellStyle name="SAPBEXresDataEmph 12 3" xfId="7743" xr:uid="{257386CD-531F-4833-B2E9-09130CEEB458}"/>
    <cellStyle name="SAPBEXresDataEmph 12 3 2" xfId="29233" xr:uid="{D9DF6A3E-0F95-430E-80CF-693843C0EEC0}"/>
    <cellStyle name="SAPBEXresDataEmph 12 4" xfId="25458" xr:uid="{2E2A82DB-54B4-418A-A54B-8B85927D69BC}"/>
    <cellStyle name="SAPBEXresDataEmph 12 5" xfId="46470" xr:uid="{EF81F0D0-BF9B-4FB8-9049-DFD3980C3E29}"/>
    <cellStyle name="SAPBEXresDataEmph 13" xfId="3927" xr:uid="{08535BC9-B6A6-4BC8-86F6-0F446B885B31}"/>
    <cellStyle name="SAPBEXresDataEmph 13 2" xfId="5542" xr:uid="{A994C482-9826-48A0-842A-3EB04B1FC2FB}"/>
    <cellStyle name="SAPBEXresDataEmph 13 2 2" xfId="9311" xr:uid="{739CAB85-416F-4442-A150-EEB297B421F7}"/>
    <cellStyle name="SAPBEXresDataEmph 13 2 2 2" xfId="30801" xr:uid="{5C5A0F98-E796-48DE-B659-B37B42CBD1DD}"/>
    <cellStyle name="SAPBEXresDataEmph 13 2 3" xfId="27032" xr:uid="{161D2CB0-939F-4A1F-B07C-A51CB40F2FD0}"/>
    <cellStyle name="SAPBEXresDataEmph 13 2 4" xfId="48207" xr:uid="{3E06BC2A-6994-4A04-8519-B9925F8047F9}"/>
    <cellStyle name="SAPBEXresDataEmph 13 3" xfId="7744" xr:uid="{A1DAE3B2-1934-415C-94F9-DFC6094B2F11}"/>
    <cellStyle name="SAPBEXresDataEmph 13 3 2" xfId="29234" xr:uid="{5EA93F55-02CE-4198-8AB2-1D8BD3D7BF4D}"/>
    <cellStyle name="SAPBEXresDataEmph 13 4" xfId="25459" xr:uid="{A1F65F45-F027-46B7-B160-A5B01626D2A6}"/>
    <cellStyle name="SAPBEXresDataEmph 13 5" xfId="46471" xr:uid="{3D97D78E-F151-4FB2-A229-BC17EA2BD64E}"/>
    <cellStyle name="SAPBEXresDataEmph 14" xfId="3928" xr:uid="{CF3E1023-1974-4162-81F5-D70D4C331CD0}"/>
    <cellStyle name="SAPBEXresDataEmph 14 2" xfId="5543" xr:uid="{F626B90D-36E2-4C2B-8406-9396EF990172}"/>
    <cellStyle name="SAPBEXresDataEmph 14 2 2" xfId="9312" xr:uid="{E245F56B-4011-4FC6-BC80-0CF549EA394C}"/>
    <cellStyle name="SAPBEXresDataEmph 14 2 2 2" xfId="30802" xr:uid="{7C442AB8-6BE2-45F1-BF7E-7264E05791C1}"/>
    <cellStyle name="SAPBEXresDataEmph 14 2 3" xfId="27033" xr:uid="{A04421EA-9E51-45AB-8BF0-1B341C043728}"/>
    <cellStyle name="SAPBEXresDataEmph 14 2 4" xfId="48208" xr:uid="{F1FCE81B-6934-4538-88BF-61DFED466548}"/>
    <cellStyle name="SAPBEXresDataEmph 14 3" xfId="7745" xr:uid="{166524F4-79B8-4352-9DFA-9D64ED4B61E4}"/>
    <cellStyle name="SAPBEXresDataEmph 14 3 2" xfId="29235" xr:uid="{958ACECE-8B2C-4D6D-9960-D9E4B319C070}"/>
    <cellStyle name="SAPBEXresDataEmph 14 4" xfId="25460" xr:uid="{29A43A9D-566C-4AF1-AA81-EF637EE669E5}"/>
    <cellStyle name="SAPBEXresDataEmph 14 5" xfId="46472" xr:uid="{3013AE62-F945-4556-859B-A642EA6677AE}"/>
    <cellStyle name="SAPBEXresDataEmph 15" xfId="3929" xr:uid="{4C237DB7-457B-4894-9B2C-D970D88AF6F9}"/>
    <cellStyle name="SAPBEXresDataEmph 15 2" xfId="5544" xr:uid="{9D3AEDB3-700E-4FA3-8092-387D0A9244A3}"/>
    <cellStyle name="SAPBEXresDataEmph 15 2 2" xfId="9313" xr:uid="{84083A6F-CCAA-4730-91FA-183D17E79B15}"/>
    <cellStyle name="SAPBEXresDataEmph 15 2 2 2" xfId="30803" xr:uid="{731C2C46-C92B-4A62-B32F-66DF626E3515}"/>
    <cellStyle name="SAPBEXresDataEmph 15 2 3" xfId="27034" xr:uid="{0FA8309D-8752-40C8-8E53-CEA4AC26F32C}"/>
    <cellStyle name="SAPBEXresDataEmph 15 2 4" xfId="48209" xr:uid="{9F4ACD1F-1452-473D-B544-7B038C97466B}"/>
    <cellStyle name="SAPBEXresDataEmph 15 3" xfId="7746" xr:uid="{A6615E7B-ED6E-44B7-BE83-4BE12B00EA61}"/>
    <cellStyle name="SAPBEXresDataEmph 15 3 2" xfId="29236" xr:uid="{77B8E9BE-2A00-426F-80AD-7BE4E3046936}"/>
    <cellStyle name="SAPBEXresDataEmph 15 4" xfId="25461" xr:uid="{2E65B9F5-E63B-47CE-90D5-BCF55DF45673}"/>
    <cellStyle name="SAPBEXresDataEmph 15 5" xfId="46473" xr:uid="{61F2706E-AF01-4307-B2B8-52BF59F7B739}"/>
    <cellStyle name="SAPBEXresDataEmph 16" xfId="3930" xr:uid="{30ABE805-8A49-46F8-A88C-C734D4F1D8B3}"/>
    <cellStyle name="SAPBEXresDataEmph 16 2" xfId="5545" xr:uid="{31D2A295-D337-49AF-932F-1B13DD06771A}"/>
    <cellStyle name="SAPBEXresDataEmph 16 2 2" xfId="9314" xr:uid="{8D760306-B07A-4D0D-A3BF-E472DA0A230F}"/>
    <cellStyle name="SAPBEXresDataEmph 16 2 2 2" xfId="30804" xr:uid="{8DAB725B-9C33-4F62-9E66-1E00EA731A1E}"/>
    <cellStyle name="SAPBEXresDataEmph 16 2 3" xfId="27035" xr:uid="{CAFB27C1-2B62-4172-89D3-90F457A80CD5}"/>
    <cellStyle name="SAPBEXresDataEmph 16 2 4" xfId="48210" xr:uid="{5C14C62B-FB12-4E36-8EFE-630E681E9F14}"/>
    <cellStyle name="SAPBEXresDataEmph 16 3" xfId="7747" xr:uid="{29968B65-4A34-401C-9F7A-6714F93DA225}"/>
    <cellStyle name="SAPBEXresDataEmph 16 3 2" xfId="29237" xr:uid="{61078AE7-A9B4-44E0-9F7A-531D66E9B3CB}"/>
    <cellStyle name="SAPBEXresDataEmph 16 4" xfId="25462" xr:uid="{656D1036-DBA8-442A-B291-AD8461198DEA}"/>
    <cellStyle name="SAPBEXresDataEmph 16 5" xfId="46474" xr:uid="{F6B9B09D-4237-4B27-A1AD-D9A9B061037A}"/>
    <cellStyle name="SAPBEXresDataEmph 17" xfId="3931" xr:uid="{2D5EB1ED-34AA-46CA-B100-08EDB5619735}"/>
    <cellStyle name="SAPBEXresDataEmph 17 2" xfId="5546" xr:uid="{85D9C275-5476-4FBD-9599-6BFB59C4B1BC}"/>
    <cellStyle name="SAPBEXresDataEmph 17 2 2" xfId="9315" xr:uid="{A74394A4-5AF1-466A-96A8-B50594A89E9A}"/>
    <cellStyle name="SAPBEXresDataEmph 17 2 2 2" xfId="30805" xr:uid="{6CAB7A04-0331-4AAE-90C5-D83F95F055A5}"/>
    <cellStyle name="SAPBEXresDataEmph 17 2 3" xfId="27036" xr:uid="{C0852890-E13A-41F1-94C8-A01BB82B7F85}"/>
    <cellStyle name="SAPBEXresDataEmph 17 2 4" xfId="48211" xr:uid="{FCCF57D2-A780-4BD1-A239-C1BF2A72444B}"/>
    <cellStyle name="SAPBEXresDataEmph 17 3" xfId="7748" xr:uid="{7DC15938-E1B7-4E8B-B503-7EB73F9135F0}"/>
    <cellStyle name="SAPBEXresDataEmph 17 3 2" xfId="29238" xr:uid="{188B5E4E-2830-4F46-AD92-BDC677EE6BED}"/>
    <cellStyle name="SAPBEXresDataEmph 17 4" xfId="25463" xr:uid="{64A5BB63-A53A-496D-A917-FFEBBEA56A1B}"/>
    <cellStyle name="SAPBEXresDataEmph 17 5" xfId="46475" xr:uid="{AC03AC2E-39C9-493E-95B5-DC36358FCB36}"/>
    <cellStyle name="SAPBEXresDataEmph 18" xfId="3932" xr:uid="{CBFF9A63-3AC4-404C-9768-73F44D9A1E65}"/>
    <cellStyle name="SAPBEXresDataEmph 18 2" xfId="5547" xr:uid="{F8EC6117-1CF7-46B2-9F69-01FC512BA799}"/>
    <cellStyle name="SAPBEXresDataEmph 18 2 2" xfId="9316" xr:uid="{FF17692E-377F-4B9C-9106-5F69C085ACEA}"/>
    <cellStyle name="SAPBEXresDataEmph 18 2 2 2" xfId="30806" xr:uid="{084521A4-5451-4C59-BA66-6448688392A5}"/>
    <cellStyle name="SAPBEXresDataEmph 18 2 3" xfId="27037" xr:uid="{0CA12569-5D8F-49C5-B75B-EAF24BB63836}"/>
    <cellStyle name="SAPBEXresDataEmph 18 2 4" xfId="48212" xr:uid="{9FD530C5-78F5-4D6C-A5F4-7D825E1C9753}"/>
    <cellStyle name="SAPBEXresDataEmph 18 3" xfId="7749" xr:uid="{E6334B35-1628-4E26-8E3E-EC3F42D42ED7}"/>
    <cellStyle name="SAPBEXresDataEmph 18 3 2" xfId="29239" xr:uid="{86C29A5B-2B67-4A6E-A1F4-E7ADAEE46368}"/>
    <cellStyle name="SAPBEXresDataEmph 18 4" xfId="25464" xr:uid="{C0EBD777-8F64-4643-9EC7-09680EAEBDA1}"/>
    <cellStyle name="SAPBEXresDataEmph 18 5" xfId="46476" xr:uid="{C9F2F98C-C756-4FD5-A9F4-C1A1032BE012}"/>
    <cellStyle name="SAPBEXresDataEmph 19" xfId="3933" xr:uid="{3B416EC0-F262-4830-AC1C-5A8C5C707616}"/>
    <cellStyle name="SAPBEXresDataEmph 19 2" xfId="5548" xr:uid="{260E8A4E-B7F5-4136-A0D0-6D2BC9BD59E7}"/>
    <cellStyle name="SAPBEXresDataEmph 19 2 2" xfId="9317" xr:uid="{6CA94F48-8A77-43C3-A1E6-B985B5571874}"/>
    <cellStyle name="SAPBEXresDataEmph 19 2 2 2" xfId="30807" xr:uid="{DEBD3336-8CE1-436F-B3C5-D093C48F24A0}"/>
    <cellStyle name="SAPBEXresDataEmph 19 2 3" xfId="27038" xr:uid="{BEB892AB-2C70-4C48-B4F0-D6FD992850C5}"/>
    <cellStyle name="SAPBEXresDataEmph 19 2 4" xfId="48213" xr:uid="{0384BD56-04DA-4B0C-B3CC-79CA809BF018}"/>
    <cellStyle name="SAPBEXresDataEmph 19 3" xfId="7750" xr:uid="{A606A8B5-B224-4EB9-BC26-37BBA43CFAE5}"/>
    <cellStyle name="SAPBEXresDataEmph 19 3 2" xfId="29240" xr:uid="{3E10CA81-DF37-49D0-85AC-62E75F7B8D35}"/>
    <cellStyle name="SAPBEXresDataEmph 19 4" xfId="25465" xr:uid="{144DF0A6-EBE2-4240-8943-FA868CE1892D}"/>
    <cellStyle name="SAPBEXresDataEmph 19 5" xfId="46477" xr:uid="{F92A5C11-DC26-44E4-B3BF-1BFDB65D053E}"/>
    <cellStyle name="SAPBEXresDataEmph 2" xfId="3934" xr:uid="{3CA241CA-CC95-4271-AAD8-1CC0C3A0FB4C}"/>
    <cellStyle name="SAPBEXresDataEmph 2 2" xfId="3935" xr:uid="{A669912C-FC49-49AA-8A81-DEA4067CCCB4}"/>
    <cellStyle name="SAPBEXresDataEmph 2 2 2" xfId="5550" xr:uid="{1BF3A99A-CE99-4478-B470-3804793CE3A7}"/>
    <cellStyle name="SAPBEXresDataEmph 2 2 2 2" xfId="9319" xr:uid="{EB1959AE-ED06-4336-A5A4-4F4728C74302}"/>
    <cellStyle name="SAPBEXresDataEmph 2 2 2 2 2" xfId="30809" xr:uid="{BD71C65F-59C0-4B96-9031-4DEE0BBB2781}"/>
    <cellStyle name="SAPBEXresDataEmph 2 2 2 3" xfId="27040" xr:uid="{1E0643AD-BDC1-466F-8F6C-425601CDEDAC}"/>
    <cellStyle name="SAPBEXresDataEmph 2 2 2 4" xfId="48215" xr:uid="{8D53955A-AC4E-4B51-AC39-D10A6A50C001}"/>
    <cellStyle name="SAPBEXresDataEmph 2 2 3" xfId="7752" xr:uid="{C721594B-A680-498A-927D-8BEB87ADE1A1}"/>
    <cellStyle name="SAPBEXresDataEmph 2 2 3 2" xfId="29242" xr:uid="{3FDFF7A6-9729-4113-B3A1-2C7009070798}"/>
    <cellStyle name="SAPBEXresDataEmph 2 2 4" xfId="25467" xr:uid="{D344C609-954A-4E98-98D7-FCA883AB3803}"/>
    <cellStyle name="SAPBEXresDataEmph 2 2 5" xfId="46479" xr:uid="{2394CF4D-0B44-42D0-B62F-4F7150EFFC5B}"/>
    <cellStyle name="SAPBEXresDataEmph 2 3" xfId="5549" xr:uid="{7913F610-B6A7-407C-B0E5-C2DF90D948A7}"/>
    <cellStyle name="SAPBEXresDataEmph 2 3 2" xfId="9318" xr:uid="{CA8A6D03-25B4-4247-9582-D91454EC0D29}"/>
    <cellStyle name="SAPBEXresDataEmph 2 3 2 2" xfId="30808" xr:uid="{B8E37611-47CB-4A38-AC7D-D7A218DA9E0A}"/>
    <cellStyle name="SAPBEXresDataEmph 2 3 3" xfId="27039" xr:uid="{940FC2DB-BC79-4DDC-8A22-F7701B3BCC5E}"/>
    <cellStyle name="SAPBEXresDataEmph 2 3 4" xfId="48214" xr:uid="{F36B1C05-2757-4ADB-B7C4-CA2AA39C25DF}"/>
    <cellStyle name="SAPBEXresDataEmph 2 4" xfId="7751" xr:uid="{E2D06760-2BCC-4A03-8CCD-0A828A707A0E}"/>
    <cellStyle name="SAPBEXresDataEmph 2 4 2" xfId="29241" xr:uid="{D00E5DA9-DF64-41E2-86BB-CC216B416C74}"/>
    <cellStyle name="SAPBEXresDataEmph 2 5" xfId="25466" xr:uid="{CBA9E2EB-6352-49E6-88F3-96D8CF50CE52}"/>
    <cellStyle name="SAPBEXresDataEmph 2 6" xfId="46478" xr:uid="{C74885AE-1EB7-452F-B343-85001D05360C}"/>
    <cellStyle name="SAPBEXresDataEmph 20" xfId="3936" xr:uid="{CD52A8B3-F4DE-4B1E-97CE-8F20776A5047}"/>
    <cellStyle name="SAPBEXresDataEmph 20 2" xfId="5551" xr:uid="{747F87A4-FC05-40C2-93C8-14EDF98A9BAB}"/>
    <cellStyle name="SAPBEXresDataEmph 20 2 2" xfId="9320" xr:uid="{FAD410DE-069F-4B66-8AAB-8851114397AF}"/>
    <cellStyle name="SAPBEXresDataEmph 20 2 2 2" xfId="30810" xr:uid="{59E93E96-96A6-43C5-9F6A-05037E85CE7A}"/>
    <cellStyle name="SAPBEXresDataEmph 20 2 3" xfId="27041" xr:uid="{24C0669E-2DBA-45D1-B8CC-8407D3656938}"/>
    <cellStyle name="SAPBEXresDataEmph 20 2 4" xfId="48216" xr:uid="{EAFEFB21-36B3-462A-AD49-8089BE127951}"/>
    <cellStyle name="SAPBEXresDataEmph 20 3" xfId="7753" xr:uid="{397D1066-D8FB-47B6-A5E8-FA3378E43A9E}"/>
    <cellStyle name="SAPBEXresDataEmph 20 3 2" xfId="29243" xr:uid="{C5137728-B16C-472F-AA22-C507418DACB0}"/>
    <cellStyle name="SAPBEXresDataEmph 20 4" xfId="25468" xr:uid="{A4F4C485-8358-4D34-A314-18E9D050742F}"/>
    <cellStyle name="SAPBEXresDataEmph 20 5" xfId="46480" xr:uid="{0F8DE910-9392-40CA-B37C-FF9BAFB750F2}"/>
    <cellStyle name="SAPBEXresDataEmph 21" xfId="3937" xr:uid="{FF68C0E3-6939-4603-82B4-7848EC97186E}"/>
    <cellStyle name="SAPBEXresDataEmph 21 2" xfId="5552" xr:uid="{1C14C705-D628-4067-8C74-05F21A758862}"/>
    <cellStyle name="SAPBEXresDataEmph 21 2 2" xfId="9321" xr:uid="{7C906287-60F3-4C19-BEB4-BB133437FFA8}"/>
    <cellStyle name="SAPBEXresDataEmph 21 2 2 2" xfId="30811" xr:uid="{1252E95D-3581-47E0-BFB7-F50772DD4EC5}"/>
    <cellStyle name="SAPBEXresDataEmph 21 2 3" xfId="27042" xr:uid="{E96519BA-2EFC-4BFD-AB12-1CDA56DC57CA}"/>
    <cellStyle name="SAPBEXresDataEmph 21 2 4" xfId="48217" xr:uid="{8F35FF2F-AD2B-4C52-922A-B9F6CE720531}"/>
    <cellStyle name="SAPBEXresDataEmph 21 3" xfId="7754" xr:uid="{2FB41FF6-D498-4A65-9F46-4D465471CDD4}"/>
    <cellStyle name="SAPBEXresDataEmph 21 3 2" xfId="29244" xr:uid="{0F7252A4-4454-4923-9B4E-E435EBDFCDFB}"/>
    <cellStyle name="SAPBEXresDataEmph 21 4" xfId="25469" xr:uid="{C0B9025E-7578-45D4-9742-9A6060A4F978}"/>
    <cellStyle name="SAPBEXresDataEmph 21 5" xfId="46481" xr:uid="{AA9EAEBA-67EF-472D-9DEC-116CDCBB5B9A}"/>
    <cellStyle name="SAPBEXresDataEmph 22" xfId="3938" xr:uid="{C828BB8A-3857-41EF-B7EB-23C1A72F89C8}"/>
    <cellStyle name="SAPBEXresDataEmph 22 2" xfId="5553" xr:uid="{F16D3481-7DC2-4092-BB7E-F8B124AC624C}"/>
    <cellStyle name="SAPBEXresDataEmph 22 2 2" xfId="9322" xr:uid="{128405CB-C606-480A-BEC2-9277E960ECAB}"/>
    <cellStyle name="SAPBEXresDataEmph 22 2 2 2" xfId="30812" xr:uid="{22EE356A-E9D2-455B-9420-BEA6F482DFAC}"/>
    <cellStyle name="SAPBEXresDataEmph 22 2 3" xfId="27043" xr:uid="{8C9B62E4-E8D1-47F6-A4BA-2A6CE8DCC044}"/>
    <cellStyle name="SAPBEXresDataEmph 22 2 4" xfId="48218" xr:uid="{5D919EB9-3BF4-4F6A-852F-C961C7EAFBD4}"/>
    <cellStyle name="SAPBEXresDataEmph 22 3" xfId="7755" xr:uid="{3440A8AA-0B20-4971-828A-099B19F472C2}"/>
    <cellStyle name="SAPBEXresDataEmph 22 3 2" xfId="29245" xr:uid="{5EE47060-F6F5-4D38-876A-1AFD1494C36C}"/>
    <cellStyle name="SAPBEXresDataEmph 22 4" xfId="25470" xr:uid="{2A62E09A-A5E6-48EB-88DA-35E70B6A6705}"/>
    <cellStyle name="SAPBEXresDataEmph 22 5" xfId="46482" xr:uid="{37341913-3401-49D9-B901-3689C14D820C}"/>
    <cellStyle name="SAPBEXresDataEmph 23" xfId="3939" xr:uid="{2182E751-1D11-4E6E-BC7E-3FECDEEFF040}"/>
    <cellStyle name="SAPBEXresDataEmph 23 2" xfId="5554" xr:uid="{1BFCE124-C831-4F4E-B867-B4290A6D5DE1}"/>
    <cellStyle name="SAPBEXresDataEmph 23 2 2" xfId="9323" xr:uid="{47E86374-9096-4356-849B-1610B857950D}"/>
    <cellStyle name="SAPBEXresDataEmph 23 2 2 2" xfId="30813" xr:uid="{5FB96DCB-CA9B-476F-9A07-4795881AB6D6}"/>
    <cellStyle name="SAPBEXresDataEmph 23 2 3" xfId="27044" xr:uid="{4842A452-3AFD-4F91-8265-AEDDCD6BB47E}"/>
    <cellStyle name="SAPBEXresDataEmph 23 2 4" xfId="48219" xr:uid="{50A3409C-EBDF-460B-9500-4B8531ACA21C}"/>
    <cellStyle name="SAPBEXresDataEmph 23 3" xfId="7756" xr:uid="{4F118CC7-D56F-4283-B1DB-6206143B1C20}"/>
    <cellStyle name="SAPBEXresDataEmph 23 3 2" xfId="29246" xr:uid="{CFD355E4-FE5B-416E-97D2-FB7063B9E9BF}"/>
    <cellStyle name="SAPBEXresDataEmph 23 4" xfId="25471" xr:uid="{79C2DEE9-EF7C-4B11-B9B3-3E9463295730}"/>
    <cellStyle name="SAPBEXresDataEmph 23 5" xfId="46483" xr:uid="{0CC5141F-974B-4666-B5B3-FC5E9FCE636B}"/>
    <cellStyle name="SAPBEXresDataEmph 24" xfId="5538" xr:uid="{046DDED5-AE50-475A-B496-AD82D45D9D03}"/>
    <cellStyle name="SAPBEXresDataEmph 24 2" xfId="9307" xr:uid="{05BCC83E-EDA7-4B71-A636-5ECFFD439FC7}"/>
    <cellStyle name="SAPBEXresDataEmph 24 2 2" xfId="30797" xr:uid="{0353A4B1-16B6-43C1-9AC8-C559177B7189}"/>
    <cellStyle name="SAPBEXresDataEmph 24 3" xfId="27028" xr:uid="{91E495A9-1C30-4EB4-A96C-29AEDCFD7415}"/>
    <cellStyle name="SAPBEXresDataEmph 24 4" xfId="48203" xr:uid="{55B062B0-0EC5-4AC4-86A1-086E0E6B6168}"/>
    <cellStyle name="SAPBEXresDataEmph 25" xfId="7740" xr:uid="{AE32362C-E00C-44C1-8A2C-C99E14C6D88D}"/>
    <cellStyle name="SAPBEXresDataEmph 25 2" xfId="29230" xr:uid="{F025AB7B-D61A-44CA-BA7E-10ACBA7EC023}"/>
    <cellStyle name="SAPBEXresDataEmph 26" xfId="25455" xr:uid="{55EA36D7-C3D0-4714-B71E-A6724D405FAE}"/>
    <cellStyle name="SAPBEXresDataEmph 27" xfId="46467" xr:uid="{5B1C2BA8-F924-4123-84B9-DC4F512FB738}"/>
    <cellStyle name="SAPBEXresDataEmph 3" xfId="3940" xr:uid="{E563603C-A5CF-49D0-86E4-77CAAEDA4166}"/>
    <cellStyle name="SAPBEXresDataEmph 3 2" xfId="3941" xr:uid="{DFE800A2-D846-45D5-A23A-39FF9A9F6384}"/>
    <cellStyle name="SAPBEXresDataEmph 3 2 2" xfId="5556" xr:uid="{9838D78C-519F-46FF-98D4-21E154CC515A}"/>
    <cellStyle name="SAPBEXresDataEmph 3 2 2 2" xfId="9325" xr:uid="{D2E7801D-BB55-4583-A938-5A2B482E3D99}"/>
    <cellStyle name="SAPBEXresDataEmph 3 2 2 2 2" xfId="30815" xr:uid="{55349080-DA8B-4DFE-A113-F118B58859C2}"/>
    <cellStyle name="SAPBEXresDataEmph 3 2 2 3" xfId="27046" xr:uid="{7EBE2DFD-9351-4471-A611-72F0774D5E24}"/>
    <cellStyle name="SAPBEXresDataEmph 3 2 2 4" xfId="48221" xr:uid="{E1B323FF-D416-42F7-9822-F147A4EB0C5E}"/>
    <cellStyle name="SAPBEXresDataEmph 3 2 3" xfId="7758" xr:uid="{362208F0-405C-4133-9E0B-CA994C071894}"/>
    <cellStyle name="SAPBEXresDataEmph 3 2 3 2" xfId="29248" xr:uid="{FF34A0A7-F618-4589-BFCA-777128527E03}"/>
    <cellStyle name="SAPBEXresDataEmph 3 2 4" xfId="25473" xr:uid="{7DAAE46D-1D18-4B35-B63F-73A0E28B4FE3}"/>
    <cellStyle name="SAPBEXresDataEmph 3 2 5" xfId="46485" xr:uid="{84EBE5C2-0A12-44C4-92FC-46BD524AAF32}"/>
    <cellStyle name="SAPBEXresDataEmph 3 3" xfId="5555" xr:uid="{2C719B8C-8C02-4492-8CD9-066CD42B2F3E}"/>
    <cellStyle name="SAPBEXresDataEmph 3 3 2" xfId="9324" xr:uid="{8A488DA1-BA4B-4E35-B93E-329C69DFF88E}"/>
    <cellStyle name="SAPBEXresDataEmph 3 3 2 2" xfId="30814" xr:uid="{B149C56D-2383-4218-B186-6EB554498E86}"/>
    <cellStyle name="SAPBEXresDataEmph 3 3 3" xfId="27045" xr:uid="{9DCA261D-EF1F-4223-816E-287BED1F3F74}"/>
    <cellStyle name="SAPBEXresDataEmph 3 3 4" xfId="48220" xr:uid="{A994A86C-28F3-4511-AAA6-02E22CC2E9C8}"/>
    <cellStyle name="SAPBEXresDataEmph 3 4" xfId="7757" xr:uid="{CBA076A6-604E-4D05-8922-22C7D7B24BD0}"/>
    <cellStyle name="SAPBEXresDataEmph 3 4 2" xfId="29247" xr:uid="{410E1C42-E8B4-47B8-BED4-759FEA4C4A56}"/>
    <cellStyle name="SAPBEXresDataEmph 3 5" xfId="25472" xr:uid="{6A407985-9395-4B7F-BDDE-971E84D86A74}"/>
    <cellStyle name="SAPBEXresDataEmph 3 6" xfId="46484" xr:uid="{96535BB2-3E8E-4E3E-B4EC-3FA3797F95B2}"/>
    <cellStyle name="SAPBEXresDataEmph 4" xfId="3942" xr:uid="{A3D612F1-12AB-4889-89B1-E5A35BB2F082}"/>
    <cellStyle name="SAPBEXresDataEmph 4 2" xfId="3943" xr:uid="{D1127063-DE10-4475-B408-5CDCCB2AE06A}"/>
    <cellStyle name="SAPBEXresDataEmph 4 2 2" xfId="5558" xr:uid="{988045AB-78EA-4E4D-8AC0-C06F0F82CFE1}"/>
    <cellStyle name="SAPBEXresDataEmph 4 2 2 2" xfId="9327" xr:uid="{042F4E60-4105-4C89-A333-84BA9D1C3CC5}"/>
    <cellStyle name="SAPBEXresDataEmph 4 2 2 2 2" xfId="30817" xr:uid="{D9C0B585-1754-46D1-B9D9-73550132555B}"/>
    <cellStyle name="SAPBEXresDataEmph 4 2 2 3" xfId="27048" xr:uid="{E444DE55-2986-4274-9EA4-7F52CEBFEBD2}"/>
    <cellStyle name="SAPBEXresDataEmph 4 2 2 4" xfId="48223" xr:uid="{33F49DC0-95BA-4779-BC64-8A4630E2B953}"/>
    <cellStyle name="SAPBEXresDataEmph 4 2 3" xfId="7760" xr:uid="{5383A87F-8CEC-4E7B-B213-5E96A1D73842}"/>
    <cellStyle name="SAPBEXresDataEmph 4 2 3 2" xfId="29250" xr:uid="{2DF4099D-C398-4477-8BB3-D4056689D228}"/>
    <cellStyle name="SAPBEXresDataEmph 4 2 4" xfId="25475" xr:uid="{B670465A-073D-4E0B-99AA-7141C9EC1714}"/>
    <cellStyle name="SAPBEXresDataEmph 4 2 5" xfId="46487" xr:uid="{B07FB6EA-0D80-4B35-85B2-AEF9F505E923}"/>
    <cellStyle name="SAPBEXresDataEmph 4 3" xfId="5557" xr:uid="{8E4A893F-0179-44AF-B758-569ACD754C6A}"/>
    <cellStyle name="SAPBEXresDataEmph 4 3 2" xfId="9326" xr:uid="{BA1F4E13-B190-4A7D-8371-F86A0D4A91E8}"/>
    <cellStyle name="SAPBEXresDataEmph 4 3 2 2" xfId="30816" xr:uid="{3A0B0D3A-7B3A-4632-AF59-C49425310BE2}"/>
    <cellStyle name="SAPBEXresDataEmph 4 3 3" xfId="27047" xr:uid="{81C5E9F9-1EBB-41AC-8ED3-C9CE7F1381A3}"/>
    <cellStyle name="SAPBEXresDataEmph 4 3 4" xfId="48222" xr:uid="{5A8CA14B-5937-425C-8851-A2FC0BB744F9}"/>
    <cellStyle name="SAPBEXresDataEmph 4 4" xfId="7759" xr:uid="{F4682D60-0B6D-4E8E-97AA-25D1423D9886}"/>
    <cellStyle name="SAPBEXresDataEmph 4 4 2" xfId="29249" xr:uid="{29739AA7-CCB3-4FCD-9A66-D7A9F2D1DFB3}"/>
    <cellStyle name="SAPBEXresDataEmph 4 5" xfId="25474" xr:uid="{1FE8CB11-AC8D-483C-B1C2-E036B607C7C6}"/>
    <cellStyle name="SAPBEXresDataEmph 4 6" xfId="46486" xr:uid="{B7294972-340E-4286-A498-D427D063DA41}"/>
    <cellStyle name="SAPBEXresDataEmph 5" xfId="3944" xr:uid="{4E4F9425-7A76-475E-811F-A5F195815E5A}"/>
    <cellStyle name="SAPBEXresDataEmph 5 2" xfId="3945" xr:uid="{F86C1BD4-E6DA-4C1E-8159-BCB2B51185F8}"/>
    <cellStyle name="SAPBEXresDataEmph 5 2 2" xfId="5560" xr:uid="{EC56D8B4-2AFD-4EE2-AAE3-AFA4870F88B3}"/>
    <cellStyle name="SAPBEXresDataEmph 5 2 2 2" xfId="9329" xr:uid="{94649892-3F18-4475-A660-53D7C75B6DB0}"/>
    <cellStyle name="SAPBEXresDataEmph 5 2 2 2 2" xfId="30819" xr:uid="{EDB289D4-6020-4488-A357-59F2A01D6924}"/>
    <cellStyle name="SAPBEXresDataEmph 5 2 2 3" xfId="27050" xr:uid="{D505B0D4-C536-4E35-B698-6224A3A5CEB2}"/>
    <cellStyle name="SAPBEXresDataEmph 5 2 2 4" xfId="48225" xr:uid="{DEE48B91-856A-4EDA-BC9F-2FAC0ED6D28B}"/>
    <cellStyle name="SAPBEXresDataEmph 5 2 3" xfId="7762" xr:uid="{3D425804-C2A4-4218-BFA7-537ECDC6F4EF}"/>
    <cellStyle name="SAPBEXresDataEmph 5 2 3 2" xfId="29252" xr:uid="{FE105E55-AD5B-45F7-AA05-33E14C7898D9}"/>
    <cellStyle name="SAPBEXresDataEmph 5 2 4" xfId="25477" xr:uid="{74B9E62F-D7A2-469D-B6F7-FE44C664E358}"/>
    <cellStyle name="SAPBEXresDataEmph 5 2 5" xfId="46489" xr:uid="{7863A23B-2E56-4FB8-AE4E-EABC251A85CF}"/>
    <cellStyle name="SAPBEXresDataEmph 5 3" xfId="5559" xr:uid="{88BB5FEC-9541-47CB-9B14-30D77BC2327B}"/>
    <cellStyle name="SAPBEXresDataEmph 5 3 2" xfId="9328" xr:uid="{43D98978-00E2-45C4-97B5-79FB266EA3C3}"/>
    <cellStyle name="SAPBEXresDataEmph 5 3 2 2" xfId="30818" xr:uid="{807CDCDC-0649-4308-BB77-AED236F79A12}"/>
    <cellStyle name="SAPBEXresDataEmph 5 3 3" xfId="27049" xr:uid="{6D18A31E-1398-4A4E-A27D-C37FCC1D3F08}"/>
    <cellStyle name="SAPBEXresDataEmph 5 3 4" xfId="48224" xr:uid="{CB57F17D-9279-4A8E-9FEB-589409FE566E}"/>
    <cellStyle name="SAPBEXresDataEmph 5 4" xfId="7761" xr:uid="{A4454D7F-31F8-4E4D-BE86-A5E94A93E354}"/>
    <cellStyle name="SAPBEXresDataEmph 5 4 2" xfId="29251" xr:uid="{1D587C8B-895C-4152-B0CC-CEE4515A8A95}"/>
    <cellStyle name="SAPBEXresDataEmph 5 5" xfId="25476" xr:uid="{E374242A-4BC6-4850-A38F-633EA334050C}"/>
    <cellStyle name="SAPBEXresDataEmph 5 6" xfId="46488" xr:uid="{0F58D458-0549-4923-B88C-0700846BCD90}"/>
    <cellStyle name="SAPBEXresDataEmph 6" xfId="3946" xr:uid="{3E691398-75B3-4664-AC90-E3CBC817FAD0}"/>
    <cellStyle name="SAPBEXresDataEmph 6 2" xfId="3947" xr:uid="{863C172C-D95F-4071-B308-EBFCEA725BF4}"/>
    <cellStyle name="SAPBEXresDataEmph 6 2 2" xfId="5562" xr:uid="{BDDE8328-7FE9-4B55-A75A-FFD96C0757C3}"/>
    <cellStyle name="SAPBEXresDataEmph 6 2 2 2" xfId="9331" xr:uid="{E93BA1F3-85B3-414A-8620-AB900AD2D6F4}"/>
    <cellStyle name="SAPBEXresDataEmph 6 2 2 2 2" xfId="30821" xr:uid="{DF308C9F-EDB0-4375-93F5-EFFC14964CA2}"/>
    <cellStyle name="SAPBEXresDataEmph 6 2 2 3" xfId="27052" xr:uid="{AD256419-E90D-4E6C-B9AB-A8F7F12CC64B}"/>
    <cellStyle name="SAPBEXresDataEmph 6 2 2 4" xfId="48227" xr:uid="{8E6F0C40-1C99-4C1E-A0DB-A23A62C457B2}"/>
    <cellStyle name="SAPBEXresDataEmph 6 2 3" xfId="7764" xr:uid="{05895CD7-6D33-4C53-B2A5-F5447713A92C}"/>
    <cellStyle name="SAPBEXresDataEmph 6 2 3 2" xfId="29254" xr:uid="{789579F3-9DC1-4042-B6E0-7BB60922900F}"/>
    <cellStyle name="SAPBEXresDataEmph 6 2 4" xfId="25479" xr:uid="{B07594EB-8B46-4BC4-AD65-D16D1385C58A}"/>
    <cellStyle name="SAPBEXresDataEmph 6 2 5" xfId="46491" xr:uid="{22C57CEB-DDD7-45D6-9084-7DE0569A86C8}"/>
    <cellStyle name="SAPBEXresDataEmph 6 3" xfId="5561" xr:uid="{B125C123-F07F-4343-8B4F-CBD9B26B6427}"/>
    <cellStyle name="SAPBEXresDataEmph 6 3 2" xfId="9330" xr:uid="{2755B15F-DEB4-46F0-95BC-4E5D2025CD96}"/>
    <cellStyle name="SAPBEXresDataEmph 6 3 2 2" xfId="30820" xr:uid="{BA7622B1-E024-4369-9310-7836F2A5AE69}"/>
    <cellStyle name="SAPBEXresDataEmph 6 3 3" xfId="27051" xr:uid="{1A638BA6-B6B5-4DC0-8C18-92DC16141799}"/>
    <cellStyle name="SAPBEXresDataEmph 6 3 4" xfId="48226" xr:uid="{BD28A089-E98C-4930-B235-68AF4B57E7CA}"/>
    <cellStyle name="SAPBEXresDataEmph 6 4" xfId="7763" xr:uid="{87FDA7AE-F9E9-4712-B4E0-7AD4F62DA35C}"/>
    <cellStyle name="SAPBEXresDataEmph 6 4 2" xfId="29253" xr:uid="{520ACA73-B732-4517-8551-7BEE22937450}"/>
    <cellStyle name="SAPBEXresDataEmph 6 5" xfId="25478" xr:uid="{F9859496-AABD-47D2-B899-66778BCADFF7}"/>
    <cellStyle name="SAPBEXresDataEmph 6 6" xfId="46490" xr:uid="{1BCEE9D4-1437-4F0E-A3AE-0B4138F8D0AC}"/>
    <cellStyle name="SAPBEXresDataEmph 7" xfId="3948" xr:uid="{F607EC16-4EAE-4EC8-8CCF-486C06784ED7}"/>
    <cellStyle name="SAPBEXresDataEmph 7 2" xfId="3949" xr:uid="{3157C637-5B6F-458A-90C6-DA8D8C2D82F9}"/>
    <cellStyle name="SAPBEXresDataEmph 7 2 2" xfId="5564" xr:uid="{858A091B-ADC2-48FE-A21A-43A10E23E31F}"/>
    <cellStyle name="SAPBEXresDataEmph 7 2 2 2" xfId="9333" xr:uid="{6B6231FC-87A0-4157-95DD-3F78FF9EDAB3}"/>
    <cellStyle name="SAPBEXresDataEmph 7 2 2 2 2" xfId="30823" xr:uid="{4CE3B436-087B-46D3-8AD3-0AF4518BCDAD}"/>
    <cellStyle name="SAPBEXresDataEmph 7 2 2 3" xfId="27054" xr:uid="{83E6BAC1-79CB-416B-8459-C11007D96731}"/>
    <cellStyle name="SAPBEXresDataEmph 7 2 2 4" xfId="48229" xr:uid="{8B129505-68C6-4377-B9D7-67717C3F3E02}"/>
    <cellStyle name="SAPBEXresDataEmph 7 2 3" xfId="7766" xr:uid="{34B0979B-D282-47C7-B97C-C154CEAEC6A7}"/>
    <cellStyle name="SAPBEXresDataEmph 7 2 3 2" xfId="29256" xr:uid="{CEA98E7B-7CA4-49E5-A5B0-BC411EA64603}"/>
    <cellStyle name="SAPBEXresDataEmph 7 2 4" xfId="25481" xr:uid="{69CE0356-3B54-4C91-9178-D5B3D4CD388A}"/>
    <cellStyle name="SAPBEXresDataEmph 7 2 5" xfId="46493" xr:uid="{E56E69AB-0004-4FB6-9980-3B1D11150CD5}"/>
    <cellStyle name="SAPBEXresDataEmph 7 3" xfId="5563" xr:uid="{1659DBDC-1205-4906-B98D-FF85874BEBE4}"/>
    <cellStyle name="SAPBEXresDataEmph 7 3 2" xfId="9332" xr:uid="{C981FB7F-19B4-4BC0-AA20-DDD6723BAE74}"/>
    <cellStyle name="SAPBEXresDataEmph 7 3 2 2" xfId="30822" xr:uid="{B516B3DE-3EEF-4C78-848B-F20FEFE28928}"/>
    <cellStyle name="SAPBEXresDataEmph 7 3 3" xfId="27053" xr:uid="{9E58C9F5-467C-4573-88F4-E9096B5CD505}"/>
    <cellStyle name="SAPBEXresDataEmph 7 3 4" xfId="48228" xr:uid="{BAF2090D-1744-4276-8208-F6EBF47DE12B}"/>
    <cellStyle name="SAPBEXresDataEmph 7 4" xfId="7765" xr:uid="{168DBB4B-7CEC-4C50-9CE7-A0F930AA99C8}"/>
    <cellStyle name="SAPBEXresDataEmph 7 4 2" xfId="29255" xr:uid="{DF79D5B6-034F-47B1-B2A1-2025ACB60068}"/>
    <cellStyle name="SAPBEXresDataEmph 7 5" xfId="25480" xr:uid="{A5BE73D1-0F2C-4BF8-90A6-D35A2E6A16EB}"/>
    <cellStyle name="SAPBEXresDataEmph 7 6" xfId="46492" xr:uid="{2B0E8137-349E-4E97-9A8A-5FC4B8D43BE7}"/>
    <cellStyle name="SAPBEXresDataEmph 8" xfId="3950" xr:uid="{8FEA7AE0-B909-4148-A23D-F5BB709DA44D}"/>
    <cellStyle name="SAPBEXresDataEmph 8 2" xfId="3951" xr:uid="{99E0A56B-58AD-43C2-A46D-261905604E0A}"/>
    <cellStyle name="SAPBEXresDataEmph 8 2 2" xfId="5566" xr:uid="{CAF30111-1593-41F5-B53D-C20D74747A9D}"/>
    <cellStyle name="SAPBEXresDataEmph 8 2 2 2" xfId="9335" xr:uid="{E8A8B5E0-BDAC-40E2-87D4-3A9E84C32A3E}"/>
    <cellStyle name="SAPBEXresDataEmph 8 2 2 2 2" xfId="30825" xr:uid="{DDFE96B1-6123-43F8-BD81-6FC251A3F3FA}"/>
    <cellStyle name="SAPBEXresDataEmph 8 2 2 3" xfId="27056" xr:uid="{7B00D6C4-541B-4EC8-91CA-530A9BC7C2EB}"/>
    <cellStyle name="SAPBEXresDataEmph 8 2 2 4" xfId="48231" xr:uid="{1060F077-C206-452C-A7D8-1E02B2D83D27}"/>
    <cellStyle name="SAPBEXresDataEmph 8 2 3" xfId="7768" xr:uid="{98F24CD7-27BB-4325-88FC-26FE084C9A6B}"/>
    <cellStyle name="SAPBEXresDataEmph 8 2 3 2" xfId="29258" xr:uid="{37F739FA-482C-4262-BF37-37F12951C662}"/>
    <cellStyle name="SAPBEXresDataEmph 8 2 4" xfId="25483" xr:uid="{72E4BD54-1504-49B8-A065-B358BE8D5D7D}"/>
    <cellStyle name="SAPBEXresDataEmph 8 2 5" xfId="46495" xr:uid="{B44302E5-FC5A-4A79-9C76-8016270AAE25}"/>
    <cellStyle name="SAPBEXresDataEmph 8 3" xfId="5565" xr:uid="{A0C5F282-5AB1-4D27-88DE-0D676A44A81C}"/>
    <cellStyle name="SAPBEXresDataEmph 8 3 2" xfId="9334" xr:uid="{4A459BC9-3597-48C8-8FAF-01CAF0AFCEBA}"/>
    <cellStyle name="SAPBEXresDataEmph 8 3 2 2" xfId="30824" xr:uid="{4A3F167F-DE8F-496B-8970-6AE197BAD709}"/>
    <cellStyle name="SAPBEXresDataEmph 8 3 3" xfId="27055" xr:uid="{2E73B262-366C-4388-823F-765D4D403BBB}"/>
    <cellStyle name="SAPBEXresDataEmph 8 3 4" xfId="48230" xr:uid="{F98FD8D7-58E5-4E0D-8B5E-0EF79362E36E}"/>
    <cellStyle name="SAPBEXresDataEmph 8 4" xfId="7767" xr:uid="{1F405758-8795-4394-BC3B-EBEB55BC1DCA}"/>
    <cellStyle name="SAPBEXresDataEmph 8 4 2" xfId="29257" xr:uid="{8FE39F09-BBB2-4991-A6C9-ED33A8941BCD}"/>
    <cellStyle name="SAPBEXresDataEmph 8 5" xfId="25482" xr:uid="{E62EA52F-4CB8-4193-BB3B-FC9A1C88E56F}"/>
    <cellStyle name="SAPBEXresDataEmph 8 6" xfId="46494" xr:uid="{EF54C679-9933-4E7D-80E3-E7B0C7E35106}"/>
    <cellStyle name="SAPBEXresDataEmph 9" xfId="3952" xr:uid="{319298CD-247E-47A7-A1F7-4F8BCEB59FF0}"/>
    <cellStyle name="SAPBEXresDataEmph 9 2" xfId="3953" xr:uid="{6D883E05-B8F2-4E07-A5CB-19B6D3A6CB67}"/>
    <cellStyle name="SAPBEXresDataEmph 9 2 2" xfId="5568" xr:uid="{8BB126C0-20FE-4D08-AB9C-F1CDBB30E9E5}"/>
    <cellStyle name="SAPBEXresDataEmph 9 2 2 2" xfId="9337" xr:uid="{1985209E-29EB-41F7-AE2B-C0285E0CA148}"/>
    <cellStyle name="SAPBEXresDataEmph 9 2 2 2 2" xfId="30827" xr:uid="{CA0F02C9-7233-4236-B880-193554D33FB0}"/>
    <cellStyle name="SAPBEXresDataEmph 9 2 2 3" xfId="27058" xr:uid="{87965E2C-1A75-41AC-9F74-D047AE2AF5A0}"/>
    <cellStyle name="SAPBEXresDataEmph 9 2 2 4" xfId="48233" xr:uid="{423BDD45-2CA2-46CC-A081-D1E492E6B21A}"/>
    <cellStyle name="SAPBEXresDataEmph 9 2 3" xfId="7770" xr:uid="{F5C9A700-2794-431B-AEAE-F029EA3B8845}"/>
    <cellStyle name="SAPBEXresDataEmph 9 2 3 2" xfId="29260" xr:uid="{E46F10A6-68D4-4AF5-9E0C-AF1C28F53894}"/>
    <cellStyle name="SAPBEXresDataEmph 9 2 4" xfId="25485" xr:uid="{5FF82641-666B-43D3-9DEE-E46E1823CBDF}"/>
    <cellStyle name="SAPBEXresDataEmph 9 2 5" xfId="46497" xr:uid="{768D9565-6FF1-47B0-87D3-77859A169C15}"/>
    <cellStyle name="SAPBEXresDataEmph 9 3" xfId="5567" xr:uid="{A6124094-E181-44ED-B771-2E7F2FB97A40}"/>
    <cellStyle name="SAPBEXresDataEmph 9 3 2" xfId="9336" xr:uid="{E643CBA2-9F24-4123-A99B-F692E02FB7FB}"/>
    <cellStyle name="SAPBEXresDataEmph 9 3 2 2" xfId="30826" xr:uid="{D3F3BCBB-3A64-4BD0-86D1-8BBCC25BBDB8}"/>
    <cellStyle name="SAPBEXresDataEmph 9 3 3" xfId="27057" xr:uid="{893259B6-F562-4EB4-8E19-533EDAB1ED4E}"/>
    <cellStyle name="SAPBEXresDataEmph 9 3 4" xfId="48232" xr:uid="{9D6CACFC-C139-46DD-9FB5-4B8C8783CF54}"/>
    <cellStyle name="SAPBEXresDataEmph 9 4" xfId="7769" xr:uid="{7C86C2D3-857C-4936-8238-800D6A1DD7AE}"/>
    <cellStyle name="SAPBEXresDataEmph 9 4 2" xfId="29259" xr:uid="{0B2581FA-8CD1-4CE8-B292-2A32F830F86B}"/>
    <cellStyle name="SAPBEXresDataEmph 9 5" xfId="25484" xr:uid="{C7437419-4EDB-41A1-8A7B-D2ED8E4A08AF}"/>
    <cellStyle name="SAPBEXresDataEmph 9 6" xfId="46496" xr:uid="{049CA06F-BC77-4A54-879D-4EA3B5DB4D58}"/>
    <cellStyle name="SAPBEXresItem" xfId="3954" xr:uid="{50BF834F-4A2B-4463-81C4-3DEBF3A1CCC2}"/>
    <cellStyle name="SAPBEXresItem 10" xfId="3955" xr:uid="{8848A9F8-1FC2-41D1-A00A-030B2899E43E}"/>
    <cellStyle name="SAPBEXresItem 10 2" xfId="5570" xr:uid="{AB6A2BEE-B424-486C-9CE0-8E0EACA10C49}"/>
    <cellStyle name="SAPBEXresItem 10 2 2" xfId="9339" xr:uid="{8EBB63EA-22EE-4B06-9776-DF78E9CEAAFB}"/>
    <cellStyle name="SAPBEXresItem 10 2 2 2" xfId="30829" xr:uid="{5E189C0E-BB3A-4211-B8B4-BF786CCC603B}"/>
    <cellStyle name="SAPBEXresItem 10 2 3" xfId="27060" xr:uid="{A6487CEB-E499-462C-B2CE-5E3E21947D31}"/>
    <cellStyle name="SAPBEXresItem 10 2 4" xfId="48235" xr:uid="{1E5068C0-C644-4894-808E-739883946044}"/>
    <cellStyle name="SAPBEXresItem 10 3" xfId="7772" xr:uid="{2C996FFC-20E4-4CD6-A07E-61E086F9F7F2}"/>
    <cellStyle name="SAPBEXresItem 10 3 2" xfId="29262" xr:uid="{62CEA1DE-6926-4C42-B516-2B8882B574F3}"/>
    <cellStyle name="SAPBEXresItem 10 4" xfId="25487" xr:uid="{4DF6AF57-E01D-4D3B-8562-1B4F5AFB349E}"/>
    <cellStyle name="SAPBEXresItem 10 5" xfId="46499" xr:uid="{D4D6B6E5-2C28-4D42-A742-4A059E9A58B6}"/>
    <cellStyle name="SAPBEXresItem 11" xfId="3956" xr:uid="{FCA82025-07B4-4DC2-8FE7-E06742A5D232}"/>
    <cellStyle name="SAPBEXresItem 11 2" xfId="5571" xr:uid="{4B602BD7-E3B5-4F79-8474-0F90556D7E16}"/>
    <cellStyle name="SAPBEXresItem 11 2 2" xfId="9340" xr:uid="{80B8D3E8-F620-477E-9C0E-D68C87CCCB10}"/>
    <cellStyle name="SAPBEXresItem 11 2 2 2" xfId="30830" xr:uid="{121BD99E-48BF-4020-811D-2D8D0EE97D52}"/>
    <cellStyle name="SAPBEXresItem 11 2 3" xfId="27061" xr:uid="{AF8E83BE-C62B-46A5-9F37-D01F8570A06D}"/>
    <cellStyle name="SAPBEXresItem 11 2 4" xfId="48236" xr:uid="{1B3444AF-25A2-487E-8788-3452579DDC8E}"/>
    <cellStyle name="SAPBEXresItem 11 3" xfId="7773" xr:uid="{459CE394-C307-4BEA-AB25-546A54A5F7EA}"/>
    <cellStyle name="SAPBEXresItem 11 3 2" xfId="29263" xr:uid="{B1E88CBD-B3F3-4C34-ADB1-E2574A31F317}"/>
    <cellStyle name="SAPBEXresItem 11 4" xfId="25488" xr:uid="{DA6420C0-0996-484E-8796-2658AEDF2ED9}"/>
    <cellStyle name="SAPBEXresItem 11 5" xfId="46500" xr:uid="{FCFEFD8D-0FE7-4EA1-8D71-57173FE567B5}"/>
    <cellStyle name="SAPBEXresItem 12" xfId="3957" xr:uid="{ADF873E2-7899-4624-9AC0-05BD5D63AF97}"/>
    <cellStyle name="SAPBEXresItem 12 2" xfId="5572" xr:uid="{5985AB98-B8DE-4F0D-9A11-742487C07CAB}"/>
    <cellStyle name="SAPBEXresItem 12 2 2" xfId="9341" xr:uid="{7CEAD1F1-006C-4BA2-959D-EBD184FBCC23}"/>
    <cellStyle name="SAPBEXresItem 12 2 2 2" xfId="30831" xr:uid="{C78FB8AC-6927-4A59-AB1E-436AA5AB09F0}"/>
    <cellStyle name="SAPBEXresItem 12 2 3" xfId="27062" xr:uid="{C14ED3FC-45D7-404C-B677-D3B741A4FA7E}"/>
    <cellStyle name="SAPBEXresItem 12 2 4" xfId="48237" xr:uid="{9EE438C5-8D10-4995-AC7D-C40A78CA4081}"/>
    <cellStyle name="SAPBEXresItem 12 3" xfId="7774" xr:uid="{23BD1DB2-B1BF-44CA-866A-380322A47A2F}"/>
    <cellStyle name="SAPBEXresItem 12 3 2" xfId="29264" xr:uid="{3C467401-D6C4-4579-B1FA-5D17A16DE02F}"/>
    <cellStyle name="SAPBEXresItem 12 4" xfId="25489" xr:uid="{FAE005C6-FD22-4CAC-9F9B-18F5E09304C2}"/>
    <cellStyle name="SAPBEXresItem 12 5" xfId="46501" xr:uid="{20B7D5D4-CBCB-4190-926D-6D7ED9D91CF1}"/>
    <cellStyle name="SAPBEXresItem 13" xfId="3958" xr:uid="{77F28469-8109-4397-8768-237769E1BE7B}"/>
    <cellStyle name="SAPBEXresItem 13 2" xfId="5573" xr:uid="{933196F8-766D-4925-A2FC-26E4F582CF3D}"/>
    <cellStyle name="SAPBEXresItem 13 2 2" xfId="9342" xr:uid="{C88C19E9-33F4-4C8A-A9C8-1DF6E667BA0D}"/>
    <cellStyle name="SAPBEXresItem 13 2 2 2" xfId="30832" xr:uid="{6DCF60F5-7D7C-4404-A1C9-03FD5F76910B}"/>
    <cellStyle name="SAPBEXresItem 13 2 3" xfId="27063" xr:uid="{6C9FAD4A-3EC5-442A-8C3D-E9A9AB0C8681}"/>
    <cellStyle name="SAPBEXresItem 13 2 4" xfId="48238" xr:uid="{F4C33BFB-867E-4D62-9980-3E02131874E1}"/>
    <cellStyle name="SAPBEXresItem 13 3" xfId="7775" xr:uid="{CAAA9F84-5097-490A-9F94-ADC3728B90C3}"/>
    <cellStyle name="SAPBEXresItem 13 3 2" xfId="29265" xr:uid="{2C134014-96E5-4743-A7D4-C6926D3C4467}"/>
    <cellStyle name="SAPBEXresItem 13 4" xfId="25490" xr:uid="{C34A335F-C8CC-495D-88DD-A9CBAF384665}"/>
    <cellStyle name="SAPBEXresItem 13 5" xfId="46502" xr:uid="{60C369E0-346E-4764-ACC5-FC7251F22F73}"/>
    <cellStyle name="SAPBEXresItem 14" xfId="3959" xr:uid="{C0380BC3-872C-47C8-87B7-71C56FB0BE82}"/>
    <cellStyle name="SAPBEXresItem 14 2" xfId="5574" xr:uid="{11883300-C326-4C73-95B4-E4388E0E2735}"/>
    <cellStyle name="SAPBEXresItem 14 2 2" xfId="9343" xr:uid="{FCD9713B-4D6D-4BD7-AF7A-CEF5C02E1582}"/>
    <cellStyle name="SAPBEXresItem 14 2 2 2" xfId="30833" xr:uid="{F11DC92E-F171-40E3-83EB-98846B6130EE}"/>
    <cellStyle name="SAPBEXresItem 14 2 3" xfId="27064" xr:uid="{0243BF1D-C784-4F04-82FC-362CAB167DA3}"/>
    <cellStyle name="SAPBEXresItem 14 2 4" xfId="48239" xr:uid="{4F39EC04-F274-4C24-A863-989A4FA5180B}"/>
    <cellStyle name="SAPBEXresItem 14 3" xfId="7776" xr:uid="{8BEBC1FF-25BD-479C-B8A5-E222A2B3A18F}"/>
    <cellStyle name="SAPBEXresItem 14 3 2" xfId="29266" xr:uid="{096DA467-9B18-4D1F-A998-B4D6D090A822}"/>
    <cellStyle name="SAPBEXresItem 14 4" xfId="25491" xr:uid="{67656459-26BB-497B-A296-367D839F9F05}"/>
    <cellStyle name="SAPBEXresItem 14 5" xfId="46503" xr:uid="{81F3D24C-DC21-409C-8A27-EAA17745A995}"/>
    <cellStyle name="SAPBEXresItem 15" xfId="3960" xr:uid="{85A9C5BF-518D-42B5-BBBC-EF375D28B89C}"/>
    <cellStyle name="SAPBEXresItem 15 2" xfId="5575" xr:uid="{D7E3D847-7939-4B11-AD78-504885F9D76A}"/>
    <cellStyle name="SAPBEXresItem 15 2 2" xfId="9344" xr:uid="{2E6E9040-C3AD-4603-A92A-7500CD755293}"/>
    <cellStyle name="SAPBEXresItem 15 2 2 2" xfId="30834" xr:uid="{B4234730-73DA-479A-8CE6-B2247B63502D}"/>
    <cellStyle name="SAPBEXresItem 15 2 3" xfId="27065" xr:uid="{725B0A07-8326-42D5-936E-AEE0E0B5E01F}"/>
    <cellStyle name="SAPBEXresItem 15 2 4" xfId="48240" xr:uid="{B764E01C-A398-4EDB-879A-3E57BB358B6E}"/>
    <cellStyle name="SAPBEXresItem 15 3" xfId="7777" xr:uid="{60E55F23-7436-47F7-85BB-28C92348008B}"/>
    <cellStyle name="SAPBEXresItem 15 3 2" xfId="29267" xr:uid="{9A387932-2267-4E27-8F7C-4BA246499A96}"/>
    <cellStyle name="SAPBEXresItem 15 4" xfId="25492" xr:uid="{1A908596-CE32-4212-8406-5A04D96C9184}"/>
    <cellStyle name="SAPBEXresItem 15 5" xfId="46504" xr:uid="{4F9BD56C-5050-40A1-8FE6-232C390ED680}"/>
    <cellStyle name="SAPBEXresItem 16" xfId="3961" xr:uid="{55518778-3131-4B80-BBB3-E27FC1CD3213}"/>
    <cellStyle name="SAPBEXresItem 16 2" xfId="5576" xr:uid="{6D6A9559-581C-4121-8D21-A1BE88FACF17}"/>
    <cellStyle name="SAPBEXresItem 16 2 2" xfId="9345" xr:uid="{407BAE54-A7E7-4AD5-A711-939A665D21B3}"/>
    <cellStyle name="SAPBEXresItem 16 2 2 2" xfId="30835" xr:uid="{0FF22E0B-5982-4F0D-8143-255DE59C7D29}"/>
    <cellStyle name="SAPBEXresItem 16 2 3" xfId="27066" xr:uid="{5856AA3B-B3D3-4BA1-A576-C900107605C0}"/>
    <cellStyle name="SAPBEXresItem 16 2 4" xfId="48241" xr:uid="{6FF34820-F698-4F47-990A-0299A35A04C7}"/>
    <cellStyle name="SAPBEXresItem 16 3" xfId="7778" xr:uid="{95A517C7-2164-4D28-A1E9-ECA8D70110B9}"/>
    <cellStyle name="SAPBEXresItem 16 3 2" xfId="29268" xr:uid="{897EA220-8AD4-4E2C-82B1-89B3BD7C247E}"/>
    <cellStyle name="SAPBEXresItem 16 4" xfId="25493" xr:uid="{43A527B1-0867-4963-B40B-B6D6338736C2}"/>
    <cellStyle name="SAPBEXresItem 16 5" xfId="46505" xr:uid="{6D45CA8E-CD31-4C5B-9E88-6300C8B43B51}"/>
    <cellStyle name="SAPBEXresItem 17" xfId="3962" xr:uid="{5F228456-669F-4A77-9927-D843E7EEBE7B}"/>
    <cellStyle name="SAPBEXresItem 17 2" xfId="5577" xr:uid="{661F5666-4135-4225-94C3-FE8AAC24A866}"/>
    <cellStyle name="SAPBEXresItem 17 2 2" xfId="9346" xr:uid="{F03C8EB5-60D6-4066-9672-3DA275D1E62E}"/>
    <cellStyle name="SAPBEXresItem 17 2 2 2" xfId="30836" xr:uid="{49FA0C1C-46D9-49C4-BA78-786986BE9784}"/>
    <cellStyle name="SAPBEXresItem 17 2 3" xfId="27067" xr:uid="{EC2D63F7-08AD-4342-9F9A-FF5D8084BBCF}"/>
    <cellStyle name="SAPBEXresItem 17 2 4" xfId="48242" xr:uid="{5EDEE155-CD30-4A7E-80F3-FD2F3C48AD5A}"/>
    <cellStyle name="SAPBEXresItem 17 3" xfId="7779" xr:uid="{D296E63E-3A88-4725-A2AD-0EE798980DDB}"/>
    <cellStyle name="SAPBEXresItem 17 3 2" xfId="29269" xr:uid="{A9942A80-9D80-4FB8-B02D-6AB83F263152}"/>
    <cellStyle name="SAPBEXresItem 17 4" xfId="25494" xr:uid="{8BAB6127-A328-4595-BF37-4B69C5D0C5AD}"/>
    <cellStyle name="SAPBEXresItem 17 5" xfId="46506" xr:uid="{2280FBB4-59E8-4F9E-8F62-FCAAAA2DEBA2}"/>
    <cellStyle name="SAPBEXresItem 18" xfId="3963" xr:uid="{4321878D-3879-4D1E-9B64-F766767E5E75}"/>
    <cellStyle name="SAPBEXresItem 18 2" xfId="5578" xr:uid="{B2BB584D-2EBD-4115-BF89-2F344AFB608B}"/>
    <cellStyle name="SAPBEXresItem 18 2 2" xfId="9347" xr:uid="{C281AA4B-6B1B-4E62-9646-8AD174107D93}"/>
    <cellStyle name="SAPBEXresItem 18 2 2 2" xfId="30837" xr:uid="{00DC27B0-79F9-42AD-8DA1-205B46401BEB}"/>
    <cellStyle name="SAPBEXresItem 18 2 3" xfId="27068" xr:uid="{00CEAAFB-9734-41CE-9EE4-29E170ECD5AD}"/>
    <cellStyle name="SAPBEXresItem 18 2 4" xfId="48243" xr:uid="{6C6E5D8B-DEC2-4126-A863-ADA93A31C6D8}"/>
    <cellStyle name="SAPBEXresItem 18 3" xfId="7780" xr:uid="{862B861C-76FC-4A08-9FB0-43F6400F1C7D}"/>
    <cellStyle name="SAPBEXresItem 18 3 2" xfId="29270" xr:uid="{CBCC9146-8791-43AF-BBA1-AA4350651BAA}"/>
    <cellStyle name="SAPBEXresItem 18 4" xfId="25495" xr:uid="{3361EA72-DF91-4FBB-A65A-2B1FF621A573}"/>
    <cellStyle name="SAPBEXresItem 18 5" xfId="46507" xr:uid="{28B41E00-E9FB-42A8-8D48-35E4DED61989}"/>
    <cellStyle name="SAPBEXresItem 19" xfId="3964" xr:uid="{12A66D8D-942D-44BA-B800-667290533C28}"/>
    <cellStyle name="SAPBEXresItem 19 2" xfId="5579" xr:uid="{4510C1D4-5F4C-4EFC-BD88-BF3BA57211D2}"/>
    <cellStyle name="SAPBEXresItem 19 2 2" xfId="9348" xr:uid="{3C428F6F-10D0-49A2-8AC7-C51514938100}"/>
    <cellStyle name="SAPBEXresItem 19 2 2 2" xfId="30838" xr:uid="{4AB3B9AA-26B8-4BFF-BC31-C98B55157AB5}"/>
    <cellStyle name="SAPBEXresItem 19 2 3" xfId="27069" xr:uid="{112C1B1C-7F13-48C7-96C8-3B415A518B63}"/>
    <cellStyle name="SAPBEXresItem 19 2 4" xfId="48244" xr:uid="{4525F697-5F4C-4C9F-A7F3-FF844A31C61F}"/>
    <cellStyle name="SAPBEXresItem 19 3" xfId="7781" xr:uid="{0EEA60F1-01F9-44A4-99CB-148CB7627E55}"/>
    <cellStyle name="SAPBEXresItem 19 3 2" xfId="29271" xr:uid="{79694889-E08A-4360-B6B7-EC4D4B51141A}"/>
    <cellStyle name="SAPBEXresItem 19 4" xfId="25496" xr:uid="{6996D4FF-3467-4055-A5BE-F88ED66CBC22}"/>
    <cellStyle name="SAPBEXresItem 19 5" xfId="46508" xr:uid="{9DAF8FE6-109A-48E1-9B54-D29A7CD8CBF1}"/>
    <cellStyle name="SAPBEXresItem 2" xfId="3965" xr:uid="{E52B0319-23E9-4FE4-A39E-CE2D1E706DE4}"/>
    <cellStyle name="SAPBEXresItem 2 2" xfId="3966" xr:uid="{7DBCF3DB-D6E1-479F-AEEA-7DEBABAF20D6}"/>
    <cellStyle name="SAPBEXresItem 2 2 2" xfId="5581" xr:uid="{C41E888B-149B-4F5E-8A5B-903E12964720}"/>
    <cellStyle name="SAPBEXresItem 2 2 2 2" xfId="9350" xr:uid="{9D14533D-505A-46B1-B719-CC19C93A7B77}"/>
    <cellStyle name="SAPBEXresItem 2 2 2 2 2" xfId="30840" xr:uid="{8A6ADB1F-EFBB-4A88-A31B-CFED6A4290D7}"/>
    <cellStyle name="SAPBEXresItem 2 2 2 3" xfId="27071" xr:uid="{3828CA7D-1C67-421B-A29B-1A8D944E7DB8}"/>
    <cellStyle name="SAPBEXresItem 2 2 2 4" xfId="48246" xr:uid="{92CFC810-D619-4FA3-A4E0-0CF27ED8FCB9}"/>
    <cellStyle name="SAPBEXresItem 2 2 3" xfId="7783" xr:uid="{9B01E9C6-5A30-4F5C-B481-79D933F436DE}"/>
    <cellStyle name="SAPBEXresItem 2 2 3 2" xfId="29273" xr:uid="{0BBBF20F-7FAC-4EBC-AAB3-17247C24F471}"/>
    <cellStyle name="SAPBEXresItem 2 2 4" xfId="25498" xr:uid="{CB3A023D-8CAA-43D4-BC5F-B18B9A143379}"/>
    <cellStyle name="SAPBEXresItem 2 2 5" xfId="46510" xr:uid="{B87F2F74-75B9-40F0-8578-A6B36B2C47D1}"/>
    <cellStyle name="SAPBEXresItem 2 3" xfId="5580" xr:uid="{3A50AC67-E3F6-498C-BD91-FB38FF48B170}"/>
    <cellStyle name="SAPBEXresItem 2 3 2" xfId="9349" xr:uid="{5703CF44-9E44-47F1-B89B-0CB6F73F074C}"/>
    <cellStyle name="SAPBEXresItem 2 3 2 2" xfId="30839" xr:uid="{6DCD6A65-553C-41DA-9BB3-09E6B1FA7AC0}"/>
    <cellStyle name="SAPBEXresItem 2 3 3" xfId="27070" xr:uid="{1FC129C3-A326-495A-8CEE-BF45EEE80A48}"/>
    <cellStyle name="SAPBEXresItem 2 3 4" xfId="48245" xr:uid="{34382171-3E91-4F3A-B15E-F5ADB7ED98D5}"/>
    <cellStyle name="SAPBEXresItem 2 4" xfId="7782" xr:uid="{E0FC1D83-6BE4-4EA9-BB07-3F38C6BAADB6}"/>
    <cellStyle name="SAPBEXresItem 2 4 2" xfId="29272" xr:uid="{ACFF5BC0-4234-463B-8BEC-1DFE6BC34546}"/>
    <cellStyle name="SAPBEXresItem 2 5" xfId="25497" xr:uid="{9C6A9744-6F5A-4125-884C-192FFC010C57}"/>
    <cellStyle name="SAPBEXresItem 2 6" xfId="46509" xr:uid="{92FA3961-BF9A-48A1-B4AF-20556566EE0A}"/>
    <cellStyle name="SAPBEXresItem 20" xfId="3967" xr:uid="{D0A5FD68-BB1B-4F03-A040-19A6ACBAE170}"/>
    <cellStyle name="SAPBEXresItem 20 2" xfId="5582" xr:uid="{B7FFA354-202F-4C03-9134-7A840598A259}"/>
    <cellStyle name="SAPBEXresItem 20 2 2" xfId="9351" xr:uid="{0F86CFB0-61B9-4F62-B77F-B2636BC853AC}"/>
    <cellStyle name="SAPBEXresItem 20 2 2 2" xfId="30841" xr:uid="{9088C1EF-3E4C-4F46-BB0B-7C77D29F5A22}"/>
    <cellStyle name="SAPBEXresItem 20 2 3" xfId="27072" xr:uid="{63388339-DCAA-4801-BB9B-0962652F8CF5}"/>
    <cellStyle name="SAPBEXresItem 20 2 4" xfId="48247" xr:uid="{8DF46A75-F2C3-442B-B439-417BA67FA020}"/>
    <cellStyle name="SAPBEXresItem 20 3" xfId="7784" xr:uid="{7696DC1C-6795-42D0-AB0B-6938220163AB}"/>
    <cellStyle name="SAPBEXresItem 20 3 2" xfId="29274" xr:uid="{56701E8B-7592-4BFD-8616-9CC0A54E5017}"/>
    <cellStyle name="SAPBEXresItem 20 4" xfId="25499" xr:uid="{12B0A996-C344-4C39-A2E6-8367EA665C98}"/>
    <cellStyle name="SAPBEXresItem 20 5" xfId="46511" xr:uid="{751875DF-3A58-4522-82E2-A5D1B8E82E6C}"/>
    <cellStyle name="SAPBEXresItem 21" xfId="3968" xr:uid="{0D78EEAD-5209-480A-86D4-5C082DE54353}"/>
    <cellStyle name="SAPBEXresItem 21 2" xfId="5583" xr:uid="{F49AC6D2-DCBB-42A3-85CC-23AA89F0DBAB}"/>
    <cellStyle name="SAPBEXresItem 21 2 2" xfId="9352" xr:uid="{B7B4BA3C-63D8-4DEF-B506-A425DBAB9949}"/>
    <cellStyle name="SAPBEXresItem 21 2 2 2" xfId="30842" xr:uid="{4FE6C573-D262-456D-9E3E-2DC35733A291}"/>
    <cellStyle name="SAPBEXresItem 21 2 3" xfId="27073" xr:uid="{D0E02D73-9460-4426-AA75-4D9BD60B6B02}"/>
    <cellStyle name="SAPBEXresItem 21 2 4" xfId="48248" xr:uid="{06A3F39D-9212-45F6-9D49-D3B8B6C857A4}"/>
    <cellStyle name="SAPBEXresItem 21 3" xfId="7785" xr:uid="{15501D6C-4DBE-4DC4-ABCA-B7C797FF4284}"/>
    <cellStyle name="SAPBEXresItem 21 3 2" xfId="29275" xr:uid="{268E0D78-577B-4A45-9801-CD50DD13B3EF}"/>
    <cellStyle name="SAPBEXresItem 21 4" xfId="25500" xr:uid="{63490BF3-8B70-495F-8E77-065F411F7D8E}"/>
    <cellStyle name="SAPBEXresItem 21 5" xfId="46512" xr:uid="{10905915-CC1C-449B-88A8-E15322BE8245}"/>
    <cellStyle name="SAPBEXresItem 22" xfId="3969" xr:uid="{49F81199-1DFF-4089-A36C-78FF9D475698}"/>
    <cellStyle name="SAPBEXresItem 22 2" xfId="5584" xr:uid="{2DB5B226-FCFF-4E16-B305-F5AF614149F6}"/>
    <cellStyle name="SAPBEXresItem 22 2 2" xfId="9353" xr:uid="{F94FFFAD-A701-42CD-ABF3-901B602AB2DE}"/>
    <cellStyle name="SAPBEXresItem 22 2 2 2" xfId="30843" xr:uid="{77A4A9F1-ADE0-4FE2-AD25-100857EA4F87}"/>
    <cellStyle name="SAPBEXresItem 22 2 3" xfId="27074" xr:uid="{977714F4-784D-4CA1-A4B1-F6AC2A60BBB6}"/>
    <cellStyle name="SAPBEXresItem 22 2 4" xfId="48249" xr:uid="{73730FB5-5804-44DC-99E9-9EE8AEAAA66F}"/>
    <cellStyle name="SAPBEXresItem 22 3" xfId="7786" xr:uid="{CBBBDFB0-2DB2-4C46-82A3-6DABE7974A78}"/>
    <cellStyle name="SAPBEXresItem 22 3 2" xfId="29276" xr:uid="{4C6719F7-B738-42ED-BEEE-7367A6D13363}"/>
    <cellStyle name="SAPBEXresItem 22 4" xfId="25501" xr:uid="{7BCE0D69-FE80-4827-ADF9-B3A906AB69C4}"/>
    <cellStyle name="SAPBEXresItem 22 5" xfId="46513" xr:uid="{F17BA1B9-8FD8-4B99-969E-8E0C2A470D9C}"/>
    <cellStyle name="SAPBEXresItem 23" xfId="3970" xr:uid="{B336CA73-059F-4294-A157-0180BD745A16}"/>
    <cellStyle name="SAPBEXresItem 23 2" xfId="5585" xr:uid="{204CE7CD-0C33-445A-BA13-5E4FAA8A5162}"/>
    <cellStyle name="SAPBEXresItem 23 2 2" xfId="9354" xr:uid="{3D8166F2-E016-40F4-98B7-DF724EF934F1}"/>
    <cellStyle name="SAPBEXresItem 23 2 2 2" xfId="30844" xr:uid="{DE7722AF-CBCA-45BC-81A0-3A2CD4A058CF}"/>
    <cellStyle name="SAPBEXresItem 23 2 3" xfId="27075" xr:uid="{235816BE-394F-4AA7-BA63-145F7E849C02}"/>
    <cellStyle name="SAPBEXresItem 23 2 4" xfId="48250" xr:uid="{8FA03D6F-918C-475C-9D45-EBDFCE8B2F32}"/>
    <cellStyle name="SAPBEXresItem 23 3" xfId="7787" xr:uid="{AA3EB1F3-A81E-4429-9978-375517F1A8CE}"/>
    <cellStyle name="SAPBEXresItem 23 3 2" xfId="29277" xr:uid="{F40C3108-DE73-4B0E-B986-84C2452CE989}"/>
    <cellStyle name="SAPBEXresItem 23 4" xfId="25502" xr:uid="{896AC892-3644-46DB-B9C9-F8CD8A16694B}"/>
    <cellStyle name="SAPBEXresItem 23 5" xfId="46514" xr:uid="{34BBEC0A-95FF-44A0-81FA-0F069FEBD0B2}"/>
    <cellStyle name="SAPBEXresItem 24" xfId="5569" xr:uid="{6DB274B5-581F-4FB9-A4AE-779DA6920D14}"/>
    <cellStyle name="SAPBEXresItem 24 2" xfId="9338" xr:uid="{946F9508-19EB-4363-AD43-F2656DC0C0BC}"/>
    <cellStyle name="SAPBEXresItem 24 2 2" xfId="30828" xr:uid="{2B3FC2E2-4F36-468E-AB17-28157569AFEA}"/>
    <cellStyle name="SAPBEXresItem 24 3" xfId="27059" xr:uid="{4E8BC92A-38AD-46FF-9162-CED1F4EBA2D6}"/>
    <cellStyle name="SAPBEXresItem 24 4" xfId="48234" xr:uid="{048C6051-0AAD-44F8-8214-B26F267ED6BE}"/>
    <cellStyle name="SAPBEXresItem 25" xfId="7771" xr:uid="{232E0710-D26A-4F0E-85AA-5CD02788FF8E}"/>
    <cellStyle name="SAPBEXresItem 25 2" xfId="29261" xr:uid="{C1E2D2D4-B286-4BEC-92DD-98895B21DA9E}"/>
    <cellStyle name="SAPBEXresItem 26" xfId="25486" xr:uid="{0611CC33-DF39-49A6-A45F-6EBC1FF20923}"/>
    <cellStyle name="SAPBEXresItem 27" xfId="46498" xr:uid="{C044764F-E778-4994-89C3-C6698DC32044}"/>
    <cellStyle name="SAPBEXresItem 3" xfId="3971" xr:uid="{979D53F8-0533-4670-9CA5-4690871CC3F7}"/>
    <cellStyle name="SAPBEXresItem 3 2" xfId="3972" xr:uid="{4227D1C7-0FD1-4DDD-8B36-57D87506B022}"/>
    <cellStyle name="SAPBEXresItem 3 2 2" xfId="5587" xr:uid="{DB0E048E-C019-4481-916F-A94FC5E6071B}"/>
    <cellStyle name="SAPBEXresItem 3 2 2 2" xfId="9356" xr:uid="{82A6C779-C515-4B30-9264-9E3743511871}"/>
    <cellStyle name="SAPBEXresItem 3 2 2 2 2" xfId="30846" xr:uid="{A2D8C4FD-1900-4CDD-B0E2-F965DFF0CD86}"/>
    <cellStyle name="SAPBEXresItem 3 2 2 3" xfId="27077" xr:uid="{5B2B17BB-FA56-40E6-B496-1015F065F85B}"/>
    <cellStyle name="SAPBEXresItem 3 2 2 4" xfId="48252" xr:uid="{1509C4ED-3026-4C9C-A4B0-627622583589}"/>
    <cellStyle name="SAPBEXresItem 3 2 3" xfId="7789" xr:uid="{49717545-9C8E-49BD-9899-021A2543483D}"/>
    <cellStyle name="SAPBEXresItem 3 2 3 2" xfId="29279" xr:uid="{D8694A98-38BA-45D0-A3D1-2111A9724C2F}"/>
    <cellStyle name="SAPBEXresItem 3 2 4" xfId="25504" xr:uid="{45110565-B88B-43A0-9FAC-684A85748495}"/>
    <cellStyle name="SAPBEXresItem 3 2 5" xfId="46516" xr:uid="{CE404EEC-E22E-46C1-8759-163300018541}"/>
    <cellStyle name="SAPBEXresItem 3 3" xfId="5586" xr:uid="{03463800-674E-4300-A448-A4FF923A7FCF}"/>
    <cellStyle name="SAPBEXresItem 3 3 2" xfId="9355" xr:uid="{AB6AA9D4-1F7A-495F-AA64-EAF89BB68990}"/>
    <cellStyle name="SAPBEXresItem 3 3 2 2" xfId="30845" xr:uid="{C39CE768-60C4-49A1-B90D-8EA9EA94F8F2}"/>
    <cellStyle name="SAPBEXresItem 3 3 3" xfId="27076" xr:uid="{EA9B016B-43AA-42A8-A15D-9C912D0A2995}"/>
    <cellStyle name="SAPBEXresItem 3 3 4" xfId="48251" xr:uid="{924B6210-CCE0-4964-BBAF-C960683129A1}"/>
    <cellStyle name="SAPBEXresItem 3 4" xfId="7788" xr:uid="{2D0866B2-566F-4050-A5C4-9C7D8689361E}"/>
    <cellStyle name="SAPBEXresItem 3 4 2" xfId="29278" xr:uid="{4F58266F-FAC8-42E9-B412-A34CB2BF1628}"/>
    <cellStyle name="SAPBEXresItem 3 5" xfId="25503" xr:uid="{117EF2E7-C41B-4CE4-8192-8FE10C0B1146}"/>
    <cellStyle name="SAPBEXresItem 3 6" xfId="46515" xr:uid="{4C34B511-80DF-4391-94D0-3E98E82036C1}"/>
    <cellStyle name="SAPBEXresItem 4" xfId="3973" xr:uid="{5B9CFB37-1C98-4D4B-A639-D1ED28F4B6DF}"/>
    <cellStyle name="SAPBEXresItem 4 2" xfId="3974" xr:uid="{F8962F85-AFFC-446D-9BEB-E44A839818F6}"/>
    <cellStyle name="SAPBEXresItem 4 2 2" xfId="5589" xr:uid="{1E5EA7DE-FC86-4274-BBC3-81EB8F30A1D8}"/>
    <cellStyle name="SAPBEXresItem 4 2 2 2" xfId="9358" xr:uid="{8145C70D-9061-4BC0-B9EE-274F4DBC24F3}"/>
    <cellStyle name="SAPBEXresItem 4 2 2 2 2" xfId="30848" xr:uid="{BC3C8338-D50E-4055-B20F-9269380D86B5}"/>
    <cellStyle name="SAPBEXresItem 4 2 2 3" xfId="27079" xr:uid="{77290761-154D-4DCA-AFCF-8F0862FD99BC}"/>
    <cellStyle name="SAPBEXresItem 4 2 2 4" xfId="48254" xr:uid="{70CB54B4-4B43-40DB-91EA-C272BBFF3688}"/>
    <cellStyle name="SAPBEXresItem 4 2 3" xfId="7791" xr:uid="{E3CA1986-8B45-4098-8212-437E732342B9}"/>
    <cellStyle name="SAPBEXresItem 4 2 3 2" xfId="29281" xr:uid="{E9DB7DCE-547D-491A-A0A3-E9353EF5920D}"/>
    <cellStyle name="SAPBEXresItem 4 2 4" xfId="25506" xr:uid="{8BFAF3B6-0730-4EA5-B1D2-845E5AF98658}"/>
    <cellStyle name="SAPBEXresItem 4 2 5" xfId="46518" xr:uid="{EB98E83E-FE8B-4C2C-98CE-41A6FD0E80A7}"/>
    <cellStyle name="SAPBEXresItem 4 3" xfId="5588" xr:uid="{5E381978-529D-4BF4-BAB4-249F0F54C236}"/>
    <cellStyle name="SAPBEXresItem 4 3 2" xfId="9357" xr:uid="{D2504D8B-B326-4CE1-87F8-CC0735C2813F}"/>
    <cellStyle name="SAPBEXresItem 4 3 2 2" xfId="30847" xr:uid="{6AE56F37-EE7B-46E1-8403-F709EBCDB8CC}"/>
    <cellStyle name="SAPBEXresItem 4 3 3" xfId="27078" xr:uid="{2DF4EDDA-A57D-4FAD-80DB-1565D66BFD52}"/>
    <cellStyle name="SAPBEXresItem 4 3 4" xfId="48253" xr:uid="{46FE0B54-4C82-4C32-A524-FA264DD5E9C0}"/>
    <cellStyle name="SAPBEXresItem 4 4" xfId="7790" xr:uid="{8389547A-4F78-4713-B0F6-49DC7BAC79CC}"/>
    <cellStyle name="SAPBEXresItem 4 4 2" xfId="29280" xr:uid="{AE24C9FE-8E2E-4D35-9D33-1484A0720ABA}"/>
    <cellStyle name="SAPBEXresItem 4 5" xfId="25505" xr:uid="{9D6AFFA1-F236-44EE-AEEE-A57F08B67CDD}"/>
    <cellStyle name="SAPBEXresItem 4 6" xfId="46517" xr:uid="{76808113-4517-4048-BC68-2412977D5A64}"/>
    <cellStyle name="SAPBEXresItem 5" xfId="3975" xr:uid="{A5771760-3398-4351-A336-A22DFAFA2798}"/>
    <cellStyle name="SAPBEXresItem 5 2" xfId="3976" xr:uid="{AC9AB60F-C879-415E-B335-1DF3653C6541}"/>
    <cellStyle name="SAPBEXresItem 5 2 2" xfId="5591" xr:uid="{6D3E4CE5-AC13-4610-B58B-CB18E6B9AF0B}"/>
    <cellStyle name="SAPBEXresItem 5 2 2 2" xfId="9360" xr:uid="{7E2036AB-BA04-409F-8A9C-1E539DC7784E}"/>
    <cellStyle name="SAPBEXresItem 5 2 2 2 2" xfId="30850" xr:uid="{08CBF719-4EDC-4123-9A94-0E801003134F}"/>
    <cellStyle name="SAPBEXresItem 5 2 2 3" xfId="27081" xr:uid="{8BE20D6D-66C7-43E4-B0DA-89F09D9139C0}"/>
    <cellStyle name="SAPBEXresItem 5 2 2 4" xfId="48256" xr:uid="{74F8FBB8-7AC7-4DF6-8AA3-BD9C3DCD7E87}"/>
    <cellStyle name="SAPBEXresItem 5 2 3" xfId="7793" xr:uid="{F7463B8D-1622-436C-B2C8-188D73CB675D}"/>
    <cellStyle name="SAPBEXresItem 5 2 3 2" xfId="29283" xr:uid="{8C0BCCAD-F29C-43EA-9952-CF5F92CC4F17}"/>
    <cellStyle name="SAPBEXresItem 5 2 4" xfId="25508" xr:uid="{B6A31E4A-7EC4-4510-9B75-75F88750F3EB}"/>
    <cellStyle name="SAPBEXresItem 5 2 5" xfId="46520" xr:uid="{D5FEA5DA-FF0C-44A6-ACAE-860AF177680B}"/>
    <cellStyle name="SAPBEXresItem 5 3" xfId="5590" xr:uid="{088E2BC7-2376-4A85-98BA-11F841970F6D}"/>
    <cellStyle name="SAPBEXresItem 5 3 2" xfId="9359" xr:uid="{9872140C-65A9-49BB-B6C6-64C1ED4DDBC3}"/>
    <cellStyle name="SAPBEXresItem 5 3 2 2" xfId="30849" xr:uid="{A409B950-7574-46EE-8E48-F15555E1BA1A}"/>
    <cellStyle name="SAPBEXresItem 5 3 3" xfId="27080" xr:uid="{BA896A63-59B8-482D-BEC2-C57512248602}"/>
    <cellStyle name="SAPBEXresItem 5 3 4" xfId="48255" xr:uid="{021D9C9A-0513-4107-8D91-3DAFDA2222B6}"/>
    <cellStyle name="SAPBEXresItem 5 4" xfId="7792" xr:uid="{9DEF073C-D851-4A02-B781-D71EB2ADAC9D}"/>
    <cellStyle name="SAPBEXresItem 5 4 2" xfId="29282" xr:uid="{8D5F04C0-0377-42A4-ABC8-34C7E77AB8F9}"/>
    <cellStyle name="SAPBEXresItem 5 5" xfId="25507" xr:uid="{423EBDB6-216E-481D-A05B-CEB844318DAF}"/>
    <cellStyle name="SAPBEXresItem 5 6" xfId="46519" xr:uid="{B888C4F7-B6D8-42F6-8DCF-E90CD29CBF27}"/>
    <cellStyle name="SAPBEXresItem 6" xfId="3977" xr:uid="{865CC8D7-BF0A-4F2D-84C7-CE7F3B09D3DD}"/>
    <cellStyle name="SAPBEXresItem 6 2" xfId="3978" xr:uid="{F2B27A39-8D6C-4287-B90B-B37838B9670B}"/>
    <cellStyle name="SAPBEXresItem 6 2 2" xfId="5593" xr:uid="{768AF2EB-CBE4-4B37-933D-EE0B1BF9871D}"/>
    <cellStyle name="SAPBEXresItem 6 2 2 2" xfId="9362" xr:uid="{82A2F74F-7B39-420F-B361-5020D803D4DB}"/>
    <cellStyle name="SAPBEXresItem 6 2 2 2 2" xfId="30852" xr:uid="{87409629-C83B-4196-B82A-44978D639B39}"/>
    <cellStyle name="SAPBEXresItem 6 2 2 3" xfId="27083" xr:uid="{C9E3D58F-EA03-4AB9-8750-F523D78329AE}"/>
    <cellStyle name="SAPBEXresItem 6 2 2 4" xfId="48258" xr:uid="{D89EE7B1-EADB-45DD-9ED3-928CC4B5704D}"/>
    <cellStyle name="SAPBEXresItem 6 2 3" xfId="7795" xr:uid="{0FA38955-C0DF-4699-8249-DD42EE3BF9B2}"/>
    <cellStyle name="SAPBEXresItem 6 2 3 2" xfId="29285" xr:uid="{8CF5E952-BA8A-462A-B6F1-7C545D3A66F4}"/>
    <cellStyle name="SAPBEXresItem 6 2 4" xfId="25510" xr:uid="{60C86901-B45E-4371-800A-FE2C8E062CD4}"/>
    <cellStyle name="SAPBEXresItem 6 2 5" xfId="46522" xr:uid="{15CF8FD0-3696-4A5A-AE79-1E41D4E80962}"/>
    <cellStyle name="SAPBEXresItem 6 3" xfId="5592" xr:uid="{05F6FAF2-8069-4C1E-9A43-229DBF7D4971}"/>
    <cellStyle name="SAPBEXresItem 6 3 2" xfId="9361" xr:uid="{4BDC915E-7EE9-42B7-9367-D196398282F2}"/>
    <cellStyle name="SAPBEXresItem 6 3 2 2" xfId="30851" xr:uid="{424C12EA-961B-427F-B927-373844C73A58}"/>
    <cellStyle name="SAPBEXresItem 6 3 3" xfId="27082" xr:uid="{1C56570D-6419-478F-A10E-8FAF89AFAC52}"/>
    <cellStyle name="SAPBEXresItem 6 3 4" xfId="48257" xr:uid="{B6CE8AD4-33CB-4908-AEE9-28B61FC69ED4}"/>
    <cellStyle name="SAPBEXresItem 6 4" xfId="7794" xr:uid="{45DC0826-F2F4-4AFD-948E-D60B54F2E3FB}"/>
    <cellStyle name="SAPBEXresItem 6 4 2" xfId="29284" xr:uid="{03AD87FA-093F-49E7-93E9-4ABD3C94CB05}"/>
    <cellStyle name="SAPBEXresItem 6 5" xfId="25509" xr:uid="{D957D039-4873-43E8-9A64-646B73BE73F5}"/>
    <cellStyle name="SAPBEXresItem 6 6" xfId="46521" xr:uid="{65AF1D7A-CD8C-4307-AC42-A60BDE0DEE97}"/>
    <cellStyle name="SAPBEXresItem 7" xfId="3979" xr:uid="{F668D5CD-A731-45CB-B083-DC9E96DF5A1F}"/>
    <cellStyle name="SAPBEXresItem 7 2" xfId="3980" xr:uid="{1162C6B3-270D-41AA-B087-466B4D92E780}"/>
    <cellStyle name="SAPBEXresItem 7 2 2" xfId="5595" xr:uid="{F770D11B-77C5-4D0E-B22E-EC4B04B629D3}"/>
    <cellStyle name="SAPBEXresItem 7 2 2 2" xfId="9364" xr:uid="{A008E828-104E-4AAD-B2C8-9A8A07F6065D}"/>
    <cellStyle name="SAPBEXresItem 7 2 2 2 2" xfId="30854" xr:uid="{52AAEC11-404B-423B-AB5A-8A6BBC79979A}"/>
    <cellStyle name="SAPBEXresItem 7 2 2 3" xfId="27085" xr:uid="{EAEBAD69-AFD3-4A33-BBCE-BE22F1502E2B}"/>
    <cellStyle name="SAPBEXresItem 7 2 2 4" xfId="48260" xr:uid="{FA12238F-C781-4574-8352-771A71CAC7FD}"/>
    <cellStyle name="SAPBEXresItem 7 2 3" xfId="7797" xr:uid="{BCD394A2-C092-4E3B-8D05-EB72E4FEDA8C}"/>
    <cellStyle name="SAPBEXresItem 7 2 3 2" xfId="29287" xr:uid="{D6B133FA-8A82-4AB8-B3CE-E5C91FC1E48F}"/>
    <cellStyle name="SAPBEXresItem 7 2 4" xfId="25512" xr:uid="{BEB783B5-4A34-4804-A29A-CDB570C01A91}"/>
    <cellStyle name="SAPBEXresItem 7 2 5" xfId="46524" xr:uid="{EA8B1CF7-23B3-4471-9FFE-2F478C77FE84}"/>
    <cellStyle name="SAPBEXresItem 7 3" xfId="5594" xr:uid="{0582E718-EB26-4515-943F-ABAB46D817E8}"/>
    <cellStyle name="SAPBEXresItem 7 3 2" xfId="9363" xr:uid="{FF621862-E2DF-4FDC-887C-DBA98171DB13}"/>
    <cellStyle name="SAPBEXresItem 7 3 2 2" xfId="30853" xr:uid="{B4C1DDC6-6202-4064-B06A-039E7470517C}"/>
    <cellStyle name="SAPBEXresItem 7 3 3" xfId="27084" xr:uid="{F9DE75B6-41BC-42FA-B7BA-F0C2879E55DA}"/>
    <cellStyle name="SAPBEXresItem 7 3 4" xfId="48259" xr:uid="{A1347D9F-3BAE-4836-93F3-148151B4FC29}"/>
    <cellStyle name="SAPBEXresItem 7 4" xfId="7796" xr:uid="{81993330-2C7A-449F-BAB1-606172FBB6FE}"/>
    <cellStyle name="SAPBEXresItem 7 4 2" xfId="29286" xr:uid="{4D998307-ADAA-492F-9B27-80DCDBFA1153}"/>
    <cellStyle name="SAPBEXresItem 7 5" xfId="25511" xr:uid="{864D203B-D4F8-4957-90F3-FE4F5ABC02EE}"/>
    <cellStyle name="SAPBEXresItem 7 6" xfId="46523" xr:uid="{58678751-3FC8-4E65-AEF3-A675574E1B09}"/>
    <cellStyle name="SAPBEXresItem 8" xfId="3981" xr:uid="{BF595041-C2FA-45A1-8AD7-1DCD50E33CBF}"/>
    <cellStyle name="SAPBEXresItem 8 2" xfId="3982" xr:uid="{A1556AED-50F4-4301-9C45-297A3768C97F}"/>
    <cellStyle name="SAPBEXresItem 8 2 2" xfId="5597" xr:uid="{20A30803-E15C-452D-9B41-E96BF399CE06}"/>
    <cellStyle name="SAPBEXresItem 8 2 2 2" xfId="9366" xr:uid="{A9B25CC6-56E4-40FE-9494-FC6FB52E8AD6}"/>
    <cellStyle name="SAPBEXresItem 8 2 2 2 2" xfId="30856" xr:uid="{460C484E-07B3-4109-8999-D41FEFCE535F}"/>
    <cellStyle name="SAPBEXresItem 8 2 2 3" xfId="27087" xr:uid="{F5EB706E-FE3D-4703-8B44-129E67B18048}"/>
    <cellStyle name="SAPBEXresItem 8 2 2 4" xfId="48262" xr:uid="{B9814AB3-26DF-4621-9C5B-CDCA05E599D0}"/>
    <cellStyle name="SAPBEXresItem 8 2 3" xfId="7799" xr:uid="{FDACEC4C-C32C-4984-A4D0-B0A73A7CE0B6}"/>
    <cellStyle name="SAPBEXresItem 8 2 3 2" xfId="29289" xr:uid="{254CE944-595C-43D7-80AE-34810FCEE63D}"/>
    <cellStyle name="SAPBEXresItem 8 2 4" xfId="25514" xr:uid="{FD1C9886-127A-48CE-90A7-6BBAD41B0A72}"/>
    <cellStyle name="SAPBEXresItem 8 2 5" xfId="46526" xr:uid="{8FFD7522-8FB7-4B00-AADB-6436B4E658F6}"/>
    <cellStyle name="SAPBEXresItem 8 3" xfId="5596" xr:uid="{EAB03909-C930-44D6-B562-5F6532CB065D}"/>
    <cellStyle name="SAPBEXresItem 8 3 2" xfId="9365" xr:uid="{7BE28DBA-D6F2-4364-9851-1BC301233BC6}"/>
    <cellStyle name="SAPBEXresItem 8 3 2 2" xfId="30855" xr:uid="{B2324BC7-146F-4634-B7D6-3391CB4EBAB9}"/>
    <cellStyle name="SAPBEXresItem 8 3 3" xfId="27086" xr:uid="{07E070D7-9B3D-4024-A3BA-8FFD9078A4A2}"/>
    <cellStyle name="SAPBEXresItem 8 3 4" xfId="48261" xr:uid="{A7FD138D-7C50-4F50-8901-6920332CA243}"/>
    <cellStyle name="SAPBEXresItem 8 4" xfId="7798" xr:uid="{E385DFFE-2636-4CCF-8A55-C3745D72EBBC}"/>
    <cellStyle name="SAPBEXresItem 8 4 2" xfId="29288" xr:uid="{A1228C44-AC40-48C4-B87C-9E2126F615BF}"/>
    <cellStyle name="SAPBEXresItem 8 5" xfId="25513" xr:uid="{4F74BFA0-3656-4ACD-B1D9-5CF9DEBDFD11}"/>
    <cellStyle name="SAPBEXresItem 8 6" xfId="46525" xr:uid="{4E0C94C8-8301-4647-A595-947DAF11AB47}"/>
    <cellStyle name="SAPBEXresItem 9" xfId="3983" xr:uid="{1CD3BBFF-0C79-46DE-B000-80CC27D566C8}"/>
    <cellStyle name="SAPBEXresItem 9 2" xfId="3984" xr:uid="{B65068A2-B546-4E2F-AD85-2631EDA04F1F}"/>
    <cellStyle name="SAPBEXresItem 9 2 2" xfId="5599" xr:uid="{9D0DF74F-BD9D-42F8-AB08-8B346D1365F2}"/>
    <cellStyle name="SAPBEXresItem 9 2 2 2" xfId="9368" xr:uid="{3C3FAB72-1708-411A-8736-01574478834F}"/>
    <cellStyle name="SAPBEXresItem 9 2 2 2 2" xfId="30858" xr:uid="{BC6447B1-1880-42A0-B460-FB0228513C20}"/>
    <cellStyle name="SAPBEXresItem 9 2 2 3" xfId="27089" xr:uid="{F8EC9987-3335-4CF9-AE7C-804FAD823A1A}"/>
    <cellStyle name="SAPBEXresItem 9 2 2 4" xfId="48264" xr:uid="{D1A88A45-C1F6-4DA9-85F4-C5087E7E295E}"/>
    <cellStyle name="SAPBEXresItem 9 2 3" xfId="7801" xr:uid="{F07E41D1-D99C-4E71-BBF8-FBFBDF65C31A}"/>
    <cellStyle name="SAPBEXresItem 9 2 3 2" xfId="29291" xr:uid="{33A65D5E-D888-4B47-9CF0-92461FBF412F}"/>
    <cellStyle name="SAPBEXresItem 9 2 4" xfId="25516" xr:uid="{A5986E90-6546-42AF-9709-13FD670B8DBF}"/>
    <cellStyle name="SAPBEXresItem 9 2 5" xfId="46528" xr:uid="{6F14CD35-B575-43C9-AFDB-0DAF15D3A419}"/>
    <cellStyle name="SAPBEXresItem 9 3" xfId="5598" xr:uid="{0E0D4CAA-46FB-446B-AB08-86337174C6AF}"/>
    <cellStyle name="SAPBEXresItem 9 3 2" xfId="9367" xr:uid="{BEC490EA-5357-490A-8E28-D0E5E4CD14D2}"/>
    <cellStyle name="SAPBEXresItem 9 3 2 2" xfId="30857" xr:uid="{308EA215-FF50-4279-94AF-9498419DF5F2}"/>
    <cellStyle name="SAPBEXresItem 9 3 3" xfId="27088" xr:uid="{AD3D3025-4486-462B-B806-DC4BE743DC94}"/>
    <cellStyle name="SAPBEXresItem 9 3 4" xfId="48263" xr:uid="{C6A2241C-D504-4657-A599-E69DEF3DE9D4}"/>
    <cellStyle name="SAPBEXresItem 9 4" xfId="7800" xr:uid="{63886163-0050-4A1F-B52E-3C86857FFE58}"/>
    <cellStyle name="SAPBEXresItem 9 4 2" xfId="29290" xr:uid="{46884AFE-4023-49FE-B61C-9AB9C3F6C138}"/>
    <cellStyle name="SAPBEXresItem 9 5" xfId="25515" xr:uid="{268D5610-F850-4C92-BF76-2D925FF59641}"/>
    <cellStyle name="SAPBEXresItem 9 6" xfId="46527" xr:uid="{CD55CBBF-E1B7-416D-A5BD-D5D3E5883EEE}"/>
    <cellStyle name="SAPBEXresItemX" xfId="3985" xr:uid="{0889B898-F1BA-453D-B5C2-6E9AEA899504}"/>
    <cellStyle name="SAPBEXresItemX 10" xfId="3986" xr:uid="{DB66B45E-62CC-4D3A-8363-28E280B7990C}"/>
    <cellStyle name="SAPBEXresItemX 10 2" xfId="5601" xr:uid="{506558D5-3A20-4DB0-90BA-C8975B798E61}"/>
    <cellStyle name="SAPBEXresItemX 10 2 2" xfId="9370" xr:uid="{9F545F5F-D92F-4F83-9850-614F9CAE5D3F}"/>
    <cellStyle name="SAPBEXresItemX 10 2 2 2" xfId="30860" xr:uid="{9885D837-2A44-43F7-A2EE-2CEB23F322B1}"/>
    <cellStyle name="SAPBEXresItemX 10 2 3" xfId="27091" xr:uid="{D5FF49C8-2FFE-41DD-AC05-D9002265F9D3}"/>
    <cellStyle name="SAPBEXresItemX 10 2 4" xfId="48266" xr:uid="{234CF6C5-A080-4655-949B-16D9066F550D}"/>
    <cellStyle name="SAPBEXresItemX 10 3" xfId="7803" xr:uid="{593771FA-E1AA-4DD9-8891-7FE8CCDE279B}"/>
    <cellStyle name="SAPBEXresItemX 10 3 2" xfId="29293" xr:uid="{F60A913F-9330-44D7-946C-2BDF03C90C8F}"/>
    <cellStyle name="SAPBEXresItemX 10 4" xfId="25518" xr:uid="{B5B91101-D06A-48D5-A36E-F85F58E4BB10}"/>
    <cellStyle name="SAPBEXresItemX 10 5" xfId="46530" xr:uid="{C2A9AE2B-0845-4729-8E7C-2A8EB71205FD}"/>
    <cellStyle name="SAPBEXresItemX 11" xfId="3987" xr:uid="{C49A0291-3AC7-458E-9C7A-5030045ED6C1}"/>
    <cellStyle name="SAPBEXresItemX 11 2" xfId="5602" xr:uid="{B2B61133-E71B-4E7C-B80A-B73FF904210F}"/>
    <cellStyle name="SAPBEXresItemX 11 2 2" xfId="9371" xr:uid="{C9E88D18-7185-403E-8273-D0FB37A93CB6}"/>
    <cellStyle name="SAPBEXresItemX 11 2 2 2" xfId="30861" xr:uid="{48CE64DF-C94A-4093-BD65-F5D2F68AE33F}"/>
    <cellStyle name="SAPBEXresItemX 11 2 3" xfId="27092" xr:uid="{BFA58123-73CF-4FFB-85A2-FE313FF2FA53}"/>
    <cellStyle name="SAPBEXresItemX 11 2 4" xfId="48267" xr:uid="{E590CEF5-D4C0-4232-910A-5F5BC0311974}"/>
    <cellStyle name="SAPBEXresItemX 11 3" xfId="7804" xr:uid="{F460CCB6-7AE1-4722-8BB8-DA99CEE53E13}"/>
    <cellStyle name="SAPBEXresItemX 11 3 2" xfId="29294" xr:uid="{335E6342-7D4A-40AF-8686-7119D23E8AE0}"/>
    <cellStyle name="SAPBEXresItemX 11 4" xfId="25519" xr:uid="{4CFEB831-A566-46FD-AE0D-3B6DF7A31968}"/>
    <cellStyle name="SAPBEXresItemX 11 5" xfId="46531" xr:uid="{46FE843B-2972-4059-AD5C-C7A7DF8B0869}"/>
    <cellStyle name="SAPBEXresItemX 12" xfId="3988" xr:uid="{A744C5E9-533D-42B8-AA5E-12718A602259}"/>
    <cellStyle name="SAPBEXresItemX 12 2" xfId="5603" xr:uid="{894A870D-7C5E-4006-B681-B4BEFCE99571}"/>
    <cellStyle name="SAPBEXresItemX 12 2 2" xfId="9372" xr:uid="{5D56AD1E-8F9C-45B8-97DE-1E30FC6E2828}"/>
    <cellStyle name="SAPBEXresItemX 12 2 2 2" xfId="30862" xr:uid="{F227ACAD-1155-4579-9833-93B4113DA48F}"/>
    <cellStyle name="SAPBEXresItemX 12 2 3" xfId="27093" xr:uid="{85F0BDA0-7650-49AD-9FB3-5B892B45A1C9}"/>
    <cellStyle name="SAPBEXresItemX 12 2 4" xfId="48268" xr:uid="{5644F3FB-9536-4DAA-AFDB-FBCAEA7BE2C6}"/>
    <cellStyle name="SAPBEXresItemX 12 3" xfId="7805" xr:uid="{7F6A770B-BB19-4DDC-82A7-906D162FD9EA}"/>
    <cellStyle name="SAPBEXresItemX 12 3 2" xfId="29295" xr:uid="{7EAF166E-F7FB-401E-AD53-2B19EBB80CE0}"/>
    <cellStyle name="SAPBEXresItemX 12 4" xfId="25520" xr:uid="{C77E06C6-DA70-4C78-98CA-B123693070E0}"/>
    <cellStyle name="SAPBEXresItemX 12 5" xfId="46532" xr:uid="{A6D23484-29C3-4AAB-9402-DCD6056152A6}"/>
    <cellStyle name="SAPBEXresItemX 13" xfId="3989" xr:uid="{64451FA5-D333-4E11-9311-2F6443EAE78A}"/>
    <cellStyle name="SAPBEXresItemX 13 2" xfId="5604" xr:uid="{A15C53FD-E7E5-457E-9F50-588B1D03EEB4}"/>
    <cellStyle name="SAPBEXresItemX 13 2 2" xfId="9373" xr:uid="{63926452-19AA-49CB-83B2-D78D06724C99}"/>
    <cellStyle name="SAPBEXresItemX 13 2 2 2" xfId="30863" xr:uid="{C782B550-BAEC-46A1-A413-2497C6B08F8A}"/>
    <cellStyle name="SAPBEXresItemX 13 2 3" xfId="27094" xr:uid="{15F561A7-829A-47E2-8218-7DE79D54B36E}"/>
    <cellStyle name="SAPBEXresItemX 13 2 4" xfId="48269" xr:uid="{D0587C80-8F79-4A01-A58B-486DC2647A85}"/>
    <cellStyle name="SAPBEXresItemX 13 3" xfId="7806" xr:uid="{6098CFA8-F651-44A9-BF5F-767806607198}"/>
    <cellStyle name="SAPBEXresItemX 13 3 2" xfId="29296" xr:uid="{AF834A50-FB92-4E0D-89CD-8BDF781B450F}"/>
    <cellStyle name="SAPBEXresItemX 13 4" xfId="25521" xr:uid="{8BD46C0A-7F83-4819-B342-D49070AC2C6B}"/>
    <cellStyle name="SAPBEXresItemX 13 5" xfId="46533" xr:uid="{0F1CE1D0-583A-4640-AAA2-3514D800A1BA}"/>
    <cellStyle name="SAPBEXresItemX 14" xfId="3990" xr:uid="{EEC1D188-D9C6-402F-B59B-BBD58465F906}"/>
    <cellStyle name="SAPBEXresItemX 14 2" xfId="5605" xr:uid="{4DC7C027-2817-487C-A21C-D5FA20177A03}"/>
    <cellStyle name="SAPBEXresItemX 14 2 2" xfId="9374" xr:uid="{619BB130-7EBF-47B6-AB3E-88226CBAC53E}"/>
    <cellStyle name="SAPBEXresItemX 14 2 2 2" xfId="30864" xr:uid="{40749D15-4D67-4390-A822-BBAE0638A6A0}"/>
    <cellStyle name="SAPBEXresItemX 14 2 3" xfId="27095" xr:uid="{70A1C75A-09D8-4B43-A2EA-54ED30F2B726}"/>
    <cellStyle name="SAPBEXresItemX 14 2 4" xfId="48270" xr:uid="{D0ECCDAB-6AE1-48C3-89A3-329F9CFBE760}"/>
    <cellStyle name="SAPBEXresItemX 14 3" xfId="7807" xr:uid="{AB3405FE-D5E2-4287-84D2-FE4CC3844039}"/>
    <cellStyle name="SAPBEXresItemX 14 3 2" xfId="29297" xr:uid="{BBA113A8-8FA4-475F-8C65-685998B683DB}"/>
    <cellStyle name="SAPBEXresItemX 14 4" xfId="25522" xr:uid="{ED943DF6-F7B8-4CF9-8558-E25254897DFB}"/>
    <cellStyle name="SAPBEXresItemX 14 5" xfId="46534" xr:uid="{90ECD290-7B82-4752-B939-BACF9747584D}"/>
    <cellStyle name="SAPBEXresItemX 15" xfId="3991" xr:uid="{387CFF2B-5104-4C77-94A4-6BAC803EDA79}"/>
    <cellStyle name="SAPBEXresItemX 15 2" xfId="5606" xr:uid="{D9908EF6-8DFE-457C-857F-071B056EE6B4}"/>
    <cellStyle name="SAPBEXresItemX 15 2 2" xfId="9375" xr:uid="{53B6E0A4-F4BB-4F8F-916B-5B44AAFF729A}"/>
    <cellStyle name="SAPBEXresItemX 15 2 2 2" xfId="30865" xr:uid="{3E3C0045-66AB-476A-963C-BB3C37174B7D}"/>
    <cellStyle name="SAPBEXresItemX 15 2 3" xfId="27096" xr:uid="{28582136-B571-48EA-9EE5-EE6BE1EB16E5}"/>
    <cellStyle name="SAPBEXresItemX 15 2 4" xfId="48271" xr:uid="{BB4718D8-64B0-4C6D-810E-34219AFB230C}"/>
    <cellStyle name="SAPBEXresItemX 15 3" xfId="7808" xr:uid="{47EC5416-B4F0-491E-9C7A-0E2182F93DD2}"/>
    <cellStyle name="SAPBEXresItemX 15 3 2" xfId="29298" xr:uid="{6EBE3F34-667A-48E9-9759-0D20E7DE3B89}"/>
    <cellStyle name="SAPBEXresItemX 15 4" xfId="25523" xr:uid="{91B623D7-130E-4A19-A2D6-AC7F18182CAC}"/>
    <cellStyle name="SAPBEXresItemX 15 5" xfId="46535" xr:uid="{574F2220-5D3B-481D-AA6F-52780F3BFB77}"/>
    <cellStyle name="SAPBEXresItemX 16" xfId="3992" xr:uid="{46CB692A-B3F0-4CE1-B7E1-AB881B3182E3}"/>
    <cellStyle name="SAPBEXresItemX 16 2" xfId="5607" xr:uid="{8F8BA3F7-5FD2-402E-B376-B4DE6E114371}"/>
    <cellStyle name="SAPBEXresItemX 16 2 2" xfId="9376" xr:uid="{4376FE12-A1FC-4E80-BE72-7411AE7B6457}"/>
    <cellStyle name="SAPBEXresItemX 16 2 2 2" xfId="30866" xr:uid="{3B1F2043-F84B-4A15-A949-97F375B22076}"/>
    <cellStyle name="SAPBEXresItemX 16 2 3" xfId="27097" xr:uid="{3473A0E5-4E04-4413-A24E-C34AE9CE3697}"/>
    <cellStyle name="SAPBEXresItemX 16 2 4" xfId="48272" xr:uid="{16AE2140-A32D-4C83-9C8A-527CB6A923CD}"/>
    <cellStyle name="SAPBEXresItemX 16 3" xfId="7809" xr:uid="{833DE0E1-4AEC-436E-ACE9-854215516003}"/>
    <cellStyle name="SAPBEXresItemX 16 3 2" xfId="29299" xr:uid="{835B3262-749D-430C-B0C0-8C70A36805E3}"/>
    <cellStyle name="SAPBEXresItemX 16 4" xfId="25524" xr:uid="{940E10A1-60DA-466B-A5A4-B041A148C6A9}"/>
    <cellStyle name="SAPBEXresItemX 16 5" xfId="46536" xr:uid="{E0FDE8F6-5FBA-4BA5-B654-A9605F84F4D9}"/>
    <cellStyle name="SAPBEXresItemX 17" xfId="3993" xr:uid="{EE4229D1-720C-4679-8252-B6808754FBEE}"/>
    <cellStyle name="SAPBEXresItemX 17 2" xfId="5608" xr:uid="{6A3D2C18-A455-4F08-BCB9-5EB5D5E6F10C}"/>
    <cellStyle name="SAPBEXresItemX 17 2 2" xfId="9377" xr:uid="{05E6854B-689A-4A27-A028-D0EC2D56C4F9}"/>
    <cellStyle name="SAPBEXresItemX 17 2 2 2" xfId="30867" xr:uid="{8F0F2DCC-9C75-492A-9236-989C7FE36F00}"/>
    <cellStyle name="SAPBEXresItemX 17 2 3" xfId="27098" xr:uid="{92E8D121-C5C5-426C-9283-C06A2DBB33A6}"/>
    <cellStyle name="SAPBEXresItemX 17 2 4" xfId="48273" xr:uid="{154D3BD7-B4EB-4F01-AA5B-0D4DCC0329BA}"/>
    <cellStyle name="SAPBEXresItemX 17 3" xfId="7810" xr:uid="{7D41E9DA-F40C-4FD9-B523-4A4F8C561873}"/>
    <cellStyle name="SAPBEXresItemX 17 3 2" xfId="29300" xr:uid="{130A8B2C-F17D-4636-9D5B-153CC045D03D}"/>
    <cellStyle name="SAPBEXresItemX 17 4" xfId="25525" xr:uid="{84F6F747-E748-4425-A4AC-82A3CBA45A45}"/>
    <cellStyle name="SAPBEXresItemX 17 5" xfId="46537" xr:uid="{897861C0-45DE-4654-9BEF-635DECC7F7C0}"/>
    <cellStyle name="SAPBEXresItemX 18" xfId="3994" xr:uid="{4A05BE5C-BCEA-4663-A6C2-BB29F804B60C}"/>
    <cellStyle name="SAPBEXresItemX 18 2" xfId="5609" xr:uid="{4926E206-A3A7-44A9-8BCA-C8A50EC08D5F}"/>
    <cellStyle name="SAPBEXresItemX 18 2 2" xfId="9378" xr:uid="{1236BC3E-8F29-4A40-8617-185BCE1FF7BC}"/>
    <cellStyle name="SAPBEXresItemX 18 2 2 2" xfId="30868" xr:uid="{D7E2C061-343D-4AD5-8152-82BDF47A3881}"/>
    <cellStyle name="SAPBEXresItemX 18 2 3" xfId="27099" xr:uid="{D63F0B4E-E246-4ED5-8067-A0EAA062CAD8}"/>
    <cellStyle name="SAPBEXresItemX 18 2 4" xfId="48274" xr:uid="{88C2E496-C3F4-4FB4-809E-C588CD870B45}"/>
    <cellStyle name="SAPBEXresItemX 18 3" xfId="7811" xr:uid="{6091BC38-C24C-41E3-8739-4069FF05F0F9}"/>
    <cellStyle name="SAPBEXresItemX 18 3 2" xfId="29301" xr:uid="{2A31ED2F-3F21-4C6D-B7A0-69AF1F7459BD}"/>
    <cellStyle name="SAPBEXresItemX 18 4" xfId="25526" xr:uid="{37879FDD-7BB6-4B28-AA5F-5859649DAF92}"/>
    <cellStyle name="SAPBEXresItemX 18 5" xfId="46538" xr:uid="{957BF4DC-2E4D-4D62-9C4C-8E2384868058}"/>
    <cellStyle name="SAPBEXresItemX 19" xfId="3995" xr:uid="{26A327D1-C602-4741-81BD-CE50AF662ADB}"/>
    <cellStyle name="SAPBEXresItemX 19 2" xfId="5610" xr:uid="{40153755-7385-4D4E-A4D0-3133CFF1D4DE}"/>
    <cellStyle name="SAPBEXresItemX 19 2 2" xfId="9379" xr:uid="{4B3EA62A-8614-4053-A690-3BA12EC9DC1F}"/>
    <cellStyle name="SAPBEXresItemX 19 2 2 2" xfId="30869" xr:uid="{DF228BC7-C837-4587-871B-C7685F651F29}"/>
    <cellStyle name="SAPBEXresItemX 19 2 3" xfId="27100" xr:uid="{803757BC-6BB5-474A-BAC8-129A699BBE38}"/>
    <cellStyle name="SAPBEXresItemX 19 2 4" xfId="48275" xr:uid="{7C15A61D-743D-4579-B370-27D85DC437E5}"/>
    <cellStyle name="SAPBEXresItemX 19 3" xfId="7812" xr:uid="{C6A68F2F-E2D7-4F32-B1FF-C032FC0A08E5}"/>
    <cellStyle name="SAPBEXresItemX 19 3 2" xfId="29302" xr:uid="{5E135A9E-F665-4571-B09D-0BC836A09F18}"/>
    <cellStyle name="SAPBEXresItemX 19 4" xfId="25527" xr:uid="{744F0841-8120-473B-A2EE-635D83202CC8}"/>
    <cellStyle name="SAPBEXresItemX 19 5" xfId="46539" xr:uid="{0A80257A-91D4-49F1-9BA0-5EECEC33B1EE}"/>
    <cellStyle name="SAPBEXresItemX 2" xfId="3996" xr:uid="{6CBED81C-9D6D-4F6E-BB1C-BF1A85C66708}"/>
    <cellStyle name="SAPBEXresItemX 2 2" xfId="3997" xr:uid="{1DA5774A-7342-4E4D-927F-55C68C4FB9A9}"/>
    <cellStyle name="SAPBEXresItemX 2 2 2" xfId="5612" xr:uid="{516ACD25-36A5-4C44-A474-643D08E4A3B0}"/>
    <cellStyle name="SAPBEXresItemX 2 2 2 2" xfId="9381" xr:uid="{0C4F1715-8A4D-45CC-A425-50CF0F01AF41}"/>
    <cellStyle name="SAPBEXresItemX 2 2 2 2 2" xfId="30871" xr:uid="{496F4C35-3306-4D4D-9828-55711F4FEA91}"/>
    <cellStyle name="SAPBEXresItemX 2 2 2 3" xfId="27102" xr:uid="{69B96810-DA26-463E-9AD8-E8FD793479EF}"/>
    <cellStyle name="SAPBEXresItemX 2 2 2 4" xfId="48277" xr:uid="{F1775670-5298-4699-B160-53494AADC603}"/>
    <cellStyle name="SAPBEXresItemX 2 2 3" xfId="7814" xr:uid="{AE960260-8F4D-4884-8EB2-A93B365F7ABD}"/>
    <cellStyle name="SAPBEXresItemX 2 2 3 2" xfId="29304" xr:uid="{D4515631-9E26-444D-9BA1-4EA0217672FB}"/>
    <cellStyle name="SAPBEXresItemX 2 2 4" xfId="25529" xr:uid="{3B2E6E00-D590-4385-BE9E-E7C7B5FAD198}"/>
    <cellStyle name="SAPBEXresItemX 2 2 5" xfId="46541" xr:uid="{3F6ACDE4-A1DD-4C84-BF2C-1B3CF382D199}"/>
    <cellStyle name="SAPBEXresItemX 2 3" xfId="5611" xr:uid="{23DE48E5-13CC-45AD-841B-EB5F376F19C6}"/>
    <cellStyle name="SAPBEXresItemX 2 3 2" xfId="9380" xr:uid="{03B556CB-4CD5-454A-9ECB-FC3C3D30C7E0}"/>
    <cellStyle name="SAPBEXresItemX 2 3 2 2" xfId="30870" xr:uid="{E4898DBE-B5A5-434C-8848-B08858255F37}"/>
    <cellStyle name="SAPBEXresItemX 2 3 3" xfId="27101" xr:uid="{9FD5C01E-C6E4-479D-835E-E5A807BB04A1}"/>
    <cellStyle name="SAPBEXresItemX 2 3 4" xfId="48276" xr:uid="{E2EB481B-4C10-4682-AA82-7B3C205A7236}"/>
    <cellStyle name="SAPBEXresItemX 2 4" xfId="7813" xr:uid="{DE5D082A-4EB4-4853-A555-230D9574A4F1}"/>
    <cellStyle name="SAPBEXresItemX 2 4 2" xfId="29303" xr:uid="{B6A95613-252B-422E-9897-5B2F4D68FD4E}"/>
    <cellStyle name="SAPBEXresItemX 2 5" xfId="25528" xr:uid="{9F3675BA-F4FB-498E-9B2C-4D721297085A}"/>
    <cellStyle name="SAPBEXresItemX 2 6" xfId="46540" xr:uid="{A8BC4019-F4AE-497E-B96E-C2ACB658B5B9}"/>
    <cellStyle name="SAPBEXresItemX 20" xfId="3998" xr:uid="{2422B68C-6BC2-4F89-9275-CF09FE980202}"/>
    <cellStyle name="SAPBEXresItemX 20 2" xfId="5613" xr:uid="{03E69856-60BC-4E27-A9A1-395E403DC97C}"/>
    <cellStyle name="SAPBEXresItemX 20 2 2" xfId="9382" xr:uid="{682549FD-3DF4-4F4B-AFEE-750F712EFACA}"/>
    <cellStyle name="SAPBEXresItemX 20 2 2 2" xfId="30872" xr:uid="{85A6C15F-87A2-4863-B0BC-49C35C9ABC94}"/>
    <cellStyle name="SAPBEXresItemX 20 2 3" xfId="27103" xr:uid="{701ED18E-D24C-403E-9F4E-45AF2FF4D606}"/>
    <cellStyle name="SAPBEXresItemX 20 2 4" xfId="48278" xr:uid="{49ACA524-53EE-4B3D-A40D-E660A752AEA1}"/>
    <cellStyle name="SAPBEXresItemX 20 3" xfId="7815" xr:uid="{18A66AD1-5251-41BE-A811-4F7B4D1C99E8}"/>
    <cellStyle name="SAPBEXresItemX 20 3 2" xfId="29305" xr:uid="{643D6831-AD05-45A1-887E-38644DB68813}"/>
    <cellStyle name="SAPBEXresItemX 20 4" xfId="25530" xr:uid="{032B3DF3-5F43-4604-9D6E-91CE5F9FBFF4}"/>
    <cellStyle name="SAPBEXresItemX 20 5" xfId="46542" xr:uid="{0F99F247-FD0B-4D10-8B78-A0E15A2B2814}"/>
    <cellStyle name="SAPBEXresItemX 21" xfId="3999" xr:uid="{F5D1B73C-CF98-4082-8C90-63926DBCCA30}"/>
    <cellStyle name="SAPBEXresItemX 21 2" xfId="5614" xr:uid="{BF1B7C57-7A17-4087-BB2B-AD67CD0F14BC}"/>
    <cellStyle name="SAPBEXresItemX 21 2 2" xfId="9383" xr:uid="{35C8DA5D-16F9-4687-B21A-87E9DB5726A7}"/>
    <cellStyle name="SAPBEXresItemX 21 2 2 2" xfId="30873" xr:uid="{190104D0-4627-4206-9B41-401DFAD2A831}"/>
    <cellStyle name="SAPBEXresItemX 21 2 3" xfId="27104" xr:uid="{16071082-9407-4DFD-9FA5-6D235C581915}"/>
    <cellStyle name="SAPBEXresItemX 21 2 4" xfId="48279" xr:uid="{FA717D52-8043-457A-9E24-7119BD1A1B41}"/>
    <cellStyle name="SAPBEXresItemX 21 3" xfId="7816" xr:uid="{4801A016-7941-42F4-AF28-CF9E768BA3C8}"/>
    <cellStyle name="SAPBEXresItemX 21 3 2" xfId="29306" xr:uid="{DE1DB947-30C4-4119-89DD-D04AD79ACB2B}"/>
    <cellStyle name="SAPBEXresItemX 21 4" xfId="25531" xr:uid="{C1A00A65-D7D0-44A8-A07D-980830F0DC06}"/>
    <cellStyle name="SAPBEXresItemX 21 5" xfId="46543" xr:uid="{32121C89-5CEF-468E-AC22-74100F58CD2E}"/>
    <cellStyle name="SAPBEXresItemX 22" xfId="4000" xr:uid="{7A47874D-AD7F-4E63-BEF7-2FCA918E2900}"/>
    <cellStyle name="SAPBEXresItemX 22 2" xfId="5615" xr:uid="{01770262-43AA-48B1-94D8-F747419D2929}"/>
    <cellStyle name="SAPBEXresItemX 22 2 2" xfId="9384" xr:uid="{254D6D95-D511-46AF-B68F-38A8075B04A0}"/>
    <cellStyle name="SAPBEXresItemX 22 2 2 2" xfId="30874" xr:uid="{0920F449-2E76-4AFE-85A1-44675000CA81}"/>
    <cellStyle name="SAPBEXresItemX 22 2 3" xfId="27105" xr:uid="{CF94D787-33EB-4B28-BAAA-A1FBBF348E9F}"/>
    <cellStyle name="SAPBEXresItemX 22 2 4" xfId="48280" xr:uid="{399EE439-1423-4A29-9071-BC5D8965CDBE}"/>
    <cellStyle name="SAPBEXresItemX 22 3" xfId="7817" xr:uid="{CF044DD4-4D42-409D-B989-79406F6CEF1E}"/>
    <cellStyle name="SAPBEXresItemX 22 3 2" xfId="29307" xr:uid="{6401216B-4407-4442-B836-3696DFF58888}"/>
    <cellStyle name="SAPBEXresItemX 22 4" xfId="25532" xr:uid="{1669FDD9-58F8-4910-923E-FC25A248D4AE}"/>
    <cellStyle name="SAPBEXresItemX 22 5" xfId="46544" xr:uid="{003AE9B7-34E3-4C79-8C27-C31514876FDF}"/>
    <cellStyle name="SAPBEXresItemX 23" xfId="4001" xr:uid="{5D9C2269-5BD3-4F67-B315-F04065AAB6D1}"/>
    <cellStyle name="SAPBEXresItemX 23 2" xfId="5616" xr:uid="{3B1ABA6A-B15A-4AB2-BF39-78A9955DC604}"/>
    <cellStyle name="SAPBEXresItemX 23 2 2" xfId="9385" xr:uid="{0A0930EB-536B-4ECD-982C-86302F1108DC}"/>
    <cellStyle name="SAPBEXresItemX 23 2 2 2" xfId="30875" xr:uid="{BC545E7A-4008-45D8-BAE8-4A9EE021B0DF}"/>
    <cellStyle name="SAPBEXresItemX 23 2 3" xfId="27106" xr:uid="{C46D7FD2-F68A-49C6-84A9-19EABDB3483D}"/>
    <cellStyle name="SAPBEXresItemX 23 2 4" xfId="48281" xr:uid="{CEACFA30-26CF-462F-A97F-433E55A418AA}"/>
    <cellStyle name="SAPBEXresItemX 23 3" xfId="7818" xr:uid="{13A4D1DF-030A-4D71-A433-407DF490EA73}"/>
    <cellStyle name="SAPBEXresItemX 23 3 2" xfId="29308" xr:uid="{CBECCF49-E616-468A-BBA8-DA507CA8C59A}"/>
    <cellStyle name="SAPBEXresItemX 23 4" xfId="25533" xr:uid="{28E5DE37-8D97-49F9-AB74-F5BB738D4560}"/>
    <cellStyle name="SAPBEXresItemX 23 5" xfId="46545" xr:uid="{D122C78E-6212-4C53-A8F9-B2816C512784}"/>
    <cellStyle name="SAPBEXresItemX 24" xfId="5600" xr:uid="{386924FD-05FC-4B34-A8F0-E37CC3E175A0}"/>
    <cellStyle name="SAPBEXresItemX 24 2" xfId="9369" xr:uid="{AFAE0977-E09F-4141-935E-3A35E8E902BA}"/>
    <cellStyle name="SAPBEXresItemX 24 2 2" xfId="30859" xr:uid="{B0B0D8C3-ACCE-409D-8BC9-CAF5F90BB396}"/>
    <cellStyle name="SAPBEXresItemX 24 3" xfId="27090" xr:uid="{62645753-EC21-48E2-890C-FF3DB097EA13}"/>
    <cellStyle name="SAPBEXresItemX 24 4" xfId="48265" xr:uid="{9EE3702E-B40F-4E65-A9A6-79A8B036C9DE}"/>
    <cellStyle name="SAPBEXresItemX 25" xfId="7802" xr:uid="{54E66880-D74B-4D08-9F34-660BCB320400}"/>
    <cellStyle name="SAPBEXresItemX 25 2" xfId="29292" xr:uid="{63CDA105-DFF3-4F79-BFD3-F3001E61A427}"/>
    <cellStyle name="SAPBEXresItemX 26" xfId="25517" xr:uid="{FBA9F014-29C4-4780-BCF7-03DCCFEF261E}"/>
    <cellStyle name="SAPBEXresItemX 27" xfId="46529" xr:uid="{7AE1114F-51A6-4F8D-9C56-88DB386F17D5}"/>
    <cellStyle name="SAPBEXresItemX 3" xfId="4002" xr:uid="{D36050D1-D622-4FC1-9EB9-80DC6C314434}"/>
    <cellStyle name="SAPBEXresItemX 3 2" xfId="4003" xr:uid="{214A8CEF-D717-4FD7-83EF-757DCC4FC662}"/>
    <cellStyle name="SAPBEXresItemX 3 2 2" xfId="5618" xr:uid="{7F525047-931C-4BC4-A03E-C69B3D2DFB80}"/>
    <cellStyle name="SAPBEXresItemX 3 2 2 2" xfId="9387" xr:uid="{2F9F0AE9-114C-47E1-8D3C-349D2AC926CC}"/>
    <cellStyle name="SAPBEXresItemX 3 2 2 2 2" xfId="30877" xr:uid="{69928A17-15A2-4108-BE86-7BE8DA8F93E6}"/>
    <cellStyle name="SAPBEXresItemX 3 2 2 3" xfId="27108" xr:uid="{0114AF58-3973-4380-9FA5-3D96EC75C955}"/>
    <cellStyle name="SAPBEXresItemX 3 2 2 4" xfId="48283" xr:uid="{049290AD-D267-4017-AA7B-7EE66CF068A6}"/>
    <cellStyle name="SAPBEXresItemX 3 2 3" xfId="7820" xr:uid="{6D5F2EC4-860A-4168-BC79-C73B9767FCFE}"/>
    <cellStyle name="SAPBEXresItemX 3 2 3 2" xfId="29310" xr:uid="{67182D57-BFE1-456F-A5E8-D02DFE2178B3}"/>
    <cellStyle name="SAPBEXresItemX 3 2 4" xfId="25535" xr:uid="{C303E538-8900-484A-804E-5151F097E156}"/>
    <cellStyle name="SAPBEXresItemX 3 2 5" xfId="46547" xr:uid="{27AA2CC9-D988-4BBC-BCFC-EB3AAEB09B05}"/>
    <cellStyle name="SAPBEXresItemX 3 3" xfId="5617" xr:uid="{46E88BF4-8C90-4375-9CF7-B3D3F3C32BD8}"/>
    <cellStyle name="SAPBEXresItemX 3 3 2" xfId="9386" xr:uid="{C91246AD-72BA-484C-8583-0B7E5EB12123}"/>
    <cellStyle name="SAPBEXresItemX 3 3 2 2" xfId="30876" xr:uid="{AF341625-CCBA-4D31-9F93-858ED6FF5EBE}"/>
    <cellStyle name="SAPBEXresItemX 3 3 3" xfId="27107" xr:uid="{8CEE5277-243A-43B9-82F0-F9DAD01B7171}"/>
    <cellStyle name="SAPBEXresItemX 3 3 4" xfId="48282" xr:uid="{E6205B65-8565-44EB-A008-7F37D952514A}"/>
    <cellStyle name="SAPBEXresItemX 3 4" xfId="7819" xr:uid="{5728A1AD-D54A-4643-AC32-6F60287207F4}"/>
    <cellStyle name="SAPBEXresItemX 3 4 2" xfId="29309" xr:uid="{B7EE3305-8A9C-43EF-8255-80C0E3CC6D17}"/>
    <cellStyle name="SAPBEXresItemX 3 5" xfId="25534" xr:uid="{24B0B6D2-9961-4AA3-BDA6-3BF0D963CC4D}"/>
    <cellStyle name="SAPBEXresItemX 3 6" xfId="46546" xr:uid="{F54264EC-A463-46DF-85E1-C4FA05B779C3}"/>
    <cellStyle name="SAPBEXresItemX 4" xfId="4004" xr:uid="{FEAD7440-3B42-4C63-86B7-45B2A39B0905}"/>
    <cellStyle name="SAPBEXresItemX 4 2" xfId="4005" xr:uid="{35F50E12-862E-474A-9704-6F16477D8F38}"/>
    <cellStyle name="SAPBEXresItemX 4 2 2" xfId="5620" xr:uid="{527C93BE-C305-4038-87B1-1AA06D925CA9}"/>
    <cellStyle name="SAPBEXresItemX 4 2 2 2" xfId="9389" xr:uid="{78A84ECD-2C7A-4EA8-91A8-D675685A7CA9}"/>
    <cellStyle name="SAPBEXresItemX 4 2 2 2 2" xfId="30879" xr:uid="{27D82DCB-C1B7-448C-91D5-0D09BCBDFD06}"/>
    <cellStyle name="SAPBEXresItemX 4 2 2 3" xfId="27110" xr:uid="{AF031D56-1CC9-4217-BE80-74910685AA8F}"/>
    <cellStyle name="SAPBEXresItemX 4 2 2 4" xfId="48285" xr:uid="{15674EFC-43DF-4AFD-A622-0237E78FCD85}"/>
    <cellStyle name="SAPBEXresItemX 4 2 3" xfId="7822" xr:uid="{5F558D8A-84CC-485B-8D50-AE361C6589BA}"/>
    <cellStyle name="SAPBEXresItemX 4 2 3 2" xfId="29312" xr:uid="{D116DA01-1B49-4DF2-A00B-82F4A2A3BB39}"/>
    <cellStyle name="SAPBEXresItemX 4 2 4" xfId="25537" xr:uid="{4EBEF283-CD65-4D74-8640-D4DB280D903D}"/>
    <cellStyle name="SAPBEXresItemX 4 2 5" xfId="46549" xr:uid="{7A045B77-C797-4338-816D-F376B2CBFD04}"/>
    <cellStyle name="SAPBEXresItemX 4 3" xfId="5619" xr:uid="{2C21BC59-77B6-4B0B-BBB9-63D60CC6EE5E}"/>
    <cellStyle name="SAPBEXresItemX 4 3 2" xfId="9388" xr:uid="{AC07331A-4EA1-4C9F-AABB-BC6F20D083FA}"/>
    <cellStyle name="SAPBEXresItemX 4 3 2 2" xfId="30878" xr:uid="{702294F7-E9A1-4290-869B-FCDB943ED463}"/>
    <cellStyle name="SAPBEXresItemX 4 3 3" xfId="27109" xr:uid="{4EB5F1D2-553B-4128-B966-289C2747C604}"/>
    <cellStyle name="SAPBEXresItemX 4 3 4" xfId="48284" xr:uid="{98916931-4D0E-4EB8-A607-39B0D26BB4D9}"/>
    <cellStyle name="SAPBEXresItemX 4 4" xfId="7821" xr:uid="{06675C4A-4F39-4945-A226-6115BB0C2533}"/>
    <cellStyle name="SAPBEXresItemX 4 4 2" xfId="29311" xr:uid="{815208B3-5208-4E72-96A7-8E34276BDDFD}"/>
    <cellStyle name="SAPBEXresItemX 4 5" xfId="25536" xr:uid="{3DB36F7D-1A33-432A-BE8C-D0A968719661}"/>
    <cellStyle name="SAPBEXresItemX 4 6" xfId="46548" xr:uid="{82EAA538-82DF-41F9-B30D-5AC6C14B6078}"/>
    <cellStyle name="SAPBEXresItemX 5" xfId="4006" xr:uid="{597A1317-DC40-4CD6-87B5-4456251B1A43}"/>
    <cellStyle name="SAPBEXresItemX 5 2" xfId="4007" xr:uid="{F2F63F95-78E9-47FE-943B-92383D86B969}"/>
    <cellStyle name="SAPBEXresItemX 5 2 2" xfId="5622" xr:uid="{478E757A-F1A7-4A5E-9849-C7A7D1B808D5}"/>
    <cellStyle name="SAPBEXresItemX 5 2 2 2" xfId="9391" xr:uid="{E952F19C-5D7A-4050-9012-A48BB636C218}"/>
    <cellStyle name="SAPBEXresItemX 5 2 2 2 2" xfId="30881" xr:uid="{96418E92-6F78-4704-8DC9-AEBB1EA2477A}"/>
    <cellStyle name="SAPBEXresItemX 5 2 2 3" xfId="27112" xr:uid="{69BEB255-5D43-4B40-961B-547020A98921}"/>
    <cellStyle name="SAPBEXresItemX 5 2 2 4" xfId="48287" xr:uid="{064C1545-784F-4EDC-805A-BC086B13F1BF}"/>
    <cellStyle name="SAPBEXresItemX 5 2 3" xfId="7824" xr:uid="{D53DA4B7-AE11-42C3-B812-87A5625499E2}"/>
    <cellStyle name="SAPBEXresItemX 5 2 3 2" xfId="29314" xr:uid="{CCC9B75A-A284-4F54-B503-E8A7C9071180}"/>
    <cellStyle name="SAPBEXresItemX 5 2 4" xfId="25539" xr:uid="{9B69D065-7966-403E-BB34-5C376AB314D3}"/>
    <cellStyle name="SAPBEXresItemX 5 2 5" xfId="46551" xr:uid="{CAAE507B-CFC0-4A64-9785-4EA547DE9076}"/>
    <cellStyle name="SAPBEXresItemX 5 3" xfId="5621" xr:uid="{855CE56E-20A9-45B7-BF04-11F35053F380}"/>
    <cellStyle name="SAPBEXresItemX 5 3 2" xfId="9390" xr:uid="{AA50A33F-BE70-4A1F-9002-9403C73F4692}"/>
    <cellStyle name="SAPBEXresItemX 5 3 2 2" xfId="30880" xr:uid="{39CA7B18-F4E4-451C-84F5-D23B44315709}"/>
    <cellStyle name="SAPBEXresItemX 5 3 3" xfId="27111" xr:uid="{69C20921-B7FB-4C5D-A240-D7385BB1FF95}"/>
    <cellStyle name="SAPBEXresItemX 5 3 4" xfId="48286" xr:uid="{E1E1744D-49DE-4AD7-B6D2-94A040005D34}"/>
    <cellStyle name="SAPBEXresItemX 5 4" xfId="7823" xr:uid="{6D04866B-D347-4EAF-9458-92429755F203}"/>
    <cellStyle name="SAPBEXresItemX 5 4 2" xfId="29313" xr:uid="{68CDF7DE-A617-420F-B404-E2DD3473BF83}"/>
    <cellStyle name="SAPBEXresItemX 5 5" xfId="25538" xr:uid="{19F58443-944F-4CF3-9E95-B573CC437B46}"/>
    <cellStyle name="SAPBEXresItemX 5 6" xfId="46550" xr:uid="{5E50C5DF-546F-4630-9377-B29F531F7EFC}"/>
    <cellStyle name="SAPBEXresItemX 6" xfId="4008" xr:uid="{A14585D5-C3E3-4001-9720-183695AD2A82}"/>
    <cellStyle name="SAPBEXresItemX 6 2" xfId="4009" xr:uid="{15B24128-741D-456E-8B49-1E7D4DE77D61}"/>
    <cellStyle name="SAPBEXresItemX 6 2 2" xfId="5624" xr:uid="{0AB64B8F-05C8-465E-89EB-C8C886D7CB1F}"/>
    <cellStyle name="SAPBEXresItemX 6 2 2 2" xfId="9393" xr:uid="{5D1DC826-03A9-4D1C-BED7-5600578DBD06}"/>
    <cellStyle name="SAPBEXresItemX 6 2 2 2 2" xfId="30883" xr:uid="{860024D9-04D9-4335-933B-6009F7086C70}"/>
    <cellStyle name="SAPBEXresItemX 6 2 2 3" xfId="27114" xr:uid="{96D4F306-85C4-44A0-8D58-974D2351709F}"/>
    <cellStyle name="SAPBEXresItemX 6 2 2 4" xfId="48289" xr:uid="{F53B1085-5A26-4112-B5F0-EED2943149FB}"/>
    <cellStyle name="SAPBEXresItemX 6 2 3" xfId="7826" xr:uid="{ED3EEA20-FB20-4EAE-BAFA-FE963A1A2BE1}"/>
    <cellStyle name="SAPBEXresItemX 6 2 3 2" xfId="29316" xr:uid="{5E94C7C7-8D37-4559-97D4-33568C5AA1BE}"/>
    <cellStyle name="SAPBEXresItemX 6 2 4" xfId="25541" xr:uid="{49D8423F-F3F0-429F-8000-5CD5D5647565}"/>
    <cellStyle name="SAPBEXresItemX 6 2 5" xfId="46553" xr:uid="{EE6A1A1B-7CF7-4C90-B193-BC81A1BF61F3}"/>
    <cellStyle name="SAPBEXresItemX 6 3" xfId="5623" xr:uid="{52C218DB-76D8-4259-A3A3-F536CC70B85A}"/>
    <cellStyle name="SAPBEXresItemX 6 3 2" xfId="9392" xr:uid="{C14270ED-8E2F-4BE7-A2F7-FFEAE810AB32}"/>
    <cellStyle name="SAPBEXresItemX 6 3 2 2" xfId="30882" xr:uid="{594C454F-B09F-4B34-82A0-631376934EA6}"/>
    <cellStyle name="SAPBEXresItemX 6 3 3" xfId="27113" xr:uid="{1097FA20-8880-4B0B-918B-92668CC5F253}"/>
    <cellStyle name="SAPBEXresItemX 6 3 4" xfId="48288" xr:uid="{DD6A6B05-DDD6-4E62-8058-9034F92E40CB}"/>
    <cellStyle name="SAPBEXresItemX 6 4" xfId="7825" xr:uid="{EA3F5393-8A85-4C83-AA4C-3D01ACA731A6}"/>
    <cellStyle name="SAPBEXresItemX 6 4 2" xfId="29315" xr:uid="{37A3BA3F-7E9C-4CCD-AEBA-61284B524A19}"/>
    <cellStyle name="SAPBEXresItemX 6 5" xfId="25540" xr:uid="{84FE7752-DFEC-441F-947B-8D6A15621161}"/>
    <cellStyle name="SAPBEXresItemX 6 6" xfId="46552" xr:uid="{1E3B488C-FCA6-42BD-895C-3E5929379223}"/>
    <cellStyle name="SAPBEXresItemX 7" xfId="4010" xr:uid="{34AFC389-6829-4068-9364-07FFB6DC7FFF}"/>
    <cellStyle name="SAPBEXresItemX 7 2" xfId="4011" xr:uid="{DC35850A-40F1-44A8-AA7F-86535F9060C7}"/>
    <cellStyle name="SAPBEXresItemX 7 2 2" xfId="5626" xr:uid="{25235F74-D322-47B4-8185-1B7D348D9ACB}"/>
    <cellStyle name="SAPBEXresItemX 7 2 2 2" xfId="9395" xr:uid="{02B061A3-A3B5-4B6B-B02C-7B8F9A4E1ED6}"/>
    <cellStyle name="SAPBEXresItemX 7 2 2 2 2" xfId="30885" xr:uid="{54B7C1D4-E357-460D-9F3C-F946F6A475E7}"/>
    <cellStyle name="SAPBEXresItemX 7 2 2 3" xfId="27116" xr:uid="{F8D85B7A-CC9A-4B68-B618-AD446C43961C}"/>
    <cellStyle name="SAPBEXresItemX 7 2 2 4" xfId="48291" xr:uid="{1DD18BC1-1E89-4E77-9BA9-5B6DEC0B2F96}"/>
    <cellStyle name="SAPBEXresItemX 7 2 3" xfId="7828" xr:uid="{579795E9-36F9-441A-B509-960C5F4BE437}"/>
    <cellStyle name="SAPBEXresItemX 7 2 3 2" xfId="29318" xr:uid="{DD040387-8E2B-47E3-BD10-8EC7C17EBEC7}"/>
    <cellStyle name="SAPBEXresItemX 7 2 4" xfId="25543" xr:uid="{7141DBC6-FED6-4AB5-8A26-3BF1454A8E5C}"/>
    <cellStyle name="SAPBEXresItemX 7 2 5" xfId="46555" xr:uid="{58862F4C-9154-48D9-971A-167FFE6B5698}"/>
    <cellStyle name="SAPBEXresItemX 7 3" xfId="5625" xr:uid="{AE00F3D4-0A75-4BCC-9D35-57FBB79469DF}"/>
    <cellStyle name="SAPBEXresItemX 7 3 2" xfId="9394" xr:uid="{A891401D-CA40-4D08-B094-68BBBFCCEB93}"/>
    <cellStyle name="SAPBEXresItemX 7 3 2 2" xfId="30884" xr:uid="{DF12E9F5-4A5F-49BF-9E3C-331BB0FF2980}"/>
    <cellStyle name="SAPBEXresItemX 7 3 3" xfId="27115" xr:uid="{B86A5007-0BF4-417A-AC3A-9F1FD8487EE0}"/>
    <cellStyle name="SAPBEXresItemX 7 3 4" xfId="48290" xr:uid="{ED09D528-A138-4522-9607-69219E56E848}"/>
    <cellStyle name="SAPBEXresItemX 7 4" xfId="7827" xr:uid="{6ED51995-D77B-438F-ADC4-C39D1ABA7AFA}"/>
    <cellStyle name="SAPBEXresItemX 7 4 2" xfId="29317" xr:uid="{BDD03FB3-8D15-4D9D-9241-EC60CC84FACF}"/>
    <cellStyle name="SAPBEXresItemX 7 5" xfId="25542" xr:uid="{8FB03CF1-820B-4E8C-BA1A-14F5E3A124FF}"/>
    <cellStyle name="SAPBEXresItemX 7 6" xfId="46554" xr:uid="{C938D848-F864-4989-AD4C-C835F53E2EAD}"/>
    <cellStyle name="SAPBEXresItemX 8" xfId="4012" xr:uid="{A12DF6AB-3AAC-4CF4-BB37-CCF86D19556F}"/>
    <cellStyle name="SAPBEXresItemX 8 2" xfId="4013" xr:uid="{237566CA-1814-4F4F-95F4-BC8488DA37D1}"/>
    <cellStyle name="SAPBEXresItemX 8 2 2" xfId="5628" xr:uid="{501523A1-5FD6-4E81-8F55-0D3499D163D3}"/>
    <cellStyle name="SAPBEXresItemX 8 2 2 2" xfId="9397" xr:uid="{4247F29A-84C7-4BEF-B581-F1126A9065F2}"/>
    <cellStyle name="SAPBEXresItemX 8 2 2 2 2" xfId="30887" xr:uid="{D3C8A2E5-7A82-4256-9B03-ACC91F41BCFD}"/>
    <cellStyle name="SAPBEXresItemX 8 2 2 3" xfId="27118" xr:uid="{20B6C189-4F3C-45AD-9952-9F4FDCFEF2AB}"/>
    <cellStyle name="SAPBEXresItemX 8 2 2 4" xfId="48293" xr:uid="{01DB9CC4-BDC2-4485-842E-5280B9D3739B}"/>
    <cellStyle name="SAPBEXresItemX 8 2 3" xfId="7830" xr:uid="{6E03A68B-5486-4B7F-B805-E9018756A334}"/>
    <cellStyle name="SAPBEXresItemX 8 2 3 2" xfId="29320" xr:uid="{C97E5566-D453-430E-A846-F5F7A4C413BF}"/>
    <cellStyle name="SAPBEXresItemX 8 2 4" xfId="25545" xr:uid="{B7FEC3F8-E201-472D-83F3-00623E5350DB}"/>
    <cellStyle name="SAPBEXresItemX 8 2 5" xfId="46557" xr:uid="{B4B92E97-F16F-46D6-B489-59FEE8245D45}"/>
    <cellStyle name="SAPBEXresItemX 8 3" xfId="5627" xr:uid="{9C5A0B12-72DA-47C9-8DA4-69FBE6DD775D}"/>
    <cellStyle name="SAPBEXresItemX 8 3 2" xfId="9396" xr:uid="{5C0EA5B3-814E-4F90-A33E-7F19EB56F10F}"/>
    <cellStyle name="SAPBEXresItemX 8 3 2 2" xfId="30886" xr:uid="{50445D9B-7A2D-4B4E-AC1D-9D9552D8B1D7}"/>
    <cellStyle name="SAPBEXresItemX 8 3 3" xfId="27117" xr:uid="{305D1F34-6F51-4AE7-A202-A89308278A44}"/>
    <cellStyle name="SAPBEXresItemX 8 3 4" xfId="48292" xr:uid="{47DF515C-86AD-40A3-BF64-F2A964A21130}"/>
    <cellStyle name="SAPBEXresItemX 8 4" xfId="7829" xr:uid="{937FAA56-988C-4575-ACB7-A24B434B5A12}"/>
    <cellStyle name="SAPBEXresItemX 8 4 2" xfId="29319" xr:uid="{3992EB1D-3885-428E-A078-2EA12D6F300C}"/>
    <cellStyle name="SAPBEXresItemX 8 5" xfId="25544" xr:uid="{1F6CBB59-9130-4B5F-82B9-38F548876760}"/>
    <cellStyle name="SAPBEXresItemX 8 6" xfId="46556" xr:uid="{85BB4213-39D7-4A3C-8263-AB5B89F63314}"/>
    <cellStyle name="SAPBEXresItemX 9" xfId="4014" xr:uid="{502ACBDC-EB69-4F88-887F-9298A2A65055}"/>
    <cellStyle name="SAPBEXresItemX 9 2" xfId="4015" xr:uid="{D0BF4DD2-438B-4195-9E2E-AD93D331E602}"/>
    <cellStyle name="SAPBEXresItemX 9 2 2" xfId="5630" xr:uid="{271A8C99-5C13-4A83-A028-6F2D66E4C43C}"/>
    <cellStyle name="SAPBEXresItemX 9 2 2 2" xfId="9399" xr:uid="{FC4E06FB-DC9A-454E-8959-EA34DB1D5AED}"/>
    <cellStyle name="SAPBEXresItemX 9 2 2 2 2" xfId="30889" xr:uid="{EC8EE373-E412-45F2-A717-581480B720E0}"/>
    <cellStyle name="SAPBEXresItemX 9 2 2 3" xfId="27120" xr:uid="{930B0A24-BD09-4245-8B8F-CB15CF19E21E}"/>
    <cellStyle name="SAPBEXresItemX 9 2 2 4" xfId="48295" xr:uid="{642C6C8D-301B-4BC3-AAB6-DE309B331FB1}"/>
    <cellStyle name="SAPBEXresItemX 9 2 3" xfId="7832" xr:uid="{FD32E1B5-E891-4592-A88C-7171C2DFCDAF}"/>
    <cellStyle name="SAPBEXresItemX 9 2 3 2" xfId="29322" xr:uid="{1C188D90-F2E2-4309-AE8A-646752716478}"/>
    <cellStyle name="SAPBEXresItemX 9 2 4" xfId="25547" xr:uid="{3E105C1C-88E8-4E86-B6B6-39683FB49B86}"/>
    <cellStyle name="SAPBEXresItemX 9 2 5" xfId="46559" xr:uid="{11270A4E-5CFB-4EAC-B2CC-6E35454C4D00}"/>
    <cellStyle name="SAPBEXresItemX 9 3" xfId="5629" xr:uid="{0C8D259A-4469-4D83-94C3-7C206F6302DE}"/>
    <cellStyle name="SAPBEXresItemX 9 3 2" xfId="9398" xr:uid="{EE1CE55B-D42B-4878-A4AB-E994150542D3}"/>
    <cellStyle name="SAPBEXresItemX 9 3 2 2" xfId="30888" xr:uid="{1F1946C1-BF64-4E6E-ACB5-1EE20B5D4F87}"/>
    <cellStyle name="SAPBEXresItemX 9 3 3" xfId="27119" xr:uid="{C00AF8A5-EB46-4153-AF87-69E8BFCA5563}"/>
    <cellStyle name="SAPBEXresItemX 9 3 4" xfId="48294" xr:uid="{A6789725-168A-4992-8042-3F469EA3C4A2}"/>
    <cellStyle name="SAPBEXresItemX 9 4" xfId="7831" xr:uid="{5C12147E-147B-458F-A951-3E39F98F4CB2}"/>
    <cellStyle name="SAPBEXresItemX 9 4 2" xfId="29321" xr:uid="{4FB57816-4A6B-4137-9AC2-27A8639E205D}"/>
    <cellStyle name="SAPBEXresItemX 9 5" xfId="25546" xr:uid="{4DB50F68-EB1C-4A2C-AA98-2F3920A2C845}"/>
    <cellStyle name="SAPBEXresItemX 9 6" xfId="46558" xr:uid="{44D802B7-4075-42FF-ABDB-2A2F66E8626A}"/>
    <cellStyle name="SAPBEXstdData" xfId="4016" xr:uid="{C3BBA2F4-DBE2-4CFC-9FE0-A611515514DB}"/>
    <cellStyle name="SAPBEXstdData 10" xfId="4017" xr:uid="{8AC61B91-A740-4D23-9223-1C68B3300FA9}"/>
    <cellStyle name="SAPBEXstdData 10 2" xfId="5632" xr:uid="{39844892-3EB7-43F4-A3D0-599E6D9885AD}"/>
    <cellStyle name="SAPBEXstdData 10 2 2" xfId="9401" xr:uid="{B69EA3F9-E241-4997-9D9E-6648D48507BE}"/>
    <cellStyle name="SAPBEXstdData 10 2 2 2" xfId="30891" xr:uid="{A1928213-1F14-4FBE-ADD6-67946C7E02EE}"/>
    <cellStyle name="SAPBEXstdData 10 2 3" xfId="27122" xr:uid="{55FFA3A5-D123-49DA-8A2A-A9FB53B63622}"/>
    <cellStyle name="SAPBEXstdData 10 2 4" xfId="48297" xr:uid="{D89D27C3-F1D9-45FD-9D5B-986F9D379C5F}"/>
    <cellStyle name="SAPBEXstdData 10 3" xfId="7834" xr:uid="{0C8E93D2-763B-4DCD-B5CA-AE890A2868E1}"/>
    <cellStyle name="SAPBEXstdData 10 3 2" xfId="29324" xr:uid="{80B23EDA-9639-4953-90B3-19B281224369}"/>
    <cellStyle name="SAPBEXstdData 10 4" xfId="25549" xr:uid="{6439CF39-A4BB-4F6F-ADC1-7DEAAE659E45}"/>
    <cellStyle name="SAPBEXstdData 10 5" xfId="46561" xr:uid="{D1B77AD9-ABB5-4AFC-86D5-322B28E548BE}"/>
    <cellStyle name="SAPBEXstdData 11" xfId="4018" xr:uid="{8D1C7C10-3851-46BA-9566-D1316B4E5AAB}"/>
    <cellStyle name="SAPBEXstdData 11 2" xfId="5633" xr:uid="{58F76A13-9DF6-4AF5-BD6D-A278B7E24337}"/>
    <cellStyle name="SAPBEXstdData 11 2 2" xfId="9402" xr:uid="{39F1928B-6C75-4813-9007-B361048F1D86}"/>
    <cellStyle name="SAPBEXstdData 11 2 2 2" xfId="30892" xr:uid="{BE1002A4-9839-4DCD-A698-29C6E1984AA3}"/>
    <cellStyle name="SAPBEXstdData 11 2 3" xfId="27123" xr:uid="{1DA3649E-3B7B-4B8B-9486-DF9FAB58F602}"/>
    <cellStyle name="SAPBEXstdData 11 2 4" xfId="48298" xr:uid="{2EAEA110-3D4B-4D8C-86DB-281F62E66B8F}"/>
    <cellStyle name="SAPBEXstdData 11 3" xfId="7835" xr:uid="{68664EFC-3C4A-4841-BAE2-A895FB0F8913}"/>
    <cellStyle name="SAPBEXstdData 11 3 2" xfId="29325" xr:uid="{C1AA9C68-2BF8-4490-ABE7-BD45DC63A835}"/>
    <cellStyle name="SAPBEXstdData 11 4" xfId="25550" xr:uid="{47E83CE9-9755-4245-A235-1E3EC6460E0C}"/>
    <cellStyle name="SAPBEXstdData 11 5" xfId="46562" xr:uid="{7FC2549B-AECA-4A0C-A275-0FAFAE7D1329}"/>
    <cellStyle name="SAPBEXstdData 12" xfId="4019" xr:uid="{7F633237-FE09-4024-A45E-D063BCBB356A}"/>
    <cellStyle name="SAPBEXstdData 12 2" xfId="5634" xr:uid="{FEC39880-78E2-49B9-9D21-5A91B8C7E6A6}"/>
    <cellStyle name="SAPBEXstdData 12 2 2" xfId="9403" xr:uid="{5F49B48A-B27D-4E01-B060-388953B5819D}"/>
    <cellStyle name="SAPBEXstdData 12 2 2 2" xfId="30893" xr:uid="{DCF0BAC1-12D6-4568-8A08-C7F34F3368C4}"/>
    <cellStyle name="SAPBEXstdData 12 2 3" xfId="27124" xr:uid="{FF44F719-305A-42D5-BACF-E90E24D4E2A9}"/>
    <cellStyle name="SAPBEXstdData 12 2 4" xfId="48299" xr:uid="{FAFB6D9A-4BAD-4678-996A-E03F54B48A99}"/>
    <cellStyle name="SAPBEXstdData 12 3" xfId="7836" xr:uid="{C269D350-1861-4226-9A22-EEEAD93FC84B}"/>
    <cellStyle name="SAPBEXstdData 12 3 2" xfId="29326" xr:uid="{3A3BD07F-36AE-4C77-91D0-700E0750BDD6}"/>
    <cellStyle name="SAPBEXstdData 12 4" xfId="25551" xr:uid="{4C4838A0-087C-42F4-83AF-3A58FD8BE5BB}"/>
    <cellStyle name="SAPBEXstdData 12 5" xfId="46563" xr:uid="{80DA723E-3C98-4E6B-88C6-C5DC45317111}"/>
    <cellStyle name="SAPBEXstdData 13" xfId="4020" xr:uid="{797A34E8-AAFD-49A1-A80C-FA1E64B51139}"/>
    <cellStyle name="SAPBEXstdData 13 2" xfId="5635" xr:uid="{AA2AD89B-7EED-4C30-8FBA-2ED5426DBBFC}"/>
    <cellStyle name="SAPBEXstdData 13 2 2" xfId="9404" xr:uid="{371320C6-88C2-4069-96E0-7DD3FEFD5368}"/>
    <cellStyle name="SAPBEXstdData 13 2 2 2" xfId="30894" xr:uid="{61D75653-94E0-4C2B-A04E-896D53CBA0DB}"/>
    <cellStyle name="SAPBEXstdData 13 2 3" xfId="27125" xr:uid="{BDE1C166-2ED6-4788-9D93-C387F0086DEA}"/>
    <cellStyle name="SAPBEXstdData 13 2 4" xfId="48300" xr:uid="{6ADD6DEC-D64E-4A1A-95DC-1E1BFA80EC3C}"/>
    <cellStyle name="SAPBEXstdData 13 3" xfId="7837" xr:uid="{BCC4A031-4880-4D33-B708-584BD6C31374}"/>
    <cellStyle name="SAPBEXstdData 13 3 2" xfId="29327" xr:uid="{005CC949-2D93-435F-A2ED-E0A9DEC931E4}"/>
    <cellStyle name="SAPBEXstdData 13 4" xfId="25552" xr:uid="{48F98182-4215-47BE-9FD2-17DD2AFD96F2}"/>
    <cellStyle name="SAPBEXstdData 13 5" xfId="46564" xr:uid="{D2D2F097-EE31-45CF-B20A-F7038E811A93}"/>
    <cellStyle name="SAPBEXstdData 14" xfId="4021" xr:uid="{9A002683-A5F6-4464-8E8D-2CF045A1224C}"/>
    <cellStyle name="SAPBEXstdData 14 2" xfId="5636" xr:uid="{3A17BB32-6BDD-44DA-84BB-6BEA813BEE39}"/>
    <cellStyle name="SAPBEXstdData 14 2 2" xfId="9405" xr:uid="{E91624EB-7F90-43E0-9D95-D8CBA6CCE66D}"/>
    <cellStyle name="SAPBEXstdData 14 2 2 2" xfId="30895" xr:uid="{FF272AD5-A4CF-451E-B860-9CC94020DC3A}"/>
    <cellStyle name="SAPBEXstdData 14 2 3" xfId="27126" xr:uid="{ECA87C79-C169-4604-8007-7D30A9E68B30}"/>
    <cellStyle name="SAPBEXstdData 14 2 4" xfId="48301" xr:uid="{AC2CFC49-2444-4BE2-8BE2-1C4A4554E561}"/>
    <cellStyle name="SAPBEXstdData 14 3" xfId="7838" xr:uid="{DDE5B72B-099D-4148-952A-DA4C31C26B4C}"/>
    <cellStyle name="SAPBEXstdData 14 3 2" xfId="29328" xr:uid="{3FFAF7B8-A79E-4B1B-8978-6EEA65289665}"/>
    <cellStyle name="SAPBEXstdData 14 4" xfId="25553" xr:uid="{3CCC6506-EE15-4116-A8B7-16C5F09357BD}"/>
    <cellStyle name="SAPBEXstdData 14 5" xfId="46565" xr:uid="{2F6F1E08-8A62-443F-8D7D-C722505E34C3}"/>
    <cellStyle name="SAPBEXstdData 15" xfId="4022" xr:uid="{2520EBDC-CACD-4F3B-B134-C05A5268DE59}"/>
    <cellStyle name="SAPBEXstdData 15 2" xfId="5637" xr:uid="{96B2181D-6D73-49AD-93C7-C303624D2BBB}"/>
    <cellStyle name="SAPBEXstdData 15 2 2" xfId="9406" xr:uid="{637711C5-C4DD-44D3-BFE1-A3E0D0277EFC}"/>
    <cellStyle name="SAPBEXstdData 15 2 2 2" xfId="30896" xr:uid="{4DD9DFDD-68CA-4B65-8489-142425BAF263}"/>
    <cellStyle name="SAPBEXstdData 15 2 3" xfId="27127" xr:uid="{9C3F02D0-A8CC-42A3-909C-66E7C73ADED7}"/>
    <cellStyle name="SAPBEXstdData 15 2 4" xfId="48302" xr:uid="{58C42CD5-FC0A-49B3-A968-F424631E67CA}"/>
    <cellStyle name="SAPBEXstdData 15 3" xfId="7839" xr:uid="{5751D91A-B0BB-4874-BFC5-C0EE0A92FDD1}"/>
    <cellStyle name="SAPBEXstdData 15 3 2" xfId="29329" xr:uid="{21DC067F-D2F8-4016-AFF6-69CFB0C38488}"/>
    <cellStyle name="SAPBEXstdData 15 4" xfId="25554" xr:uid="{51D6EB1A-7F72-490C-951B-5E18EFD1FEAA}"/>
    <cellStyle name="SAPBEXstdData 15 5" xfId="46566" xr:uid="{83B9F6F0-E09E-4004-BE78-A723EA96BA44}"/>
    <cellStyle name="SAPBEXstdData 16" xfId="4023" xr:uid="{7DCF11FB-017A-4149-9581-CB9BB8A522DD}"/>
    <cellStyle name="SAPBEXstdData 16 2" xfId="5638" xr:uid="{DE005B6F-F327-4706-BC0A-98A07E0B8D72}"/>
    <cellStyle name="SAPBEXstdData 16 2 2" xfId="9407" xr:uid="{EBCF2DF9-63F2-4E29-ADC5-1F629E0F9BFF}"/>
    <cellStyle name="SAPBEXstdData 16 2 2 2" xfId="30897" xr:uid="{670A8BD9-0A7D-4824-BC37-08B11056BCA5}"/>
    <cellStyle name="SAPBEXstdData 16 2 3" xfId="27128" xr:uid="{BA58C797-126F-4C75-A837-9B9F19F164A0}"/>
    <cellStyle name="SAPBEXstdData 16 2 4" xfId="48303" xr:uid="{5D441CA9-C06A-4888-8DB8-E4B3AB11954E}"/>
    <cellStyle name="SAPBEXstdData 16 3" xfId="7840" xr:uid="{4FEF6856-A68C-4A09-9F02-6F5B90AC4423}"/>
    <cellStyle name="SAPBEXstdData 16 3 2" xfId="29330" xr:uid="{77620E16-B507-4844-9C62-74E5776434B0}"/>
    <cellStyle name="SAPBEXstdData 16 4" xfId="25555" xr:uid="{5081971C-BABA-4245-9EA0-54C8D31E6024}"/>
    <cellStyle name="SAPBEXstdData 16 5" xfId="46567" xr:uid="{53C832F8-46A6-4190-8C68-DFAE3B4A7870}"/>
    <cellStyle name="SAPBEXstdData 17" xfId="4024" xr:uid="{BD6D3413-7C29-49F7-AD7D-323B5EC82C69}"/>
    <cellStyle name="SAPBEXstdData 17 2" xfId="5639" xr:uid="{7795EDFC-AF8F-453A-9799-61663B34C223}"/>
    <cellStyle name="SAPBEXstdData 17 2 2" xfId="9408" xr:uid="{3AF4365C-CCC5-478C-BEC3-9EF001B2268E}"/>
    <cellStyle name="SAPBEXstdData 17 2 2 2" xfId="30898" xr:uid="{48EED19C-0ED3-4237-BA31-33DE3C2DCDB1}"/>
    <cellStyle name="SAPBEXstdData 17 2 3" xfId="27129" xr:uid="{9C3CA1D5-D0E9-4CE4-BA4D-076C65CD07A8}"/>
    <cellStyle name="SAPBEXstdData 17 2 4" xfId="48304" xr:uid="{7B8483A0-D295-497B-8C53-ACBDD235AA74}"/>
    <cellStyle name="SAPBEXstdData 17 3" xfId="7841" xr:uid="{286F33A6-6EA1-4567-BFFF-D4B7855BB3E5}"/>
    <cellStyle name="SAPBEXstdData 17 3 2" xfId="29331" xr:uid="{8031D2FA-615F-4852-8E7B-8C5296E2DD15}"/>
    <cellStyle name="SAPBEXstdData 17 4" xfId="25556" xr:uid="{A5FBD213-F2A6-42CC-B669-A0966A0C8078}"/>
    <cellStyle name="SAPBEXstdData 17 5" xfId="46568" xr:uid="{3AF20CF3-74D1-44FB-9A1D-BC546591B14C}"/>
    <cellStyle name="SAPBEXstdData 18" xfId="4025" xr:uid="{05FEEFA0-2FCE-4552-BFBC-8F34BA8D121F}"/>
    <cellStyle name="SAPBEXstdData 18 2" xfId="5640" xr:uid="{996D4E22-AFA0-415A-9DD4-10D87BD5FDF1}"/>
    <cellStyle name="SAPBEXstdData 18 2 2" xfId="9409" xr:uid="{531BB718-D4C6-4C2D-AA73-C1693C1C5DC3}"/>
    <cellStyle name="SAPBEXstdData 18 2 2 2" xfId="30899" xr:uid="{B5F18C5D-70FB-4AD7-B628-A32DE244E35E}"/>
    <cellStyle name="SAPBEXstdData 18 2 3" xfId="27130" xr:uid="{92FA2771-D381-45AE-A20D-11AE18F82410}"/>
    <cellStyle name="SAPBEXstdData 18 2 4" xfId="48305" xr:uid="{98742C0C-CE53-448C-81A8-3412431F3017}"/>
    <cellStyle name="SAPBEXstdData 18 3" xfId="7842" xr:uid="{FC439D00-EB37-4F5D-A84C-025FDB18F8DF}"/>
    <cellStyle name="SAPBEXstdData 18 3 2" xfId="29332" xr:uid="{242115FC-9698-4833-BE3A-3A92F131FA9A}"/>
    <cellStyle name="SAPBEXstdData 18 4" xfId="25557" xr:uid="{B372A903-0E9A-439E-92E5-6337D03BD70C}"/>
    <cellStyle name="SAPBEXstdData 18 5" xfId="46569" xr:uid="{EAE1C803-4193-4EC8-BA99-3B1ED4620607}"/>
    <cellStyle name="SAPBEXstdData 19" xfId="4026" xr:uid="{197AD13A-251C-41EC-9AFD-0598B8E4E751}"/>
    <cellStyle name="SAPBEXstdData 19 2" xfId="5641" xr:uid="{65B50362-1AFB-48D3-BD34-F017459EBF26}"/>
    <cellStyle name="SAPBEXstdData 19 2 2" xfId="9410" xr:uid="{46C573D1-496C-4607-B61D-DC92560D9E2D}"/>
    <cellStyle name="SAPBEXstdData 19 2 2 2" xfId="30900" xr:uid="{AB3744C4-D0A4-446E-956B-3CA3F36579C2}"/>
    <cellStyle name="SAPBEXstdData 19 2 3" xfId="27131" xr:uid="{3B1D2050-2630-4D48-B3BB-84BED557B187}"/>
    <cellStyle name="SAPBEXstdData 19 2 4" xfId="48306" xr:uid="{F84A3470-C83D-4314-9D5E-B4F51557A63D}"/>
    <cellStyle name="SAPBEXstdData 19 3" xfId="7843" xr:uid="{B7EBF426-151C-4EBE-976B-89CD4BEAD6AC}"/>
    <cellStyle name="SAPBEXstdData 19 3 2" xfId="29333" xr:uid="{FB956238-A335-4306-991E-C6F510523413}"/>
    <cellStyle name="SAPBEXstdData 19 4" xfId="25558" xr:uid="{1F04036D-5B93-4480-AF32-DFDEB41202E6}"/>
    <cellStyle name="SAPBEXstdData 19 5" xfId="46570" xr:uid="{A91C87DB-DED1-4B09-AF39-582B2490B1F6}"/>
    <cellStyle name="SAPBEXstdData 2" xfId="4027" xr:uid="{E664F330-08B5-4363-B056-A7F93A53576F}"/>
    <cellStyle name="SAPBEXstdData 2 2" xfId="4028" xr:uid="{182DB8E9-9410-4423-8CEA-205B3D71EAA4}"/>
    <cellStyle name="SAPBEXstdData 2 2 2" xfId="5643" xr:uid="{D318613B-ADDE-4746-BCC2-317BF6B7F9C4}"/>
    <cellStyle name="SAPBEXstdData 2 2 2 2" xfId="9412" xr:uid="{A5CF7591-6EFE-462B-93EB-B14ACA1CBDC3}"/>
    <cellStyle name="SAPBEXstdData 2 2 2 2 2" xfId="30902" xr:uid="{B9F848F2-BBC5-4FBE-B9CB-BD6CBEA58C66}"/>
    <cellStyle name="SAPBEXstdData 2 2 2 3" xfId="27133" xr:uid="{2B2BFF82-74D5-4A48-B985-3F9377EC1476}"/>
    <cellStyle name="SAPBEXstdData 2 2 2 4" xfId="48308" xr:uid="{05080950-F92D-4469-8BDB-9754483A5944}"/>
    <cellStyle name="SAPBEXstdData 2 2 3" xfId="7845" xr:uid="{BC1370A3-C410-4052-B79A-86A8F349F010}"/>
    <cellStyle name="SAPBEXstdData 2 2 3 2" xfId="29335" xr:uid="{CBA1CF15-493C-4594-BADE-204FFBDC1A15}"/>
    <cellStyle name="SAPBEXstdData 2 2 4" xfId="25560" xr:uid="{5113ACAB-9B66-415E-B040-487BD17B1382}"/>
    <cellStyle name="SAPBEXstdData 2 2 5" xfId="46572" xr:uid="{77ACA57B-A2E2-4BE8-93D7-ECE8F99F52A0}"/>
    <cellStyle name="SAPBEXstdData 2 3" xfId="5642" xr:uid="{CD3AD407-7B95-480A-9302-6D5334522DA3}"/>
    <cellStyle name="SAPBEXstdData 2 3 2" xfId="9411" xr:uid="{E849633B-B1E8-4858-8E5C-62FC866D1890}"/>
    <cellStyle name="SAPBEXstdData 2 3 2 2" xfId="30901" xr:uid="{D5013BDD-A266-4A3A-8ED6-B884B96397E4}"/>
    <cellStyle name="SAPBEXstdData 2 3 3" xfId="27132" xr:uid="{43906567-33AD-417A-8D8A-8266624D1183}"/>
    <cellStyle name="SAPBEXstdData 2 3 4" xfId="48307" xr:uid="{2DDF32F1-DF8F-4ABC-BA13-057244012114}"/>
    <cellStyle name="SAPBEXstdData 2 4" xfId="7844" xr:uid="{21BDAA0E-7ABB-42E9-8D0C-37BC390B1B55}"/>
    <cellStyle name="SAPBEXstdData 2 4 2" xfId="29334" xr:uid="{A8EB1B4F-830B-4C09-8C8C-E704A7C90497}"/>
    <cellStyle name="SAPBEXstdData 2 5" xfId="25559" xr:uid="{BFA1A2B9-7116-4191-88C6-322CFA1494E3}"/>
    <cellStyle name="SAPBEXstdData 2 6" xfId="46571" xr:uid="{6C60C4F2-ECC8-40C2-8C81-FFBFEA5ADB61}"/>
    <cellStyle name="SAPBEXstdData 20" xfId="4029" xr:uid="{4487E4F4-0C78-4C24-B7C2-280F7D31F9C5}"/>
    <cellStyle name="SAPBEXstdData 20 2" xfId="5644" xr:uid="{17C13770-FC83-4AE7-B707-D7FDAED6F891}"/>
    <cellStyle name="SAPBEXstdData 20 2 2" xfId="9413" xr:uid="{6F0CF46E-E9F6-4916-BEA8-208AB1FDD02C}"/>
    <cellStyle name="SAPBEXstdData 20 2 2 2" xfId="30903" xr:uid="{9C2D0DA5-8F8D-4E9F-B1BD-CEDD58D6C65D}"/>
    <cellStyle name="SAPBEXstdData 20 2 3" xfId="27134" xr:uid="{17191542-8AFF-4757-BDE8-E9E74F8098A3}"/>
    <cellStyle name="SAPBEXstdData 20 2 4" xfId="48309" xr:uid="{CEB37A2F-2A78-46ED-83DB-6D8D6F2671B9}"/>
    <cellStyle name="SAPBEXstdData 20 3" xfId="7846" xr:uid="{27A119D7-720A-44C0-A165-7BC6ABB2CE3D}"/>
    <cellStyle name="SAPBEXstdData 20 3 2" xfId="29336" xr:uid="{ED6699DC-6F9A-4DEC-BF03-BEDA5997A91F}"/>
    <cellStyle name="SAPBEXstdData 20 4" xfId="25561" xr:uid="{2B616E2E-EF0E-4ADC-9089-2A0E968AC4CE}"/>
    <cellStyle name="SAPBEXstdData 20 5" xfId="46573" xr:uid="{77F955B6-5A15-49E0-AC35-884EBD060AC7}"/>
    <cellStyle name="SAPBEXstdData 21" xfId="4030" xr:uid="{25F97064-F9EA-4237-9E6C-0C6C11E60DA7}"/>
    <cellStyle name="SAPBEXstdData 21 2" xfId="5645" xr:uid="{4655A0CB-3FE6-4884-83C5-3208CA6F4337}"/>
    <cellStyle name="SAPBEXstdData 21 2 2" xfId="9414" xr:uid="{2311BA1E-C285-482A-9164-A6B8AB39FDC7}"/>
    <cellStyle name="SAPBEXstdData 21 2 2 2" xfId="30904" xr:uid="{CB7071D5-E3FD-4AE8-AB89-ACCBD8625458}"/>
    <cellStyle name="SAPBEXstdData 21 2 3" xfId="27135" xr:uid="{CEBFA505-5545-41E8-A775-FB6356955957}"/>
    <cellStyle name="SAPBEXstdData 21 2 4" xfId="48310" xr:uid="{63C7243A-4550-4F4F-8A71-E9ECB4678EBF}"/>
    <cellStyle name="SAPBEXstdData 21 3" xfId="7847" xr:uid="{C6BEA742-9078-4E40-8405-498040DD4F62}"/>
    <cellStyle name="SAPBEXstdData 21 3 2" xfId="29337" xr:uid="{8B53F332-0195-42A9-970F-0EBEFDA5D26C}"/>
    <cellStyle name="SAPBEXstdData 21 4" xfId="25562" xr:uid="{4CB69558-7744-44FC-9EBC-492206A81A9F}"/>
    <cellStyle name="SAPBEXstdData 21 5" xfId="46574" xr:uid="{047AFCDE-9752-43AA-B983-A0A8CFCED7C2}"/>
    <cellStyle name="SAPBEXstdData 22" xfId="4031" xr:uid="{D92C9C2F-2983-431F-9704-C40A95199239}"/>
    <cellStyle name="SAPBEXstdData 22 2" xfId="5646" xr:uid="{F0246F63-029C-4CF4-B0B2-F971006F389D}"/>
    <cellStyle name="SAPBEXstdData 22 2 2" xfId="9415" xr:uid="{22764C72-4841-42CD-8432-F580C0B8169E}"/>
    <cellStyle name="SAPBEXstdData 22 2 2 2" xfId="30905" xr:uid="{77D290A5-835B-49B8-A3E6-C7A43E02BA9C}"/>
    <cellStyle name="SAPBEXstdData 22 2 3" xfId="27136" xr:uid="{4DDFCBBF-8A13-4B63-8C07-66B57E8AC258}"/>
    <cellStyle name="SAPBEXstdData 22 2 4" xfId="48311" xr:uid="{335C4C12-2B37-42BB-A6B6-DC336454ADAE}"/>
    <cellStyle name="SAPBEXstdData 22 3" xfId="7848" xr:uid="{A5676925-54D7-4D43-85A4-77084E821890}"/>
    <cellStyle name="SAPBEXstdData 22 3 2" xfId="29338" xr:uid="{8C2A728D-2A96-4927-A60F-B554A57C7AEB}"/>
    <cellStyle name="SAPBEXstdData 22 4" xfId="25563" xr:uid="{A426BDE4-5CB7-4011-8336-434F7BE89ABA}"/>
    <cellStyle name="SAPBEXstdData 22 5" xfId="46575" xr:uid="{B2337089-9357-4202-8287-F0539BE912A1}"/>
    <cellStyle name="SAPBEXstdData 23" xfId="4032" xr:uid="{921B2EF9-6372-4BD9-ACE0-447A3DD24113}"/>
    <cellStyle name="SAPBEXstdData 23 2" xfId="5647" xr:uid="{5F6A59F6-797B-469C-8759-2BA381D7DEE2}"/>
    <cellStyle name="SAPBEXstdData 23 2 2" xfId="9416" xr:uid="{08CB4D9D-1AFE-4269-87D0-C9C47721E172}"/>
    <cellStyle name="SAPBEXstdData 23 2 2 2" xfId="30906" xr:uid="{775C58F7-DACB-45EF-832C-FBEF25B12B30}"/>
    <cellStyle name="SAPBEXstdData 23 2 3" xfId="27137" xr:uid="{CB5F9493-C11F-491A-9A76-989212FEA611}"/>
    <cellStyle name="SAPBEXstdData 23 2 4" xfId="48312" xr:uid="{A35CC563-2350-4CDD-A179-031819575C93}"/>
    <cellStyle name="SAPBEXstdData 23 3" xfId="7849" xr:uid="{E908ABE7-7DDC-4568-A943-1CF6817CB69C}"/>
    <cellStyle name="SAPBEXstdData 23 3 2" xfId="29339" xr:uid="{A431E967-AE1A-4F4B-9DEA-BFBBADAD49C3}"/>
    <cellStyle name="SAPBEXstdData 23 4" xfId="25564" xr:uid="{68BCBC31-2DAC-45AD-998C-3D516230BB87}"/>
    <cellStyle name="SAPBEXstdData 23 5" xfId="46576" xr:uid="{35F4FE32-A6B7-4139-8E4B-1148BB9C5B54}"/>
    <cellStyle name="SAPBEXstdData 24" xfId="5631" xr:uid="{D01B177E-75DB-455B-9ECC-8DAAD91F8402}"/>
    <cellStyle name="SAPBEXstdData 24 2" xfId="9400" xr:uid="{D8EEBE16-0859-4EA3-888C-4B8CB1EF1489}"/>
    <cellStyle name="SAPBEXstdData 24 2 2" xfId="30890" xr:uid="{C7E74172-1EDD-4591-9CBE-9E85C08D5D71}"/>
    <cellStyle name="SAPBEXstdData 24 3" xfId="27121" xr:uid="{332779F0-5509-410F-82E3-0FCC99F4AFBD}"/>
    <cellStyle name="SAPBEXstdData 24 4" xfId="48296" xr:uid="{6CFACCC0-8DF4-4360-951C-D3B7D58E8D3A}"/>
    <cellStyle name="SAPBEXstdData 25" xfId="7833" xr:uid="{2984A198-1B5A-4DAD-8307-7E532AAEEBA3}"/>
    <cellStyle name="SAPBEXstdData 25 2" xfId="29323" xr:uid="{8BFFF0B8-8FC2-48B3-B08B-3F03DE4EA51F}"/>
    <cellStyle name="SAPBEXstdData 26" xfId="25548" xr:uid="{9B4BED6A-6C41-4C4B-BD59-C7DA7C0FA66C}"/>
    <cellStyle name="SAPBEXstdData 27" xfId="46560" xr:uid="{DAD3ECF1-E4A3-493F-94B1-020D6D34C22E}"/>
    <cellStyle name="SAPBEXstdData 3" xfId="4033" xr:uid="{C64B25D7-9FDA-4E93-81D7-88FE659D1DDF}"/>
    <cellStyle name="SAPBEXstdData 3 2" xfId="4034" xr:uid="{946A6902-C6A1-4AB7-A743-4BBA7DD7B9A6}"/>
    <cellStyle name="SAPBEXstdData 3 2 2" xfId="5649" xr:uid="{207CD02D-F9FA-4860-8FBC-463A94490FB4}"/>
    <cellStyle name="SAPBEXstdData 3 2 2 2" xfId="9418" xr:uid="{1399E8A3-197F-4C83-BA00-669258817460}"/>
    <cellStyle name="SAPBEXstdData 3 2 2 2 2" xfId="30908" xr:uid="{1227772A-7F5E-4B36-AEE8-E2A076E606CD}"/>
    <cellStyle name="SAPBEXstdData 3 2 2 3" xfId="27139" xr:uid="{6B5E132A-4AF9-43B4-93A3-2D1654605F69}"/>
    <cellStyle name="SAPBEXstdData 3 2 2 4" xfId="48314" xr:uid="{33FF2258-C774-4FC9-898D-9302D3A63E1C}"/>
    <cellStyle name="SAPBEXstdData 3 2 3" xfId="7851" xr:uid="{9B58D2FC-A115-4495-AEFD-C5CFA59B6908}"/>
    <cellStyle name="SAPBEXstdData 3 2 3 2" xfId="29341" xr:uid="{67C3811A-BB77-4606-A6AB-65A198F0AB4E}"/>
    <cellStyle name="SAPBEXstdData 3 2 4" xfId="25566" xr:uid="{FFB91E23-2183-4280-95C8-BCF941C57C8E}"/>
    <cellStyle name="SAPBEXstdData 3 2 5" xfId="46578" xr:uid="{3B8067B8-1F87-4749-AFAD-46F612FAAF4A}"/>
    <cellStyle name="SAPBEXstdData 3 3" xfId="5648" xr:uid="{13FC79A3-4E6C-49D6-939D-C9F7A51052C0}"/>
    <cellStyle name="SAPBEXstdData 3 3 2" xfId="9417" xr:uid="{D0811EE2-68F0-4D5F-922D-D7B198AEC21D}"/>
    <cellStyle name="SAPBEXstdData 3 3 2 2" xfId="30907" xr:uid="{1B988EEE-E062-4666-8BC1-7C8BA80FE7EC}"/>
    <cellStyle name="SAPBEXstdData 3 3 3" xfId="27138" xr:uid="{CE9EBDBD-8235-4F3C-B8A6-F3B6B1A930E7}"/>
    <cellStyle name="SAPBEXstdData 3 3 4" xfId="48313" xr:uid="{DF17A5BF-B703-4A1D-BBB7-64DB968816F0}"/>
    <cellStyle name="SAPBEXstdData 3 4" xfId="7850" xr:uid="{F27E8833-DEBA-4ED8-8497-6C2613494D91}"/>
    <cellStyle name="SAPBEXstdData 3 4 2" xfId="29340" xr:uid="{2B93E80A-2FC8-4B9C-84D3-2AB3B2352C21}"/>
    <cellStyle name="SAPBEXstdData 3 5" xfId="25565" xr:uid="{5B8F919C-BDC1-41B7-AC64-C5B89648AE12}"/>
    <cellStyle name="SAPBEXstdData 3 6" xfId="46577" xr:uid="{47177D79-47F2-47A4-8B96-912931E5AF4F}"/>
    <cellStyle name="SAPBEXstdData 4" xfId="4035" xr:uid="{7DCB4DB8-A531-41CF-91D4-FDAD128BFF48}"/>
    <cellStyle name="SAPBEXstdData 4 2" xfId="4036" xr:uid="{9A0D117D-4EE6-4B13-9B8D-D68A31B950EC}"/>
    <cellStyle name="SAPBEXstdData 4 2 2" xfId="5651" xr:uid="{DB8194AE-2706-49CC-9198-353746DC030B}"/>
    <cellStyle name="SAPBEXstdData 4 2 2 2" xfId="9420" xr:uid="{817A32F2-DB11-4601-A4AC-08BE48CBDD8D}"/>
    <cellStyle name="SAPBEXstdData 4 2 2 2 2" xfId="30910" xr:uid="{4B0C8E77-5819-4D18-8A8B-7B859732FE66}"/>
    <cellStyle name="SAPBEXstdData 4 2 2 3" xfId="27141" xr:uid="{4BFC34B9-2578-4084-AF23-1C2FE0186A98}"/>
    <cellStyle name="SAPBEXstdData 4 2 2 4" xfId="48316" xr:uid="{E2E33974-587E-43FE-ADC5-964E8DCD41A7}"/>
    <cellStyle name="SAPBEXstdData 4 2 3" xfId="7853" xr:uid="{61E63685-80EF-44D2-A8AA-3DC62A4C83D0}"/>
    <cellStyle name="SAPBEXstdData 4 2 3 2" xfId="29343" xr:uid="{AB08FD9C-4A5B-445A-9E2D-FE686606C6E5}"/>
    <cellStyle name="SAPBEXstdData 4 2 4" xfId="25568" xr:uid="{B889FA23-17E8-4247-B8F2-7475D9A8142D}"/>
    <cellStyle name="SAPBEXstdData 4 2 5" xfId="46580" xr:uid="{266BBC15-19C0-4DAB-8BE7-694DDB755981}"/>
    <cellStyle name="SAPBEXstdData 4 3" xfId="5650" xr:uid="{73E0F258-E308-407C-9C3D-498B16CEE6C7}"/>
    <cellStyle name="SAPBEXstdData 4 3 2" xfId="9419" xr:uid="{16B48A73-03C7-4CB2-AD73-FAA43A80EF1C}"/>
    <cellStyle name="SAPBEXstdData 4 3 2 2" xfId="30909" xr:uid="{6318B9D5-BF53-4FDD-BDB3-9B22D0CB51AC}"/>
    <cellStyle name="SAPBEXstdData 4 3 3" xfId="27140" xr:uid="{D37B4D52-35A1-4731-87EB-C321190360A6}"/>
    <cellStyle name="SAPBEXstdData 4 3 4" xfId="48315" xr:uid="{6B86573F-C090-4E08-ADBC-825D95957A3A}"/>
    <cellStyle name="SAPBEXstdData 4 4" xfId="7852" xr:uid="{EC994AAC-E2AA-4859-A690-9A266B46A65E}"/>
    <cellStyle name="SAPBEXstdData 4 4 2" xfId="29342" xr:uid="{2AC3CAC1-554B-48E0-B59E-7CD71FFA957E}"/>
    <cellStyle name="SAPBEXstdData 4 5" xfId="25567" xr:uid="{C93E8EB6-CE28-44C3-8A62-373516AD9A0D}"/>
    <cellStyle name="SAPBEXstdData 4 6" xfId="46579" xr:uid="{9EFB3D99-64A4-4E89-9368-A788416BD34A}"/>
    <cellStyle name="SAPBEXstdData 5" xfId="4037" xr:uid="{771C0C70-CF4D-4B56-B5BA-4456A2507B04}"/>
    <cellStyle name="SAPBEXstdData 5 2" xfId="4038" xr:uid="{46B36540-D7CF-4F19-A834-2522D4112D7A}"/>
    <cellStyle name="SAPBEXstdData 5 2 2" xfId="5653" xr:uid="{76C9FE08-D312-40AE-8E89-CBC5793A183D}"/>
    <cellStyle name="SAPBEXstdData 5 2 2 2" xfId="9422" xr:uid="{A691B9CA-DB9A-442B-BA82-50A4CDF533E2}"/>
    <cellStyle name="SAPBEXstdData 5 2 2 2 2" xfId="30912" xr:uid="{20ABE112-2A15-4C0E-BED8-6C6D589CA644}"/>
    <cellStyle name="SAPBEXstdData 5 2 2 3" xfId="27143" xr:uid="{08D78C02-8162-4319-96C2-D7986DB21EE2}"/>
    <cellStyle name="SAPBEXstdData 5 2 2 4" xfId="48318" xr:uid="{B8300092-A40F-4880-B94A-F9C103AB3F3A}"/>
    <cellStyle name="SAPBEXstdData 5 2 3" xfId="7855" xr:uid="{5B99556C-2418-4CBC-843A-548E2A6FF253}"/>
    <cellStyle name="SAPBEXstdData 5 2 3 2" xfId="29345" xr:uid="{0D66121A-46E6-44E8-9D91-FD09B53DCA58}"/>
    <cellStyle name="SAPBEXstdData 5 2 4" xfId="25570" xr:uid="{24C23140-4DEE-4CD7-BD0F-4AD3F084D63C}"/>
    <cellStyle name="SAPBEXstdData 5 2 5" xfId="46582" xr:uid="{5F1A04A3-E036-4167-83A3-68FBA9807A04}"/>
    <cellStyle name="SAPBEXstdData 5 3" xfId="5652" xr:uid="{630F46AF-3FA5-43F1-91BE-E796AA07CEE0}"/>
    <cellStyle name="SAPBEXstdData 5 3 2" xfId="9421" xr:uid="{39187AC2-D6DE-431E-92CB-8F7EC1BBC53A}"/>
    <cellStyle name="SAPBEXstdData 5 3 2 2" xfId="30911" xr:uid="{6FA028BA-5ECD-412E-A2C3-0B0E1F16AD30}"/>
    <cellStyle name="SAPBEXstdData 5 3 3" xfId="27142" xr:uid="{BC751259-1689-4A87-BAA7-848FE2D488C7}"/>
    <cellStyle name="SAPBEXstdData 5 3 4" xfId="48317" xr:uid="{BA8436A7-5203-4479-A89F-1FEEDED79F8E}"/>
    <cellStyle name="SAPBEXstdData 5 4" xfId="7854" xr:uid="{57C3C90D-A070-40E6-B61E-4D19144FA29B}"/>
    <cellStyle name="SAPBEXstdData 5 4 2" xfId="29344" xr:uid="{4F5E3C5E-2AC8-49BB-93CD-9AE7118EA782}"/>
    <cellStyle name="SAPBEXstdData 5 5" xfId="25569" xr:uid="{3E0C7128-1302-4428-8B46-28D1053E0B51}"/>
    <cellStyle name="SAPBEXstdData 5 6" xfId="46581" xr:uid="{F20D32EC-B78D-49DA-AA91-464A305EECCB}"/>
    <cellStyle name="SAPBEXstdData 6" xfId="4039" xr:uid="{45E9A6E1-9BD1-4962-AA85-5092A3BEC8F1}"/>
    <cellStyle name="SAPBEXstdData 6 2" xfId="4040" xr:uid="{EA8B9E26-B35B-4E2B-ABED-64999BC34C76}"/>
    <cellStyle name="SAPBEXstdData 6 2 2" xfId="5655" xr:uid="{39508D02-59E2-4AF1-924F-106C3C942038}"/>
    <cellStyle name="SAPBEXstdData 6 2 2 2" xfId="9424" xr:uid="{F4A1CE2E-9B33-4135-A3A5-C13D16EE3C65}"/>
    <cellStyle name="SAPBEXstdData 6 2 2 2 2" xfId="30914" xr:uid="{99489FB3-BA9E-4613-935F-5E15E37A9969}"/>
    <cellStyle name="SAPBEXstdData 6 2 2 3" xfId="27145" xr:uid="{8AA738C2-32CD-4642-A7B1-6807C43430C7}"/>
    <cellStyle name="SAPBEXstdData 6 2 2 4" xfId="48320" xr:uid="{90FE70B9-CEF0-4B9A-BC46-6A2156469EAF}"/>
    <cellStyle name="SAPBEXstdData 6 2 3" xfId="7857" xr:uid="{4F99D041-9530-4A32-A547-4EF6F46D04CE}"/>
    <cellStyle name="SAPBEXstdData 6 2 3 2" xfId="29347" xr:uid="{1B434F22-3C39-4694-8293-638EB0D5A96A}"/>
    <cellStyle name="SAPBEXstdData 6 2 4" xfId="25572" xr:uid="{997DB773-DE00-4919-B364-81F0854779CA}"/>
    <cellStyle name="SAPBEXstdData 6 2 5" xfId="46584" xr:uid="{B77A5E88-A46E-4043-9267-B68090CF182B}"/>
    <cellStyle name="SAPBEXstdData 6 3" xfId="5654" xr:uid="{4B94845A-3129-4D45-B7DB-CEAEB0B30043}"/>
    <cellStyle name="SAPBEXstdData 6 3 2" xfId="9423" xr:uid="{4C7D7F8E-6FE0-401E-BBA0-6BBBAB7654FC}"/>
    <cellStyle name="SAPBEXstdData 6 3 2 2" xfId="30913" xr:uid="{DC906601-3F20-44A8-AD25-DBA1CB35EA4D}"/>
    <cellStyle name="SAPBEXstdData 6 3 3" xfId="27144" xr:uid="{CD2D6725-7DFA-4CB6-A62B-24AE9FBA38C5}"/>
    <cellStyle name="SAPBEXstdData 6 3 4" xfId="48319" xr:uid="{637CB4CC-2121-482D-AF20-65DCC129BE17}"/>
    <cellStyle name="SAPBEXstdData 6 4" xfId="7856" xr:uid="{83C0F118-ED7C-437F-9921-71783E97B870}"/>
    <cellStyle name="SAPBEXstdData 6 4 2" xfId="29346" xr:uid="{9E834A51-12AA-4B69-8FD0-9E4F8941D5B4}"/>
    <cellStyle name="SAPBEXstdData 6 5" xfId="25571" xr:uid="{9F643D17-52D3-4AD2-B744-B67D40FEB905}"/>
    <cellStyle name="SAPBEXstdData 6 6" xfId="46583" xr:uid="{C01FC1B2-13CF-4BD2-B473-C2E71E84F177}"/>
    <cellStyle name="SAPBEXstdData 7" xfId="4041" xr:uid="{EF0ADD95-BBB0-49D6-A1A0-EB0005BB812B}"/>
    <cellStyle name="SAPBEXstdData 7 2" xfId="4042" xr:uid="{F1584496-8F09-4231-B14D-330502D645A7}"/>
    <cellStyle name="SAPBEXstdData 7 2 2" xfId="5657" xr:uid="{389847E0-D918-4982-B3F4-583D1F560E2C}"/>
    <cellStyle name="SAPBEXstdData 7 2 2 2" xfId="9426" xr:uid="{900CC36F-1EA2-4687-854B-6682635C34E3}"/>
    <cellStyle name="SAPBEXstdData 7 2 2 2 2" xfId="30916" xr:uid="{3A3CD417-6A08-4EA6-BA32-CF4B13F1BBB9}"/>
    <cellStyle name="SAPBEXstdData 7 2 2 3" xfId="27147" xr:uid="{4576D7CA-7FA9-404A-9B24-6B0DC5308EFA}"/>
    <cellStyle name="SAPBEXstdData 7 2 2 4" xfId="48322" xr:uid="{61B24546-3D59-4E6E-95B7-9424FB8A872C}"/>
    <cellStyle name="SAPBEXstdData 7 2 3" xfId="7859" xr:uid="{52265AD6-5B7B-4473-9A15-FEC7216F4570}"/>
    <cellStyle name="SAPBEXstdData 7 2 3 2" xfId="29349" xr:uid="{534817B8-AE04-49B0-B393-F0AD0218BDC8}"/>
    <cellStyle name="SAPBEXstdData 7 2 4" xfId="25574" xr:uid="{4C4856D8-3901-4915-82EC-C15131B81E22}"/>
    <cellStyle name="SAPBEXstdData 7 2 5" xfId="46586" xr:uid="{9A172451-4FE9-4C04-AA0A-8165B861D400}"/>
    <cellStyle name="SAPBEXstdData 7 3" xfId="5656" xr:uid="{9593CC54-E3D8-45D1-A36C-6148B59E119E}"/>
    <cellStyle name="SAPBEXstdData 7 3 2" xfId="9425" xr:uid="{5F3BAD05-D517-4893-81B7-00BF09508AD0}"/>
    <cellStyle name="SAPBEXstdData 7 3 2 2" xfId="30915" xr:uid="{AFA9E550-00C3-4225-81F4-556AF2467F97}"/>
    <cellStyle name="SAPBEXstdData 7 3 3" xfId="27146" xr:uid="{C975E1B0-1025-4D89-A9DA-F46E350A25F5}"/>
    <cellStyle name="SAPBEXstdData 7 3 4" xfId="48321" xr:uid="{65AA852F-9BDB-4EDC-83CB-77DC382B459E}"/>
    <cellStyle name="SAPBEXstdData 7 4" xfId="7858" xr:uid="{7A8FB543-B9E3-4E55-95BC-0A497C910815}"/>
    <cellStyle name="SAPBEXstdData 7 4 2" xfId="29348" xr:uid="{23748D9A-C9FE-4295-A2D9-C84176823E1E}"/>
    <cellStyle name="SAPBEXstdData 7 5" xfId="25573" xr:uid="{57C0A994-B90F-4F35-B2E3-F4D033EA82F5}"/>
    <cellStyle name="SAPBEXstdData 7 6" xfId="46585" xr:uid="{B97ABC78-B413-4B8E-944D-91F51FCC3BE4}"/>
    <cellStyle name="SAPBEXstdData 8" xfId="4043" xr:uid="{1638ED2E-9CDD-40FE-868A-807D1FD05A7A}"/>
    <cellStyle name="SAPBEXstdData 8 2" xfId="4044" xr:uid="{CF855631-C6C8-494C-98D1-3444CB64A28B}"/>
    <cellStyle name="SAPBEXstdData 8 2 2" xfId="5659" xr:uid="{077FC608-252E-4296-9940-3F0584F0ACBD}"/>
    <cellStyle name="SAPBEXstdData 8 2 2 2" xfId="9428" xr:uid="{2E673E2B-1824-4F4A-BC97-66837565AB74}"/>
    <cellStyle name="SAPBEXstdData 8 2 2 2 2" xfId="30918" xr:uid="{1BC90612-2A16-4E31-9839-6270A0E9EB61}"/>
    <cellStyle name="SAPBEXstdData 8 2 2 3" xfId="27149" xr:uid="{EA94721B-6D58-4ADA-AA37-3D2BB17B564F}"/>
    <cellStyle name="SAPBEXstdData 8 2 2 4" xfId="48324" xr:uid="{578EAB6F-52C0-49A7-9954-83B00634E8B9}"/>
    <cellStyle name="SAPBEXstdData 8 2 3" xfId="7861" xr:uid="{A87713AE-62F3-4C3F-A716-14E9E62F4056}"/>
    <cellStyle name="SAPBEXstdData 8 2 3 2" xfId="29351" xr:uid="{99CB4F97-1133-4604-82D7-AE800A3E5441}"/>
    <cellStyle name="SAPBEXstdData 8 2 4" xfId="25576" xr:uid="{639EF32E-3E9D-400D-9BD7-43D69E68ADDD}"/>
    <cellStyle name="SAPBEXstdData 8 2 5" xfId="46588" xr:uid="{5B32F392-AE9F-4143-849B-1C040803A018}"/>
    <cellStyle name="SAPBEXstdData 8 3" xfId="5658" xr:uid="{50C8EC2E-D1B1-4454-9368-089A92897039}"/>
    <cellStyle name="SAPBEXstdData 8 3 2" xfId="9427" xr:uid="{C90F990B-FEF1-4193-ACC4-159649B20D79}"/>
    <cellStyle name="SAPBEXstdData 8 3 2 2" xfId="30917" xr:uid="{95705EEF-86F3-4AAC-9B84-A740B1FBF116}"/>
    <cellStyle name="SAPBEXstdData 8 3 3" xfId="27148" xr:uid="{C392290F-BB5D-44E9-A685-A859E61F5765}"/>
    <cellStyle name="SAPBEXstdData 8 3 4" xfId="48323" xr:uid="{BEDC485F-6353-4E72-AA09-1D2A85D5CE23}"/>
    <cellStyle name="SAPBEXstdData 8 4" xfId="7860" xr:uid="{366F85EE-F00B-4912-82CC-9F28931F5169}"/>
    <cellStyle name="SAPBEXstdData 8 4 2" xfId="29350" xr:uid="{7F8EDC96-167B-4BB1-BFB2-BD33F9FE1C29}"/>
    <cellStyle name="SAPBEXstdData 8 5" xfId="25575" xr:uid="{AC085060-BE3D-4D4F-86A4-2963FDC422C3}"/>
    <cellStyle name="SAPBEXstdData 8 6" xfId="46587" xr:uid="{235EE979-BB63-445C-A469-00E0B0094AB2}"/>
    <cellStyle name="SAPBEXstdData 9" xfId="4045" xr:uid="{0B6EE7B4-B057-49F8-BF64-7B1E3F0EEBE8}"/>
    <cellStyle name="SAPBEXstdData 9 2" xfId="4046" xr:uid="{EC32F6EE-5767-4499-BDD2-FA1645D2B3D9}"/>
    <cellStyle name="SAPBEXstdData 9 2 2" xfId="5661" xr:uid="{53451CAF-B850-4885-8B9C-E6F416D109FD}"/>
    <cellStyle name="SAPBEXstdData 9 2 2 2" xfId="9430" xr:uid="{498B1FA3-1CD5-4CBB-B233-EEB415F8DFE5}"/>
    <cellStyle name="SAPBEXstdData 9 2 2 2 2" xfId="30920" xr:uid="{5C5F96A0-48F8-4A33-978F-B01191E00F63}"/>
    <cellStyle name="SAPBEXstdData 9 2 2 3" xfId="27151" xr:uid="{2B01E43C-476C-4B60-B5B0-DDCFDBF05258}"/>
    <cellStyle name="SAPBEXstdData 9 2 2 4" xfId="48326" xr:uid="{68B4DB90-E138-4C37-A76B-6CF9A2C02F43}"/>
    <cellStyle name="SAPBEXstdData 9 2 3" xfId="7863" xr:uid="{912038B1-4CCD-4C7E-93CB-07411384571D}"/>
    <cellStyle name="SAPBEXstdData 9 2 3 2" xfId="29353" xr:uid="{A50CE361-4CEB-4F02-8FBF-B83918C0D058}"/>
    <cellStyle name="SAPBEXstdData 9 2 4" xfId="25578" xr:uid="{E712592D-E9E0-4C54-B9A3-5BD284724926}"/>
    <cellStyle name="SAPBEXstdData 9 2 5" xfId="46590" xr:uid="{4257AE28-0456-4E28-9C0D-47097CC62B8B}"/>
    <cellStyle name="SAPBEXstdData 9 3" xfId="5660" xr:uid="{1881E0ED-F5B3-4F84-A837-2AB641682894}"/>
    <cellStyle name="SAPBEXstdData 9 3 2" xfId="9429" xr:uid="{8BED91D9-7154-4564-8E8C-F2B5189921E9}"/>
    <cellStyle name="SAPBEXstdData 9 3 2 2" xfId="30919" xr:uid="{364013AC-D1C2-4B45-8DBC-659843827F00}"/>
    <cellStyle name="SAPBEXstdData 9 3 3" xfId="27150" xr:uid="{2E766813-F2C0-4517-8605-A01A93AA19A0}"/>
    <cellStyle name="SAPBEXstdData 9 3 4" xfId="48325" xr:uid="{9A0C15D9-EDCE-43E5-80CD-480C240EEB13}"/>
    <cellStyle name="SAPBEXstdData 9 4" xfId="7862" xr:uid="{9CC7A2A4-EE93-4B1B-B6C6-9A46CD5F67D7}"/>
    <cellStyle name="SAPBEXstdData 9 4 2" xfId="29352" xr:uid="{4C559AF1-4130-4208-81FE-400A4E50A053}"/>
    <cellStyle name="SAPBEXstdData 9 5" xfId="25577" xr:uid="{DC5BA2A1-4660-4F5D-B100-DF52F0C90378}"/>
    <cellStyle name="SAPBEXstdData 9 6" xfId="46589" xr:uid="{68B87D09-084F-4637-A15E-D81798458F1C}"/>
    <cellStyle name="SAPBEXstdDataEmph" xfId="4047" xr:uid="{0A6BE44B-FCE6-4592-B868-8EA1EF96738A}"/>
    <cellStyle name="SAPBEXstdDataEmph 10" xfId="4048" xr:uid="{A6D3C1CF-C8EE-4BC5-96F9-8CB6FC51DFC8}"/>
    <cellStyle name="SAPBEXstdDataEmph 10 2" xfId="5663" xr:uid="{90EC271C-E6D4-40A1-A14B-638A02C24858}"/>
    <cellStyle name="SAPBEXstdDataEmph 10 2 2" xfId="9432" xr:uid="{005F112F-D4D3-40C3-A777-E194D6671779}"/>
    <cellStyle name="SAPBEXstdDataEmph 10 2 2 2" xfId="30922" xr:uid="{AFFC498B-5762-449B-8858-EE8348EEDF7F}"/>
    <cellStyle name="SAPBEXstdDataEmph 10 2 3" xfId="27153" xr:uid="{658932E0-D156-4EFC-A771-2A547184D385}"/>
    <cellStyle name="SAPBEXstdDataEmph 10 2 4" xfId="48328" xr:uid="{DFA500F1-9A1A-42AF-9C85-CB123636D31B}"/>
    <cellStyle name="SAPBEXstdDataEmph 10 3" xfId="7865" xr:uid="{AD44025E-362C-43A8-984F-372FC2943B52}"/>
    <cellStyle name="SAPBEXstdDataEmph 10 3 2" xfId="29355" xr:uid="{6173FE35-5A67-4FB7-8B60-3971C3E06123}"/>
    <cellStyle name="SAPBEXstdDataEmph 10 4" xfId="25580" xr:uid="{281B6DDB-EE74-49D2-92B0-F0AAA63E0A66}"/>
    <cellStyle name="SAPBEXstdDataEmph 10 5" xfId="46592" xr:uid="{C00C7CCA-1728-494B-A2EA-E6FECFCB5923}"/>
    <cellStyle name="SAPBEXstdDataEmph 11" xfId="4049" xr:uid="{9701FA55-C490-40B6-8D64-7993BF47E1A8}"/>
    <cellStyle name="SAPBEXstdDataEmph 11 2" xfId="5664" xr:uid="{302371FB-AE1D-45BB-BFBB-B67896C98272}"/>
    <cellStyle name="SAPBEXstdDataEmph 11 2 2" xfId="9433" xr:uid="{4F37A587-6937-4667-8065-D0EF5D8AF965}"/>
    <cellStyle name="SAPBEXstdDataEmph 11 2 2 2" xfId="30923" xr:uid="{D6643E75-9677-4747-B778-BD55B2B51E3B}"/>
    <cellStyle name="SAPBEXstdDataEmph 11 2 3" xfId="27154" xr:uid="{6BA5830B-62CE-4BEE-9124-B80B86EE519A}"/>
    <cellStyle name="SAPBEXstdDataEmph 11 2 4" xfId="48329" xr:uid="{A828F5CA-D324-4C61-940F-16056D10BA47}"/>
    <cellStyle name="SAPBEXstdDataEmph 11 3" xfId="7866" xr:uid="{E5B588CF-3BD8-4F48-9157-21D91C413449}"/>
    <cellStyle name="SAPBEXstdDataEmph 11 3 2" xfId="29356" xr:uid="{4BC6D2FE-9D84-42F9-966C-0E840A137BF1}"/>
    <cellStyle name="SAPBEXstdDataEmph 11 4" xfId="25581" xr:uid="{743BE164-1EBB-4E71-93AC-EFEF933F7492}"/>
    <cellStyle name="SAPBEXstdDataEmph 11 5" xfId="46593" xr:uid="{FDD43366-E19D-4A94-9D12-97984EE447E4}"/>
    <cellStyle name="SAPBEXstdDataEmph 12" xfId="4050" xr:uid="{720D0C01-609D-4C82-B3C6-5956BE907207}"/>
    <cellStyle name="SAPBEXstdDataEmph 12 2" xfId="5665" xr:uid="{81F6200D-47F7-48E6-AF85-7F3387B78FF5}"/>
    <cellStyle name="SAPBEXstdDataEmph 12 2 2" xfId="9434" xr:uid="{02F46284-0FE8-4B95-8D4B-2D34A532F56A}"/>
    <cellStyle name="SAPBEXstdDataEmph 12 2 2 2" xfId="30924" xr:uid="{FFCDCED3-7CD9-4EC3-B541-DF40CEE9DEC9}"/>
    <cellStyle name="SAPBEXstdDataEmph 12 2 3" xfId="27155" xr:uid="{50E858BD-C750-4984-9DDA-5D4D220914F7}"/>
    <cellStyle name="SAPBEXstdDataEmph 12 2 4" xfId="48330" xr:uid="{9B2A8E35-9BFC-4539-B160-71E04AC39289}"/>
    <cellStyle name="SAPBEXstdDataEmph 12 3" xfId="7867" xr:uid="{73C7163C-4F45-4B42-8B20-9B280C3272FE}"/>
    <cellStyle name="SAPBEXstdDataEmph 12 3 2" xfId="29357" xr:uid="{3E9C8712-6C7B-4DB8-8FEF-70CB72F37EE7}"/>
    <cellStyle name="SAPBEXstdDataEmph 12 4" xfId="25582" xr:uid="{D8B198AC-3CD7-45EF-8582-7724FFE20078}"/>
    <cellStyle name="SAPBEXstdDataEmph 12 5" xfId="46594" xr:uid="{ED96CA6C-C946-400E-89FB-B139F018C846}"/>
    <cellStyle name="SAPBEXstdDataEmph 13" xfId="4051" xr:uid="{46994342-001A-470E-94DA-AB02189BFFCE}"/>
    <cellStyle name="SAPBEXstdDataEmph 13 2" xfId="5666" xr:uid="{5F61E3A6-C235-4624-AA0A-0F7DD233DCAB}"/>
    <cellStyle name="SAPBEXstdDataEmph 13 2 2" xfId="9435" xr:uid="{4723C922-20A0-424E-B665-3B1BB3114C79}"/>
    <cellStyle name="SAPBEXstdDataEmph 13 2 2 2" xfId="30925" xr:uid="{105811DE-E1C5-424A-A337-EB753F1C8A79}"/>
    <cellStyle name="SAPBEXstdDataEmph 13 2 3" xfId="27156" xr:uid="{A98422C3-633F-4067-86AB-BF88D4DBE569}"/>
    <cellStyle name="SAPBEXstdDataEmph 13 2 4" xfId="48331" xr:uid="{EDEB15FA-CE25-498C-A300-A5FF01B4F3A1}"/>
    <cellStyle name="SAPBEXstdDataEmph 13 3" xfId="7868" xr:uid="{7F50C50D-9B0C-49A5-B4D4-527DC06FADE6}"/>
    <cellStyle name="SAPBEXstdDataEmph 13 3 2" xfId="29358" xr:uid="{C10377B7-2C5B-4C28-9959-84613D181FE8}"/>
    <cellStyle name="SAPBEXstdDataEmph 13 4" xfId="25583" xr:uid="{9D4795AA-DABA-4E12-B911-322E42C667C3}"/>
    <cellStyle name="SAPBEXstdDataEmph 13 5" xfId="46595" xr:uid="{26EA86A1-411C-4816-88FD-60042643D35B}"/>
    <cellStyle name="SAPBEXstdDataEmph 14" xfId="4052" xr:uid="{2F5D6219-AC61-45C7-A69F-1524F9D24F84}"/>
    <cellStyle name="SAPBEXstdDataEmph 14 2" xfId="5667" xr:uid="{878C7135-E56B-41C2-8665-9437BDCE913E}"/>
    <cellStyle name="SAPBEXstdDataEmph 14 2 2" xfId="9436" xr:uid="{3A7E274C-7273-4D84-8972-594F28C1FB65}"/>
    <cellStyle name="SAPBEXstdDataEmph 14 2 2 2" xfId="30926" xr:uid="{C9FD11FF-B2B2-439F-8ADE-928AB21895F2}"/>
    <cellStyle name="SAPBEXstdDataEmph 14 2 3" xfId="27157" xr:uid="{3FB52ECF-2B83-4041-BE00-C0473EBB4F08}"/>
    <cellStyle name="SAPBEXstdDataEmph 14 2 4" xfId="48332" xr:uid="{7D2327D5-138B-4613-974D-4D7138F24403}"/>
    <cellStyle name="SAPBEXstdDataEmph 14 3" xfId="7869" xr:uid="{A83D458B-83DC-4F0C-8190-FE83CC63EA50}"/>
    <cellStyle name="SAPBEXstdDataEmph 14 3 2" xfId="29359" xr:uid="{AAFFD39C-1CE5-4671-90F2-EC4673C7C976}"/>
    <cellStyle name="SAPBEXstdDataEmph 14 4" xfId="25584" xr:uid="{108392F2-AD6F-4771-B74F-1462755DEDC8}"/>
    <cellStyle name="SAPBEXstdDataEmph 14 5" xfId="46596" xr:uid="{83EC992C-5D26-48AB-A26B-04036E1CC790}"/>
    <cellStyle name="SAPBEXstdDataEmph 15" xfId="4053" xr:uid="{57AE2291-6405-4708-BC83-2812B170F2AE}"/>
    <cellStyle name="SAPBEXstdDataEmph 15 2" xfId="5668" xr:uid="{C67A0FCB-E9FF-400F-9607-4E2EF15167E4}"/>
    <cellStyle name="SAPBEXstdDataEmph 15 2 2" xfId="9437" xr:uid="{8EDCB2C2-C08C-46EF-B750-582DB729702C}"/>
    <cellStyle name="SAPBEXstdDataEmph 15 2 2 2" xfId="30927" xr:uid="{AE2B1E0F-8C00-4030-B7CD-21C9EA4FA62F}"/>
    <cellStyle name="SAPBEXstdDataEmph 15 2 3" xfId="27158" xr:uid="{5C422E9F-A3C9-4937-9E88-187AAAAB9A25}"/>
    <cellStyle name="SAPBEXstdDataEmph 15 2 4" xfId="48333" xr:uid="{965695D0-FB96-45C1-95E3-4A3DC2A7F85B}"/>
    <cellStyle name="SAPBEXstdDataEmph 15 3" xfId="7870" xr:uid="{13A125AD-10A1-4466-A3A7-0004913BDB35}"/>
    <cellStyle name="SAPBEXstdDataEmph 15 3 2" xfId="29360" xr:uid="{0C9DBB13-023C-4580-9243-7CBCD3F17AFD}"/>
    <cellStyle name="SAPBEXstdDataEmph 15 4" xfId="25585" xr:uid="{126965CE-C88B-4CAC-9F38-211DE56DE6B4}"/>
    <cellStyle name="SAPBEXstdDataEmph 15 5" xfId="46597" xr:uid="{AE2559AF-AB60-4DA7-8E45-44A8C05429A5}"/>
    <cellStyle name="SAPBEXstdDataEmph 16" xfId="4054" xr:uid="{CFC08134-76D6-4FEC-B98D-673FE44EE817}"/>
    <cellStyle name="SAPBEXstdDataEmph 16 2" xfId="5669" xr:uid="{607C1DB4-04B8-4A11-BD34-293178A6543C}"/>
    <cellStyle name="SAPBEXstdDataEmph 16 2 2" xfId="9438" xr:uid="{5DC95DE0-F650-48E1-989B-1B3760E5100E}"/>
    <cellStyle name="SAPBEXstdDataEmph 16 2 2 2" xfId="30928" xr:uid="{A762AECB-7F06-48B7-885A-60A234D1B8F5}"/>
    <cellStyle name="SAPBEXstdDataEmph 16 2 3" xfId="27159" xr:uid="{49246DD3-8A49-4AE9-9E61-D8AA54BC6566}"/>
    <cellStyle name="SAPBEXstdDataEmph 16 2 4" xfId="48334" xr:uid="{33DC4B4D-DA14-4516-BFA9-D5EFF94E3402}"/>
    <cellStyle name="SAPBEXstdDataEmph 16 3" xfId="7871" xr:uid="{E3599171-5BB8-4095-80A8-75C47AB8C35F}"/>
    <cellStyle name="SAPBEXstdDataEmph 16 3 2" xfId="29361" xr:uid="{B8B34432-D15D-43E4-8036-B4BD2B1BC65F}"/>
    <cellStyle name="SAPBEXstdDataEmph 16 4" xfId="25586" xr:uid="{0B762899-4586-4E2C-8E40-D2605A151CEB}"/>
    <cellStyle name="SAPBEXstdDataEmph 16 5" xfId="46598" xr:uid="{F01B4CAE-FE45-46E5-B54F-96787C861E62}"/>
    <cellStyle name="SAPBEXstdDataEmph 17" xfId="4055" xr:uid="{A0CA66E6-4D0A-405D-970D-C78460B4AB90}"/>
    <cellStyle name="SAPBEXstdDataEmph 17 2" xfId="5670" xr:uid="{A59552F1-DAB3-4918-916F-7AB394D45EDD}"/>
    <cellStyle name="SAPBEXstdDataEmph 17 2 2" xfId="9439" xr:uid="{13EB5D53-7962-49F0-B47E-157E15F2E241}"/>
    <cellStyle name="SAPBEXstdDataEmph 17 2 2 2" xfId="30929" xr:uid="{2AD69629-6AE5-41CB-8412-F976D3D179E5}"/>
    <cellStyle name="SAPBEXstdDataEmph 17 2 3" xfId="27160" xr:uid="{F1E60F95-A9B8-4ECD-BE59-52DE36F92C1D}"/>
    <cellStyle name="SAPBEXstdDataEmph 17 2 4" xfId="48335" xr:uid="{7021239A-4CF4-4EC0-B5D8-78C556920781}"/>
    <cellStyle name="SAPBEXstdDataEmph 17 3" xfId="7872" xr:uid="{9B6AFAD0-99D2-4A5D-A530-CA6635CE3691}"/>
    <cellStyle name="SAPBEXstdDataEmph 17 3 2" xfId="29362" xr:uid="{1DC7B707-954A-46E9-83F3-30914271B5F9}"/>
    <cellStyle name="SAPBEXstdDataEmph 17 4" xfId="25587" xr:uid="{C1083ED1-0546-4AC0-B574-DD7D9FDD5F0A}"/>
    <cellStyle name="SAPBEXstdDataEmph 17 5" xfId="46599" xr:uid="{DC7DC76D-EF79-45F1-85B6-F2A5705A5D8F}"/>
    <cellStyle name="SAPBEXstdDataEmph 18" xfId="4056" xr:uid="{64410A35-DF87-4EAB-8518-BC0690B4F74B}"/>
    <cellStyle name="SAPBEXstdDataEmph 18 2" xfId="5671" xr:uid="{BBCB8D65-B1B3-40AE-9267-C6B0DBFD9702}"/>
    <cellStyle name="SAPBEXstdDataEmph 18 2 2" xfId="9440" xr:uid="{A8B43357-5B89-4985-AD34-1FAFAB6A426F}"/>
    <cellStyle name="SAPBEXstdDataEmph 18 2 2 2" xfId="30930" xr:uid="{181CFD0B-3EBE-4C11-9D58-8BC49AA6F48C}"/>
    <cellStyle name="SAPBEXstdDataEmph 18 2 3" xfId="27161" xr:uid="{E037F245-B3FC-4E4B-9265-C4F7C1E65211}"/>
    <cellStyle name="SAPBEXstdDataEmph 18 2 4" xfId="48336" xr:uid="{27AF4664-6AA8-49A0-838E-040DBAB1732B}"/>
    <cellStyle name="SAPBEXstdDataEmph 18 3" xfId="7873" xr:uid="{DC128957-1E4A-4F2C-A0F2-17D99094436A}"/>
    <cellStyle name="SAPBEXstdDataEmph 18 3 2" xfId="29363" xr:uid="{5273DDBE-9384-4BF1-B9F5-8AC5F2AD34A2}"/>
    <cellStyle name="SAPBEXstdDataEmph 18 4" xfId="25588" xr:uid="{D83D8E19-4C19-4F2C-8DF6-7BC6DF3F4D80}"/>
    <cellStyle name="SAPBEXstdDataEmph 18 5" xfId="46600" xr:uid="{675C98D9-DE45-4600-B8FC-811CEA1122D8}"/>
    <cellStyle name="SAPBEXstdDataEmph 19" xfId="4057" xr:uid="{7348EDA6-278B-4B35-BF60-EB14AC4B9ED8}"/>
    <cellStyle name="SAPBEXstdDataEmph 19 2" xfId="5672" xr:uid="{4FF9DDC8-42FA-42AF-8245-5ECCE5A28803}"/>
    <cellStyle name="SAPBEXstdDataEmph 19 2 2" xfId="9441" xr:uid="{50012463-13A7-459B-9424-FF2517CB51B1}"/>
    <cellStyle name="SAPBEXstdDataEmph 19 2 2 2" xfId="30931" xr:uid="{40035172-29AC-437C-9114-E015724CD136}"/>
    <cellStyle name="SAPBEXstdDataEmph 19 2 3" xfId="27162" xr:uid="{DFDF98E7-C7F0-493A-ABFC-CA46C0D76D9B}"/>
    <cellStyle name="SAPBEXstdDataEmph 19 2 4" xfId="48337" xr:uid="{C10809C4-0D50-40EE-A0A9-BD90719A753C}"/>
    <cellStyle name="SAPBEXstdDataEmph 19 3" xfId="7874" xr:uid="{35033B2C-8090-40FB-AE3B-05901DBD4CCE}"/>
    <cellStyle name="SAPBEXstdDataEmph 19 3 2" xfId="29364" xr:uid="{E7913E3E-8416-4502-8317-842315BA56BA}"/>
    <cellStyle name="SAPBEXstdDataEmph 19 4" xfId="25589" xr:uid="{186394C7-D62F-432F-B821-90C4622BD4DD}"/>
    <cellStyle name="SAPBEXstdDataEmph 19 5" xfId="46601" xr:uid="{2EF9CE2F-5B81-490B-BDE0-1C0AC5A8511C}"/>
    <cellStyle name="SAPBEXstdDataEmph 2" xfId="4058" xr:uid="{38D456A2-CD95-44EA-B739-CA3DEC440DB1}"/>
    <cellStyle name="SAPBEXstdDataEmph 2 2" xfId="4059" xr:uid="{D784BD0C-ACF7-4D1F-AC36-83E56093662C}"/>
    <cellStyle name="SAPBEXstdDataEmph 2 2 2" xfId="5674" xr:uid="{861A05D5-E40C-4375-87FD-A3967C073E20}"/>
    <cellStyle name="SAPBEXstdDataEmph 2 2 2 2" xfId="9443" xr:uid="{866B6F96-087E-4D6F-B100-8DD2D2F924EC}"/>
    <cellStyle name="SAPBEXstdDataEmph 2 2 2 2 2" xfId="30933" xr:uid="{15C8775D-A3C0-4D07-932E-1B95F61B1B05}"/>
    <cellStyle name="SAPBEXstdDataEmph 2 2 2 3" xfId="27164" xr:uid="{C0F040DF-3D9B-456E-B0B3-F4967EA5C7F5}"/>
    <cellStyle name="SAPBEXstdDataEmph 2 2 2 4" xfId="48339" xr:uid="{74CD2B09-690B-4328-B2C0-5A20BE2509F2}"/>
    <cellStyle name="SAPBEXstdDataEmph 2 2 3" xfId="7876" xr:uid="{5846BF96-0DAF-43E2-AB94-B08E08F4343A}"/>
    <cellStyle name="SAPBEXstdDataEmph 2 2 3 2" xfId="29366" xr:uid="{E4043377-5354-4C23-9CC6-A52BBA0065E2}"/>
    <cellStyle name="SAPBEXstdDataEmph 2 2 4" xfId="25591" xr:uid="{2D924A79-724C-488F-BC43-C2C5320EAF9A}"/>
    <cellStyle name="SAPBEXstdDataEmph 2 2 5" xfId="46603" xr:uid="{EABB18FC-F882-4C74-87AE-A0F8C30B3F5E}"/>
    <cellStyle name="SAPBEXstdDataEmph 2 3" xfId="5673" xr:uid="{3A69543D-7877-4E15-A2F2-D7CEDF501166}"/>
    <cellStyle name="SAPBEXstdDataEmph 2 3 2" xfId="9442" xr:uid="{A5ED3C1A-35C8-4985-9483-D41083F9C9A7}"/>
    <cellStyle name="SAPBEXstdDataEmph 2 3 2 2" xfId="30932" xr:uid="{C82AB0EE-7F08-4C64-82FB-64F6021D1AB5}"/>
    <cellStyle name="SAPBEXstdDataEmph 2 3 3" xfId="27163" xr:uid="{D7276CEF-0CEA-4233-AC7E-38C0D767D117}"/>
    <cellStyle name="SAPBEXstdDataEmph 2 3 4" xfId="48338" xr:uid="{C79CA2B5-D1C0-47CD-82E5-CAA43F629EB0}"/>
    <cellStyle name="SAPBEXstdDataEmph 2 4" xfId="7875" xr:uid="{590FDBC9-494D-4AEC-B264-93C2A31F97B8}"/>
    <cellStyle name="SAPBEXstdDataEmph 2 4 2" xfId="29365" xr:uid="{ABD5712B-D947-47C8-8348-E2EE36D67BD2}"/>
    <cellStyle name="SAPBEXstdDataEmph 2 5" xfId="25590" xr:uid="{F1E5ADF0-38A1-4E7F-8DB4-D85E1FA5A39A}"/>
    <cellStyle name="SAPBEXstdDataEmph 2 6" xfId="46602" xr:uid="{3169323B-FDD5-4F59-B76E-CD66688172A4}"/>
    <cellStyle name="SAPBEXstdDataEmph 20" xfId="4060" xr:uid="{36EEC7AF-5DBA-4164-9650-4C69264A097A}"/>
    <cellStyle name="SAPBEXstdDataEmph 20 2" xfId="5675" xr:uid="{BC41096C-0519-4306-9F3B-EF2394EB37B0}"/>
    <cellStyle name="SAPBEXstdDataEmph 20 2 2" xfId="9444" xr:uid="{399D898B-538F-4499-BC0D-9A9ADBAA23E2}"/>
    <cellStyle name="SAPBEXstdDataEmph 20 2 2 2" xfId="30934" xr:uid="{E1B74154-36E1-4E50-82AB-6EF3E280901C}"/>
    <cellStyle name="SAPBEXstdDataEmph 20 2 3" xfId="27165" xr:uid="{B67A85A8-8E36-4854-B11C-D9A9593E565B}"/>
    <cellStyle name="SAPBEXstdDataEmph 20 2 4" xfId="48340" xr:uid="{5F24AE3F-F2A0-4153-919F-9999A8967A7A}"/>
    <cellStyle name="SAPBEXstdDataEmph 20 3" xfId="7877" xr:uid="{96676330-2414-4EDE-9659-B2EBF366BE10}"/>
    <cellStyle name="SAPBEXstdDataEmph 20 3 2" xfId="29367" xr:uid="{97B960BC-4428-4171-86F6-0973D8309147}"/>
    <cellStyle name="SAPBEXstdDataEmph 20 4" xfId="25592" xr:uid="{0AD18E62-5F3D-4B2E-B02B-DB824C5B364F}"/>
    <cellStyle name="SAPBEXstdDataEmph 20 5" xfId="46604" xr:uid="{E5446456-32C3-4117-82F9-C0DD366E00AD}"/>
    <cellStyle name="SAPBEXstdDataEmph 21" xfId="4061" xr:uid="{BD21AE37-70E3-45D8-A85A-A533735E921B}"/>
    <cellStyle name="SAPBEXstdDataEmph 21 2" xfId="5676" xr:uid="{BD5B3ECA-DF64-423C-9500-0E116E3A73B4}"/>
    <cellStyle name="SAPBEXstdDataEmph 21 2 2" xfId="9445" xr:uid="{EBC72F4C-ECB5-48EE-93A9-3634E072083C}"/>
    <cellStyle name="SAPBEXstdDataEmph 21 2 2 2" xfId="30935" xr:uid="{1851B3A5-6A0C-47E8-870B-DAA93F41068B}"/>
    <cellStyle name="SAPBEXstdDataEmph 21 2 3" xfId="27166" xr:uid="{7139B3BF-E719-4962-9216-DB486B3F090C}"/>
    <cellStyle name="SAPBEXstdDataEmph 21 2 4" xfId="48341" xr:uid="{DEDBAD46-15FD-4A8B-9A92-FF3B32985B75}"/>
    <cellStyle name="SAPBEXstdDataEmph 21 3" xfId="7878" xr:uid="{A1172B50-64D4-41A9-AD21-ECC5C1018F7F}"/>
    <cellStyle name="SAPBEXstdDataEmph 21 3 2" xfId="29368" xr:uid="{5EB43B9C-06EB-4482-8A76-705A16870679}"/>
    <cellStyle name="SAPBEXstdDataEmph 21 4" xfId="25593" xr:uid="{E4F42B36-D0BE-4BF8-B23A-22B31CED1088}"/>
    <cellStyle name="SAPBEXstdDataEmph 21 5" xfId="46605" xr:uid="{E40BB014-FEE3-44E2-8969-0F3E5EFDC30D}"/>
    <cellStyle name="SAPBEXstdDataEmph 22" xfId="4062" xr:uid="{57EE787F-5B17-42E2-A328-434836280C9D}"/>
    <cellStyle name="SAPBEXstdDataEmph 22 2" xfId="5677" xr:uid="{E9ED1023-99CA-4228-870A-3E3E2A06A9EB}"/>
    <cellStyle name="SAPBEXstdDataEmph 22 2 2" xfId="9446" xr:uid="{AA04AA4E-462E-4933-B4D3-2953FC838229}"/>
    <cellStyle name="SAPBEXstdDataEmph 22 2 2 2" xfId="30936" xr:uid="{5D85F521-43C4-4865-A402-F7F77750870F}"/>
    <cellStyle name="SAPBEXstdDataEmph 22 2 3" xfId="27167" xr:uid="{46B09102-E674-4534-B9C8-C2EC6D72ABBC}"/>
    <cellStyle name="SAPBEXstdDataEmph 22 2 4" xfId="48342" xr:uid="{CFB18A1D-C01C-44AD-8B88-1574CF206DA2}"/>
    <cellStyle name="SAPBEXstdDataEmph 22 3" xfId="7879" xr:uid="{C99FC0ED-0A2E-4DB2-A83E-D0279AFB2110}"/>
    <cellStyle name="SAPBEXstdDataEmph 22 3 2" xfId="29369" xr:uid="{4ACEAC2F-80E3-4236-BAE5-24F9C3A7BD89}"/>
    <cellStyle name="SAPBEXstdDataEmph 22 4" xfId="25594" xr:uid="{7E475467-97D0-44DE-8BDC-38D0FC4B177F}"/>
    <cellStyle name="SAPBEXstdDataEmph 22 5" xfId="46606" xr:uid="{B97AADFC-DD47-43E6-A71C-3D862C247029}"/>
    <cellStyle name="SAPBEXstdDataEmph 23" xfId="4063" xr:uid="{822587A3-592D-4800-8298-B1CADE7222AC}"/>
    <cellStyle name="SAPBEXstdDataEmph 23 2" xfId="5678" xr:uid="{4576D78A-8B9B-4928-B8CD-3CDDD4590200}"/>
    <cellStyle name="SAPBEXstdDataEmph 23 2 2" xfId="9447" xr:uid="{CEFE4F58-53DF-4854-8048-E58537F12067}"/>
    <cellStyle name="SAPBEXstdDataEmph 23 2 2 2" xfId="30937" xr:uid="{4EF57A35-F43E-4792-A75A-95BB2DABB74E}"/>
    <cellStyle name="SAPBEXstdDataEmph 23 2 3" xfId="27168" xr:uid="{21C8B711-587C-4A36-A200-53EF63762AEE}"/>
    <cellStyle name="SAPBEXstdDataEmph 23 2 4" xfId="48343" xr:uid="{AB1C6A1C-A0B3-4FD9-AB4D-61F3FA3A00E1}"/>
    <cellStyle name="SAPBEXstdDataEmph 23 3" xfId="7880" xr:uid="{6DE64EBC-5C28-4D88-9B38-85F18ACA91A2}"/>
    <cellStyle name="SAPBEXstdDataEmph 23 3 2" xfId="29370" xr:uid="{7BDA2F38-9931-4FF6-8614-9D98E5F669A3}"/>
    <cellStyle name="SAPBEXstdDataEmph 23 4" xfId="25595" xr:uid="{F221CBBC-E956-4252-BA7C-6C199EA013E0}"/>
    <cellStyle name="SAPBEXstdDataEmph 23 5" xfId="46607" xr:uid="{C23FC61B-16A4-46BB-A357-D93636E67FF7}"/>
    <cellStyle name="SAPBEXstdDataEmph 24" xfId="5662" xr:uid="{99831C26-1736-42C6-944F-35A1C237FD40}"/>
    <cellStyle name="SAPBEXstdDataEmph 24 2" xfId="9431" xr:uid="{31F2DA8D-5C6C-46A9-98EB-6A38B849902B}"/>
    <cellStyle name="SAPBEXstdDataEmph 24 2 2" xfId="30921" xr:uid="{BE55DAD2-4EDF-40EE-83F0-EACCEDFB82D0}"/>
    <cellStyle name="SAPBEXstdDataEmph 24 3" xfId="27152" xr:uid="{A1436F90-8B96-46AD-A4CC-F69E7F55CD4F}"/>
    <cellStyle name="SAPBEXstdDataEmph 24 4" xfId="48327" xr:uid="{AEC6E61D-6D79-4C25-A894-515F100A004E}"/>
    <cellStyle name="SAPBEXstdDataEmph 25" xfId="7864" xr:uid="{9B4406F2-8C1C-49CD-8603-1C8145AB8953}"/>
    <cellStyle name="SAPBEXstdDataEmph 25 2" xfId="29354" xr:uid="{31486C57-14C8-4998-B0BF-FBECD9DAB732}"/>
    <cellStyle name="SAPBEXstdDataEmph 26" xfId="25579" xr:uid="{17C8D094-BDD1-4F9A-8EEC-6820CB37A135}"/>
    <cellStyle name="SAPBEXstdDataEmph 27" xfId="46591" xr:uid="{E4A7F9EC-A255-46E3-B872-126940040252}"/>
    <cellStyle name="SAPBEXstdDataEmph 3" xfId="4064" xr:uid="{D83724AD-568A-4435-ABC1-6EC54096C151}"/>
    <cellStyle name="SAPBEXstdDataEmph 3 2" xfId="4065" xr:uid="{8D50D909-A3AE-41A6-8664-7CC18378C30D}"/>
    <cellStyle name="SAPBEXstdDataEmph 3 2 2" xfId="5680" xr:uid="{CB9E77AC-8F79-4724-88E9-D2EFDBFE4867}"/>
    <cellStyle name="SAPBEXstdDataEmph 3 2 2 2" xfId="9449" xr:uid="{5775DE0D-1140-455D-A9B5-8648A386CC03}"/>
    <cellStyle name="SAPBEXstdDataEmph 3 2 2 2 2" xfId="30939" xr:uid="{99A7C90C-8D03-45E6-B7A2-04B3F8383325}"/>
    <cellStyle name="SAPBEXstdDataEmph 3 2 2 3" xfId="27170" xr:uid="{E119AFB0-1B6E-42F6-B10A-DA4925037607}"/>
    <cellStyle name="SAPBEXstdDataEmph 3 2 2 4" xfId="48345" xr:uid="{F8CA4069-19F5-4909-9A08-7E78BEA0735E}"/>
    <cellStyle name="SAPBEXstdDataEmph 3 2 3" xfId="7882" xr:uid="{DF67EE76-99B4-46A3-9BD3-02FD1B542084}"/>
    <cellStyle name="SAPBEXstdDataEmph 3 2 3 2" xfId="29372" xr:uid="{75E06316-AAA6-4166-8A53-8DFCBB8BA03E}"/>
    <cellStyle name="SAPBEXstdDataEmph 3 2 4" xfId="25597" xr:uid="{D3F509BE-7C09-4FBA-B688-8C4548B002B3}"/>
    <cellStyle name="SAPBEXstdDataEmph 3 2 5" xfId="46609" xr:uid="{6A274D80-E2E0-427F-BF4C-6F0975533D7A}"/>
    <cellStyle name="SAPBEXstdDataEmph 3 3" xfId="5679" xr:uid="{1EDD7959-FD75-45E1-840A-53F6DD649BBA}"/>
    <cellStyle name="SAPBEXstdDataEmph 3 3 2" xfId="9448" xr:uid="{A0282352-5A0A-489C-8130-897BF1F4CDD5}"/>
    <cellStyle name="SAPBEXstdDataEmph 3 3 2 2" xfId="30938" xr:uid="{4E9971B5-01C8-469E-80A2-B1C838EC69BA}"/>
    <cellStyle name="SAPBEXstdDataEmph 3 3 3" xfId="27169" xr:uid="{DE8EA606-3FA8-4A02-9B2E-B064F91D7548}"/>
    <cellStyle name="SAPBEXstdDataEmph 3 3 4" xfId="48344" xr:uid="{ED61CC4B-2383-49D9-AAF9-A3A87178992D}"/>
    <cellStyle name="SAPBEXstdDataEmph 3 4" xfId="7881" xr:uid="{39454948-CB7D-4392-A4AA-C94AD2B112E9}"/>
    <cellStyle name="SAPBEXstdDataEmph 3 4 2" xfId="29371" xr:uid="{F6087911-2A4B-4650-B230-6FB769D42717}"/>
    <cellStyle name="SAPBEXstdDataEmph 3 5" xfId="25596" xr:uid="{B86608CE-1741-4746-A5CD-EC9CBD787077}"/>
    <cellStyle name="SAPBEXstdDataEmph 3 6" xfId="46608" xr:uid="{330ECE5F-77D8-4C98-81B6-AA4AFD392AF4}"/>
    <cellStyle name="SAPBEXstdDataEmph 4" xfId="4066" xr:uid="{6C304FCF-8CFE-4D81-86D3-F0DEE33821B0}"/>
    <cellStyle name="SAPBEXstdDataEmph 4 2" xfId="4067" xr:uid="{64B49FFC-1FE3-4AFF-BD30-4B3F41D52E78}"/>
    <cellStyle name="SAPBEXstdDataEmph 4 2 2" xfId="5682" xr:uid="{3B22CEE7-0AB6-4F85-8478-E0E90766A9DB}"/>
    <cellStyle name="SAPBEXstdDataEmph 4 2 2 2" xfId="9451" xr:uid="{E6D06DF8-8FA0-49B7-8362-2D44F3C79FE1}"/>
    <cellStyle name="SAPBEXstdDataEmph 4 2 2 2 2" xfId="30941" xr:uid="{33D8E84D-0FBF-47A5-AFA6-3237B521BA87}"/>
    <cellStyle name="SAPBEXstdDataEmph 4 2 2 3" xfId="27172" xr:uid="{B82B33EF-EC42-4AE2-BB83-073F895C6ED3}"/>
    <cellStyle name="SAPBEXstdDataEmph 4 2 2 4" xfId="48347" xr:uid="{37650EB8-7C47-424E-B962-558BE9192B36}"/>
    <cellStyle name="SAPBEXstdDataEmph 4 2 3" xfId="7884" xr:uid="{40A95651-D975-4A2D-88C3-247845D6EDF9}"/>
    <cellStyle name="SAPBEXstdDataEmph 4 2 3 2" xfId="29374" xr:uid="{983E8F84-D433-4AB6-A1B1-3E55E565B7B9}"/>
    <cellStyle name="SAPBEXstdDataEmph 4 2 4" xfId="25599" xr:uid="{87BC5F22-F522-4C1D-8A99-80C3FD1C2E68}"/>
    <cellStyle name="SAPBEXstdDataEmph 4 2 5" xfId="46611" xr:uid="{82A241A9-A639-4274-8171-7A056592985C}"/>
    <cellStyle name="SAPBEXstdDataEmph 4 3" xfId="5681" xr:uid="{4FB8D274-0C05-43CF-B9F4-FAC612E5DC56}"/>
    <cellStyle name="SAPBEXstdDataEmph 4 3 2" xfId="9450" xr:uid="{44C4FB4E-650D-4E7F-B1E9-2064EBBEAE24}"/>
    <cellStyle name="SAPBEXstdDataEmph 4 3 2 2" xfId="30940" xr:uid="{1C11B0DE-8118-4881-B8B1-24F2642A928D}"/>
    <cellStyle name="SAPBEXstdDataEmph 4 3 3" xfId="27171" xr:uid="{2F236698-93A6-4CF2-A627-F8B432493602}"/>
    <cellStyle name="SAPBEXstdDataEmph 4 3 4" xfId="48346" xr:uid="{C424ABFD-EE0F-4859-8A94-6B39845C7784}"/>
    <cellStyle name="SAPBEXstdDataEmph 4 4" xfId="7883" xr:uid="{4C3A14C5-4AC7-4643-A64F-5494DBEED9F6}"/>
    <cellStyle name="SAPBEXstdDataEmph 4 4 2" xfId="29373" xr:uid="{CE0E0EC0-64EB-424D-AAC4-A45ED97F42BD}"/>
    <cellStyle name="SAPBEXstdDataEmph 4 5" xfId="25598" xr:uid="{77F3F3FF-4DB2-4108-A6C8-153E2EA03411}"/>
    <cellStyle name="SAPBEXstdDataEmph 4 6" xfId="46610" xr:uid="{37322840-EC1A-41FA-B930-063B7EBB16F6}"/>
    <cellStyle name="SAPBEXstdDataEmph 5" xfId="4068" xr:uid="{D9467978-AAD9-4A04-AF8C-B4EBF5F0D09A}"/>
    <cellStyle name="SAPBEXstdDataEmph 5 2" xfId="4069" xr:uid="{4291F5D7-9E40-484C-8865-DA998121FB56}"/>
    <cellStyle name="SAPBEXstdDataEmph 5 2 2" xfId="5684" xr:uid="{23D30F36-69F1-475B-8A5F-2EFD3B59DAF1}"/>
    <cellStyle name="SAPBEXstdDataEmph 5 2 2 2" xfId="9453" xr:uid="{7A855F07-5D4E-4DB1-9A86-D4CC38145378}"/>
    <cellStyle name="SAPBEXstdDataEmph 5 2 2 2 2" xfId="30943" xr:uid="{3A10A99D-7F23-4BA4-BFDB-D2FC942E7809}"/>
    <cellStyle name="SAPBEXstdDataEmph 5 2 2 3" xfId="27174" xr:uid="{8C1E4683-8E97-4763-B92E-C926998BB7C0}"/>
    <cellStyle name="SAPBEXstdDataEmph 5 2 2 4" xfId="48349" xr:uid="{7A14CCD8-D11A-4324-9D26-A663F0615387}"/>
    <cellStyle name="SAPBEXstdDataEmph 5 2 3" xfId="7886" xr:uid="{7155FF88-877D-4A18-ABC7-DDC5325BC645}"/>
    <cellStyle name="SAPBEXstdDataEmph 5 2 3 2" xfId="29376" xr:uid="{C8460368-1757-4762-A48D-8C4C6C13BC8D}"/>
    <cellStyle name="SAPBEXstdDataEmph 5 2 4" xfId="25601" xr:uid="{C71BCE1F-E5E6-4B45-B259-A6EF292755FF}"/>
    <cellStyle name="SAPBEXstdDataEmph 5 2 5" xfId="46613" xr:uid="{19FD2A7E-8FA5-44A8-B7A9-E6F4C6FB35A6}"/>
    <cellStyle name="SAPBEXstdDataEmph 5 3" xfId="5683" xr:uid="{B30359F6-EA27-447D-A45B-EC0DDA744EA2}"/>
    <cellStyle name="SAPBEXstdDataEmph 5 3 2" xfId="9452" xr:uid="{F5745AE4-62D7-48D7-9AA7-C4DF7B900A1B}"/>
    <cellStyle name="SAPBEXstdDataEmph 5 3 2 2" xfId="30942" xr:uid="{9F939545-9D6D-454C-A695-4F849F29A431}"/>
    <cellStyle name="SAPBEXstdDataEmph 5 3 3" xfId="27173" xr:uid="{89C38F2C-178B-4DE9-BFEC-3A9E3382F072}"/>
    <cellStyle name="SAPBEXstdDataEmph 5 3 4" xfId="48348" xr:uid="{9D9BA13D-21EB-405C-9D5D-FCB9A296A91B}"/>
    <cellStyle name="SAPBEXstdDataEmph 5 4" xfId="7885" xr:uid="{AF30D5DC-5AE7-43F2-8215-F4A52771FE06}"/>
    <cellStyle name="SAPBEXstdDataEmph 5 4 2" xfId="29375" xr:uid="{1BF16001-E1DE-49F9-B552-3065078A1A70}"/>
    <cellStyle name="SAPBEXstdDataEmph 5 5" xfId="25600" xr:uid="{3CC11A4C-680D-4FB9-8E62-B33F296048EA}"/>
    <cellStyle name="SAPBEXstdDataEmph 5 6" xfId="46612" xr:uid="{9B6723A7-A5D1-4DC6-8C60-84CE10953961}"/>
    <cellStyle name="SAPBEXstdDataEmph 6" xfId="4070" xr:uid="{5520AFAC-9BD8-4D5E-93DC-CD6F31FA02F3}"/>
    <cellStyle name="SAPBEXstdDataEmph 6 2" xfId="4071" xr:uid="{8D7ED850-677D-4E92-AB64-7304495B807E}"/>
    <cellStyle name="SAPBEXstdDataEmph 6 2 2" xfId="5686" xr:uid="{7D8F6BC2-8016-4049-AC87-42B23911B17C}"/>
    <cellStyle name="SAPBEXstdDataEmph 6 2 2 2" xfId="9455" xr:uid="{EAE01567-85D7-4FEF-B2C7-2ACDCB0E1ACF}"/>
    <cellStyle name="SAPBEXstdDataEmph 6 2 2 2 2" xfId="30945" xr:uid="{BA1A8919-E925-433B-8E91-0E22F83FAE1B}"/>
    <cellStyle name="SAPBEXstdDataEmph 6 2 2 3" xfId="27176" xr:uid="{2A853D03-C505-4AFA-96AF-5178744F5E58}"/>
    <cellStyle name="SAPBEXstdDataEmph 6 2 2 4" xfId="48351" xr:uid="{76DB195F-94A1-4E45-BBCC-2C176F29C15C}"/>
    <cellStyle name="SAPBEXstdDataEmph 6 2 3" xfId="7888" xr:uid="{F871B981-5061-4321-B013-86A0EC283119}"/>
    <cellStyle name="SAPBEXstdDataEmph 6 2 3 2" xfId="29378" xr:uid="{0671C387-0D6E-4FF8-8A6D-AC3B7EB65364}"/>
    <cellStyle name="SAPBEXstdDataEmph 6 2 4" xfId="25603" xr:uid="{AB71ECFB-A5E3-46D0-8BBA-F4EAEEF3DD45}"/>
    <cellStyle name="SAPBEXstdDataEmph 6 2 5" xfId="46615" xr:uid="{19E9E778-CE5F-4854-B3DF-72E95AE36DD7}"/>
    <cellStyle name="SAPBEXstdDataEmph 6 3" xfId="5685" xr:uid="{F60D0384-F66C-4B6A-816C-F2AA17807F96}"/>
    <cellStyle name="SAPBEXstdDataEmph 6 3 2" xfId="9454" xr:uid="{DFA121D4-B2F4-4DAB-957B-D932E162C6EF}"/>
    <cellStyle name="SAPBEXstdDataEmph 6 3 2 2" xfId="30944" xr:uid="{688A1D15-9129-4336-BD16-1F1B5F46B8B0}"/>
    <cellStyle name="SAPBEXstdDataEmph 6 3 3" xfId="27175" xr:uid="{5B505DC3-092B-403E-9B30-1266A3CFB051}"/>
    <cellStyle name="SAPBEXstdDataEmph 6 3 4" xfId="48350" xr:uid="{9C4FEA1D-10BE-4D19-B0F9-B3D6A1FBD5D1}"/>
    <cellStyle name="SAPBEXstdDataEmph 6 4" xfId="7887" xr:uid="{F79F66A1-7D6F-40F3-AC0E-EA01301029B0}"/>
    <cellStyle name="SAPBEXstdDataEmph 6 4 2" xfId="29377" xr:uid="{216DF15F-1C81-44AD-AB97-2AE07681AA96}"/>
    <cellStyle name="SAPBEXstdDataEmph 6 5" xfId="25602" xr:uid="{5D1B53DA-9A26-4D2F-9F89-E178A9910779}"/>
    <cellStyle name="SAPBEXstdDataEmph 6 6" xfId="46614" xr:uid="{89F1B4D6-8A9D-459D-8CB9-4149A9157F54}"/>
    <cellStyle name="SAPBEXstdDataEmph 7" xfId="4072" xr:uid="{FC49B450-1B54-4B8B-87B0-7F3DB5DC82E5}"/>
    <cellStyle name="SAPBEXstdDataEmph 7 2" xfId="4073" xr:uid="{A757E059-5405-4DF1-8A38-5246BB4089F4}"/>
    <cellStyle name="SAPBEXstdDataEmph 7 2 2" xfId="5688" xr:uid="{D4241BFF-BF2A-440A-88B9-823E530EBA3E}"/>
    <cellStyle name="SAPBEXstdDataEmph 7 2 2 2" xfId="9457" xr:uid="{F0F300D2-D3EB-47E6-8BBD-A2F3D48B99AD}"/>
    <cellStyle name="SAPBEXstdDataEmph 7 2 2 2 2" xfId="30947" xr:uid="{68AE7831-4568-4B9E-A817-A9E439247C47}"/>
    <cellStyle name="SAPBEXstdDataEmph 7 2 2 3" xfId="27178" xr:uid="{51EDED62-F6F4-47B3-9718-52496BC9B109}"/>
    <cellStyle name="SAPBEXstdDataEmph 7 2 2 4" xfId="48353" xr:uid="{EA9FCEAB-8974-4225-BC30-A826753A4EEB}"/>
    <cellStyle name="SAPBEXstdDataEmph 7 2 3" xfId="7890" xr:uid="{C76CA03B-5618-4A39-8313-A706A4A942C6}"/>
    <cellStyle name="SAPBEXstdDataEmph 7 2 3 2" xfId="29380" xr:uid="{7738B355-583F-451A-9115-085EC3F8F593}"/>
    <cellStyle name="SAPBEXstdDataEmph 7 2 4" xfId="25605" xr:uid="{EEC986DB-926E-4867-8944-59C9C1E1C250}"/>
    <cellStyle name="SAPBEXstdDataEmph 7 2 5" xfId="46617" xr:uid="{71CCB00E-D46F-4140-A13E-D8C5992CC04F}"/>
    <cellStyle name="SAPBEXstdDataEmph 7 3" xfId="5687" xr:uid="{D907BF63-E38C-40ED-9DCE-B9A853A9715A}"/>
    <cellStyle name="SAPBEXstdDataEmph 7 3 2" xfId="9456" xr:uid="{63DE90EF-B883-476F-810A-DF527D77F2A0}"/>
    <cellStyle name="SAPBEXstdDataEmph 7 3 2 2" xfId="30946" xr:uid="{C3097B57-C6F4-4288-8A1A-E560922D1147}"/>
    <cellStyle name="SAPBEXstdDataEmph 7 3 3" xfId="27177" xr:uid="{5BB2D7B7-B25C-44BF-B09A-521F15DA7CCE}"/>
    <cellStyle name="SAPBEXstdDataEmph 7 3 4" xfId="48352" xr:uid="{37A93295-EA6B-4978-84AB-9D7A34B4FBBE}"/>
    <cellStyle name="SAPBEXstdDataEmph 7 4" xfId="7889" xr:uid="{22CDE23E-792A-4A14-811D-BE138E2E8BA2}"/>
    <cellStyle name="SAPBEXstdDataEmph 7 4 2" xfId="29379" xr:uid="{0DD09718-A14E-4F03-9241-D9EC2835DCB3}"/>
    <cellStyle name="SAPBEXstdDataEmph 7 5" xfId="25604" xr:uid="{4C3F63D0-E9A5-4749-9F3E-971EBB6523B8}"/>
    <cellStyle name="SAPBEXstdDataEmph 7 6" xfId="46616" xr:uid="{2B94EEA2-FFA0-4BDF-B45E-F0F2549F1139}"/>
    <cellStyle name="SAPBEXstdDataEmph 8" xfId="4074" xr:uid="{56A9AD47-BCE6-4998-9F48-78105D89A886}"/>
    <cellStyle name="SAPBEXstdDataEmph 8 2" xfId="4075" xr:uid="{EFAF34E6-3EF9-4659-8752-AD24B05355C6}"/>
    <cellStyle name="SAPBEXstdDataEmph 8 2 2" xfId="5690" xr:uid="{EEAD9908-DA75-40DC-B530-83ECFDBF8658}"/>
    <cellStyle name="SAPBEXstdDataEmph 8 2 2 2" xfId="9459" xr:uid="{0AD47D09-E33E-404A-A977-E34885988CB3}"/>
    <cellStyle name="SAPBEXstdDataEmph 8 2 2 2 2" xfId="30949" xr:uid="{04882000-F84A-4C5B-9F9B-B738FDDD805C}"/>
    <cellStyle name="SAPBEXstdDataEmph 8 2 2 3" xfId="27180" xr:uid="{CCB1FDBA-7E44-471B-A5C5-9B241FD6E829}"/>
    <cellStyle name="SAPBEXstdDataEmph 8 2 2 4" xfId="48355" xr:uid="{49E75249-5701-4D02-B2FF-D013D2B6FF2E}"/>
    <cellStyle name="SAPBEXstdDataEmph 8 2 3" xfId="7892" xr:uid="{8EF83810-220C-4701-818B-AF2A0FA232C1}"/>
    <cellStyle name="SAPBEXstdDataEmph 8 2 3 2" xfId="29382" xr:uid="{3D6857AC-B6A5-49F0-8BAD-B153AEE8BEE4}"/>
    <cellStyle name="SAPBEXstdDataEmph 8 2 4" xfId="25607" xr:uid="{3555DC63-1CCD-4FDD-A6F9-585F658DC3B8}"/>
    <cellStyle name="SAPBEXstdDataEmph 8 2 5" xfId="46619" xr:uid="{298E4B56-D8C2-4A75-95B8-074EF74660F9}"/>
    <cellStyle name="SAPBEXstdDataEmph 8 3" xfId="5689" xr:uid="{B2895CC8-053C-4E16-AA9D-40693B05AC6E}"/>
    <cellStyle name="SAPBEXstdDataEmph 8 3 2" xfId="9458" xr:uid="{A907C192-1913-4889-88FE-1DE282672A86}"/>
    <cellStyle name="SAPBEXstdDataEmph 8 3 2 2" xfId="30948" xr:uid="{9E3EC0A6-24F8-45A3-A348-C20D174108AC}"/>
    <cellStyle name="SAPBEXstdDataEmph 8 3 3" xfId="27179" xr:uid="{F0E52BE4-6B2C-4640-BD0A-D40C85A305EC}"/>
    <cellStyle name="SAPBEXstdDataEmph 8 3 4" xfId="48354" xr:uid="{EB989436-C256-42AE-B687-18DB2D9AF52E}"/>
    <cellStyle name="SAPBEXstdDataEmph 8 4" xfId="7891" xr:uid="{0F294CC5-442E-4A37-A746-3EB2D332D187}"/>
    <cellStyle name="SAPBEXstdDataEmph 8 4 2" xfId="29381" xr:uid="{E20FCD35-5E39-443E-A580-E45AD5F4AB06}"/>
    <cellStyle name="SAPBEXstdDataEmph 8 5" xfId="25606" xr:uid="{EC6647EF-35BE-407B-8804-49C907C7BB65}"/>
    <cellStyle name="SAPBEXstdDataEmph 8 6" xfId="46618" xr:uid="{57B8037A-9FEB-43CB-B4ED-5E4FD8C2482D}"/>
    <cellStyle name="SAPBEXstdDataEmph 9" xfId="4076" xr:uid="{3877405F-8416-45CF-B248-360941A3BB26}"/>
    <cellStyle name="SAPBEXstdDataEmph 9 2" xfId="4077" xr:uid="{3623CADF-D788-44AF-95C8-A80084DE8475}"/>
    <cellStyle name="SAPBEXstdDataEmph 9 2 2" xfId="5692" xr:uid="{693E4F0A-FF76-4A53-B68E-3C57AC1C74B6}"/>
    <cellStyle name="SAPBEXstdDataEmph 9 2 2 2" xfId="9461" xr:uid="{57C5D756-D5CA-4229-BC35-3ADA95043919}"/>
    <cellStyle name="SAPBEXstdDataEmph 9 2 2 2 2" xfId="30951" xr:uid="{41A7D322-6377-4EE3-8AEB-38AB9E8949FB}"/>
    <cellStyle name="SAPBEXstdDataEmph 9 2 2 3" xfId="27182" xr:uid="{11A1E3C3-7644-4EE5-B3F3-04EAA5267CD8}"/>
    <cellStyle name="SAPBEXstdDataEmph 9 2 2 4" xfId="48357" xr:uid="{8EC5EF1F-C5FF-4106-8980-F36E60AC7704}"/>
    <cellStyle name="SAPBEXstdDataEmph 9 2 3" xfId="7894" xr:uid="{0F471D46-4876-4899-9D1C-19D659E245D9}"/>
    <cellStyle name="SAPBEXstdDataEmph 9 2 3 2" xfId="29384" xr:uid="{497475C7-888E-45FB-9ED4-484D80F6A484}"/>
    <cellStyle name="SAPBEXstdDataEmph 9 2 4" xfId="25609" xr:uid="{46D71B05-4DA2-46C8-8D04-462F468ACDA4}"/>
    <cellStyle name="SAPBEXstdDataEmph 9 2 5" xfId="46621" xr:uid="{D4B70A85-5FBA-4191-AD9F-5F27682F1CE6}"/>
    <cellStyle name="SAPBEXstdDataEmph 9 3" xfId="5691" xr:uid="{383B3A34-970B-4C2D-94F9-93C801EB6F2D}"/>
    <cellStyle name="SAPBEXstdDataEmph 9 3 2" xfId="9460" xr:uid="{A5CBBABE-D748-4090-81ED-896D58BFD79E}"/>
    <cellStyle name="SAPBEXstdDataEmph 9 3 2 2" xfId="30950" xr:uid="{84F6D3D6-4EB4-49CC-AC4F-4BF3E6489F03}"/>
    <cellStyle name="SAPBEXstdDataEmph 9 3 3" xfId="27181" xr:uid="{CC0640F1-E30A-4EA0-B624-BACB655A8753}"/>
    <cellStyle name="SAPBEXstdDataEmph 9 3 4" xfId="48356" xr:uid="{1670774A-E714-47F0-A52E-4AD6E21E4C5C}"/>
    <cellStyle name="SAPBEXstdDataEmph 9 4" xfId="7893" xr:uid="{B47F38F1-A030-4576-9F9C-6BA5554D603C}"/>
    <cellStyle name="SAPBEXstdDataEmph 9 4 2" xfId="29383" xr:uid="{64FE6742-812B-4387-8809-36472E40CCF2}"/>
    <cellStyle name="SAPBEXstdDataEmph 9 5" xfId="25608" xr:uid="{48557786-7ECB-4BF9-B253-A685B07B1DFE}"/>
    <cellStyle name="SAPBEXstdDataEmph 9 6" xfId="46620" xr:uid="{44AA246F-99D2-462D-BBCE-4E99A6CFBFCC}"/>
    <cellStyle name="SAPBEXstdItem" xfId="1630" xr:uid="{F561FCB0-D1C9-4D09-A898-38C47E311D82}"/>
    <cellStyle name="SAPBEXstdItem 10" xfId="4078" xr:uid="{D236421D-D221-49A3-BF01-4E780D37E2B8}"/>
    <cellStyle name="SAPBEXstdItem 10 2" xfId="5693" xr:uid="{8D5F7CFF-E46C-4BD7-AD96-3762D3F378C6}"/>
    <cellStyle name="SAPBEXstdItem 10 2 2" xfId="9462" xr:uid="{1F62959D-81A8-44F1-A72E-E7F5ED953B3C}"/>
    <cellStyle name="SAPBEXstdItem 10 2 2 2" xfId="30952" xr:uid="{3B9C30EC-0532-4A0B-A2EA-517F95CD10E6}"/>
    <cellStyle name="SAPBEXstdItem 10 2 3" xfId="27183" xr:uid="{92F278DB-DA40-4ABB-9B5C-E3E351539B78}"/>
    <cellStyle name="SAPBEXstdItem 10 2 4" xfId="48358" xr:uid="{C6A69C42-7E99-4145-86A0-E55C57215BAE}"/>
    <cellStyle name="SAPBEXstdItem 10 3" xfId="7895" xr:uid="{76B726B5-65CB-4566-8E54-46C10C46C7E5}"/>
    <cellStyle name="SAPBEXstdItem 10 3 2" xfId="29385" xr:uid="{BDF5226A-6154-4670-8CD5-6ABC1927A0BE}"/>
    <cellStyle name="SAPBEXstdItem 10 4" xfId="25610" xr:uid="{61F47C83-26D6-4EB1-8B95-A408C3D7109F}"/>
    <cellStyle name="SAPBEXstdItem 10 5" xfId="46622" xr:uid="{3D4A795A-A067-44E7-BE1B-9E1271108D76}"/>
    <cellStyle name="SAPBEXstdItem 11" xfId="4079" xr:uid="{0AEC4602-5D93-4A50-BA67-21EE6524DD00}"/>
    <cellStyle name="SAPBEXstdItem 11 2" xfId="5694" xr:uid="{5B259511-9FEB-43D7-93A7-1C277123ED56}"/>
    <cellStyle name="SAPBEXstdItem 11 2 2" xfId="9463" xr:uid="{C2207B80-9BC1-43A4-8FE0-C9D6A76D72A8}"/>
    <cellStyle name="SAPBEXstdItem 11 2 2 2" xfId="30953" xr:uid="{1F2BE3D1-8A79-4168-969B-74F2958A4005}"/>
    <cellStyle name="SAPBEXstdItem 11 2 3" xfId="27184" xr:uid="{B031F0A4-706A-491C-A323-116ACE7FE420}"/>
    <cellStyle name="SAPBEXstdItem 11 2 4" xfId="48359" xr:uid="{3662505D-7FFA-493C-A350-52AE4AC12513}"/>
    <cellStyle name="SAPBEXstdItem 11 3" xfId="7896" xr:uid="{BEA61761-B277-4DB7-8C89-4DB8258C2E78}"/>
    <cellStyle name="SAPBEXstdItem 11 3 2" xfId="29386" xr:uid="{651B671A-A33A-461C-9F0E-6BEB040D2EED}"/>
    <cellStyle name="SAPBEXstdItem 11 4" xfId="25611" xr:uid="{B2B651D5-E827-41EF-A664-8DF78AC08FAD}"/>
    <cellStyle name="SAPBEXstdItem 11 5" xfId="46623" xr:uid="{6506B597-6790-44C6-82F0-2432C5ADFCD3}"/>
    <cellStyle name="SAPBEXstdItem 12" xfId="4080" xr:uid="{C2FD8431-D164-47B2-9C83-A703CE28576C}"/>
    <cellStyle name="SAPBEXstdItem 12 2" xfId="5695" xr:uid="{FF54A40B-0076-4D13-B016-E36E6F8262CC}"/>
    <cellStyle name="SAPBEXstdItem 12 2 2" xfId="9464" xr:uid="{0C364AAC-7F6A-4993-B683-A542C6C8DF46}"/>
    <cellStyle name="SAPBEXstdItem 12 2 2 2" xfId="30954" xr:uid="{CA865F52-F526-4C8D-A4A0-598DB6C7B255}"/>
    <cellStyle name="SAPBEXstdItem 12 2 3" xfId="27185" xr:uid="{C32AD8F9-6CDF-41BE-BC51-7B042064FBBF}"/>
    <cellStyle name="SAPBEXstdItem 12 2 4" xfId="48360" xr:uid="{E776207A-99B8-43B9-B086-F48E94D19EBD}"/>
    <cellStyle name="SAPBEXstdItem 12 3" xfId="7897" xr:uid="{7495F2E5-DC6A-4C6E-98E5-467BAA65FF86}"/>
    <cellStyle name="SAPBEXstdItem 12 3 2" xfId="29387" xr:uid="{AA75C51E-C64E-47A5-BC5D-834881BED787}"/>
    <cellStyle name="SAPBEXstdItem 12 4" xfId="25612" xr:uid="{0724B15A-7B30-483B-9B06-B14E66E85231}"/>
    <cellStyle name="SAPBEXstdItem 12 5" xfId="46624" xr:uid="{EDF9A79E-40A7-43D7-AF8F-97853093E5F2}"/>
    <cellStyle name="SAPBEXstdItem 13" xfId="4081" xr:uid="{361BF387-6F88-4031-81D2-886DB46D1F5E}"/>
    <cellStyle name="SAPBEXstdItem 13 2" xfId="5696" xr:uid="{A5AD5BD5-8050-443B-9FE0-4426494399D2}"/>
    <cellStyle name="SAPBEXstdItem 13 2 2" xfId="9465" xr:uid="{FE46576C-E2AE-42AA-9452-050779991C54}"/>
    <cellStyle name="SAPBEXstdItem 13 2 2 2" xfId="30955" xr:uid="{C7A2B22A-7D95-43E1-ABEB-21B7D06C889B}"/>
    <cellStyle name="SAPBEXstdItem 13 2 3" xfId="27186" xr:uid="{2FCC97E5-7DA1-42A3-B4C4-0444024E62A6}"/>
    <cellStyle name="SAPBEXstdItem 13 2 4" xfId="48361" xr:uid="{8B260C24-7652-465E-AC93-D3F6478A4FE6}"/>
    <cellStyle name="SAPBEXstdItem 13 3" xfId="7898" xr:uid="{ECE23607-E16A-4137-BB8B-6452C5E6CD5D}"/>
    <cellStyle name="SAPBEXstdItem 13 3 2" xfId="29388" xr:uid="{61B91123-F234-49B6-AD47-D6E5F2FD6905}"/>
    <cellStyle name="SAPBEXstdItem 13 4" xfId="25613" xr:uid="{AF290D32-E2A9-4D7E-8E8D-6A4CEEB64A4B}"/>
    <cellStyle name="SAPBEXstdItem 13 5" xfId="46625" xr:uid="{4FB58D99-F656-4EAD-81F0-D1BCA58AEACF}"/>
    <cellStyle name="SAPBEXstdItem 14" xfId="4082" xr:uid="{065862E3-5757-4352-9DEE-9011584BBA2B}"/>
    <cellStyle name="SAPBEXstdItem 14 2" xfId="5697" xr:uid="{0A4CDAA2-582F-45AA-BEA9-8199FE9B97C3}"/>
    <cellStyle name="SAPBEXstdItem 14 2 2" xfId="9466" xr:uid="{166A50B7-F640-4112-9400-43942BBF5449}"/>
    <cellStyle name="SAPBEXstdItem 14 2 2 2" xfId="30956" xr:uid="{8B866A6A-5CC6-43CA-90ED-5061EA472B9E}"/>
    <cellStyle name="SAPBEXstdItem 14 2 3" xfId="27187" xr:uid="{3416DD79-7129-408D-AAF0-F2CFB6947BC6}"/>
    <cellStyle name="SAPBEXstdItem 14 2 4" xfId="48362" xr:uid="{4E8DC7E3-C6A3-4E5C-A5D3-D4A50461DEE7}"/>
    <cellStyle name="SAPBEXstdItem 14 3" xfId="7899" xr:uid="{C058F33D-9D1A-4410-A640-7DFC8FCA0A90}"/>
    <cellStyle name="SAPBEXstdItem 14 3 2" xfId="29389" xr:uid="{EBE86D4B-CAA5-4EB3-A66B-CA435C696035}"/>
    <cellStyle name="SAPBEXstdItem 14 4" xfId="25614" xr:uid="{3A36CC3E-7041-41F9-BDD3-0FF5D3B078ED}"/>
    <cellStyle name="SAPBEXstdItem 14 5" xfId="46626" xr:uid="{B9DF9678-5FF4-4F8A-9101-903C3FF16697}"/>
    <cellStyle name="SAPBEXstdItem 15" xfId="4083" xr:uid="{F70E0570-8651-4AF2-B8B1-AFF5083038A9}"/>
    <cellStyle name="SAPBEXstdItem 15 2" xfId="5698" xr:uid="{5D5F92E5-D103-4543-8BE6-59E94118C988}"/>
    <cellStyle name="SAPBEXstdItem 15 2 2" xfId="9467" xr:uid="{0AB41EAC-82EF-4100-806D-31581939B88B}"/>
    <cellStyle name="SAPBEXstdItem 15 2 2 2" xfId="30957" xr:uid="{AFA32E5A-83AD-4242-A5ED-9EF05ACDBEDC}"/>
    <cellStyle name="SAPBEXstdItem 15 2 3" xfId="27188" xr:uid="{B087613E-EBEB-4A82-8306-F4E8CC24C06E}"/>
    <cellStyle name="SAPBEXstdItem 15 2 4" xfId="48363" xr:uid="{415D4669-43E9-4E01-BF9A-DC66B7D3605D}"/>
    <cellStyle name="SAPBEXstdItem 15 3" xfId="7900" xr:uid="{3BE174CD-B86E-462E-BDC2-D0B6E6CB0294}"/>
    <cellStyle name="SAPBEXstdItem 15 3 2" xfId="29390" xr:uid="{706E1C95-8307-4B92-B7D7-5E879EBC835B}"/>
    <cellStyle name="SAPBEXstdItem 15 4" xfId="25615" xr:uid="{CBA4E416-68CA-4932-B8FC-1308F89C13C9}"/>
    <cellStyle name="SAPBEXstdItem 15 5" xfId="46627" xr:uid="{E9C61E77-E04C-49B7-8114-C2B7FE9C99B9}"/>
    <cellStyle name="SAPBEXstdItem 16" xfId="4084" xr:uid="{924DFC8C-3824-45A1-A0EC-D1E66372F077}"/>
    <cellStyle name="SAPBEXstdItem 16 2" xfId="5699" xr:uid="{73F5AE83-EA4E-4CD7-88AF-2B8A244FE137}"/>
    <cellStyle name="SAPBEXstdItem 16 2 2" xfId="9468" xr:uid="{CA898CAD-7910-4765-87FA-DFC0E5B1F5DB}"/>
    <cellStyle name="SAPBEXstdItem 16 2 2 2" xfId="30958" xr:uid="{CA96E8AF-1011-4D9C-99D7-36A10EBC03DD}"/>
    <cellStyle name="SAPBEXstdItem 16 2 3" xfId="27189" xr:uid="{0FF549FE-635B-4EA9-8C28-D14C94C99731}"/>
    <cellStyle name="SAPBEXstdItem 16 2 4" xfId="48364" xr:uid="{D5EF2211-C0F3-4FB2-8A14-7EC8F13F0D96}"/>
    <cellStyle name="SAPBEXstdItem 16 3" xfId="7901" xr:uid="{5D7B7C5F-8B53-4B15-B4D1-8511CA14C58C}"/>
    <cellStyle name="SAPBEXstdItem 16 3 2" xfId="29391" xr:uid="{6F6B3F5A-CA84-445D-A091-AAB4388A88BB}"/>
    <cellStyle name="SAPBEXstdItem 16 4" xfId="25616" xr:uid="{B05C7DA5-E561-477D-AA54-48B5C7650091}"/>
    <cellStyle name="SAPBEXstdItem 16 5" xfId="46628" xr:uid="{B88F50A5-E06E-4F4C-B811-900FF516A6EE}"/>
    <cellStyle name="SAPBEXstdItem 17" xfId="4085" xr:uid="{F1679765-F627-4CB2-B347-7CB68870732E}"/>
    <cellStyle name="SAPBEXstdItem 17 2" xfId="5700" xr:uid="{6F206A0E-1AD1-4220-82F4-CDF8E9D3FDA2}"/>
    <cellStyle name="SAPBEXstdItem 17 2 2" xfId="9469" xr:uid="{35C816BA-5C70-4CE2-A9CF-9394EA96B4ED}"/>
    <cellStyle name="SAPBEXstdItem 17 2 2 2" xfId="30959" xr:uid="{FF9F2E0B-E038-4770-87E4-BF350176EA14}"/>
    <cellStyle name="SAPBEXstdItem 17 2 3" xfId="27190" xr:uid="{DCE9609A-0387-4306-AA1D-503280364704}"/>
    <cellStyle name="SAPBEXstdItem 17 2 4" xfId="48365" xr:uid="{DB5D76E2-EF3B-46FE-959E-ED042A0DADD4}"/>
    <cellStyle name="SAPBEXstdItem 17 3" xfId="7902" xr:uid="{5AD55965-5F82-4222-BD8F-6E4BC81B5B8B}"/>
    <cellStyle name="SAPBEXstdItem 17 3 2" xfId="29392" xr:uid="{F13D1BE1-1E0C-46A0-AA48-4420730718D2}"/>
    <cellStyle name="SAPBEXstdItem 17 4" xfId="25617" xr:uid="{77F8648D-AC90-449D-9F3B-5DDAD271D66F}"/>
    <cellStyle name="SAPBEXstdItem 17 5" xfId="46629" xr:uid="{A5BDF2D5-19D6-4BC8-BA0A-50C06632C1A6}"/>
    <cellStyle name="SAPBEXstdItem 18" xfId="4086" xr:uid="{EF1CAE1B-6421-4C65-9494-E9DE35AD9561}"/>
    <cellStyle name="SAPBEXstdItem 18 2" xfId="5701" xr:uid="{D24620AE-99B0-4F63-A3E8-8B3290D8A08A}"/>
    <cellStyle name="SAPBEXstdItem 18 2 2" xfId="9470" xr:uid="{A0F73031-E607-41A9-87CC-358708EEE88F}"/>
    <cellStyle name="SAPBEXstdItem 18 2 2 2" xfId="30960" xr:uid="{4DE0A36A-CFBF-45A6-829F-B7DCEBC17E98}"/>
    <cellStyle name="SAPBEXstdItem 18 2 3" xfId="27191" xr:uid="{483CD76D-1255-4D07-AAF2-FFF3EAE34703}"/>
    <cellStyle name="SAPBEXstdItem 18 2 4" xfId="48366" xr:uid="{2EBCBA9F-E360-4F12-A20C-A419AF58FF79}"/>
    <cellStyle name="SAPBEXstdItem 18 3" xfId="7903" xr:uid="{45DE877C-4820-458E-90C8-04745AA991DC}"/>
    <cellStyle name="SAPBEXstdItem 18 3 2" xfId="29393" xr:uid="{56003774-1BEA-4254-8620-B4B94EACB223}"/>
    <cellStyle name="SAPBEXstdItem 18 4" xfId="25618" xr:uid="{9E1E9BA9-3CFA-4D8B-B7A7-55C3419D07DC}"/>
    <cellStyle name="SAPBEXstdItem 18 5" xfId="46630" xr:uid="{60651551-7018-4815-A9E2-129D2E755F84}"/>
    <cellStyle name="SAPBEXstdItem 19" xfId="4087" xr:uid="{363B86EA-CC4E-4225-84F2-111E9D617A9E}"/>
    <cellStyle name="SAPBEXstdItem 19 2" xfId="5702" xr:uid="{6B5D76A2-DCC9-45C6-8E40-053199E372F7}"/>
    <cellStyle name="SAPBEXstdItem 19 2 2" xfId="9471" xr:uid="{06EAAF03-5501-4D18-A1CD-EB314CBB8EFF}"/>
    <cellStyle name="SAPBEXstdItem 19 2 2 2" xfId="30961" xr:uid="{AD5ECD37-3F1D-4398-B1C8-B68AFEF2070F}"/>
    <cellStyle name="SAPBEXstdItem 19 2 3" xfId="27192" xr:uid="{FA5BE2D2-38B5-4F5C-A501-79F2349786D2}"/>
    <cellStyle name="SAPBEXstdItem 19 2 4" xfId="48367" xr:uid="{C2C959F0-D247-46F2-8241-575E7A709CE4}"/>
    <cellStyle name="SAPBEXstdItem 19 3" xfId="7904" xr:uid="{C1ECCBCB-DC94-45AF-91B4-BDD227C71618}"/>
    <cellStyle name="SAPBEXstdItem 19 3 2" xfId="29394" xr:uid="{99604462-0B32-4975-B74D-66FF234EEA7D}"/>
    <cellStyle name="SAPBEXstdItem 19 4" xfId="25619" xr:uid="{EFFFCA0D-65F5-4D89-867B-79AA2F81F689}"/>
    <cellStyle name="SAPBEXstdItem 19 5" xfId="46631" xr:uid="{B3BA3967-D814-47C0-A410-94206A23225E}"/>
    <cellStyle name="SAPBEXstdItem 2" xfId="1631" xr:uid="{44955D64-941D-4F84-8E2C-8AA2050EA9D1}"/>
    <cellStyle name="SAPBEXstdItem 2 10" xfId="4088" xr:uid="{0EC35758-2163-4537-84DC-D3128D7DC997}"/>
    <cellStyle name="SAPBEXstdItem 2 10 2" xfId="5703" xr:uid="{A8220482-7382-41AD-BD6E-DB193FB36473}"/>
    <cellStyle name="SAPBEXstdItem 2 10 2 2" xfId="9472" xr:uid="{A034476A-5D30-4FD9-82F5-F5C6954C78C1}"/>
    <cellStyle name="SAPBEXstdItem 2 10 2 2 2" xfId="30962" xr:uid="{8B14506E-298A-4CF7-BDB6-7949F458820C}"/>
    <cellStyle name="SAPBEXstdItem 2 10 2 3" xfId="27193" xr:uid="{FBB23A2D-F790-4302-8D8B-8728390AD2D3}"/>
    <cellStyle name="SAPBEXstdItem 2 10 2 4" xfId="48368" xr:uid="{73DE3384-1F84-41E9-8761-C52670619F21}"/>
    <cellStyle name="SAPBEXstdItem 2 10 3" xfId="7905" xr:uid="{D00F8672-AFE2-4B6A-A119-89BEDAD4C07F}"/>
    <cellStyle name="SAPBEXstdItem 2 10 3 2" xfId="29395" xr:uid="{8EDEC50F-4927-419A-86EC-14244BAE5263}"/>
    <cellStyle name="SAPBEXstdItem 2 10 4" xfId="25620" xr:uid="{F0113321-67E4-4C9C-914C-513DCBA81962}"/>
    <cellStyle name="SAPBEXstdItem 2 10 5" xfId="46632" xr:uid="{BA47533F-E6C8-4C98-8A85-623A79EE558B}"/>
    <cellStyle name="SAPBEXstdItem 2 11" xfId="4089" xr:uid="{F59DB1A1-C121-4DE5-893A-FF000B66F840}"/>
    <cellStyle name="SAPBEXstdItem 2 11 2" xfId="5704" xr:uid="{5B9008ED-5E0A-4902-AB3B-06EB4DFA4890}"/>
    <cellStyle name="SAPBEXstdItem 2 11 2 2" xfId="9473" xr:uid="{38135B01-3058-47CC-B97C-994978330D5A}"/>
    <cellStyle name="SAPBEXstdItem 2 11 2 2 2" xfId="30963" xr:uid="{6767CCA9-8D72-4943-AF4D-A27489840790}"/>
    <cellStyle name="SAPBEXstdItem 2 11 2 3" xfId="27194" xr:uid="{C0BB11BA-F6C9-4DE9-B33E-F1F698FB4D14}"/>
    <cellStyle name="SAPBEXstdItem 2 11 2 4" xfId="48369" xr:uid="{80B43120-E545-47FE-A7F4-6F9D573C3F9D}"/>
    <cellStyle name="SAPBEXstdItem 2 11 3" xfId="7906" xr:uid="{078BF405-252F-4926-9439-13006DD35E83}"/>
    <cellStyle name="SAPBEXstdItem 2 11 3 2" xfId="29396" xr:uid="{71916B71-766A-45BA-B286-9DAD1608388E}"/>
    <cellStyle name="SAPBEXstdItem 2 11 4" xfId="25621" xr:uid="{15417F4B-2E00-4731-9C92-269ACAC7BD9F}"/>
    <cellStyle name="SAPBEXstdItem 2 11 5" xfId="46633" xr:uid="{25837AC9-1689-4C19-BD55-F97AD024BF89}"/>
    <cellStyle name="SAPBEXstdItem 2 12" xfId="4090" xr:uid="{E37819FF-D9AB-4321-973C-C3BBB1E6B73C}"/>
    <cellStyle name="SAPBEXstdItem 2 12 2" xfId="5705" xr:uid="{CA188DE8-9CD8-4073-9D79-A66E533CE723}"/>
    <cellStyle name="SAPBEXstdItem 2 12 2 2" xfId="9474" xr:uid="{C317EECF-2AFD-4C16-B75B-0296C8274941}"/>
    <cellStyle name="SAPBEXstdItem 2 12 2 2 2" xfId="30964" xr:uid="{A1F3581B-A4B2-483A-98C0-42CA9F92AE4E}"/>
    <cellStyle name="SAPBEXstdItem 2 12 2 3" xfId="27195" xr:uid="{ABD376BC-F3C5-46EC-879C-2247363A9F01}"/>
    <cellStyle name="SAPBEXstdItem 2 12 2 4" xfId="48370" xr:uid="{26E13518-57B1-4B96-A440-A6E80F5749F7}"/>
    <cellStyle name="SAPBEXstdItem 2 12 3" xfId="7907" xr:uid="{A37BD13C-2548-4C2C-8BEF-74E3C588043A}"/>
    <cellStyle name="SAPBEXstdItem 2 12 3 2" xfId="29397" xr:uid="{72787C7C-5430-4858-B8F3-DBC02577FBE2}"/>
    <cellStyle name="SAPBEXstdItem 2 12 4" xfId="25622" xr:uid="{9A026A19-4685-472B-B430-817FF8CAEA70}"/>
    <cellStyle name="SAPBEXstdItem 2 12 5" xfId="46634" xr:uid="{C11C8B09-84AF-4914-9E9C-F4766EDB14D1}"/>
    <cellStyle name="SAPBEXstdItem 2 13" xfId="4091" xr:uid="{E8A3F1D6-5533-4821-BAD0-A7A3EF2F29BB}"/>
    <cellStyle name="SAPBEXstdItem 2 13 2" xfId="5706" xr:uid="{4C17CAC2-B9D0-47A5-BA09-8AE6ACA735AA}"/>
    <cellStyle name="SAPBEXstdItem 2 13 2 2" xfId="9475" xr:uid="{F88222A1-95DE-438D-95C1-F825071CD52E}"/>
    <cellStyle name="SAPBEXstdItem 2 13 2 2 2" xfId="30965" xr:uid="{692C7135-8CA3-48EB-8BFF-9AC8F6978D42}"/>
    <cellStyle name="SAPBEXstdItem 2 13 2 3" xfId="27196" xr:uid="{E32B076C-E4FE-46CB-9D0D-41DF86649AA2}"/>
    <cellStyle name="SAPBEXstdItem 2 13 2 4" xfId="48371" xr:uid="{74E4A07E-3965-48B4-8D53-D7E1C01E9530}"/>
    <cellStyle name="SAPBEXstdItem 2 13 3" xfId="7908" xr:uid="{5F26E67E-4A5C-43D8-91C5-610F72CA7AD0}"/>
    <cellStyle name="SAPBEXstdItem 2 13 3 2" xfId="29398" xr:uid="{B12ECA9D-117E-4981-82A1-25C8979284FD}"/>
    <cellStyle name="SAPBEXstdItem 2 13 4" xfId="25623" xr:uid="{784961AF-21F5-4C83-BF9F-59D77EDC7214}"/>
    <cellStyle name="SAPBEXstdItem 2 13 5" xfId="46635" xr:uid="{BFF3A9F8-BF0F-4E72-A52D-E9970CC956B4}"/>
    <cellStyle name="SAPBEXstdItem 2 14" xfId="4092" xr:uid="{603875BE-F25C-442D-9099-1E02323931EF}"/>
    <cellStyle name="SAPBEXstdItem 2 14 2" xfId="5707" xr:uid="{11E1F720-E624-405D-BF4D-D79ACAFFCA4C}"/>
    <cellStyle name="SAPBEXstdItem 2 14 2 2" xfId="9476" xr:uid="{9A6A43CA-0615-448F-9BD6-7B9E48FBF5EF}"/>
    <cellStyle name="SAPBEXstdItem 2 14 2 2 2" xfId="30966" xr:uid="{8216812B-C624-426A-B2B3-B8BE3E860371}"/>
    <cellStyle name="SAPBEXstdItem 2 14 2 3" xfId="27197" xr:uid="{C12D56AE-5605-4ACA-84FC-1C39981CF4E9}"/>
    <cellStyle name="SAPBEXstdItem 2 14 2 4" xfId="48372" xr:uid="{844DAF80-5447-4679-9D8C-AAF994208FDF}"/>
    <cellStyle name="SAPBEXstdItem 2 14 3" xfId="7909" xr:uid="{E82851C2-21AE-4C3D-A19C-B767F8017BEC}"/>
    <cellStyle name="SAPBEXstdItem 2 14 3 2" xfId="29399" xr:uid="{EB0A02E2-6F52-446D-BC78-D0B1501380A9}"/>
    <cellStyle name="SAPBEXstdItem 2 14 4" xfId="25624" xr:uid="{6EE54C73-312F-4273-BD51-EE1CBBC5FB82}"/>
    <cellStyle name="SAPBEXstdItem 2 14 5" xfId="46636" xr:uid="{AFD473F2-5B76-4F68-B6DA-E9DF198348BC}"/>
    <cellStyle name="SAPBEXstdItem 2 15" xfId="4093" xr:uid="{A54E90EC-21E2-458D-9D9A-CFFE7F0B4409}"/>
    <cellStyle name="SAPBEXstdItem 2 15 2" xfId="5708" xr:uid="{09599E59-8512-464C-8959-21840ECD03EA}"/>
    <cellStyle name="SAPBEXstdItem 2 15 2 2" xfId="9477" xr:uid="{EE8A45C9-4117-444F-B0AB-60379933F785}"/>
    <cellStyle name="SAPBEXstdItem 2 15 2 2 2" xfId="30967" xr:uid="{05D18076-5320-4DC4-8696-25C6EE9E185F}"/>
    <cellStyle name="SAPBEXstdItem 2 15 2 3" xfId="27198" xr:uid="{B5144DED-A87C-4A32-838F-0372ED5CA229}"/>
    <cellStyle name="SAPBEXstdItem 2 15 2 4" xfId="48373" xr:uid="{060A6D0A-4288-4CD8-BCD2-C1413C34AAC2}"/>
    <cellStyle name="SAPBEXstdItem 2 15 3" xfId="7910" xr:uid="{C2666208-9D26-4A96-9D25-E8A148B3FA8C}"/>
    <cellStyle name="SAPBEXstdItem 2 15 3 2" xfId="29400" xr:uid="{E602C30C-DA73-479B-BA9E-F26AFB77591E}"/>
    <cellStyle name="SAPBEXstdItem 2 15 4" xfId="25625" xr:uid="{8FDE2987-BD1E-4E18-850A-AB9C141EA3CB}"/>
    <cellStyle name="SAPBEXstdItem 2 15 5" xfId="46637" xr:uid="{2EC96CD0-817C-4280-9D0B-43EBC18C4EA3}"/>
    <cellStyle name="SAPBEXstdItem 2 16" xfId="4094" xr:uid="{EDD4D0C5-B235-4D87-88EF-4BF3A4100A45}"/>
    <cellStyle name="SAPBEXstdItem 2 16 2" xfId="5709" xr:uid="{354DC275-9A60-4977-8867-963E0E3C4E9E}"/>
    <cellStyle name="SAPBEXstdItem 2 16 2 2" xfId="9478" xr:uid="{9DBA2D8F-281E-488B-B008-FDA20C5FFB54}"/>
    <cellStyle name="SAPBEXstdItem 2 16 2 2 2" xfId="30968" xr:uid="{7B8B964A-F107-4CF0-9E70-F5DEED825D0B}"/>
    <cellStyle name="SAPBEXstdItem 2 16 2 3" xfId="27199" xr:uid="{4BABD6D7-42A0-4755-B2B7-CD9C8DFF84A7}"/>
    <cellStyle name="SAPBEXstdItem 2 16 2 4" xfId="48374" xr:uid="{546E4B77-CB00-45ED-A0C8-596A8194FAA6}"/>
    <cellStyle name="SAPBEXstdItem 2 16 3" xfId="7911" xr:uid="{5B188800-660F-4C91-83DD-8FFD5B64BF19}"/>
    <cellStyle name="SAPBEXstdItem 2 16 3 2" xfId="29401" xr:uid="{C84FF4AC-C829-494A-B2E7-358C01175A37}"/>
    <cellStyle name="SAPBEXstdItem 2 16 4" xfId="25626" xr:uid="{1993309E-BE0B-4AC2-9982-C1987B50F472}"/>
    <cellStyle name="SAPBEXstdItem 2 16 5" xfId="46638" xr:uid="{32935D1D-23E5-420F-88D0-17D046A682C9}"/>
    <cellStyle name="SAPBEXstdItem 2 17" xfId="4095" xr:uid="{705DBE48-27E2-4E37-A76B-5872C4040E83}"/>
    <cellStyle name="SAPBEXstdItem 2 17 2" xfId="5710" xr:uid="{39BB21D3-EBAF-4F46-86D4-A03A5C40AA7E}"/>
    <cellStyle name="SAPBEXstdItem 2 17 2 2" xfId="9479" xr:uid="{A888C126-3450-46A8-874E-4217856A0E91}"/>
    <cellStyle name="SAPBEXstdItem 2 17 2 2 2" xfId="30969" xr:uid="{300D6FDB-8A05-4DC8-A592-185702B6246A}"/>
    <cellStyle name="SAPBEXstdItem 2 17 2 3" xfId="27200" xr:uid="{D2A8E951-0D6F-4CBF-8FF6-090284E6B285}"/>
    <cellStyle name="SAPBEXstdItem 2 17 2 4" xfId="48375" xr:uid="{99490B29-F01F-4F2B-BBA2-B3970EB69E61}"/>
    <cellStyle name="SAPBEXstdItem 2 17 3" xfId="7912" xr:uid="{40611394-6FE6-4322-AE76-5B57FD03DA1E}"/>
    <cellStyle name="SAPBEXstdItem 2 17 3 2" xfId="29402" xr:uid="{FFCFAA64-01AB-4E23-817C-74FFE56154CB}"/>
    <cellStyle name="SAPBEXstdItem 2 17 4" xfId="25627" xr:uid="{66B773D1-8907-4529-A6CF-40A58AE7BEFD}"/>
    <cellStyle name="SAPBEXstdItem 2 17 5" xfId="46639" xr:uid="{20659F68-2426-4331-AFAC-D9CB135E4DB9}"/>
    <cellStyle name="SAPBEXstdItem 2 18" xfId="4096" xr:uid="{0FD106F9-2782-49AC-90F2-D4A1006A3949}"/>
    <cellStyle name="SAPBEXstdItem 2 18 2" xfId="5711" xr:uid="{C269ACA8-6284-412B-B66F-CD4AF3B132A4}"/>
    <cellStyle name="SAPBEXstdItem 2 18 2 2" xfId="9480" xr:uid="{5213E1DE-F423-478F-BAB1-7D5D5EE20271}"/>
    <cellStyle name="SAPBEXstdItem 2 18 2 2 2" xfId="30970" xr:uid="{E40D5F61-6AE5-4681-AB81-D6C7BB5E4488}"/>
    <cellStyle name="SAPBEXstdItem 2 18 2 3" xfId="27201" xr:uid="{F1435BCE-51DC-4A5D-AE09-03C4A1BE5138}"/>
    <cellStyle name="SAPBEXstdItem 2 18 2 4" xfId="48376" xr:uid="{8C74789D-14A5-41E8-B4A8-228D32C1F791}"/>
    <cellStyle name="SAPBEXstdItem 2 18 3" xfId="7913" xr:uid="{F948A2B6-8222-4CDE-B271-E057DD372B49}"/>
    <cellStyle name="SAPBEXstdItem 2 18 3 2" xfId="29403" xr:uid="{0B352931-3E73-4DC0-B54B-BA897A798BBD}"/>
    <cellStyle name="SAPBEXstdItem 2 18 4" xfId="25628" xr:uid="{5133355D-478D-4507-A665-B253753FE764}"/>
    <cellStyle name="SAPBEXstdItem 2 18 5" xfId="46640" xr:uid="{D678D65E-4079-4F18-AF1A-79F9E9D5E844}"/>
    <cellStyle name="SAPBEXstdItem 2 19" xfId="4097" xr:uid="{858040A1-FAFF-4D28-A2BC-90BC95BA3289}"/>
    <cellStyle name="SAPBEXstdItem 2 19 2" xfId="5712" xr:uid="{FB3A7628-DDE6-474A-9601-EC671FBEEF0A}"/>
    <cellStyle name="SAPBEXstdItem 2 19 2 2" xfId="9481" xr:uid="{D4E97D48-ADCB-419C-8255-52CCBDFB836C}"/>
    <cellStyle name="SAPBEXstdItem 2 19 2 2 2" xfId="30971" xr:uid="{AB4BC281-78D1-4BF0-99C6-F337F7ACC563}"/>
    <cellStyle name="SAPBEXstdItem 2 19 2 3" xfId="27202" xr:uid="{1FB2F5B2-B889-4D14-89F8-3A264FFFE90E}"/>
    <cellStyle name="SAPBEXstdItem 2 19 2 4" xfId="48377" xr:uid="{617824CF-AD31-405A-977E-F73345A8847C}"/>
    <cellStyle name="SAPBEXstdItem 2 19 3" xfId="7914" xr:uid="{2576319B-6B89-49A3-A88D-D660369D1C56}"/>
    <cellStyle name="SAPBEXstdItem 2 19 3 2" xfId="29404" xr:uid="{47A225D0-C7C2-4581-B3A6-ABE35D62CA21}"/>
    <cellStyle name="SAPBEXstdItem 2 19 4" xfId="25629" xr:uid="{998EA124-B67F-4F7D-B504-80BF82E21CB6}"/>
    <cellStyle name="SAPBEXstdItem 2 19 5" xfId="46641" xr:uid="{F00F88F2-DE4B-411A-BA8D-D739EDC3079E}"/>
    <cellStyle name="SAPBEXstdItem 2 2" xfId="4098" xr:uid="{328B2049-3148-46B8-A9DE-648F4060CAA7}"/>
    <cellStyle name="SAPBEXstdItem 2 2 2" xfId="4099" xr:uid="{0496687F-D5FA-45F7-B9DE-3974DA4C98D7}"/>
    <cellStyle name="SAPBEXstdItem 2 2 2 2" xfId="5714" xr:uid="{6C64C183-73FB-4B44-950C-02D8AF16000E}"/>
    <cellStyle name="SAPBEXstdItem 2 2 2 2 2" xfId="9483" xr:uid="{AE3A749C-5AE8-4527-85EC-65B997E7121E}"/>
    <cellStyle name="SAPBEXstdItem 2 2 2 2 2 2" xfId="30973" xr:uid="{BA79EF3F-4322-4917-B7E4-6238B5B76591}"/>
    <cellStyle name="SAPBEXstdItem 2 2 2 2 3" xfId="27204" xr:uid="{13A9671D-FB95-4090-ACD8-E7D03389F16C}"/>
    <cellStyle name="SAPBEXstdItem 2 2 2 2 4" xfId="48379" xr:uid="{FFA1CC78-B4CA-46EC-905F-368210C10736}"/>
    <cellStyle name="SAPBEXstdItem 2 2 2 3" xfId="7916" xr:uid="{E1C74661-DEC0-47CC-A07B-F6E7321D1B37}"/>
    <cellStyle name="SAPBEXstdItem 2 2 2 3 2" xfId="29406" xr:uid="{3FAA0098-F5D8-452C-B781-5753990EC75E}"/>
    <cellStyle name="SAPBEXstdItem 2 2 2 4" xfId="25631" xr:uid="{047C314C-2EC0-4C5B-A8E7-3CD848AEC4D6}"/>
    <cellStyle name="SAPBEXstdItem 2 2 2 5" xfId="46643" xr:uid="{9AAD37D8-6768-4E7B-BE52-99C0AC5B6B78}"/>
    <cellStyle name="SAPBEXstdItem 2 2 3" xfId="5713" xr:uid="{81C7FD4C-F120-4C34-BE68-82AE63C2C61C}"/>
    <cellStyle name="SAPBEXstdItem 2 2 3 2" xfId="9482" xr:uid="{3D864A1A-086A-4533-93A2-6BBD309DCD8E}"/>
    <cellStyle name="SAPBEXstdItem 2 2 3 2 2" xfId="30972" xr:uid="{DEEB3553-40BC-4677-BD59-EAA448A58A49}"/>
    <cellStyle name="SAPBEXstdItem 2 2 3 3" xfId="27203" xr:uid="{84BE46B6-B5EA-4A3C-B33D-FE0FAE7D7BB5}"/>
    <cellStyle name="SAPBEXstdItem 2 2 3 4" xfId="48378" xr:uid="{66D97F8A-F193-4EAB-8650-7D471F2B3138}"/>
    <cellStyle name="SAPBEXstdItem 2 2 4" xfId="7915" xr:uid="{FB523E71-B467-4B1D-BC1A-339AA0DD4F62}"/>
    <cellStyle name="SAPBEXstdItem 2 2 4 2" xfId="29405" xr:uid="{1BBEF0E0-F81A-4BE3-BEE0-B57FEA160710}"/>
    <cellStyle name="SAPBEXstdItem 2 2 5" xfId="25630" xr:uid="{E5812AC4-D778-4B82-B1CF-5EE1C0F5E567}"/>
    <cellStyle name="SAPBEXstdItem 2 2 6" xfId="46642" xr:uid="{733DB280-DC90-4B05-A866-D8A423D8CAD4}"/>
    <cellStyle name="SAPBEXstdItem 2 20" xfId="4100" xr:uid="{4621E6C7-25D5-4AA7-A20B-33DD3A7A7DEF}"/>
    <cellStyle name="SAPBEXstdItem 2 20 2" xfId="5715" xr:uid="{D84486A9-07C7-4C8D-8981-40AE53CE1EFA}"/>
    <cellStyle name="SAPBEXstdItem 2 20 2 2" xfId="9484" xr:uid="{D7397B1A-BCFE-4009-823C-4568A9C96147}"/>
    <cellStyle name="SAPBEXstdItem 2 20 2 2 2" xfId="30974" xr:uid="{60EDE221-5424-4B08-9FB1-A1ADA9B2983C}"/>
    <cellStyle name="SAPBEXstdItem 2 20 2 3" xfId="27205" xr:uid="{28C35CB7-124A-4898-9530-41386A11CFA4}"/>
    <cellStyle name="SAPBEXstdItem 2 20 2 4" xfId="48380" xr:uid="{66CD78DF-5C75-406C-B8C3-B09341746E9D}"/>
    <cellStyle name="SAPBEXstdItem 2 20 3" xfId="7917" xr:uid="{36FCD263-6384-4B30-836A-BB88BD541746}"/>
    <cellStyle name="SAPBEXstdItem 2 20 3 2" xfId="29407" xr:uid="{BA112155-9505-4BD7-9909-A3F31104570C}"/>
    <cellStyle name="SAPBEXstdItem 2 20 4" xfId="25632" xr:uid="{392CD7F7-6EE8-4EF2-831A-B9A0479E8169}"/>
    <cellStyle name="SAPBEXstdItem 2 20 5" xfId="46644" xr:uid="{2DF0939F-FC68-437F-AC29-565C842B37A3}"/>
    <cellStyle name="SAPBEXstdItem 2 21" xfId="4101" xr:uid="{C68B30EB-B68A-4C2B-AC0F-483B8062811D}"/>
    <cellStyle name="SAPBEXstdItem 2 21 2" xfId="5716" xr:uid="{D3A6E9BA-5D44-4FFD-B935-B9659E6A5F71}"/>
    <cellStyle name="SAPBEXstdItem 2 21 2 2" xfId="9485" xr:uid="{188FF4E8-78BD-4A43-9989-FE83F1A99343}"/>
    <cellStyle name="SAPBEXstdItem 2 21 2 2 2" xfId="30975" xr:uid="{33C1A087-E4F4-47B0-89A2-3002B3751499}"/>
    <cellStyle name="SAPBEXstdItem 2 21 2 3" xfId="27206" xr:uid="{FD887199-65DE-4883-A4F4-95B415DEDF59}"/>
    <cellStyle name="SAPBEXstdItem 2 21 2 4" xfId="48381" xr:uid="{7C556074-7BB8-4A51-93AD-96581F4E792C}"/>
    <cellStyle name="SAPBEXstdItem 2 21 3" xfId="7918" xr:uid="{5C08BA0A-E81E-4BC5-B8AA-B5147BE3D244}"/>
    <cellStyle name="SAPBEXstdItem 2 21 3 2" xfId="29408" xr:uid="{3D9DC924-CB6A-48A7-8C4B-6DD918B6C182}"/>
    <cellStyle name="SAPBEXstdItem 2 21 4" xfId="25633" xr:uid="{88C5BCDC-5067-4756-8E98-DB7AA479B49E}"/>
    <cellStyle name="SAPBEXstdItem 2 21 5" xfId="46645" xr:uid="{4D170B0B-762D-444C-8F2A-AB1308D92F9B}"/>
    <cellStyle name="SAPBEXstdItem 2 22" xfId="4102" xr:uid="{E248C338-023E-40A4-8454-6B4448AD0845}"/>
    <cellStyle name="SAPBEXstdItem 2 22 2" xfId="5717" xr:uid="{A3F4C09C-7740-44C4-9011-6E1303A824E2}"/>
    <cellStyle name="SAPBEXstdItem 2 22 2 2" xfId="9486" xr:uid="{E00F3AA2-9BF3-4472-B0AE-B22BD601AED3}"/>
    <cellStyle name="SAPBEXstdItem 2 22 2 2 2" xfId="30976" xr:uid="{63F11EA5-14D5-49EF-8D88-D1724081934C}"/>
    <cellStyle name="SAPBEXstdItem 2 22 2 3" xfId="27207" xr:uid="{D0737284-70F1-4C7D-A5E4-39D5CEC96406}"/>
    <cellStyle name="SAPBEXstdItem 2 22 2 4" xfId="48382" xr:uid="{381595C8-3AFE-4166-818A-B593BF372EA2}"/>
    <cellStyle name="SAPBEXstdItem 2 22 3" xfId="7919" xr:uid="{D3FB9CEF-B298-48BF-B7E3-F1DEF866E0D9}"/>
    <cellStyle name="SAPBEXstdItem 2 22 3 2" xfId="29409" xr:uid="{36E1D26E-BF16-4162-A26E-7C5893466E28}"/>
    <cellStyle name="SAPBEXstdItem 2 22 4" xfId="25634" xr:uid="{02B3F40D-8608-44B2-98CE-5A990DA8E893}"/>
    <cellStyle name="SAPBEXstdItem 2 22 5" xfId="46646" xr:uid="{43D7ABE3-943D-49BA-9558-43EAFF1AA9C8}"/>
    <cellStyle name="SAPBEXstdItem 2 23" xfId="4103" xr:uid="{02DBCACC-5EFD-4098-AC59-DADE49C1781B}"/>
    <cellStyle name="SAPBEXstdItem 2 23 2" xfId="5718" xr:uid="{83A82788-3358-4BD2-A04E-8494C1B0A4AB}"/>
    <cellStyle name="SAPBEXstdItem 2 23 2 2" xfId="9487" xr:uid="{A60C61B7-130E-4E4A-B90D-F49DBEE2E911}"/>
    <cellStyle name="SAPBEXstdItem 2 23 2 2 2" xfId="30977" xr:uid="{C497098F-3F7B-4286-AC0F-60D2ED919B5D}"/>
    <cellStyle name="SAPBEXstdItem 2 23 2 3" xfId="27208" xr:uid="{4ED5865C-B714-4736-9F0A-71DF15CAEA6A}"/>
    <cellStyle name="SAPBEXstdItem 2 23 2 4" xfId="48383" xr:uid="{9CE10557-938D-41BE-B666-55E63C3EFEB1}"/>
    <cellStyle name="SAPBEXstdItem 2 23 3" xfId="7920" xr:uid="{02E4C6F7-026C-4506-921F-FEEA78301B4A}"/>
    <cellStyle name="SAPBEXstdItem 2 23 3 2" xfId="29410" xr:uid="{9D97B89E-B0D3-46B6-959D-C1BEDB316AE1}"/>
    <cellStyle name="SAPBEXstdItem 2 23 4" xfId="25635" xr:uid="{3B32B495-A215-456C-AB1D-560AFE60E7BF}"/>
    <cellStyle name="SAPBEXstdItem 2 23 5" xfId="46647" xr:uid="{A24DA710-9775-42CC-9C84-6AEDBA293F30}"/>
    <cellStyle name="SAPBEXstdItem 2 24" xfId="4104" xr:uid="{39162C0A-FE43-4BA2-A808-4641F6E71190}"/>
    <cellStyle name="SAPBEXstdItem 2 24 2" xfId="5719" xr:uid="{1576C51A-D26C-4CE1-B974-B5AA4F5D5126}"/>
    <cellStyle name="SAPBEXstdItem 2 24 2 2" xfId="9488" xr:uid="{278A370D-3FAB-42CF-8245-0C1FA9961196}"/>
    <cellStyle name="SAPBEXstdItem 2 24 2 2 2" xfId="30978" xr:uid="{4DDD42D5-00F8-4B5D-8673-03E289879D94}"/>
    <cellStyle name="SAPBEXstdItem 2 24 2 3" xfId="27209" xr:uid="{16EBD757-4761-4A96-BF80-74375E9643FB}"/>
    <cellStyle name="SAPBEXstdItem 2 24 2 4" xfId="48384" xr:uid="{94A53E7C-A56E-41FF-B648-DB37DAACAF62}"/>
    <cellStyle name="SAPBEXstdItem 2 24 3" xfId="7921" xr:uid="{2E027A28-B81F-466A-A59D-7AE25DB48B25}"/>
    <cellStyle name="SAPBEXstdItem 2 24 3 2" xfId="29411" xr:uid="{7C058756-0665-494A-B6A7-42F351C2B9B8}"/>
    <cellStyle name="SAPBEXstdItem 2 24 4" xfId="25636" xr:uid="{2DC0E14B-96BB-4F07-9F13-CA7541040A25}"/>
    <cellStyle name="SAPBEXstdItem 2 24 5" xfId="46648" xr:uid="{27C3CABB-D25D-4831-B9F7-30B781E9CAFD}"/>
    <cellStyle name="SAPBEXstdItem 2 25" xfId="4698" xr:uid="{CBB3C969-FE3B-4706-9134-642098661C4E}"/>
    <cellStyle name="SAPBEXstdItem 2 25 2" xfId="8467" xr:uid="{41C0D5E5-104A-4A77-8409-D9249F2839CD}"/>
    <cellStyle name="SAPBEXstdItem 2 25 2 2" xfId="29957" xr:uid="{386CD040-EB4A-4C6D-BF40-341E0B9F164A}"/>
    <cellStyle name="SAPBEXstdItem 2 25 3" xfId="26184" xr:uid="{840B24B2-602F-4DC1-B6C7-84774D4C2D98}"/>
    <cellStyle name="SAPBEXstdItem 2 25 4" xfId="47314" xr:uid="{51EA2F02-9E79-48CC-BA02-E72AAB893883}"/>
    <cellStyle name="SAPBEXstdItem 2 26" xfId="6571" xr:uid="{0AD5BC96-1E59-4A9A-B088-0D62058A8599}"/>
    <cellStyle name="SAPBEXstdItem 2 26 2" xfId="28060" xr:uid="{DB6BE7D0-C8F6-437D-9B09-DA5E2D113697}"/>
    <cellStyle name="SAPBEXstdItem 2 27" xfId="45578" xr:uid="{6D8FB85C-4000-49BB-AD89-4F4ED407AEEE}"/>
    <cellStyle name="SAPBEXstdItem 2 3" xfId="4105" xr:uid="{3AF5BA69-E0CB-4068-81D8-EF178C64AA1C}"/>
    <cellStyle name="SAPBEXstdItem 2 3 2" xfId="4106" xr:uid="{666A3959-8126-4F19-A9C2-5844701F0ACC}"/>
    <cellStyle name="SAPBEXstdItem 2 3 2 2" xfId="5721" xr:uid="{C6DA801D-97DB-433A-B1FB-13522D3672B3}"/>
    <cellStyle name="SAPBEXstdItem 2 3 2 2 2" xfId="9490" xr:uid="{EFC5B6AC-20CA-4648-BD3C-D2BFDF26690B}"/>
    <cellStyle name="SAPBEXstdItem 2 3 2 2 2 2" xfId="30980" xr:uid="{B0783275-37BC-4CF0-9689-5B3043A3704B}"/>
    <cellStyle name="SAPBEXstdItem 2 3 2 2 3" xfId="27211" xr:uid="{BCCEFEF4-E275-4CF9-9A07-2EA22DA2D6EA}"/>
    <cellStyle name="SAPBEXstdItem 2 3 2 2 4" xfId="48386" xr:uid="{B4060405-2502-4A5B-B7CE-C6C5CF864DF1}"/>
    <cellStyle name="SAPBEXstdItem 2 3 2 3" xfId="7923" xr:uid="{AB47D607-B1FB-4AAB-8932-BA1B2C72287B}"/>
    <cellStyle name="SAPBEXstdItem 2 3 2 3 2" xfId="29413" xr:uid="{9A7740E7-D5B2-4A02-BEA5-CBF826E188E3}"/>
    <cellStyle name="SAPBEXstdItem 2 3 2 4" xfId="25638" xr:uid="{A7158155-75E3-4428-BB50-067396184550}"/>
    <cellStyle name="SAPBEXstdItem 2 3 2 5" xfId="46650" xr:uid="{CC1DCF8B-6206-4331-84D0-BE0ED723AE6C}"/>
    <cellStyle name="SAPBEXstdItem 2 3 3" xfId="5720" xr:uid="{A1D5D63F-B597-4B6A-9047-FB0E5AEBD0B1}"/>
    <cellStyle name="SAPBEXstdItem 2 3 3 2" xfId="9489" xr:uid="{89A91F5C-5C6C-429F-82D9-1FFBD9DF85B0}"/>
    <cellStyle name="SAPBEXstdItem 2 3 3 2 2" xfId="30979" xr:uid="{04951C4A-C7BF-400E-924F-D3414AB09186}"/>
    <cellStyle name="SAPBEXstdItem 2 3 3 3" xfId="27210" xr:uid="{03AA48F5-E953-4944-93E1-E15D0DDFF691}"/>
    <cellStyle name="SAPBEXstdItem 2 3 3 4" xfId="48385" xr:uid="{1A5F8CB0-87BF-4F44-972F-5D98ECA7F731}"/>
    <cellStyle name="SAPBEXstdItem 2 3 4" xfId="7922" xr:uid="{8D00F46B-DE8D-4630-ACD1-C919D7DDC7BF}"/>
    <cellStyle name="SAPBEXstdItem 2 3 4 2" xfId="29412" xr:uid="{8C879FD0-2D73-4B0A-B220-21DC4D6784D2}"/>
    <cellStyle name="SAPBEXstdItem 2 3 5" xfId="25637" xr:uid="{4DC64967-79D2-467B-AFEA-098F4419D1F0}"/>
    <cellStyle name="SAPBEXstdItem 2 3 6" xfId="46649" xr:uid="{1A3111F2-1C68-44C5-812F-F5CEEFC8C275}"/>
    <cellStyle name="SAPBEXstdItem 2 4" xfId="4107" xr:uid="{7DD61643-C048-4BA7-BA7F-13108132227F}"/>
    <cellStyle name="SAPBEXstdItem 2 4 2" xfId="4108" xr:uid="{4A203B88-D45E-43BD-B79E-F032808EAE26}"/>
    <cellStyle name="SAPBEXstdItem 2 4 2 2" xfId="5723" xr:uid="{984AD5E8-4FC0-49A8-9F9D-408136B04DFA}"/>
    <cellStyle name="SAPBEXstdItem 2 4 2 2 2" xfId="9492" xr:uid="{36C4C45F-15AD-4E53-89A3-19BF3A56B535}"/>
    <cellStyle name="SAPBEXstdItem 2 4 2 2 2 2" xfId="30982" xr:uid="{DD0C3278-2CE4-47DB-B6EF-86FB4D65E790}"/>
    <cellStyle name="SAPBEXstdItem 2 4 2 2 3" xfId="27213" xr:uid="{537C69DE-E659-4544-B1D2-560F4766FD04}"/>
    <cellStyle name="SAPBEXstdItem 2 4 2 2 4" xfId="48388" xr:uid="{6624207C-0543-4854-AB0F-CB7D08C42D3A}"/>
    <cellStyle name="SAPBEXstdItem 2 4 2 3" xfId="7925" xr:uid="{2D273548-0BB4-4B7C-BFBB-CE8A4F48EEC4}"/>
    <cellStyle name="SAPBEXstdItem 2 4 2 3 2" xfId="29415" xr:uid="{C32DF3EA-6C61-46EB-BF36-CBADD63173A5}"/>
    <cellStyle name="SAPBEXstdItem 2 4 2 4" xfId="25640" xr:uid="{9ACF9C19-8380-43FE-9018-EBF74E43B84E}"/>
    <cellStyle name="SAPBEXstdItem 2 4 2 5" xfId="46652" xr:uid="{E08B5F43-719A-447A-B224-79B23FA04DAE}"/>
    <cellStyle name="SAPBEXstdItem 2 4 3" xfId="5722" xr:uid="{073E82BB-FBEA-4BB7-B7DF-69B3D9F70D75}"/>
    <cellStyle name="SAPBEXstdItem 2 4 3 2" xfId="9491" xr:uid="{62CB3DCB-F8CB-4353-BD6C-65CA2BCA7EFD}"/>
    <cellStyle name="SAPBEXstdItem 2 4 3 2 2" xfId="30981" xr:uid="{1F82DAFB-8A2F-4E03-BEA1-38074C64B3A5}"/>
    <cellStyle name="SAPBEXstdItem 2 4 3 3" xfId="27212" xr:uid="{793D78DE-51E2-455D-80DF-6F1AE87B0752}"/>
    <cellStyle name="SAPBEXstdItem 2 4 3 4" xfId="48387" xr:uid="{6B7A2798-C85E-459C-BFB9-7AAF5AE1E398}"/>
    <cellStyle name="SAPBEXstdItem 2 4 4" xfId="7924" xr:uid="{D2901552-B8CF-4353-A812-B2BBBFBF9271}"/>
    <cellStyle name="SAPBEXstdItem 2 4 4 2" xfId="29414" xr:uid="{E9F8407D-5E73-4A26-967B-991FFDD6CF3B}"/>
    <cellStyle name="SAPBEXstdItem 2 4 5" xfId="25639" xr:uid="{119D62B1-8A5D-43C2-A40E-FDEB2959892F}"/>
    <cellStyle name="SAPBEXstdItem 2 4 6" xfId="46651" xr:uid="{B906B98E-14A4-4C52-86C8-8BA407C21818}"/>
    <cellStyle name="SAPBEXstdItem 2 5" xfId="4109" xr:uid="{106AF229-95EF-47A4-84FB-B9F7B712C77D}"/>
    <cellStyle name="SAPBEXstdItem 2 5 2" xfId="4110" xr:uid="{5C639537-77C1-46EC-B3B0-31CAE02D04B5}"/>
    <cellStyle name="SAPBEXstdItem 2 5 2 2" xfId="5725" xr:uid="{10A52716-A44B-4B00-89BE-509E97E9280B}"/>
    <cellStyle name="SAPBEXstdItem 2 5 2 2 2" xfId="9494" xr:uid="{79057A1D-F0A7-48D1-B8A1-A998A82CFE3E}"/>
    <cellStyle name="SAPBEXstdItem 2 5 2 2 2 2" xfId="30984" xr:uid="{10E4A981-FC1D-42DD-A406-176DC33180C7}"/>
    <cellStyle name="SAPBEXstdItem 2 5 2 2 3" xfId="27215" xr:uid="{A8BF9122-CF97-4B51-AAB0-D144258FEB3B}"/>
    <cellStyle name="SAPBEXstdItem 2 5 2 2 4" xfId="48390" xr:uid="{81F952E5-0BEE-4AAE-A58D-BF938EAF2B6F}"/>
    <cellStyle name="SAPBEXstdItem 2 5 2 3" xfId="7927" xr:uid="{F98B0A98-641B-4596-A8A5-82DCBD77632B}"/>
    <cellStyle name="SAPBEXstdItem 2 5 2 3 2" xfId="29417" xr:uid="{648CD840-89F6-4461-9304-9E2FDCD364A4}"/>
    <cellStyle name="SAPBEXstdItem 2 5 2 4" xfId="25642" xr:uid="{EE9F3391-F435-49AE-8901-B4C211B59134}"/>
    <cellStyle name="SAPBEXstdItem 2 5 2 5" xfId="46654" xr:uid="{44DA3A88-74D1-4341-921F-FAD9C30B80A0}"/>
    <cellStyle name="SAPBEXstdItem 2 5 3" xfId="5724" xr:uid="{02C36952-C258-404E-880F-D15A0486BB8E}"/>
    <cellStyle name="SAPBEXstdItem 2 5 3 2" xfId="9493" xr:uid="{09B97310-1D8B-4B9A-9866-33F0E9CA6667}"/>
    <cellStyle name="SAPBEXstdItem 2 5 3 2 2" xfId="30983" xr:uid="{4DB55976-3B7B-4D82-AD60-2A7C18AE4EBB}"/>
    <cellStyle name="SAPBEXstdItem 2 5 3 3" xfId="27214" xr:uid="{78E0C46C-37B9-4398-ABDB-4EA886486EA5}"/>
    <cellStyle name="SAPBEXstdItem 2 5 3 4" xfId="48389" xr:uid="{E077BF3B-543B-48EA-8FC7-23B001220CB6}"/>
    <cellStyle name="SAPBEXstdItem 2 5 4" xfId="7926" xr:uid="{1F5965D2-C668-40C8-9629-2099500059A0}"/>
    <cellStyle name="SAPBEXstdItem 2 5 4 2" xfId="29416" xr:uid="{41B2B067-B8F5-4BB8-B7F4-AC940AE07374}"/>
    <cellStyle name="SAPBEXstdItem 2 5 5" xfId="25641" xr:uid="{2F337C91-4ED1-4A90-9E5F-00857AB9ED75}"/>
    <cellStyle name="SAPBEXstdItem 2 5 6" xfId="46653" xr:uid="{6FA5BB31-EADD-4BFA-8233-5B2A8DE9088F}"/>
    <cellStyle name="SAPBEXstdItem 2 6" xfId="4111" xr:uid="{C99C221B-A000-4E75-A29A-3EA3231A3756}"/>
    <cellStyle name="SAPBEXstdItem 2 6 2" xfId="4112" xr:uid="{E5470B2E-EA31-438F-998D-C024533C2163}"/>
    <cellStyle name="SAPBEXstdItem 2 6 2 2" xfId="5727" xr:uid="{06DA34D4-49E2-4975-867C-3BF549108983}"/>
    <cellStyle name="SAPBEXstdItem 2 6 2 2 2" xfId="9496" xr:uid="{2E402311-A288-4F59-B42A-F5CA2831D1C2}"/>
    <cellStyle name="SAPBEXstdItem 2 6 2 2 2 2" xfId="30986" xr:uid="{8F255E31-E9CF-470D-9873-554BA1560FB3}"/>
    <cellStyle name="SAPBEXstdItem 2 6 2 2 3" xfId="27217" xr:uid="{A969BD41-5E89-4E5D-AF61-F698780DDF94}"/>
    <cellStyle name="SAPBEXstdItem 2 6 2 2 4" xfId="48392" xr:uid="{4F401DF3-F9FE-4008-9A6A-1AE562A219A8}"/>
    <cellStyle name="SAPBEXstdItem 2 6 2 3" xfId="7929" xr:uid="{9DD10CE6-BA40-4A58-8AE9-00F889A635F1}"/>
    <cellStyle name="SAPBEXstdItem 2 6 2 3 2" xfId="29419" xr:uid="{EAE5C80E-616D-45E4-9CF4-C0EF8FDAFF1B}"/>
    <cellStyle name="SAPBEXstdItem 2 6 2 4" xfId="25644" xr:uid="{808B910F-FD16-43A7-8CCD-6E39349B124B}"/>
    <cellStyle name="SAPBEXstdItem 2 6 2 5" xfId="46656" xr:uid="{B0348C50-96A2-4780-9538-42C79C2CD108}"/>
    <cellStyle name="SAPBEXstdItem 2 6 3" xfId="5726" xr:uid="{015F6CFA-C4E7-4838-81F3-1D5D2A2D220F}"/>
    <cellStyle name="SAPBEXstdItem 2 6 3 2" xfId="9495" xr:uid="{514A97FB-ED84-4F39-B972-D9F4AEBB1408}"/>
    <cellStyle name="SAPBEXstdItem 2 6 3 2 2" xfId="30985" xr:uid="{E35AFC50-8E8F-4F4A-A83D-0DD664EC46D8}"/>
    <cellStyle name="SAPBEXstdItem 2 6 3 3" xfId="27216" xr:uid="{0DB6A42B-B996-44C1-BCE3-FA9F0CCDEC87}"/>
    <cellStyle name="SAPBEXstdItem 2 6 3 4" xfId="48391" xr:uid="{E0765ABA-9BBE-429A-BF6B-4C1720AB9BFF}"/>
    <cellStyle name="SAPBEXstdItem 2 6 4" xfId="7928" xr:uid="{A5C5F3F4-5BDB-4F1D-9243-200A9D796F11}"/>
    <cellStyle name="SAPBEXstdItem 2 6 4 2" xfId="29418" xr:uid="{79BACB3D-529E-4663-9AFB-04C3D8C36866}"/>
    <cellStyle name="SAPBEXstdItem 2 6 5" xfId="25643" xr:uid="{2B47C7B1-1EBB-4B05-A02C-39BB031CBB8C}"/>
    <cellStyle name="SAPBEXstdItem 2 6 6" xfId="46655" xr:uid="{E47F4B0E-3577-4BC7-93F0-CF317D979D82}"/>
    <cellStyle name="SAPBEXstdItem 2 7" xfId="4113" xr:uid="{321A8F52-7311-4026-90E3-CD34A58DCFAA}"/>
    <cellStyle name="SAPBEXstdItem 2 7 2" xfId="4114" xr:uid="{30CDCD26-8D72-43F4-9373-C8FB4BE5CFB3}"/>
    <cellStyle name="SAPBEXstdItem 2 7 2 2" xfId="5729" xr:uid="{F3C798A3-3A81-4174-A6CF-09162566953B}"/>
    <cellStyle name="SAPBEXstdItem 2 7 2 2 2" xfId="9498" xr:uid="{E6B4E857-A173-45CA-BB43-9405B2D6B8D1}"/>
    <cellStyle name="SAPBEXstdItem 2 7 2 2 2 2" xfId="30988" xr:uid="{5CDFF327-C192-4FF6-A006-C65F19DE2B56}"/>
    <cellStyle name="SAPBEXstdItem 2 7 2 2 3" xfId="27219" xr:uid="{5BAD354B-EAAA-43A4-9C51-4924C5D8D291}"/>
    <cellStyle name="SAPBEXstdItem 2 7 2 2 4" xfId="48394" xr:uid="{728CB2FA-8B09-4B54-B2A4-1044B348A685}"/>
    <cellStyle name="SAPBEXstdItem 2 7 2 3" xfId="7931" xr:uid="{529BF14A-58D4-4B5D-A4F5-C3AC137EB462}"/>
    <cellStyle name="SAPBEXstdItem 2 7 2 3 2" xfId="29421" xr:uid="{9FE09161-6AC3-4731-A624-653997B89A61}"/>
    <cellStyle name="SAPBEXstdItem 2 7 2 4" xfId="25646" xr:uid="{39970FE2-1F08-4A29-A663-5A9B0DF973F2}"/>
    <cellStyle name="SAPBEXstdItem 2 7 2 5" xfId="46658" xr:uid="{F9C70D13-2132-4841-A707-2A2F4BCBB4DA}"/>
    <cellStyle name="SAPBEXstdItem 2 7 3" xfId="5728" xr:uid="{C2010650-FE1D-4244-9176-366623C01DD7}"/>
    <cellStyle name="SAPBEXstdItem 2 7 3 2" xfId="9497" xr:uid="{DEAB33D4-8BCB-4DE8-9835-924C11D18228}"/>
    <cellStyle name="SAPBEXstdItem 2 7 3 2 2" xfId="30987" xr:uid="{B8A12061-8D9D-46DB-9CA1-AF62DE0D1270}"/>
    <cellStyle name="SAPBEXstdItem 2 7 3 3" xfId="27218" xr:uid="{3FC2173A-5CF7-4FB9-8985-0C12C03A4A50}"/>
    <cellStyle name="SAPBEXstdItem 2 7 3 4" xfId="48393" xr:uid="{6BAF2532-FB5D-457F-83F0-53A93074E2BD}"/>
    <cellStyle name="SAPBEXstdItem 2 7 4" xfId="7930" xr:uid="{0679CF05-2234-47DC-84D2-B72844957016}"/>
    <cellStyle name="SAPBEXstdItem 2 7 4 2" xfId="29420" xr:uid="{D52BA54D-2BA9-4C86-8C91-920547D21C13}"/>
    <cellStyle name="SAPBEXstdItem 2 7 5" xfId="25645" xr:uid="{C86F6A2E-EA4C-4D51-A0C0-F569BF9BD6D0}"/>
    <cellStyle name="SAPBEXstdItem 2 7 6" xfId="46657" xr:uid="{A33C5BF2-046D-4CC3-9ABC-E0DAD0A7FB38}"/>
    <cellStyle name="SAPBEXstdItem 2 8" xfId="4115" xr:uid="{342C2AB5-D358-4FFC-A04A-A859D7B593FF}"/>
    <cellStyle name="SAPBEXstdItem 2 8 2" xfId="4116" xr:uid="{26041F61-7A5B-4953-B959-0D5DB80AE128}"/>
    <cellStyle name="SAPBEXstdItem 2 8 2 2" xfId="5731" xr:uid="{80565AB0-4F52-4F69-BDCB-189BA1A2F72A}"/>
    <cellStyle name="SAPBEXstdItem 2 8 2 2 2" xfId="9500" xr:uid="{A4ED1949-A972-48B5-B015-852C5019D2C7}"/>
    <cellStyle name="SAPBEXstdItem 2 8 2 2 2 2" xfId="30990" xr:uid="{475BDCC8-C5FE-4CB1-AD84-44096FE15167}"/>
    <cellStyle name="SAPBEXstdItem 2 8 2 2 3" xfId="27221" xr:uid="{36D0208B-8332-4CE3-AAB2-ECF93DB45912}"/>
    <cellStyle name="SAPBEXstdItem 2 8 2 2 4" xfId="48396" xr:uid="{861F4191-6A10-4FF8-B220-469D03C825BE}"/>
    <cellStyle name="SAPBEXstdItem 2 8 2 3" xfId="7933" xr:uid="{A0D61B58-3753-4BDC-AA9F-EC9B76E7574C}"/>
    <cellStyle name="SAPBEXstdItem 2 8 2 3 2" xfId="29423" xr:uid="{E9488900-AA6D-4FAB-BB3D-3B389EA95D92}"/>
    <cellStyle name="SAPBEXstdItem 2 8 2 4" xfId="25648" xr:uid="{03AC64C3-B986-48D6-9B83-BF8B06FA0833}"/>
    <cellStyle name="SAPBEXstdItem 2 8 2 5" xfId="46660" xr:uid="{C7DC3797-C0F0-4A63-852E-BC5145E5BFD4}"/>
    <cellStyle name="SAPBEXstdItem 2 8 3" xfId="5730" xr:uid="{16EBD19A-504C-4EAA-81A3-0E410A3AD6C0}"/>
    <cellStyle name="SAPBEXstdItem 2 8 3 2" xfId="9499" xr:uid="{C67A9B98-447D-4F5C-B878-52A3EE5A2536}"/>
    <cellStyle name="SAPBEXstdItem 2 8 3 2 2" xfId="30989" xr:uid="{98E5C3B3-F326-4865-A6F3-F85186319EED}"/>
    <cellStyle name="SAPBEXstdItem 2 8 3 3" xfId="27220" xr:uid="{241669DB-EB53-4F67-B605-09077B14BCB6}"/>
    <cellStyle name="SAPBEXstdItem 2 8 3 4" xfId="48395" xr:uid="{484204AF-FC59-45FD-B943-EE080DB3F4EA}"/>
    <cellStyle name="SAPBEXstdItem 2 8 4" xfId="7932" xr:uid="{3749B176-301F-43E0-808A-83985BDC5527}"/>
    <cellStyle name="SAPBEXstdItem 2 8 4 2" xfId="29422" xr:uid="{6AEEBC96-EC1E-41B5-8965-88DD6AF5BEC1}"/>
    <cellStyle name="SAPBEXstdItem 2 8 5" xfId="25647" xr:uid="{1959A33E-20DB-4EAC-9B51-A19D67AF8783}"/>
    <cellStyle name="SAPBEXstdItem 2 8 6" xfId="46659" xr:uid="{0D0C74B2-CA12-4DF6-B63F-272DF1810433}"/>
    <cellStyle name="SAPBEXstdItem 2 9" xfId="4117" xr:uid="{B2BD70AD-5AF0-43F1-8DC6-E0174422C233}"/>
    <cellStyle name="SAPBEXstdItem 2 9 2" xfId="4118" xr:uid="{02E40D68-F830-4C74-8EA7-FD68F63E1B88}"/>
    <cellStyle name="SAPBEXstdItem 2 9 2 2" xfId="5733" xr:uid="{EF794516-6612-4C46-B1FC-B071EC57BC7B}"/>
    <cellStyle name="SAPBEXstdItem 2 9 2 2 2" xfId="9502" xr:uid="{D88A313E-7364-4C70-BE1B-4FBE0F5FEC76}"/>
    <cellStyle name="SAPBEXstdItem 2 9 2 2 2 2" xfId="30992" xr:uid="{2BA7B797-561C-4599-9AC2-36D502067429}"/>
    <cellStyle name="SAPBEXstdItem 2 9 2 2 3" xfId="27223" xr:uid="{391BF6C7-82DA-48CC-83ED-8B89E2CF2FC2}"/>
    <cellStyle name="SAPBEXstdItem 2 9 2 2 4" xfId="48398" xr:uid="{22A2F63D-FFD8-473B-B706-80D63F0B4632}"/>
    <cellStyle name="SAPBEXstdItem 2 9 2 3" xfId="7935" xr:uid="{0113361A-29EC-42D5-8599-DBDF0EBDB338}"/>
    <cellStyle name="SAPBEXstdItem 2 9 2 3 2" xfId="29425" xr:uid="{689B85D1-AE7F-4BA4-BB7C-F4A017A93CAB}"/>
    <cellStyle name="SAPBEXstdItem 2 9 2 4" xfId="25650" xr:uid="{BD896556-760E-4517-A36F-FC8611488303}"/>
    <cellStyle name="SAPBEXstdItem 2 9 2 5" xfId="46662" xr:uid="{B39794EF-EC8A-4C72-A849-24135256176F}"/>
    <cellStyle name="SAPBEXstdItem 2 9 3" xfId="5732" xr:uid="{541D42EF-0971-4C18-9B16-311A189FC451}"/>
    <cellStyle name="SAPBEXstdItem 2 9 3 2" xfId="9501" xr:uid="{E06BA4F6-90A1-4EF2-A6A0-2DD7D00B80D6}"/>
    <cellStyle name="SAPBEXstdItem 2 9 3 2 2" xfId="30991" xr:uid="{F9DF2FAB-4CB9-4C90-B974-7CB71DC32AF2}"/>
    <cellStyle name="SAPBEXstdItem 2 9 3 3" xfId="27222" xr:uid="{6F71F8C0-56DE-437A-832A-2C1554CC6436}"/>
    <cellStyle name="SAPBEXstdItem 2 9 3 4" xfId="48397" xr:uid="{CCE55E54-09E8-48C2-A57F-8FB8646FDDDD}"/>
    <cellStyle name="SAPBEXstdItem 2 9 4" xfId="7934" xr:uid="{49E0DBEF-1B81-46EA-88AF-63F8093E7A53}"/>
    <cellStyle name="SAPBEXstdItem 2 9 4 2" xfId="29424" xr:uid="{5D5A4BC0-C743-4A2B-A176-BA3480C8DC2D}"/>
    <cellStyle name="SAPBEXstdItem 2 9 5" xfId="25649" xr:uid="{881F1A24-D06A-4763-A613-A0EE4DACBA33}"/>
    <cellStyle name="SAPBEXstdItem 2 9 6" xfId="46661" xr:uid="{C0FEDCD4-ADD7-4081-BFB5-908DC50BF93B}"/>
    <cellStyle name="SAPBEXstdItem 20" xfId="4119" xr:uid="{6F36F172-790A-4AEF-927F-E5891BC41BB5}"/>
    <cellStyle name="SAPBEXstdItem 20 2" xfId="5734" xr:uid="{DE6606F9-09D5-44AB-893B-1E6441BA78F6}"/>
    <cellStyle name="SAPBEXstdItem 20 2 2" xfId="9503" xr:uid="{5B55B353-4880-48D1-A0F1-FDDBE0AAA71A}"/>
    <cellStyle name="SAPBEXstdItem 20 2 2 2" xfId="30993" xr:uid="{380659FD-CCB8-4422-B311-5C7122542641}"/>
    <cellStyle name="SAPBEXstdItem 20 2 3" xfId="27224" xr:uid="{BCE90C28-2DA8-44CB-8686-B1AD3B7D3103}"/>
    <cellStyle name="SAPBEXstdItem 20 2 4" xfId="48399" xr:uid="{91B7F7EB-B7CB-4B95-84BA-322A84ECA7B4}"/>
    <cellStyle name="SAPBEXstdItem 20 3" xfId="7936" xr:uid="{E68E0665-2B05-411E-AFC7-B890AB278C0A}"/>
    <cellStyle name="SAPBEXstdItem 20 3 2" xfId="29426" xr:uid="{F655E25E-21D3-4D7C-AFD7-00F477D30266}"/>
    <cellStyle name="SAPBEXstdItem 20 4" xfId="25651" xr:uid="{EE760EDA-A05A-4EF4-836A-F8FA8598CE61}"/>
    <cellStyle name="SAPBEXstdItem 20 5" xfId="46663" xr:uid="{EE16A104-31A7-4124-AB3B-B291FDF86E57}"/>
    <cellStyle name="SAPBEXstdItem 21" xfId="4120" xr:uid="{867E08A8-71F8-4DFE-B26B-514C2158FA67}"/>
    <cellStyle name="SAPBEXstdItem 21 2" xfId="5735" xr:uid="{45BAC7C5-C47D-4D74-997C-1730A4C01435}"/>
    <cellStyle name="SAPBEXstdItem 21 2 2" xfId="9504" xr:uid="{C6CEF2FA-781E-4848-B42E-92BCD7ACD1C4}"/>
    <cellStyle name="SAPBEXstdItem 21 2 2 2" xfId="30994" xr:uid="{A41DF114-3D86-488A-999F-DE3C829B8912}"/>
    <cellStyle name="SAPBEXstdItem 21 2 3" xfId="27225" xr:uid="{83268D03-4DE9-4A91-A5F7-6CD061F54AD6}"/>
    <cellStyle name="SAPBEXstdItem 21 2 4" xfId="48400" xr:uid="{60C46BC1-A88B-4034-A5B1-9E240A2D2C4F}"/>
    <cellStyle name="SAPBEXstdItem 21 3" xfId="7937" xr:uid="{69D112AE-3113-4DB2-AD7F-F9BC22179C54}"/>
    <cellStyle name="SAPBEXstdItem 21 3 2" xfId="29427" xr:uid="{6690EAD6-0132-428A-B264-79289EC9FAA1}"/>
    <cellStyle name="SAPBEXstdItem 21 4" xfId="25652" xr:uid="{698D88FD-CB1D-4BE2-B689-9B6CFE39A751}"/>
    <cellStyle name="SAPBEXstdItem 21 5" xfId="46664" xr:uid="{30427476-EA5A-4ECF-9919-2B7629EE16F8}"/>
    <cellStyle name="SAPBEXstdItem 22" xfId="4121" xr:uid="{FAD1FAD9-DA03-48FD-867E-13F5FD0B00D3}"/>
    <cellStyle name="SAPBEXstdItem 22 2" xfId="5736" xr:uid="{2AC6AB8B-28D2-4B9C-B1A2-345D2B0AB480}"/>
    <cellStyle name="SAPBEXstdItem 22 2 2" xfId="9505" xr:uid="{7D91FD9A-3084-408D-AD67-C0FB01358975}"/>
    <cellStyle name="SAPBEXstdItem 22 2 2 2" xfId="30995" xr:uid="{77D11DCF-A591-416F-8A40-F16C8CDB0E7A}"/>
    <cellStyle name="SAPBEXstdItem 22 2 3" xfId="27226" xr:uid="{BB13AACA-CA43-4CD7-AAE6-0CE7CE80F241}"/>
    <cellStyle name="SAPBEXstdItem 22 2 4" xfId="48401" xr:uid="{E259ED58-87DF-4E25-9E4A-026328B7D061}"/>
    <cellStyle name="SAPBEXstdItem 22 3" xfId="7938" xr:uid="{64B916FC-CB93-4207-96CA-5C6042CBB0A2}"/>
    <cellStyle name="SAPBEXstdItem 22 3 2" xfId="29428" xr:uid="{B02FCBAB-92E2-4E0D-B360-9A9D8B637522}"/>
    <cellStyle name="SAPBEXstdItem 22 4" xfId="25653" xr:uid="{54DEF63A-FB64-4EAD-9B2A-5BC1236044F4}"/>
    <cellStyle name="SAPBEXstdItem 22 5" xfId="46665" xr:uid="{0D45A2CE-77D9-47B4-885B-AF70DA695AAA}"/>
    <cellStyle name="SAPBEXstdItem 23" xfId="4122" xr:uid="{691C0E8B-2C46-476D-9FE4-93E480508EDD}"/>
    <cellStyle name="SAPBEXstdItem 23 2" xfId="5737" xr:uid="{D191689C-E974-44A2-AE21-ADAB40BA4D0A}"/>
    <cellStyle name="SAPBEXstdItem 23 2 2" xfId="9506" xr:uid="{295E5474-7166-4B2D-9742-B93EB41D1588}"/>
    <cellStyle name="SAPBEXstdItem 23 2 2 2" xfId="30996" xr:uid="{24E27691-5FC0-4B31-8A36-398719154AF5}"/>
    <cellStyle name="SAPBEXstdItem 23 2 3" xfId="27227" xr:uid="{B11D05AF-B729-4259-BA61-D913C6D2185F}"/>
    <cellStyle name="SAPBEXstdItem 23 2 4" xfId="48402" xr:uid="{AD4B4162-27B3-45A1-BF7D-800421956BAB}"/>
    <cellStyle name="SAPBEXstdItem 23 3" xfId="7939" xr:uid="{0CF6FB12-F4F0-4EB7-9C5A-47B1254741C6}"/>
    <cellStyle name="SAPBEXstdItem 23 3 2" xfId="29429" xr:uid="{F6DAD841-B12C-4AAE-BA11-EAEBF8CAD054}"/>
    <cellStyle name="SAPBEXstdItem 23 4" xfId="25654" xr:uid="{CF364AEA-FE16-47ED-B451-802F973CCE2B}"/>
    <cellStyle name="SAPBEXstdItem 23 5" xfId="46666" xr:uid="{3FD8B4B7-D562-4E6C-82EA-B09240429664}"/>
    <cellStyle name="SAPBEXstdItem 24" xfId="4123" xr:uid="{F51E9537-D86C-4C39-9A0A-122D753EBD22}"/>
    <cellStyle name="SAPBEXstdItem 24 2" xfId="5738" xr:uid="{30A6A49B-B5E5-4159-A297-EFDA31184E38}"/>
    <cellStyle name="SAPBEXstdItem 24 2 2" xfId="9507" xr:uid="{0540D520-3B6D-47D7-B105-B1BA8DE80A85}"/>
    <cellStyle name="SAPBEXstdItem 24 2 2 2" xfId="30997" xr:uid="{8E4D40C9-C42F-4FCD-8B1A-B8369D220182}"/>
    <cellStyle name="SAPBEXstdItem 24 2 3" xfId="27228" xr:uid="{C38DB3DE-9656-4524-9C24-4716FDEEE21D}"/>
    <cellStyle name="SAPBEXstdItem 24 2 4" xfId="48403" xr:uid="{A267A81E-EFC0-4E91-9190-569C326C67BC}"/>
    <cellStyle name="SAPBEXstdItem 24 3" xfId="7940" xr:uid="{6DBCFBFB-9254-4380-9B96-A56220799A0E}"/>
    <cellStyle name="SAPBEXstdItem 24 3 2" xfId="29430" xr:uid="{D2F00EFF-0C0D-4E52-A0BA-E7F93C33BFB5}"/>
    <cellStyle name="SAPBEXstdItem 24 4" xfId="25655" xr:uid="{499ECA4C-8332-44E6-851C-A336841556F6}"/>
    <cellStyle name="SAPBEXstdItem 24 5" xfId="46667" xr:uid="{56AE3FB3-19E3-4A07-B2C3-57A51C5A595E}"/>
    <cellStyle name="SAPBEXstdItem 25" xfId="4124" xr:uid="{6A587346-31E3-47A0-9D89-D9193AEF508A}"/>
    <cellStyle name="SAPBEXstdItem 25 2" xfId="5739" xr:uid="{B3BB0DEB-1C3C-4E42-9727-AF43B45087F7}"/>
    <cellStyle name="SAPBEXstdItem 25 2 2" xfId="9508" xr:uid="{6D9B3A57-D0E7-4396-A2A5-EEEE4D62C11B}"/>
    <cellStyle name="SAPBEXstdItem 25 2 2 2" xfId="30998" xr:uid="{F4545BCF-916E-44F6-AF2F-B1624BD9C2B5}"/>
    <cellStyle name="SAPBEXstdItem 25 2 3" xfId="27229" xr:uid="{F70AEAC6-2ED9-4F8B-BDA9-6342B8C839C9}"/>
    <cellStyle name="SAPBEXstdItem 25 2 4" xfId="48404" xr:uid="{8F580D07-C4B0-4535-90FA-B225DE01F3D4}"/>
    <cellStyle name="SAPBEXstdItem 25 3" xfId="7941" xr:uid="{E8462925-B824-4F1F-8B97-724AD2D9FC64}"/>
    <cellStyle name="SAPBEXstdItem 25 3 2" xfId="29431" xr:uid="{78BD4FED-05CD-416B-9AC2-A3C868890067}"/>
    <cellStyle name="SAPBEXstdItem 25 4" xfId="25656" xr:uid="{E5EEEDF8-0348-4F9E-9BD2-2DB417FD28FA}"/>
    <cellStyle name="SAPBEXstdItem 25 5" xfId="46668" xr:uid="{38478363-1CFE-49AF-AA36-0769427D633E}"/>
    <cellStyle name="SAPBEXstdItem 26" xfId="4125" xr:uid="{9BC40F58-AD85-4F1B-8FF3-8DDD6C8C833E}"/>
    <cellStyle name="SAPBEXstdItem 26 2" xfId="5740" xr:uid="{C38E4B2C-9A56-4AEE-BD8E-A6FA4356E903}"/>
    <cellStyle name="SAPBEXstdItem 26 2 2" xfId="9509" xr:uid="{2298BB91-BE43-4057-A6DC-371E63CE157B}"/>
    <cellStyle name="SAPBEXstdItem 26 2 2 2" xfId="30999" xr:uid="{502B4899-89DD-477E-853D-63B7A8738D21}"/>
    <cellStyle name="SAPBEXstdItem 26 2 3" xfId="27230" xr:uid="{E03A8C61-11E3-4FB8-AB53-46408C3791FC}"/>
    <cellStyle name="SAPBEXstdItem 26 2 4" xfId="48405" xr:uid="{ABAD5721-B7D1-4AF9-BE66-416C1C98B7DE}"/>
    <cellStyle name="SAPBEXstdItem 26 3" xfId="7942" xr:uid="{9388DF66-4322-47CC-9AE1-FC5AAE2CAFB5}"/>
    <cellStyle name="SAPBEXstdItem 26 3 2" xfId="29432" xr:uid="{D254EA08-DCC8-4F1D-B3C4-527F00AAB5F8}"/>
    <cellStyle name="SAPBEXstdItem 26 4" xfId="25657" xr:uid="{3F9AD546-D874-4FDF-9FD5-C4A50A1AE80D}"/>
    <cellStyle name="SAPBEXstdItem 26 5" xfId="46669" xr:uid="{D46F7BB8-36C4-4B7F-B93C-B37369F01606}"/>
    <cellStyle name="SAPBEXstdItem 27" xfId="4913" xr:uid="{4133313B-14AA-4AD9-8F84-13F2FA5551F4}"/>
    <cellStyle name="SAPBEXstdItem 27 2" xfId="8680" xr:uid="{28556B3D-9ADE-4DFE-8495-E20E38E75D9C}"/>
    <cellStyle name="SAPBEXstdItem 27 2 2" xfId="30170" xr:uid="{94BC0437-7758-41BF-ABDF-DE17AF957A3B}"/>
    <cellStyle name="SAPBEXstdItem 27 3" xfId="26400" xr:uid="{124DBFE6-ECCB-4EF8-A1E3-95021DFD4544}"/>
    <cellStyle name="SAPBEXstdItem 27 4" xfId="47313" xr:uid="{322DC66F-6990-4B3E-B5BF-2B98CD8F637E}"/>
    <cellStyle name="SAPBEXstdItem 28" xfId="7371" xr:uid="{BEABB8A2-BFF8-4FC9-8C45-11C9E779B5E1}"/>
    <cellStyle name="SAPBEXstdItem 28 2" xfId="28861" xr:uid="{42FFCA77-864F-47B8-A82F-76C9A3113D27}"/>
    <cellStyle name="SAPBEXstdItem 29" xfId="45577" xr:uid="{9889007C-31E2-4603-A6C1-28BF4276F31E}"/>
    <cellStyle name="SAPBEXstdItem 3" xfId="4126" xr:uid="{13A5F409-A565-473A-BB7C-30FC5F32D7CE}"/>
    <cellStyle name="SAPBEXstdItem 3 10" xfId="7943" xr:uid="{12B22934-E62D-40EB-92F2-E036BCFAB9DC}"/>
    <cellStyle name="SAPBEXstdItem 3 10 2" xfId="29433" xr:uid="{7BCE59E9-9B95-4C16-98A6-D1B32B3F139D}"/>
    <cellStyle name="SAPBEXstdItem 3 11" xfId="25658" xr:uid="{E2FBBFB0-0690-4CD5-A965-970084A11E41}"/>
    <cellStyle name="SAPBEXstdItem 3 12" xfId="46670" xr:uid="{3E61BDD6-6936-4A55-9816-9B8FC477AEE1}"/>
    <cellStyle name="SAPBEXstdItem 3 2" xfId="4127" xr:uid="{BC94D9AA-F872-47DF-820F-132EF61131A0}"/>
    <cellStyle name="SAPBEXstdItem 3 2 2" xfId="5742" xr:uid="{8F986473-C7D2-4C61-BF37-532236BCD150}"/>
    <cellStyle name="SAPBEXstdItem 3 2 2 2" xfId="9511" xr:uid="{C3866C5F-6C1D-4EB8-9F7F-A1734FDBF425}"/>
    <cellStyle name="SAPBEXstdItem 3 2 2 2 2" xfId="31001" xr:uid="{297CF046-8B8D-4F02-AF84-379997648542}"/>
    <cellStyle name="SAPBEXstdItem 3 2 2 3" xfId="27232" xr:uid="{95E404AC-D468-461A-9583-BA7586BF181E}"/>
    <cellStyle name="SAPBEXstdItem 3 2 2 4" xfId="48407" xr:uid="{0E468168-8F4A-4EA2-A08A-F986ACD6DAC5}"/>
    <cellStyle name="SAPBEXstdItem 3 2 3" xfId="7944" xr:uid="{95E507DB-5DFA-4917-9ACC-7B88539E947E}"/>
    <cellStyle name="SAPBEXstdItem 3 2 3 2" xfId="29434" xr:uid="{CBF2DE46-AAC4-4EA9-AC77-664B8EB477B9}"/>
    <cellStyle name="SAPBEXstdItem 3 2 4" xfId="25659" xr:uid="{B5E3ECF6-082E-4B57-BF71-ED4F09A08FA8}"/>
    <cellStyle name="SAPBEXstdItem 3 2 5" xfId="46671" xr:uid="{0BE726E9-380F-4470-859A-5672F1416FBB}"/>
    <cellStyle name="SAPBEXstdItem 3 3" xfId="4128" xr:uid="{6D9F12F2-8BCD-402D-99FB-82AB7632CAB9}"/>
    <cellStyle name="SAPBEXstdItem 3 3 2" xfId="5743" xr:uid="{F187681C-32DF-4BAB-A214-836509A0763C}"/>
    <cellStyle name="SAPBEXstdItem 3 3 2 2" xfId="9512" xr:uid="{8F512AA3-F4DC-4F86-B59B-F1B147EAB628}"/>
    <cellStyle name="SAPBEXstdItem 3 3 2 2 2" xfId="31002" xr:uid="{0448C284-22FC-426A-A718-94B1A8707ED7}"/>
    <cellStyle name="SAPBEXstdItem 3 3 2 3" xfId="27233" xr:uid="{6816B835-CE40-42E2-BE27-26BA3F0D0FDB}"/>
    <cellStyle name="SAPBEXstdItem 3 3 2 4" xfId="48408" xr:uid="{9FB227D2-6053-4632-86C8-78F54367A212}"/>
    <cellStyle name="SAPBEXstdItem 3 3 3" xfId="7945" xr:uid="{61B69B55-4C01-4BDF-8CA4-C8268A489B9C}"/>
    <cellStyle name="SAPBEXstdItem 3 3 3 2" xfId="29435" xr:uid="{4603F600-6A74-467C-A36E-B1E616DB87C5}"/>
    <cellStyle name="SAPBEXstdItem 3 3 4" xfId="25660" xr:uid="{8B897AF2-4A81-429B-90D9-0C957940DEA8}"/>
    <cellStyle name="SAPBEXstdItem 3 3 5" xfId="46672" xr:uid="{B6415F69-EF7B-4783-A7C6-A9B5FAE9C0C1}"/>
    <cellStyle name="SAPBEXstdItem 3 4" xfId="4129" xr:uid="{2D6DD8D7-1837-4D35-85BD-9D2CDF0B65AB}"/>
    <cellStyle name="SAPBEXstdItem 3 4 2" xfId="5744" xr:uid="{8980692E-4B29-4883-9BD1-C0D98323A6CD}"/>
    <cellStyle name="SAPBEXstdItem 3 4 2 2" xfId="9513" xr:uid="{337B9173-6352-43B7-B242-6DB291E177C6}"/>
    <cellStyle name="SAPBEXstdItem 3 4 2 2 2" xfId="31003" xr:uid="{2E9FE5CC-C021-4CB2-8677-E451EAFC9545}"/>
    <cellStyle name="SAPBEXstdItem 3 4 2 3" xfId="27234" xr:uid="{5AA7CB29-C8E0-45DA-9C2B-916EE5C7AD9A}"/>
    <cellStyle name="SAPBEXstdItem 3 4 2 4" xfId="48409" xr:uid="{7872EF63-0C54-455F-A818-DD1289149CD8}"/>
    <cellStyle name="SAPBEXstdItem 3 4 3" xfId="7946" xr:uid="{E33A71FC-3296-4A5B-8634-ADA2351D0CF4}"/>
    <cellStyle name="SAPBEXstdItem 3 4 3 2" xfId="29436" xr:uid="{25091475-5434-4B4D-9EA2-465B7233839A}"/>
    <cellStyle name="SAPBEXstdItem 3 4 4" xfId="25661" xr:uid="{C6D7826B-E5EB-471E-99B5-F072B21BC4FA}"/>
    <cellStyle name="SAPBEXstdItem 3 4 5" xfId="46673" xr:uid="{FF4516C1-A73B-486D-BA7B-DDBAEAD01A5B}"/>
    <cellStyle name="SAPBEXstdItem 3 5" xfId="4130" xr:uid="{FC8BB26D-F5B8-467E-840A-7012FB6A189C}"/>
    <cellStyle name="SAPBEXstdItem 3 5 2" xfId="5745" xr:uid="{BE41FE02-9C2C-405A-AFCF-5B8AB437AB5C}"/>
    <cellStyle name="SAPBEXstdItem 3 5 2 2" xfId="9514" xr:uid="{7763B8E6-AC9E-4FE9-A2B4-2CF235E0FD9B}"/>
    <cellStyle name="SAPBEXstdItem 3 5 2 2 2" xfId="31004" xr:uid="{7F12321A-4470-47D4-A7DA-2FDC4E37BFB7}"/>
    <cellStyle name="SAPBEXstdItem 3 5 2 3" xfId="27235" xr:uid="{E36C1120-E45F-4C46-9677-81E6B1BB4040}"/>
    <cellStyle name="SAPBEXstdItem 3 5 2 4" xfId="48410" xr:uid="{9CFA5383-A0AE-4A01-8F94-EB990C94EE9D}"/>
    <cellStyle name="SAPBEXstdItem 3 5 3" xfId="7947" xr:uid="{5648BC00-726C-4669-9C18-019719669A6D}"/>
    <cellStyle name="SAPBEXstdItem 3 5 3 2" xfId="29437" xr:uid="{5D57BED9-7394-44B2-876C-0737B20CCC8E}"/>
    <cellStyle name="SAPBEXstdItem 3 5 4" xfId="25662" xr:uid="{2E1F8B51-98B2-4466-B172-4082F79B17E2}"/>
    <cellStyle name="SAPBEXstdItem 3 5 5" xfId="46674" xr:uid="{693358B8-8AA4-4DE2-9EAF-E328DC9F7B61}"/>
    <cellStyle name="SAPBEXstdItem 3 6" xfId="4131" xr:uid="{3DB1AAB0-C22A-42FD-BB16-D1CFD7386D7A}"/>
    <cellStyle name="SAPBEXstdItem 3 6 2" xfId="5746" xr:uid="{74324E21-93FC-40D5-9252-98221A21949F}"/>
    <cellStyle name="SAPBEXstdItem 3 6 2 2" xfId="9515" xr:uid="{F2498D6E-AFBC-43DF-885A-EFFD2D36C1B4}"/>
    <cellStyle name="SAPBEXstdItem 3 6 2 2 2" xfId="31005" xr:uid="{88C0F31F-A9E1-4476-BB32-B86C82838883}"/>
    <cellStyle name="SAPBEXstdItem 3 6 2 3" xfId="27236" xr:uid="{0A4C5D5B-E2D9-4D20-AD21-C8E02D819AA1}"/>
    <cellStyle name="SAPBEXstdItem 3 6 2 4" xfId="48411" xr:uid="{B509D387-ECDE-4CFA-A034-C2D188D2A575}"/>
    <cellStyle name="SAPBEXstdItem 3 6 3" xfId="7948" xr:uid="{3CB69A06-E431-4D58-ADF6-FB7E99156393}"/>
    <cellStyle name="SAPBEXstdItem 3 6 3 2" xfId="29438" xr:uid="{1617ECC8-043A-4959-9BD6-6A53D5E34ABC}"/>
    <cellStyle name="SAPBEXstdItem 3 6 4" xfId="25663" xr:uid="{724C42FB-8FDF-4DF5-A4AC-18F09E81D1C0}"/>
    <cellStyle name="SAPBEXstdItem 3 6 5" xfId="46675" xr:uid="{7A095A82-E947-4CE1-82FD-CC785B6E0992}"/>
    <cellStyle name="SAPBEXstdItem 3 7" xfId="4132" xr:uid="{27BD2096-343E-4797-B391-2BD291BF3AEC}"/>
    <cellStyle name="SAPBEXstdItem 3 7 2" xfId="5747" xr:uid="{FA02BD88-F4B7-4CA2-85CC-D45CB768CA08}"/>
    <cellStyle name="SAPBEXstdItem 3 7 2 2" xfId="9516" xr:uid="{FDB713DA-9C3B-4F99-9883-C352AF06246A}"/>
    <cellStyle name="SAPBEXstdItem 3 7 2 2 2" xfId="31006" xr:uid="{E7AAA736-6EE0-43D9-AE68-FEB3EDE76817}"/>
    <cellStyle name="SAPBEXstdItem 3 7 2 3" xfId="27237" xr:uid="{21CBCEC1-DED8-4A62-9D0E-B0C306F56F30}"/>
    <cellStyle name="SAPBEXstdItem 3 7 2 4" xfId="48412" xr:uid="{7B859A54-1F48-484D-A23F-96C742E98489}"/>
    <cellStyle name="SAPBEXstdItem 3 7 3" xfId="7949" xr:uid="{6C95ABD0-D132-43C8-B5DD-5D5E603458D6}"/>
    <cellStyle name="SAPBEXstdItem 3 7 3 2" xfId="29439" xr:uid="{E5DFD509-332E-4F99-938A-C8E19BACDC66}"/>
    <cellStyle name="SAPBEXstdItem 3 7 4" xfId="25664" xr:uid="{26560D71-670C-4162-B798-4D5504935F05}"/>
    <cellStyle name="SAPBEXstdItem 3 7 5" xfId="46676" xr:uid="{BF3E5915-A190-4886-9B6F-9D6F7A76A6CE}"/>
    <cellStyle name="SAPBEXstdItem 3 8" xfId="4133" xr:uid="{8758EFB6-ABF8-48DF-B4EB-3C7C400DDF46}"/>
    <cellStyle name="SAPBEXstdItem 3 8 2" xfId="5748" xr:uid="{260D1C05-6FBA-417E-A727-1ECB3B28007B}"/>
    <cellStyle name="SAPBEXstdItem 3 8 2 2" xfId="9517" xr:uid="{E9A717A5-E74D-44EE-9108-7CBB6188F79D}"/>
    <cellStyle name="SAPBEXstdItem 3 8 2 2 2" xfId="31007" xr:uid="{740006DC-9F49-4AFF-906F-3A4322E9FCE6}"/>
    <cellStyle name="SAPBEXstdItem 3 8 2 3" xfId="27238" xr:uid="{5B7115C1-D2A8-49E1-91C4-D5A9AEFAB41B}"/>
    <cellStyle name="SAPBEXstdItem 3 8 2 4" xfId="48413" xr:uid="{7080ACFA-7DCE-4EB4-94BE-E0084D1E9993}"/>
    <cellStyle name="SAPBEXstdItem 3 8 3" xfId="7950" xr:uid="{15DEEFDD-319C-430C-BCF1-4C7760959734}"/>
    <cellStyle name="SAPBEXstdItem 3 8 3 2" xfId="29440" xr:uid="{8A2C0BE5-76FF-4422-B483-65777EA1EA43}"/>
    <cellStyle name="SAPBEXstdItem 3 8 4" xfId="25665" xr:uid="{7A8270AA-2998-4847-AF44-ABD25625C3D3}"/>
    <cellStyle name="SAPBEXstdItem 3 8 5" xfId="46677" xr:uid="{4B19D1A5-6D13-41E1-B506-3E678337E01B}"/>
    <cellStyle name="SAPBEXstdItem 3 9" xfId="5741" xr:uid="{64CD3F19-0ABF-45BB-A2B9-E677DC47AFBD}"/>
    <cellStyle name="SAPBEXstdItem 3 9 2" xfId="9510" xr:uid="{73806C4E-9163-4FF7-8A80-C149DB411C3F}"/>
    <cellStyle name="SAPBEXstdItem 3 9 2 2" xfId="31000" xr:uid="{AC87ACF0-2AE3-4C3B-9BF1-27D52C24C165}"/>
    <cellStyle name="SAPBEXstdItem 3 9 3" xfId="27231" xr:uid="{C54A83D7-EB34-49CE-9762-78426F383593}"/>
    <cellStyle name="SAPBEXstdItem 3 9 4" xfId="48406" xr:uid="{13412608-667A-449C-8FC6-07371CA62166}"/>
    <cellStyle name="SAPBEXstdItem 4" xfId="4134" xr:uid="{A8201E13-D56F-4289-B098-FCE35FEBC109}"/>
    <cellStyle name="SAPBEXstdItem 4 10" xfId="4135" xr:uid="{B7F85F5C-C9F4-4141-B792-09D12ECD35FA}"/>
    <cellStyle name="SAPBEXstdItem 4 10 2" xfId="5750" xr:uid="{56D1BBE2-0FC3-400F-BEE7-19541AE201E8}"/>
    <cellStyle name="SAPBEXstdItem 4 10 2 2" xfId="9519" xr:uid="{D53EEAA7-BF8A-4F08-9BE3-28C95382E3DE}"/>
    <cellStyle name="SAPBEXstdItem 4 10 2 2 2" xfId="31009" xr:uid="{212F6ADD-7712-4AD9-9DA4-1856AA9C4615}"/>
    <cellStyle name="SAPBEXstdItem 4 10 2 3" xfId="27240" xr:uid="{74A751DC-1DE9-4017-9656-0570D0A0D052}"/>
    <cellStyle name="SAPBEXstdItem 4 10 2 4" xfId="48415" xr:uid="{3DAE7CAC-3A42-4079-96C8-DF3885C3D97D}"/>
    <cellStyle name="SAPBEXstdItem 4 10 3" xfId="7952" xr:uid="{01E692F1-1F48-486E-A86E-4DB78F13C9DB}"/>
    <cellStyle name="SAPBEXstdItem 4 10 3 2" xfId="29442" xr:uid="{D5F0A151-DEA3-45B9-A04E-23FA26F004D2}"/>
    <cellStyle name="SAPBEXstdItem 4 10 4" xfId="25667" xr:uid="{411AC24F-15DA-4562-B0E7-72077F891E2C}"/>
    <cellStyle name="SAPBEXstdItem 4 10 5" xfId="46679" xr:uid="{4F0F301E-AD49-4378-A765-3CD5A935B8F3}"/>
    <cellStyle name="SAPBEXstdItem 4 11" xfId="4136" xr:uid="{666F3DC8-C73D-4BE7-BDCA-558BFC3AF7CA}"/>
    <cellStyle name="SAPBEXstdItem 4 11 2" xfId="5751" xr:uid="{695A774B-9672-44ED-88BC-CEDCCA8692D6}"/>
    <cellStyle name="SAPBEXstdItem 4 11 2 2" xfId="9520" xr:uid="{5C95A201-20D0-4C9B-BD48-11EE91ED5FDC}"/>
    <cellStyle name="SAPBEXstdItem 4 11 2 2 2" xfId="31010" xr:uid="{F9D6BF63-4323-42C2-BE3B-6B78417FC120}"/>
    <cellStyle name="SAPBEXstdItem 4 11 2 3" xfId="27241" xr:uid="{F779D0A7-F514-4024-8705-81D0D2043012}"/>
    <cellStyle name="SAPBEXstdItem 4 11 2 4" xfId="48416" xr:uid="{E0BDB38E-1504-4BA5-B8CE-D4299874AD38}"/>
    <cellStyle name="SAPBEXstdItem 4 11 3" xfId="7953" xr:uid="{C540F998-4975-4EC7-A662-76DC62F82262}"/>
    <cellStyle name="SAPBEXstdItem 4 11 3 2" xfId="29443" xr:uid="{26FCB755-217C-43FA-9C15-54C9BC68AC6F}"/>
    <cellStyle name="SAPBEXstdItem 4 11 4" xfId="25668" xr:uid="{C7A199C4-521A-4A5F-B544-3A457D3DD83A}"/>
    <cellStyle name="SAPBEXstdItem 4 11 5" xfId="46680" xr:uid="{402AA547-74B7-4604-898F-C337F5C4CF6B}"/>
    <cellStyle name="SAPBEXstdItem 4 12" xfId="4137" xr:uid="{4B664DE2-D497-4797-9E40-5E12DB31782A}"/>
    <cellStyle name="SAPBEXstdItem 4 12 2" xfId="5752" xr:uid="{563B16B8-9D3C-4267-AECB-C30E88AE2600}"/>
    <cellStyle name="SAPBEXstdItem 4 12 2 2" xfId="9521" xr:uid="{3A9E74A5-F8D4-47A9-A3EE-F74F41B81F95}"/>
    <cellStyle name="SAPBEXstdItem 4 12 2 2 2" xfId="31011" xr:uid="{43256725-2695-4EAE-8A37-08D18947D292}"/>
    <cellStyle name="SAPBEXstdItem 4 12 2 3" xfId="27242" xr:uid="{2EDCE246-7D0A-4C0F-BB54-2E5EEFDB4C22}"/>
    <cellStyle name="SAPBEXstdItem 4 12 2 4" xfId="48417" xr:uid="{E104D510-AE80-488E-836C-5905D5E2991C}"/>
    <cellStyle name="SAPBEXstdItem 4 12 3" xfId="7954" xr:uid="{FD2B569F-A51A-4D8E-8F3C-5A296B854CD8}"/>
    <cellStyle name="SAPBEXstdItem 4 12 3 2" xfId="29444" xr:uid="{D1AD393E-A4CE-41F1-9546-2C09CC9BE0B8}"/>
    <cellStyle name="SAPBEXstdItem 4 12 4" xfId="25669" xr:uid="{AE3BDCA6-A3E9-4BD1-8DA8-732217D58837}"/>
    <cellStyle name="SAPBEXstdItem 4 12 5" xfId="46681" xr:uid="{3751E513-E57E-43F8-AD2D-3EBC4EC942EC}"/>
    <cellStyle name="SAPBEXstdItem 4 13" xfId="4138" xr:uid="{93742DFA-6762-4C61-A3CE-B0FD496CE349}"/>
    <cellStyle name="SAPBEXstdItem 4 13 2" xfId="5753" xr:uid="{E69B8D8E-5262-4D75-A919-3FA1D7B41378}"/>
    <cellStyle name="SAPBEXstdItem 4 13 2 2" xfId="9522" xr:uid="{3AEB3098-039D-421A-94B5-3CCC84143143}"/>
    <cellStyle name="SAPBEXstdItem 4 13 2 2 2" xfId="31012" xr:uid="{28DC19F3-BCCB-483C-A0BD-ED0A6F748893}"/>
    <cellStyle name="SAPBEXstdItem 4 13 2 3" xfId="27243" xr:uid="{3D8A2279-7709-4B37-8F97-5239719D5D9E}"/>
    <cellStyle name="SAPBEXstdItem 4 13 2 4" xfId="48418" xr:uid="{55550439-0365-4B71-A509-3F343185C30B}"/>
    <cellStyle name="SAPBEXstdItem 4 13 3" xfId="7955" xr:uid="{AFFBB0BF-11B8-4839-8516-9BAA2AFD1D71}"/>
    <cellStyle name="SAPBEXstdItem 4 13 3 2" xfId="29445" xr:uid="{1FC01F85-7D40-4327-AAD1-7AA25B7BDEB1}"/>
    <cellStyle name="SAPBEXstdItem 4 13 4" xfId="25670" xr:uid="{F801661B-F040-4804-A325-76B9E072A8B0}"/>
    <cellStyle name="SAPBEXstdItem 4 13 5" xfId="46682" xr:uid="{10640536-AE7D-42A5-AA71-0425101538B0}"/>
    <cellStyle name="SAPBEXstdItem 4 14" xfId="4139" xr:uid="{6B04ED9D-AFFF-4F17-BCF8-95B5244D848A}"/>
    <cellStyle name="SAPBEXstdItem 4 14 2" xfId="5754" xr:uid="{80ACE77A-8AB3-4FDD-BC8C-B689B9772E94}"/>
    <cellStyle name="SAPBEXstdItem 4 14 2 2" xfId="9523" xr:uid="{6D028DEC-27FB-4450-A9C2-6A23DFBA0C9B}"/>
    <cellStyle name="SAPBEXstdItem 4 14 2 2 2" xfId="31013" xr:uid="{DECC43E9-82E2-420C-93E6-BA1B2B05568E}"/>
    <cellStyle name="SAPBEXstdItem 4 14 2 3" xfId="27244" xr:uid="{C4FCDF65-7932-42D6-B0F7-1581117BE16E}"/>
    <cellStyle name="SAPBEXstdItem 4 14 2 4" xfId="48419" xr:uid="{EFF5621C-9879-451F-8E16-D1076673CB7D}"/>
    <cellStyle name="SAPBEXstdItem 4 14 3" xfId="7956" xr:uid="{64751CE5-4842-42FF-8828-77D245A82FD4}"/>
    <cellStyle name="SAPBEXstdItem 4 14 3 2" xfId="29446" xr:uid="{27F12767-0632-4A32-9783-B04171E2081B}"/>
    <cellStyle name="SAPBEXstdItem 4 14 4" xfId="25671" xr:uid="{4A70BAD9-F385-42E3-ABE9-730750DC10E0}"/>
    <cellStyle name="SAPBEXstdItem 4 14 5" xfId="46683" xr:uid="{B8B863BC-834B-412C-9FEC-E1C48FB2996C}"/>
    <cellStyle name="SAPBEXstdItem 4 15" xfId="4140" xr:uid="{DD33F898-5F86-4C86-9BC7-FA829B408571}"/>
    <cellStyle name="SAPBEXstdItem 4 15 2" xfId="5755" xr:uid="{5E5E1378-1095-4C28-BB15-3EB8A219F10B}"/>
    <cellStyle name="SAPBEXstdItem 4 15 2 2" xfId="9524" xr:uid="{17066FB6-FADE-4031-8561-6D18BF119BF5}"/>
    <cellStyle name="SAPBEXstdItem 4 15 2 2 2" xfId="31014" xr:uid="{AC074197-FA4C-4D20-9882-670A3F72C41D}"/>
    <cellStyle name="SAPBEXstdItem 4 15 2 3" xfId="27245" xr:uid="{D9C77F73-F411-4547-8DDE-D499A03697DE}"/>
    <cellStyle name="SAPBEXstdItem 4 15 2 4" xfId="48420" xr:uid="{24272B37-557F-4D93-B342-8FCD57477BB5}"/>
    <cellStyle name="SAPBEXstdItem 4 15 3" xfId="7957" xr:uid="{94DFEA49-C1A8-4334-8FB9-D3D9654C3272}"/>
    <cellStyle name="SAPBEXstdItem 4 15 3 2" xfId="29447" xr:uid="{6370464F-C97B-4288-9ACC-FFB0B672AC2E}"/>
    <cellStyle name="SAPBEXstdItem 4 15 4" xfId="25672" xr:uid="{5923683C-DB6D-43E1-BEAD-D50FB2807D94}"/>
    <cellStyle name="SAPBEXstdItem 4 15 5" xfId="46684" xr:uid="{96140F15-83F3-4EE6-9292-03A1FFE13325}"/>
    <cellStyle name="SAPBEXstdItem 4 16" xfId="4141" xr:uid="{12339E3C-E62F-4936-A72F-2F2FEED29838}"/>
    <cellStyle name="SAPBEXstdItem 4 16 2" xfId="5756" xr:uid="{46D1DDC1-25B8-4DF9-A5A7-AD8831FA14E6}"/>
    <cellStyle name="SAPBEXstdItem 4 16 2 2" xfId="9525" xr:uid="{DCEA2643-9D18-47D0-8312-F991AEC58CBB}"/>
    <cellStyle name="SAPBEXstdItem 4 16 2 2 2" xfId="31015" xr:uid="{58FB967C-2B55-4302-975D-869A894FDD8D}"/>
    <cellStyle name="SAPBEXstdItem 4 16 2 3" xfId="27246" xr:uid="{EA4688D1-6854-492F-B0D3-B9D50F35ACEC}"/>
    <cellStyle name="SAPBEXstdItem 4 16 2 4" xfId="48421" xr:uid="{513A37BF-8709-4CAD-A6D6-4CD755C072C6}"/>
    <cellStyle name="SAPBEXstdItem 4 16 3" xfId="7958" xr:uid="{33710E0C-8C5B-40ED-ACBA-411D042656CC}"/>
    <cellStyle name="SAPBEXstdItem 4 16 3 2" xfId="29448" xr:uid="{8C36B917-C031-4218-905E-BB2B9F57E896}"/>
    <cellStyle name="SAPBEXstdItem 4 16 4" xfId="25673" xr:uid="{6E8AB42E-52BD-42C9-83F6-8071F9477030}"/>
    <cellStyle name="SAPBEXstdItem 4 16 5" xfId="46685" xr:uid="{B11BC9C3-9844-45B0-A994-92B66ED3B0E1}"/>
    <cellStyle name="SAPBEXstdItem 4 17" xfId="4142" xr:uid="{0AF4E74C-50A5-4597-9C87-EDA30930C96F}"/>
    <cellStyle name="SAPBEXstdItem 4 17 2" xfId="5757" xr:uid="{88F8B5F1-849E-4DB3-8374-ACE808AD76BF}"/>
    <cellStyle name="SAPBEXstdItem 4 17 2 2" xfId="9526" xr:uid="{EDDC5E69-DA39-4590-86F5-0AA2F2569363}"/>
    <cellStyle name="SAPBEXstdItem 4 17 2 2 2" xfId="31016" xr:uid="{16D048C6-BEB5-4847-B86A-F937F7CB64AC}"/>
    <cellStyle name="SAPBEXstdItem 4 17 2 3" xfId="27247" xr:uid="{B116B6FD-4DB7-41CF-810E-3EBAFF2F8F51}"/>
    <cellStyle name="SAPBEXstdItem 4 17 2 4" xfId="48422" xr:uid="{76645A4F-5181-4EE4-8395-42D3DE59D496}"/>
    <cellStyle name="SAPBEXstdItem 4 17 3" xfId="7959" xr:uid="{0DDC2119-BBD0-448A-89B3-03747987AC1A}"/>
    <cellStyle name="SAPBEXstdItem 4 17 3 2" xfId="29449" xr:uid="{5432DA20-DD2E-4762-83EC-CF41EEE697C5}"/>
    <cellStyle name="SAPBEXstdItem 4 17 4" xfId="25674" xr:uid="{92071ECD-3EB2-43B4-8EFA-AAACA41D31B9}"/>
    <cellStyle name="SAPBEXstdItem 4 17 5" xfId="46686" xr:uid="{3C774B1B-CC97-4C3B-A906-809B3DA709F8}"/>
    <cellStyle name="SAPBEXstdItem 4 18" xfId="4143" xr:uid="{FAF96997-1FA2-4093-8B98-00073753803D}"/>
    <cellStyle name="SAPBEXstdItem 4 18 2" xfId="5758" xr:uid="{E7474BB1-28C6-4257-8E57-332A93D0A517}"/>
    <cellStyle name="SAPBEXstdItem 4 18 2 2" xfId="9527" xr:uid="{C19B6B4A-6DAE-4248-A427-B5EAE12BB059}"/>
    <cellStyle name="SAPBEXstdItem 4 18 2 2 2" xfId="31017" xr:uid="{57AC6CE9-354B-4018-9D67-4B3FC261B544}"/>
    <cellStyle name="SAPBEXstdItem 4 18 2 3" xfId="27248" xr:uid="{A7B2D7B1-C5FB-447D-9968-6E6BD225881D}"/>
    <cellStyle name="SAPBEXstdItem 4 18 2 4" xfId="48423" xr:uid="{2FAA8138-75B7-4351-AF19-8DE436DE6E8E}"/>
    <cellStyle name="SAPBEXstdItem 4 18 3" xfId="7960" xr:uid="{207C4478-6691-4972-ACBD-40BDAED8B804}"/>
    <cellStyle name="SAPBEXstdItem 4 18 3 2" xfId="29450" xr:uid="{C5AD4642-36FC-41AE-B381-C215ADEE1F58}"/>
    <cellStyle name="SAPBEXstdItem 4 18 4" xfId="25675" xr:uid="{F0E1644F-4A3F-4CD4-BC55-FBF0F07FCC9F}"/>
    <cellStyle name="SAPBEXstdItem 4 18 5" xfId="46687" xr:uid="{97C2336B-218E-43E0-97E1-7B5A2EF54057}"/>
    <cellStyle name="SAPBEXstdItem 4 19" xfId="4144" xr:uid="{EF06AA12-03E7-4A2D-AF99-30B6D41F18BB}"/>
    <cellStyle name="SAPBEXstdItem 4 19 2" xfId="5759" xr:uid="{71D5F51B-9B38-4506-924B-F17F6B9C7251}"/>
    <cellStyle name="SAPBEXstdItem 4 19 2 2" xfId="9528" xr:uid="{7D329FBE-85FF-4697-827A-52240C77583D}"/>
    <cellStyle name="SAPBEXstdItem 4 19 2 2 2" xfId="31018" xr:uid="{88EF77AF-80AA-45F8-83A0-01C23BDEAD06}"/>
    <cellStyle name="SAPBEXstdItem 4 19 2 3" xfId="27249" xr:uid="{48E4699E-9A25-4778-BC90-19C8BF1A8766}"/>
    <cellStyle name="SAPBEXstdItem 4 19 2 4" xfId="48424" xr:uid="{2616AFA0-8E42-435E-B4DD-48C3262002EC}"/>
    <cellStyle name="SAPBEXstdItem 4 19 3" xfId="7961" xr:uid="{EEFBABD0-C11A-4A81-9F23-EF5EC7D2B3CB}"/>
    <cellStyle name="SAPBEXstdItem 4 19 3 2" xfId="29451" xr:uid="{2F7DDD7C-58A9-464A-9BE5-147C8DEB5A2D}"/>
    <cellStyle name="SAPBEXstdItem 4 19 4" xfId="25676" xr:uid="{B281850B-C5D4-41E7-9010-BF5CD7ED913D}"/>
    <cellStyle name="SAPBEXstdItem 4 19 5" xfId="46688" xr:uid="{B00F55DD-F46D-42F2-BDB8-F5D127FA27D1}"/>
    <cellStyle name="SAPBEXstdItem 4 2" xfId="4145" xr:uid="{F35EC733-923A-4F7F-8C39-B2BA1C62699E}"/>
    <cellStyle name="SAPBEXstdItem 4 2 2" xfId="4146" xr:uid="{2C0D15FD-50C6-4C2B-84B5-C5F3C4DD4C4B}"/>
    <cellStyle name="SAPBEXstdItem 4 2 2 2" xfId="5761" xr:uid="{A41992DB-0CC8-47BE-B038-3A5EA0049A42}"/>
    <cellStyle name="SAPBEXstdItem 4 2 2 2 2" xfId="9530" xr:uid="{3FC7F4FB-E6A3-4B5F-B937-CA75E4AA8344}"/>
    <cellStyle name="SAPBEXstdItem 4 2 2 2 2 2" xfId="31020" xr:uid="{CC4A8327-81A6-4761-8033-50EE082176D0}"/>
    <cellStyle name="SAPBEXstdItem 4 2 2 2 3" xfId="27251" xr:uid="{602AC344-E2EC-4F3C-B2CA-06B12F583F79}"/>
    <cellStyle name="SAPBEXstdItem 4 2 2 2 4" xfId="48426" xr:uid="{2B6904EF-9BC6-4EE4-9F94-0A6702BFB6D9}"/>
    <cellStyle name="SAPBEXstdItem 4 2 2 3" xfId="7963" xr:uid="{9251DFDE-455F-48F0-88C7-B1A2C1855C71}"/>
    <cellStyle name="SAPBEXstdItem 4 2 2 3 2" xfId="29453" xr:uid="{00C5CDAB-4C7C-4A16-BA9D-D334C34056C9}"/>
    <cellStyle name="SAPBEXstdItem 4 2 2 4" xfId="25678" xr:uid="{81CFDEC2-7DEB-4253-8C50-41586F976667}"/>
    <cellStyle name="SAPBEXstdItem 4 2 2 5" xfId="46690" xr:uid="{8792F78C-1D78-4BD0-A835-73815A7E7346}"/>
    <cellStyle name="SAPBEXstdItem 4 2 3" xfId="5760" xr:uid="{DB15768A-0375-4313-AA90-B56CC71127AE}"/>
    <cellStyle name="SAPBEXstdItem 4 2 3 2" xfId="9529" xr:uid="{1A809F45-003A-4B40-90FB-B6B82B98909D}"/>
    <cellStyle name="SAPBEXstdItem 4 2 3 2 2" xfId="31019" xr:uid="{708EBB0B-9110-49AF-B324-8CE7758CC4DC}"/>
    <cellStyle name="SAPBEXstdItem 4 2 3 3" xfId="27250" xr:uid="{62FB782E-4ABB-41CA-A1FF-81274110A807}"/>
    <cellStyle name="SAPBEXstdItem 4 2 3 4" xfId="48425" xr:uid="{FDD2F0D6-4028-4A5B-95C8-AC2C532B049C}"/>
    <cellStyle name="SAPBEXstdItem 4 2 4" xfId="7962" xr:uid="{6F9D631B-2F74-46E3-9EDC-45C903146776}"/>
    <cellStyle name="SAPBEXstdItem 4 2 4 2" xfId="29452" xr:uid="{A7A00E12-2AEC-4541-9CF4-60009EA2A7CC}"/>
    <cellStyle name="SAPBEXstdItem 4 2 5" xfId="25677" xr:uid="{C6EF7ADF-6498-4DDA-AA71-3200862954C6}"/>
    <cellStyle name="SAPBEXstdItem 4 2 6" xfId="46689" xr:uid="{A083FFC6-0987-40C2-9B6A-A9EBAEE1FE10}"/>
    <cellStyle name="SAPBEXstdItem 4 20" xfId="4147" xr:uid="{D9786112-3AD0-4FDA-9AB2-2E57FBA86BFD}"/>
    <cellStyle name="SAPBEXstdItem 4 20 2" xfId="5762" xr:uid="{ADF805CB-B27F-4453-BA50-E99469D19A05}"/>
    <cellStyle name="SAPBEXstdItem 4 20 2 2" xfId="9531" xr:uid="{27F904AC-EBFA-40AB-B59F-E71F4794F492}"/>
    <cellStyle name="SAPBEXstdItem 4 20 2 2 2" xfId="31021" xr:uid="{4A6ABEF6-B154-4152-B0B1-34FBDB0FF4FA}"/>
    <cellStyle name="SAPBEXstdItem 4 20 2 3" xfId="27252" xr:uid="{4E7AC38F-EE9D-4700-AFA8-016B8D1AA4B6}"/>
    <cellStyle name="SAPBEXstdItem 4 20 2 4" xfId="48427" xr:uid="{2E5FE3B0-8D17-4721-843F-16B1A3AEB709}"/>
    <cellStyle name="SAPBEXstdItem 4 20 3" xfId="7964" xr:uid="{8136D832-1D86-4773-9CBE-E7FFA2CFADE7}"/>
    <cellStyle name="SAPBEXstdItem 4 20 3 2" xfId="29454" xr:uid="{C919E731-9C64-4C12-863A-45B116BF3493}"/>
    <cellStyle name="SAPBEXstdItem 4 20 4" xfId="25679" xr:uid="{82199AC7-7572-468A-B9BA-EEFF1295A598}"/>
    <cellStyle name="SAPBEXstdItem 4 20 5" xfId="46691" xr:uid="{86DF0E82-AF25-43A8-BC7F-6B2890CF5E83}"/>
    <cellStyle name="SAPBEXstdItem 4 21" xfId="4148" xr:uid="{81A70230-44CE-40F2-A22F-5CB8655C017D}"/>
    <cellStyle name="SAPBEXstdItem 4 21 2" xfId="5763" xr:uid="{A99860B7-B358-4113-9729-F6DD386131C8}"/>
    <cellStyle name="SAPBEXstdItem 4 21 2 2" xfId="9532" xr:uid="{958E0633-64AA-4612-8598-835D398C8580}"/>
    <cellStyle name="SAPBEXstdItem 4 21 2 2 2" xfId="31022" xr:uid="{429751B8-1BE4-4AB9-8F30-09EC72307DA8}"/>
    <cellStyle name="SAPBEXstdItem 4 21 2 3" xfId="27253" xr:uid="{5B3132DB-33C3-4798-9623-7F99EE1FACAE}"/>
    <cellStyle name="SAPBEXstdItem 4 21 2 4" xfId="48428" xr:uid="{90B0B67A-EA78-4EC4-928B-17FE3670AD2C}"/>
    <cellStyle name="SAPBEXstdItem 4 21 3" xfId="7965" xr:uid="{DB887A7F-3630-4961-826A-FD2877DEA055}"/>
    <cellStyle name="SAPBEXstdItem 4 21 3 2" xfId="29455" xr:uid="{1DB232C0-A7C7-430D-AB9E-6C5A8C76C2EB}"/>
    <cellStyle name="SAPBEXstdItem 4 21 4" xfId="25680" xr:uid="{6BEEC931-0BC9-4C9B-825E-C4CA5AFBC005}"/>
    <cellStyle name="SAPBEXstdItem 4 21 5" xfId="46692" xr:uid="{8F4C2904-7F73-4354-AD2C-A2E632482014}"/>
    <cellStyle name="SAPBEXstdItem 4 22" xfId="4149" xr:uid="{D6CBBAE5-C38F-4BFF-8DB6-D7D3B75DE4F1}"/>
    <cellStyle name="SAPBEXstdItem 4 22 2" xfId="5764" xr:uid="{CE631E6C-46D9-42BD-9875-45F1693BCD78}"/>
    <cellStyle name="SAPBEXstdItem 4 22 2 2" xfId="9533" xr:uid="{8590A28F-E4DA-4622-9941-30E1B528AA10}"/>
    <cellStyle name="SAPBEXstdItem 4 22 2 2 2" xfId="31023" xr:uid="{DC7E9938-55FA-4374-B84C-3C4F9DAB816C}"/>
    <cellStyle name="SAPBEXstdItem 4 22 2 3" xfId="27254" xr:uid="{876AE44E-60A0-444C-B6AE-741390E9C5EC}"/>
    <cellStyle name="SAPBEXstdItem 4 22 2 4" xfId="48429" xr:uid="{0D0B4C92-CCBB-4D90-8D7C-D7628DF22A37}"/>
    <cellStyle name="SAPBEXstdItem 4 22 3" xfId="7966" xr:uid="{610F8179-061C-4031-935E-71A774C6E426}"/>
    <cellStyle name="SAPBEXstdItem 4 22 3 2" xfId="29456" xr:uid="{F7583D8E-A556-4736-885A-5C6ECBB369C1}"/>
    <cellStyle name="SAPBEXstdItem 4 22 4" xfId="25681" xr:uid="{B35E9CF5-3E52-4BCD-A9CF-2C4127FA3BC5}"/>
    <cellStyle name="SAPBEXstdItem 4 22 5" xfId="46693" xr:uid="{9155C4F0-74FF-49D4-ACEA-EBE4D011FDBC}"/>
    <cellStyle name="SAPBEXstdItem 4 23" xfId="4150" xr:uid="{3260C019-760B-4359-B746-CE6ED917C88E}"/>
    <cellStyle name="SAPBEXstdItem 4 23 2" xfId="5765" xr:uid="{CF0CF09F-17E6-49D8-AAB0-4A1D06E4E291}"/>
    <cellStyle name="SAPBEXstdItem 4 23 2 2" xfId="9534" xr:uid="{32772D2A-488E-4C3E-ADC8-BDA42FCB94E5}"/>
    <cellStyle name="SAPBEXstdItem 4 23 2 2 2" xfId="31024" xr:uid="{4602F2AE-FB82-4D57-8F9B-0392524894AE}"/>
    <cellStyle name="SAPBEXstdItem 4 23 2 3" xfId="27255" xr:uid="{A0DA3DE0-9BDB-4E5C-8E52-2C30D689967C}"/>
    <cellStyle name="SAPBEXstdItem 4 23 2 4" xfId="48430" xr:uid="{88C304E7-7948-4838-AC3C-0F49909EB557}"/>
    <cellStyle name="SAPBEXstdItem 4 23 3" xfId="7967" xr:uid="{DF1F4961-37E4-4998-BBD4-CB30F4C624EE}"/>
    <cellStyle name="SAPBEXstdItem 4 23 3 2" xfId="29457" xr:uid="{D35665AE-43BD-426D-AB33-2AF66D55AE7D}"/>
    <cellStyle name="SAPBEXstdItem 4 23 4" xfId="25682" xr:uid="{B910BC75-2137-45A1-A191-28FFD150CE8C}"/>
    <cellStyle name="SAPBEXstdItem 4 23 5" xfId="46694" xr:uid="{70B01498-01A3-46E2-97CE-101E4EAD7E31}"/>
    <cellStyle name="SAPBEXstdItem 4 24" xfId="4151" xr:uid="{82C91D32-6ADD-4285-A614-B2EA9470E96D}"/>
    <cellStyle name="SAPBEXstdItem 4 24 2" xfId="5766" xr:uid="{487BAF46-9586-4859-9601-75C19463E965}"/>
    <cellStyle name="SAPBEXstdItem 4 24 2 2" xfId="9535" xr:uid="{47B6810A-D714-4CAA-BF80-23E40C0ED31A}"/>
    <cellStyle name="SAPBEXstdItem 4 24 2 2 2" xfId="31025" xr:uid="{20D76EFF-A7C2-4D13-B0E7-4A92F8C60D87}"/>
    <cellStyle name="SAPBEXstdItem 4 24 2 3" xfId="27256" xr:uid="{5D9C43E4-FACE-40D4-A991-B76E4494143A}"/>
    <cellStyle name="SAPBEXstdItem 4 24 2 4" xfId="48431" xr:uid="{3BA188B2-2E8B-417B-BDB4-94D029300461}"/>
    <cellStyle name="SAPBEXstdItem 4 24 3" xfId="7968" xr:uid="{41B980CB-9935-441A-95F6-23B0D61FA7E7}"/>
    <cellStyle name="SAPBEXstdItem 4 24 3 2" xfId="29458" xr:uid="{31764FD2-C00A-49A9-883C-2FAD5AF96457}"/>
    <cellStyle name="SAPBEXstdItem 4 24 4" xfId="25683" xr:uid="{4128DB06-8CD1-4FC6-80DE-5DA2BDAC699D}"/>
    <cellStyle name="SAPBEXstdItem 4 24 5" xfId="46695" xr:uid="{E3CE16E6-30BF-4FB0-904B-2DC9E3090BB2}"/>
    <cellStyle name="SAPBEXstdItem 4 25" xfId="5749" xr:uid="{71AD1D06-E130-4168-AB62-D002937748A3}"/>
    <cellStyle name="SAPBEXstdItem 4 25 2" xfId="9518" xr:uid="{18295BE5-D4C1-40F8-A1A3-0585979D974C}"/>
    <cellStyle name="SAPBEXstdItem 4 25 2 2" xfId="31008" xr:uid="{58394032-03C8-4FFA-AC46-007C4B90BC89}"/>
    <cellStyle name="SAPBEXstdItem 4 25 3" xfId="27239" xr:uid="{7F4FFA30-E345-40A3-B921-2CD1AE43A642}"/>
    <cellStyle name="SAPBEXstdItem 4 25 4" xfId="48414" xr:uid="{FEE41CAD-5E5E-4F2D-A99E-3FBBC2F3B8AC}"/>
    <cellStyle name="SAPBEXstdItem 4 26" xfId="7951" xr:uid="{51A40136-6CB4-4E8D-87BC-E6C257D5FD27}"/>
    <cellStyle name="SAPBEXstdItem 4 26 2" xfId="29441" xr:uid="{CECCE4E3-A62B-43E9-9CA3-AB6D90C5FCDC}"/>
    <cellStyle name="SAPBEXstdItem 4 27" xfId="25666" xr:uid="{CB48BBA0-C61F-470E-B987-7513B4C403DB}"/>
    <cellStyle name="SAPBEXstdItem 4 28" xfId="46678" xr:uid="{63C7D3E5-272D-4775-B178-7E0F55E74CB9}"/>
    <cellStyle name="SAPBEXstdItem 4 3" xfId="4152" xr:uid="{F8205772-232A-4DF3-8D47-D34216480180}"/>
    <cellStyle name="SAPBEXstdItem 4 3 2" xfId="4153" xr:uid="{B1DFB3D5-BB02-4501-BA98-2BA922C99F45}"/>
    <cellStyle name="SAPBEXstdItem 4 3 2 2" xfId="5768" xr:uid="{F943F3BA-28E7-4DAA-B351-332A9215F177}"/>
    <cellStyle name="SAPBEXstdItem 4 3 2 2 2" xfId="9537" xr:uid="{DF6F6B12-A72F-4943-A2A1-93543FBB7A59}"/>
    <cellStyle name="SAPBEXstdItem 4 3 2 2 2 2" xfId="31027" xr:uid="{4D9D9526-2B4A-4E0A-8D1F-64A1D5892E04}"/>
    <cellStyle name="SAPBEXstdItem 4 3 2 2 3" xfId="27258" xr:uid="{CE1147CD-163C-444B-AE9D-7EBFF9F04CDD}"/>
    <cellStyle name="SAPBEXstdItem 4 3 2 2 4" xfId="48433" xr:uid="{98BB030F-80EF-43B2-9EAE-C40808A433CD}"/>
    <cellStyle name="SAPBEXstdItem 4 3 2 3" xfId="7970" xr:uid="{52B8CAA0-E7C4-4C74-B730-F85815944879}"/>
    <cellStyle name="SAPBEXstdItem 4 3 2 3 2" xfId="29460" xr:uid="{AEB00C71-B608-48DB-8996-C1D7A71E11A8}"/>
    <cellStyle name="SAPBEXstdItem 4 3 2 4" xfId="25685" xr:uid="{647201B5-D441-4A0F-B5C3-0FACD02761C0}"/>
    <cellStyle name="SAPBEXstdItem 4 3 2 5" xfId="46697" xr:uid="{EECF5A02-8EAF-4277-B81F-6184935E19BD}"/>
    <cellStyle name="SAPBEXstdItem 4 3 3" xfId="5767" xr:uid="{3081092D-F3FF-4134-9066-7B200FCF81C6}"/>
    <cellStyle name="SAPBEXstdItem 4 3 3 2" xfId="9536" xr:uid="{EF7D5228-32B5-41EA-BB28-7401319A5DB7}"/>
    <cellStyle name="SAPBEXstdItem 4 3 3 2 2" xfId="31026" xr:uid="{25C5D6C3-1F86-43C1-B6E7-2BCF57E01705}"/>
    <cellStyle name="SAPBEXstdItem 4 3 3 3" xfId="27257" xr:uid="{F21187AF-D74D-4021-86DB-FEAE1BE5F80F}"/>
    <cellStyle name="SAPBEXstdItem 4 3 3 4" xfId="48432" xr:uid="{33257539-0E2C-4E36-97C9-FC94BCB7ABD1}"/>
    <cellStyle name="SAPBEXstdItem 4 3 4" xfId="7969" xr:uid="{A27DD46C-D108-4720-976F-6918B9CFC87A}"/>
    <cellStyle name="SAPBEXstdItem 4 3 4 2" xfId="29459" xr:uid="{AA5F9F97-1F4E-4CC2-95D6-69F397F64BCC}"/>
    <cellStyle name="SAPBEXstdItem 4 3 5" xfId="25684" xr:uid="{89D53908-05DA-42A4-88E8-C888F74CE336}"/>
    <cellStyle name="SAPBEXstdItem 4 3 6" xfId="46696" xr:uid="{4966B583-EDBD-42D1-B9AB-6521B2B8EA10}"/>
    <cellStyle name="SAPBEXstdItem 4 4" xfId="4154" xr:uid="{8E1C6F39-AE23-4B0E-86BE-9B1A57C02E36}"/>
    <cellStyle name="SAPBEXstdItem 4 4 2" xfId="4155" xr:uid="{E4D987D6-0E98-49E6-94FF-CF65B2B20D9D}"/>
    <cellStyle name="SAPBEXstdItem 4 4 2 2" xfId="5770" xr:uid="{38EA03FD-F669-4D23-8D5B-3052D915C405}"/>
    <cellStyle name="SAPBEXstdItem 4 4 2 2 2" xfId="9539" xr:uid="{B237C3E0-A17D-461F-9F2D-BF68F4ACB5EF}"/>
    <cellStyle name="SAPBEXstdItem 4 4 2 2 2 2" xfId="31029" xr:uid="{145A748A-7BF7-4966-B7C3-E51D1263A76A}"/>
    <cellStyle name="SAPBEXstdItem 4 4 2 2 3" xfId="27260" xr:uid="{09F5FBA5-D6A3-4F0F-A1B7-9743E38E4FB1}"/>
    <cellStyle name="SAPBEXstdItem 4 4 2 2 4" xfId="48435" xr:uid="{BB9AED2D-6018-49BE-851A-D20054C6C0D5}"/>
    <cellStyle name="SAPBEXstdItem 4 4 2 3" xfId="7972" xr:uid="{4991E5FF-E199-45CC-8D25-6F0584CD437D}"/>
    <cellStyle name="SAPBEXstdItem 4 4 2 3 2" xfId="29462" xr:uid="{99690BCF-320D-4FC5-B870-18F531B5B97E}"/>
    <cellStyle name="SAPBEXstdItem 4 4 2 4" xfId="25687" xr:uid="{645F55C6-4113-4D06-A1F5-786E82266D8F}"/>
    <cellStyle name="SAPBEXstdItem 4 4 2 5" xfId="46699" xr:uid="{EEB6CEBC-25D5-421C-B98F-BF3C22D385BF}"/>
    <cellStyle name="SAPBEXstdItem 4 4 3" xfId="5769" xr:uid="{BBC49E05-CF98-4CE3-BDDA-DDE2EA30949E}"/>
    <cellStyle name="SAPBEXstdItem 4 4 3 2" xfId="9538" xr:uid="{5ABDF987-A125-4A2D-A265-6989F3594857}"/>
    <cellStyle name="SAPBEXstdItem 4 4 3 2 2" xfId="31028" xr:uid="{9E1BA23C-A006-4A60-A7EA-D93A5A1EB530}"/>
    <cellStyle name="SAPBEXstdItem 4 4 3 3" xfId="27259" xr:uid="{7025CB5A-44CF-49AD-8024-05E49B21CE4A}"/>
    <cellStyle name="SAPBEXstdItem 4 4 3 4" xfId="48434" xr:uid="{BA4E1B7A-ACB4-42BD-964C-53491547DF28}"/>
    <cellStyle name="SAPBEXstdItem 4 4 4" xfId="7971" xr:uid="{B9A226CC-81DE-42B4-9B78-879B7479C11F}"/>
    <cellStyle name="SAPBEXstdItem 4 4 4 2" xfId="29461" xr:uid="{FA63799A-1625-4DE9-B186-3013CABA8E33}"/>
    <cellStyle name="SAPBEXstdItem 4 4 5" xfId="25686" xr:uid="{4A662424-B935-4C56-9D71-0955EFAD414C}"/>
    <cellStyle name="SAPBEXstdItem 4 4 6" xfId="46698" xr:uid="{D7F8D6F9-60C2-4D7F-AA30-34A513D79A9A}"/>
    <cellStyle name="SAPBEXstdItem 4 5" xfId="4156" xr:uid="{F1731A3A-93A0-4AC0-9871-4D6E1686948C}"/>
    <cellStyle name="SAPBEXstdItem 4 5 2" xfId="4157" xr:uid="{E57E5E4F-313F-48DF-BBBE-910B479A81F5}"/>
    <cellStyle name="SAPBEXstdItem 4 5 2 2" xfId="5772" xr:uid="{ED01157A-AD9D-4657-8247-0CF6CFDB4B95}"/>
    <cellStyle name="SAPBEXstdItem 4 5 2 2 2" xfId="9541" xr:uid="{68CEC511-4703-49EC-BBAF-7B96E34EBCBE}"/>
    <cellStyle name="SAPBEXstdItem 4 5 2 2 2 2" xfId="31031" xr:uid="{553F76DC-27EA-45ED-9AAA-021702559781}"/>
    <cellStyle name="SAPBEXstdItem 4 5 2 2 3" xfId="27262" xr:uid="{BD9DAE74-DC93-4A06-AC33-C378BF0F182A}"/>
    <cellStyle name="SAPBEXstdItem 4 5 2 2 4" xfId="48437" xr:uid="{B9E69421-1AD2-489F-AC3B-21FBE8607FF0}"/>
    <cellStyle name="SAPBEXstdItem 4 5 2 3" xfId="7974" xr:uid="{A973F893-5621-4650-94B4-ADDCA9B3388F}"/>
    <cellStyle name="SAPBEXstdItem 4 5 2 3 2" xfId="29464" xr:uid="{E7F549BD-6B8F-41C4-9D9D-A4B2B1D26115}"/>
    <cellStyle name="SAPBEXstdItem 4 5 2 4" xfId="25689" xr:uid="{00844CA7-0F11-4746-988A-5FB2CA8A9C30}"/>
    <cellStyle name="SAPBEXstdItem 4 5 2 5" xfId="46701" xr:uid="{C895BFFA-26EA-4A63-8882-28F1B20270B5}"/>
    <cellStyle name="SAPBEXstdItem 4 5 3" xfId="5771" xr:uid="{8B0D69C6-5EAD-4790-A54D-E231F3B7588E}"/>
    <cellStyle name="SAPBEXstdItem 4 5 3 2" xfId="9540" xr:uid="{D5D42291-DAB2-40BE-86AB-D868E88B2CED}"/>
    <cellStyle name="SAPBEXstdItem 4 5 3 2 2" xfId="31030" xr:uid="{26D5327D-C27C-494B-AB4E-11F1D80D5A4C}"/>
    <cellStyle name="SAPBEXstdItem 4 5 3 3" xfId="27261" xr:uid="{0314C072-C284-40DB-986C-9D1D42E2CBA1}"/>
    <cellStyle name="SAPBEXstdItem 4 5 3 4" xfId="48436" xr:uid="{E085E58F-A63F-43AA-A856-4591AC921C1D}"/>
    <cellStyle name="SAPBEXstdItem 4 5 4" xfId="7973" xr:uid="{CF58F5FF-829F-4430-B54E-7CA25773C014}"/>
    <cellStyle name="SAPBEXstdItem 4 5 4 2" xfId="29463" xr:uid="{960C25BC-9586-4570-A0DF-087DEFE97CD6}"/>
    <cellStyle name="SAPBEXstdItem 4 5 5" xfId="25688" xr:uid="{F6B69C17-72B6-4B79-82DA-6334B92D9BA1}"/>
    <cellStyle name="SAPBEXstdItem 4 5 6" xfId="46700" xr:uid="{D79F1B16-5875-48B6-AD89-C6C6B071C1AF}"/>
    <cellStyle name="SAPBEXstdItem 4 6" xfId="4158" xr:uid="{BAB23E22-B3A8-4830-A0A1-F39AB6C45255}"/>
    <cellStyle name="SAPBEXstdItem 4 6 2" xfId="4159" xr:uid="{EED089AE-6415-4AFF-B331-BB50EB43F766}"/>
    <cellStyle name="SAPBEXstdItem 4 6 2 2" xfId="5774" xr:uid="{3460B44C-8388-455B-8491-0A38EC7C99C5}"/>
    <cellStyle name="SAPBEXstdItem 4 6 2 2 2" xfId="9543" xr:uid="{B447770F-93E0-4212-BFCD-587FE6BEC2D6}"/>
    <cellStyle name="SAPBEXstdItem 4 6 2 2 2 2" xfId="31033" xr:uid="{9DF45AD3-F572-496F-9EC9-5A804B9D7A9B}"/>
    <cellStyle name="SAPBEXstdItem 4 6 2 2 3" xfId="27264" xr:uid="{0E47439C-707B-4D19-8B7F-9225866C75DE}"/>
    <cellStyle name="SAPBEXstdItem 4 6 2 2 4" xfId="48439" xr:uid="{11CBE3A9-CD59-4C26-8D8E-47A175CF53F8}"/>
    <cellStyle name="SAPBEXstdItem 4 6 2 3" xfId="7976" xr:uid="{5C2AD7F9-B00F-48EF-9649-B0C49D2F0313}"/>
    <cellStyle name="SAPBEXstdItem 4 6 2 3 2" xfId="29466" xr:uid="{0D293E78-8D54-42A3-8013-0659212B62B0}"/>
    <cellStyle name="SAPBEXstdItem 4 6 2 4" xfId="25691" xr:uid="{AB4AECAC-970C-4760-8AE5-C98414C8CE74}"/>
    <cellStyle name="SAPBEXstdItem 4 6 2 5" xfId="46703" xr:uid="{73F10B8F-E2DF-4EAD-99B1-0FE7E81C3DDB}"/>
    <cellStyle name="SAPBEXstdItem 4 6 3" xfId="5773" xr:uid="{ED047D26-6085-4EE0-B9C1-5C24C40214B6}"/>
    <cellStyle name="SAPBEXstdItem 4 6 3 2" xfId="9542" xr:uid="{4FC591A6-9EC1-48A1-BD27-7B82F025B7BE}"/>
    <cellStyle name="SAPBEXstdItem 4 6 3 2 2" xfId="31032" xr:uid="{D2C3FFD5-A1EF-4959-998A-33C0A3022B3A}"/>
    <cellStyle name="SAPBEXstdItem 4 6 3 3" xfId="27263" xr:uid="{065DE293-64B2-42D7-9847-A02A536D05FA}"/>
    <cellStyle name="SAPBEXstdItem 4 6 3 4" xfId="48438" xr:uid="{54961368-728F-4756-9E60-5D47347A8BF3}"/>
    <cellStyle name="SAPBEXstdItem 4 6 4" xfId="7975" xr:uid="{20934558-E410-4397-B0E8-1FAEAB28F78C}"/>
    <cellStyle name="SAPBEXstdItem 4 6 4 2" xfId="29465" xr:uid="{36782F89-7B5F-4C42-A4CB-ADA312EA555A}"/>
    <cellStyle name="SAPBEXstdItem 4 6 5" xfId="25690" xr:uid="{298147EE-50C8-4EA8-A097-5A55CC8D3FB3}"/>
    <cellStyle name="SAPBEXstdItem 4 6 6" xfId="46702" xr:uid="{A5D1CC95-B093-4288-AD88-7B4CC7321B83}"/>
    <cellStyle name="SAPBEXstdItem 4 7" xfId="4160" xr:uid="{0B333CA9-EC5D-44A8-8006-AEFAD0AF2EFF}"/>
    <cellStyle name="SAPBEXstdItem 4 7 2" xfId="4161" xr:uid="{6BD36856-FB69-484A-A7B1-27CF0591F026}"/>
    <cellStyle name="SAPBEXstdItem 4 7 2 2" xfId="5776" xr:uid="{F582D96B-8E4E-46CA-BC8F-72B5267AD5E4}"/>
    <cellStyle name="SAPBEXstdItem 4 7 2 2 2" xfId="9545" xr:uid="{3037A8AD-3156-400D-88F5-02491C759902}"/>
    <cellStyle name="SAPBEXstdItem 4 7 2 2 2 2" xfId="31035" xr:uid="{8F0288C1-0438-45FC-BB14-4DAE412006B6}"/>
    <cellStyle name="SAPBEXstdItem 4 7 2 2 3" xfId="27266" xr:uid="{09AAC05D-DCE8-4554-BB67-C571C54941D6}"/>
    <cellStyle name="SAPBEXstdItem 4 7 2 2 4" xfId="48441" xr:uid="{C69B443E-C02E-4915-85B9-3079A6665C80}"/>
    <cellStyle name="SAPBEXstdItem 4 7 2 3" xfId="7978" xr:uid="{3DCFDF76-3961-45C1-A6AC-B8668E485B54}"/>
    <cellStyle name="SAPBEXstdItem 4 7 2 3 2" xfId="29468" xr:uid="{556E8E70-149A-4354-B6AA-C647F7CFBDAA}"/>
    <cellStyle name="SAPBEXstdItem 4 7 2 4" xfId="25693" xr:uid="{D4BDBC36-D4F9-407B-9F6B-AC11128B4C40}"/>
    <cellStyle name="SAPBEXstdItem 4 7 2 5" xfId="46705" xr:uid="{46DBB49D-5C73-4D58-884C-8A17B34CAA7F}"/>
    <cellStyle name="SAPBEXstdItem 4 7 3" xfId="5775" xr:uid="{C2085763-EC16-4B3B-AA23-F232CB135303}"/>
    <cellStyle name="SAPBEXstdItem 4 7 3 2" xfId="9544" xr:uid="{0E0A2FEF-501F-4903-A31F-E8ABD36A4247}"/>
    <cellStyle name="SAPBEXstdItem 4 7 3 2 2" xfId="31034" xr:uid="{979DBE0E-7C4A-4DF7-AC8E-EACF4F383362}"/>
    <cellStyle name="SAPBEXstdItem 4 7 3 3" xfId="27265" xr:uid="{D3AB8AB8-3331-47C0-96AF-68E1A094159F}"/>
    <cellStyle name="SAPBEXstdItem 4 7 3 4" xfId="48440" xr:uid="{577F2353-254A-4D1F-B5FD-A1367035E4D5}"/>
    <cellStyle name="SAPBEXstdItem 4 7 4" xfId="7977" xr:uid="{77FFDD62-4693-4649-BAA4-1754599ED39E}"/>
    <cellStyle name="SAPBEXstdItem 4 7 4 2" xfId="29467" xr:uid="{315196DE-4A9A-4840-892B-9CB961636276}"/>
    <cellStyle name="SAPBEXstdItem 4 7 5" xfId="25692" xr:uid="{EACE0640-BB6A-4BCD-9E8E-5FE95993DBEF}"/>
    <cellStyle name="SAPBEXstdItem 4 7 6" xfId="46704" xr:uid="{1B065441-750F-4E54-9857-64F8F52B1D18}"/>
    <cellStyle name="SAPBEXstdItem 4 8" xfId="4162" xr:uid="{B3369231-A3D4-456E-A451-07874CDEEC5A}"/>
    <cellStyle name="SAPBEXstdItem 4 8 2" xfId="4163" xr:uid="{43060A39-C920-4B98-AA13-24CC3DF334DE}"/>
    <cellStyle name="SAPBEXstdItem 4 8 2 2" xfId="5778" xr:uid="{D66463F4-4171-4E78-9BC8-4DD62A5E23F7}"/>
    <cellStyle name="SAPBEXstdItem 4 8 2 2 2" xfId="9547" xr:uid="{D2662830-C79F-4FFF-8C6F-2D14F8DFBDFA}"/>
    <cellStyle name="SAPBEXstdItem 4 8 2 2 2 2" xfId="31037" xr:uid="{4AD86303-9977-4E86-80FF-F61081236324}"/>
    <cellStyle name="SAPBEXstdItem 4 8 2 2 3" xfId="27268" xr:uid="{1E100460-74AF-43A1-ACD2-892D58FE762E}"/>
    <cellStyle name="SAPBEXstdItem 4 8 2 2 4" xfId="48443" xr:uid="{0D12A6D7-663D-4441-89A0-1E66FEE7CC8F}"/>
    <cellStyle name="SAPBEXstdItem 4 8 2 3" xfId="7980" xr:uid="{7A0BAA71-F8D7-46F5-BE3A-44639D83983C}"/>
    <cellStyle name="SAPBEXstdItem 4 8 2 3 2" xfId="29470" xr:uid="{020EB533-60EF-4A5D-AED4-1D56A0709D4E}"/>
    <cellStyle name="SAPBEXstdItem 4 8 2 4" xfId="25695" xr:uid="{7F838172-68C1-492D-B3C0-7D891133715C}"/>
    <cellStyle name="SAPBEXstdItem 4 8 2 5" xfId="46707" xr:uid="{5C283299-5D20-4CC5-8F72-F410EDF46A92}"/>
    <cellStyle name="SAPBEXstdItem 4 8 3" xfId="5777" xr:uid="{D69BFBF1-7EFF-4C49-9822-2D423495A41F}"/>
    <cellStyle name="SAPBEXstdItem 4 8 3 2" xfId="9546" xr:uid="{129C6513-C43A-4A95-933C-FD98090A75D3}"/>
    <cellStyle name="SAPBEXstdItem 4 8 3 2 2" xfId="31036" xr:uid="{A03F3854-CE29-450D-A58A-718273F300D9}"/>
    <cellStyle name="SAPBEXstdItem 4 8 3 3" xfId="27267" xr:uid="{1C03E5DE-4AF0-4EDF-86F4-7366B113526E}"/>
    <cellStyle name="SAPBEXstdItem 4 8 3 4" xfId="48442" xr:uid="{07A6DECA-F2F3-4CD9-9344-49CDBD58BEAD}"/>
    <cellStyle name="SAPBEXstdItem 4 8 4" xfId="7979" xr:uid="{CE5068CE-987B-46A4-BF7B-5973A5C91657}"/>
    <cellStyle name="SAPBEXstdItem 4 8 4 2" xfId="29469" xr:uid="{DEEEF1A2-5D37-4C7C-999C-B95587576C5F}"/>
    <cellStyle name="SAPBEXstdItem 4 8 5" xfId="25694" xr:uid="{B85F06DC-A57E-4ECA-AA2D-0F6720E86679}"/>
    <cellStyle name="SAPBEXstdItem 4 8 6" xfId="46706" xr:uid="{8B8449F6-0541-49CB-9974-CCCC9890F497}"/>
    <cellStyle name="SAPBEXstdItem 4 9" xfId="4164" xr:uid="{A293DCE7-A1F8-4F69-9CF3-D7CC34D35EC7}"/>
    <cellStyle name="SAPBEXstdItem 4 9 2" xfId="4165" xr:uid="{E747D991-B960-4158-B8D9-20A7D4282B9B}"/>
    <cellStyle name="SAPBEXstdItem 4 9 2 2" xfId="5780" xr:uid="{B2726FB7-37BD-4A14-8F45-8BE7C6E0F363}"/>
    <cellStyle name="SAPBEXstdItem 4 9 2 2 2" xfId="9549" xr:uid="{A6B661C2-2EB6-42D9-87F3-C7101238C8F1}"/>
    <cellStyle name="SAPBEXstdItem 4 9 2 2 2 2" xfId="31039" xr:uid="{0440CF53-8817-4B7F-9D86-4C2D52315800}"/>
    <cellStyle name="SAPBEXstdItem 4 9 2 2 3" xfId="27270" xr:uid="{261F9DAF-1ECA-4CB3-8E7D-EF39BD2162A3}"/>
    <cellStyle name="SAPBEXstdItem 4 9 2 2 4" xfId="48445" xr:uid="{B0F87BFD-6F49-4CE9-8AA4-BAE61A864997}"/>
    <cellStyle name="SAPBEXstdItem 4 9 2 3" xfId="7982" xr:uid="{2488BF7F-E296-4060-B7D9-0EC3E7C6FC5E}"/>
    <cellStyle name="SAPBEXstdItem 4 9 2 3 2" xfId="29472" xr:uid="{5C726AE6-3D7D-4F72-AD4B-25DE4C98E643}"/>
    <cellStyle name="SAPBEXstdItem 4 9 2 4" xfId="25697" xr:uid="{9E473078-CB7E-4D63-8ED6-07C4FF082851}"/>
    <cellStyle name="SAPBEXstdItem 4 9 2 5" xfId="46709" xr:uid="{D814B5E3-A791-42ED-A571-A03834B3D863}"/>
    <cellStyle name="SAPBEXstdItem 4 9 3" xfId="5779" xr:uid="{EB3AB275-2070-417F-9913-B9AB8C68CCD2}"/>
    <cellStyle name="SAPBEXstdItem 4 9 3 2" xfId="9548" xr:uid="{F6863792-2D36-44D8-A050-0C41444C2B1D}"/>
    <cellStyle name="SAPBEXstdItem 4 9 3 2 2" xfId="31038" xr:uid="{2CAB49AD-6458-47B4-93F0-941E90AE3F25}"/>
    <cellStyle name="SAPBEXstdItem 4 9 3 3" xfId="27269" xr:uid="{17265B7C-2C7C-4B75-ACE7-40E86E09D597}"/>
    <cellStyle name="SAPBEXstdItem 4 9 3 4" xfId="48444" xr:uid="{250C629A-3379-4376-9AB4-7C5DEC20CE66}"/>
    <cellStyle name="SAPBEXstdItem 4 9 4" xfId="7981" xr:uid="{4D57701E-E86E-4EF2-8482-ECEC6DBCE84E}"/>
    <cellStyle name="SAPBEXstdItem 4 9 4 2" xfId="29471" xr:uid="{C35C345F-1C2B-41A3-9E67-34AD1A662A28}"/>
    <cellStyle name="SAPBEXstdItem 4 9 5" xfId="25696" xr:uid="{C8BD2C23-E575-445B-A0BC-B5FA32406CA3}"/>
    <cellStyle name="SAPBEXstdItem 4 9 6" xfId="46708" xr:uid="{AEAAAEDE-937F-48B5-9542-7B721961F941}"/>
    <cellStyle name="SAPBEXstdItem 5" xfId="4166" xr:uid="{950EA9C3-AE44-430F-96AE-55C266F5F850}"/>
    <cellStyle name="SAPBEXstdItem 5 2" xfId="4167" xr:uid="{2D5EE5A5-8F9E-4EE5-8AF9-8A5BD9C50CCA}"/>
    <cellStyle name="SAPBEXstdItem 5 2 2" xfId="5782" xr:uid="{E3A3E30C-30BC-4273-B793-B67DE953F35C}"/>
    <cellStyle name="SAPBEXstdItem 5 2 2 2" xfId="9551" xr:uid="{FD136768-8F7B-4924-A13E-1361C64CF627}"/>
    <cellStyle name="SAPBEXstdItem 5 2 2 2 2" xfId="31041" xr:uid="{59E0173E-7F1A-4CF3-BCF0-ADB72126BD59}"/>
    <cellStyle name="SAPBEXstdItem 5 2 2 3" xfId="27272" xr:uid="{AA458C01-26C4-41C1-8C7E-EF5F1A8CE171}"/>
    <cellStyle name="SAPBEXstdItem 5 2 2 4" xfId="48447" xr:uid="{A0045883-65BD-4A95-9E51-192144D7F481}"/>
    <cellStyle name="SAPBEXstdItem 5 2 3" xfId="7984" xr:uid="{AD7BEC57-7641-49CB-88DC-FEE6FD054A66}"/>
    <cellStyle name="SAPBEXstdItem 5 2 3 2" xfId="29474" xr:uid="{B03F87F5-3637-4A05-ACF6-06E8C01EAE42}"/>
    <cellStyle name="SAPBEXstdItem 5 2 4" xfId="25699" xr:uid="{F474AE06-3FA8-4147-ABB2-DCDE84E92386}"/>
    <cellStyle name="SAPBEXstdItem 5 2 5" xfId="46711" xr:uid="{15559FFF-B663-4C70-8F46-BD6CD651F9E9}"/>
    <cellStyle name="SAPBEXstdItem 5 3" xfId="5781" xr:uid="{CB3E41C6-84F6-4C86-85E3-BCD1639212B7}"/>
    <cellStyle name="SAPBEXstdItem 5 3 2" xfId="9550" xr:uid="{28442F7C-86BB-47E8-AB70-5A64AAF945CE}"/>
    <cellStyle name="SAPBEXstdItem 5 3 2 2" xfId="31040" xr:uid="{21C26805-678D-434E-952C-6D240AD76E4D}"/>
    <cellStyle name="SAPBEXstdItem 5 3 3" xfId="27271" xr:uid="{4C2512E7-08F8-407A-BA2F-06E7C490B50D}"/>
    <cellStyle name="SAPBEXstdItem 5 3 4" xfId="48446" xr:uid="{2E8A19E9-0C9E-4F00-8DBD-D5416E8B556C}"/>
    <cellStyle name="SAPBEXstdItem 5 4" xfId="7983" xr:uid="{4CEFA1ED-A2B2-472B-92B6-9DAC63081B31}"/>
    <cellStyle name="SAPBEXstdItem 5 4 2" xfId="29473" xr:uid="{1DB6E0A7-B677-486C-9E5F-F6EC3B1BC81D}"/>
    <cellStyle name="SAPBEXstdItem 5 5" xfId="25698" xr:uid="{1A3DDBE6-E728-45CC-9D25-71F1D5752A46}"/>
    <cellStyle name="SAPBEXstdItem 5 6" xfId="46710" xr:uid="{7A632388-4129-46A2-9438-5E9D2930F6BA}"/>
    <cellStyle name="SAPBEXstdItem 6" xfId="4168" xr:uid="{ABE4A615-1644-4655-8457-91C8F1F9D7DC}"/>
    <cellStyle name="SAPBEXstdItem 6 2" xfId="4169" xr:uid="{28D11A12-76A5-4059-B4C8-A5396D5B478B}"/>
    <cellStyle name="SAPBEXstdItem 6 2 2" xfId="5784" xr:uid="{13733195-27ED-4F7F-883C-1CDFD76AA14F}"/>
    <cellStyle name="SAPBEXstdItem 6 2 2 2" xfId="9553" xr:uid="{D431C92C-5C24-45AF-9EAB-EFAE90C92724}"/>
    <cellStyle name="SAPBEXstdItem 6 2 2 2 2" xfId="31043" xr:uid="{D38AD106-E30F-456F-8D85-FD9E3F03E6AD}"/>
    <cellStyle name="SAPBEXstdItem 6 2 2 3" xfId="27274" xr:uid="{9C4B4760-B841-4964-99C1-AB04CD048CFE}"/>
    <cellStyle name="SAPBEXstdItem 6 2 2 4" xfId="48449" xr:uid="{C079C09E-E573-4C7B-A314-19942B1B063F}"/>
    <cellStyle name="SAPBEXstdItem 6 2 3" xfId="7986" xr:uid="{063E1D8D-6857-4023-8264-114386A1FC91}"/>
    <cellStyle name="SAPBEXstdItem 6 2 3 2" xfId="29476" xr:uid="{F3E52032-C570-4AC6-950B-93BF034C5744}"/>
    <cellStyle name="SAPBEXstdItem 6 2 4" xfId="25701" xr:uid="{2B1E65DD-67D1-4284-8A66-4B1513A5559B}"/>
    <cellStyle name="SAPBEXstdItem 6 2 5" xfId="46713" xr:uid="{51F9BFF5-04B2-4F30-840E-4C77D712A226}"/>
    <cellStyle name="SAPBEXstdItem 6 3" xfId="5783" xr:uid="{E68EF32E-3359-4A02-8F68-E4873C52E9D8}"/>
    <cellStyle name="SAPBEXstdItem 6 3 2" xfId="9552" xr:uid="{966ECF76-DC75-456E-9148-FC2CB0F4C55E}"/>
    <cellStyle name="SAPBEXstdItem 6 3 2 2" xfId="31042" xr:uid="{02DB56C3-C364-4E9F-86A0-5F03B16D28C7}"/>
    <cellStyle name="SAPBEXstdItem 6 3 3" xfId="27273" xr:uid="{B477AE54-BFE8-44AB-A51D-110285321422}"/>
    <cellStyle name="SAPBEXstdItem 6 3 4" xfId="48448" xr:uid="{185C5BE6-6A45-44D8-8630-483E1E742A97}"/>
    <cellStyle name="SAPBEXstdItem 6 4" xfId="7985" xr:uid="{90D8968A-E46E-4CE3-AEE1-3E49A1A1DA42}"/>
    <cellStyle name="SAPBEXstdItem 6 4 2" xfId="29475" xr:uid="{A9347DC7-B917-4EDD-B001-517D0037A97D}"/>
    <cellStyle name="SAPBEXstdItem 6 5" xfId="25700" xr:uid="{E3D0D128-A52A-44EC-AEC1-93C5205EA00D}"/>
    <cellStyle name="SAPBEXstdItem 6 6" xfId="46712" xr:uid="{8B731796-D141-40BB-B853-868F71F5773C}"/>
    <cellStyle name="SAPBEXstdItem 7" xfId="4170" xr:uid="{6C6FF34D-034D-41CB-8BF9-C5BCF4C002AB}"/>
    <cellStyle name="SAPBEXstdItem 7 2" xfId="4171" xr:uid="{0D5CCCC7-F19C-4692-A74F-CAB03CDD5AA8}"/>
    <cellStyle name="SAPBEXstdItem 7 2 2" xfId="5786" xr:uid="{531F6386-D665-4DB3-9754-085C9BEDAD27}"/>
    <cellStyle name="SAPBEXstdItem 7 2 2 2" xfId="9555" xr:uid="{DA9A63F1-8436-44DF-823A-3566952D7985}"/>
    <cellStyle name="SAPBEXstdItem 7 2 2 2 2" xfId="31045" xr:uid="{21701B67-7BED-4E30-8945-38CDDE278289}"/>
    <cellStyle name="SAPBEXstdItem 7 2 2 3" xfId="27276" xr:uid="{D115FEAE-7238-4C19-B4C8-3C3E5E21F3D9}"/>
    <cellStyle name="SAPBEXstdItem 7 2 2 4" xfId="48451" xr:uid="{B99B2CA2-F34F-4FC7-B5F2-67D5651A2E65}"/>
    <cellStyle name="SAPBEXstdItem 7 2 3" xfId="7988" xr:uid="{BC26EC8E-82A5-4C06-BED7-76562967760F}"/>
    <cellStyle name="SAPBEXstdItem 7 2 3 2" xfId="29478" xr:uid="{BD63E66A-0AE5-40C9-BFBA-0F270C837A33}"/>
    <cellStyle name="SAPBEXstdItem 7 2 4" xfId="25703" xr:uid="{2486B256-E1FC-4548-B23F-3DAC810C5F5C}"/>
    <cellStyle name="SAPBEXstdItem 7 2 5" xfId="46715" xr:uid="{91FCB7CB-09D7-444F-AFE3-FE39B9BE8F4F}"/>
    <cellStyle name="SAPBEXstdItem 7 3" xfId="5785" xr:uid="{729CE5DC-BEAC-4088-BF93-766F153E7FE0}"/>
    <cellStyle name="SAPBEXstdItem 7 3 2" xfId="9554" xr:uid="{C13698F2-32A9-40FD-BA2B-85B96D279DE2}"/>
    <cellStyle name="SAPBEXstdItem 7 3 2 2" xfId="31044" xr:uid="{1A47F230-8C65-46F1-AE26-C18CE62264D4}"/>
    <cellStyle name="SAPBEXstdItem 7 3 3" xfId="27275" xr:uid="{6FB38FB9-E03D-4A7A-A585-134D6D370FC7}"/>
    <cellStyle name="SAPBEXstdItem 7 3 4" xfId="48450" xr:uid="{9C59F2CD-7538-442F-B55F-C16947B602B3}"/>
    <cellStyle name="SAPBEXstdItem 7 4" xfId="7987" xr:uid="{803D753A-2D68-4BC6-AB25-691988AFDDF7}"/>
    <cellStyle name="SAPBEXstdItem 7 4 2" xfId="29477" xr:uid="{9AE5358E-C902-404E-A216-C49AF983FC95}"/>
    <cellStyle name="SAPBEXstdItem 7 5" xfId="25702" xr:uid="{E5D06DC1-C86A-463C-BE8C-EF6C352EB512}"/>
    <cellStyle name="SAPBEXstdItem 7 6" xfId="46714" xr:uid="{CF2FDFED-5DC8-4520-9381-B35138C7C20E}"/>
    <cellStyle name="SAPBEXstdItem 8" xfId="4172" xr:uid="{976A7641-64C9-4C03-A01E-368783AE4C52}"/>
    <cellStyle name="SAPBEXstdItem 8 2" xfId="4173" xr:uid="{C6C380A6-70D4-4752-8AA2-7D1DAAFD2667}"/>
    <cellStyle name="SAPBEXstdItem 8 2 2" xfId="5788" xr:uid="{F763BB9F-E77C-4CD7-871F-28623BB9DA62}"/>
    <cellStyle name="SAPBEXstdItem 8 2 2 2" xfId="9557" xr:uid="{FC9C098D-28B9-409B-9769-8AC2394880AA}"/>
    <cellStyle name="SAPBEXstdItem 8 2 2 2 2" xfId="31047" xr:uid="{DD456E63-6231-4B3D-8556-1D7898CA7010}"/>
    <cellStyle name="SAPBEXstdItem 8 2 2 3" xfId="27278" xr:uid="{2AB51FF8-CD70-43D0-8AF1-F63DC5BA7F49}"/>
    <cellStyle name="SAPBEXstdItem 8 2 2 4" xfId="48453" xr:uid="{BA8643C3-3662-4406-86C0-E4ADAE2C9291}"/>
    <cellStyle name="SAPBEXstdItem 8 2 3" xfId="7990" xr:uid="{4A684D7E-171C-48CD-A13A-1E26EC2EEE64}"/>
    <cellStyle name="SAPBEXstdItem 8 2 3 2" xfId="29480" xr:uid="{9BC3F359-8352-4A27-AFBF-C55BD45F4430}"/>
    <cellStyle name="SAPBEXstdItem 8 2 4" xfId="25705" xr:uid="{9100F480-C884-48A8-9F82-29D5110C91C2}"/>
    <cellStyle name="SAPBEXstdItem 8 2 5" xfId="46717" xr:uid="{9A73C1DC-4617-480D-BEDC-471DD5C3D376}"/>
    <cellStyle name="SAPBEXstdItem 8 3" xfId="5787" xr:uid="{8A78A169-AD82-463C-8F8D-2636350CE1E2}"/>
    <cellStyle name="SAPBEXstdItem 8 3 2" xfId="9556" xr:uid="{FBE19E6C-FAD8-49BE-90CC-5BC3A17ECF8F}"/>
    <cellStyle name="SAPBEXstdItem 8 3 2 2" xfId="31046" xr:uid="{78DDA65F-1899-428A-A0F1-3772DCDB9390}"/>
    <cellStyle name="SAPBEXstdItem 8 3 3" xfId="27277" xr:uid="{AD3560C7-B7C4-4D1B-A8EC-BCCE4C98A2DF}"/>
    <cellStyle name="SAPBEXstdItem 8 3 4" xfId="48452" xr:uid="{0899F9CB-745A-4959-B64C-F6BBA23F2427}"/>
    <cellStyle name="SAPBEXstdItem 8 4" xfId="7989" xr:uid="{CC91F53D-AAC2-4D78-84A9-4DC7250076C0}"/>
    <cellStyle name="SAPBEXstdItem 8 4 2" xfId="29479" xr:uid="{0B30BBA8-1538-4E9A-8779-ECA36DD27DB9}"/>
    <cellStyle name="SAPBEXstdItem 8 5" xfId="25704" xr:uid="{E42E1BF9-9641-4665-A12C-9EDFE679DFC0}"/>
    <cellStyle name="SAPBEXstdItem 8 6" xfId="46716" xr:uid="{BDB8B91A-DD52-4E23-8322-ECF51B0B0C2A}"/>
    <cellStyle name="SAPBEXstdItem 9" xfId="4174" xr:uid="{22444C1E-5F35-40E3-B51B-942BF6E5D4AC}"/>
    <cellStyle name="SAPBEXstdItem 9 2" xfId="4175" xr:uid="{82744B0E-1422-4EB6-9344-C9A28FFA7E2B}"/>
    <cellStyle name="SAPBEXstdItem 9 2 2" xfId="5790" xr:uid="{EB3F06DA-6A67-4869-89E8-3F711A6099D6}"/>
    <cellStyle name="SAPBEXstdItem 9 2 2 2" xfId="9559" xr:uid="{8839B91A-72BD-4C6F-9418-CF56B54E35F9}"/>
    <cellStyle name="SAPBEXstdItem 9 2 2 2 2" xfId="31049" xr:uid="{6A058E2A-1150-4725-BE2A-F8F271135D8B}"/>
    <cellStyle name="SAPBEXstdItem 9 2 2 3" xfId="27280" xr:uid="{72BEDF4A-4B11-48B5-852A-5294D2A276FB}"/>
    <cellStyle name="SAPBEXstdItem 9 2 2 4" xfId="48455" xr:uid="{E2F967C5-254F-4B1A-8CAE-7ED39AB0C0F3}"/>
    <cellStyle name="SAPBEXstdItem 9 2 3" xfId="7992" xr:uid="{91F87F33-9BAB-4122-80F0-32A56AF139B8}"/>
    <cellStyle name="SAPBEXstdItem 9 2 3 2" xfId="29482" xr:uid="{57274D8C-BC9F-4068-B7A6-EE3BE6A399FC}"/>
    <cellStyle name="SAPBEXstdItem 9 2 4" xfId="25707" xr:uid="{B0EC454A-E89C-4B2F-BFE3-13DB348F62E1}"/>
    <cellStyle name="SAPBEXstdItem 9 2 5" xfId="46719" xr:uid="{5E62B206-783C-4464-B597-500CAC368BD7}"/>
    <cellStyle name="SAPBEXstdItem 9 3" xfId="5789" xr:uid="{51653729-66CC-46B0-9EA3-D2167CEEB6AA}"/>
    <cellStyle name="SAPBEXstdItem 9 3 2" xfId="9558" xr:uid="{E0935D4B-8631-4568-9CFE-7CCCFDD6C038}"/>
    <cellStyle name="SAPBEXstdItem 9 3 2 2" xfId="31048" xr:uid="{AE141E24-DA15-41F4-B9DC-01C54F30BFAC}"/>
    <cellStyle name="SAPBEXstdItem 9 3 3" xfId="27279" xr:uid="{B5C0F47E-5FFD-4383-9705-CB177B91B47A}"/>
    <cellStyle name="SAPBEXstdItem 9 3 4" xfId="48454" xr:uid="{B69B8D87-482C-4DDF-B5B4-898063D65640}"/>
    <cellStyle name="SAPBEXstdItem 9 4" xfId="7991" xr:uid="{5B05AFDE-2916-4FD2-BE04-284CFD1A3CA7}"/>
    <cellStyle name="SAPBEXstdItem 9 4 2" xfId="29481" xr:uid="{0973379E-5E32-4335-A249-29AC37C46A7E}"/>
    <cellStyle name="SAPBEXstdItem 9 5" xfId="25706" xr:uid="{FBEB7731-0D6D-4615-B456-9FEF8F7EB0A8}"/>
    <cellStyle name="SAPBEXstdItem 9 6" xfId="46718" xr:uid="{A4A9541B-5C61-4222-A648-103AD9803AF1}"/>
    <cellStyle name="SAPBEXstdItemX" xfId="3346" xr:uid="{CF5D7100-CAC2-4793-B81C-BA845F8702DD}"/>
    <cellStyle name="SAPBEXstdItemX 10" xfId="4176" xr:uid="{0964F7B6-88FD-4C24-9155-D21E0F365705}"/>
    <cellStyle name="SAPBEXstdItemX 10 2" xfId="5791" xr:uid="{88462370-7DC0-4F6C-B768-BF5B9095F659}"/>
    <cellStyle name="SAPBEXstdItemX 10 2 2" xfId="9560" xr:uid="{30EDB63B-72D4-436D-8CA7-996A0F1B8540}"/>
    <cellStyle name="SAPBEXstdItemX 10 2 2 2" xfId="31050" xr:uid="{23CA7056-6828-4B6E-864B-C7571EB9762A}"/>
    <cellStyle name="SAPBEXstdItemX 10 2 3" xfId="27281" xr:uid="{F55A9CEA-7241-48DD-8CBD-794822F610B9}"/>
    <cellStyle name="SAPBEXstdItemX 10 2 4" xfId="48456" xr:uid="{E0813844-DACF-4E15-808B-980CF778C469}"/>
    <cellStyle name="SAPBEXstdItemX 10 3" xfId="7993" xr:uid="{779B0876-FE38-4577-94CD-6C757C7D848C}"/>
    <cellStyle name="SAPBEXstdItemX 10 3 2" xfId="29483" xr:uid="{F734BD44-C7D2-462F-BC85-0BB1876FB40B}"/>
    <cellStyle name="SAPBEXstdItemX 10 4" xfId="25708" xr:uid="{F74CA609-0F42-4A59-992E-E2CF791FC270}"/>
    <cellStyle name="SAPBEXstdItemX 10 5" xfId="46720" xr:uid="{D45CF6DA-1023-4821-A829-706EBF96E0F3}"/>
    <cellStyle name="SAPBEXstdItemX 11" xfId="4177" xr:uid="{7AE1EEA7-E4C4-435D-B06A-29BB003890B6}"/>
    <cellStyle name="SAPBEXstdItemX 11 2" xfId="5792" xr:uid="{A9842E0B-72F0-419C-9FD4-0EF4C469A67C}"/>
    <cellStyle name="SAPBEXstdItemX 11 2 2" xfId="9561" xr:uid="{0E4693B4-2FC0-45C4-9A12-B993415AB4EC}"/>
    <cellStyle name="SAPBEXstdItemX 11 2 2 2" xfId="31051" xr:uid="{54134585-1F5E-44AD-8D24-FEF36C259BD0}"/>
    <cellStyle name="SAPBEXstdItemX 11 2 3" xfId="27282" xr:uid="{1B420864-3B1B-405A-BEB9-93E98FD78125}"/>
    <cellStyle name="SAPBEXstdItemX 11 2 4" xfId="48457" xr:uid="{DFAAFED9-9F7B-45F6-B915-992B207D3BA8}"/>
    <cellStyle name="SAPBEXstdItemX 11 3" xfId="7994" xr:uid="{6D55A6F3-180E-4D8D-96BD-8639D260457A}"/>
    <cellStyle name="SAPBEXstdItemX 11 3 2" xfId="29484" xr:uid="{7C722F61-92F5-4EAF-8231-334AAB3A3532}"/>
    <cellStyle name="SAPBEXstdItemX 11 4" xfId="25709" xr:uid="{86EB49F8-E0A3-4EE5-96A6-E77D020225CD}"/>
    <cellStyle name="SAPBEXstdItemX 11 5" xfId="46721" xr:uid="{E4105E83-F91B-4C7D-A0E7-EB65CF018D2C}"/>
    <cellStyle name="SAPBEXstdItemX 12" xfId="4178" xr:uid="{9F49B162-9BDC-472C-98E3-DAEB73DD4DE1}"/>
    <cellStyle name="SAPBEXstdItemX 12 2" xfId="5793" xr:uid="{CB6ACA0B-C888-402A-9C1C-BD67B18B8A7F}"/>
    <cellStyle name="SAPBEXstdItemX 12 2 2" xfId="9562" xr:uid="{28B7517B-3734-4802-A383-0FBC78D58ED0}"/>
    <cellStyle name="SAPBEXstdItemX 12 2 2 2" xfId="31052" xr:uid="{61B77EA6-EB89-4810-9215-940ED39D3650}"/>
    <cellStyle name="SAPBEXstdItemX 12 2 3" xfId="27283" xr:uid="{9C7D1FA6-7C7E-4D74-8115-152AEB50EFB3}"/>
    <cellStyle name="SAPBEXstdItemX 12 2 4" xfId="48458" xr:uid="{74541371-5A45-4A9E-96D2-32D92CB9ED32}"/>
    <cellStyle name="SAPBEXstdItemX 12 3" xfId="7995" xr:uid="{8AA1AED9-1F97-4E68-8B60-458DD6B63F8E}"/>
    <cellStyle name="SAPBEXstdItemX 12 3 2" xfId="29485" xr:uid="{AB8BD357-603E-4732-B061-F5287BEADDAB}"/>
    <cellStyle name="SAPBEXstdItemX 12 4" xfId="25710" xr:uid="{CE4B1046-4087-4432-B595-EC44280D2021}"/>
    <cellStyle name="SAPBEXstdItemX 12 5" xfId="46722" xr:uid="{ED17B12E-70E0-4001-B0D6-0BBAEB97FEA7}"/>
    <cellStyle name="SAPBEXstdItemX 13" xfId="4179" xr:uid="{7CB990C5-082A-4171-9657-595788A829DC}"/>
    <cellStyle name="SAPBEXstdItemX 13 2" xfId="5794" xr:uid="{97A4CCA6-3397-4753-A427-283900BF60DC}"/>
    <cellStyle name="SAPBEXstdItemX 13 2 2" xfId="9563" xr:uid="{EBFC4703-1ECE-4E76-BA8B-E77910EAE288}"/>
    <cellStyle name="SAPBEXstdItemX 13 2 2 2" xfId="31053" xr:uid="{A585973F-D035-4A05-BF99-0C53A4DDB68F}"/>
    <cellStyle name="SAPBEXstdItemX 13 2 3" xfId="27284" xr:uid="{F676DB6A-5ED8-476F-A589-55DE0367D5AB}"/>
    <cellStyle name="SAPBEXstdItemX 13 2 4" xfId="48459" xr:uid="{E4D399E4-2954-47C4-9A01-21B87BD7B9B2}"/>
    <cellStyle name="SAPBEXstdItemX 13 3" xfId="7996" xr:uid="{9F12A49A-AB44-4D6F-A443-B109ABF27789}"/>
    <cellStyle name="SAPBEXstdItemX 13 3 2" xfId="29486" xr:uid="{D1ED5B07-13A4-438E-8360-EA2E674FD136}"/>
    <cellStyle name="SAPBEXstdItemX 13 4" xfId="25711" xr:uid="{8FBF0B11-4A6E-4D43-B723-8543A7EB9602}"/>
    <cellStyle name="SAPBEXstdItemX 13 5" xfId="46723" xr:uid="{984563F8-1512-4142-8AF2-BF5E174201E9}"/>
    <cellStyle name="SAPBEXstdItemX 14" xfId="4180" xr:uid="{18A64507-9FCD-4D2D-A9C0-65B132CF2ECE}"/>
    <cellStyle name="SAPBEXstdItemX 14 2" xfId="5795" xr:uid="{723E5451-7B4D-4A78-A879-2004A8E9E5F8}"/>
    <cellStyle name="SAPBEXstdItemX 14 2 2" xfId="9564" xr:uid="{E1FE9635-AA40-4F49-88A6-7064DE6C4EB4}"/>
    <cellStyle name="SAPBEXstdItemX 14 2 2 2" xfId="31054" xr:uid="{CD8688B2-7321-438E-B94B-0FCBF2F4C413}"/>
    <cellStyle name="SAPBEXstdItemX 14 2 3" xfId="27285" xr:uid="{30A7B53A-293C-4130-AF6E-6F429B63BD26}"/>
    <cellStyle name="SAPBEXstdItemX 14 2 4" xfId="48460" xr:uid="{9D1AB386-C18C-4AE6-A20F-8F9996AE5098}"/>
    <cellStyle name="SAPBEXstdItemX 14 3" xfId="7997" xr:uid="{DFF2ACCF-1966-4E1B-B859-8B3156FBFE9A}"/>
    <cellStyle name="SAPBEXstdItemX 14 3 2" xfId="29487" xr:uid="{8BA861D7-ADF7-4051-B9B7-C80023681E96}"/>
    <cellStyle name="SAPBEXstdItemX 14 4" xfId="25712" xr:uid="{14E2DAA1-6F04-4099-8691-4D4348042C7D}"/>
    <cellStyle name="SAPBEXstdItemX 14 5" xfId="46724" xr:uid="{342E3806-6BC0-4933-B5A2-DDE5A912EAE9}"/>
    <cellStyle name="SAPBEXstdItemX 15" xfId="4181" xr:uid="{5B79551F-689C-4CA3-9F1A-AB0630E7A575}"/>
    <cellStyle name="SAPBEXstdItemX 15 2" xfId="5796" xr:uid="{7F3C7E0B-89BC-4327-B645-AFA2BFCAEC46}"/>
    <cellStyle name="SAPBEXstdItemX 15 2 2" xfId="9565" xr:uid="{BAD595CB-3A08-4E41-815B-4AFBDF8E99AD}"/>
    <cellStyle name="SAPBEXstdItemX 15 2 2 2" xfId="31055" xr:uid="{30DEC546-B061-45DD-862F-78F11AE2C364}"/>
    <cellStyle name="SAPBEXstdItemX 15 2 3" xfId="27286" xr:uid="{9A6C4D46-A0E3-4134-9C98-737EA8255F03}"/>
    <cellStyle name="SAPBEXstdItemX 15 2 4" xfId="48461" xr:uid="{5F42FBDD-5F97-4347-A38D-9248E6D0B417}"/>
    <cellStyle name="SAPBEXstdItemX 15 3" xfId="7998" xr:uid="{0A6AD0D2-5703-461E-8105-6642584646A3}"/>
    <cellStyle name="SAPBEXstdItemX 15 3 2" xfId="29488" xr:uid="{1C14FACE-3B6B-4653-843F-29102DDE50F4}"/>
    <cellStyle name="SAPBEXstdItemX 15 4" xfId="25713" xr:uid="{D10E5B91-672C-495C-B4A7-36F168B12E6B}"/>
    <cellStyle name="SAPBEXstdItemX 15 5" xfId="46725" xr:uid="{7D9CF260-B020-469E-8AA1-A3B0ABCC8485}"/>
    <cellStyle name="SAPBEXstdItemX 16" xfId="4182" xr:uid="{A0D84F79-60BE-4AC1-A6FD-03AF9A9D8927}"/>
    <cellStyle name="SAPBEXstdItemX 16 2" xfId="5797" xr:uid="{4FCA5F46-4CB0-43E1-B533-E257AFD76C27}"/>
    <cellStyle name="SAPBEXstdItemX 16 2 2" xfId="9566" xr:uid="{FBA64BFC-0F92-41F8-AB40-43BA62E3C593}"/>
    <cellStyle name="SAPBEXstdItemX 16 2 2 2" xfId="31056" xr:uid="{8812AC8E-7EF1-48BE-9F00-5239E4603881}"/>
    <cellStyle name="SAPBEXstdItemX 16 2 3" xfId="27287" xr:uid="{0AEC7DB4-4BEC-44FA-8098-0227537EDB33}"/>
    <cellStyle name="SAPBEXstdItemX 16 2 4" xfId="48462" xr:uid="{94041449-6585-43E0-A561-E774957B21ED}"/>
    <cellStyle name="SAPBEXstdItemX 16 3" xfId="7999" xr:uid="{BF75E6EE-75E2-4499-AA7A-C9190AD54CDC}"/>
    <cellStyle name="SAPBEXstdItemX 16 3 2" xfId="29489" xr:uid="{480C9442-3EA5-49C4-90C4-B755CBEFD83C}"/>
    <cellStyle name="SAPBEXstdItemX 16 4" xfId="25714" xr:uid="{100D25BE-4E75-4FFE-BC8B-3F7D997CAA24}"/>
    <cellStyle name="SAPBEXstdItemX 16 5" xfId="46726" xr:uid="{FAAF1256-7F81-453A-9B1F-77D420633D8E}"/>
    <cellStyle name="SAPBEXstdItemX 17" xfId="4183" xr:uid="{F988F5B5-3472-4887-AB6B-8CA3B6C0EA2D}"/>
    <cellStyle name="SAPBEXstdItemX 17 2" xfId="5798" xr:uid="{55FD863C-CFC8-4C4F-884A-4BFC0158FFDF}"/>
    <cellStyle name="SAPBEXstdItemX 17 2 2" xfId="9567" xr:uid="{96F055CD-1009-458A-8CEF-C18E583C36E9}"/>
    <cellStyle name="SAPBEXstdItemX 17 2 2 2" xfId="31057" xr:uid="{85FF3F2B-923A-42B8-886C-9CEB41A72C6B}"/>
    <cellStyle name="SAPBEXstdItemX 17 2 3" xfId="27288" xr:uid="{A6970418-4CDB-4158-97FA-070A5C475DC8}"/>
    <cellStyle name="SAPBEXstdItemX 17 2 4" xfId="48463" xr:uid="{8003E9DF-EB53-440B-8117-10424F5E61E6}"/>
    <cellStyle name="SAPBEXstdItemX 17 3" xfId="8000" xr:uid="{C238CA83-044B-465D-B936-7835A801BC03}"/>
    <cellStyle name="SAPBEXstdItemX 17 3 2" xfId="29490" xr:uid="{A8421A7C-7C00-48A1-A58C-2B4E362EC37C}"/>
    <cellStyle name="SAPBEXstdItemX 17 4" xfId="25715" xr:uid="{1C52A6B1-B010-4E8A-8090-DBE1E2D41068}"/>
    <cellStyle name="SAPBEXstdItemX 17 5" xfId="46727" xr:uid="{79BAC830-4EF9-4B29-ACB3-ED88B9E6CB69}"/>
    <cellStyle name="SAPBEXstdItemX 18" xfId="4184" xr:uid="{D64E3075-CAE3-4E75-9EAB-EFEDBB5020C3}"/>
    <cellStyle name="SAPBEXstdItemX 18 2" xfId="5799" xr:uid="{CEA26022-EDC0-447F-9C1B-1EEA8CD47D35}"/>
    <cellStyle name="SAPBEXstdItemX 18 2 2" xfId="9568" xr:uid="{2689948B-6E30-4CD3-BD82-4B9CCDD2392B}"/>
    <cellStyle name="SAPBEXstdItemX 18 2 2 2" xfId="31058" xr:uid="{C74C4796-42E1-4DB6-80D9-04D5FAB148BE}"/>
    <cellStyle name="SAPBEXstdItemX 18 2 3" xfId="27289" xr:uid="{2184B43A-193F-492C-B296-FE14F8AD0B8D}"/>
    <cellStyle name="SAPBEXstdItemX 18 2 4" xfId="48464" xr:uid="{A147E856-3382-401E-8DCE-DD81CAC7DDA8}"/>
    <cellStyle name="SAPBEXstdItemX 18 3" xfId="8001" xr:uid="{C4488248-235E-46A9-A3F5-473EAF4DC6F8}"/>
    <cellStyle name="SAPBEXstdItemX 18 3 2" xfId="29491" xr:uid="{D4535B72-045E-4B6D-8549-593AB15844A5}"/>
    <cellStyle name="SAPBEXstdItemX 18 4" xfId="25716" xr:uid="{DF0484C8-FEE5-47AE-ABB5-2697A88A87F9}"/>
    <cellStyle name="SAPBEXstdItemX 18 5" xfId="46728" xr:uid="{4C2A4BB2-50AD-4DB2-97D1-FDB0F212D91B}"/>
    <cellStyle name="SAPBEXstdItemX 19" xfId="4185" xr:uid="{B6722EC2-FEE7-47CB-93F9-5B48C204A856}"/>
    <cellStyle name="SAPBEXstdItemX 19 2" xfId="5800" xr:uid="{32C94C02-761F-42FE-8445-0382E9A0E13F}"/>
    <cellStyle name="SAPBEXstdItemX 19 2 2" xfId="9569" xr:uid="{63565409-6C05-45D3-83D1-C471D90AAC40}"/>
    <cellStyle name="SAPBEXstdItemX 19 2 2 2" xfId="31059" xr:uid="{4EC85E5A-15D8-482E-B181-0D368EC58BD1}"/>
    <cellStyle name="SAPBEXstdItemX 19 2 3" xfId="27290" xr:uid="{800C10C0-EBAC-460D-AE39-2C0D44FAB74C}"/>
    <cellStyle name="SAPBEXstdItemX 19 2 4" xfId="48465" xr:uid="{8CE22B00-06E9-4215-B822-F20B817D2C6A}"/>
    <cellStyle name="SAPBEXstdItemX 19 3" xfId="8002" xr:uid="{3C65CD9E-53FB-4A56-B238-F494669CD5FB}"/>
    <cellStyle name="SAPBEXstdItemX 19 3 2" xfId="29492" xr:uid="{AAF403F7-D30A-4C29-AE27-D3952CC93DE0}"/>
    <cellStyle name="SAPBEXstdItemX 19 4" xfId="25717" xr:uid="{44B4F27E-C15F-48F8-8782-51D7EED400D4}"/>
    <cellStyle name="SAPBEXstdItemX 19 5" xfId="46729" xr:uid="{4479028C-7B7E-421D-A204-9428F6A0E757}"/>
    <cellStyle name="SAPBEXstdItemX 2" xfId="4186" xr:uid="{C3975520-E7F7-4D53-B05F-570BD9A28B93}"/>
    <cellStyle name="SAPBEXstdItemX 2 2" xfId="4187" xr:uid="{1C0BAD32-8510-4612-99AB-4E86CE21E42A}"/>
    <cellStyle name="SAPBEXstdItemX 2 2 2" xfId="5802" xr:uid="{1F457547-D425-4F62-BF3E-2339AA49D70F}"/>
    <cellStyle name="SAPBEXstdItemX 2 2 2 2" xfId="9571" xr:uid="{308CB8E2-EF2D-4AB8-84A8-C50F674BDCE7}"/>
    <cellStyle name="SAPBEXstdItemX 2 2 2 2 2" xfId="31061" xr:uid="{A1DAA368-6CC2-4372-B17C-5D1C626600FD}"/>
    <cellStyle name="SAPBEXstdItemX 2 2 2 3" xfId="27292" xr:uid="{4A875D51-B0E9-4BE3-921E-1275A93211F7}"/>
    <cellStyle name="SAPBEXstdItemX 2 2 2 4" xfId="48467" xr:uid="{4D555545-AC40-4541-AADE-D07ED7400F6D}"/>
    <cellStyle name="SAPBEXstdItemX 2 2 3" xfId="8004" xr:uid="{F72CE368-26A1-4FE6-B33F-2A5A5CA8A649}"/>
    <cellStyle name="SAPBEXstdItemX 2 2 3 2" xfId="29494" xr:uid="{DD61FA5F-315C-4787-9DD2-8EA91C7FB5CC}"/>
    <cellStyle name="SAPBEXstdItemX 2 2 4" xfId="25719" xr:uid="{FE5878BC-7AC1-4C2B-976E-C3EDF4BD33AD}"/>
    <cellStyle name="SAPBEXstdItemX 2 2 5" xfId="46731" xr:uid="{FD30F658-6169-446A-BD80-8BF9EC8EE199}"/>
    <cellStyle name="SAPBEXstdItemX 2 3" xfId="5801" xr:uid="{3B4B02ED-627E-4759-989B-B0CA0A36283C}"/>
    <cellStyle name="SAPBEXstdItemX 2 3 2" xfId="9570" xr:uid="{FA80BAAE-786C-4C83-98BB-59CDB4FB47BA}"/>
    <cellStyle name="SAPBEXstdItemX 2 3 2 2" xfId="31060" xr:uid="{68681580-887A-4642-8020-ACA6CC2A75DE}"/>
    <cellStyle name="SAPBEXstdItemX 2 3 3" xfId="27291" xr:uid="{7678B650-8AA2-4214-8B4C-A25EDC177EFB}"/>
    <cellStyle name="SAPBEXstdItemX 2 3 4" xfId="48466" xr:uid="{4510084D-C869-4C78-BA28-F4E0FF51B2C0}"/>
    <cellStyle name="SAPBEXstdItemX 2 4" xfId="8003" xr:uid="{665F14F6-B366-4B40-9657-2CD582179FDF}"/>
    <cellStyle name="SAPBEXstdItemX 2 4 2" xfId="29493" xr:uid="{F77940AC-EC15-4DD4-B366-7D144663F3E8}"/>
    <cellStyle name="SAPBEXstdItemX 2 5" xfId="25718" xr:uid="{A245C94A-CF65-4C6D-98E0-2AC89CB9B012}"/>
    <cellStyle name="SAPBEXstdItemX 2 6" xfId="46730" xr:uid="{198F0AA2-6C20-414D-86D7-BD1B32A575FB}"/>
    <cellStyle name="SAPBEXstdItemX 20" xfId="4188" xr:uid="{30EE3FE5-E8A9-4F69-BB79-1577ED2F13B6}"/>
    <cellStyle name="SAPBEXstdItemX 20 2" xfId="5803" xr:uid="{8B583F89-CB9E-45BA-A34C-CF6755FD203E}"/>
    <cellStyle name="SAPBEXstdItemX 20 2 2" xfId="9572" xr:uid="{F547E20A-A1F1-4577-B493-A0EAB5CA1E72}"/>
    <cellStyle name="SAPBEXstdItemX 20 2 2 2" xfId="31062" xr:uid="{FD352AC8-E1AB-4B8D-A116-4DE9E662424B}"/>
    <cellStyle name="SAPBEXstdItemX 20 2 3" xfId="27293" xr:uid="{E089CDF8-AE52-4A15-9D11-DD6A93C1368A}"/>
    <cellStyle name="SAPBEXstdItemX 20 2 4" xfId="48468" xr:uid="{91E4208A-7461-4B85-A41F-699F09AE10DB}"/>
    <cellStyle name="SAPBEXstdItemX 20 3" xfId="8005" xr:uid="{C97A3E1B-88CD-43DD-9C1A-B03A77805DEE}"/>
    <cellStyle name="SAPBEXstdItemX 20 3 2" xfId="29495" xr:uid="{B082230F-1928-4C51-8644-33E069079E43}"/>
    <cellStyle name="SAPBEXstdItemX 20 4" xfId="25720" xr:uid="{ED693D40-2A23-4D2F-9452-A56DA60D4FB2}"/>
    <cellStyle name="SAPBEXstdItemX 20 5" xfId="46732" xr:uid="{47C2DD36-D86F-4B6A-8506-C31E665CF029}"/>
    <cellStyle name="SAPBEXstdItemX 21" xfId="4189" xr:uid="{FFBFB83D-C5DA-484B-AF29-9B6FDDBE4D67}"/>
    <cellStyle name="SAPBEXstdItemX 21 2" xfId="5804" xr:uid="{0F464B40-C67D-46C8-991F-F3C4BCF40AF5}"/>
    <cellStyle name="SAPBEXstdItemX 21 2 2" xfId="9573" xr:uid="{7DD2125E-8EE6-4828-92AE-526001CA92EC}"/>
    <cellStyle name="SAPBEXstdItemX 21 2 2 2" xfId="31063" xr:uid="{BF801365-7401-4621-AF3B-739B8C348BD6}"/>
    <cellStyle name="SAPBEXstdItemX 21 2 3" xfId="27294" xr:uid="{435203AE-AD09-4436-93F9-B6BB4952BCC8}"/>
    <cellStyle name="SAPBEXstdItemX 21 2 4" xfId="48469" xr:uid="{31F7D159-53C4-4AC9-9B80-BAAA97B5C87B}"/>
    <cellStyle name="SAPBEXstdItemX 21 3" xfId="8006" xr:uid="{4E2DC374-2D62-4D96-B7E0-638739636B59}"/>
    <cellStyle name="SAPBEXstdItemX 21 3 2" xfId="29496" xr:uid="{2C612F2C-E552-4791-A6D8-A7A255C195FA}"/>
    <cellStyle name="SAPBEXstdItemX 21 4" xfId="25721" xr:uid="{C84A3BB2-FE9A-4C64-BCD9-1E99FD8A6A06}"/>
    <cellStyle name="SAPBEXstdItemX 21 5" xfId="46733" xr:uid="{A86DEF54-56E6-4E18-AC40-6FD8BCC093FF}"/>
    <cellStyle name="SAPBEXstdItemX 22" xfId="4190" xr:uid="{37FAE6A3-5D6B-45EB-A1CA-C443DC8A371F}"/>
    <cellStyle name="SAPBEXstdItemX 22 2" xfId="5805" xr:uid="{D4FB7210-B340-49B7-AADB-3191CF967BD9}"/>
    <cellStyle name="SAPBEXstdItemX 22 2 2" xfId="9574" xr:uid="{CC3672E5-05E2-459E-A637-B94B77A9575E}"/>
    <cellStyle name="SAPBEXstdItemX 22 2 2 2" xfId="31064" xr:uid="{AD438402-9F2A-44F0-AB4C-D79E2161C673}"/>
    <cellStyle name="SAPBEXstdItemX 22 2 3" xfId="27295" xr:uid="{C6E6A38D-995C-46DA-BBE0-708B4EF8397C}"/>
    <cellStyle name="SAPBEXstdItemX 22 2 4" xfId="48470" xr:uid="{C1908FE3-C5AB-4342-845C-B78E20483887}"/>
    <cellStyle name="SAPBEXstdItemX 22 3" xfId="8007" xr:uid="{95096519-C30C-42B9-9DA0-E1BF85874739}"/>
    <cellStyle name="SAPBEXstdItemX 22 3 2" xfId="29497" xr:uid="{BB4D7980-F07A-4792-AF34-5CF4EB80D870}"/>
    <cellStyle name="SAPBEXstdItemX 22 4" xfId="25722" xr:uid="{39743113-6F6B-4597-AE96-194CC2B08458}"/>
    <cellStyle name="SAPBEXstdItemX 22 5" xfId="46734" xr:uid="{258541B2-18A7-42EA-9548-FCFDEFC980E9}"/>
    <cellStyle name="SAPBEXstdItemX 23" xfId="4191" xr:uid="{38BE7A00-CFED-4FBD-9192-BF6A598F44C8}"/>
    <cellStyle name="SAPBEXstdItemX 23 2" xfId="5806" xr:uid="{81BDAE1A-6BFE-44F1-995C-B4962DB099C0}"/>
    <cellStyle name="SAPBEXstdItemX 23 2 2" xfId="9575" xr:uid="{C1396620-387E-4E27-B543-478CCFA5A827}"/>
    <cellStyle name="SAPBEXstdItemX 23 2 2 2" xfId="31065" xr:uid="{53D61447-3B9B-4554-99C6-4CA0649FFD16}"/>
    <cellStyle name="SAPBEXstdItemX 23 2 3" xfId="27296" xr:uid="{4B940347-BB6F-441A-9D93-12C6218C6DCF}"/>
    <cellStyle name="SAPBEXstdItemX 23 2 4" xfId="48471" xr:uid="{11E0A410-3F87-4BB3-A09C-EF51C5FD4A15}"/>
    <cellStyle name="SAPBEXstdItemX 23 3" xfId="8008" xr:uid="{1D605F87-D11C-4280-9FBB-F5791FBA9274}"/>
    <cellStyle name="SAPBEXstdItemX 23 3 2" xfId="29498" xr:uid="{09FBA165-CBD9-40B3-A734-E856739C0038}"/>
    <cellStyle name="SAPBEXstdItemX 23 4" xfId="25723" xr:uid="{A042AA33-F457-47B7-8F58-D31D93FC77B5}"/>
    <cellStyle name="SAPBEXstdItemX 23 5" xfId="46735" xr:uid="{8BF296F9-4882-485B-90D0-196194604A82}"/>
    <cellStyle name="SAPBEXstdItemX 24" xfId="4192" xr:uid="{0D7212C8-3B22-4ACF-BC0A-1258FCF6132B}"/>
    <cellStyle name="SAPBEXstdItemX 24 2" xfId="5807" xr:uid="{90E2994C-38BF-4E65-9A40-D55F1572D633}"/>
    <cellStyle name="SAPBEXstdItemX 24 2 2" xfId="9576" xr:uid="{E21F8357-6959-4E16-8AD8-6AF9F8406AFA}"/>
    <cellStyle name="SAPBEXstdItemX 24 2 2 2" xfId="31066" xr:uid="{0CF9987A-BFE9-4816-9B2A-CA4AD62F4F55}"/>
    <cellStyle name="SAPBEXstdItemX 24 2 3" xfId="27297" xr:uid="{213BA3CC-D1DC-416B-B1A7-82C94EB035D5}"/>
    <cellStyle name="SAPBEXstdItemX 24 2 4" xfId="48472" xr:uid="{C5D903F6-8451-429C-BBAE-FB4A6180DD2F}"/>
    <cellStyle name="SAPBEXstdItemX 24 3" xfId="8009" xr:uid="{173529F2-BD04-40D9-AB5E-90A672DD2160}"/>
    <cellStyle name="SAPBEXstdItemX 24 3 2" xfId="29499" xr:uid="{1C21DA04-FB9D-407F-B4C0-FB9AE68CD4F7}"/>
    <cellStyle name="SAPBEXstdItemX 24 4" xfId="25724" xr:uid="{E83784F2-B51C-4B38-9D4E-68AD5104031E}"/>
    <cellStyle name="SAPBEXstdItemX 24 5" xfId="46736" xr:uid="{87CBBF25-9C0F-40B6-93F5-3C65148F7950}"/>
    <cellStyle name="SAPBEXstdItemX 25" xfId="2948" xr:uid="{EE4193BF-8622-4A3D-9C0F-2593589168D9}"/>
    <cellStyle name="SAPBEXstdItemX 25 2" xfId="6776" xr:uid="{7BA045A0-B40F-4C78-853B-4A32BBA83B53}"/>
    <cellStyle name="SAPBEXstdItemX 25 2 2" xfId="28266" xr:uid="{614086D8-BEB6-42ED-AA5F-68A1DE842B3D}"/>
    <cellStyle name="SAPBEXstdItemX 25 3" xfId="24492" xr:uid="{4915BD58-0F5B-4F43-B236-C9FC918A32D0}"/>
    <cellStyle name="SAPBEXstdItemX 25 4" xfId="47316" xr:uid="{B2D8AF4A-6338-421C-9C4E-F038CA59B8C9}"/>
    <cellStyle name="SAPBEXstdItemX 26" xfId="7172" xr:uid="{574B829B-AD90-4572-95F2-11F662E983EF}"/>
    <cellStyle name="SAPBEXstdItemX 26 2" xfId="28662" xr:uid="{BF1DB0C3-CCE4-42D2-B388-EF18E1433385}"/>
    <cellStyle name="SAPBEXstdItemX 27" xfId="24888" xr:uid="{CF19D349-CDB5-453A-A02A-6A170E9400BB}"/>
    <cellStyle name="SAPBEXstdItemX 28" xfId="45580" xr:uid="{8BEB2B1C-BA8F-43E2-8268-983F65DD8981}"/>
    <cellStyle name="SAPBEXstdItemX 3" xfId="4193" xr:uid="{AD4EA8A0-4F8A-4DC8-9B30-F6B3DE2BE686}"/>
    <cellStyle name="SAPBEXstdItemX 3 2" xfId="4194" xr:uid="{7A24E430-4827-4C8F-8C1D-1767E7F5936F}"/>
    <cellStyle name="SAPBEXstdItemX 3 2 2" xfId="5809" xr:uid="{2F2430EA-BFF8-4DDA-A929-90E37A774F99}"/>
    <cellStyle name="SAPBEXstdItemX 3 2 2 2" xfId="9578" xr:uid="{E64D3BF9-855A-46DB-8260-FCAB0A81B882}"/>
    <cellStyle name="SAPBEXstdItemX 3 2 2 2 2" xfId="31068" xr:uid="{9D11143F-C401-4F70-B0C2-55734385B5A8}"/>
    <cellStyle name="SAPBEXstdItemX 3 2 2 3" xfId="27299" xr:uid="{FBC1CE64-02CB-4EC3-B30C-2177F4BA8BAB}"/>
    <cellStyle name="SAPBEXstdItemX 3 2 2 4" xfId="48474" xr:uid="{CB3CCB3E-AFDC-4B21-9AB5-75CA41D37207}"/>
    <cellStyle name="SAPBEXstdItemX 3 2 3" xfId="8011" xr:uid="{C7E86DFD-0846-4A86-B43C-D937716B8663}"/>
    <cellStyle name="SAPBEXstdItemX 3 2 3 2" xfId="29501" xr:uid="{9A581561-3136-4683-A588-C1D4FBE63023}"/>
    <cellStyle name="SAPBEXstdItemX 3 2 4" xfId="25726" xr:uid="{50298427-A388-4EBC-86B1-4191C640A292}"/>
    <cellStyle name="SAPBEXstdItemX 3 2 5" xfId="46738" xr:uid="{9ABC6B60-DEE1-406E-8330-6B8E284BB3DA}"/>
    <cellStyle name="SAPBEXstdItemX 3 3" xfId="5808" xr:uid="{339E9BDB-84E8-479C-AAD0-E08042FD8B0E}"/>
    <cellStyle name="SAPBEXstdItemX 3 3 2" xfId="9577" xr:uid="{2207624E-389F-4A1F-9E3C-A0F9591DAAE1}"/>
    <cellStyle name="SAPBEXstdItemX 3 3 2 2" xfId="31067" xr:uid="{1C868535-8025-418D-A925-C31731ECD9E8}"/>
    <cellStyle name="SAPBEXstdItemX 3 3 3" xfId="27298" xr:uid="{DBF8A958-4EED-46CE-8BF5-4E56043BBB89}"/>
    <cellStyle name="SAPBEXstdItemX 3 3 4" xfId="48473" xr:uid="{B3102C33-4755-487E-96D4-81981B1156D5}"/>
    <cellStyle name="SAPBEXstdItemX 3 4" xfId="8010" xr:uid="{A27DCF5C-6B99-4C7C-89E8-9CE46C32CFCA}"/>
    <cellStyle name="SAPBEXstdItemX 3 4 2" xfId="29500" xr:uid="{302E938D-ABB2-452C-8911-FB3ED7245F2D}"/>
    <cellStyle name="SAPBEXstdItemX 3 5" xfId="25725" xr:uid="{56B4B3E1-43C2-47D1-B289-7BD5F4932437}"/>
    <cellStyle name="SAPBEXstdItemX 3 6" xfId="46737" xr:uid="{5EA34E4F-53D5-42C3-82E3-935A9E5BEE47}"/>
    <cellStyle name="SAPBEXstdItemX 4" xfId="4195" xr:uid="{4B5C463D-D5C5-49B2-941C-19BC04C6DBB0}"/>
    <cellStyle name="SAPBEXstdItemX 4 2" xfId="4196" xr:uid="{17B1BDDC-69CA-4BF5-9071-0815A0294024}"/>
    <cellStyle name="SAPBEXstdItemX 4 2 2" xfId="5811" xr:uid="{566F32AB-E70A-4169-BA3E-65BEDD9EE196}"/>
    <cellStyle name="SAPBEXstdItemX 4 2 2 2" xfId="9580" xr:uid="{65E8E931-6E81-4347-B3BB-40283A05586B}"/>
    <cellStyle name="SAPBEXstdItemX 4 2 2 2 2" xfId="31070" xr:uid="{41605B3F-9914-49C0-AFF1-0CCAEA64B256}"/>
    <cellStyle name="SAPBEXstdItemX 4 2 2 3" xfId="27301" xr:uid="{0FE2A053-3378-4BF0-BE3F-27EF8946C1FD}"/>
    <cellStyle name="SAPBEXstdItemX 4 2 2 4" xfId="48476" xr:uid="{1E0B73B9-8FD3-4712-9CA6-063947F4924E}"/>
    <cellStyle name="SAPBEXstdItemX 4 2 3" xfId="8013" xr:uid="{18960DDA-5067-4C62-A2DE-E9C8F4E30B2F}"/>
    <cellStyle name="SAPBEXstdItemX 4 2 3 2" xfId="29503" xr:uid="{E1F7EBA7-4322-4B09-9A55-87EA9668165D}"/>
    <cellStyle name="SAPBEXstdItemX 4 2 4" xfId="25728" xr:uid="{30D379F5-C62F-4F47-961C-07B63CF72416}"/>
    <cellStyle name="SAPBEXstdItemX 4 2 5" xfId="46740" xr:uid="{A6467EA9-B88C-4EE4-849E-85ADE520DB15}"/>
    <cellStyle name="SAPBEXstdItemX 4 3" xfId="5810" xr:uid="{213E6135-633E-41CC-9BB5-5A19D4592182}"/>
    <cellStyle name="SAPBEXstdItemX 4 3 2" xfId="9579" xr:uid="{9DE7A81F-7933-414D-A23C-B82AB32F14F5}"/>
    <cellStyle name="SAPBEXstdItemX 4 3 2 2" xfId="31069" xr:uid="{9B53F7C7-8447-4CB9-8B20-0F31B700B002}"/>
    <cellStyle name="SAPBEXstdItemX 4 3 3" xfId="27300" xr:uid="{D5728EC7-3CB2-4E35-AC04-15F61354CD32}"/>
    <cellStyle name="SAPBEXstdItemX 4 3 4" xfId="48475" xr:uid="{F7A05146-E3C4-4212-94C3-1788B3162402}"/>
    <cellStyle name="SAPBEXstdItemX 4 4" xfId="8012" xr:uid="{4C38F7A1-9AB6-4CAF-A8DA-89DC22439218}"/>
    <cellStyle name="SAPBEXstdItemX 4 4 2" xfId="29502" xr:uid="{2890A7D6-A85E-493A-9955-0E9455AA29FD}"/>
    <cellStyle name="SAPBEXstdItemX 4 5" xfId="25727" xr:uid="{1EC595C0-9159-445E-A767-14346432A466}"/>
    <cellStyle name="SAPBEXstdItemX 4 6" xfId="46739" xr:uid="{AC3E36F5-395F-4BC1-9C39-A9A5C963CE13}"/>
    <cellStyle name="SAPBEXstdItemX 5" xfId="4197" xr:uid="{0E7DC3F7-3C2E-4A9C-B946-8C72E3E2BCBC}"/>
    <cellStyle name="SAPBEXstdItemX 5 2" xfId="4198" xr:uid="{3D07101C-A0CE-4DD7-A581-A5027D92AB60}"/>
    <cellStyle name="SAPBEXstdItemX 5 2 2" xfId="5813" xr:uid="{9B8B9081-3EEB-4FFE-9355-6C73EE832597}"/>
    <cellStyle name="SAPBEXstdItemX 5 2 2 2" xfId="9582" xr:uid="{ABAFA597-8635-4B85-9317-B00DDC063C44}"/>
    <cellStyle name="SAPBEXstdItemX 5 2 2 2 2" xfId="31072" xr:uid="{AD074520-21F7-498B-B3B6-60CA9837B096}"/>
    <cellStyle name="SAPBEXstdItemX 5 2 2 3" xfId="27303" xr:uid="{FD0C24CF-1AA1-4E45-BAB0-2113D01BBECA}"/>
    <cellStyle name="SAPBEXstdItemX 5 2 2 4" xfId="48478" xr:uid="{016EAE10-0EB8-47AC-8156-1241AAE86A7A}"/>
    <cellStyle name="SAPBEXstdItemX 5 2 3" xfId="8015" xr:uid="{0D4FACA5-B14E-490E-8068-85DDCCB364A7}"/>
    <cellStyle name="SAPBEXstdItemX 5 2 3 2" xfId="29505" xr:uid="{37B81E41-7F4E-4F76-9FF8-86B9A5D2BC32}"/>
    <cellStyle name="SAPBEXstdItemX 5 2 4" xfId="25730" xr:uid="{1215D2CE-C45C-4FAC-A261-A2B757B8EF02}"/>
    <cellStyle name="SAPBEXstdItemX 5 2 5" xfId="46742" xr:uid="{CAF31282-C0C9-430A-8B05-D570FC5EB2AF}"/>
    <cellStyle name="SAPBEXstdItemX 5 3" xfId="5812" xr:uid="{990AC46C-D15D-49E3-AD98-0B5FB0703A67}"/>
    <cellStyle name="SAPBEXstdItemX 5 3 2" xfId="9581" xr:uid="{305E3FD9-DA61-4A2D-A7C0-2FBD82A68980}"/>
    <cellStyle name="SAPBEXstdItemX 5 3 2 2" xfId="31071" xr:uid="{DD71F1DB-A9FC-4F50-BB83-56A25579A0A8}"/>
    <cellStyle name="SAPBEXstdItemX 5 3 3" xfId="27302" xr:uid="{E81077A6-5CB8-488A-B061-E26E22870280}"/>
    <cellStyle name="SAPBEXstdItemX 5 3 4" xfId="48477" xr:uid="{30295481-1329-43FB-BCC0-C3EE368862D6}"/>
    <cellStyle name="SAPBEXstdItemX 5 4" xfId="8014" xr:uid="{83398BBF-395B-4468-BB76-41297F03CB30}"/>
    <cellStyle name="SAPBEXstdItemX 5 4 2" xfId="29504" xr:uid="{067E3325-8C4A-43B8-85DB-D9DC8D05198B}"/>
    <cellStyle name="SAPBEXstdItemX 5 5" xfId="25729" xr:uid="{4BDA546D-55B8-4970-906B-68F20ED1958F}"/>
    <cellStyle name="SAPBEXstdItemX 5 6" xfId="46741" xr:uid="{46F0C837-8930-4EF9-8DF8-7C600CC6E6B1}"/>
    <cellStyle name="SAPBEXstdItemX 6" xfId="4199" xr:uid="{BF8027AE-9F11-422F-9855-972A1475BC23}"/>
    <cellStyle name="SAPBEXstdItemX 6 2" xfId="4200" xr:uid="{219FF37A-8CCB-414D-BE60-479F769C1852}"/>
    <cellStyle name="SAPBEXstdItemX 6 2 2" xfId="5815" xr:uid="{8B19C514-46D0-47AD-9907-A0F8414A4F6C}"/>
    <cellStyle name="SAPBEXstdItemX 6 2 2 2" xfId="9584" xr:uid="{8BDBDED9-C438-4AF4-93C4-E3C9D158BF31}"/>
    <cellStyle name="SAPBEXstdItemX 6 2 2 2 2" xfId="31074" xr:uid="{69080941-82A7-4A8D-AD6B-F99C017E1BE1}"/>
    <cellStyle name="SAPBEXstdItemX 6 2 2 3" xfId="27305" xr:uid="{0934FD90-096C-4997-AA3C-3D205E32CAED}"/>
    <cellStyle name="SAPBEXstdItemX 6 2 2 4" xfId="48480" xr:uid="{DCBF2320-8FCC-4406-B9B2-524FAA4576DD}"/>
    <cellStyle name="SAPBEXstdItemX 6 2 3" xfId="8017" xr:uid="{6A91EDFE-087F-4C9A-A830-AA695481C69B}"/>
    <cellStyle name="SAPBEXstdItemX 6 2 3 2" xfId="29507" xr:uid="{D0385498-4A13-42CF-B68A-F7B0F1C3A030}"/>
    <cellStyle name="SAPBEXstdItemX 6 2 4" xfId="25732" xr:uid="{29B45CD0-9B45-4722-A4AB-E6C74B9DB3CD}"/>
    <cellStyle name="SAPBEXstdItemX 6 2 5" xfId="46744" xr:uid="{C795421C-3138-4069-94B8-56ED82ADA1CD}"/>
    <cellStyle name="SAPBEXstdItemX 6 3" xfId="5814" xr:uid="{BF3C48B6-5B59-43CB-8A94-1994323EFB8F}"/>
    <cellStyle name="SAPBEXstdItemX 6 3 2" xfId="9583" xr:uid="{904827A1-D641-4F83-9C3D-984448203051}"/>
    <cellStyle name="SAPBEXstdItemX 6 3 2 2" xfId="31073" xr:uid="{0B7A0E03-7A67-4A6B-93B1-D457B411DD14}"/>
    <cellStyle name="SAPBEXstdItemX 6 3 3" xfId="27304" xr:uid="{0C9E96AC-9D41-4C75-99A7-214151309697}"/>
    <cellStyle name="SAPBEXstdItemX 6 3 4" xfId="48479" xr:uid="{0AE57290-ECB8-44C6-B579-C3680271129A}"/>
    <cellStyle name="SAPBEXstdItemX 6 4" xfId="8016" xr:uid="{07DC0D71-CD68-4DF6-B8CF-C3E0828A04AE}"/>
    <cellStyle name="SAPBEXstdItemX 6 4 2" xfId="29506" xr:uid="{1DB23504-D93C-425B-8B3D-CDACB30BB9C5}"/>
    <cellStyle name="SAPBEXstdItemX 6 5" xfId="25731" xr:uid="{EE76673A-FE1B-46F2-B81E-4524A1E7FEF7}"/>
    <cellStyle name="SAPBEXstdItemX 6 6" xfId="46743" xr:uid="{9ED8ABE8-0157-4E59-B135-69D92ACC1A86}"/>
    <cellStyle name="SAPBEXstdItemX 7" xfId="4201" xr:uid="{7AED8102-3F82-48F8-AB03-28C36F3E265E}"/>
    <cellStyle name="SAPBEXstdItemX 7 2" xfId="4202" xr:uid="{AA1DC0BA-AC07-4A8F-B3BE-C89607944964}"/>
    <cellStyle name="SAPBEXstdItemX 7 2 2" xfId="5817" xr:uid="{1DC75923-8BA6-4049-9FFD-AE7A843E800B}"/>
    <cellStyle name="SAPBEXstdItemX 7 2 2 2" xfId="9586" xr:uid="{C523A61B-00F7-48DC-A73E-77F5E52B342F}"/>
    <cellStyle name="SAPBEXstdItemX 7 2 2 2 2" xfId="31076" xr:uid="{A46E4105-0429-4681-8F2A-70B414E345AD}"/>
    <cellStyle name="SAPBEXstdItemX 7 2 2 3" xfId="27307" xr:uid="{E862A00F-65CB-447D-B469-31B22238C9FA}"/>
    <cellStyle name="SAPBEXstdItemX 7 2 2 4" xfId="48482" xr:uid="{C43ACD6C-D2EF-4350-B3FB-E5D064F45206}"/>
    <cellStyle name="SAPBEXstdItemX 7 2 3" xfId="8019" xr:uid="{8A30BA7F-AE2B-4508-8A51-2E4E3879D23B}"/>
    <cellStyle name="SAPBEXstdItemX 7 2 3 2" xfId="29509" xr:uid="{B3487680-1E86-4B22-A598-4E2CFEB936C5}"/>
    <cellStyle name="SAPBEXstdItemX 7 2 4" xfId="25734" xr:uid="{27D79FC6-4D61-4C0F-BE4F-D39C49C19541}"/>
    <cellStyle name="SAPBEXstdItemX 7 2 5" xfId="46746" xr:uid="{D7446BD0-F77C-4297-A96C-956861852F21}"/>
    <cellStyle name="SAPBEXstdItemX 7 3" xfId="5816" xr:uid="{6354832E-2E1F-41D4-B4B1-2F88D0E6CFE3}"/>
    <cellStyle name="SAPBEXstdItemX 7 3 2" xfId="9585" xr:uid="{19DA24DD-36CB-413D-BAC5-AF4109856FA3}"/>
    <cellStyle name="SAPBEXstdItemX 7 3 2 2" xfId="31075" xr:uid="{2C969E95-B9E6-4835-923F-71F1491874D9}"/>
    <cellStyle name="SAPBEXstdItemX 7 3 3" xfId="27306" xr:uid="{FF4303EF-9B2C-4675-A75C-42808EEE668F}"/>
    <cellStyle name="SAPBEXstdItemX 7 3 4" xfId="48481" xr:uid="{CB69456F-F864-4156-B2F3-B86FA8595E3D}"/>
    <cellStyle name="SAPBEXstdItemX 7 4" xfId="8018" xr:uid="{4F14D51E-8CBD-450D-A5A5-4F48A0646D66}"/>
    <cellStyle name="SAPBEXstdItemX 7 4 2" xfId="29508" xr:uid="{E40A3FCE-E07A-4589-9B67-E05DD1C1838D}"/>
    <cellStyle name="SAPBEXstdItemX 7 5" xfId="25733" xr:uid="{6E0A1959-64A9-4363-A06C-09B325FC9093}"/>
    <cellStyle name="SAPBEXstdItemX 7 6" xfId="46745" xr:uid="{D553D09D-EDA5-4BA5-A092-4C0E11ED9B0B}"/>
    <cellStyle name="SAPBEXstdItemX 8" xfId="4203" xr:uid="{F4911C76-D545-4F4C-98C0-A7EB61AD9CD4}"/>
    <cellStyle name="SAPBEXstdItemX 8 2" xfId="4204" xr:uid="{5862049B-8700-4C0E-B923-6C1EDBB3B0F7}"/>
    <cellStyle name="SAPBEXstdItemX 8 2 2" xfId="5819" xr:uid="{EFCDCA0C-CAAF-4904-B9CF-D5C423BFF30C}"/>
    <cellStyle name="SAPBEXstdItemX 8 2 2 2" xfId="9588" xr:uid="{479A7150-E410-405A-9017-16DB28FBA4D8}"/>
    <cellStyle name="SAPBEXstdItemX 8 2 2 2 2" xfId="31078" xr:uid="{6FD8A7E0-5D0F-4807-A646-2DAB3AB66AFC}"/>
    <cellStyle name="SAPBEXstdItemX 8 2 2 3" xfId="27309" xr:uid="{1D0D7CFD-5275-4107-8816-BC152C93FEA0}"/>
    <cellStyle name="SAPBEXstdItemX 8 2 2 4" xfId="48484" xr:uid="{C289253E-3D9C-4B81-8DB1-F88F5F14A5A9}"/>
    <cellStyle name="SAPBEXstdItemX 8 2 3" xfId="8021" xr:uid="{5C505135-68A9-4E70-BD3F-ECC3790601F0}"/>
    <cellStyle name="SAPBEXstdItemX 8 2 3 2" xfId="29511" xr:uid="{56092594-C88B-400B-9607-83D0B954F1A0}"/>
    <cellStyle name="SAPBEXstdItemX 8 2 4" xfId="25736" xr:uid="{C376AB9C-FB0C-4527-8A50-B8C6DE66C7A6}"/>
    <cellStyle name="SAPBEXstdItemX 8 2 5" xfId="46748" xr:uid="{153CAE05-17C5-4789-A5D2-A10E86A58025}"/>
    <cellStyle name="SAPBEXstdItemX 8 3" xfId="5818" xr:uid="{A3711786-9D1C-4E14-A189-B89501479625}"/>
    <cellStyle name="SAPBEXstdItemX 8 3 2" xfId="9587" xr:uid="{DB571DC8-2C54-4B20-AF48-926B5ED3A16A}"/>
    <cellStyle name="SAPBEXstdItemX 8 3 2 2" xfId="31077" xr:uid="{74FBF517-91A2-47BC-B1E6-D94493DDA749}"/>
    <cellStyle name="SAPBEXstdItemX 8 3 3" xfId="27308" xr:uid="{1E766F3F-77EF-4ACB-AF10-5615DF9AA03A}"/>
    <cellStyle name="SAPBEXstdItemX 8 3 4" xfId="48483" xr:uid="{AC72686E-1752-4AC7-B7D9-62074DC70940}"/>
    <cellStyle name="SAPBEXstdItemX 8 4" xfId="8020" xr:uid="{B39C8357-5FA8-4B54-870A-A944A36EDEC9}"/>
    <cellStyle name="SAPBEXstdItemX 8 4 2" xfId="29510" xr:uid="{0941FF92-AC7B-4035-B457-CF9A91E66C60}"/>
    <cellStyle name="SAPBEXstdItemX 8 5" xfId="25735" xr:uid="{FA07DBAF-F2ED-40B3-A63D-7A7A88CBB693}"/>
    <cellStyle name="SAPBEXstdItemX 8 6" xfId="46747" xr:uid="{C0A99BE0-B1F3-48D8-9691-9C0CC635388A}"/>
    <cellStyle name="SAPBEXstdItemX 9" xfId="4205" xr:uid="{F147090A-DA92-4519-8B61-122AED5E38A9}"/>
    <cellStyle name="SAPBEXstdItemX 9 2" xfId="4206" xr:uid="{46E994D0-B70A-4A75-9E95-481CD08E8538}"/>
    <cellStyle name="SAPBEXstdItemX 9 2 2" xfId="5821" xr:uid="{7B823A28-7C74-48F9-AA01-171B0ED51BCD}"/>
    <cellStyle name="SAPBEXstdItemX 9 2 2 2" xfId="9590" xr:uid="{CFA7729C-C9F1-4E67-93A6-12C4BCD5BCF1}"/>
    <cellStyle name="SAPBEXstdItemX 9 2 2 2 2" xfId="31080" xr:uid="{3E0B4EBC-E1EF-44E5-9635-74022C332CAB}"/>
    <cellStyle name="SAPBEXstdItemX 9 2 2 3" xfId="27311" xr:uid="{DA8EC979-686D-4368-807A-940757068B24}"/>
    <cellStyle name="SAPBEXstdItemX 9 2 2 4" xfId="48486" xr:uid="{4C0D9220-EEE0-4262-8470-7164669AA5DB}"/>
    <cellStyle name="SAPBEXstdItemX 9 2 3" xfId="8023" xr:uid="{BAA1D6B2-B594-40EE-802B-822F864F74B6}"/>
    <cellStyle name="SAPBEXstdItemX 9 2 3 2" xfId="29513" xr:uid="{D2D9D6E5-43F7-470B-9AA3-24BF01AFDBC6}"/>
    <cellStyle name="SAPBEXstdItemX 9 2 4" xfId="25738" xr:uid="{D8D8B136-A420-46A7-BA0A-09C9CBF3B3EF}"/>
    <cellStyle name="SAPBEXstdItemX 9 2 5" xfId="46750" xr:uid="{4CD6B3F6-1ACA-454C-ACCC-92EC9AD1ED85}"/>
    <cellStyle name="SAPBEXstdItemX 9 3" xfId="5820" xr:uid="{A22CB2B3-20FC-4180-BA2B-D652A79F32D9}"/>
    <cellStyle name="SAPBEXstdItemX 9 3 2" xfId="9589" xr:uid="{9917F24C-6596-496D-9475-1E22D7214516}"/>
    <cellStyle name="SAPBEXstdItemX 9 3 2 2" xfId="31079" xr:uid="{AD43CA80-5589-4040-8FDA-69ACBCC92473}"/>
    <cellStyle name="SAPBEXstdItemX 9 3 3" xfId="27310" xr:uid="{A676A648-0BA7-416B-96D8-F8A31F750744}"/>
    <cellStyle name="SAPBEXstdItemX 9 3 4" xfId="48485" xr:uid="{4D66F7F4-FB67-40F8-AA40-2638A808007D}"/>
    <cellStyle name="SAPBEXstdItemX 9 4" xfId="8022" xr:uid="{34F3567C-13F5-40DB-86E8-80D2131808A3}"/>
    <cellStyle name="SAPBEXstdItemX 9 4 2" xfId="29512" xr:uid="{F3BF80B3-BAE7-40FD-ACC0-2B1ED4F7FADF}"/>
    <cellStyle name="SAPBEXstdItemX 9 5" xfId="25737" xr:uid="{FAB043AA-9873-4EFD-87E1-397665F3B43D}"/>
    <cellStyle name="SAPBEXstdItemX 9 6" xfId="46749" xr:uid="{0D22DF94-BB86-4233-9B26-6DDD891D2E8C}"/>
    <cellStyle name="SAPBEXtitle" xfId="4207" xr:uid="{CA411CA4-0A3B-4FC5-A7E0-353C9A5ECD1E}"/>
    <cellStyle name="SAPBEXundefined" xfId="4208" xr:uid="{7A0284CE-F2F3-48A0-9EEF-E6B65DA941B3}"/>
    <cellStyle name="SAPBEXundefined 10" xfId="4209" xr:uid="{B6813CAE-C173-4926-A761-4A6277075C7B}"/>
    <cellStyle name="SAPBEXundefined 10 2" xfId="5823" xr:uid="{71055254-3F55-451E-939A-853EB58B9641}"/>
    <cellStyle name="SAPBEXundefined 10 2 2" xfId="9592" xr:uid="{4B7C4A64-C2B2-49D0-BC40-BDEC9ACF3338}"/>
    <cellStyle name="SAPBEXundefined 10 2 2 2" xfId="31082" xr:uid="{6621D7C8-AFF1-4833-BF00-18CCD52DEFFA}"/>
    <cellStyle name="SAPBEXundefined 10 2 3" xfId="27313" xr:uid="{77AE0E70-7A4C-45A2-916E-EE5AB0D06E10}"/>
    <cellStyle name="SAPBEXundefined 10 2 4" xfId="48488" xr:uid="{DA1FFF7D-F7ED-4C82-A1EB-8EB5AC143335}"/>
    <cellStyle name="SAPBEXundefined 10 3" xfId="8025" xr:uid="{98D7F136-1DC9-475A-82F3-F526139C601E}"/>
    <cellStyle name="SAPBEXundefined 10 3 2" xfId="29515" xr:uid="{3AF1FF3C-E4C9-4B80-9CB6-F32535670436}"/>
    <cellStyle name="SAPBEXundefined 10 4" xfId="25740" xr:uid="{FDE0B702-056F-45D9-BB27-DEC0516ED9C7}"/>
    <cellStyle name="SAPBEXundefined 10 5" xfId="46752" xr:uid="{21D9DF5D-F972-431B-B4E3-E4A8B3D7254A}"/>
    <cellStyle name="SAPBEXundefined 11" xfId="4210" xr:uid="{29EC501F-75BE-41F3-ABA1-A8E638B69357}"/>
    <cellStyle name="SAPBEXundefined 11 2" xfId="5824" xr:uid="{10ED1516-74FD-4A84-B258-7F30720987B1}"/>
    <cellStyle name="SAPBEXundefined 11 2 2" xfId="9593" xr:uid="{4385BE08-6D5A-4159-BA3E-2A68F89A4050}"/>
    <cellStyle name="SAPBEXundefined 11 2 2 2" xfId="31083" xr:uid="{025A5703-4EB6-4C65-BFB0-664B2CA13D5F}"/>
    <cellStyle name="SAPBEXundefined 11 2 3" xfId="27314" xr:uid="{89055FA4-0F84-436A-A594-E73F94D74EDF}"/>
    <cellStyle name="SAPBEXundefined 11 2 4" xfId="48489" xr:uid="{20BBE484-AA27-4640-BDC5-9FB2304B5B18}"/>
    <cellStyle name="SAPBEXundefined 11 3" xfId="8026" xr:uid="{E74086A0-E914-4B9D-A8F8-961E925872CC}"/>
    <cellStyle name="SAPBEXundefined 11 3 2" xfId="29516" xr:uid="{8D15A955-D211-4857-8494-D3CA88AFFDC7}"/>
    <cellStyle name="SAPBEXundefined 11 4" xfId="25741" xr:uid="{3D4BD7E4-3A86-40CD-8410-6EDD3F7BC043}"/>
    <cellStyle name="SAPBEXundefined 11 5" xfId="46753" xr:uid="{CD21CA04-9C2E-4E41-8ABF-3DE69D01D393}"/>
    <cellStyle name="SAPBEXundefined 12" xfId="4211" xr:uid="{DC6B2C11-8896-40D4-AA34-FCB7BCD8169C}"/>
    <cellStyle name="SAPBEXundefined 12 2" xfId="5825" xr:uid="{7CCFC411-C683-40A1-8BF4-914BA41583FD}"/>
    <cellStyle name="SAPBEXundefined 12 2 2" xfId="9594" xr:uid="{E81727BA-A085-4033-B616-F8BC3523DE3A}"/>
    <cellStyle name="SAPBEXundefined 12 2 2 2" xfId="31084" xr:uid="{B4F4BA06-B3E8-489A-A38B-F3F5FDA45623}"/>
    <cellStyle name="SAPBEXundefined 12 2 3" xfId="27315" xr:uid="{841D7B9B-ECCC-41B7-BF1A-00FCDF2D04D3}"/>
    <cellStyle name="SAPBEXundefined 12 2 4" xfId="48490" xr:uid="{4810500F-E774-4226-8643-06A00545E130}"/>
    <cellStyle name="SAPBEXundefined 12 3" xfId="8027" xr:uid="{91805288-957B-46B0-8A29-302485C9881B}"/>
    <cellStyle name="SAPBEXundefined 12 3 2" xfId="29517" xr:uid="{E770FF68-428E-4478-AA1E-34130FA5204F}"/>
    <cellStyle name="SAPBEXundefined 12 4" xfId="25742" xr:uid="{710B3C48-8B20-4620-BC1A-5E8212E1B8C4}"/>
    <cellStyle name="SAPBEXundefined 12 5" xfId="46754" xr:uid="{D68FC4C7-E935-48E5-9FF5-5954E9DB936F}"/>
    <cellStyle name="SAPBEXundefined 13" xfId="4212" xr:uid="{6F482FC9-9882-40F7-8D57-739378472145}"/>
    <cellStyle name="SAPBEXundefined 13 2" xfId="5826" xr:uid="{BCD6A6F1-E1F7-43C7-B159-66D38D133078}"/>
    <cellStyle name="SAPBEXundefined 13 2 2" xfId="9595" xr:uid="{1EC19D05-D785-4B47-A5B6-A67A7B893E40}"/>
    <cellStyle name="SAPBEXundefined 13 2 2 2" xfId="31085" xr:uid="{EDD8DD52-BD5B-471D-AFE8-8F83EEF3D8F3}"/>
    <cellStyle name="SAPBEXundefined 13 2 3" xfId="27316" xr:uid="{F086FCE8-3478-478E-A649-EC2B0140A9C6}"/>
    <cellStyle name="SAPBEXundefined 13 2 4" xfId="48491" xr:uid="{6E724944-2F4A-4190-B6B3-F61E13D582FA}"/>
    <cellStyle name="SAPBEXundefined 13 3" xfId="8028" xr:uid="{BA29FA0D-B6F2-4E8B-834B-7618B3EB8E43}"/>
    <cellStyle name="SAPBEXundefined 13 3 2" xfId="29518" xr:uid="{F32665B3-AA64-4EA6-9AEE-1838F5B33B0F}"/>
    <cellStyle name="SAPBEXundefined 13 4" xfId="25743" xr:uid="{7ED5CE79-6201-472D-84F9-3F9FD3098EAF}"/>
    <cellStyle name="SAPBEXundefined 13 5" xfId="46755" xr:uid="{94C897B1-AB8E-4BDA-8C39-2126F564D20D}"/>
    <cellStyle name="SAPBEXundefined 14" xfId="4213" xr:uid="{C90ADD92-2AAF-4316-8231-C12AE17CBD12}"/>
    <cellStyle name="SAPBEXundefined 14 2" xfId="5827" xr:uid="{8E80A979-692F-4824-AC9B-09FF0B58B48E}"/>
    <cellStyle name="SAPBEXundefined 14 2 2" xfId="9596" xr:uid="{60D3C60F-BF90-4B8B-8CEC-77215B00BFCE}"/>
    <cellStyle name="SAPBEXundefined 14 2 2 2" xfId="31086" xr:uid="{C68384F5-6CF4-45AF-8956-9378705EC3D6}"/>
    <cellStyle name="SAPBEXundefined 14 2 3" xfId="27317" xr:uid="{1C2AE355-A0E9-4726-A298-8EED249C2652}"/>
    <cellStyle name="SAPBEXundefined 14 2 4" xfId="48492" xr:uid="{BDCC6505-9F37-432C-8546-E47FAABAA135}"/>
    <cellStyle name="SAPBEXundefined 14 3" xfId="8029" xr:uid="{5E5A17B6-E2FA-4C77-8A9C-C71B0389D17A}"/>
    <cellStyle name="SAPBEXundefined 14 3 2" xfId="29519" xr:uid="{9F8220A7-EB56-4420-A76E-FB62F2CE2099}"/>
    <cellStyle name="SAPBEXundefined 14 4" xfId="25744" xr:uid="{C70522E1-D249-40E2-8BA1-CA32EDB3F1E0}"/>
    <cellStyle name="SAPBEXundefined 14 5" xfId="46756" xr:uid="{C972D3B5-AADD-4E9C-BB4D-F536D14D584C}"/>
    <cellStyle name="SAPBEXundefined 15" xfId="4214" xr:uid="{C87E8599-08F5-45F4-8045-C1143BC3D6BE}"/>
    <cellStyle name="SAPBEXundefined 15 2" xfId="5828" xr:uid="{0746AA1F-4233-4B9C-888F-D813C9B797D4}"/>
    <cellStyle name="SAPBEXundefined 15 2 2" xfId="9597" xr:uid="{04F46259-A4CA-47DD-8C59-266E9049F27F}"/>
    <cellStyle name="SAPBEXundefined 15 2 2 2" xfId="31087" xr:uid="{BC23CDCE-2EAB-4F48-9BAA-2B669EFAE64A}"/>
    <cellStyle name="SAPBEXundefined 15 2 3" xfId="27318" xr:uid="{4402B4CF-672F-4D13-8CC1-636E8C9ED381}"/>
    <cellStyle name="SAPBEXundefined 15 2 4" xfId="48493" xr:uid="{AFA6E47E-C061-418F-BCDC-98F048BACADD}"/>
    <cellStyle name="SAPBEXundefined 15 3" xfId="8030" xr:uid="{C2F8D3FD-3560-4E49-9D2E-719CE6F6C48C}"/>
    <cellStyle name="SAPBEXundefined 15 3 2" xfId="29520" xr:uid="{BDD7CB03-AC17-4739-A7F1-C92D05212EA9}"/>
    <cellStyle name="SAPBEXundefined 15 4" xfId="25745" xr:uid="{AFC7557E-2CAD-4DE4-8DB0-82C0003D5822}"/>
    <cellStyle name="SAPBEXundefined 15 5" xfId="46757" xr:uid="{8313DCF7-44EF-4C71-B1F5-31F7131E67C6}"/>
    <cellStyle name="SAPBEXundefined 16" xfId="4215" xr:uid="{73CBC93B-5B0E-4BBD-879F-78D7F19DAFE1}"/>
    <cellStyle name="SAPBEXundefined 16 2" xfId="5829" xr:uid="{6B0E358F-C228-436A-BA13-F431B9C54CAF}"/>
    <cellStyle name="SAPBEXundefined 16 2 2" xfId="9598" xr:uid="{6BA289AC-0EEE-4BC3-ACCD-EC01EC5621D5}"/>
    <cellStyle name="SAPBEXundefined 16 2 2 2" xfId="31088" xr:uid="{3B7885CB-CF3F-4FF6-B406-08608129901F}"/>
    <cellStyle name="SAPBEXundefined 16 2 3" xfId="27319" xr:uid="{CDEF1313-EFEF-4E8F-A585-7A845DE785FE}"/>
    <cellStyle name="SAPBEXundefined 16 2 4" xfId="48494" xr:uid="{587EFAD9-9499-453E-BD22-F90F9EC4E672}"/>
    <cellStyle name="SAPBEXundefined 16 3" xfId="8031" xr:uid="{2EB8194E-C487-460B-B1C5-EF9F81731765}"/>
    <cellStyle name="SAPBEXundefined 16 3 2" xfId="29521" xr:uid="{9742AF85-7CE3-41C1-8245-D9B2B672176F}"/>
    <cellStyle name="SAPBEXundefined 16 4" xfId="25746" xr:uid="{BA7BC7C5-1235-43E8-BC78-6B54BC112CD3}"/>
    <cellStyle name="SAPBEXundefined 16 5" xfId="46758" xr:uid="{46707249-9FED-4906-9716-EA90164D3162}"/>
    <cellStyle name="SAPBEXundefined 17" xfId="4216" xr:uid="{9529A6C1-CF86-4D15-AA29-4215D45E5CA3}"/>
    <cellStyle name="SAPBEXundefined 17 2" xfId="5830" xr:uid="{5C43DC41-FBE1-44C5-A09A-9E0E79E3D7E9}"/>
    <cellStyle name="SAPBEXundefined 17 2 2" xfId="9599" xr:uid="{4C293F69-8719-42C8-BB11-AF9352B256F0}"/>
    <cellStyle name="SAPBEXundefined 17 2 2 2" xfId="31089" xr:uid="{08C0ABA4-7E5F-4F1C-8E8E-3D9BDA3DA3EE}"/>
    <cellStyle name="SAPBEXundefined 17 2 3" xfId="27320" xr:uid="{413F2F09-BB97-46FE-B084-A579C07B50CF}"/>
    <cellStyle name="SAPBEXundefined 17 2 4" xfId="48495" xr:uid="{9A473376-3DBD-4E18-BF5F-715871A15BD4}"/>
    <cellStyle name="SAPBEXundefined 17 3" xfId="8032" xr:uid="{67DA6CD2-7F80-470B-9FDA-61DFF4E08C58}"/>
    <cellStyle name="SAPBEXundefined 17 3 2" xfId="29522" xr:uid="{1B8AF27C-61D2-404C-99C6-2D4A1EF2F5F3}"/>
    <cellStyle name="SAPBEXundefined 17 4" xfId="25747" xr:uid="{F36F80A7-1CF0-49BC-8227-DF2D39F7725D}"/>
    <cellStyle name="SAPBEXundefined 17 5" xfId="46759" xr:uid="{A7CB23A4-6FA8-4D67-AEB2-9CB8E0C39722}"/>
    <cellStyle name="SAPBEXundefined 18" xfId="4217" xr:uid="{FF54675B-1F8F-4705-9EA8-655F093F9ED6}"/>
    <cellStyle name="SAPBEXundefined 18 2" xfId="5831" xr:uid="{B38A7198-1DFE-486E-9F13-1B129614D39A}"/>
    <cellStyle name="SAPBEXundefined 18 2 2" xfId="9600" xr:uid="{29FE5099-B3BC-4387-8DA5-33E4F11CB508}"/>
    <cellStyle name="SAPBEXundefined 18 2 2 2" xfId="31090" xr:uid="{D9F45FF3-BAC2-464F-B0F8-B4E122D5D646}"/>
    <cellStyle name="SAPBEXundefined 18 2 3" xfId="27321" xr:uid="{F583EB1A-318E-41F2-BA75-5426C9B7FFFC}"/>
    <cellStyle name="SAPBEXundefined 18 2 4" xfId="48496" xr:uid="{7EC30B5D-7424-44E7-B9D7-6A53D7576A3B}"/>
    <cellStyle name="SAPBEXundefined 18 3" xfId="8033" xr:uid="{96BDC55A-9BF1-407B-9A12-BA5AE7D157F3}"/>
    <cellStyle name="SAPBEXundefined 18 3 2" xfId="29523" xr:uid="{046544FF-41DB-4CC2-92B7-3DD28AAE5721}"/>
    <cellStyle name="SAPBEXundefined 18 4" xfId="25748" xr:uid="{CDC30BF7-8C0B-4DF2-A446-0DA4D90D99E2}"/>
    <cellStyle name="SAPBEXundefined 18 5" xfId="46760" xr:uid="{278BFB31-D492-4264-856A-F77AF88F8E7D}"/>
    <cellStyle name="SAPBEXundefined 19" xfId="4218" xr:uid="{62D6C228-1B12-4EB6-AEE3-81141E88FBCF}"/>
    <cellStyle name="SAPBEXundefined 19 2" xfId="5832" xr:uid="{83A26238-CC53-4542-A286-D30647D0D785}"/>
    <cellStyle name="SAPBEXundefined 19 2 2" xfId="9601" xr:uid="{B36E0AE8-69C3-451C-ACF7-2358CC4AAD69}"/>
    <cellStyle name="SAPBEXundefined 19 2 2 2" xfId="31091" xr:uid="{B99667F1-F22E-4DF5-89B2-E6B5188F470E}"/>
    <cellStyle name="SAPBEXundefined 19 2 3" xfId="27322" xr:uid="{CC796DFA-157C-4B4B-9930-4C19EFBFB4A6}"/>
    <cellStyle name="SAPBEXundefined 19 2 4" xfId="48497" xr:uid="{BF303EC1-B6D4-482C-B919-8C9F5872E796}"/>
    <cellStyle name="SAPBEXundefined 19 3" xfId="8034" xr:uid="{14D4587C-34F6-422A-852F-2B10899704C6}"/>
    <cellStyle name="SAPBEXundefined 19 3 2" xfId="29524" xr:uid="{78D75CD8-82F4-4AD1-893B-9D70DE188CA6}"/>
    <cellStyle name="SAPBEXundefined 19 4" xfId="25749" xr:uid="{D8DF4167-53E6-4F81-BAA4-814187A19C78}"/>
    <cellStyle name="SAPBEXundefined 19 5" xfId="46761" xr:uid="{CC88669B-9452-4108-BE82-E95F7C863140}"/>
    <cellStyle name="SAPBEXundefined 2" xfId="4219" xr:uid="{2FC078BF-EF29-496D-A05C-4D7C574E9128}"/>
    <cellStyle name="SAPBEXundefined 2 2" xfId="4220" xr:uid="{9782B548-FABD-43BC-BB81-45865EFBA018}"/>
    <cellStyle name="SAPBEXundefined 2 2 2" xfId="5834" xr:uid="{7DF09A01-2E23-4904-8B67-4E6F53569D5A}"/>
    <cellStyle name="SAPBEXundefined 2 2 2 2" xfId="9603" xr:uid="{139C511E-74FD-432D-9BC1-60B2855A2C5E}"/>
    <cellStyle name="SAPBEXundefined 2 2 2 2 2" xfId="31093" xr:uid="{97E9139A-2D61-4087-B67D-0DCF46CCE934}"/>
    <cellStyle name="SAPBEXundefined 2 2 2 3" xfId="27324" xr:uid="{0D30DB96-2612-4DB4-B1F6-C684CAA6B6F9}"/>
    <cellStyle name="SAPBEXundefined 2 2 2 4" xfId="48499" xr:uid="{C049A9A1-A532-411D-B9D2-07313D2FBFEA}"/>
    <cellStyle name="SAPBEXundefined 2 2 3" xfId="8036" xr:uid="{F32E6E5A-5C42-4431-97CC-828A90E13483}"/>
    <cellStyle name="SAPBEXundefined 2 2 3 2" xfId="29526" xr:uid="{A77B6FE3-C3B2-4D4E-A88D-D179C91CCE3C}"/>
    <cellStyle name="SAPBEXundefined 2 2 4" xfId="25751" xr:uid="{4126C0E3-BE69-499B-A89F-4BDD92D1D921}"/>
    <cellStyle name="SAPBEXundefined 2 2 5" xfId="46763" xr:uid="{12849E40-AA77-4791-BF68-C6F9A4196ADB}"/>
    <cellStyle name="SAPBEXundefined 2 3" xfId="5833" xr:uid="{768BF647-9F8D-4168-904D-6713C13848E4}"/>
    <cellStyle name="SAPBEXundefined 2 3 2" xfId="9602" xr:uid="{5F66EA15-FE6F-4AFC-AD31-4D58DBA21478}"/>
    <cellStyle name="SAPBEXundefined 2 3 2 2" xfId="31092" xr:uid="{A8C3BA5F-AB39-4106-A506-E1B88C7EB750}"/>
    <cellStyle name="SAPBEXundefined 2 3 3" xfId="27323" xr:uid="{C2FBA06E-FAF4-4A91-928D-22F20B953A74}"/>
    <cellStyle name="SAPBEXundefined 2 3 4" xfId="48498" xr:uid="{C066A877-2959-4F56-9D22-4D797408F66E}"/>
    <cellStyle name="SAPBEXundefined 2 4" xfId="8035" xr:uid="{1741094E-1286-4795-BD79-F6309B3039C6}"/>
    <cellStyle name="SAPBEXundefined 2 4 2" xfId="29525" xr:uid="{E273AB6E-593D-4741-8DDF-1BD5309CC786}"/>
    <cellStyle name="SAPBEXundefined 2 5" xfId="25750" xr:uid="{0770C028-25B8-474B-A9A5-6A9FB4A1EB0F}"/>
    <cellStyle name="SAPBEXundefined 2 6" xfId="46762" xr:uid="{2F8E27FD-490E-4C15-901D-7EB538A86945}"/>
    <cellStyle name="SAPBEXundefined 20" xfId="4221" xr:uid="{574B2452-687C-49ED-AE88-AA516DDD57AD}"/>
    <cellStyle name="SAPBEXundefined 20 2" xfId="5835" xr:uid="{8C9F67F4-CA51-426A-8B86-B8AE1515B12B}"/>
    <cellStyle name="SAPBEXundefined 20 2 2" xfId="9604" xr:uid="{38FFEAA6-42E0-475C-95AB-A772DD451A58}"/>
    <cellStyle name="SAPBEXundefined 20 2 2 2" xfId="31094" xr:uid="{EF8D7794-35BF-480E-854A-84B88A97F5FE}"/>
    <cellStyle name="SAPBEXundefined 20 2 3" xfId="27325" xr:uid="{9E2D6B77-5E31-43FB-96F6-27E480B75464}"/>
    <cellStyle name="SAPBEXundefined 20 2 4" xfId="48500" xr:uid="{08B5685D-38E4-4E34-964E-70D8898CDB60}"/>
    <cellStyle name="SAPBEXundefined 20 3" xfId="8037" xr:uid="{E7649952-8C88-4738-857A-FA507C7CF7CD}"/>
    <cellStyle name="SAPBEXundefined 20 3 2" xfId="29527" xr:uid="{F9D2E19E-3C5A-4C4D-8B80-FFD57D1F4129}"/>
    <cellStyle name="SAPBEXundefined 20 4" xfId="25752" xr:uid="{843A64FA-D197-4F71-B430-213B86D0F9C7}"/>
    <cellStyle name="SAPBEXundefined 20 5" xfId="46764" xr:uid="{43A96CCE-3965-4BE3-969B-56722F3A9CD0}"/>
    <cellStyle name="SAPBEXundefined 21" xfId="4222" xr:uid="{8935396B-0AB5-42F0-BBBE-A32143F125A5}"/>
    <cellStyle name="SAPBEXundefined 21 2" xfId="5836" xr:uid="{4C21CD4C-C7AC-482F-80D3-1D1457633F0F}"/>
    <cellStyle name="SAPBEXundefined 21 2 2" xfId="9605" xr:uid="{6F62313E-F9D1-4632-B6C8-EA872B41E534}"/>
    <cellStyle name="SAPBEXundefined 21 2 2 2" xfId="31095" xr:uid="{C9AE2DC0-A852-47A8-8E6A-DF0DE7CC0842}"/>
    <cellStyle name="SAPBEXundefined 21 2 3" xfId="27326" xr:uid="{317BA8D9-170F-474E-94AF-DD86632D1CE2}"/>
    <cellStyle name="SAPBEXundefined 21 2 4" xfId="48501" xr:uid="{D7DC2DAF-CFB9-4370-8B2D-50C2A6B0A281}"/>
    <cellStyle name="SAPBEXundefined 21 3" xfId="8038" xr:uid="{B4B38CE4-2DC2-4D4B-8A61-D92E0BCA716D}"/>
    <cellStyle name="SAPBEXundefined 21 3 2" xfId="29528" xr:uid="{1A53F5B4-B804-473C-9D70-8758D66DFFFB}"/>
    <cellStyle name="SAPBEXundefined 21 4" xfId="25753" xr:uid="{F8B3DA2C-297F-44DE-A050-C5313968F08B}"/>
    <cellStyle name="SAPBEXundefined 21 5" xfId="46765" xr:uid="{18016FC5-061F-4646-A9E8-B9A35958A6F2}"/>
    <cellStyle name="SAPBEXundefined 22" xfId="4223" xr:uid="{8D248E0B-60B2-4916-A965-ED651115CDD8}"/>
    <cellStyle name="SAPBEXundefined 22 2" xfId="5837" xr:uid="{3FE49C65-6B5A-4463-A689-65ECE2F7CEC0}"/>
    <cellStyle name="SAPBEXundefined 22 2 2" xfId="9606" xr:uid="{A852924D-5648-48F7-80B0-2FFA9A53EA5F}"/>
    <cellStyle name="SAPBEXundefined 22 2 2 2" xfId="31096" xr:uid="{7B5702E9-BEDF-4875-B3F8-396A29EF2704}"/>
    <cellStyle name="SAPBEXundefined 22 2 3" xfId="27327" xr:uid="{A0F1492C-BB37-44D8-B996-92A4164847FD}"/>
    <cellStyle name="SAPBEXundefined 22 2 4" xfId="48502" xr:uid="{08C8DC80-137B-4445-BB4D-4625438C5785}"/>
    <cellStyle name="SAPBEXundefined 22 3" xfId="8039" xr:uid="{F455E445-4906-4197-A1EE-D22D7752DCAD}"/>
    <cellStyle name="SAPBEXundefined 22 3 2" xfId="29529" xr:uid="{083F919F-6136-4523-B8B5-6506E2829F5B}"/>
    <cellStyle name="SAPBEXundefined 22 4" xfId="25754" xr:uid="{E6638D55-1D6E-4623-AF12-36939D55C6AB}"/>
    <cellStyle name="SAPBEXundefined 22 5" xfId="46766" xr:uid="{2965D78F-A11B-4EC8-A405-7E484EFCA390}"/>
    <cellStyle name="SAPBEXundefined 23" xfId="4224" xr:uid="{16E3E931-10E9-4B83-9849-02F5ED77C2FA}"/>
    <cellStyle name="SAPBEXundefined 23 2" xfId="5838" xr:uid="{6BCA9990-A665-4480-BEEE-38F803FA3493}"/>
    <cellStyle name="SAPBEXundefined 23 2 2" xfId="9607" xr:uid="{785B699E-D974-47AD-BB7F-5D92743789DC}"/>
    <cellStyle name="SAPBEXundefined 23 2 2 2" xfId="31097" xr:uid="{B39EE49C-B881-45AD-B5BF-F27C5F44E5D8}"/>
    <cellStyle name="SAPBEXundefined 23 2 3" xfId="27328" xr:uid="{6AD1C412-241D-4AC1-AF6B-8D33D1E59FAB}"/>
    <cellStyle name="SAPBEXundefined 23 2 4" xfId="48503" xr:uid="{D767A641-B7C3-4B98-BBB9-59473B6812BF}"/>
    <cellStyle name="SAPBEXundefined 23 3" xfId="8040" xr:uid="{F83CF7D3-DD90-4999-BE01-1FFD595DF8CE}"/>
    <cellStyle name="SAPBEXundefined 23 3 2" xfId="29530" xr:uid="{52CE3B7A-DE50-4C92-889B-AE8ACB535FD5}"/>
    <cellStyle name="SAPBEXundefined 23 4" xfId="25755" xr:uid="{E2807090-1160-4B8E-A43B-61EBB7BA0072}"/>
    <cellStyle name="SAPBEXundefined 23 5" xfId="46767" xr:uid="{A84D752A-695F-491E-B7D2-EFF9DA85B630}"/>
    <cellStyle name="SAPBEXundefined 24" xfId="5822" xr:uid="{21E918CE-86F8-4DF2-8629-A73913E8776A}"/>
    <cellStyle name="SAPBEXundefined 24 2" xfId="9591" xr:uid="{9258ED70-4A01-43B4-863F-4EF176752B62}"/>
    <cellStyle name="SAPBEXundefined 24 2 2" xfId="31081" xr:uid="{801281C7-F93E-4129-894F-8D8B6EAD5384}"/>
    <cellStyle name="SAPBEXundefined 24 3" xfId="27312" xr:uid="{67D6071C-ECB5-4737-B73F-918580A6CC84}"/>
    <cellStyle name="SAPBEXundefined 24 4" xfId="48487" xr:uid="{969CA3A4-3EE7-4729-953A-97255D0D72B4}"/>
    <cellStyle name="SAPBEXundefined 25" xfId="8024" xr:uid="{4A3A4EAF-461B-498D-9EF1-2886378B325F}"/>
    <cellStyle name="SAPBEXundefined 25 2" xfId="29514" xr:uid="{CD501D77-FFF9-46BE-8F95-F19943199D2B}"/>
    <cellStyle name="SAPBEXundefined 26" xfId="25739" xr:uid="{5F23090D-4643-4308-A816-FA57E38F3D16}"/>
    <cellStyle name="SAPBEXundefined 27" xfId="46751" xr:uid="{7B5DAD67-F35E-485C-B91D-356646B5CE85}"/>
    <cellStyle name="SAPBEXundefined 3" xfId="4225" xr:uid="{D68DECDE-B643-4062-A09C-3C5BFC3209CD}"/>
    <cellStyle name="SAPBEXundefined 3 2" xfId="4226" xr:uid="{EE0644DE-A944-47D0-968D-34FF06C57F5F}"/>
    <cellStyle name="SAPBEXundefined 3 2 2" xfId="5840" xr:uid="{57D38A35-880F-406A-A642-170D5020CB73}"/>
    <cellStyle name="SAPBEXundefined 3 2 2 2" xfId="9609" xr:uid="{63ACD260-1598-4823-A1EC-CF8B22C92CD6}"/>
    <cellStyle name="SAPBEXundefined 3 2 2 2 2" xfId="31099" xr:uid="{187DA4C8-286B-44EF-BDF4-C1A571ED23B4}"/>
    <cellStyle name="SAPBEXundefined 3 2 2 3" xfId="27330" xr:uid="{A83F58BF-6DE5-47A8-841D-BF519CA680AF}"/>
    <cellStyle name="SAPBEXundefined 3 2 2 4" xfId="48505" xr:uid="{2C4EB275-7EC2-488D-8E73-EDF3FAF5AF4E}"/>
    <cellStyle name="SAPBEXundefined 3 2 3" xfId="8042" xr:uid="{C0198805-2842-422D-84A4-2FCD3A3AB293}"/>
    <cellStyle name="SAPBEXundefined 3 2 3 2" xfId="29532" xr:uid="{232347ED-8A7A-4748-9EBC-605B4B5EB92B}"/>
    <cellStyle name="SAPBEXundefined 3 2 4" xfId="25757" xr:uid="{2F1A6634-D30F-4AEA-86A7-BA3173F17120}"/>
    <cellStyle name="SAPBEXundefined 3 2 5" xfId="46769" xr:uid="{52ECA336-AE71-4263-823E-FAA8AB1154DC}"/>
    <cellStyle name="SAPBEXundefined 3 3" xfId="5839" xr:uid="{83455B0F-0B87-4DD1-A03C-63D1F293CC49}"/>
    <cellStyle name="SAPBEXundefined 3 3 2" xfId="9608" xr:uid="{7887A90C-EE2C-458E-AF76-B4C936FF2895}"/>
    <cellStyle name="SAPBEXundefined 3 3 2 2" xfId="31098" xr:uid="{6E3243D2-2943-4995-A0DB-9420B95F468A}"/>
    <cellStyle name="SAPBEXundefined 3 3 3" xfId="27329" xr:uid="{14553BAE-E2E1-4740-BB04-2E91A391DA1C}"/>
    <cellStyle name="SAPBEXundefined 3 3 4" xfId="48504" xr:uid="{2BD813B2-C986-43F4-9AD3-4C4A2C020DEE}"/>
    <cellStyle name="SAPBEXundefined 3 4" xfId="8041" xr:uid="{8CEECEB7-F4F6-432D-A76F-1598B9B26F35}"/>
    <cellStyle name="SAPBEXundefined 3 4 2" xfId="29531" xr:uid="{0309CD4F-40B6-4B9A-8CA0-B892775DEFD3}"/>
    <cellStyle name="SAPBEXundefined 3 5" xfId="25756" xr:uid="{9EA9F3EA-D126-406D-9A10-05AC72C04F06}"/>
    <cellStyle name="SAPBEXundefined 3 6" xfId="46768" xr:uid="{338459CD-22A2-4734-99A5-EC935995861D}"/>
    <cellStyle name="SAPBEXundefined 4" xfId="4227" xr:uid="{53656A77-D3F1-4C38-B6C9-2639AFD65DA7}"/>
    <cellStyle name="SAPBEXundefined 4 2" xfId="4228" xr:uid="{1CCDC4F1-FDBD-4A4F-ADE4-AF73EF7B35F2}"/>
    <cellStyle name="SAPBEXundefined 4 2 2" xfId="5842" xr:uid="{8D9C9E4C-9F41-4249-8BB9-52CA75DA37C3}"/>
    <cellStyle name="SAPBEXundefined 4 2 2 2" xfId="9611" xr:uid="{3B8206D3-AFD4-43CF-B94B-44194630ADA5}"/>
    <cellStyle name="SAPBEXundefined 4 2 2 2 2" xfId="31101" xr:uid="{4B5BC072-F9E6-45C9-88F0-C2B756D83138}"/>
    <cellStyle name="SAPBEXundefined 4 2 2 3" xfId="27332" xr:uid="{E320F5CC-0241-466E-9554-4F2E0A765F0D}"/>
    <cellStyle name="SAPBEXundefined 4 2 2 4" xfId="48507" xr:uid="{B275A371-E3FE-43D9-8296-8E59170D3526}"/>
    <cellStyle name="SAPBEXundefined 4 2 3" xfId="8044" xr:uid="{961B080E-4677-475E-9878-78C39262056D}"/>
    <cellStyle name="SAPBEXundefined 4 2 3 2" xfId="29534" xr:uid="{C332FBFF-F06F-436E-A79B-251FCC98DAD4}"/>
    <cellStyle name="SAPBEXundefined 4 2 4" xfId="25759" xr:uid="{E81F602F-C05C-402B-9A3D-05AC8A1AFCD2}"/>
    <cellStyle name="SAPBEXundefined 4 2 5" xfId="46771" xr:uid="{7DF9178D-330E-4BB4-8C27-BB29773FBAAB}"/>
    <cellStyle name="SAPBEXundefined 4 3" xfId="5841" xr:uid="{1F1F57B6-EB9F-4ABB-BEEF-EBA79EDDCAFB}"/>
    <cellStyle name="SAPBEXundefined 4 3 2" xfId="9610" xr:uid="{D92A9951-CDCE-4FFD-B0E4-8117CA78F09F}"/>
    <cellStyle name="SAPBEXundefined 4 3 2 2" xfId="31100" xr:uid="{E544DDDD-7924-4A13-B117-822ED67A9274}"/>
    <cellStyle name="SAPBEXundefined 4 3 3" xfId="27331" xr:uid="{45C361F5-4487-4705-997D-C126CDBDE073}"/>
    <cellStyle name="SAPBEXundefined 4 3 4" xfId="48506" xr:uid="{42D09674-AD59-4E78-A9BC-86D9007ACFCB}"/>
    <cellStyle name="SAPBEXundefined 4 4" xfId="8043" xr:uid="{52B25D94-CD01-463C-A831-808985E5E6CE}"/>
    <cellStyle name="SAPBEXundefined 4 4 2" xfId="29533" xr:uid="{D7A80F40-8DCD-4230-B85E-8D4DB6EFD942}"/>
    <cellStyle name="SAPBEXundefined 4 5" xfId="25758" xr:uid="{7A85617F-4A25-416A-BF9E-D2AEDABA1132}"/>
    <cellStyle name="SAPBEXundefined 4 6" xfId="46770" xr:uid="{4C157B5C-43A2-4936-9B3E-9F171C35A9F6}"/>
    <cellStyle name="SAPBEXundefined 5" xfId="4229" xr:uid="{18B057F6-8B29-4D86-9323-F4499144C671}"/>
    <cellStyle name="SAPBEXundefined 5 2" xfId="4230" xr:uid="{ECE72F18-6FA1-4341-A720-1852562395FE}"/>
    <cellStyle name="SAPBEXundefined 5 2 2" xfId="5844" xr:uid="{C4FB8906-335E-4721-9AFA-1D0A3AF0F650}"/>
    <cellStyle name="SAPBEXundefined 5 2 2 2" xfId="9613" xr:uid="{FFE312BC-6E2A-4864-B560-344F8B3D4537}"/>
    <cellStyle name="SAPBEXundefined 5 2 2 2 2" xfId="31103" xr:uid="{81D8038E-67A2-409F-AAF9-EF50081711D7}"/>
    <cellStyle name="SAPBEXundefined 5 2 2 3" xfId="27334" xr:uid="{947F2B6A-D20E-46A1-A630-FE1A200F45A1}"/>
    <cellStyle name="SAPBEXundefined 5 2 2 4" xfId="48509" xr:uid="{C5FE6E1E-1A70-432D-B539-493B2CF06C97}"/>
    <cellStyle name="SAPBEXundefined 5 2 3" xfId="8046" xr:uid="{25ACD6AC-56A7-444B-BCAC-3F762B63E83A}"/>
    <cellStyle name="SAPBEXundefined 5 2 3 2" xfId="29536" xr:uid="{AD37BBC4-F422-45F4-8716-CC977BBAC238}"/>
    <cellStyle name="SAPBEXundefined 5 2 4" xfId="25761" xr:uid="{15245FBE-C567-4FE8-995F-334CB2020463}"/>
    <cellStyle name="SAPBEXundefined 5 2 5" xfId="46773" xr:uid="{3EC6E3A9-B4D7-4B9F-8029-BA4302DFE2FF}"/>
    <cellStyle name="SAPBEXundefined 5 3" xfId="5843" xr:uid="{5EB51544-2D44-4FC7-9034-7EB12C80A7DE}"/>
    <cellStyle name="SAPBEXundefined 5 3 2" xfId="9612" xr:uid="{FDFDEE8D-8B70-4CD5-A9AB-35F83187439C}"/>
    <cellStyle name="SAPBEXundefined 5 3 2 2" xfId="31102" xr:uid="{9085DDBD-A387-43EE-AE10-7F01B585F19F}"/>
    <cellStyle name="SAPBEXundefined 5 3 3" xfId="27333" xr:uid="{084797E2-9DC8-47E3-91B8-85E52E6AC174}"/>
    <cellStyle name="SAPBEXundefined 5 3 4" xfId="48508" xr:uid="{DD20A379-4CD2-4326-85D9-369B33C753A9}"/>
    <cellStyle name="SAPBEXundefined 5 4" xfId="8045" xr:uid="{EE7D59EA-1F93-46DD-AB3B-FEED3BD4D666}"/>
    <cellStyle name="SAPBEXundefined 5 4 2" xfId="29535" xr:uid="{4CA678DC-7C9A-45BE-A525-C50F9C19F53A}"/>
    <cellStyle name="SAPBEXundefined 5 5" xfId="25760" xr:uid="{106D62B0-2E2B-4176-A1B9-B5433889427F}"/>
    <cellStyle name="SAPBEXundefined 5 6" xfId="46772" xr:uid="{8F608EA1-C78F-443B-A920-309272B6F99B}"/>
    <cellStyle name="SAPBEXundefined 6" xfId="4231" xr:uid="{947694D6-E7AF-4813-B83B-D85DD9CCB80C}"/>
    <cellStyle name="SAPBEXundefined 6 2" xfId="4232" xr:uid="{52CEB100-F02A-4FE6-8229-A820041D3ECA}"/>
    <cellStyle name="SAPBEXundefined 6 2 2" xfId="5846" xr:uid="{80B1E8AE-C9AC-4708-BA45-E9C06888243E}"/>
    <cellStyle name="SAPBEXundefined 6 2 2 2" xfId="9615" xr:uid="{E6C8CB5D-FCCA-4DA9-928F-6005229C15BA}"/>
    <cellStyle name="SAPBEXundefined 6 2 2 2 2" xfId="31105" xr:uid="{CA25FDC7-7C5B-46E1-B716-4E9134783D00}"/>
    <cellStyle name="SAPBEXundefined 6 2 2 3" xfId="27336" xr:uid="{D48AFF68-CA16-4F24-8088-8707C37D80A8}"/>
    <cellStyle name="SAPBEXundefined 6 2 2 4" xfId="48511" xr:uid="{D468FCF3-EE87-493A-B629-9A5FAE7DF599}"/>
    <cellStyle name="SAPBEXundefined 6 2 3" xfId="8048" xr:uid="{F1D2CF23-9332-46FC-B045-383103182875}"/>
    <cellStyle name="SAPBEXundefined 6 2 3 2" xfId="29538" xr:uid="{1DDBBD24-E685-48A5-A638-F4C701EAECEB}"/>
    <cellStyle name="SAPBEXundefined 6 2 4" xfId="25763" xr:uid="{9A045710-277E-4BD3-A48F-F4AC400C32DE}"/>
    <cellStyle name="SAPBEXundefined 6 2 5" xfId="46775" xr:uid="{1E858D2E-1D54-4ADC-B85C-0A5B9A811D0C}"/>
    <cellStyle name="SAPBEXundefined 6 3" xfId="5845" xr:uid="{97CEDCE7-4755-4C04-BA12-554ECAA3E233}"/>
    <cellStyle name="SAPBEXundefined 6 3 2" xfId="9614" xr:uid="{CEB6F195-2C96-4138-8405-05A0ECAA836D}"/>
    <cellStyle name="SAPBEXundefined 6 3 2 2" xfId="31104" xr:uid="{23D3D2B1-8888-4B09-9EDD-B12762271F21}"/>
    <cellStyle name="SAPBEXundefined 6 3 3" xfId="27335" xr:uid="{083DA7C3-D9AE-4517-9078-11261F0440C5}"/>
    <cellStyle name="SAPBEXundefined 6 3 4" xfId="48510" xr:uid="{08176365-93B6-4884-AC19-064ACAD3CD33}"/>
    <cellStyle name="SAPBEXundefined 6 4" xfId="8047" xr:uid="{C26ECBBC-DBB5-4799-9731-E21383DF3C5E}"/>
    <cellStyle name="SAPBEXundefined 6 4 2" xfId="29537" xr:uid="{526B177C-1872-433E-BE51-E73BE842264E}"/>
    <cellStyle name="SAPBEXundefined 6 5" xfId="25762" xr:uid="{971C17B9-326E-478C-B441-113701863AD4}"/>
    <cellStyle name="SAPBEXundefined 6 6" xfId="46774" xr:uid="{3FD5C307-553A-4F8F-8685-DF220C67D987}"/>
    <cellStyle name="SAPBEXundefined 7" xfId="4233" xr:uid="{10D41B60-020A-4BAD-B282-DDCC932003A0}"/>
    <cellStyle name="SAPBEXundefined 7 2" xfId="4234" xr:uid="{F9C8197C-D8F6-44B7-9A8D-9A1F6152AF7C}"/>
    <cellStyle name="SAPBEXundefined 7 2 2" xfId="5848" xr:uid="{F57C0147-457F-4419-9930-32E9600AA6B7}"/>
    <cellStyle name="SAPBEXundefined 7 2 2 2" xfId="9617" xr:uid="{E9081524-FB5B-4946-A260-7DCEAE7E0E86}"/>
    <cellStyle name="SAPBEXundefined 7 2 2 2 2" xfId="31107" xr:uid="{3160E375-DFE4-4B92-999B-25F199DBEBF8}"/>
    <cellStyle name="SAPBEXundefined 7 2 2 3" xfId="27338" xr:uid="{827E4DED-319B-4236-9EDF-443191DB0915}"/>
    <cellStyle name="SAPBEXundefined 7 2 2 4" xfId="48513" xr:uid="{6C011328-A77D-4817-8ABA-CA0BBA235C84}"/>
    <cellStyle name="SAPBEXundefined 7 2 3" xfId="8050" xr:uid="{D8B4DD0A-3481-42EB-BF84-A434033E65E6}"/>
    <cellStyle name="SAPBEXundefined 7 2 3 2" xfId="29540" xr:uid="{9CA40231-28C3-4370-8CEA-0203F0A7D118}"/>
    <cellStyle name="SAPBEXundefined 7 2 4" xfId="25765" xr:uid="{06E58798-BBF5-422A-ABF4-A332F4A96E0B}"/>
    <cellStyle name="SAPBEXundefined 7 2 5" xfId="46777" xr:uid="{ADC9C57F-2330-4C10-A503-981477B02C9A}"/>
    <cellStyle name="SAPBEXundefined 7 3" xfId="5847" xr:uid="{09FD1E94-5FC1-4FD0-B699-7ADFC8C03811}"/>
    <cellStyle name="SAPBEXundefined 7 3 2" xfId="9616" xr:uid="{F58E50D2-864D-41D0-8633-03370484D312}"/>
    <cellStyle name="SAPBEXundefined 7 3 2 2" xfId="31106" xr:uid="{F0F45F50-2AA6-4BF7-AD4E-B4787DDC8F1E}"/>
    <cellStyle name="SAPBEXundefined 7 3 3" xfId="27337" xr:uid="{CE03A505-9B09-463C-B616-BA34F1854AA2}"/>
    <cellStyle name="SAPBEXundefined 7 3 4" xfId="48512" xr:uid="{A2EA4341-9A78-4D92-A06B-F8FE0791EEA5}"/>
    <cellStyle name="SAPBEXundefined 7 4" xfId="8049" xr:uid="{3510554C-D008-4AC9-A73B-7248C8B7FABA}"/>
    <cellStyle name="SAPBEXundefined 7 4 2" xfId="29539" xr:uid="{5B995AA5-24E7-4BB8-938D-9559C1138295}"/>
    <cellStyle name="SAPBEXundefined 7 5" xfId="25764" xr:uid="{0FE6992A-1348-42C5-9F05-7F1D508EE257}"/>
    <cellStyle name="SAPBEXundefined 7 6" xfId="46776" xr:uid="{9D5E46A3-3127-4847-8E87-566537650AA6}"/>
    <cellStyle name="SAPBEXundefined 8" xfId="4235" xr:uid="{E478C537-4560-43E1-9842-C449227D0405}"/>
    <cellStyle name="SAPBEXundefined 8 2" xfId="4236" xr:uid="{7814D054-B2CA-41C2-9F28-7FD0ABC0525D}"/>
    <cellStyle name="SAPBEXundefined 8 2 2" xfId="5850" xr:uid="{59262941-02BA-44FB-9885-86A114E48BB3}"/>
    <cellStyle name="SAPBEXundefined 8 2 2 2" xfId="9619" xr:uid="{1F6FC7A2-D01D-4E8F-83E9-1FED6920DB02}"/>
    <cellStyle name="SAPBEXundefined 8 2 2 2 2" xfId="31109" xr:uid="{62E1A6BC-A04C-4AE8-A337-8D51BFA73E2F}"/>
    <cellStyle name="SAPBEXundefined 8 2 2 3" xfId="27340" xr:uid="{84CB3F75-5543-4452-BBDA-4B87DE28F646}"/>
    <cellStyle name="SAPBEXundefined 8 2 2 4" xfId="48515" xr:uid="{AA283852-30B5-4F5E-A169-7F5DD5C82FF2}"/>
    <cellStyle name="SAPBEXundefined 8 2 3" xfId="8052" xr:uid="{F692ECCB-C905-4935-91D0-275490DEBA6A}"/>
    <cellStyle name="SAPBEXundefined 8 2 3 2" xfId="29542" xr:uid="{B65A9308-3402-4BA2-8B58-DB58EC177849}"/>
    <cellStyle name="SAPBEXundefined 8 2 4" xfId="25767" xr:uid="{FD12F2FF-B545-4EC5-B15E-B86D5B4AE25A}"/>
    <cellStyle name="SAPBEXundefined 8 2 5" xfId="46779" xr:uid="{2B2198BB-D65B-47C2-82EE-C7FCDD8AD04C}"/>
    <cellStyle name="SAPBEXundefined 8 3" xfId="5849" xr:uid="{3854D678-632E-4E07-BC81-3D77DC6095E7}"/>
    <cellStyle name="SAPBEXundefined 8 3 2" xfId="9618" xr:uid="{B53317D8-C4CA-429C-AFBC-05AD8FDDF922}"/>
    <cellStyle name="SAPBEXundefined 8 3 2 2" xfId="31108" xr:uid="{FDD46D87-6EFD-4215-8BA1-E47A696FAA5B}"/>
    <cellStyle name="SAPBEXundefined 8 3 3" xfId="27339" xr:uid="{C29D2AED-47A5-4239-AC6C-89378638AE7A}"/>
    <cellStyle name="SAPBEXundefined 8 3 4" xfId="48514" xr:uid="{4F47CEFC-44E7-4489-BCC4-1A1623AFBD32}"/>
    <cellStyle name="SAPBEXundefined 8 4" xfId="8051" xr:uid="{0DE63470-297C-499A-A917-FE591B7F3442}"/>
    <cellStyle name="SAPBEXundefined 8 4 2" xfId="29541" xr:uid="{81A817B5-B91F-4C62-BF1F-E3B24D86930A}"/>
    <cellStyle name="SAPBEXundefined 8 5" xfId="25766" xr:uid="{A39D1410-C3AF-4BCE-8C63-E0278895FDAB}"/>
    <cellStyle name="SAPBEXundefined 8 6" xfId="46778" xr:uid="{307F97B5-99E1-405B-82AC-7417082F08E3}"/>
    <cellStyle name="SAPBEXundefined 9" xfId="4237" xr:uid="{A784C2A7-BA11-4F81-BB33-E181F34D9DC7}"/>
    <cellStyle name="SAPBEXundefined 9 2" xfId="4238" xr:uid="{D93C2025-A108-44D6-83C0-C7BB2B43B62D}"/>
    <cellStyle name="SAPBEXundefined 9 2 2" xfId="5852" xr:uid="{10DCFDD2-636F-45D3-AACD-2D36E3201C31}"/>
    <cellStyle name="SAPBEXundefined 9 2 2 2" xfId="9621" xr:uid="{1D84004C-9EF9-4948-9048-CE58CACBB740}"/>
    <cellStyle name="SAPBEXundefined 9 2 2 2 2" xfId="31111" xr:uid="{E5867435-E50A-4A24-892C-48225FDA8590}"/>
    <cellStyle name="SAPBEXundefined 9 2 2 3" xfId="27342" xr:uid="{D19F1464-8DF9-4781-BA21-33FA4DA04C72}"/>
    <cellStyle name="SAPBEXundefined 9 2 2 4" xfId="48517" xr:uid="{8CBB121E-F0CB-437A-886B-350BADE9CD8D}"/>
    <cellStyle name="SAPBEXundefined 9 2 3" xfId="8054" xr:uid="{A95DA3E1-6026-4B8C-A789-17DA62C0E6A0}"/>
    <cellStyle name="SAPBEXundefined 9 2 3 2" xfId="29544" xr:uid="{A146F999-D5E6-4CD2-8AD8-1FE45D690F6A}"/>
    <cellStyle name="SAPBEXundefined 9 2 4" xfId="25769" xr:uid="{1FBA56FA-B793-4359-BF88-EFFF55162C1E}"/>
    <cellStyle name="SAPBEXundefined 9 2 5" xfId="46781" xr:uid="{2518EEC3-2FE5-4F1D-A0F1-FF282EFEE5C8}"/>
    <cellStyle name="SAPBEXundefined 9 3" xfId="5851" xr:uid="{B5EA415A-5F19-49AA-806A-E79C5185FCCE}"/>
    <cellStyle name="SAPBEXundefined 9 3 2" xfId="9620" xr:uid="{E0BBCB76-3C01-488B-A8C0-62A0ADF8B5C5}"/>
    <cellStyle name="SAPBEXundefined 9 3 2 2" xfId="31110" xr:uid="{DF00E2CA-9026-4E75-B6D4-3C9120511B39}"/>
    <cellStyle name="SAPBEXundefined 9 3 3" xfId="27341" xr:uid="{F6EE1150-E382-42B7-BF5A-EAF6BF05590F}"/>
    <cellStyle name="SAPBEXundefined 9 3 4" xfId="48516" xr:uid="{9F55F3DB-7A22-4982-AFCD-CEB806E34541}"/>
    <cellStyle name="SAPBEXundefined 9 4" xfId="8053" xr:uid="{311F9A1C-EA41-409A-97E5-58A2F029AEBF}"/>
    <cellStyle name="SAPBEXundefined 9 4 2" xfId="29543" xr:uid="{9F840847-45EB-4C04-935B-580865DAEE93}"/>
    <cellStyle name="SAPBEXundefined 9 5" xfId="25768" xr:uid="{E266A435-7CA6-43AF-90D0-EBC7E3CAEB3C}"/>
    <cellStyle name="SAPBEXundefined 9 6" xfId="46780" xr:uid="{4E9E08B9-577D-40B6-910B-75DC8D5DFDB9}"/>
    <cellStyle name="Stil 1" xfId="1958" xr:uid="{DAD80840-B32B-4AEF-ACBA-1C416639012A}"/>
    <cellStyle name="Style 1" xfId="969" xr:uid="{F3872C64-7927-4AC3-A50F-65B1BAD35C48}"/>
    <cellStyle name="Style 1 2" xfId="49608" xr:uid="{A861A089-447A-4583-87F0-4F60720AAB90}"/>
    <cellStyle name="Style 1 2 2" xfId="49725" xr:uid="{9E4D45C5-D08D-47C2-A673-8B7688F10993}"/>
    <cellStyle name="Style 1 3" xfId="49582" xr:uid="{91E5B365-8CB5-4253-879E-6BC215161D0F}"/>
    <cellStyle name="Style 2" xfId="970" xr:uid="{CA944902-EEAC-4C1E-9D99-CCE5EEC824A5}"/>
    <cellStyle name="Style 3" xfId="971" xr:uid="{74C55081-E702-4FED-9B46-4E00B9441A4C}"/>
    <cellStyle name="Style 4" xfId="972" xr:uid="{E9F85A6B-36DE-4C6C-9D53-E0CF741F144F}"/>
    <cellStyle name="SUb Hd" xfId="10038" xr:uid="{508A013D-4A46-494D-8AF0-D6CD78D85CA0}"/>
    <cellStyle name="SUb Hd 2" xfId="10121" xr:uid="{F376EB14-21FF-4A7F-B7D5-A608B39104CE}"/>
    <cellStyle name="SUb Hd 2 2" xfId="31472" xr:uid="{8018E5DD-10F1-48DB-AC3A-62DB89A31402}"/>
    <cellStyle name="SUb Hd 3" xfId="31449" xr:uid="{F8583808-10DD-4133-93CC-E2D888F622E1}"/>
    <cellStyle name="Sub Hd-mil" xfId="10039" xr:uid="{0E6BACE6-94C2-4715-9E72-B57A8203A31F}"/>
    <cellStyle name="Sub Hd-mil 10" xfId="23455" xr:uid="{D7A52679-B876-4057-83C9-3C32A1AC5547}"/>
    <cellStyle name="Sub Hd-mil 10 2" xfId="43005" xr:uid="{673C2998-DCF2-4CDA-A35A-9AB360C95901}"/>
    <cellStyle name="Sub Hd-mil 10 3" xfId="45443" xr:uid="{5B982CFB-DA35-4DD3-AD3C-78635639ADA2}"/>
    <cellStyle name="Sub Hd-mil 10 4" xfId="45531" xr:uid="{BAB5E3CD-F2C1-4AC9-9021-50CEA5AFE16E}"/>
    <cellStyle name="Sub Hd-mil 11" xfId="23456" xr:uid="{543DD0B2-2D1D-494D-AAE9-498D49CA2703}"/>
    <cellStyle name="Sub Hd-mil 11 2" xfId="43006" xr:uid="{FD6211A5-95AB-4000-A407-7EE9C32AD111}"/>
    <cellStyle name="Sub Hd-mil 11 3" xfId="45444" xr:uid="{4E79AF0F-A9ED-4E06-9DAD-8C5992F93C1C}"/>
    <cellStyle name="Sub Hd-mil 11 4" xfId="45532" xr:uid="{77F405BA-D319-4B0E-BA05-59386D145C19}"/>
    <cellStyle name="Sub Hd-mil 12" xfId="23454" xr:uid="{A115639D-91F8-416E-A661-BB7C6D992FAD}"/>
    <cellStyle name="Sub Hd-mil 12 2" xfId="43004" xr:uid="{A8D48848-666C-42D8-9EF6-27EC4A06F713}"/>
    <cellStyle name="Sub Hd-mil 13" xfId="31450" xr:uid="{3F0952B4-2B14-4FC3-9465-296BD0241A52}"/>
    <cellStyle name="Sub Hd-mil 14" xfId="45442" xr:uid="{F66D0197-D5EC-4344-BB45-8DDF8E1D8591}"/>
    <cellStyle name="Sub Hd-mil 15" xfId="45530" xr:uid="{B5A0E98E-5ED9-4D84-9B3A-B12643E9E5B8}"/>
    <cellStyle name="Sub Hd-mil 2" xfId="10122" xr:uid="{0AF2EAFF-75C9-4379-9154-D5EEFEDB9381}"/>
    <cellStyle name="Sub Hd-mil 2 10" xfId="23458" xr:uid="{C43ED78B-A8A2-4ED3-870F-B2B052A6B6EC}"/>
    <cellStyle name="Sub Hd-mil 2 10 2" xfId="43008" xr:uid="{28F8B77F-892A-4F86-86CC-210F912D4526}"/>
    <cellStyle name="Sub Hd-mil 2 10 3" xfId="45446" xr:uid="{35D00155-A506-4F51-B41A-6DA5027154A6}"/>
    <cellStyle name="Sub Hd-mil 2 10 4" xfId="45534" xr:uid="{E2B572CD-5524-412B-92CE-A07C88CD1BCB}"/>
    <cellStyle name="Sub Hd-mil 2 11" xfId="23457" xr:uid="{F59BA047-2E8E-41D7-B190-883FD3FDFCF7}"/>
    <cellStyle name="Sub Hd-mil 2 11 2" xfId="43007" xr:uid="{194D8754-C13E-43A1-9C46-A3F816F6965F}"/>
    <cellStyle name="Sub Hd-mil 2 12" xfId="31473" xr:uid="{F977AFFB-82F8-4AF9-8DEE-083541F9BC6C}"/>
    <cellStyle name="Sub Hd-mil 2 13" xfId="45445" xr:uid="{223E958C-803E-48BB-AF75-9C48C466ADAA}"/>
    <cellStyle name="Sub Hd-mil 2 14" xfId="45533" xr:uid="{9AC17CCD-E955-4272-BDE6-15139BC958A8}"/>
    <cellStyle name="Sub Hd-mil 2 2" xfId="23459" xr:uid="{F020FE10-9BF9-4DF9-A825-98033AFF24F6}"/>
    <cellStyle name="Sub Hd-mil 2 2 2" xfId="43009" xr:uid="{7D9E2412-B1A7-4502-B8E0-D1DEDC88B14F}"/>
    <cellStyle name="Sub Hd-mil 2 2 3" xfId="45447" xr:uid="{841D0D1C-D256-4438-A2F6-9BC1FD07B7A7}"/>
    <cellStyle name="Sub Hd-mil 2 2 4" xfId="45535" xr:uid="{2ED6B598-E447-434A-9A9F-0AF9C69B36FC}"/>
    <cellStyle name="Sub Hd-mil 2 3" xfId="23460" xr:uid="{AF8C7C87-2320-4357-A976-C3C20B858B3B}"/>
    <cellStyle name="Sub Hd-mil 2 3 2" xfId="43010" xr:uid="{C72CBE3B-B21D-49CD-A6EA-AD49630809F6}"/>
    <cellStyle name="Sub Hd-mil 2 3 3" xfId="45448" xr:uid="{3F49689A-7A03-4D35-846C-2D6EA2D15EE7}"/>
    <cellStyle name="Sub Hd-mil 2 3 4" xfId="45536" xr:uid="{3781125F-D060-4C95-B360-D61B5B976DB0}"/>
    <cellStyle name="Sub Hd-mil 2 4" xfId="23461" xr:uid="{52F6B3D3-F17E-49FF-A283-E9FAB2FAF2BF}"/>
    <cellStyle name="Sub Hd-mil 2 4 2" xfId="43011" xr:uid="{6D2CF9FE-E061-4C74-81B9-7E20E2CBD759}"/>
    <cellStyle name="Sub Hd-mil 2 4 3" xfId="45449" xr:uid="{6836FBB0-D601-494D-B4EE-8B3ED8A14608}"/>
    <cellStyle name="Sub Hd-mil 2 4 4" xfId="45537" xr:uid="{DA267029-19C3-459E-BC63-F7DDD8F1031E}"/>
    <cellStyle name="Sub Hd-mil 2 5" xfId="23462" xr:uid="{8FF9390D-6D74-490F-9382-9558FE1713F2}"/>
    <cellStyle name="Sub Hd-mil 2 5 2" xfId="43012" xr:uid="{5D406069-6E50-4D97-A57F-4BC13EE9E8A4}"/>
    <cellStyle name="Sub Hd-mil 2 5 3" xfId="45450" xr:uid="{3A93A78E-21F8-4817-954A-06445C7F3DB5}"/>
    <cellStyle name="Sub Hd-mil 2 5 4" xfId="45538" xr:uid="{9912976C-A1D9-4C9A-975A-B629EA7329DB}"/>
    <cellStyle name="Sub Hd-mil 2 6" xfId="23463" xr:uid="{F5E7475B-636A-45BA-8987-3C706BB1AA47}"/>
    <cellStyle name="Sub Hd-mil 2 6 2" xfId="43013" xr:uid="{A9613E8F-AD87-4FEB-9F48-C449F907D585}"/>
    <cellStyle name="Sub Hd-mil 2 6 3" xfId="45451" xr:uid="{9DAB65A3-B2C9-4969-81A6-1A88B5D941E7}"/>
    <cellStyle name="Sub Hd-mil 2 6 4" xfId="45539" xr:uid="{8AE674DC-CE9D-426D-9E3B-4BE80E9B301A}"/>
    <cellStyle name="Sub Hd-mil 2 7" xfId="23464" xr:uid="{17E9DFD5-C3F2-4FBB-8FC9-B4688D8B81FC}"/>
    <cellStyle name="Sub Hd-mil 2 7 2" xfId="43014" xr:uid="{C9D5C055-91A5-4B56-9351-C5D84ED6756A}"/>
    <cellStyle name="Sub Hd-mil 2 7 3" xfId="45452" xr:uid="{BC859BD9-1226-49E6-91CB-5B9BA8D7AACC}"/>
    <cellStyle name="Sub Hd-mil 2 7 4" xfId="45540" xr:uid="{C086B77D-BFBD-4A50-94E8-D850F19E4729}"/>
    <cellStyle name="Sub Hd-mil 2 8" xfId="23465" xr:uid="{1A3BF418-BB28-411C-A5DF-5CAF0F5791F1}"/>
    <cellStyle name="Sub Hd-mil 2 8 2" xfId="43015" xr:uid="{A14B4057-40A3-4D62-8125-30E0A1E0D219}"/>
    <cellStyle name="Sub Hd-mil 2 8 3" xfId="45453" xr:uid="{B655CD1B-0B11-492D-913D-A5F6207ABD80}"/>
    <cellStyle name="Sub Hd-mil 2 8 4" xfId="45541" xr:uid="{CEC8130F-9F70-4350-9C31-15A05F0351AA}"/>
    <cellStyle name="Sub Hd-mil 2 9" xfId="23466" xr:uid="{79B160EF-4FC3-46C1-936E-C6C98332E713}"/>
    <cellStyle name="Sub Hd-mil 2 9 2" xfId="43016" xr:uid="{585F26BA-2EE6-4F4F-AD21-91799B4F40E8}"/>
    <cellStyle name="Sub Hd-mil 2 9 3" xfId="45454" xr:uid="{A3436969-174E-4457-B2F6-02B35782D730}"/>
    <cellStyle name="Sub Hd-mil 2 9 4" xfId="45542" xr:uid="{E19AA798-DAC6-4F8B-B09E-B5DEAC808BC1}"/>
    <cellStyle name="Sub Hd-mil 3" xfId="23467" xr:uid="{5BC5C90B-F588-47B6-8BA3-03A893BD748F}"/>
    <cellStyle name="Sub Hd-mil 3 2" xfId="43017" xr:uid="{BA840F9C-37B6-452D-AABD-F3F57ED8D812}"/>
    <cellStyle name="Sub Hd-mil 3 3" xfId="45455" xr:uid="{C126D5C0-F68C-43E4-97FD-D7C4AF9B0682}"/>
    <cellStyle name="Sub Hd-mil 3 4" xfId="45543" xr:uid="{9E7BAB83-A755-443F-BE01-D3530DFCE8B4}"/>
    <cellStyle name="Sub Hd-mil 4" xfId="23468" xr:uid="{38479F7F-435B-4BFC-B632-BBE659B6AD8B}"/>
    <cellStyle name="Sub Hd-mil 4 2" xfId="43018" xr:uid="{53769213-B09C-42C3-B1BA-A1F0872A6C3F}"/>
    <cellStyle name="Sub Hd-mil 4 3" xfId="45456" xr:uid="{40750EDC-4C19-4CAE-97D3-E96CB31A056D}"/>
    <cellStyle name="Sub Hd-mil 4 4" xfId="45544" xr:uid="{F0186C14-E929-4B5C-86EC-B3A7E2F46CCC}"/>
    <cellStyle name="Sub Hd-mil 5" xfId="23469" xr:uid="{7ECA7F77-D624-4E02-904F-A7BA25020C53}"/>
    <cellStyle name="Sub Hd-mil 5 2" xfId="43019" xr:uid="{B3C95520-C459-4E45-9DB3-833762B6FC52}"/>
    <cellStyle name="Sub Hd-mil 5 3" xfId="45457" xr:uid="{F1F7B6B0-2416-4EEB-9D72-B27BDDC09C12}"/>
    <cellStyle name="Sub Hd-mil 5 4" xfId="45545" xr:uid="{C12EFA99-BF0E-4A23-8B88-91779408121D}"/>
    <cellStyle name="Sub Hd-mil 6" xfId="23470" xr:uid="{30E8E20F-8A0E-4F34-91B5-F57403D34C11}"/>
    <cellStyle name="Sub Hd-mil 6 2" xfId="43020" xr:uid="{AF1E3635-2011-4C31-90D3-438F7C7223FA}"/>
    <cellStyle name="Sub Hd-mil 6 3" xfId="45458" xr:uid="{BD845195-8B8C-4895-8005-5184D0DD436B}"/>
    <cellStyle name="Sub Hd-mil 6 4" xfId="45546" xr:uid="{134708A4-7406-4A0A-8ADF-FC9F0DD91583}"/>
    <cellStyle name="Sub Hd-mil 7" xfId="23471" xr:uid="{CFD0FDC2-A471-4F29-8DC5-4F0EBDD246F5}"/>
    <cellStyle name="Sub Hd-mil 7 2" xfId="43021" xr:uid="{8A0B1A43-B95C-4736-B192-F2CC7DFF0EEF}"/>
    <cellStyle name="Sub Hd-mil 7 3" xfId="45459" xr:uid="{D291ADDA-E452-46BB-8B49-67ECE6A145D4}"/>
    <cellStyle name="Sub Hd-mil 7 4" xfId="45547" xr:uid="{69379710-5109-4CB5-A7CE-31746CCFB661}"/>
    <cellStyle name="Sub Hd-mil 8" xfId="23472" xr:uid="{C003C427-731F-49AD-B228-E15FBA982965}"/>
    <cellStyle name="Sub Hd-mil 8 2" xfId="43022" xr:uid="{BB695AFC-C630-4369-882F-C6FEF2FB3DC9}"/>
    <cellStyle name="Sub Hd-mil 8 3" xfId="45460" xr:uid="{0A00226C-9828-43CF-B31C-1305D91C0823}"/>
    <cellStyle name="Sub Hd-mil 8 4" xfId="45548" xr:uid="{2F3FA835-80A7-4C5B-A888-2195C014DAE3}"/>
    <cellStyle name="Sub Hd-mil 9" xfId="23473" xr:uid="{1361D63E-CD9D-4FE9-AE5F-E6E6963F3E05}"/>
    <cellStyle name="Sub Hd-mil 9 2" xfId="43023" xr:uid="{03D3CFEE-4E21-4326-B017-90691E9C185E}"/>
    <cellStyle name="Sub Hd-mil 9 3" xfId="45461" xr:uid="{BAEC51D5-7E26-4D4D-89DB-A47E78694A9F}"/>
    <cellStyle name="Sub Hd-mil 9 4" xfId="45549" xr:uid="{6DA19F13-9ADB-40B2-A432-39F2A6502A8F}"/>
    <cellStyle name="SubHeading" xfId="49583" xr:uid="{61091D00-E55D-440A-9C27-C06F471387C9}"/>
    <cellStyle name="SubsidTitle" xfId="49584" xr:uid="{A60D81E1-D740-47DC-B251-FB382EF4AF87}"/>
    <cellStyle name="Title" xfId="1595" builtinId="15" customBuiltin="1"/>
    <cellStyle name="Title 2" xfId="49" xr:uid="{70C29861-B841-488A-A802-52E56B8CD0B8}"/>
    <cellStyle name="Title 2 2" xfId="973" xr:uid="{C861FBE1-71BB-4197-8A84-8016D39BABD2}"/>
    <cellStyle name="Title 2 2 2" xfId="16557" xr:uid="{01AE5222-06B1-40EA-A979-D79D43F89B52}"/>
    <cellStyle name="Title 2 2 3" xfId="23475" xr:uid="{FBF532E5-0C4F-45DF-AE99-CEC25F039F97}"/>
    <cellStyle name="Title 2 2 4" xfId="2067" xr:uid="{BA05B6BA-A9CB-4573-A71E-96B48F47B873}"/>
    <cellStyle name="Title 2 3" xfId="2646" xr:uid="{6E9B88D0-B94D-46E1-AFEF-D19CA5D90722}"/>
    <cellStyle name="Title 2 3 2" xfId="16558" xr:uid="{9922C546-F30C-4FA0-9F72-944E900ACB9A}"/>
    <cellStyle name="Title 2 4" xfId="16559" xr:uid="{8EA6291A-45F3-4990-A59D-CB610ABEDE36}"/>
    <cellStyle name="Title 2 5" xfId="16560" xr:uid="{F0BCC40B-9125-422A-BF86-B0C0A3F8D1FE}"/>
    <cellStyle name="Title 2 6" xfId="10040" xr:uid="{6C113531-25EC-4CA3-B01C-7A300CC03C28}"/>
    <cellStyle name="Title 2 7" xfId="23474" xr:uid="{20B43F47-E13C-45D7-96C3-5CF7CE8D5F8F}"/>
    <cellStyle name="Title 2 8" xfId="49585" xr:uid="{B5AD7134-4C61-4DF6-923C-7F633FD3C5AF}"/>
    <cellStyle name="Title 2 9" xfId="1840" xr:uid="{2504BAB1-6F80-4E65-B38A-482B3CDFFA12}"/>
    <cellStyle name="Title 3" xfId="974" xr:uid="{08F7ABD2-5EFA-497C-9A40-8142B57C57ED}"/>
    <cellStyle name="Title 3 2" xfId="16561" xr:uid="{34CB6793-3F81-4621-94B9-536569136578}"/>
    <cellStyle name="Title 3 3" xfId="2073" xr:uid="{CD6DC2D7-351A-47E9-8558-DD668A1A2881}"/>
    <cellStyle name="Title 4" xfId="975" xr:uid="{6164A43E-0F3D-4AA6-A964-5E7C7558A070}"/>
    <cellStyle name="Title 4 2" xfId="16562" xr:uid="{4EB3BB58-4BE4-4B2E-8CCB-D3442FB4FAE2}"/>
    <cellStyle name="Title 4 3" xfId="4566" xr:uid="{ED92FC98-AE40-45F7-8C80-372E1F1CFAB3}"/>
    <cellStyle name="Title 5" xfId="976" xr:uid="{DEEAB979-AEDC-433A-AF95-E43A8BF58D8D}"/>
    <cellStyle name="Total" xfId="1609" builtinId="25" customBuiltin="1"/>
    <cellStyle name="Total 10" xfId="16563" xr:uid="{F05118A6-9FD0-43DE-A2C4-B5C9856DBE9B}"/>
    <cellStyle name="Total 11" xfId="45574" xr:uid="{358D96D4-3505-4461-80DC-B2DBBBB41C8C}"/>
    <cellStyle name="Total 2" xfId="50" xr:uid="{64654236-F757-4680-BFDB-71B66FFDC4D0}"/>
    <cellStyle name="Total 2 10" xfId="5929" xr:uid="{68DB851A-35C2-4D44-A08D-C4D0FED050AA}"/>
    <cellStyle name="Total 2 10 2" xfId="23477" xr:uid="{51F3E9BB-8224-4A59-892C-B7859D71F9EB}"/>
    <cellStyle name="Total 2 10 3" xfId="27416" xr:uid="{35292BD8-D948-43A2-91B8-AF1932E759C3}"/>
    <cellStyle name="Total 2 10 4" xfId="45463" xr:uid="{702441EC-9547-4B0D-B6BB-E2DFF1C4D74A}"/>
    <cellStyle name="Total 2 10 5" xfId="45551" xr:uid="{FA281B26-FBA3-4C3E-BA2A-BDD1C57CFCBA}"/>
    <cellStyle name="Total 2 11" xfId="9725" xr:uid="{3BB79FBC-3089-4144-A811-772522887EDF}"/>
    <cellStyle name="Total 2 11 2" xfId="23478" xr:uid="{36AB7EEE-BC63-42B2-B85C-89CD77BA1778}"/>
    <cellStyle name="Total 2 11 3" xfId="31213" xr:uid="{FE469DF7-F94A-4F34-BFF2-32033253EF79}"/>
    <cellStyle name="Total 2 11 4" xfId="45464" xr:uid="{9CEA5EE9-857F-4451-A9CF-70BEA62C3C37}"/>
    <cellStyle name="Total 2 11 5" xfId="45552" xr:uid="{0B739C5A-5F33-42BE-AAEE-089E70388A56}"/>
    <cellStyle name="total 2 12" xfId="10041" xr:uid="{6F0E2BDA-D1D4-4EC1-8B12-3639DFCF9100}"/>
    <cellStyle name="Total 2 12 2" xfId="23479" xr:uid="{46D7F6CA-1634-4B73-85B4-9AC8CD75D9C7}"/>
    <cellStyle name="total 2 12 3" xfId="31451" xr:uid="{912EE2A5-DAB0-4C79-AD95-B3AF48C1F484}"/>
    <cellStyle name="Total 2 12 4" xfId="45465" xr:uid="{A3593458-9434-4B0F-81A1-2ADCA404620A}"/>
    <cellStyle name="Total 2 12 5" xfId="45553" xr:uid="{E7E15FEB-E87C-4E10-8E3D-3B02AA590027}"/>
    <cellStyle name="Total 2 13" xfId="23480" xr:uid="{9D74787E-9736-483C-8BD4-49F6CE0F0652}"/>
    <cellStyle name="Total 2 13 2" xfId="45466" xr:uid="{F3FDC138-17C4-44BD-86ED-70C889BEEC73}"/>
    <cellStyle name="Total 2 13 3" xfId="45554" xr:uid="{421E964A-FEB4-4AAA-8EE0-4FE4A734005B}"/>
    <cellStyle name="Total 2 14" xfId="23481" xr:uid="{554FAF63-2A3B-4F93-850C-43782959A1E0}"/>
    <cellStyle name="Total 2 14 2" xfId="45467" xr:uid="{5EA82F86-2DB6-4E01-88EE-2EE1CCB78CD8}"/>
    <cellStyle name="Total 2 14 3" xfId="45555" xr:uid="{C0F7B3C2-DFBB-4E0D-A743-A3C3DFFEC5F0}"/>
    <cellStyle name="Total 2 15" xfId="23476" xr:uid="{E1FDC779-079C-4924-91D3-28CA040EF745}"/>
    <cellStyle name="Total 2 16" xfId="23574" xr:uid="{613D1C0C-B652-4F68-8C51-527CE88E96C0}"/>
    <cellStyle name="Total 2 17" xfId="45462" xr:uid="{882630F8-2D4B-42E2-9193-C6A510DD17D7}"/>
    <cellStyle name="Total 2 18" xfId="45550" xr:uid="{8F74EA19-6806-4F3B-A3B2-F2C16ECA2107}"/>
    <cellStyle name="Total 2 19" xfId="46838" xr:uid="{077B05E7-89C1-4BFB-869B-A8A0CC472E76}"/>
    <cellStyle name="Total 2 2" xfId="977" xr:uid="{8CD57CDB-8AEE-4EA1-B3E3-A14638ABB1AB}"/>
    <cellStyle name="Total 2 2 10" xfId="5930" xr:uid="{7E7DB0F3-557D-4165-AAFE-6E44588D0BAE}"/>
    <cellStyle name="Total 2 2 10 2" xfId="16564" xr:uid="{2A8C8831-75CA-47BA-A9E3-966AC51C53E5}"/>
    <cellStyle name="Total 2 2 10 2 2" xfId="36988" xr:uid="{B1D9121F-826B-4D16-A296-8D390774EAFD}"/>
    <cellStyle name="Total 2 2 10 3" xfId="27417" xr:uid="{7CD9891D-2134-444A-A56F-54C254C0E1DD}"/>
    <cellStyle name="Total 2 2 11" xfId="9726" xr:uid="{D7970171-AFE6-4940-B497-CFA8670B7F54}"/>
    <cellStyle name="Total 2 2 11 2" xfId="31214" xr:uid="{A54C1854-63BE-428C-9F32-9ED96817CD9C}"/>
    <cellStyle name="total 2 2 12" xfId="10123" xr:uid="{91621AF9-C529-4DA0-86E0-FE7D1F3CBDF2}"/>
    <cellStyle name="total 2 2 12 2" xfId="31474" xr:uid="{6F7AAE72-B348-4395-AA3A-D95BB7E8973F}"/>
    <cellStyle name="Total 2 2 13" xfId="23482" xr:uid="{CD46977E-87EC-421C-95F5-600183CD63C5}"/>
    <cellStyle name="Total 2 2 14" xfId="23575" xr:uid="{FF539DEF-56EC-4430-8210-EBE02DBFC1F7}"/>
    <cellStyle name="Total 2 2 15" xfId="45468" xr:uid="{BAB94290-E0B7-4FDD-9833-5FB9C9C9D423}"/>
    <cellStyle name="Total 2 2 16" xfId="45556" xr:uid="{5D7C166E-20CB-4258-9106-259B0D81A347}"/>
    <cellStyle name="Total 2 2 17" xfId="46839" xr:uid="{F83F00BF-3E20-4560-8961-B47EB168DF90}"/>
    <cellStyle name="Total 2 2 18" xfId="1842" xr:uid="{D7AFBABC-BE15-48C9-8232-A2D7BD5FBF4F}"/>
    <cellStyle name="Total 2 2 2" xfId="1843" xr:uid="{D396D161-431B-412D-B46D-14F36B0F6E9A}"/>
    <cellStyle name="Total 2 2 2 10" xfId="10142" xr:uid="{837B689F-2DAA-42FE-8289-C590BF2CC8FB}"/>
    <cellStyle name="Total 2 2 2 10 2" xfId="31491" xr:uid="{8AF1C68F-A014-4F1F-8F04-DD347851E234}"/>
    <cellStyle name="Total 2 2 2 11" xfId="23483" xr:uid="{7C46737D-AAE4-4821-9D47-0DBE0054ADE5}"/>
    <cellStyle name="Total 2 2 2 12" xfId="45469" xr:uid="{4E2D3E33-5B6C-4B45-B626-01CE639CB5BB}"/>
    <cellStyle name="Total 2 2 2 13" xfId="45557" xr:uid="{E86A1B77-7CE7-403B-8647-DEA771D573C0}"/>
    <cellStyle name="Total 2 2 2 14" xfId="46840" xr:uid="{BAA0613C-E402-4305-978C-2CD9E95F4DB2}"/>
    <cellStyle name="Total 2 2 2 2" xfId="2650" xr:uid="{1AA59680-C316-414C-BA42-FDA16287125B}"/>
    <cellStyle name="Total 2 2 2 2 2" xfId="3164" xr:uid="{FA52FAF1-3476-4458-AFE7-AD998E3088FF}"/>
    <cellStyle name="Total 2 2 2 2 2 2" xfId="6991" xr:uid="{653120D4-9596-4589-A257-9403F414C818}"/>
    <cellStyle name="Total 2 2 2 2 2 2 2" xfId="16568" xr:uid="{22CB236E-746B-485C-95AE-7F0627799F60}"/>
    <cellStyle name="Total 2 2 2 2 2 2 2 2" xfId="36992" xr:uid="{AC461023-F72A-4C29-A3F7-F55B95EB8E05}"/>
    <cellStyle name="Total 2 2 2 2 2 2 3" xfId="16567" xr:uid="{61EE8192-6F40-4242-AE88-5AEA59E73033}"/>
    <cellStyle name="Total 2 2 2 2 2 2 3 2" xfId="36991" xr:uid="{347AB246-D40A-4129-9575-B4D3F3BCEF24}"/>
    <cellStyle name="Total 2 2 2 2 2 2 4" xfId="28481" xr:uid="{1B651704-CF4C-48A5-A565-4E0747FB3A40}"/>
    <cellStyle name="Total 2 2 2 2 2 3" xfId="16569" xr:uid="{E40E3E5F-A224-49F7-82B8-CD65EAFDAEA6}"/>
    <cellStyle name="Total 2 2 2 2 2 3 2" xfId="36993" xr:uid="{F0B95FC3-206A-4A9A-BD34-71283C20B338}"/>
    <cellStyle name="Total 2 2 2 2 2 4" xfId="16566" xr:uid="{B9D60E63-CC23-48D7-AEE7-BE91C5FD60D0}"/>
    <cellStyle name="Total 2 2 2 2 2 4 2" xfId="36990" xr:uid="{7D790508-EDCF-4189-A46D-EE6323F9959D}"/>
    <cellStyle name="Total 2 2 2 2 2 5" xfId="24707" xr:uid="{4A596555-4DC6-4DEF-ADB7-456BAD1ABD99}"/>
    <cellStyle name="Total 2 2 2 2 3" xfId="2985" xr:uid="{74D74567-8A29-4312-B5B6-9237FCAE7CB5}"/>
    <cellStyle name="Total 2 2 2 2 3 2" xfId="6812" xr:uid="{4176545B-E9DB-4319-84B3-30D3A4ED4936}"/>
    <cellStyle name="Total 2 2 2 2 3 2 2" xfId="16572" xr:uid="{AA450C32-86DB-4329-96B1-EFA1FCF41CCB}"/>
    <cellStyle name="Total 2 2 2 2 3 2 2 2" xfId="36996" xr:uid="{B58583FC-150D-4BD8-84C9-92E0A1CDD455}"/>
    <cellStyle name="Total 2 2 2 2 3 2 3" xfId="16571" xr:uid="{7880CBAD-871A-4A24-8BF2-85FFBC811E6F}"/>
    <cellStyle name="Total 2 2 2 2 3 2 3 2" xfId="36995" xr:uid="{F9372FEC-2371-4BB1-B7C1-1AAE5AD2527A}"/>
    <cellStyle name="Total 2 2 2 2 3 2 4" xfId="28302" xr:uid="{5A197B2A-2A5E-4F2B-9315-FB0AA3FE455C}"/>
    <cellStyle name="Total 2 2 2 2 3 3" xfId="16573" xr:uid="{166BAEB9-671E-404B-84E9-BF736A7286A2}"/>
    <cellStyle name="Total 2 2 2 2 3 3 2" xfId="36997" xr:uid="{A4BE6CC3-9A2A-4446-957A-50E1F2941ADA}"/>
    <cellStyle name="Total 2 2 2 2 3 4" xfId="16570" xr:uid="{29241EB3-052A-46CC-9C93-554CF74558EA}"/>
    <cellStyle name="Total 2 2 2 2 3 4 2" xfId="36994" xr:uid="{07AEC784-A849-4E25-8C43-499E0182561E}"/>
    <cellStyle name="Total 2 2 2 2 3 5" xfId="24528" xr:uid="{9986D152-6840-4AC3-A19F-777334C8DD6D}"/>
    <cellStyle name="Total 2 2 2 2 4" xfId="6548" xr:uid="{C1220FBC-E1AB-4F7E-80B3-1F6CACCBDDB1}"/>
    <cellStyle name="Total 2 2 2 2 4 2" xfId="16575" xr:uid="{CFA43E78-5D36-436D-84CA-042C0A50CD39}"/>
    <cellStyle name="Total 2 2 2 2 4 2 2" xfId="36999" xr:uid="{E3D7C3C2-F81F-4E47-9F0E-90705B513858}"/>
    <cellStyle name="Total 2 2 2 2 4 3" xfId="16574" xr:uid="{9684D1DC-1450-45FD-933F-FD77EFF936D2}"/>
    <cellStyle name="Total 2 2 2 2 4 3 2" xfId="36998" xr:uid="{F2573C44-AC4F-474A-85D8-8829FFD30AE2}"/>
    <cellStyle name="Total 2 2 2 2 4 4" xfId="28037" xr:uid="{B7E6013D-827A-4C05-8CA3-5C1FE8989206}"/>
    <cellStyle name="Total 2 2 2 2 5" xfId="9728" xr:uid="{00D6F257-B9E9-4F10-8A8C-643A72DFD173}"/>
    <cellStyle name="Total 2 2 2 2 5 2" xfId="16576" xr:uid="{F5E7F72C-F027-40C5-A34B-D71322F93B2E}"/>
    <cellStyle name="Total 2 2 2 2 5 2 2" xfId="37000" xr:uid="{61A4D5AE-CCE4-4598-8EE4-72A17E749FCD}"/>
    <cellStyle name="Total 2 2 2 2 5 3" xfId="31216" xr:uid="{2D1C6349-B0B0-4717-BD4B-08AAA47E4695}"/>
    <cellStyle name="Total 2 2 2 2 6" xfId="16565" xr:uid="{EAA9C27A-8CBF-4ED6-8539-A87A0170E5D1}"/>
    <cellStyle name="Total 2 2 2 2 6 2" xfId="36989" xr:uid="{2F2764C1-204F-4C25-AF45-4BB3BB5B907A}"/>
    <cellStyle name="Total 2 2 2 2 7" xfId="24256" xr:uid="{349B6328-D8E3-484F-B40C-71019F9724D1}"/>
    <cellStyle name="Total 2 2 2 2 8" xfId="48593" xr:uid="{DBAC9848-D885-4194-88F8-A225F3942CF4}"/>
    <cellStyle name="Total 2 2 2 3" xfId="2649" xr:uid="{3C2C1D46-2B5B-41D7-8AE8-0420FA14F1AA}"/>
    <cellStyle name="Total 2 2 2 3 2" xfId="6547" xr:uid="{A40186E9-C666-4B18-A62F-58BC792C4387}"/>
    <cellStyle name="Total 2 2 2 3 2 2" xfId="16579" xr:uid="{69EDC255-08CE-4176-A07C-3951C81ED562}"/>
    <cellStyle name="Total 2 2 2 3 2 2 2" xfId="37003" xr:uid="{F560A6ED-43D6-465A-A1F9-E7F68A9B72CF}"/>
    <cellStyle name="Total 2 2 2 3 2 3" xfId="16578" xr:uid="{6F420DBB-DB9A-4176-A165-3BBBBBAAC5EF}"/>
    <cellStyle name="Total 2 2 2 3 2 3 2" xfId="37002" xr:uid="{5D84E28D-7584-4139-BC15-5768B3B37B09}"/>
    <cellStyle name="Total 2 2 2 3 2 4" xfId="28036" xr:uid="{B8D97856-AC79-46AA-B693-CA3AED55B637}"/>
    <cellStyle name="Total 2 2 2 3 3" xfId="16580" xr:uid="{F7666FAD-82B6-48B1-8C61-32F57209E449}"/>
    <cellStyle name="Total 2 2 2 3 3 2" xfId="37004" xr:uid="{D4FE18F3-2634-41DD-B636-76367624E572}"/>
    <cellStyle name="Total 2 2 2 3 4" xfId="16577" xr:uid="{F5AD37BA-E28F-43BF-AF04-6BDC6CA67837}"/>
    <cellStyle name="Total 2 2 2 3 4 2" xfId="37001" xr:uid="{785C357F-7174-4688-BACD-F954B62FFB83}"/>
    <cellStyle name="Total 2 2 2 3 5" xfId="24255" xr:uid="{85628219-EF83-4EA1-9E2E-D96E6A555E09}"/>
    <cellStyle name="Total 2 2 2 4" xfId="3163" xr:uid="{38A350FE-699B-493C-8B62-91A3F2304FD7}"/>
    <cellStyle name="Total 2 2 2 4 2" xfId="6990" xr:uid="{0667FEA0-6F76-415C-BD59-0926F800FC17}"/>
    <cellStyle name="Total 2 2 2 4 2 2" xfId="16583" xr:uid="{AF0E4E66-F8F6-4B1F-8035-BBFDD7FE6952}"/>
    <cellStyle name="Total 2 2 2 4 2 2 2" xfId="37007" xr:uid="{F82258B6-0587-4C5F-876F-272ED98FD6F4}"/>
    <cellStyle name="Total 2 2 2 4 2 3" xfId="16582" xr:uid="{C843C7F6-5A1E-43C2-AA67-8CC7F999A84B}"/>
    <cellStyle name="Total 2 2 2 4 2 3 2" xfId="37006" xr:uid="{E84A87C6-2C27-4DAD-ADAF-4D8630E4D865}"/>
    <cellStyle name="Total 2 2 2 4 2 4" xfId="28480" xr:uid="{14B3E84B-FA05-4AEC-8A6D-67B632F61C24}"/>
    <cellStyle name="Total 2 2 2 4 3" xfId="16584" xr:uid="{CDDF23AE-E1BB-42AC-A88C-10D5CC99CEE4}"/>
    <cellStyle name="Total 2 2 2 4 3 2" xfId="37008" xr:uid="{4C06022F-0746-43E5-972A-2FB6DED2CEEC}"/>
    <cellStyle name="Total 2 2 2 4 4" xfId="16581" xr:uid="{D35B5491-059B-4DFA-A9C6-1C75EB0462B5}"/>
    <cellStyle name="Total 2 2 2 4 4 2" xfId="37005" xr:uid="{1DF47C6B-88F6-4809-BD5C-5943B7B068B9}"/>
    <cellStyle name="Total 2 2 2 4 5" xfId="24706" xr:uid="{A62B0DDB-23E7-4A9E-AB6D-E78BBC1E2430}"/>
    <cellStyle name="Total 2 2 2 5" xfId="2986" xr:uid="{58734A25-2B4C-494C-BC09-AA31F965E534}"/>
    <cellStyle name="Total 2 2 2 5 2" xfId="6813" xr:uid="{A2C40A32-D1D6-421F-83A5-9DD9C34FF3DB}"/>
    <cellStyle name="Total 2 2 2 5 2 2" xfId="16586" xr:uid="{40575BE4-C1B9-4D1E-A42F-6D42C3102DD2}"/>
    <cellStyle name="Total 2 2 2 5 2 2 2" xfId="37010" xr:uid="{C8D73231-E424-4DF7-80F5-38FD86008A0D}"/>
    <cellStyle name="Total 2 2 2 5 2 3" xfId="28303" xr:uid="{08205030-8C2B-4471-9383-E1C8C1E8DB20}"/>
    <cellStyle name="Total 2 2 2 5 3" xfId="16585" xr:uid="{C26C77D8-27D2-4378-ADF0-ECCCBF6A0F0E}"/>
    <cellStyle name="Total 2 2 2 5 3 2" xfId="37009" xr:uid="{D51D4C53-E36F-4401-8842-AC558464B325}"/>
    <cellStyle name="Total 2 2 2 5 4" xfId="24529" xr:uid="{A95FB644-471C-4E25-AA21-3EE977CF0753}"/>
    <cellStyle name="Total 2 2 2 6" xfId="4471" xr:uid="{0374ED8D-2BA8-45B3-B21F-1FCEEC40ABCC}"/>
    <cellStyle name="Total 2 2 2 6 2" xfId="8270" xr:uid="{8659799B-7FC0-4405-92B9-77D8AAE418B3}"/>
    <cellStyle name="Total 2 2 2 6 2 2" xfId="29760" xr:uid="{EB55DF6A-CE29-4E21-B7FA-66B358F5CE07}"/>
    <cellStyle name="Total 2 2 2 6 3" xfId="25985" xr:uid="{1B61C99D-B2A3-4A48-A9B7-FDFFA152A1A3}"/>
    <cellStyle name="Total 2 2 2 7" xfId="5868" xr:uid="{8BA86E71-81FD-42A8-BBFE-2BA68DF82BEF}"/>
    <cellStyle name="Total 2 2 2 7 2" xfId="9636" xr:uid="{61D3077D-C310-4447-A526-0A69AAC941E0}"/>
    <cellStyle name="Total 2 2 2 7 2 2" xfId="31126" xr:uid="{F43945B9-78F2-4A00-A279-AD2733420C47}"/>
    <cellStyle name="Total 2 2 2 7 3" xfId="27358" xr:uid="{546B4A58-FAA1-41AF-A144-C422EE1C3124}"/>
    <cellStyle name="Total 2 2 2 8" xfId="5931" xr:uid="{E079F34F-D5A1-46F4-BE18-B7347EBC87E9}"/>
    <cellStyle name="Total 2 2 2 8 2" xfId="27418" xr:uid="{275E779F-B627-4651-B3E1-1E297E71E99B}"/>
    <cellStyle name="Total 2 2 2 9" xfId="9727" xr:uid="{DFFD390B-137B-4573-AFE6-71429ED9C210}"/>
    <cellStyle name="Total 2 2 2 9 2" xfId="31215" xr:uid="{33E8496C-8CA4-4D36-81B3-A38401CC8209}"/>
    <cellStyle name="Total 2 2 3" xfId="2651" xr:uid="{551901B1-EECF-4EE8-8284-4EC0790207D6}"/>
    <cellStyle name="Total 2 2 3 2" xfId="2652" xr:uid="{6DF8244B-652A-4BD5-8EAC-E3FDFD022797}"/>
    <cellStyle name="Total 2 2 3 2 2" xfId="3166" xr:uid="{29E8A0EC-1E13-40D8-96EA-2ED57C56225F}"/>
    <cellStyle name="Total 2 2 3 2 2 2" xfId="6993" xr:uid="{15000F1D-9B43-4890-AF2C-C7CE70275253}"/>
    <cellStyle name="Total 2 2 3 2 2 2 2" xfId="16591" xr:uid="{01DA1259-CCD1-4CAA-8E58-81C0798B855A}"/>
    <cellStyle name="Total 2 2 3 2 2 2 2 2" xfId="37015" xr:uid="{7F3A6594-E30D-443F-899E-8080102993A7}"/>
    <cellStyle name="Total 2 2 3 2 2 2 3" xfId="16590" xr:uid="{7BA9DF18-8027-422E-9A38-0C5CEA160077}"/>
    <cellStyle name="Total 2 2 3 2 2 2 3 2" xfId="37014" xr:uid="{D0CC51D0-287B-44D9-8591-C86847B85EE4}"/>
    <cellStyle name="Total 2 2 3 2 2 2 4" xfId="28483" xr:uid="{E8C61A9F-2147-4BB0-B331-8697E89DB44C}"/>
    <cellStyle name="Total 2 2 3 2 2 3" xfId="16592" xr:uid="{F8E9C1F6-DD18-4695-B2DD-60E57D7D4A15}"/>
    <cellStyle name="Total 2 2 3 2 2 3 2" xfId="37016" xr:uid="{D2BBD21F-4333-443A-AE1F-16FF99C5783D}"/>
    <cellStyle name="Total 2 2 3 2 2 4" xfId="16589" xr:uid="{1BC1C2A5-5F51-4E8A-BC5E-614F4D5A5054}"/>
    <cellStyle name="Total 2 2 3 2 2 4 2" xfId="37013" xr:uid="{1ACAC966-E3A5-449B-A2BE-1BA499311695}"/>
    <cellStyle name="Total 2 2 3 2 2 5" xfId="24709" xr:uid="{7E5B2126-FF8A-40C4-8AF4-4D92C02E263E}"/>
    <cellStyle name="Total 2 2 3 2 3" xfId="2983" xr:uid="{83D2F11A-3940-440D-8228-E3E9BE2FE9C2}"/>
    <cellStyle name="Total 2 2 3 2 3 2" xfId="6810" xr:uid="{0E67A1B2-6B5E-4232-B799-98F5491919D1}"/>
    <cellStyle name="Total 2 2 3 2 3 2 2" xfId="16595" xr:uid="{CB6C2D27-97CE-4545-B4A6-A0CEA3692353}"/>
    <cellStyle name="Total 2 2 3 2 3 2 2 2" xfId="37019" xr:uid="{90590CCD-CF74-454A-85F6-F1530007D0D1}"/>
    <cellStyle name="Total 2 2 3 2 3 2 3" xfId="16594" xr:uid="{31A475B7-FDFB-41B5-BD88-221755235950}"/>
    <cellStyle name="Total 2 2 3 2 3 2 3 2" xfId="37018" xr:uid="{6B5352F4-A900-4AFB-A708-A10C01A900B0}"/>
    <cellStyle name="Total 2 2 3 2 3 2 4" xfId="28300" xr:uid="{4B95A440-AFB8-4A6B-A52A-FF80BB837DEF}"/>
    <cellStyle name="Total 2 2 3 2 3 3" xfId="16596" xr:uid="{6A5FFD21-5C57-4746-B8BF-14CBF5DA05FE}"/>
    <cellStyle name="Total 2 2 3 2 3 3 2" xfId="37020" xr:uid="{C9F8D47F-BE7D-4044-A950-93BA88FB6405}"/>
    <cellStyle name="Total 2 2 3 2 3 4" xfId="16593" xr:uid="{FDB8FF53-FE0D-4CEB-B34B-C8B729AED227}"/>
    <cellStyle name="Total 2 2 3 2 3 4 2" xfId="37017" xr:uid="{AF3E9C7B-8FCC-4B6D-A5EA-B5035B4BEDD5}"/>
    <cellStyle name="Total 2 2 3 2 3 5" xfId="24526" xr:uid="{B35D1897-B21F-4D5E-BFEE-CD3731DFE0F5}"/>
    <cellStyle name="Total 2 2 3 2 4" xfId="6550" xr:uid="{1E4DD761-D515-4D4C-8E3D-B855D9DAD6D1}"/>
    <cellStyle name="Total 2 2 3 2 4 2" xfId="16598" xr:uid="{B4E1E58E-F76A-45A9-91E4-DCF000F55EFC}"/>
    <cellStyle name="Total 2 2 3 2 4 2 2" xfId="37022" xr:uid="{CE68CB49-BFA9-4155-8DAA-871D87EE9262}"/>
    <cellStyle name="Total 2 2 3 2 4 3" xfId="16597" xr:uid="{A93F92F0-6545-4AB7-A3C4-5824DC013202}"/>
    <cellStyle name="Total 2 2 3 2 4 3 2" xfId="37021" xr:uid="{F25FD5CA-C053-4935-9FE6-B27CA7102FD3}"/>
    <cellStyle name="Total 2 2 3 2 4 4" xfId="28039" xr:uid="{B8C00593-64C5-4A29-B4DC-63FDEFA04E92}"/>
    <cellStyle name="Total 2 2 3 2 5" xfId="9730" xr:uid="{B25DAEBA-31EC-424E-B438-0E0A1DA957D2}"/>
    <cellStyle name="Total 2 2 3 2 5 2" xfId="16599" xr:uid="{FCA752CA-6B35-4DA1-BD4C-973573C86048}"/>
    <cellStyle name="Total 2 2 3 2 5 2 2" xfId="37023" xr:uid="{30887F75-939C-4E36-A156-D88EE50EB2CE}"/>
    <cellStyle name="Total 2 2 3 2 5 3" xfId="31218" xr:uid="{E1BDBDAB-86E7-4EB7-83C7-3A9353EF11C0}"/>
    <cellStyle name="Total 2 2 3 2 6" xfId="16588" xr:uid="{42BB61EF-09A9-4A40-95C1-3874EA46E54C}"/>
    <cellStyle name="Total 2 2 3 2 6 2" xfId="37012" xr:uid="{DE70AC3E-11B8-4031-922C-22F374A09723}"/>
    <cellStyle name="Total 2 2 3 2 7" xfId="24258" xr:uid="{021E7432-366F-43EC-A6B9-D9769498F695}"/>
    <cellStyle name="Total 2 2 3 3" xfId="3165" xr:uid="{BE9D92EF-7051-4019-BF61-E4D9D706D9B7}"/>
    <cellStyle name="Total 2 2 3 3 2" xfId="6992" xr:uid="{04D59D6B-B2BF-4E6F-8A9E-8EDC2118EC46}"/>
    <cellStyle name="Total 2 2 3 3 2 2" xfId="16602" xr:uid="{E4C2570F-3230-48CB-B434-41384846D12C}"/>
    <cellStyle name="Total 2 2 3 3 2 2 2" xfId="37026" xr:uid="{083B749B-DB73-4F14-B79C-ADA61BE2D00D}"/>
    <cellStyle name="Total 2 2 3 3 2 3" xfId="16601" xr:uid="{3DBFCB32-0ABD-4167-A20B-968CB3B7DC04}"/>
    <cellStyle name="Total 2 2 3 3 2 3 2" xfId="37025" xr:uid="{D51A4E60-E6DA-4B13-9AE6-7562CFEF8646}"/>
    <cellStyle name="Total 2 2 3 3 2 4" xfId="28482" xr:uid="{6B68DD70-DB80-4F91-8AF7-5DE3B3F97CA3}"/>
    <cellStyle name="Total 2 2 3 3 3" xfId="16603" xr:uid="{C12767CF-6092-49F4-B433-2A5D8192402A}"/>
    <cellStyle name="Total 2 2 3 3 3 2" xfId="37027" xr:uid="{0B3FCF89-91C8-48EB-A7F9-80628FA403F0}"/>
    <cellStyle name="Total 2 2 3 3 4" xfId="16600" xr:uid="{4003996B-4008-4C34-96AA-768203B19C07}"/>
    <cellStyle name="Total 2 2 3 3 4 2" xfId="37024" xr:uid="{98371D02-9A78-47C9-90F4-E5BF8524D2D8}"/>
    <cellStyle name="Total 2 2 3 3 5" xfId="24708" xr:uid="{EAA332EC-18BF-44D2-B215-5DF1CEAD3543}"/>
    <cellStyle name="Total 2 2 3 4" xfId="2984" xr:uid="{849B8F71-41C1-45E4-9912-59D6234C4854}"/>
    <cellStyle name="Total 2 2 3 4 2" xfId="6811" xr:uid="{57EC0B21-7075-4DBA-A913-95F24F08B1FE}"/>
    <cellStyle name="Total 2 2 3 4 2 2" xfId="16606" xr:uid="{EC472438-E642-4962-8DB8-69BE435DA50F}"/>
    <cellStyle name="Total 2 2 3 4 2 2 2" xfId="37030" xr:uid="{B7447046-E777-4532-8C0C-F83F12F21573}"/>
    <cellStyle name="Total 2 2 3 4 2 3" xfId="16605" xr:uid="{DE55BE1F-00AC-424C-9906-8C9AFAC0A63B}"/>
    <cellStyle name="Total 2 2 3 4 2 3 2" xfId="37029" xr:uid="{A0DAA0BF-C28D-4467-BB56-A713E048CE0C}"/>
    <cellStyle name="Total 2 2 3 4 2 4" xfId="28301" xr:uid="{4458C5A5-F8F4-4AF5-8C95-B9138A19333F}"/>
    <cellStyle name="Total 2 2 3 4 3" xfId="16607" xr:uid="{B9344274-7CA2-49E5-A229-7224206BF314}"/>
    <cellStyle name="Total 2 2 3 4 3 2" xfId="37031" xr:uid="{BF331CDA-A701-4917-BDB5-E9A7346F08B7}"/>
    <cellStyle name="Total 2 2 3 4 4" xfId="16604" xr:uid="{75BBF244-6306-4E50-BE21-F6A6F17F4DFC}"/>
    <cellStyle name="Total 2 2 3 4 4 2" xfId="37028" xr:uid="{AAE7FA7A-FD73-4F49-868A-29712E806E0C}"/>
    <cellStyle name="Total 2 2 3 4 5" xfId="24527" xr:uid="{00DFED20-97CC-49A7-BB29-DF7270DD2FA6}"/>
    <cellStyle name="Total 2 2 3 5" xfId="6549" xr:uid="{F89FA114-E275-496D-BC45-9C5330FD92BF}"/>
    <cellStyle name="Total 2 2 3 5 2" xfId="16609" xr:uid="{8A133C07-17EF-4EB5-B0D0-F06C56F63342}"/>
    <cellStyle name="Total 2 2 3 5 2 2" xfId="37033" xr:uid="{4F1BBE6F-315C-4511-BCF2-B81477881388}"/>
    <cellStyle name="Total 2 2 3 5 3" xfId="16608" xr:uid="{05D72229-5DFD-44E8-AABF-591CBA6118FF}"/>
    <cellStyle name="Total 2 2 3 5 3 2" xfId="37032" xr:uid="{69F30329-D001-4B84-B11E-3193292A84A7}"/>
    <cellStyle name="Total 2 2 3 5 4" xfId="28038" xr:uid="{FE03C98C-D7F0-4175-94A5-8222827FA1C8}"/>
    <cellStyle name="Total 2 2 3 6" xfId="9729" xr:uid="{018CACE5-BFBC-47AD-ACD3-75D7519EB62C}"/>
    <cellStyle name="Total 2 2 3 6 2" xfId="31217" xr:uid="{7E54559A-CFAB-401B-94B3-211958424131}"/>
    <cellStyle name="Total 2 2 3 7" xfId="16587" xr:uid="{1077DC50-927C-4723-8B32-AD1BEFB224E3}"/>
    <cellStyle name="Total 2 2 3 7 2" xfId="37011" xr:uid="{9A564792-C015-4840-A594-51F16B69E87B}"/>
    <cellStyle name="Total 2 2 3 8" xfId="24257" xr:uid="{8F478815-69EB-4917-B3B3-748B5270785E}"/>
    <cellStyle name="Total 2 2 3 9" xfId="48592" xr:uid="{5CCF500D-A827-4279-B778-6571895BBE83}"/>
    <cellStyle name="Total 2 2 4" xfId="2653" xr:uid="{BA02BC86-7E19-49B8-BA14-C84C570169B4}"/>
    <cellStyle name="Total 2 2 4 2" xfId="3167" xr:uid="{4897E441-5AEE-4EB6-A786-4C7FCAB5AA5D}"/>
    <cellStyle name="Total 2 2 4 2 2" xfId="6994" xr:uid="{44A20CDA-30B6-42E4-9D78-762578D357B7}"/>
    <cellStyle name="Total 2 2 4 2 2 2" xfId="16613" xr:uid="{59A940DA-976A-44B4-BF19-38D67DB188B1}"/>
    <cellStyle name="Total 2 2 4 2 2 2 2" xfId="16614" xr:uid="{D5311405-F4AE-452C-A5C3-A380D1982C10}"/>
    <cellStyle name="Total 2 2 4 2 2 2 2 2" xfId="37038" xr:uid="{24DA562F-9D92-4482-87D9-52A028DA1AD8}"/>
    <cellStyle name="Total 2 2 4 2 2 2 3" xfId="37037" xr:uid="{21680425-4A1D-490A-97E7-7BCBD54BA483}"/>
    <cellStyle name="Total 2 2 4 2 2 3" xfId="16615" xr:uid="{45EC1B8E-1C9E-47D0-96EE-96FC7E28C898}"/>
    <cellStyle name="Total 2 2 4 2 2 3 2" xfId="37039" xr:uid="{4F92AC00-95B2-4FE0-A733-DE0F31A900D8}"/>
    <cellStyle name="Total 2 2 4 2 2 4" xfId="16612" xr:uid="{F5451398-BC44-4064-AF17-27A35134E7C0}"/>
    <cellStyle name="Total 2 2 4 2 2 4 2" xfId="37036" xr:uid="{D9CEAD97-DF91-46BC-8521-E1A7B9D9D92E}"/>
    <cellStyle name="Total 2 2 4 2 2 5" xfId="28484" xr:uid="{3B980702-D03B-4E73-81A7-F67433AC31DB}"/>
    <cellStyle name="Total 2 2 4 2 3" xfId="16616" xr:uid="{B7ADDBD8-74EE-4134-BE3A-D3EB99BF1D80}"/>
    <cellStyle name="Total 2 2 4 2 3 2" xfId="16617" xr:uid="{2A908EC2-4B79-4362-A185-D5304D3E9195}"/>
    <cellStyle name="Total 2 2 4 2 3 2 2" xfId="16618" xr:uid="{DD4A5BC5-0CF7-49AA-92ED-EB406C66E7AC}"/>
    <cellStyle name="Total 2 2 4 2 3 2 2 2" xfId="37042" xr:uid="{00130D8C-A8A5-4017-B3FD-D77D75B968CF}"/>
    <cellStyle name="Total 2 2 4 2 3 2 3" xfId="37041" xr:uid="{EA4F5100-A0F8-49CA-B56F-951441AD445F}"/>
    <cellStyle name="Total 2 2 4 2 3 3" xfId="16619" xr:uid="{30E85FCF-32C5-4199-BA9B-20A0B2BF3E06}"/>
    <cellStyle name="Total 2 2 4 2 3 3 2" xfId="37043" xr:uid="{8B9F65ED-7412-4E53-B54E-35B850A9220E}"/>
    <cellStyle name="Total 2 2 4 2 3 4" xfId="37040" xr:uid="{0E738D04-234D-429A-A2D5-FBAF8EB4C276}"/>
    <cellStyle name="Total 2 2 4 2 4" xfId="16620" xr:uid="{D09501ED-E846-4CA5-B823-B1AC028B3FC9}"/>
    <cellStyle name="Total 2 2 4 2 4 2" xfId="16621" xr:uid="{2A3611D5-3A97-49A7-9895-C7E7E8A79FFF}"/>
    <cellStyle name="Total 2 2 4 2 4 2 2" xfId="37045" xr:uid="{6E7093E0-00E1-4A1E-A279-BFEFB0A93F19}"/>
    <cellStyle name="Total 2 2 4 2 4 3" xfId="37044" xr:uid="{B37EC96D-860B-4BC6-9D4C-1572BB898B23}"/>
    <cellStyle name="Total 2 2 4 2 5" xfId="16622" xr:uid="{26A429E2-BFDD-4A24-8805-F087BEAA14E3}"/>
    <cellStyle name="Total 2 2 4 2 5 2" xfId="37046" xr:uid="{3F365FD9-8E9A-479B-B82F-3C02FC266745}"/>
    <cellStyle name="Total 2 2 4 2 6" xfId="16611" xr:uid="{7D6491A3-042A-49E2-A6B3-AD031F039AE5}"/>
    <cellStyle name="Total 2 2 4 2 6 2" xfId="37035" xr:uid="{92EEA70F-E4FC-4F0C-A59E-6068B4BC28EB}"/>
    <cellStyle name="Total 2 2 4 2 7" xfId="24710" xr:uid="{3665AC28-AB98-422B-AC8D-F29EAB77ED90}"/>
    <cellStyle name="Total 2 2 4 3" xfId="2982" xr:uid="{B85141B6-80BA-43DD-96F3-2209C7AE01B0}"/>
    <cellStyle name="Total 2 2 4 3 2" xfId="6809" xr:uid="{425BFF5A-13D4-4681-8747-85CCAAAE191B}"/>
    <cellStyle name="Total 2 2 4 3 2 2" xfId="16625" xr:uid="{325D1952-373E-404F-A933-96023F88863F}"/>
    <cellStyle name="Total 2 2 4 3 2 2 2" xfId="37049" xr:uid="{2124497D-5F1C-4503-B805-CB5B3385569A}"/>
    <cellStyle name="Total 2 2 4 3 2 3" xfId="16624" xr:uid="{C398AC0C-A0FF-44FB-856C-5A781329E5B1}"/>
    <cellStyle name="Total 2 2 4 3 2 3 2" xfId="37048" xr:uid="{84F9EE17-C827-4B68-A2A1-D5C0868FBADB}"/>
    <cellStyle name="Total 2 2 4 3 2 4" xfId="28299" xr:uid="{2EFC52F7-DAAB-439B-991F-1CCA1331859F}"/>
    <cellStyle name="Total 2 2 4 3 3" xfId="16626" xr:uid="{5C08C41B-BDD6-449F-A8A2-EAA36B09421F}"/>
    <cellStyle name="Total 2 2 4 3 3 2" xfId="37050" xr:uid="{66B6BD0A-14D8-4106-862B-38BBFDBB8A37}"/>
    <cellStyle name="Total 2 2 4 3 4" xfId="16623" xr:uid="{A4886DD9-CABC-4272-8644-E2CFE6753C33}"/>
    <cellStyle name="Total 2 2 4 3 4 2" xfId="37047" xr:uid="{FEF5863C-7785-40B2-A3B8-D8255D7604B1}"/>
    <cellStyle name="Total 2 2 4 3 5" xfId="24525" xr:uid="{AB8842AD-00D3-4C77-A7A6-0288138B6BEB}"/>
    <cellStyle name="Total 2 2 4 4" xfId="6551" xr:uid="{BD041DF2-5D58-4043-9E9F-90A2A0B81085}"/>
    <cellStyle name="Total 2 2 4 4 2" xfId="16628" xr:uid="{6B6A06CD-9777-4DBB-894A-2D9A24725F59}"/>
    <cellStyle name="Total 2 2 4 4 2 2" xfId="16629" xr:uid="{341874C0-C512-49AB-9087-4E41A6773A28}"/>
    <cellStyle name="Total 2 2 4 4 2 2 2" xfId="37053" xr:uid="{AF0B770A-15CB-4187-8566-E189D406AB31}"/>
    <cellStyle name="Total 2 2 4 4 2 3" xfId="37052" xr:uid="{0875E7AA-E804-465E-85E4-F34632B1FC1C}"/>
    <cellStyle name="Total 2 2 4 4 3" xfId="16630" xr:uid="{541B07D3-4FD3-4331-9E5D-CBD2B5BF7893}"/>
    <cellStyle name="Total 2 2 4 4 3 2" xfId="37054" xr:uid="{CE5F1952-96AE-4ECD-9800-8066A5C25518}"/>
    <cellStyle name="Total 2 2 4 4 4" xfId="16627" xr:uid="{2493FFC3-5440-48FD-9E72-213752F0510B}"/>
    <cellStyle name="Total 2 2 4 4 4 2" xfId="37051" xr:uid="{94887674-3277-4102-B125-41F93838DA91}"/>
    <cellStyle name="Total 2 2 4 4 5" xfId="28040" xr:uid="{ECEB4494-E549-4F10-8AC7-9DDCE172238A}"/>
    <cellStyle name="Total 2 2 4 5" xfId="9731" xr:uid="{F08E5B60-657A-426D-98FF-90918A6DBE53}"/>
    <cellStyle name="Total 2 2 4 5 2" xfId="16632" xr:uid="{7204EE6E-7DEA-4AF2-9A13-E403FF90AB3E}"/>
    <cellStyle name="Total 2 2 4 5 2 2" xfId="37056" xr:uid="{640308DC-C950-449F-887D-EEE6402366FA}"/>
    <cellStyle name="Total 2 2 4 5 3" xfId="16631" xr:uid="{92935110-1321-42C5-A7C8-7BC05FE789EF}"/>
    <cellStyle name="Total 2 2 4 5 3 2" xfId="37055" xr:uid="{7313325B-F33C-46C6-AFA3-F46BAB564461}"/>
    <cellStyle name="Total 2 2 4 5 4" xfId="31219" xr:uid="{1BB2FCBD-6245-45D6-93EA-3A4AAA52A58D}"/>
    <cellStyle name="Total 2 2 4 6" xfId="16610" xr:uid="{A3D0EB7B-9126-4E00-9905-8675C5935E2C}"/>
    <cellStyle name="Total 2 2 4 6 2" xfId="37034" xr:uid="{874DBACA-E195-470E-8E23-605C2A120579}"/>
    <cellStyle name="Total 2 2 4 7" xfId="24259" xr:uid="{D90D5C54-F785-447F-BED5-A92EC4A21F22}"/>
    <cellStyle name="Total 2 2 5" xfId="2648" xr:uid="{8587A1FF-379D-404F-88A6-F6A82B771CCB}"/>
    <cellStyle name="Total 2 2 5 2" xfId="6546" xr:uid="{892AF6A0-3E6C-4A0E-A6DE-1E4E6600C7F6}"/>
    <cellStyle name="Total 2 2 5 2 2" xfId="16635" xr:uid="{FAE8F235-B405-498B-8DEF-64542DD41C09}"/>
    <cellStyle name="Total 2 2 5 2 2 2" xfId="16636" xr:uid="{C6B2FC6D-9031-4840-B295-C5A10D77DAAF}"/>
    <cellStyle name="Total 2 2 5 2 2 2 2" xfId="37060" xr:uid="{4320A8C4-A26E-4E75-94F4-C467C9B15575}"/>
    <cellStyle name="Total 2 2 5 2 2 3" xfId="37059" xr:uid="{1B352607-BC45-4291-B044-C916F3D9B1B2}"/>
    <cellStyle name="Total 2 2 5 2 3" xfId="16637" xr:uid="{E5633D04-3416-4119-86AE-9487573933ED}"/>
    <cellStyle name="Total 2 2 5 2 3 2" xfId="37061" xr:uid="{60048585-75D5-4572-A0D0-8B06B0771987}"/>
    <cellStyle name="Total 2 2 5 2 4" xfId="16634" xr:uid="{4B5C2EA8-BAB2-4B70-A4B8-F067A6282E22}"/>
    <cellStyle name="Total 2 2 5 2 4 2" xfId="37058" xr:uid="{D5F87396-D17B-4A81-95D2-4364B26B8EA0}"/>
    <cellStyle name="Total 2 2 5 2 5" xfId="28035" xr:uid="{BDB853D8-E616-449D-9106-93A234B47D41}"/>
    <cellStyle name="Total 2 2 5 3" xfId="16638" xr:uid="{8018E0F3-AADD-4C9D-A23F-B3EFE77A146A}"/>
    <cellStyle name="Total 2 2 5 3 2" xfId="16639" xr:uid="{371A9B3A-917A-406B-A1DA-562C4C170A17}"/>
    <cellStyle name="Total 2 2 5 3 2 2" xfId="16640" xr:uid="{3AE873AA-839E-4454-BA43-8D19907D5D61}"/>
    <cellStyle name="Total 2 2 5 3 2 2 2" xfId="37064" xr:uid="{8A2D1FBB-F4EF-4649-AB5F-B75FD52F3489}"/>
    <cellStyle name="Total 2 2 5 3 2 3" xfId="37063" xr:uid="{333E3116-F356-424F-8649-515EFAE2442B}"/>
    <cellStyle name="Total 2 2 5 3 3" xfId="16641" xr:uid="{1A1FE7FB-65B7-41CE-A9C1-F6C10D9AEAEB}"/>
    <cellStyle name="Total 2 2 5 3 3 2" xfId="37065" xr:uid="{2B26FED9-4EFC-4BF2-9A23-6128A4954662}"/>
    <cellStyle name="Total 2 2 5 3 4" xfId="37062" xr:uid="{365E236D-02FF-486D-B767-0ED68DD2F18B}"/>
    <cellStyle name="Total 2 2 5 4" xfId="16642" xr:uid="{EFF817C5-23AF-4C85-ADF2-9FEAF1097194}"/>
    <cellStyle name="Total 2 2 5 4 2" xfId="16643" xr:uid="{F2366EC7-768B-43B2-8D34-5E80B939B938}"/>
    <cellStyle name="Total 2 2 5 4 2 2" xfId="37067" xr:uid="{EB9DC3D4-4916-4F03-9D33-5B0C8C3152A7}"/>
    <cellStyle name="Total 2 2 5 4 3" xfId="37066" xr:uid="{215A3C46-AB23-46ED-8B1A-B46AB10CC286}"/>
    <cellStyle name="Total 2 2 5 5" xfId="16644" xr:uid="{8933E06E-9BD4-4E0D-9742-5E01292EE274}"/>
    <cellStyle name="Total 2 2 5 5 2" xfId="37068" xr:uid="{38B24BD4-0CA1-4CCD-8C46-816BAA9277E8}"/>
    <cellStyle name="Total 2 2 5 6" xfId="16633" xr:uid="{34A42E3E-4729-4FF7-8FBD-1D84BC7AC897}"/>
    <cellStyle name="Total 2 2 5 6 2" xfId="37057" xr:uid="{176325B4-08F0-476F-930E-9EF7612958A0}"/>
    <cellStyle name="Total 2 2 5 7" xfId="24254" xr:uid="{482CF4EF-9D04-4BE7-8D3D-14E2D203F89E}"/>
    <cellStyle name="Total 2 2 6" xfId="3162" xr:uid="{BAAB5D22-AC8F-4139-B7AB-F93A57880CC7}"/>
    <cellStyle name="Total 2 2 6 2" xfId="6989" xr:uid="{ED02F9FB-5BD3-4016-BC00-29323856B272}"/>
    <cellStyle name="Total 2 2 6 2 2" xfId="16647" xr:uid="{D7689EF3-B6C2-4D80-AFE7-0DAD4A7AABF0}"/>
    <cellStyle name="Total 2 2 6 2 2 2" xfId="37071" xr:uid="{DD637DD1-6683-4E1A-B0C8-CD935245FEE7}"/>
    <cellStyle name="Total 2 2 6 2 3" xfId="16646" xr:uid="{C27F6677-E8B6-45AF-AA71-A56E13973940}"/>
    <cellStyle name="Total 2 2 6 2 3 2" xfId="37070" xr:uid="{716C33E8-FE72-4530-9915-5880521B33AE}"/>
    <cellStyle name="Total 2 2 6 2 4" xfId="28479" xr:uid="{2B761438-AB5B-45A0-8FC3-A4445BD37FAB}"/>
    <cellStyle name="Total 2 2 6 3" xfId="16648" xr:uid="{2D1EAE87-6CFB-4989-AB68-F15EA8FD51B4}"/>
    <cellStyle name="Total 2 2 6 3 2" xfId="37072" xr:uid="{52370695-7DA5-4A07-A55F-5315B4867362}"/>
    <cellStyle name="Total 2 2 6 4" xfId="16645" xr:uid="{57D7ACA2-1338-4015-A6C1-933BC654518D}"/>
    <cellStyle name="Total 2 2 6 4 2" xfId="37069" xr:uid="{4F2BABC8-9DC3-4685-B57A-630B7C4E7C30}"/>
    <cellStyle name="Total 2 2 6 5" xfId="24705" xr:uid="{205EB82D-34BA-4713-886E-7B6366E24606}"/>
    <cellStyle name="Total 2 2 7" xfId="2987" xr:uid="{FECF1E88-BDE6-4C18-A82D-549E4ADB21FC}"/>
    <cellStyle name="Total 2 2 7 2" xfId="6814" xr:uid="{72659C80-F4D2-48DB-A822-C14E6B82F775}"/>
    <cellStyle name="Total 2 2 7 2 2" xfId="16651" xr:uid="{53AD0F0C-3469-40C3-ADDF-EE3175453496}"/>
    <cellStyle name="Total 2 2 7 2 2 2" xfId="37075" xr:uid="{1CA7D9FC-185A-40BE-8901-B2182A8454F4}"/>
    <cellStyle name="Total 2 2 7 2 3" xfId="16650" xr:uid="{40E1F261-1B89-4EBC-A264-2C1005866E83}"/>
    <cellStyle name="Total 2 2 7 2 3 2" xfId="37074" xr:uid="{D6A992E4-93C9-4146-B4C8-C07106B42055}"/>
    <cellStyle name="Total 2 2 7 2 4" xfId="28304" xr:uid="{B540EC07-0AB3-4A36-A585-31545ACB3C11}"/>
    <cellStyle name="Total 2 2 7 3" xfId="16652" xr:uid="{1320CE17-869F-4C25-8B2D-9E829978409E}"/>
    <cellStyle name="Total 2 2 7 3 2" xfId="37076" xr:uid="{AEA85620-17E9-41BA-BB11-AB814F9CBF39}"/>
    <cellStyle name="Total 2 2 7 4" xfId="16649" xr:uid="{FEE92AFA-91DF-46EC-A654-956E9A334B84}"/>
    <cellStyle name="Total 2 2 7 4 2" xfId="37073" xr:uid="{8AD3AF56-ABA4-4747-BB4C-AE8761B4ED6D}"/>
    <cellStyle name="Total 2 2 7 5" xfId="24530" xr:uid="{AF37D6A7-8EBA-48DC-96CA-8C29DE774F05}"/>
    <cellStyle name="Total 2 2 8" xfId="4470" xr:uid="{94607A21-6EDA-45DD-85B8-C048359C8845}"/>
    <cellStyle name="Total 2 2 8 2" xfId="8269" xr:uid="{211D97EC-50BC-4685-91B8-F68DD9485992}"/>
    <cellStyle name="Total 2 2 8 2 2" xfId="16654" xr:uid="{85780374-D07D-4425-90C7-8766CA81F29C}"/>
    <cellStyle name="Total 2 2 8 2 2 2" xfId="37078" xr:uid="{F342C1A2-28EA-438F-974B-972C5D4F568D}"/>
    <cellStyle name="Total 2 2 8 2 3" xfId="29759" xr:uid="{2DD9300A-6366-4F99-8AFC-5034481598E6}"/>
    <cellStyle name="Total 2 2 8 3" xfId="16653" xr:uid="{48C676B7-0DEA-4DA3-848A-AF97F96A41AF}"/>
    <cellStyle name="Total 2 2 8 3 2" xfId="37077" xr:uid="{C800BF8B-421A-42D8-8D70-AACA575FDBC6}"/>
    <cellStyle name="Total 2 2 8 4" xfId="25984" xr:uid="{F325A6A2-9F05-4AB0-AC3C-466F3EFDC6EA}"/>
    <cellStyle name="Total 2 2 9" xfId="5867" xr:uid="{BFAE38CA-B747-4196-B99F-0563FE2DF3FC}"/>
    <cellStyle name="Total 2 2 9 2" xfId="9635" xr:uid="{20123552-915D-42AE-90E4-81E26DCCC693}"/>
    <cellStyle name="Total 2 2 9 2 2" xfId="31125" xr:uid="{510D9985-315D-4EFA-86A7-2E759AEA6F2E}"/>
    <cellStyle name="Total 2 2 9 3" xfId="16655" xr:uid="{25C3E77E-F2D3-4009-8939-A19E2C7993FE}"/>
    <cellStyle name="Total 2 2 9 3 2" xfId="37079" xr:uid="{E827F937-7643-4F95-B2C7-7A894E6E7268}"/>
    <cellStyle name="Total 2 2 9 4" xfId="27357" xr:uid="{912F1DDF-79DD-4CBD-84B5-5C3C73CA5286}"/>
    <cellStyle name="Total 2 20" xfId="1841" xr:uid="{D5447E19-B925-46FB-A809-8BBE44B9C3C2}"/>
    <cellStyle name="Total 2 3" xfId="2070" xr:uid="{7054F237-BE70-407D-9BF0-6074055D7D49}"/>
    <cellStyle name="Total 2 3 10" xfId="23801" xr:uid="{302919CA-3931-4B1C-A846-04DEC9A5FC88}"/>
    <cellStyle name="Total 2 3 11" xfId="45470" xr:uid="{13FA1650-56F6-4F17-A4F8-98963AC94091}"/>
    <cellStyle name="Total 2 3 12" xfId="45558" xr:uid="{C92A6F4D-F38D-433C-A48F-B15768A664F4}"/>
    <cellStyle name="Total 2 3 13" xfId="47063" xr:uid="{8F447C4D-543E-45A0-A7E0-873C107D4629}"/>
    <cellStyle name="Total 2 3 2" xfId="2655" xr:uid="{3C311BDD-94C7-4975-B0F0-6E2E75E5916D}"/>
    <cellStyle name="Total 2 3 2 2" xfId="3169" xr:uid="{B7CAF8BF-76A5-415D-B5FD-4D8367EEDB2C}"/>
    <cellStyle name="Total 2 3 2 2 2" xfId="6996" xr:uid="{DC8E571E-8B9C-434C-A157-33EB549E6EE4}"/>
    <cellStyle name="Total 2 3 2 2 2 2" xfId="16660" xr:uid="{0D543551-8FFA-4D89-81AB-DF2A73FF324B}"/>
    <cellStyle name="Total 2 3 2 2 2 2 2" xfId="37084" xr:uid="{6D64B174-8DC4-4206-9FA1-51B81772F269}"/>
    <cellStyle name="Total 2 3 2 2 2 3" xfId="16659" xr:uid="{533C1FD8-8E94-4E14-A1A4-67FC72355F70}"/>
    <cellStyle name="Total 2 3 2 2 2 3 2" xfId="37083" xr:uid="{F91F037A-AF08-4B1F-B3A8-79FACBA05D6D}"/>
    <cellStyle name="Total 2 3 2 2 2 4" xfId="28486" xr:uid="{C5FC6D78-5E45-4E3D-91F4-FE750520AE79}"/>
    <cellStyle name="Total 2 3 2 2 3" xfId="16661" xr:uid="{E8D6A123-41B1-498B-8E95-45BF6FBBFEAA}"/>
    <cellStyle name="Total 2 3 2 2 3 2" xfId="37085" xr:uid="{20240BEF-EB7D-4416-AE19-EBC465BE397F}"/>
    <cellStyle name="Total 2 3 2 2 4" xfId="16658" xr:uid="{89F17C0C-193A-431B-9F03-E6017471AEF4}"/>
    <cellStyle name="Total 2 3 2 2 4 2" xfId="37082" xr:uid="{BA7D5F3C-1286-4EF8-B5FA-314DB698BE9F}"/>
    <cellStyle name="Total 2 3 2 2 5" xfId="24712" xr:uid="{0F7B1004-D6D5-46B4-9D13-80374204F511}"/>
    <cellStyle name="Total 2 3 2 3" xfId="3375" xr:uid="{38D9BD42-D893-48BD-92B3-BE1931F6F2C1}"/>
    <cellStyle name="Total 2 3 2 3 2" xfId="7201" xr:uid="{C13803B2-3259-4932-BCC9-80B2251B3704}"/>
    <cellStyle name="Total 2 3 2 3 2 2" xfId="16664" xr:uid="{FBA1A35A-2E4C-42B8-BBA0-4DBCD75C86DC}"/>
    <cellStyle name="Total 2 3 2 3 2 2 2" xfId="37088" xr:uid="{22B26125-AA01-4325-BD1E-E368A1D7A162}"/>
    <cellStyle name="Total 2 3 2 3 2 3" xfId="16663" xr:uid="{D84DCE81-E3D3-4DAB-9601-502AE9E7A0D0}"/>
    <cellStyle name="Total 2 3 2 3 2 3 2" xfId="37087" xr:uid="{FC97A477-A067-403A-80C9-0A18F928A6EC}"/>
    <cellStyle name="Total 2 3 2 3 2 4" xfId="28691" xr:uid="{96304575-E62C-49DE-BEB3-0353A923CDA2}"/>
    <cellStyle name="Total 2 3 2 3 3" xfId="16665" xr:uid="{A5F78006-878F-44DE-BE1A-7E05D7AE4CCD}"/>
    <cellStyle name="Total 2 3 2 3 3 2" xfId="37089" xr:uid="{00E78F34-3A89-4AFD-905B-2A9BA427D560}"/>
    <cellStyle name="Total 2 3 2 3 4" xfId="16662" xr:uid="{C8DE9081-9C7F-4918-9D82-E6F6BF1BB105}"/>
    <cellStyle name="Total 2 3 2 3 4 2" xfId="37086" xr:uid="{0CE1FE76-5DBB-4AE5-ABB8-6665F90C9732}"/>
    <cellStyle name="Total 2 3 2 3 5" xfId="24917" xr:uid="{538DC80D-20DC-4132-ABCC-E9137DB974BF}"/>
    <cellStyle name="Total 2 3 2 4" xfId="6553" xr:uid="{EF39BB1B-3866-49F6-BFC4-58245B10590A}"/>
    <cellStyle name="Total 2 3 2 4 2" xfId="16667" xr:uid="{CB4A4F34-CD8B-4142-B584-099043B2E93C}"/>
    <cellStyle name="Total 2 3 2 4 2 2" xfId="37091" xr:uid="{EF623E58-A0E4-4EE2-8000-388ABFC495E2}"/>
    <cellStyle name="Total 2 3 2 4 3" xfId="16666" xr:uid="{F08D210A-6474-4F2D-BDAE-F4CE0B5048F0}"/>
    <cellStyle name="Total 2 3 2 4 3 2" xfId="37090" xr:uid="{B8E466FE-31F4-477E-A047-A78E08DBCD74}"/>
    <cellStyle name="Total 2 3 2 4 4" xfId="28042" xr:uid="{FC12EF78-22F5-47DD-903D-3857121D9920}"/>
    <cellStyle name="Total 2 3 2 5" xfId="9733" xr:uid="{20D863D2-3B77-4770-9AB7-C353CEAC3CB8}"/>
    <cellStyle name="Total 2 3 2 5 2" xfId="16668" xr:uid="{44025C38-5301-4227-AA37-27C318A9F1F9}"/>
    <cellStyle name="Total 2 3 2 5 2 2" xfId="37092" xr:uid="{6A4CEEFA-0C5B-44D0-9CEA-7A98056C0692}"/>
    <cellStyle name="Total 2 3 2 5 3" xfId="31221" xr:uid="{83CBD51C-42D8-4144-8704-6C31E33C0957}"/>
    <cellStyle name="Total 2 3 2 6" xfId="16657" xr:uid="{458BF720-0E0B-4A2C-B5A5-57A6D4E7BFB5}"/>
    <cellStyle name="Total 2 3 2 6 2" xfId="37081" xr:uid="{D4870DC7-E370-4FC5-9655-603427DAB734}"/>
    <cellStyle name="Total 2 3 2 7" xfId="24261" xr:uid="{55267744-1672-4C27-BC0A-80D153D2AD8E}"/>
    <cellStyle name="Total 2 3 2 8" xfId="48821" xr:uid="{FDD1B30F-F0B7-404B-9656-ADCFC8C3A5B0}"/>
    <cellStyle name="Total 2 3 3" xfId="2654" xr:uid="{E8B315D8-E063-47B6-8981-A9A39380D07A}"/>
    <cellStyle name="Total 2 3 3 2" xfId="6552" xr:uid="{DB7E599B-76B9-4BFF-914B-6B115CD536AB}"/>
    <cellStyle name="Total 2 3 3 2 2" xfId="16671" xr:uid="{36E8971A-07B9-4177-A26D-91FCE2360202}"/>
    <cellStyle name="Total 2 3 3 2 2 2" xfId="37095" xr:uid="{5927582E-1AD4-47F1-A84E-44EB8BDFF438}"/>
    <cellStyle name="Total 2 3 3 2 3" xfId="16670" xr:uid="{C6262057-0F37-49FE-9C52-F00FA36EB8C2}"/>
    <cellStyle name="Total 2 3 3 2 3 2" xfId="37094" xr:uid="{A2CE8273-7E90-4646-B3D6-38CB312F3C9F}"/>
    <cellStyle name="Total 2 3 3 2 4" xfId="28041" xr:uid="{AFD9C8CA-DF0E-4264-A8C5-9C2166114D3E}"/>
    <cellStyle name="Total 2 3 3 3" xfId="16672" xr:uid="{E6592F45-3604-452D-A213-7BD122F4763B}"/>
    <cellStyle name="Total 2 3 3 3 2" xfId="37096" xr:uid="{C908A838-8430-4122-A63F-A8DC5FDC2F57}"/>
    <cellStyle name="Total 2 3 3 4" xfId="16669" xr:uid="{700A8FAE-8534-4FDB-B608-7DB0E7395E03}"/>
    <cellStyle name="Total 2 3 3 4 2" xfId="37093" xr:uid="{935EC834-4351-402C-8C3A-67BBE2A78869}"/>
    <cellStyle name="Total 2 3 3 5" xfId="24260" xr:uid="{2D5842D8-2EA3-4E36-B5D1-D0D4EAAB4194}"/>
    <cellStyle name="Total 2 3 4" xfId="3327" xr:uid="{813A5667-F816-480F-8E3E-E7E5D1D474E2}"/>
    <cellStyle name="Total 2 3 4 2" xfId="7151" xr:uid="{B852B8B2-060B-4A96-A47B-4189FA004D21}"/>
    <cellStyle name="Total 2 3 4 2 2" xfId="16675" xr:uid="{2D7050E1-BC14-4898-ACDA-FCE0A422BDA2}"/>
    <cellStyle name="Total 2 3 4 2 2 2" xfId="37099" xr:uid="{4CC3F0FB-170F-4710-A907-48590C474BD9}"/>
    <cellStyle name="Total 2 3 4 2 3" xfId="16674" xr:uid="{8A69903A-86DD-4936-82C1-287F6B8E0372}"/>
    <cellStyle name="Total 2 3 4 2 3 2" xfId="37098" xr:uid="{4A350BF7-A046-4298-BDDE-51DDBF6579C0}"/>
    <cellStyle name="Total 2 3 4 2 4" xfId="28641" xr:uid="{E1A1D29B-D22B-485C-B699-FF0B560557B0}"/>
    <cellStyle name="Total 2 3 4 3" xfId="16676" xr:uid="{EE39257C-5250-46DF-89A5-0765E02B207B}"/>
    <cellStyle name="Total 2 3 4 3 2" xfId="37100" xr:uid="{C7425CFA-94E8-4F53-887A-4A27EB49DF5B}"/>
    <cellStyle name="Total 2 3 4 4" xfId="16673" xr:uid="{F98AF3D4-E389-4C17-9555-81E03A0B0AB3}"/>
    <cellStyle name="Total 2 3 4 4 2" xfId="37097" xr:uid="{5F9535BB-6351-4845-A06E-21B499F3FC61}"/>
    <cellStyle name="Total 2 3 4 5" xfId="24868" xr:uid="{289F6AD1-AAA4-4971-ABB7-C60B3836A381}"/>
    <cellStyle name="Total 2 3 5" xfId="4734" xr:uid="{9A87FB98-AE1D-4C5B-871F-609235696F9A}"/>
    <cellStyle name="Total 2 3 5 2" xfId="8502" xr:uid="{D4F52A9B-934E-4A7A-911B-59016084F0F4}"/>
    <cellStyle name="Total 2 3 5 2 2" xfId="16678" xr:uid="{16E5CC15-D55E-4DA1-A02B-D7E8EEA12A46}"/>
    <cellStyle name="Total 2 3 5 2 2 2" xfId="37102" xr:uid="{091D0215-E494-40B2-A0CF-58A98EA1FD9B}"/>
    <cellStyle name="Total 2 3 5 2 3" xfId="29992" xr:uid="{79C659B5-A948-4FA0-9801-F2DB66877FB5}"/>
    <cellStyle name="Total 2 3 5 3" xfId="16677" xr:uid="{82D9445B-EDA8-4F78-A7CF-83E52A3F2427}"/>
    <cellStyle name="Total 2 3 5 3 2" xfId="37101" xr:uid="{0C43BF5B-8281-491D-BEA6-9E8B9DD2685D}"/>
    <cellStyle name="Total 2 3 5 4" xfId="26220" xr:uid="{8C208471-DE9A-41C7-B0A6-E61C5A0DD1DB}"/>
    <cellStyle name="Total 2 3 6" xfId="6153" xr:uid="{8ADBE6ED-EE1E-4212-B4AB-92DD716AADA3}"/>
    <cellStyle name="Total 2 3 6 2" xfId="27640" xr:uid="{2F937475-307A-41F7-95B1-095E00AB25FD}"/>
    <cellStyle name="Total 2 3 7" xfId="9732" xr:uid="{C11380AB-73DD-482F-AE4D-B3BE9ACB560E}"/>
    <cellStyle name="Total 2 3 7 2" xfId="31220" xr:uid="{4C112722-EA44-47E2-9381-3FFB4C5EFE82}"/>
    <cellStyle name="Total 2 3 8" xfId="16656" xr:uid="{4555CBB0-E0F4-4F77-8A8F-44E4150026FD}"/>
    <cellStyle name="Total 2 3 8 2" xfId="37080" xr:uid="{1F306D5E-60F3-4851-BBD8-B780E36C245C}"/>
    <cellStyle name="Total 2 3 9" xfId="23484" xr:uid="{E55CA62E-52B4-4D1A-8C5F-21B7BA812630}"/>
    <cellStyle name="Total 2 4" xfId="2656" xr:uid="{7DB94170-FF76-407F-83A2-78F9A0E1C142}"/>
    <cellStyle name="Total 2 4 10" xfId="45471" xr:uid="{D5637FF6-96C9-4A5B-BC19-9AC1CECE0A71}"/>
    <cellStyle name="Total 2 4 11" xfId="45559" xr:uid="{86BB5832-7558-4ABC-A548-630B5353AA12}"/>
    <cellStyle name="Total 2 4 12" xfId="48591" xr:uid="{E07BA91B-19C4-458B-83DE-A83B0F98F243}"/>
    <cellStyle name="Total 2 4 2" xfId="2657" xr:uid="{FB6A82DF-D67B-4625-8BAB-DC92A925F605}"/>
    <cellStyle name="Total 2 4 2 2" xfId="3171" xr:uid="{D0553FF7-EDE2-433C-9803-8EAA9CAE5FBB}"/>
    <cellStyle name="Total 2 4 2 2 2" xfId="6998" xr:uid="{06DC9B6C-5AAB-4F07-957C-D56E49B1BD5E}"/>
    <cellStyle name="Total 2 4 2 2 2 2" xfId="16683" xr:uid="{897745D9-5302-44B6-AEA5-B49ED5B76D39}"/>
    <cellStyle name="Total 2 4 2 2 2 2 2" xfId="37107" xr:uid="{685BF335-2E85-467C-862D-CB3975EFE5D2}"/>
    <cellStyle name="Total 2 4 2 2 2 3" xfId="16682" xr:uid="{8228DF01-D6D3-4008-AC75-148DA16CAEF4}"/>
    <cellStyle name="Total 2 4 2 2 2 3 2" xfId="37106" xr:uid="{B22910B2-2384-4150-8FAC-CE54A1C6DF68}"/>
    <cellStyle name="Total 2 4 2 2 2 4" xfId="28488" xr:uid="{0726C79E-2F69-4EBD-9863-4B2AB8929BF7}"/>
    <cellStyle name="Total 2 4 2 2 3" xfId="16684" xr:uid="{4260EF9D-3540-4F5B-8AA5-96AD200EE9AE}"/>
    <cellStyle name="Total 2 4 2 2 3 2" xfId="37108" xr:uid="{02ABC81F-D328-43D2-AFE5-DBDFF55D58B5}"/>
    <cellStyle name="Total 2 4 2 2 4" xfId="16681" xr:uid="{5D1728AC-1712-4F92-87E0-FB1A4FAD6EC5}"/>
    <cellStyle name="Total 2 4 2 2 4 2" xfId="37105" xr:uid="{2AFBC35C-B32A-4777-BCA6-25186AF380A8}"/>
    <cellStyle name="Total 2 4 2 2 5" xfId="24714" xr:uid="{A430122A-B55A-4FA5-B5B7-CE856DBBC200}"/>
    <cellStyle name="Total 2 4 2 3" xfId="3183" xr:uid="{1C3854B2-3160-42BD-94E3-B8334DF74EE2}"/>
    <cellStyle name="Total 2 4 2 3 2" xfId="7010" xr:uid="{40041504-6DCA-4C69-B4BD-E2EA79F17914}"/>
    <cellStyle name="Total 2 4 2 3 2 2" xfId="16687" xr:uid="{F2AC5356-2E3B-49DD-9D78-147439DF14BD}"/>
    <cellStyle name="Total 2 4 2 3 2 2 2" xfId="37111" xr:uid="{C36AEA75-FDA8-4E2A-8626-FDC0AA7C48EE}"/>
    <cellStyle name="Total 2 4 2 3 2 3" xfId="16686" xr:uid="{6E9A1E0F-4AD7-4DB0-A7DD-173BB25EB9E4}"/>
    <cellStyle name="Total 2 4 2 3 2 3 2" xfId="37110" xr:uid="{6027B525-B81C-4C1B-B3B9-64CA96E2ECA9}"/>
    <cellStyle name="Total 2 4 2 3 2 4" xfId="28500" xr:uid="{1F1F85EB-31F1-4F10-A79F-B00831DF6CBA}"/>
    <cellStyle name="Total 2 4 2 3 3" xfId="16688" xr:uid="{A7C2CC14-5D4E-402C-9701-429FD71301BF}"/>
    <cellStyle name="Total 2 4 2 3 3 2" xfId="37112" xr:uid="{4489F717-7909-4E25-95B1-BDFC073D6494}"/>
    <cellStyle name="Total 2 4 2 3 4" xfId="16685" xr:uid="{A03497EA-375F-40A2-8905-780243B9D679}"/>
    <cellStyle name="Total 2 4 2 3 4 2" xfId="37109" xr:uid="{C53F50C7-4D83-435A-8AE4-7AFBDA467C69}"/>
    <cellStyle name="Total 2 4 2 3 5" xfId="24726" xr:uid="{B6CF3847-1D7F-44BA-9566-D9CB5863433D}"/>
    <cellStyle name="Total 2 4 2 4" xfId="6555" xr:uid="{8616A313-7514-420E-85BA-88EF90A9AFF3}"/>
    <cellStyle name="Total 2 4 2 4 2" xfId="16690" xr:uid="{97BAFA50-E835-467B-BFE3-2BBD370FBC79}"/>
    <cellStyle name="Total 2 4 2 4 2 2" xfId="37114" xr:uid="{5A81CEEF-8A58-4CCD-A0FE-91ECB2B3808B}"/>
    <cellStyle name="Total 2 4 2 4 3" xfId="16689" xr:uid="{0D21387F-D98C-4327-9AF0-691BBF7A935C}"/>
    <cellStyle name="Total 2 4 2 4 3 2" xfId="37113" xr:uid="{1F6518F5-DEE6-4974-8EE5-865E71C8BEAB}"/>
    <cellStyle name="Total 2 4 2 4 4" xfId="28044" xr:uid="{A8FC499D-54FE-4844-B127-925F814C1ECA}"/>
    <cellStyle name="Total 2 4 2 5" xfId="9735" xr:uid="{979DC3AD-B9D8-4FB3-9050-02104E15F116}"/>
    <cellStyle name="Total 2 4 2 5 2" xfId="16691" xr:uid="{4E586A25-C84F-4243-B41E-BB63D4109FB3}"/>
    <cellStyle name="Total 2 4 2 5 2 2" xfId="37115" xr:uid="{94537364-A2CF-437C-BC6B-23C20F36421F}"/>
    <cellStyle name="Total 2 4 2 5 3" xfId="31223" xr:uid="{CEFF057E-66A4-4772-820C-68CF5A98DA9F}"/>
    <cellStyle name="Total 2 4 2 6" xfId="16680" xr:uid="{D02C1686-8638-47E1-A741-A18DE37EDEF7}"/>
    <cellStyle name="Total 2 4 2 6 2" xfId="37104" xr:uid="{3277EF08-80C7-43C6-8932-40E2D52A9039}"/>
    <cellStyle name="Total 2 4 2 7" xfId="24263" xr:uid="{2997F1B5-3582-499F-B828-3914D0C920F9}"/>
    <cellStyle name="Total 2 4 3" xfId="3170" xr:uid="{F99995CE-33D8-4EAC-8869-2DA3AE4740E5}"/>
    <cellStyle name="Total 2 4 3 2" xfId="6997" xr:uid="{CD2FB190-85CE-4AFC-AE35-E3CE3ECADBF7}"/>
    <cellStyle name="Total 2 4 3 2 2" xfId="16694" xr:uid="{B235A4F8-A348-4CF3-AE13-F942B83FC938}"/>
    <cellStyle name="Total 2 4 3 2 2 2" xfId="37118" xr:uid="{8FEF6A5B-50C0-40D3-8380-97AE07A5E2BA}"/>
    <cellStyle name="Total 2 4 3 2 3" xfId="16693" xr:uid="{8331C9C8-1C5B-4530-987A-A998A622F481}"/>
    <cellStyle name="Total 2 4 3 2 3 2" xfId="37117" xr:uid="{204E62FF-D15F-4E52-8F75-33031E5E62E1}"/>
    <cellStyle name="Total 2 4 3 2 4" xfId="28487" xr:uid="{1CC41289-B7DB-48CA-80B3-736B8707B4AD}"/>
    <cellStyle name="Total 2 4 3 3" xfId="16695" xr:uid="{BA5257BC-45E6-40A3-ADE3-F8575253295F}"/>
    <cellStyle name="Total 2 4 3 3 2" xfId="37119" xr:uid="{60AC1D81-EAC7-4974-8372-44DD0E3A8706}"/>
    <cellStyle name="Total 2 4 3 4" xfId="16692" xr:uid="{D142CEA7-7360-41EC-942B-E14D114AB458}"/>
    <cellStyle name="Total 2 4 3 4 2" xfId="37116" xr:uid="{BFF7AFB2-B0E4-4E6A-8563-2C893CCABC4C}"/>
    <cellStyle name="Total 2 4 3 5" xfId="24713" xr:uid="{21F7E9F4-EDF1-45FC-A471-30A69AD093C5}"/>
    <cellStyle name="Total 2 4 4" xfId="3205" xr:uid="{7EFA2C8C-354C-4FAB-BE1E-02EC888CAB92}"/>
    <cellStyle name="Total 2 4 4 2" xfId="7030" xr:uid="{EF8123CA-EFFA-49B1-8E0E-4D9029E56145}"/>
    <cellStyle name="Total 2 4 4 2 2" xfId="16698" xr:uid="{2C739651-441D-4DA5-84E8-D51B706833B4}"/>
    <cellStyle name="Total 2 4 4 2 2 2" xfId="37122" xr:uid="{5338AA2C-9C7E-4FAE-8A65-606B6CC4BFB0}"/>
    <cellStyle name="Total 2 4 4 2 3" xfId="16697" xr:uid="{AC05AFC8-3231-4E52-949C-79513F1AF4E1}"/>
    <cellStyle name="Total 2 4 4 2 3 2" xfId="37121" xr:uid="{80119B8F-88F2-4473-BBA8-695790FB2E62}"/>
    <cellStyle name="Total 2 4 4 2 4" xfId="28520" xr:uid="{2906398D-FDCF-4C66-BE06-9FB01C710799}"/>
    <cellStyle name="Total 2 4 4 3" xfId="16699" xr:uid="{C74FE289-E254-441E-92C9-431AE3BC126F}"/>
    <cellStyle name="Total 2 4 4 3 2" xfId="37123" xr:uid="{F083CB40-B214-45CE-BED9-A3A3630A4623}"/>
    <cellStyle name="Total 2 4 4 4" xfId="16696" xr:uid="{F3E27351-F94C-4A11-BF67-11411AF09366}"/>
    <cellStyle name="Total 2 4 4 4 2" xfId="37120" xr:uid="{095E9F72-937F-4D08-8558-9B4D2FF1CA37}"/>
    <cellStyle name="Total 2 4 4 5" xfId="24746" xr:uid="{53A577E9-6AC7-4DC3-9BBF-00DB1D19F506}"/>
    <cellStyle name="Total 2 4 5" xfId="6554" xr:uid="{B76A848A-D6E5-4C5D-AC82-D510C978F89D}"/>
    <cellStyle name="Total 2 4 5 2" xfId="16701" xr:uid="{87F2F242-07DA-45E1-927D-D4E6A94A4446}"/>
    <cellStyle name="Total 2 4 5 2 2" xfId="37125" xr:uid="{5B6DDDE2-85C3-4140-A11F-D013B62EF128}"/>
    <cellStyle name="Total 2 4 5 3" xfId="16700" xr:uid="{E953A6A0-D217-452C-A6E7-AB9D97F433FE}"/>
    <cellStyle name="Total 2 4 5 3 2" xfId="37124" xr:uid="{4A817702-9A0F-4AAC-8B2D-06FD9C430A8F}"/>
    <cellStyle name="Total 2 4 5 4" xfId="28043" xr:uid="{69D59B8D-58D6-486B-B9DA-F6B36D274170}"/>
    <cellStyle name="Total 2 4 6" xfId="9734" xr:uid="{CC0323FE-E5A9-476F-BE45-BF5C73543601}"/>
    <cellStyle name="Total 2 4 6 2" xfId="31222" xr:uid="{D333AA6F-5B23-4AEB-A027-6EF61D909F35}"/>
    <cellStyle name="Total 2 4 7" xfId="16679" xr:uid="{50676DA2-BEBF-4923-A05B-A515FD0F73F6}"/>
    <cellStyle name="Total 2 4 7 2" xfId="37103" xr:uid="{CB8C7914-99C9-4548-8E57-77C284DDF7D8}"/>
    <cellStyle name="Total 2 4 8" xfId="23485" xr:uid="{041E5D3E-78EB-4ABF-97F7-893E266DF2DC}"/>
    <cellStyle name="Total 2 4 9" xfId="24262" xr:uid="{AF8CFC98-F74A-464E-BD45-EB9ED36420E1}"/>
    <cellStyle name="Total 2 5" xfId="2658" xr:uid="{5D84C072-0B9A-4F05-A0E0-088A2D2A0F24}"/>
    <cellStyle name="Total 2 5 10" xfId="45560" xr:uid="{2CAB6E38-AB92-48BF-8A06-E589D0DCC157}"/>
    <cellStyle name="Total 2 5 2" xfId="3172" xr:uid="{E731CEB4-92C7-4B18-81FA-EE15CA40CA90}"/>
    <cellStyle name="Total 2 5 2 2" xfId="6999" xr:uid="{2C6567DE-D831-4185-B618-ECAB4B81FD52}"/>
    <cellStyle name="Total 2 5 2 2 2" xfId="16705" xr:uid="{D95718D5-78B0-4C7A-AE35-E410DB285FF0}"/>
    <cellStyle name="Total 2 5 2 2 2 2" xfId="16706" xr:uid="{9DA4DC8A-764C-4E5D-B41E-9EB09EE8C557}"/>
    <cellStyle name="Total 2 5 2 2 2 2 2" xfId="37130" xr:uid="{876B5BC0-BD18-4342-ABF3-B1681E96FE87}"/>
    <cellStyle name="Total 2 5 2 2 2 3" xfId="37129" xr:uid="{1601D8EB-CE1F-40F3-8C01-E7C7361B2619}"/>
    <cellStyle name="Total 2 5 2 2 3" xfId="16707" xr:uid="{AE0C372F-13BB-42BD-883A-923FD56B9C0D}"/>
    <cellStyle name="Total 2 5 2 2 3 2" xfId="37131" xr:uid="{0AD22094-2B9A-4175-B02A-44EAED3B421F}"/>
    <cellStyle name="Total 2 5 2 2 4" xfId="16704" xr:uid="{047E54B3-76DD-412F-88B2-B2054CC78D20}"/>
    <cellStyle name="Total 2 5 2 2 4 2" xfId="37128" xr:uid="{62B195F3-C086-4485-B700-4E541C6642B4}"/>
    <cellStyle name="Total 2 5 2 2 5" xfId="28489" xr:uid="{76E70AED-9B55-4AC2-B406-382C71D680EB}"/>
    <cellStyle name="Total 2 5 2 3" xfId="16708" xr:uid="{A98940E7-9E1A-4FD4-B765-BAB32131A7E3}"/>
    <cellStyle name="Total 2 5 2 3 2" xfId="16709" xr:uid="{70DD18D3-8449-4778-9310-C6C9BE0C119F}"/>
    <cellStyle name="Total 2 5 2 3 2 2" xfId="16710" xr:uid="{847EDBAF-C94A-41E1-BD55-3069FA996C1D}"/>
    <cellStyle name="Total 2 5 2 3 2 2 2" xfId="37134" xr:uid="{739E15B6-B205-433F-9C65-1E8811BBE1EC}"/>
    <cellStyle name="Total 2 5 2 3 2 3" xfId="37133" xr:uid="{BCFE0445-FC8B-44E3-9A48-DCE58779E8D4}"/>
    <cellStyle name="Total 2 5 2 3 3" xfId="16711" xr:uid="{6C38765C-8630-4AFD-AD3C-8AD24D04D3FC}"/>
    <cellStyle name="Total 2 5 2 3 3 2" xfId="37135" xr:uid="{A669CBA2-9668-4AAA-9056-539DCFB6D950}"/>
    <cellStyle name="Total 2 5 2 3 4" xfId="37132" xr:uid="{BCC50CB6-4336-4941-99AA-AD3695BCB2BC}"/>
    <cellStyle name="Total 2 5 2 4" xfId="16712" xr:uid="{E950DD52-717E-4969-AA0F-AC8DF8C1A60A}"/>
    <cellStyle name="Total 2 5 2 4 2" xfId="16713" xr:uid="{7D80F7B6-17D7-42A0-92CB-97235C668DDE}"/>
    <cellStyle name="Total 2 5 2 4 2 2" xfId="37137" xr:uid="{2A768212-AF17-4830-87E0-2C56330DF1B4}"/>
    <cellStyle name="Total 2 5 2 4 3" xfId="37136" xr:uid="{FF524CA0-C4DF-4509-9D5E-54090AF3E3C6}"/>
    <cellStyle name="Total 2 5 2 5" xfId="16714" xr:uid="{64F89727-EB4B-4212-85D7-211A783BEB18}"/>
    <cellStyle name="Total 2 5 2 5 2" xfId="37138" xr:uid="{E8CBCB55-2B26-4B8E-BD09-2F3EDDB3B656}"/>
    <cellStyle name="Total 2 5 2 6" xfId="16703" xr:uid="{CB56226C-3CA3-478C-8A9F-68F135A26E27}"/>
    <cellStyle name="Total 2 5 2 6 2" xfId="37127" xr:uid="{009E1AAC-4AA1-47F6-AA40-EB2C477C5598}"/>
    <cellStyle name="Total 2 5 2 7" xfId="24715" xr:uid="{B31130EB-9225-48B0-B21F-D24139CB4B33}"/>
    <cellStyle name="Total 2 5 3" xfId="3370" xr:uid="{A88E1CE5-4683-4697-9F0B-FE37453DA153}"/>
    <cellStyle name="Total 2 5 3 2" xfId="7196" xr:uid="{018EB932-AA3F-4D2E-BE70-AC425C363BEA}"/>
    <cellStyle name="Total 2 5 3 2 2" xfId="16717" xr:uid="{D8893E90-AF10-4833-ABCD-511FCC10198B}"/>
    <cellStyle name="Total 2 5 3 2 2 2" xfId="37141" xr:uid="{0EABC9C6-FBCB-4772-AD6A-DFE808E6621E}"/>
    <cellStyle name="Total 2 5 3 2 3" xfId="16716" xr:uid="{C1E0933C-2757-42D5-A721-237868C23EC5}"/>
    <cellStyle name="Total 2 5 3 2 3 2" xfId="37140" xr:uid="{F7B70B1B-6FAD-41AD-B9F9-A571E97D9A93}"/>
    <cellStyle name="Total 2 5 3 2 4" xfId="28686" xr:uid="{F7CF9AF8-7F35-4251-92BE-3C059AE53EC3}"/>
    <cellStyle name="Total 2 5 3 3" xfId="16718" xr:uid="{AC46DCD7-20B0-492A-AFDC-6ABE4AE7EE09}"/>
    <cellStyle name="Total 2 5 3 3 2" xfId="37142" xr:uid="{2658B585-1CC0-4233-B989-926588D1E184}"/>
    <cellStyle name="Total 2 5 3 4" xfId="16715" xr:uid="{93FBDDFF-FEC7-4CD2-8AE4-30CBCA6F66E1}"/>
    <cellStyle name="Total 2 5 3 4 2" xfId="37139" xr:uid="{30755BF3-162B-46AA-B948-CCA46A9D121E}"/>
    <cellStyle name="Total 2 5 3 5" xfId="24912" xr:uid="{15180EF1-1A73-496E-A99E-38B849384749}"/>
    <cellStyle name="Total 2 5 4" xfId="6556" xr:uid="{9703DE07-45AA-499F-BC32-F1950351657C}"/>
    <cellStyle name="Total 2 5 4 2" xfId="16720" xr:uid="{7AE8FFFF-AA0B-42FC-99CA-F13D5CE3AD88}"/>
    <cellStyle name="Total 2 5 4 2 2" xfId="16721" xr:uid="{8C7072BF-F099-4FC4-9DEC-B222A153B5A6}"/>
    <cellStyle name="Total 2 5 4 2 2 2" xfId="37145" xr:uid="{E31E92AD-F6D4-41AD-B4E0-9C9A428A472A}"/>
    <cellStyle name="Total 2 5 4 2 3" xfId="37144" xr:uid="{E88FDBA7-274D-4A0B-836E-4201C5817551}"/>
    <cellStyle name="Total 2 5 4 3" xfId="16722" xr:uid="{B064B9BD-597B-45C1-B092-797F5C0E039C}"/>
    <cellStyle name="Total 2 5 4 3 2" xfId="37146" xr:uid="{1AFFCC5C-DA02-48C9-9BD1-035C541593DA}"/>
    <cellStyle name="Total 2 5 4 4" xfId="16719" xr:uid="{32061616-E5A3-4DA4-9F9F-321B0FEEAD5E}"/>
    <cellStyle name="Total 2 5 4 4 2" xfId="37143" xr:uid="{8AD22476-CBF8-4AD3-AF0E-CC8175B00D98}"/>
    <cellStyle name="Total 2 5 4 5" xfId="28045" xr:uid="{3FCCBDA5-57E6-45DF-8DA2-7DC223A4C1E8}"/>
    <cellStyle name="Total 2 5 5" xfId="9736" xr:uid="{72AFF18E-9BD2-408E-889E-55EED4F526F8}"/>
    <cellStyle name="Total 2 5 5 2" xfId="16724" xr:uid="{7510ABA8-D058-4A4D-A284-C63121FB6478}"/>
    <cellStyle name="Total 2 5 5 2 2" xfId="37148" xr:uid="{D19BEA98-E8AF-4AB4-A15F-40C6696A44B7}"/>
    <cellStyle name="Total 2 5 5 3" xfId="16723" xr:uid="{F601D85F-7790-425F-8EDC-C6FDB0E814C4}"/>
    <cellStyle name="Total 2 5 5 3 2" xfId="37147" xr:uid="{5A629387-1FCC-4A0E-8A9D-3EB40734F09D}"/>
    <cellStyle name="Total 2 5 5 4" xfId="31224" xr:uid="{0634B85A-8073-4123-8E07-7391A80573DC}"/>
    <cellStyle name="Total 2 5 6" xfId="16702" xr:uid="{F9B93BBF-153B-4B00-8646-3A96FF2ABBBF}"/>
    <cellStyle name="Total 2 5 6 2" xfId="37126" xr:uid="{4E4284FD-C22B-46FB-9D28-7385FBBC0782}"/>
    <cellStyle name="Total 2 5 7" xfId="23486" xr:uid="{4E542A5A-5226-4F3B-BC89-487A0372736A}"/>
    <cellStyle name="Total 2 5 8" xfId="24264" xr:uid="{6BB3D4C6-2012-4343-A037-8E9E5A726B84}"/>
    <cellStyle name="Total 2 5 9" xfId="45472" xr:uid="{EC536064-B959-4234-9672-4AA2164340B4}"/>
    <cellStyle name="Total 2 6" xfId="2647" xr:uid="{D2D7EAFC-451A-4209-A91D-B78596EDB1EB}"/>
    <cellStyle name="Total 2 6 2" xfId="6545" xr:uid="{091A582E-E10D-4B25-9166-097557829D5F}"/>
    <cellStyle name="Total 2 6 2 2" xfId="28034" xr:uid="{C8D9FB00-7824-46E3-A02E-7ECD311F2E41}"/>
    <cellStyle name="total 2 6 3" xfId="16725" xr:uid="{304AA948-393B-4BF3-B6AC-87F6E15CD578}"/>
    <cellStyle name="total 2 6 3 2" xfId="37149" xr:uid="{FD1224CC-A223-4906-9724-11206A597CFB}"/>
    <cellStyle name="Total 2 6 4" xfId="23487" xr:uid="{0A1ACE70-B73B-4D33-994D-9E2D8E7D6989}"/>
    <cellStyle name="Total 2 6 5" xfId="24253" xr:uid="{533BE49B-4618-4FCC-AF92-4AD6C2909B75}"/>
    <cellStyle name="Total 2 6 6" xfId="45473" xr:uid="{28BD5072-DF2F-4720-89D4-6C1D24A4C893}"/>
    <cellStyle name="Total 2 6 7" xfId="45561" xr:uid="{3229FD32-5E8B-480E-806D-7233458AA2E4}"/>
    <cellStyle name="Total 2 7" xfId="2988" xr:uid="{F9A8795C-B8C7-4CA8-8535-0B6E9D98806C}"/>
    <cellStyle name="Total 2 7 2" xfId="6815" xr:uid="{DFC644BA-EC6C-4183-8651-D23373541039}"/>
    <cellStyle name="Total 2 7 2 2" xfId="16727" xr:uid="{D60C0F0D-283C-451F-821A-7F0438EF024E}"/>
    <cellStyle name="Total 2 7 2 2 2" xfId="37151" xr:uid="{1AEACB06-7B59-401B-86F4-6CC716D0AAE6}"/>
    <cellStyle name="Total 2 7 2 3" xfId="28305" xr:uid="{FE77AB49-7610-46A8-8F0F-21B988CFB286}"/>
    <cellStyle name="Total 2 7 3" xfId="16726" xr:uid="{7CF3B805-D99C-4FB7-A222-9FDCA59FED43}"/>
    <cellStyle name="Total 2 7 3 2" xfId="37150" xr:uid="{2D63A90D-C508-4359-BC4E-DAEBA36C4B99}"/>
    <cellStyle name="Total 2 7 4" xfId="23488" xr:uid="{5F7AADA1-DA4E-4050-A3F0-B774F4185CE4}"/>
    <cellStyle name="Total 2 7 5" xfId="24531" xr:uid="{D0618464-B830-4ADD-B3AC-054FBA5C8763}"/>
    <cellStyle name="Total 2 7 6" xfId="45474" xr:uid="{7CB24EBF-11EE-4DB3-8602-5D0CD317C864}"/>
    <cellStyle name="Total 2 7 7" xfId="45562" xr:uid="{13BBF15D-87A6-4425-8EA0-03C45FC38E54}"/>
    <cellStyle name="Total 2 8" xfId="4469" xr:uid="{00B9BA12-8B33-4DA3-B1E0-9668AE355E48}"/>
    <cellStyle name="Total 2 8 2" xfId="8268" xr:uid="{0307485A-FC2B-42ED-A034-FAF861E6A7C3}"/>
    <cellStyle name="Total 2 8 2 2" xfId="29758" xr:uid="{FBA74025-14EC-4263-9890-F04323A00456}"/>
    <cellStyle name="Total 2 8 3" xfId="16728" xr:uid="{A111E65C-CF2A-47F9-A962-C0F1B5AA6A10}"/>
    <cellStyle name="Total 2 8 3 2" xfId="37152" xr:uid="{347350BC-3ACB-42DF-AF47-17762E9F81B3}"/>
    <cellStyle name="Total 2 8 4" xfId="23489" xr:uid="{4F855CD7-EB55-4DD2-82AF-FC32D159C937}"/>
    <cellStyle name="Total 2 8 5" xfId="25983" xr:uid="{B592298B-A49A-4508-BB77-14403DD10BC2}"/>
    <cellStyle name="Total 2 8 6" xfId="45475" xr:uid="{4C1060D7-E6FE-43CA-9344-132F02060B61}"/>
    <cellStyle name="Total 2 8 7" xfId="45563" xr:uid="{E3F1FA79-32C3-44B5-BC01-D71B1E9A5E8E}"/>
    <cellStyle name="Total 2 9" xfId="5866" xr:uid="{779E5AC9-F68F-4BB1-9378-5358AC2D831F}"/>
    <cellStyle name="Total 2 9 2" xfId="9634" xr:uid="{3B075605-543E-4BF5-8593-44358CD65579}"/>
    <cellStyle name="Total 2 9 2 2" xfId="31124" xr:uid="{09B6AD4D-D218-4064-8AFB-C3E3C9BC22EE}"/>
    <cellStyle name="Total 2 9 3" xfId="16729" xr:uid="{E1B71BFA-752F-4FC7-AB08-48B8406C6025}"/>
    <cellStyle name="Total 2 9 3 2" xfId="37153" xr:uid="{038943D5-6559-45BE-93B4-E13C466DB98A}"/>
    <cellStyle name="Total 2 9 4" xfId="23490" xr:uid="{F8AF402E-0055-4937-995D-71357A32FCB5}"/>
    <cellStyle name="Total 2 9 5" xfId="27356" xr:uid="{E11A0B93-AA74-46EC-BA8E-ADA1B3FA28C1}"/>
    <cellStyle name="Total 2 9 6" xfId="45476" xr:uid="{24E671FD-2CD2-4DAF-9BF4-1F477797BC39}"/>
    <cellStyle name="Total 2 9 7" xfId="45564" xr:uid="{FDFDD93E-D6BD-4E70-BDC6-1E87F4D4B3F0}"/>
    <cellStyle name="Total 3" xfId="978" xr:uid="{A20DEF7A-D8BD-4F5B-9C64-9D1595B7A4BF}"/>
    <cellStyle name="Total 3 2" xfId="3340" xr:uid="{51545C22-1FE5-473E-A80C-1397BB1E2898}"/>
    <cellStyle name="Total 3 2 2" xfId="7165" xr:uid="{970624D6-E79B-4CBB-83DD-A1E1DED06086}"/>
    <cellStyle name="Total 3 2 2 2" xfId="28655" xr:uid="{F8FE2BDC-89AC-4CD4-8E18-07E0938524F1}"/>
    <cellStyle name="Total 3 2 3" xfId="24882" xr:uid="{1C5541B0-D3F0-42E8-A427-8DAEB76B79F9}"/>
    <cellStyle name="Total 3 3" xfId="3306" xr:uid="{12B34569-AB08-4CAB-81A7-A8EABB4A1D58}"/>
    <cellStyle name="Total 3 3 2" xfId="7130" xr:uid="{249D25E3-FA75-4383-B45D-6432A1C00CD3}"/>
    <cellStyle name="Total 3 3 2 2" xfId="28620" xr:uid="{4A184F3C-6F49-4243-94D2-E5E20A38F0C4}"/>
    <cellStyle name="Total 3 3 3" xfId="24846" xr:uid="{02B322EB-F5AD-4121-9016-D276AD9BC062}"/>
    <cellStyle name="Total 3 4" xfId="4580" xr:uid="{D5C14B96-C0F6-4B51-851C-596B56C1DD63}"/>
    <cellStyle name="Total 3 5" xfId="6659" xr:uid="{709A5E57-A50A-4CB0-AFDF-4A856766FD1B}"/>
    <cellStyle name="Total 3 5 2" xfId="28148" xr:uid="{4C4DFFDA-E9CB-4513-834E-08AAB143FBBE}"/>
    <cellStyle name="Total 3 6" xfId="9816" xr:uid="{42EAB8C2-CC45-4C70-8A1A-1486009F3394}"/>
    <cellStyle name="Total 3 6 2" xfId="31303" xr:uid="{3CBF5316-464A-4755-A7AA-0A87F61976CA}"/>
    <cellStyle name="Total 3 7" xfId="16730" xr:uid="{6A27A43C-6B92-4C1B-AA1E-22929D5BA211}"/>
    <cellStyle name="Total 3 8" xfId="24374" xr:uid="{928B4127-E160-4003-BFFF-2F2BE74A2E21}"/>
    <cellStyle name="Total 3 9" xfId="2832" xr:uid="{FD2ED5C7-B31F-47A6-9A0F-D8E167F40233}"/>
    <cellStyle name="Total 4" xfId="979" xr:uid="{A3F519AF-31A4-494B-8422-A49C4D78FBB0}"/>
    <cellStyle name="Total 4 2" xfId="6424" xr:uid="{D1B5A2A2-2D02-4EE3-A96A-BFB3C72F7020}"/>
    <cellStyle name="Total 4 2 2" xfId="27913" xr:uid="{C086922D-31B1-497A-B7D0-F6ED18F515F0}"/>
    <cellStyle name="Total 4 3" xfId="16731" xr:uid="{FD963326-AD53-4EDF-ADF2-C71052864A03}"/>
    <cellStyle name="Total 4 4" xfId="24073" xr:uid="{CC9D3C1A-95E2-4F69-9A01-C9862919DBA4}"/>
    <cellStyle name="Total 4 5" xfId="47309" xr:uid="{D6E3F0F7-738B-41BD-8F0A-EE9CF3D07E1A}"/>
    <cellStyle name="Total 4 6" xfId="2361" xr:uid="{CF44FC9D-4132-4581-A99F-886DE0D7F9D0}"/>
    <cellStyle name="Total 5" xfId="980" xr:uid="{0A5FA213-70B0-4277-8C1C-89B057B13035}"/>
    <cellStyle name="Total 5 2" xfId="6976" xr:uid="{22224EB1-DB8D-49BA-926D-8304945F339C}"/>
    <cellStyle name="Total 5 2 2" xfId="28466" xr:uid="{91A33417-9A02-42A4-A3EE-61E71AC70F22}"/>
    <cellStyle name="Total 5 3" xfId="16732" xr:uid="{3016DEB9-1620-4100-8C0C-AC9244F2F70D}"/>
    <cellStyle name="Total 5 4" xfId="24692" xr:uid="{0CF84177-F3B0-4E30-A2ED-702B423E5EAC}"/>
    <cellStyle name="Total 6" xfId="4899" xr:uid="{38CAD0C2-2D58-4FE7-8A9D-39BAA2123D9B}"/>
    <cellStyle name="Total 6 2" xfId="8666" xr:uid="{04F35ABC-227F-49D2-BFF4-DD6BFE7E777D}"/>
    <cellStyle name="Total 6 2 2" xfId="30156" xr:uid="{B0C0B50E-99E6-4E0A-ACC4-19A74563ED50}"/>
    <cellStyle name="Total 6 3" xfId="16733" xr:uid="{96E027C6-FFB2-4192-ACD1-3F686D31CFFE}"/>
    <cellStyle name="Total 6 4" xfId="26386" xr:uid="{DEE3CF5B-036C-4B99-BB3D-7973A00F241F}"/>
    <cellStyle name="Total 7" xfId="9642" xr:uid="{7E4B3720-1636-45C8-94B9-B7E00526DD52}"/>
    <cellStyle name="Total 7 2" xfId="16734" xr:uid="{2D123399-F5AE-439A-A6FA-0A6DB8D71413}"/>
    <cellStyle name="Total 7 3" xfId="31131" xr:uid="{649691BF-23EF-4B84-A46A-DBF8D7D814E9}"/>
    <cellStyle name="Total 8" xfId="16735" xr:uid="{0F387A04-8A67-4F72-912D-911D180DDB87}"/>
    <cellStyle name="Total 9" xfId="16736" xr:uid="{D51CF2BC-A550-4E0B-B997-C983CFA5DDA5}"/>
    <cellStyle name="Totals" xfId="49586" xr:uid="{42698AD6-66F8-4913-837C-21BA3F60B598}"/>
    <cellStyle name="Totals [0]" xfId="49587" xr:uid="{5844034C-BD8B-405E-A5C3-9A31F432146B}"/>
    <cellStyle name="Totals [2]" xfId="49588" xr:uid="{6627B8BE-B79A-48C0-A5E3-5A702AB56311}"/>
    <cellStyle name="V Line" xfId="10042" xr:uid="{A63FC365-EAE1-46F9-A71F-66DF250481F1}"/>
    <cellStyle name="V Line 2" xfId="10124" xr:uid="{F0AFDFD1-38DF-483A-8813-CB42317CC225}"/>
    <cellStyle name="V Line 2 2" xfId="31475" xr:uid="{39326863-9597-447D-8D89-5272359F0303}"/>
    <cellStyle name="V Line 3" xfId="31452" xr:uid="{0B4A996D-4140-4FBD-BC7F-3BB243A65930}"/>
    <cellStyle name="Warning Text" xfId="1607" builtinId="11" customBuiltin="1"/>
    <cellStyle name="Warning Text 2" xfId="51" xr:uid="{673E9BB7-351F-49D5-924C-423FF31453F1}"/>
    <cellStyle name="Warning Text 2 2" xfId="981" xr:uid="{F9F1CD38-9864-459B-A571-6600A9D92665}"/>
    <cellStyle name="Warning Text 2 2 2" xfId="16737" xr:uid="{1B502F0D-779A-41A6-8364-7D751BB30D61}"/>
    <cellStyle name="Warning Text 2 2 3" xfId="23492" xr:uid="{3980334A-7423-4CC5-8715-7E741B3228FD}"/>
    <cellStyle name="Warning Text 2 2 4" xfId="2068" xr:uid="{1314FBA3-A245-490A-813F-B36E82D8ED1B}"/>
    <cellStyle name="Warning Text 2 3" xfId="16738" xr:uid="{B185233F-BD9A-48D6-AC41-76DC70329642}"/>
    <cellStyle name="Warning Text 2 4" xfId="16739" xr:uid="{C479809C-B2A9-4282-BC3B-EAAA392624F9}"/>
    <cellStyle name="Warning Text 2 5" xfId="10117" xr:uid="{1A630A7D-B684-48E7-9781-FD33C93CD86E}"/>
    <cellStyle name="Warning Text 2 6" xfId="23491" xr:uid="{D2F5D1A7-41FF-4C76-A5C1-8721C83FB502}"/>
    <cellStyle name="Warning Text 3" xfId="982" xr:uid="{AC58AFBE-910D-4F2D-B04E-BB66BF506060}"/>
    <cellStyle name="Warning Text 3 2" xfId="4578" xr:uid="{B77D0D5F-C292-4F95-BF16-0086F1B4D614}"/>
    <cellStyle name="Warning Text 3 3" xfId="16740" xr:uid="{8E905F56-98F8-4D85-B7DF-DBDD3637AB32}"/>
    <cellStyle name="Warning Text 3 4" xfId="2833" xr:uid="{90B976C5-4CED-42A9-9609-32E59C630B40}"/>
    <cellStyle name="Warning Text 4" xfId="983" xr:uid="{25BAA0FD-D7A0-43DB-BCC5-BC6A9CCDB157}"/>
    <cellStyle name="Warning Text 4 2" xfId="16741" xr:uid="{7A9AC2F0-1358-4A46-BDC5-FDCA63C6DCC8}"/>
    <cellStyle name="Warning Text 5" xfId="984" xr:uid="{314FCE73-F1E5-45AC-9537-F57F18FA5CDF}"/>
    <cellStyle name="Year" xfId="49589" xr:uid="{6469941E-174A-4AB1-A0D0-50D63B4F7D63}"/>
    <cellStyle name="一般_t1" xfId="1844" xr:uid="{241FF825-908E-4C22-A0FA-9AA1F59B5B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b="1" i="1"/>
              <a:t>CPI inflation and its components, % point contribution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Model!$AB$1</c:f>
              <c:strCache>
                <c:ptCount val="1"/>
                <c:pt idx="0">
                  <c:v>Core inflation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Model!$A$127:$B$150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8">
                    <c:v>2024</c:v>
                  </c:pt>
                  <c:pt idx="12">
                    <c:v>2025</c:v>
                  </c:pt>
                  <c:pt idx="16">
                    <c:v>2026</c:v>
                  </c:pt>
                  <c:pt idx="20">
                    <c:v>2027</c:v>
                  </c:pt>
                </c:lvl>
              </c:multiLvlStrCache>
            </c:multiLvlStrRef>
          </c:cat>
          <c:val>
            <c:numRef>
              <c:f>Model!$AB$127:$AB$150</c:f>
              <c:numCache>
                <c:formatCode>0.0</c:formatCode>
                <c:ptCount val="24"/>
                <c:pt idx="0">
                  <c:v>1.5466499999999999</c:v>
                </c:pt>
                <c:pt idx="1">
                  <c:v>2.20086</c:v>
                </c:pt>
                <c:pt idx="2">
                  <c:v>3.24315</c:v>
                </c:pt>
                <c:pt idx="3">
                  <c:v>3.6956700000000002</c:v>
                </c:pt>
                <c:pt idx="4">
                  <c:v>3.4326000000000003</c:v>
                </c:pt>
                <c:pt idx="5">
                  <c:v>2.9850300000000001</c:v>
                </c:pt>
                <c:pt idx="6">
                  <c:v>2.25081</c:v>
                </c:pt>
                <c:pt idx="7">
                  <c:v>1.8534600000000001</c:v>
                </c:pt>
                <c:pt idx="8">
                  <c:v>1.6109100000000001</c:v>
                </c:pt>
                <c:pt idx="9">
                  <c:v>1.7119799999999998</c:v>
                </c:pt>
                <c:pt idx="10">
                  <c:v>1.70784</c:v>
                </c:pt>
                <c:pt idx="11">
                  <c:v>1.5337799999999999</c:v>
                </c:pt>
                <c:pt idx="12">
                  <c:v>1.6496999999999999</c:v>
                </c:pt>
                <c:pt idx="13">
                  <c:v>1.6293600000000001</c:v>
                </c:pt>
                <c:pt idx="14">
                  <c:v>1.7545500000000001</c:v>
                </c:pt>
                <c:pt idx="15">
                  <c:v>2.0278800000000001</c:v>
                </c:pt>
                <c:pt idx="16">
                  <c:v>2.0353499999999998</c:v>
                </c:pt>
                <c:pt idx="17">
                  <c:v>2.0595600000000003</c:v>
                </c:pt>
                <c:pt idx="18">
                  <c:v>1.9772099999999999</c:v>
                </c:pt>
                <c:pt idx="19">
                  <c:v>1.8792000000000002</c:v>
                </c:pt>
                <c:pt idx="20">
                  <c:v>1.8095400000000001</c:v>
                </c:pt>
                <c:pt idx="21">
                  <c:v>1.73682</c:v>
                </c:pt>
                <c:pt idx="22">
                  <c:v>1.7231400000000001</c:v>
                </c:pt>
                <c:pt idx="23">
                  <c:v>1.6782300000000001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97-4AE6-9909-2CBC1F36B8DD}"/>
            </c:ext>
          </c:extLst>
        </c:ser>
        <c:ser>
          <c:idx val="3"/>
          <c:order val="2"/>
          <c:tx>
            <c:strRef>
              <c:f>Model!$AC$1</c:f>
              <c:strCache>
                <c:ptCount val="1"/>
                <c:pt idx="0">
                  <c:v>Energy inflation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Model!$A$127:$B$150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8">
                    <c:v>2024</c:v>
                  </c:pt>
                  <c:pt idx="12">
                    <c:v>2025</c:v>
                  </c:pt>
                  <c:pt idx="16">
                    <c:v>2026</c:v>
                  </c:pt>
                  <c:pt idx="20">
                    <c:v>2027</c:v>
                  </c:pt>
                </c:lvl>
              </c:multiLvlStrCache>
            </c:multiLvlStrRef>
          </c:cat>
          <c:val>
            <c:numRef>
              <c:f>Model!$AC$127:$AC$150</c:f>
              <c:numCache>
                <c:formatCode>0.0</c:formatCode>
                <c:ptCount val="24"/>
                <c:pt idx="0">
                  <c:v>0.46768000000000004</c:v>
                </c:pt>
                <c:pt idx="1">
                  <c:v>0.32397999999999999</c:v>
                </c:pt>
                <c:pt idx="2">
                  <c:v>1.1628000000000001</c:v>
                </c:pt>
                <c:pt idx="3">
                  <c:v>0.1696</c:v>
                </c:pt>
                <c:pt idx="4">
                  <c:v>9.4365000000000004E-3</c:v>
                </c:pt>
                <c:pt idx="5">
                  <c:v>-0.16753000000000001</c:v>
                </c:pt>
                <c:pt idx="6">
                  <c:v>-0.19315000000000002</c:v>
                </c:pt>
                <c:pt idx="7">
                  <c:v>-6.5435000000000007E-2</c:v>
                </c:pt>
                <c:pt idx="8">
                  <c:v>4.4117000000000003E-2</c:v>
                </c:pt>
                <c:pt idx="9">
                  <c:v>9.4279000000000002E-2</c:v>
                </c:pt>
                <c:pt idx="10">
                  <c:v>9.9890000000000007E-2</c:v>
                </c:pt>
                <c:pt idx="11">
                  <c:v>5.291400000000001E-2</c:v>
                </c:pt>
                <c:pt idx="12">
                  <c:v>6.8902000000000005E-2</c:v>
                </c:pt>
                <c:pt idx="13">
                  <c:v>-3.1955000000000004E-2</c:v>
                </c:pt>
                <c:pt idx="14">
                  <c:v>-0.17250000000000001</c:v>
                </c:pt>
                <c:pt idx="15">
                  <c:v>-0.45056000000000007</c:v>
                </c:pt>
                <c:pt idx="16">
                  <c:v>-0.48619000000000007</c:v>
                </c:pt>
                <c:pt idx="17">
                  <c:v>-0.33788000000000001</c:v>
                </c:pt>
                <c:pt idx="18">
                  <c:v>-0.20482999999999998</c:v>
                </c:pt>
                <c:pt idx="19">
                  <c:v>9.9503000000000008E-2</c:v>
                </c:pt>
                <c:pt idx="20">
                  <c:v>9.9503000000000008E-2</c:v>
                </c:pt>
                <c:pt idx="21">
                  <c:v>1.9984000000000001E-16</c:v>
                </c:pt>
                <c:pt idx="22">
                  <c:v>2.8866000000000004E-16</c:v>
                </c:pt>
                <c:pt idx="23">
                  <c:v>2.6645000000000002E-16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97-4AE6-9909-2CBC1F36B8DD}"/>
            </c:ext>
          </c:extLst>
        </c:ser>
        <c:ser>
          <c:idx val="4"/>
          <c:order val="3"/>
          <c:tx>
            <c:strRef>
              <c:f>Model!$AD$1</c:f>
              <c:strCache>
                <c:ptCount val="1"/>
                <c:pt idx="0">
                  <c:v>Temporary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Model!$A$127:$B$150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8">
                    <c:v>2024</c:v>
                  </c:pt>
                  <c:pt idx="12">
                    <c:v>2025</c:v>
                  </c:pt>
                  <c:pt idx="16">
                    <c:v>2026</c:v>
                  </c:pt>
                  <c:pt idx="20">
                    <c:v>2027</c:v>
                  </c:pt>
                </c:lvl>
              </c:multiLvlStrCache>
            </c:multiLvlStrRef>
          </c:cat>
          <c:val>
            <c:numRef>
              <c:f>Model!$AD$127:$AD$150</c:f>
              <c:numCache>
                <c:formatCode>0.0</c:formatCode>
                <c:ptCount val="24"/>
                <c:pt idx="0">
                  <c:v>0.18017000000000022</c:v>
                </c:pt>
                <c:pt idx="1">
                  <c:v>0.24306</c:v>
                </c:pt>
                <c:pt idx="2">
                  <c:v>-4.9749999999999739E-2</c:v>
                </c:pt>
                <c:pt idx="3">
                  <c:v>-2.1570000000000117E-2</c:v>
                </c:pt>
                <c:pt idx="4">
                  <c:v>8.5663499999999518E-2</c:v>
                </c:pt>
                <c:pt idx="5">
                  <c:v>-5.1500000000000046E-2</c:v>
                </c:pt>
                <c:pt idx="6">
                  <c:v>-5.4960000000000037E-2</c:v>
                </c:pt>
                <c:pt idx="7">
                  <c:v>-0.11862500000000011</c:v>
                </c:pt>
                <c:pt idx="8">
                  <c:v>3.1372999999999832E-2</c:v>
                </c:pt>
                <c:pt idx="9">
                  <c:v>6.6141000000000227E-2</c:v>
                </c:pt>
                <c:pt idx="10">
                  <c:v>7.0970000000000005E-2</c:v>
                </c:pt>
                <c:pt idx="11">
                  <c:v>0.24590600000000007</c:v>
                </c:pt>
                <c:pt idx="12">
                  <c:v>-0.20650199999999996</c:v>
                </c:pt>
                <c:pt idx="13">
                  <c:v>-0.3275050000000001</c:v>
                </c:pt>
                <c:pt idx="14">
                  <c:v>-0.31735000000000013</c:v>
                </c:pt>
                <c:pt idx="15">
                  <c:v>-0.23512</c:v>
                </c:pt>
                <c:pt idx="16">
                  <c:v>-0.12775999999999971</c:v>
                </c:pt>
                <c:pt idx="17">
                  <c:v>-6.6380000000000272E-2</c:v>
                </c:pt>
                <c:pt idx="18">
                  <c:v>-4.2679999999999912E-2</c:v>
                </c:pt>
                <c:pt idx="19">
                  <c:v>-0.14720300000000031</c:v>
                </c:pt>
                <c:pt idx="20">
                  <c:v>-8.074300000000012E-2</c:v>
                </c:pt>
                <c:pt idx="21">
                  <c:v>-6.6920000000000285E-2</c:v>
                </c:pt>
                <c:pt idx="22">
                  <c:v>-5.0440000000000332E-2</c:v>
                </c:pt>
                <c:pt idx="23">
                  <c:v>-4.2030000000000275E-2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97-4AE6-9909-2CBC1F36B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817145712"/>
        <c:axId val="1817146192"/>
        <c:extLst/>
      </c:barChart>
      <c:lineChart>
        <c:grouping val="standard"/>
        <c:varyColors val="0"/>
        <c:ser>
          <c:idx val="0"/>
          <c:order val="0"/>
          <c:tx>
            <c:strRef>
              <c:f>Model!$AA$1</c:f>
              <c:strCache>
                <c:ptCount val="1"/>
                <c:pt idx="0">
                  <c:v>Healine inflation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Model!$A$127:$B$150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8">
                    <c:v>2024</c:v>
                  </c:pt>
                  <c:pt idx="12">
                    <c:v>2025</c:v>
                  </c:pt>
                  <c:pt idx="16">
                    <c:v>2026</c:v>
                  </c:pt>
                  <c:pt idx="20">
                    <c:v>2027</c:v>
                  </c:pt>
                </c:lvl>
              </c:multiLvlStrCache>
            </c:multiLvlStrRef>
          </c:cat>
          <c:val>
            <c:numRef>
              <c:f>Model!$AA$127:$AA$150</c:f>
              <c:numCache>
                <c:formatCode>0.0</c:formatCode>
                <c:ptCount val="24"/>
                <c:pt idx="0">
                  <c:v>2.1945000000000001</c:v>
                </c:pt>
                <c:pt idx="1">
                  <c:v>2.7679</c:v>
                </c:pt>
                <c:pt idx="2">
                  <c:v>4.3562000000000003</c:v>
                </c:pt>
                <c:pt idx="3">
                  <c:v>3.8437000000000001</c:v>
                </c:pt>
                <c:pt idx="4">
                  <c:v>3.5276999999999998</c:v>
                </c:pt>
                <c:pt idx="5">
                  <c:v>2.766</c:v>
                </c:pt>
                <c:pt idx="6">
                  <c:v>2.0026999999999999</c:v>
                </c:pt>
                <c:pt idx="7">
                  <c:v>1.6694</c:v>
                </c:pt>
                <c:pt idx="8">
                  <c:v>1.6863999999999999</c:v>
                </c:pt>
                <c:pt idx="9">
                  <c:v>1.8724000000000001</c:v>
                </c:pt>
                <c:pt idx="10">
                  <c:v>1.8787</c:v>
                </c:pt>
                <c:pt idx="11">
                  <c:v>1.8326</c:v>
                </c:pt>
                <c:pt idx="12">
                  <c:v>1.5121</c:v>
                </c:pt>
                <c:pt idx="13">
                  <c:v>1.2699</c:v>
                </c:pt>
                <c:pt idx="14">
                  <c:v>1.2646999999999999</c:v>
                </c:pt>
                <c:pt idx="15">
                  <c:v>1.3422000000000001</c:v>
                </c:pt>
                <c:pt idx="16">
                  <c:v>1.4214</c:v>
                </c:pt>
                <c:pt idx="17">
                  <c:v>1.6553</c:v>
                </c:pt>
                <c:pt idx="18">
                  <c:v>1.7297</c:v>
                </c:pt>
                <c:pt idx="19">
                  <c:v>1.8314999999999999</c:v>
                </c:pt>
                <c:pt idx="20">
                  <c:v>1.8283</c:v>
                </c:pt>
                <c:pt idx="21">
                  <c:v>1.6698999999999999</c:v>
                </c:pt>
                <c:pt idx="22">
                  <c:v>1.6727000000000001</c:v>
                </c:pt>
                <c:pt idx="23">
                  <c:v>1.6362000000000001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97-4AE6-9909-2CBC1F36B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7145712"/>
        <c:axId val="1817146192"/>
      </c:lineChart>
      <c:catAx>
        <c:axId val="181714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146192"/>
        <c:crosses val="autoZero"/>
        <c:auto val="1"/>
        <c:lblAlgn val="ctr"/>
        <c:lblOffset val="100"/>
        <c:noMultiLvlLbl val="0"/>
      </c:catAx>
      <c:valAx>
        <c:axId val="1817146192"/>
        <c:scaling>
          <c:orientation val="minMax"/>
          <c:max val="5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14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Real GDP and its component, % point contribution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Model!$N$1</c:f>
              <c:strCache>
                <c:ptCount val="1"/>
                <c:pt idx="0">
                  <c:v>Household consumption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Model!$A$127:$B$150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8">
                    <c:v>2024</c:v>
                  </c:pt>
                  <c:pt idx="12">
                    <c:v>2025</c:v>
                  </c:pt>
                  <c:pt idx="16">
                    <c:v>2026</c:v>
                  </c:pt>
                  <c:pt idx="20">
                    <c:v>2027</c:v>
                  </c:pt>
                </c:lvl>
              </c:multiLvlStrCache>
            </c:multiLvlStrRef>
          </c:cat>
          <c:val>
            <c:numRef>
              <c:f>Model!$N$127:$N$150</c:f>
              <c:numCache>
                <c:formatCode>0.0</c:formatCode>
                <c:ptCount val="24"/>
                <c:pt idx="0">
                  <c:v>2.3117399999999999</c:v>
                </c:pt>
                <c:pt idx="1">
                  <c:v>9.573599999999999</c:v>
                </c:pt>
                <c:pt idx="2">
                  <c:v>7.581599999999999</c:v>
                </c:pt>
                <c:pt idx="3">
                  <c:v>3.2107800000000002</c:v>
                </c:pt>
                <c:pt idx="4">
                  <c:v>2.51118</c:v>
                </c:pt>
                <c:pt idx="5">
                  <c:v>1.5765000000000002</c:v>
                </c:pt>
                <c:pt idx="6">
                  <c:v>1.6255799999999998</c:v>
                </c:pt>
                <c:pt idx="7">
                  <c:v>1.6070399999999998</c:v>
                </c:pt>
                <c:pt idx="8">
                  <c:v>1.7799599999999998</c:v>
                </c:pt>
                <c:pt idx="9">
                  <c:v>2.2786799999999996</c:v>
                </c:pt>
                <c:pt idx="10">
                  <c:v>2.0014799999999999</c:v>
                </c:pt>
                <c:pt idx="11">
                  <c:v>2.1992999999999996</c:v>
                </c:pt>
                <c:pt idx="12">
                  <c:v>2.05884</c:v>
                </c:pt>
                <c:pt idx="13">
                  <c:v>2.0876999999999999</c:v>
                </c:pt>
                <c:pt idx="14">
                  <c:v>2.1399599999999999</c:v>
                </c:pt>
                <c:pt idx="15">
                  <c:v>2.1492</c:v>
                </c:pt>
                <c:pt idx="16">
                  <c:v>1.8847800000000001</c:v>
                </c:pt>
                <c:pt idx="17">
                  <c:v>1.9586999999999999</c:v>
                </c:pt>
                <c:pt idx="18">
                  <c:v>2.1536400000000002</c:v>
                </c:pt>
                <c:pt idx="19">
                  <c:v>2.1594000000000002</c:v>
                </c:pt>
                <c:pt idx="20">
                  <c:v>2.5020599999999997</c:v>
                </c:pt>
                <c:pt idx="21">
                  <c:v>2.4133199999999997</c:v>
                </c:pt>
                <c:pt idx="22">
                  <c:v>2.3287800000000001</c:v>
                </c:pt>
                <c:pt idx="23">
                  <c:v>2.2720800000000003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F5-425E-804B-2730582370CE}"/>
            </c:ext>
          </c:extLst>
        </c:ser>
        <c:ser>
          <c:idx val="2"/>
          <c:order val="2"/>
          <c:tx>
            <c:strRef>
              <c:f>Model!$O$1</c:f>
              <c:strCache>
                <c:ptCount val="1"/>
                <c:pt idx="0">
                  <c:v>Business investment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multiLvlStrRef>
              <c:f>Model!$A$127:$B$150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8">
                    <c:v>2024</c:v>
                  </c:pt>
                  <c:pt idx="12">
                    <c:v>2025</c:v>
                  </c:pt>
                  <c:pt idx="16">
                    <c:v>2026</c:v>
                  </c:pt>
                  <c:pt idx="20">
                    <c:v>2027</c:v>
                  </c:pt>
                </c:lvl>
              </c:multiLvlStrCache>
            </c:multiLvlStrRef>
          </c:cat>
          <c:val>
            <c:numRef>
              <c:f>Model!$O$127:$O$150</c:f>
              <c:numCache>
                <c:formatCode>0.0</c:formatCode>
                <c:ptCount val="24"/>
                <c:pt idx="0">
                  <c:v>0.10025158000000003</c:v>
                </c:pt>
                <c:pt idx="1">
                  <c:v>1.3868360000000004</c:v>
                </c:pt>
                <c:pt idx="2">
                  <c:v>2.817540000000001</c:v>
                </c:pt>
                <c:pt idx="3">
                  <c:v>1.9657440000000008</c:v>
                </c:pt>
                <c:pt idx="4">
                  <c:v>1.1540760000000005</c:v>
                </c:pt>
                <c:pt idx="5">
                  <c:v>1.3286240000000005</c:v>
                </c:pt>
                <c:pt idx="6">
                  <c:v>1.1615340000000005</c:v>
                </c:pt>
                <c:pt idx="7">
                  <c:v>1.4200120000000005</c:v>
                </c:pt>
                <c:pt idx="8">
                  <c:v>2.1420520000000005</c:v>
                </c:pt>
                <c:pt idx="9">
                  <c:v>2.5482600000000009</c:v>
                </c:pt>
                <c:pt idx="10">
                  <c:v>3.1944000000000012</c:v>
                </c:pt>
                <c:pt idx="11">
                  <c:v>2.5271400000000011</c:v>
                </c:pt>
                <c:pt idx="12">
                  <c:v>2.1611700000000007</c:v>
                </c:pt>
                <c:pt idx="13">
                  <c:v>2.6771800000000012</c:v>
                </c:pt>
                <c:pt idx="14">
                  <c:v>1.6538940000000006</c:v>
                </c:pt>
                <c:pt idx="15">
                  <c:v>2.0366500000000007</c:v>
                </c:pt>
                <c:pt idx="16">
                  <c:v>1.7541700000000007</c:v>
                </c:pt>
                <c:pt idx="17">
                  <c:v>1.2102640000000005</c:v>
                </c:pt>
                <c:pt idx="18">
                  <c:v>1.5198920000000005</c:v>
                </c:pt>
                <c:pt idx="19">
                  <c:v>1.3415160000000006</c:v>
                </c:pt>
                <c:pt idx="20">
                  <c:v>1.3365220000000004</c:v>
                </c:pt>
                <c:pt idx="21">
                  <c:v>1.2254000000000005</c:v>
                </c:pt>
                <c:pt idx="22">
                  <c:v>1.1645260000000006</c:v>
                </c:pt>
                <c:pt idx="23">
                  <c:v>1.1480040000000005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F5-425E-804B-2730582370CE}"/>
            </c:ext>
          </c:extLst>
        </c:ser>
        <c:ser>
          <c:idx val="3"/>
          <c:order val="3"/>
          <c:tx>
            <c:strRef>
              <c:f>Model!$P$1</c:f>
              <c:strCache>
                <c:ptCount val="1"/>
                <c:pt idx="0">
                  <c:v>Government spending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Model!$A$127:$B$150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8">
                    <c:v>2024</c:v>
                  </c:pt>
                  <c:pt idx="12">
                    <c:v>2025</c:v>
                  </c:pt>
                  <c:pt idx="16">
                    <c:v>2026</c:v>
                  </c:pt>
                  <c:pt idx="20">
                    <c:v>2027</c:v>
                  </c:pt>
                </c:lvl>
              </c:multiLvlStrCache>
            </c:multiLvlStrRef>
          </c:cat>
          <c:val>
            <c:numRef>
              <c:f>Model!$P$127:$P$150</c:f>
              <c:numCache>
                <c:formatCode>0.0</c:formatCode>
                <c:ptCount val="24"/>
                <c:pt idx="0">
                  <c:v>0.71596199999999999</c:v>
                </c:pt>
                <c:pt idx="1">
                  <c:v>0.28861300000000001</c:v>
                </c:pt>
                <c:pt idx="2">
                  <c:v>0.68848000000000009</c:v>
                </c:pt>
                <c:pt idx="3">
                  <c:v>0.38606099999999993</c:v>
                </c:pt>
                <c:pt idx="4">
                  <c:v>-0.26186029999999999</c:v>
                </c:pt>
                <c:pt idx="5">
                  <c:v>0.36836799999999997</c:v>
                </c:pt>
                <c:pt idx="6">
                  <c:v>0.33090199999999997</c:v>
                </c:pt>
                <c:pt idx="7">
                  <c:v>0.51655499999999999</c:v>
                </c:pt>
                <c:pt idx="8">
                  <c:v>0.72799999999999998</c:v>
                </c:pt>
                <c:pt idx="9">
                  <c:v>0.12582700000000002</c:v>
                </c:pt>
                <c:pt idx="10">
                  <c:v>0.45997899999999997</c:v>
                </c:pt>
                <c:pt idx="11">
                  <c:v>0.29836300000000004</c:v>
                </c:pt>
                <c:pt idx="12">
                  <c:v>0.39</c:v>
                </c:pt>
                <c:pt idx="13">
                  <c:v>0.66580800000000007</c:v>
                </c:pt>
                <c:pt idx="14">
                  <c:v>0.67120299999999999</c:v>
                </c:pt>
                <c:pt idx="15">
                  <c:v>0.79575600000000002</c:v>
                </c:pt>
                <c:pt idx="16">
                  <c:v>0.71410300000000004</c:v>
                </c:pt>
                <c:pt idx="17">
                  <c:v>0.71873100000000001</c:v>
                </c:pt>
                <c:pt idx="18">
                  <c:v>0.46703800000000001</c:v>
                </c:pt>
                <c:pt idx="19">
                  <c:v>0.42003000000000001</c:v>
                </c:pt>
                <c:pt idx="20">
                  <c:v>0.39936000000000005</c:v>
                </c:pt>
                <c:pt idx="21">
                  <c:v>0.36315500000000001</c:v>
                </c:pt>
                <c:pt idx="22">
                  <c:v>0.34793200000000002</c:v>
                </c:pt>
                <c:pt idx="23">
                  <c:v>0.35560200000000003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F5-425E-804B-2730582370CE}"/>
            </c:ext>
          </c:extLst>
        </c:ser>
        <c:ser>
          <c:idx val="6"/>
          <c:order val="6"/>
          <c:tx>
            <c:strRef>
              <c:f>Model!$S$1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Model!$A$127:$B$150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8">
                    <c:v>2024</c:v>
                  </c:pt>
                  <c:pt idx="12">
                    <c:v>2025</c:v>
                  </c:pt>
                  <c:pt idx="16">
                    <c:v>2026</c:v>
                  </c:pt>
                  <c:pt idx="20">
                    <c:v>2027</c:v>
                  </c:pt>
                </c:lvl>
              </c:multiLvlStrCache>
            </c:multiLvlStrRef>
          </c:cat>
          <c:val>
            <c:numRef>
              <c:f>Model!$S$127:$S$150</c:f>
              <c:numCache>
                <c:formatCode>0.0</c:formatCode>
                <c:ptCount val="24"/>
                <c:pt idx="0">
                  <c:v>-1.7101500000000005</c:v>
                </c:pt>
                <c:pt idx="1">
                  <c:v>-1.3531000000000013</c:v>
                </c:pt>
                <c:pt idx="2">
                  <c:v>1.1555</c:v>
                </c:pt>
                <c:pt idx="3">
                  <c:v>1.2724000000000002</c:v>
                </c:pt>
                <c:pt idx="4">
                  <c:v>1.4538250000000004</c:v>
                </c:pt>
                <c:pt idx="5">
                  <c:v>-0.32295999999999925</c:v>
                </c:pt>
                <c:pt idx="6">
                  <c:v>-1.3481999999999985</c:v>
                </c:pt>
                <c:pt idx="7">
                  <c:v>-4.267879999999999</c:v>
                </c:pt>
                <c:pt idx="8">
                  <c:v>-0.36829000000000045</c:v>
                </c:pt>
                <c:pt idx="9">
                  <c:v>0.15276999999999941</c:v>
                </c:pt>
                <c:pt idx="10">
                  <c:v>-0.18845000000000134</c:v>
                </c:pt>
                <c:pt idx="11">
                  <c:v>2.1589549999999997</c:v>
                </c:pt>
                <c:pt idx="12">
                  <c:v>0.88069999999999959</c:v>
                </c:pt>
                <c:pt idx="13">
                  <c:v>-2.3779900000000005</c:v>
                </c:pt>
                <c:pt idx="14">
                  <c:v>0.79825850000000009</c:v>
                </c:pt>
                <c:pt idx="15">
                  <c:v>-2.2100700000000004</c:v>
                </c:pt>
                <c:pt idx="16">
                  <c:v>-1.5902200000000004</c:v>
                </c:pt>
                <c:pt idx="17">
                  <c:v>0.57022499999999998</c:v>
                </c:pt>
                <c:pt idx="18">
                  <c:v>-2.6867390000000002</c:v>
                </c:pt>
                <c:pt idx="19">
                  <c:v>-0.36211199999999999</c:v>
                </c:pt>
                <c:pt idx="20">
                  <c:v>-0.42587000000000019</c:v>
                </c:pt>
                <c:pt idx="21">
                  <c:v>-7.3130000000000361E-2</c:v>
                </c:pt>
                <c:pt idx="22">
                  <c:v>0.21522999999999959</c:v>
                </c:pt>
                <c:pt idx="23">
                  <c:v>0.41137500000000005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F5-425E-804B-2730582370CE}"/>
            </c:ext>
          </c:extLst>
        </c:ser>
        <c:ser>
          <c:idx val="7"/>
          <c:order val="7"/>
          <c:tx>
            <c:strRef>
              <c:f>Model!$T$1</c:f>
              <c:strCache>
                <c:ptCount val="1"/>
                <c:pt idx="0">
                  <c:v>E&amp;O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Model!$A$127:$B$150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8">
                    <c:v>2024</c:v>
                  </c:pt>
                  <c:pt idx="12">
                    <c:v>2025</c:v>
                  </c:pt>
                  <c:pt idx="16">
                    <c:v>2026</c:v>
                  </c:pt>
                  <c:pt idx="20">
                    <c:v>2027</c:v>
                  </c:pt>
                </c:lvl>
              </c:multiLvlStrCache>
            </c:multiLvlStrRef>
          </c:cat>
          <c:val>
            <c:numRef>
              <c:f>Model!$T$127:$T$150</c:f>
              <c:numCache>
                <c:formatCode>0.0</c:formatCode>
                <c:ptCount val="24"/>
                <c:pt idx="0">
                  <c:v>3.4358964200000006</c:v>
                </c:pt>
                <c:pt idx="1">
                  <c:v>-1.0073489999999978</c:v>
                </c:pt>
                <c:pt idx="2">
                  <c:v>1.3338799999999997</c:v>
                </c:pt>
                <c:pt idx="3">
                  <c:v>0.35821499999999884</c:v>
                </c:pt>
                <c:pt idx="4">
                  <c:v>0.64747929999999898</c:v>
                </c:pt>
                <c:pt idx="5">
                  <c:v>-0.26683200000000151</c:v>
                </c:pt>
                <c:pt idx="6">
                  <c:v>1.2250839999999981</c:v>
                </c:pt>
                <c:pt idx="7">
                  <c:v>3.5850729999999986</c:v>
                </c:pt>
                <c:pt idx="8">
                  <c:v>-0.19902200000000003</c:v>
                </c:pt>
                <c:pt idx="9">
                  <c:v>0.61896300000000004</c:v>
                </c:pt>
                <c:pt idx="10">
                  <c:v>-0.26990900000000001</c:v>
                </c:pt>
                <c:pt idx="11">
                  <c:v>-2.3362580000000004</c:v>
                </c:pt>
                <c:pt idx="12">
                  <c:v>-1.1369100000000008</c:v>
                </c:pt>
                <c:pt idx="13">
                  <c:v>1.2981019999999988</c:v>
                </c:pt>
                <c:pt idx="14">
                  <c:v>-3.2155000000001488E-3</c:v>
                </c:pt>
                <c:pt idx="15">
                  <c:v>3.3310639999999996</c:v>
                </c:pt>
                <c:pt idx="16">
                  <c:v>2.7880669999999999</c:v>
                </c:pt>
                <c:pt idx="17">
                  <c:v>0.44307999999999947</c:v>
                </c:pt>
                <c:pt idx="18">
                  <c:v>2.5668689999999992</c:v>
                </c:pt>
                <c:pt idx="19">
                  <c:v>-6.2634000000000856E-2</c:v>
                </c:pt>
                <c:pt idx="20">
                  <c:v>-6.4172000000000007E-2</c:v>
                </c:pt>
                <c:pt idx="21">
                  <c:v>-4.5944999999999792E-2</c:v>
                </c:pt>
                <c:pt idx="22">
                  <c:v>-3.6067999999999878E-2</c:v>
                </c:pt>
                <c:pt idx="23">
                  <c:v>-3.3761000000001096E-2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F3F5-425E-804B-273058237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670863584"/>
        <c:axId val="1670864064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Model!$Q$1</c15:sqref>
                        </c15:formulaRef>
                      </c:ext>
                    </c:extLst>
                    <c:strCache>
                      <c:ptCount val="1"/>
                      <c:pt idx="0">
                        <c:v>Exports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Model!$A$127:$B$150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1</c:v>
                        </c:pt>
                        <c:pt idx="5">
                          <c:v>2</c:v>
                        </c:pt>
                        <c:pt idx="6">
                          <c:v>3</c:v>
                        </c:pt>
                        <c:pt idx="7">
                          <c:v>4</c:v>
                        </c:pt>
                        <c:pt idx="8">
                          <c:v>1</c:v>
                        </c:pt>
                        <c:pt idx="9">
                          <c:v>2</c:v>
                        </c:pt>
                        <c:pt idx="10">
                          <c:v>3</c:v>
                        </c:pt>
                        <c:pt idx="11">
                          <c:v>4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1</c:v>
                        </c:pt>
                        <c:pt idx="17">
                          <c:v>2</c:v>
                        </c:pt>
                        <c:pt idx="18">
                          <c:v>3</c:v>
                        </c:pt>
                        <c:pt idx="19">
                          <c:v>4</c:v>
                        </c:pt>
                        <c:pt idx="20">
                          <c:v>1</c:v>
                        </c:pt>
                        <c:pt idx="21">
                          <c:v>2</c:v>
                        </c:pt>
                        <c:pt idx="22">
                          <c:v>3</c:v>
                        </c:pt>
                        <c:pt idx="23">
                          <c:v>4</c:v>
                        </c:pt>
                      </c:lvl>
                      <c:lvl>
                        <c:pt idx="0">
                          <c:v>2022</c:v>
                        </c:pt>
                        <c:pt idx="4">
                          <c:v>2023</c:v>
                        </c:pt>
                        <c:pt idx="8">
                          <c:v>2024</c:v>
                        </c:pt>
                        <c:pt idx="12">
                          <c:v>2025</c:v>
                        </c:pt>
                        <c:pt idx="16">
                          <c:v>2026</c:v>
                        </c:pt>
                        <c:pt idx="20">
                          <c:v>2027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Model!$Q$127:$Q$150</c15:sqref>
                        </c15:formulaRef>
                      </c:ext>
                    </c:extLst>
                    <c:numCache>
                      <c:formatCode>0.0</c:formatCode>
                      <c:ptCount val="24"/>
                      <c:pt idx="0">
                        <c:v>8.4993999999999996</c:v>
                      </c:pt>
                      <c:pt idx="1">
                        <c:v>10.376799999999999</c:v>
                      </c:pt>
                      <c:pt idx="2">
                        <c:v>14.211399999999999</c:v>
                      </c:pt>
                      <c:pt idx="3">
                        <c:v>6.2720700000000003</c:v>
                      </c:pt>
                      <c:pt idx="4">
                        <c:v>-1.1260899999999998</c:v>
                      </c:pt>
                      <c:pt idx="5">
                        <c:v>-6.1921999999999997</c:v>
                      </c:pt>
                      <c:pt idx="6">
                        <c:v>-8.5917999999999992</c:v>
                      </c:pt>
                      <c:pt idx="7">
                        <c:v>-5.3969299999999993</c:v>
                      </c:pt>
                      <c:pt idx="8">
                        <c:v>3.2505199999999999</c:v>
                      </c:pt>
                      <c:pt idx="9">
                        <c:v>6.0645199999999999</c:v>
                      </c:pt>
                      <c:pt idx="10">
                        <c:v>8.0815000000000001</c:v>
                      </c:pt>
                      <c:pt idx="11">
                        <c:v>6.1904500000000002</c:v>
                      </c:pt>
                      <c:pt idx="12">
                        <c:v>3.1788399999999997</c:v>
                      </c:pt>
                      <c:pt idx="13">
                        <c:v>2.1226099999999999</c:v>
                      </c:pt>
                      <c:pt idx="14">
                        <c:v>1.5551900000000001</c:v>
                      </c:pt>
                      <c:pt idx="15">
                        <c:v>3.0493399999999995</c:v>
                      </c:pt>
                      <c:pt idx="16">
                        <c:v>2.1749699999999996</c:v>
                      </c:pt>
                      <c:pt idx="17">
                        <c:v>1.9198199999999999</c:v>
                      </c:pt>
                      <c:pt idx="18">
                        <c:v>0.89066599999999996</c:v>
                      </c:pt>
                      <c:pt idx="19">
                        <c:v>0.98202299999999987</c:v>
                      </c:pt>
                      <c:pt idx="20">
                        <c:v>1.8310599999999999</c:v>
                      </c:pt>
                      <c:pt idx="21">
                        <c:v>2.3986899999999998</c:v>
                      </c:pt>
                      <c:pt idx="22">
                        <c:v>2.6865299999999999</c:v>
                      </c:pt>
                      <c:pt idx="23">
                        <c:v>2.7689900000000001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F3F5-425E-804B-2730582370CE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Model!$R$1</c15:sqref>
                        </c15:formulaRef>
                      </c:ext>
                    </c:extLst>
                    <c:strCache>
                      <c:ptCount val="1"/>
                      <c:pt idx="0">
                        <c:v>Imports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Model!$A$127:$B$150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1</c:v>
                        </c:pt>
                        <c:pt idx="5">
                          <c:v>2</c:v>
                        </c:pt>
                        <c:pt idx="6">
                          <c:v>3</c:v>
                        </c:pt>
                        <c:pt idx="7">
                          <c:v>4</c:v>
                        </c:pt>
                        <c:pt idx="8">
                          <c:v>1</c:v>
                        </c:pt>
                        <c:pt idx="9">
                          <c:v>2</c:v>
                        </c:pt>
                        <c:pt idx="10">
                          <c:v>3</c:v>
                        </c:pt>
                        <c:pt idx="11">
                          <c:v>4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1</c:v>
                        </c:pt>
                        <c:pt idx="17">
                          <c:v>2</c:v>
                        </c:pt>
                        <c:pt idx="18">
                          <c:v>3</c:v>
                        </c:pt>
                        <c:pt idx="19">
                          <c:v>4</c:v>
                        </c:pt>
                        <c:pt idx="20">
                          <c:v>1</c:v>
                        </c:pt>
                        <c:pt idx="21">
                          <c:v>2</c:v>
                        </c:pt>
                        <c:pt idx="22">
                          <c:v>3</c:v>
                        </c:pt>
                        <c:pt idx="23">
                          <c:v>4</c:v>
                        </c:pt>
                      </c:lvl>
                      <c:lvl>
                        <c:pt idx="0">
                          <c:v>2022</c:v>
                        </c:pt>
                        <c:pt idx="4">
                          <c:v>2023</c:v>
                        </c:pt>
                        <c:pt idx="8">
                          <c:v>2024</c:v>
                        </c:pt>
                        <c:pt idx="12">
                          <c:v>2025</c:v>
                        </c:pt>
                        <c:pt idx="16">
                          <c:v>2026</c:v>
                        </c:pt>
                        <c:pt idx="20">
                          <c:v>2027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Model!$R$127:$R$150</c15:sqref>
                        </c15:formulaRef>
                      </c:ext>
                    </c:extLst>
                    <c:numCache>
                      <c:formatCode>0.0</c:formatCode>
                      <c:ptCount val="24"/>
                      <c:pt idx="0">
                        <c:v>-10.20955</c:v>
                      </c:pt>
                      <c:pt idx="1">
                        <c:v>-11.729900000000001</c:v>
                      </c:pt>
                      <c:pt idx="2">
                        <c:v>-13.055899999999999</c:v>
                      </c:pt>
                      <c:pt idx="3">
                        <c:v>-4.9996700000000001</c:v>
                      </c:pt>
                      <c:pt idx="4">
                        <c:v>2.5799150000000002</c:v>
                      </c:pt>
                      <c:pt idx="5">
                        <c:v>5.8692400000000005</c:v>
                      </c:pt>
                      <c:pt idx="6">
                        <c:v>7.2436000000000007</c:v>
                      </c:pt>
                      <c:pt idx="7">
                        <c:v>1.1290500000000001</c:v>
                      </c:pt>
                      <c:pt idx="8">
                        <c:v>-3.6188100000000003</c:v>
                      </c:pt>
                      <c:pt idx="9">
                        <c:v>-5.9117500000000005</c:v>
                      </c:pt>
                      <c:pt idx="10">
                        <c:v>-8.2699500000000015</c:v>
                      </c:pt>
                      <c:pt idx="11">
                        <c:v>-4.0314950000000005</c:v>
                      </c:pt>
                      <c:pt idx="12">
                        <c:v>-2.2981400000000001</c:v>
                      </c:pt>
                      <c:pt idx="13">
                        <c:v>-4.5006000000000004</c:v>
                      </c:pt>
                      <c:pt idx="14">
                        <c:v>-0.75693149999999998</c:v>
                      </c:pt>
                      <c:pt idx="15">
                        <c:v>-5.2594099999999999</c:v>
                      </c:pt>
                      <c:pt idx="16">
                        <c:v>-3.76519</c:v>
                      </c:pt>
                      <c:pt idx="17">
                        <c:v>-1.3495949999999999</c:v>
                      </c:pt>
                      <c:pt idx="18">
                        <c:v>-3.5774050000000002</c:v>
                      </c:pt>
                      <c:pt idx="19">
                        <c:v>-1.3441349999999999</c:v>
                      </c:pt>
                      <c:pt idx="20">
                        <c:v>-2.2569300000000001</c:v>
                      </c:pt>
                      <c:pt idx="21">
                        <c:v>-2.4718200000000001</c:v>
                      </c:pt>
                      <c:pt idx="22">
                        <c:v>-2.4713000000000003</c:v>
                      </c:pt>
                      <c:pt idx="23">
                        <c:v>-2.357615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3F5-425E-804B-2730582370C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Model!$M$1</c:f>
              <c:strCache>
                <c:ptCount val="1"/>
                <c:pt idx="0">
                  <c:v>Real GDP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Model!$A$127:$B$150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8">
                    <c:v>2024</c:v>
                  </c:pt>
                  <c:pt idx="12">
                    <c:v>2025</c:v>
                  </c:pt>
                  <c:pt idx="16">
                    <c:v>2026</c:v>
                  </c:pt>
                  <c:pt idx="20">
                    <c:v>2027</c:v>
                  </c:pt>
                </c:lvl>
              </c:multiLvlStrCache>
            </c:multiLvlStrRef>
          </c:cat>
          <c:val>
            <c:numRef>
              <c:f>Model!$M$127:$M$150</c:f>
              <c:numCache>
                <c:formatCode>0.0</c:formatCode>
                <c:ptCount val="24"/>
                <c:pt idx="0">
                  <c:v>4.8536999999999999</c:v>
                </c:pt>
                <c:pt idx="1">
                  <c:v>8.8886000000000003</c:v>
                </c:pt>
                <c:pt idx="2">
                  <c:v>13.577</c:v>
                </c:pt>
                <c:pt idx="3">
                  <c:v>7.1932</c:v>
                </c:pt>
                <c:pt idx="4">
                  <c:v>5.5046999999999997</c:v>
                </c:pt>
                <c:pt idx="5">
                  <c:v>2.6837</c:v>
                </c:pt>
                <c:pt idx="6">
                  <c:v>2.9948999999999999</c:v>
                </c:pt>
                <c:pt idx="7">
                  <c:v>2.8607999999999998</c:v>
                </c:pt>
                <c:pt idx="8">
                  <c:v>4.0827</c:v>
                </c:pt>
                <c:pt idx="9">
                  <c:v>5.7244999999999999</c:v>
                </c:pt>
                <c:pt idx="10">
                  <c:v>5.1974999999999998</c:v>
                </c:pt>
                <c:pt idx="11">
                  <c:v>4.8475000000000001</c:v>
                </c:pt>
                <c:pt idx="12">
                  <c:v>4.3537999999999997</c:v>
                </c:pt>
                <c:pt idx="13">
                  <c:v>4.3507999999999996</c:v>
                </c:pt>
                <c:pt idx="14">
                  <c:v>5.2601000000000004</c:v>
                </c:pt>
                <c:pt idx="15">
                  <c:v>6.1025999999999998</c:v>
                </c:pt>
                <c:pt idx="16">
                  <c:v>5.5509000000000004</c:v>
                </c:pt>
                <c:pt idx="17">
                  <c:v>4.9009999999999998</c:v>
                </c:pt>
                <c:pt idx="18">
                  <c:v>4.0206999999999997</c:v>
                </c:pt>
                <c:pt idx="19">
                  <c:v>3.4962</c:v>
                </c:pt>
                <c:pt idx="20">
                  <c:v>3.7479</c:v>
                </c:pt>
                <c:pt idx="21">
                  <c:v>3.8828</c:v>
                </c:pt>
                <c:pt idx="22">
                  <c:v>4.0204000000000004</c:v>
                </c:pt>
                <c:pt idx="23">
                  <c:v>4.1532999999999998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F5-425E-804B-273058237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0863584"/>
        <c:axId val="1670864064"/>
      </c:lineChart>
      <c:catAx>
        <c:axId val="167086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864064"/>
        <c:crosses val="autoZero"/>
        <c:auto val="1"/>
        <c:lblAlgn val="ctr"/>
        <c:lblOffset val="100"/>
        <c:noMultiLvlLbl val="0"/>
      </c:catAx>
      <c:valAx>
        <c:axId val="1670864064"/>
        <c:scaling>
          <c:orientation val="minMax"/>
          <c:max val="15"/>
          <c:min val="-5"/>
        </c:scaling>
        <c:delete val="0"/>
        <c:axPos val="l"/>
        <c:numFmt formatCode="0.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863584"/>
        <c:crosses val="autoZero"/>
        <c:crossBetween val="between"/>
        <c:majorUnit val="2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Real GDP and its component, % point contribution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'Real GDP'!$X$2</c:f>
              <c:strCache>
                <c:ptCount val="1"/>
                <c:pt idx="0">
                  <c:v>Private consumption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'Real GDP'!$A$8:$B$43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2019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  <c:pt idx="20">
                    <c:v>2026</c:v>
                  </c:pt>
                  <c:pt idx="24">
                    <c:v>2027</c:v>
                  </c:pt>
                </c:lvl>
              </c:multiLvlStrCache>
            </c:multiLvlStrRef>
          </c:cat>
          <c:val>
            <c:numRef>
              <c:f>'Real GDP'!$X$8:$X$43</c:f>
              <c:numCache>
                <c:formatCode>0.0</c:formatCode>
                <c:ptCount val="28"/>
                <c:pt idx="0">
                  <c:v>4.3723793169078062</c:v>
                </c:pt>
                <c:pt idx="1">
                  <c:v>4.4234238222175621</c:v>
                </c:pt>
                <c:pt idx="2">
                  <c:v>4.1728201003685923</c:v>
                </c:pt>
                <c:pt idx="3">
                  <c:v>4.5265261235700027</c:v>
                </c:pt>
                <c:pt idx="4">
                  <c:v>3.4412681027687091</c:v>
                </c:pt>
                <c:pt idx="5">
                  <c:v>10.352202911649739</c:v>
                </c:pt>
                <c:pt idx="6">
                  <c:v>9.3030869028085998</c:v>
                </c:pt>
                <c:pt idx="7">
                  <c:v>4.0466497324142914</c:v>
                </c:pt>
                <c:pt idx="8">
                  <c:v>3.7469804768784636</c:v>
                </c:pt>
                <c:pt idx="9">
                  <c:v>2.5037611293530171</c:v>
                </c:pt>
                <c:pt idx="10">
                  <c:v>2.4930490585793286</c:v>
                </c:pt>
                <c:pt idx="11">
                  <c:v>2.4065877833764939</c:v>
                </c:pt>
                <c:pt idx="12">
                  <c:v>2.9159677018651622</c:v>
                </c:pt>
                <c:pt idx="13">
                  <c:v>3.4612652480184809</c:v>
                </c:pt>
                <c:pt idx="14">
                  <c:v>2.928013575124635</c:v>
                </c:pt>
                <c:pt idx="15">
                  <c:v>3.0869681885509697</c:v>
                </c:pt>
                <c:pt idx="16">
                  <c:v>3.1104271857929229</c:v>
                </c:pt>
                <c:pt idx="17">
                  <c:v>3.1988029844675832</c:v>
                </c:pt>
                <c:pt idx="18">
                  <c:v>3.1040974866166611</c:v>
                </c:pt>
                <c:pt idx="19">
                  <c:v>3.0897106359156163</c:v>
                </c:pt>
                <c:pt idx="20">
                  <c:v>2.9574814713994191</c:v>
                </c:pt>
                <c:pt idx="21">
                  <c:v>2.9799368246594402</c:v>
                </c:pt>
                <c:pt idx="22">
                  <c:v>3.1990908527056607</c:v>
                </c:pt>
                <c:pt idx="23">
                  <c:v>3.0440035484743762</c:v>
                </c:pt>
                <c:pt idx="24">
                  <c:v>3.5989513318248134</c:v>
                </c:pt>
                <c:pt idx="25">
                  <c:v>3.4623301177730785</c:v>
                </c:pt>
                <c:pt idx="26">
                  <c:v>3.4239536814255342</c:v>
                </c:pt>
                <c:pt idx="27">
                  <c:v>3.2101492714749962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A0-453E-91A2-CD66E19B7467}"/>
            </c:ext>
          </c:extLst>
        </c:ser>
        <c:ser>
          <c:idx val="2"/>
          <c:order val="2"/>
          <c:tx>
            <c:strRef>
              <c:f>'Real GDP'!$Y$2</c:f>
              <c:strCache>
                <c:ptCount val="1"/>
                <c:pt idx="0">
                  <c:v>Public consumption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multiLvlStrRef>
              <c:f>'Real GDP'!$A$8:$B$43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2019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  <c:pt idx="20">
                    <c:v>2026</c:v>
                  </c:pt>
                  <c:pt idx="24">
                    <c:v>2027</c:v>
                  </c:pt>
                </c:lvl>
              </c:multiLvlStrCache>
            </c:multiLvlStrRef>
          </c:cat>
          <c:val>
            <c:numRef>
              <c:f>'Real GDP'!$Y$8:$Y$43</c:f>
              <c:numCache>
                <c:formatCode>0.0</c:formatCode>
                <c:ptCount val="28"/>
                <c:pt idx="0">
                  <c:v>0.6604704171865271</c:v>
                </c:pt>
                <c:pt idx="1">
                  <c:v>2.9912639736779543E-3</c:v>
                </c:pt>
                <c:pt idx="2">
                  <c:v>4.2927225975099972E-2</c:v>
                </c:pt>
                <c:pt idx="3">
                  <c:v>8.691797264528725E-2</c:v>
                </c:pt>
                <c:pt idx="4">
                  <c:v>0.93394689930600228</c:v>
                </c:pt>
                <c:pt idx="5">
                  <c:v>0.44137455805707226</c:v>
                </c:pt>
                <c:pt idx="6">
                  <c:v>1.0053044046145994</c:v>
                </c:pt>
                <c:pt idx="7">
                  <c:v>0.711374414459918</c:v>
                </c:pt>
                <c:pt idx="8">
                  <c:v>-0.17457660297414548</c:v>
                </c:pt>
                <c:pt idx="9">
                  <c:v>0.4611149405049848</c:v>
                </c:pt>
                <c:pt idx="10">
                  <c:v>0.58527624114896282</c:v>
                </c:pt>
                <c:pt idx="11">
                  <c:v>0.88318301949161304</c:v>
                </c:pt>
                <c:pt idx="12">
                  <c:v>0.87746649581281644</c:v>
                </c:pt>
                <c:pt idx="13">
                  <c:v>0.22065018678289555</c:v>
                </c:pt>
                <c:pt idx="14">
                  <c:v>0.75069376332088045</c:v>
                </c:pt>
                <c:pt idx="15">
                  <c:v>0.62754825989225571</c:v>
                </c:pt>
                <c:pt idx="16">
                  <c:v>0.53148828917981561</c:v>
                </c:pt>
                <c:pt idx="17">
                  <c:v>0.75910285228395835</c:v>
                </c:pt>
                <c:pt idx="18">
                  <c:v>0.89210090721055657</c:v>
                </c:pt>
                <c:pt idx="19">
                  <c:v>1.2521159763174916</c:v>
                </c:pt>
                <c:pt idx="20">
                  <c:v>0.89293068226143113</c:v>
                </c:pt>
                <c:pt idx="21">
                  <c:v>0.88554406219458714</c:v>
                </c:pt>
                <c:pt idx="22">
                  <c:v>0.66911819710707054</c:v>
                </c:pt>
                <c:pt idx="23">
                  <c:v>0.771626076644641</c:v>
                </c:pt>
                <c:pt idx="24">
                  <c:v>0.58507239442909686</c:v>
                </c:pt>
                <c:pt idx="25">
                  <c:v>0.54499393806720609</c:v>
                </c:pt>
                <c:pt idx="26">
                  <c:v>0.55209739143378134</c:v>
                </c:pt>
                <c:pt idx="27">
                  <c:v>0.69763269477929268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A0-453E-91A2-CD66E19B7467}"/>
            </c:ext>
          </c:extLst>
        </c:ser>
        <c:ser>
          <c:idx val="3"/>
          <c:order val="3"/>
          <c:tx>
            <c:strRef>
              <c:f>'Real GDP'!$Z$2</c:f>
              <c:strCache>
                <c:ptCount val="1"/>
                <c:pt idx="0">
                  <c:v>GFCF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multiLvlStrRef>
              <c:f>'Real GDP'!$A$8:$B$43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2019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  <c:pt idx="20">
                    <c:v>2026</c:v>
                  </c:pt>
                  <c:pt idx="24">
                    <c:v>2027</c:v>
                  </c:pt>
                </c:lvl>
              </c:multiLvlStrCache>
            </c:multiLvlStrRef>
          </c:cat>
          <c:val>
            <c:numRef>
              <c:f>'Real GDP'!$Z$8:$Z$43</c:f>
              <c:numCache>
                <c:formatCode>0.0</c:formatCode>
                <c:ptCount val="28"/>
                <c:pt idx="0">
                  <c:v>-0.86247364709204488</c:v>
                </c:pt>
                <c:pt idx="1">
                  <c:v>-0.15455333716973521</c:v>
                </c:pt>
                <c:pt idx="2">
                  <c:v>-0.91672753999736467</c:v>
                </c:pt>
                <c:pt idx="3">
                  <c:v>-0.15418932249373557</c:v>
                </c:pt>
                <c:pt idx="4">
                  <c:v>6.6466348395098213E-2</c:v>
                </c:pt>
                <c:pt idx="5">
                  <c:v>1.2143251165764113</c:v>
                </c:pt>
                <c:pt idx="6">
                  <c:v>2.5529355986293019</c:v>
                </c:pt>
                <c:pt idx="7">
                  <c:v>1.6554504083196127</c:v>
                </c:pt>
                <c:pt idx="8">
                  <c:v>1.0089144779247898</c:v>
                </c:pt>
                <c:pt idx="9">
                  <c:v>1.1322654068685625</c:v>
                </c:pt>
                <c:pt idx="10">
                  <c:v>0.95154203608006516</c:v>
                </c:pt>
                <c:pt idx="11">
                  <c:v>1.1551238525719489</c:v>
                </c:pt>
                <c:pt idx="12">
                  <c:v>1.9539245129877414</c:v>
                </c:pt>
                <c:pt idx="13">
                  <c:v>2.4132469925122413</c:v>
                </c:pt>
                <c:pt idx="14">
                  <c:v>2.9775403429299057</c:v>
                </c:pt>
                <c:pt idx="15">
                  <c:v>2.2843558452395474</c:v>
                </c:pt>
                <c:pt idx="16">
                  <c:v>2.0687227281663647</c:v>
                </c:pt>
                <c:pt idx="17">
                  <c:v>2.6809744156751316</c:v>
                </c:pt>
                <c:pt idx="18">
                  <c:v>1.5641458118487039</c:v>
                </c:pt>
                <c:pt idx="19">
                  <c:v>1.9258254272029744</c:v>
                </c:pt>
                <c:pt idx="20">
                  <c:v>1.7420883959791758</c:v>
                </c:pt>
                <c:pt idx="21">
                  <c:v>1.2193741036158088</c:v>
                </c:pt>
                <c:pt idx="22">
                  <c:v>1.4317873140643442</c:v>
                </c:pt>
                <c:pt idx="23">
                  <c:v>1.2243607933779472</c:v>
                </c:pt>
                <c:pt idx="24">
                  <c:v>1.3121437345777467</c:v>
                </c:pt>
                <c:pt idx="25">
                  <c:v>1.2378172152859179</c:v>
                </c:pt>
                <c:pt idx="26">
                  <c:v>1.0878778974580936</c:v>
                </c:pt>
                <c:pt idx="27">
                  <c:v>1.0492260609259001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A0-453E-91A2-CD66E19B7467}"/>
            </c:ext>
          </c:extLst>
        </c:ser>
        <c:ser>
          <c:idx val="4"/>
          <c:order val="4"/>
          <c:tx>
            <c:strRef>
              <c:f>'Real GDP'!$AA$2</c:f>
              <c:strCache>
                <c:ptCount val="1"/>
                <c:pt idx="0">
                  <c:v>Net exports GNS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'Real GDP'!$A$8:$B$43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2019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  <c:pt idx="20">
                    <c:v>2026</c:v>
                  </c:pt>
                  <c:pt idx="24">
                    <c:v>2027</c:v>
                  </c:pt>
                </c:lvl>
              </c:multiLvlStrCache>
            </c:multiLvlStrRef>
          </c:cat>
          <c:val>
            <c:numRef>
              <c:f>'Real GDP'!$AA$8:$AA$43</c:f>
              <c:numCache>
                <c:formatCode>0.0</c:formatCode>
                <c:ptCount val="28"/>
                <c:pt idx="0">
                  <c:v>1.1619020217764358</c:v>
                </c:pt>
                <c:pt idx="1">
                  <c:v>1.7621447896524183</c:v>
                </c:pt>
                <c:pt idx="2">
                  <c:v>0.94720094398993626</c:v>
                </c:pt>
                <c:pt idx="3">
                  <c:v>-0.78126412399925105</c:v>
                </c:pt>
                <c:pt idx="4">
                  <c:v>-1.8626305393909615</c:v>
                </c:pt>
                <c:pt idx="5">
                  <c:v>-1.5542382902682306</c:v>
                </c:pt>
                <c:pt idx="6">
                  <c:v>1.4557395388466929</c:v>
                </c:pt>
                <c:pt idx="7">
                  <c:v>1.4852279425821457</c:v>
                </c:pt>
                <c:pt idx="8">
                  <c:v>1.4895108812785831</c:v>
                </c:pt>
                <c:pt idx="9">
                  <c:v>-0.26294989803344126</c:v>
                </c:pt>
                <c:pt idx="10">
                  <c:v>-1.4333140379629548</c:v>
                </c:pt>
                <c:pt idx="11">
                  <c:v>-4.295078074070199</c:v>
                </c:pt>
                <c:pt idx="12">
                  <c:v>-0.3990313409832682</c:v>
                </c:pt>
                <c:pt idx="13">
                  <c:v>1.169248566542791E-2</c:v>
                </c:pt>
                <c:pt idx="14">
                  <c:v>-0.244334930027863</c:v>
                </c:pt>
                <c:pt idx="15">
                  <c:v>2.027736963366868</c:v>
                </c:pt>
                <c:pt idx="16">
                  <c:v>0.82937867277853972</c:v>
                </c:pt>
                <c:pt idx="17">
                  <c:v>-2.5597014322483349</c:v>
                </c:pt>
                <c:pt idx="18">
                  <c:v>0.77928168646368945</c:v>
                </c:pt>
                <c:pt idx="19">
                  <c:v>-2.2748823196209496</c:v>
                </c:pt>
                <c:pt idx="20">
                  <c:v>-1.6098670385297902</c:v>
                </c:pt>
                <c:pt idx="21">
                  <c:v>0.47088263372759154</c:v>
                </c:pt>
                <c:pt idx="22">
                  <c:v>-2.6765404003621738</c:v>
                </c:pt>
                <c:pt idx="23">
                  <c:v>-0.40375736115265626</c:v>
                </c:pt>
                <c:pt idx="24">
                  <c:v>-0.4795805813040217</c:v>
                </c:pt>
                <c:pt idx="25">
                  <c:v>-0.20916443422905084</c:v>
                </c:pt>
                <c:pt idx="26">
                  <c:v>8.9356794672534878E-2</c:v>
                </c:pt>
                <c:pt idx="27">
                  <c:v>0.28349116223143422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A0-453E-91A2-CD66E19B7467}"/>
            </c:ext>
          </c:extLst>
        </c:ser>
        <c:ser>
          <c:idx val="7"/>
          <c:order val="7"/>
          <c:tx>
            <c:strRef>
              <c:f>'Real GDP'!$AD$2</c:f>
              <c:strCache>
                <c:ptCount val="1"/>
                <c:pt idx="0">
                  <c:v>Errors &amp; ommision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'Real GDP'!$A$8:$B$43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2019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  <c:pt idx="20">
                    <c:v>2026</c:v>
                  </c:pt>
                  <c:pt idx="24">
                    <c:v>2027</c:v>
                  </c:pt>
                </c:lvl>
              </c:multiLvlStrCache>
            </c:multiLvlStrRef>
          </c:cat>
          <c:val>
            <c:numRef>
              <c:f>'Real GDP'!$AD$8:$AD$43</c:f>
              <c:numCache>
                <c:formatCode>0.0</c:formatCode>
                <c:ptCount val="28"/>
                <c:pt idx="0">
                  <c:v>-0.66181405837251284</c:v>
                </c:pt>
                <c:pt idx="1">
                  <c:v>-1.0939145922457918</c:v>
                </c:pt>
                <c:pt idx="2">
                  <c:v>0.2180296813766518</c:v>
                </c:pt>
                <c:pt idx="3">
                  <c:v>-4.0912051685796209E-2</c:v>
                </c:pt>
                <c:pt idx="4">
                  <c:v>2.4868936165859674</c:v>
                </c:pt>
                <c:pt idx="5">
                  <c:v>-1.2069363104786692</c:v>
                </c:pt>
                <c:pt idx="6">
                  <c:v>0.32297755398540279</c:v>
                </c:pt>
                <c:pt idx="7">
                  <c:v>-0.48569810033577659</c:v>
                </c:pt>
                <c:pt idx="8">
                  <c:v>-0.39128089601137228</c:v>
                </c:pt>
                <c:pt idx="9">
                  <c:v>-1.1659111203558838</c:v>
                </c:pt>
                <c:pt idx="10">
                  <c:v>0.49229860598823155</c:v>
                </c:pt>
                <c:pt idx="11">
                  <c:v>2.6857937481503686</c:v>
                </c:pt>
                <c:pt idx="12">
                  <c:v>-1.1725767280934138</c:v>
                </c:pt>
                <c:pt idx="13">
                  <c:v>-0.20472211479532235</c:v>
                </c:pt>
                <c:pt idx="14">
                  <c:v>-0.99881660824212015</c:v>
                </c:pt>
                <c:pt idx="15">
                  <c:v>-3.0913652242497904</c:v>
                </c:pt>
                <c:pt idx="16">
                  <c:v>-2.1319893198825719</c:v>
                </c:pt>
                <c:pt idx="17">
                  <c:v>0.33932958511218764</c:v>
                </c:pt>
                <c:pt idx="18">
                  <c:v>-0.90266200810005415</c:v>
                </c:pt>
                <c:pt idx="19">
                  <c:v>2.3267599100464649</c:v>
                </c:pt>
                <c:pt idx="20">
                  <c:v>1.72521956252855</c:v>
                </c:pt>
                <c:pt idx="21">
                  <c:v>-0.5326523245927679</c:v>
                </c:pt>
                <c:pt idx="22">
                  <c:v>1.479168468788606</c:v>
                </c:pt>
                <c:pt idx="23">
                  <c:v>-1.0781974575045898</c:v>
                </c:pt>
                <c:pt idx="24">
                  <c:v>-1.1975673936465681</c:v>
                </c:pt>
                <c:pt idx="25">
                  <c:v>-1.0768109862598136</c:v>
                </c:pt>
                <c:pt idx="26">
                  <c:v>-1.0509736400912515</c:v>
                </c:pt>
                <c:pt idx="27">
                  <c:v>-0.99974311607230948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CA0-453E-91A2-CD66E19B7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432206655"/>
        <c:axId val="471485343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'Real GDP'!$AB$2</c15:sqref>
                        </c15:formulaRef>
                      </c:ext>
                    </c:extLst>
                    <c:strCache>
                      <c:ptCount val="1"/>
                      <c:pt idx="0">
                        <c:v>Exports GNS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'Real GDP'!$A$8:$B$43</c15:sqref>
                        </c15:formulaRef>
                      </c:ext>
                    </c:extLst>
                    <c:multiLvlStrCache>
                      <c:ptCount val="28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1</c:v>
                        </c:pt>
                        <c:pt idx="5">
                          <c:v>2</c:v>
                        </c:pt>
                        <c:pt idx="6">
                          <c:v>3</c:v>
                        </c:pt>
                        <c:pt idx="7">
                          <c:v>4</c:v>
                        </c:pt>
                        <c:pt idx="8">
                          <c:v>1</c:v>
                        </c:pt>
                        <c:pt idx="9">
                          <c:v>2</c:v>
                        </c:pt>
                        <c:pt idx="10">
                          <c:v>3</c:v>
                        </c:pt>
                        <c:pt idx="11">
                          <c:v>4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1</c:v>
                        </c:pt>
                        <c:pt idx="17">
                          <c:v>2</c:v>
                        </c:pt>
                        <c:pt idx="18">
                          <c:v>3</c:v>
                        </c:pt>
                        <c:pt idx="19">
                          <c:v>4</c:v>
                        </c:pt>
                        <c:pt idx="20">
                          <c:v>1</c:v>
                        </c:pt>
                        <c:pt idx="21">
                          <c:v>2</c:v>
                        </c:pt>
                        <c:pt idx="22">
                          <c:v>3</c:v>
                        </c:pt>
                        <c:pt idx="23">
                          <c:v>4</c:v>
                        </c:pt>
                        <c:pt idx="24">
                          <c:v>1</c:v>
                        </c:pt>
                        <c:pt idx="25">
                          <c:v>2</c:v>
                        </c:pt>
                        <c:pt idx="26">
                          <c:v>3</c:v>
                        </c:pt>
                        <c:pt idx="27">
                          <c:v>4</c:v>
                        </c:pt>
                      </c:lvl>
                      <c:lvl>
                        <c:pt idx="0">
                          <c:v>2019</c:v>
                        </c:pt>
                        <c:pt idx="4">
                          <c:v>2022</c:v>
                        </c:pt>
                        <c:pt idx="8">
                          <c:v>2023</c:v>
                        </c:pt>
                        <c:pt idx="12">
                          <c:v>2024</c:v>
                        </c:pt>
                        <c:pt idx="16">
                          <c:v>2025</c:v>
                        </c:pt>
                        <c:pt idx="20">
                          <c:v>2026</c:v>
                        </c:pt>
                        <c:pt idx="24">
                          <c:v>2027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'Real GDP'!$AB$8:$AB$43</c15:sqref>
                        </c15:formulaRef>
                      </c:ext>
                    </c:extLst>
                    <c:numCache>
                      <c:formatCode>0.0</c:formatCode>
                      <c:ptCount val="28"/>
                      <c:pt idx="0">
                        <c:v>0.20213958120676792</c:v>
                      </c:pt>
                      <c:pt idx="1">
                        <c:v>0.37353851232871715</c:v>
                      </c:pt>
                      <c:pt idx="2">
                        <c:v>-1.0770471747687165</c:v>
                      </c:pt>
                      <c:pt idx="3">
                        <c:v>-2.1727585722215279</c:v>
                      </c:pt>
                      <c:pt idx="4">
                        <c:v>8.3632380676823654</c:v>
                      </c:pt>
                      <c:pt idx="5">
                        <c:v>10.965776041401449</c:v>
                      </c:pt>
                      <c:pt idx="6">
                        <c:v>15.829092593599626</c:v>
                      </c:pt>
                      <c:pt idx="7">
                        <c:v>6.3340732520110228</c:v>
                      </c:pt>
                      <c:pt idx="8">
                        <c:v>-1.5213027273717561</c:v>
                      </c:pt>
                      <c:pt idx="9">
                        <c:v>-6.7309430437353885</c:v>
                      </c:pt>
                      <c:pt idx="10">
                        <c:v>-9.1856609602341557</c:v>
                      </c:pt>
                      <c:pt idx="11">
                        <c:v>-5.7389005422673192</c:v>
                      </c:pt>
                      <c:pt idx="12">
                        <c:v>2.8466535296187883</c:v>
                      </c:pt>
                      <c:pt idx="13">
                        <c:v>5.6745675190847704</c:v>
                      </c:pt>
                      <c:pt idx="14">
                        <c:v>7.6658026082967528</c:v>
                      </c:pt>
                      <c:pt idx="15">
                        <c:v>5.6583626119649777</c:v>
                      </c:pt>
                      <c:pt idx="16">
                        <c:v>2.7713774192515581</c:v>
                      </c:pt>
                      <c:pt idx="17">
                        <c:v>1.7475887029953685</c:v>
                      </c:pt>
                      <c:pt idx="18">
                        <c:v>1.2114784564687144</c:v>
                      </c:pt>
                      <c:pt idx="19">
                        <c:v>2.6512816833060744</c:v>
                      </c:pt>
                      <c:pt idx="20">
                        <c:v>1.7710605810611486</c:v>
                      </c:pt>
                      <c:pt idx="21">
                        <c:v>1.5233998747614268</c:v>
                      </c:pt>
                      <c:pt idx="22">
                        <c:v>0.51940682462192689</c:v>
                      </c:pt>
                      <c:pt idx="23">
                        <c:v>0.59786476611356421</c:v>
                      </c:pt>
                      <c:pt idx="24">
                        <c:v>1.3921772610139811</c:v>
                      </c:pt>
                      <c:pt idx="25">
                        <c:v>1.9426158335046781</c:v>
                      </c:pt>
                      <c:pt idx="26">
                        <c:v>2.2010642326272309</c:v>
                      </c:pt>
                      <c:pt idx="27">
                        <c:v>2.2584217013952927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7CA0-453E-91A2-CD66E19B7467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'Real GDP'!$AC$2</c15:sqref>
                        </c15:formulaRef>
                      </c:ext>
                    </c:extLst>
                    <c:strCache>
                      <c:ptCount val="1"/>
                      <c:pt idx="0">
                        <c:v>Imports GNS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'Real GDP'!$A$8:$B$43</c15:sqref>
                        </c15:formulaRef>
                      </c:ext>
                    </c:extLst>
                    <c:multiLvlStrCache>
                      <c:ptCount val="28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1</c:v>
                        </c:pt>
                        <c:pt idx="5">
                          <c:v>2</c:v>
                        </c:pt>
                        <c:pt idx="6">
                          <c:v>3</c:v>
                        </c:pt>
                        <c:pt idx="7">
                          <c:v>4</c:v>
                        </c:pt>
                        <c:pt idx="8">
                          <c:v>1</c:v>
                        </c:pt>
                        <c:pt idx="9">
                          <c:v>2</c:v>
                        </c:pt>
                        <c:pt idx="10">
                          <c:v>3</c:v>
                        </c:pt>
                        <c:pt idx="11">
                          <c:v>4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1</c:v>
                        </c:pt>
                        <c:pt idx="17">
                          <c:v>2</c:v>
                        </c:pt>
                        <c:pt idx="18">
                          <c:v>3</c:v>
                        </c:pt>
                        <c:pt idx="19">
                          <c:v>4</c:v>
                        </c:pt>
                        <c:pt idx="20">
                          <c:v>1</c:v>
                        </c:pt>
                        <c:pt idx="21">
                          <c:v>2</c:v>
                        </c:pt>
                        <c:pt idx="22">
                          <c:v>3</c:v>
                        </c:pt>
                        <c:pt idx="23">
                          <c:v>4</c:v>
                        </c:pt>
                        <c:pt idx="24">
                          <c:v>1</c:v>
                        </c:pt>
                        <c:pt idx="25">
                          <c:v>2</c:v>
                        </c:pt>
                        <c:pt idx="26">
                          <c:v>3</c:v>
                        </c:pt>
                        <c:pt idx="27">
                          <c:v>4</c:v>
                        </c:pt>
                      </c:lvl>
                      <c:lvl>
                        <c:pt idx="0">
                          <c:v>2019</c:v>
                        </c:pt>
                        <c:pt idx="4">
                          <c:v>2022</c:v>
                        </c:pt>
                        <c:pt idx="8">
                          <c:v>2023</c:v>
                        </c:pt>
                        <c:pt idx="12">
                          <c:v>2024</c:v>
                        </c:pt>
                        <c:pt idx="16">
                          <c:v>2025</c:v>
                        </c:pt>
                        <c:pt idx="20">
                          <c:v>2026</c:v>
                        </c:pt>
                        <c:pt idx="24">
                          <c:v>2027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'Real GDP'!$AC$8:$AC$43</c15:sqref>
                        </c15:formulaRef>
                      </c:ext>
                    </c:extLst>
                    <c:numCache>
                      <c:formatCode>0.0</c:formatCode>
                      <c:ptCount val="28"/>
                      <c:pt idx="0">
                        <c:v>-0.95976244056966775</c:v>
                      </c:pt>
                      <c:pt idx="1">
                        <c:v>-1.3886062773237011</c:v>
                      </c:pt>
                      <c:pt idx="2">
                        <c:v>-2.0242481187586527</c:v>
                      </c:pt>
                      <c:pt idx="3">
                        <c:v>-1.3914944482222769</c:v>
                      </c:pt>
                      <c:pt idx="4">
                        <c:v>10.225868607073327</c:v>
                      </c:pt>
                      <c:pt idx="5">
                        <c:v>12.52001433166968</c:v>
                      </c:pt>
                      <c:pt idx="6">
                        <c:v>14.373353054752933</c:v>
                      </c:pt>
                      <c:pt idx="7">
                        <c:v>4.848845309428877</c:v>
                      </c:pt>
                      <c:pt idx="8">
                        <c:v>-3.0108136086503392</c:v>
                      </c:pt>
                      <c:pt idx="9">
                        <c:v>-6.4679931457019473</c:v>
                      </c:pt>
                      <c:pt idx="10">
                        <c:v>-7.7523469222712009</c:v>
                      </c:pt>
                      <c:pt idx="11">
                        <c:v>-1.4438224681971199</c:v>
                      </c:pt>
                      <c:pt idx="12">
                        <c:v>3.2456848706020565</c:v>
                      </c:pt>
                      <c:pt idx="13">
                        <c:v>5.6628750334193425</c:v>
                      </c:pt>
                      <c:pt idx="14">
                        <c:v>7.9101375383246157</c:v>
                      </c:pt>
                      <c:pt idx="15">
                        <c:v>3.6306256485981097</c:v>
                      </c:pt>
                      <c:pt idx="16">
                        <c:v>1.9419987464730184</c:v>
                      </c:pt>
                      <c:pt idx="17">
                        <c:v>4.3072901352437034</c:v>
                      </c:pt>
                      <c:pt idx="18">
                        <c:v>0.43219677000502499</c:v>
                      </c:pt>
                      <c:pt idx="19">
                        <c:v>4.9261640029270239</c:v>
                      </c:pt>
                      <c:pt idx="20">
                        <c:v>3.3809276195909388</c:v>
                      </c:pt>
                      <c:pt idx="21">
                        <c:v>1.0525172410338353</c:v>
                      </c:pt>
                      <c:pt idx="22">
                        <c:v>3.1959472249841006</c:v>
                      </c:pt>
                      <c:pt idx="23">
                        <c:v>1.0016221272662205</c:v>
                      </c:pt>
                      <c:pt idx="24">
                        <c:v>1.8717578423180028</c:v>
                      </c:pt>
                      <c:pt idx="25">
                        <c:v>2.151780267733729</c:v>
                      </c:pt>
                      <c:pt idx="26">
                        <c:v>2.1117074379546961</c:v>
                      </c:pt>
                      <c:pt idx="27">
                        <c:v>1.9749305391638585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CA0-453E-91A2-CD66E19B7467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0"/>
          <c:order val="0"/>
          <c:tx>
            <c:strRef>
              <c:f>'Real GDP'!$W$2</c:f>
              <c:strCache>
                <c:ptCount val="1"/>
                <c:pt idx="0">
                  <c:v>Real GDP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B0F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'Real GDP'!$A$8:$B$43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2019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  <c:pt idx="20">
                    <c:v>2026</c:v>
                  </c:pt>
                  <c:pt idx="24">
                    <c:v>2027</c:v>
                  </c:pt>
                </c:lvl>
              </c:multiLvlStrCache>
            </c:multiLvlStrRef>
          </c:cat>
          <c:val>
            <c:numRef>
              <c:f>'Real GDP'!$W$8:$W$43</c:f>
              <c:numCache>
                <c:formatCode>0.0</c:formatCode>
                <c:ptCount val="28"/>
                <c:pt idx="0">
                  <c:v>4.6704640504062089</c:v>
                </c:pt>
                <c:pt idx="1">
                  <c:v>4.9400919464281268</c:v>
                </c:pt>
                <c:pt idx="2">
                  <c:v>4.4642504117129223</c:v>
                </c:pt>
                <c:pt idx="3">
                  <c:v>3.6370785980365028</c:v>
                </c:pt>
                <c:pt idx="4">
                  <c:v>5.0659444276648147</c:v>
                </c:pt>
                <c:pt idx="5">
                  <c:v>9.2467279855363174</c:v>
                </c:pt>
                <c:pt idx="6">
                  <c:v>14.64004399888459</c:v>
                </c:pt>
                <c:pt idx="7">
                  <c:v>7.4130043974401927</c:v>
                </c:pt>
                <c:pt idx="8">
                  <c:v>5.6795483370963185</c:v>
                </c:pt>
                <c:pt idx="9">
                  <c:v>2.6682804583372466</c:v>
                </c:pt>
                <c:pt idx="10">
                  <c:v>3.0888519038336337</c:v>
                </c:pt>
                <c:pt idx="11">
                  <c:v>2.8356103295202217</c:v>
                </c:pt>
                <c:pt idx="12">
                  <c:v>4.1757506415890377</c:v>
                </c:pt>
                <c:pt idx="13">
                  <c:v>5.9021327981837235</c:v>
                </c:pt>
                <c:pt idx="14">
                  <c:v>5.4130961431054336</c:v>
                </c:pt>
                <c:pt idx="15">
                  <c:v>4.935244032799857</c:v>
                </c:pt>
                <c:pt idx="16">
                  <c:v>4.4080275560350657</c:v>
                </c:pt>
                <c:pt idx="17">
                  <c:v>4.4185084052905221</c:v>
                </c:pt>
                <c:pt idx="18">
                  <c:v>5.4369638840395584</c:v>
                </c:pt>
                <c:pt idx="19">
                  <c:v>6.3195296298615977</c:v>
                </c:pt>
                <c:pt idx="20">
                  <c:v>5.7078530736387911</c:v>
                </c:pt>
                <c:pt idx="21">
                  <c:v>5.0230852996046682</c:v>
                </c:pt>
                <c:pt idx="22">
                  <c:v>4.1026244323035144</c:v>
                </c:pt>
                <c:pt idx="23">
                  <c:v>3.5580355998397151</c:v>
                </c:pt>
                <c:pt idx="24">
                  <c:v>3.8190194858810589</c:v>
                </c:pt>
                <c:pt idx="25">
                  <c:v>3.9591658506373362</c:v>
                </c:pt>
                <c:pt idx="26">
                  <c:v>4.1023121248986882</c:v>
                </c:pt>
                <c:pt idx="27">
                  <c:v>4.2407560733393135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A0-453E-91A2-CD66E19B7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2206655"/>
        <c:axId val="471485343"/>
      </c:lineChart>
      <c:catAx>
        <c:axId val="43220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485343"/>
        <c:crosses val="autoZero"/>
        <c:auto val="1"/>
        <c:lblAlgn val="ctr"/>
        <c:lblOffset val="100"/>
        <c:noMultiLvlLbl val="0"/>
      </c:catAx>
      <c:valAx>
        <c:axId val="47148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20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20820</xdr:colOff>
      <xdr:row>179</xdr:row>
      <xdr:rowOff>0</xdr:rowOff>
    </xdr:from>
    <xdr:to>
      <xdr:col>19</xdr:col>
      <xdr:colOff>145737</xdr:colOff>
      <xdr:row>193</xdr:row>
      <xdr:rowOff>20820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54F9D6-80E3-4EAD-AC63-6F07C3C79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164</xdr:row>
      <xdr:rowOff>0</xdr:rowOff>
    </xdr:from>
    <xdr:to>
      <xdr:col>19</xdr:col>
      <xdr:colOff>137729</xdr:colOff>
      <xdr:row>177</xdr:row>
      <xdr:rowOff>156148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B418DF-52A5-42E1-8F80-4257490240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116489</xdr:colOff>
      <xdr:row>62</xdr:row>
      <xdr:rowOff>34328</xdr:rowOff>
    </xdr:from>
    <xdr:to>
      <xdr:col>26</xdr:col>
      <xdr:colOff>24719</xdr:colOff>
      <xdr:row>95</xdr:row>
      <xdr:rowOff>2158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B33ED8-297C-86CF-C4AD-34F887DE39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fred.stlouisfed.org/series/DCOILBRENTEU" TargetMode="External"/><Relationship Id="rId1" Type="http://schemas.openxmlformats.org/officeDocument/2006/relationships/hyperlink" Target="https://fred.stlouisfed.org/series/WTISPLC" TargetMode="Externa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D4BBF-A42B-48CE-B433-D2D3B885D93C}">
  <dimension ref="B1:Y62"/>
  <sheetViews>
    <sheetView topLeftCell="A8" zoomScale="74" workbookViewId="0">
      <selection activeCell="Y38" sqref="Y38"/>
    </sheetView>
  </sheetViews>
  <sheetFormatPr defaultRowHeight="14.5"/>
  <cols>
    <col min="2" max="2" width="11.1796875" bestFit="1" customWidth="1"/>
    <col min="3" max="3" width="2.54296875" customWidth="1"/>
    <col min="6" max="6" width="9.1796875" bestFit="1" customWidth="1"/>
    <col min="7" max="7" width="9.1796875" customWidth="1"/>
    <col min="9" max="9" width="10.1796875" bestFit="1" customWidth="1"/>
  </cols>
  <sheetData>
    <row r="1" spans="2:22">
      <c r="D1" t="s">
        <v>111</v>
      </c>
      <c r="E1" t="s">
        <v>112</v>
      </c>
      <c r="F1" t="s">
        <v>107</v>
      </c>
      <c r="J1" t="s">
        <v>111</v>
      </c>
      <c r="K1" t="s">
        <v>112</v>
      </c>
      <c r="L1" t="s">
        <v>107</v>
      </c>
    </row>
    <row r="2" spans="2:22">
      <c r="B2" t="s">
        <v>57</v>
      </c>
      <c r="D2" s="10">
        <f>AVERAGE('SA data'!B42:B137)/AVERAGE('SA data'!$A$42:$A$137)</f>
        <v>0.53627456447591859</v>
      </c>
      <c r="E2" s="10">
        <f>AVERAGE('SA data'!B78:B137)/AVERAGE('SA data'!$A$78:$A$137)</f>
        <v>0.56480371716170386</v>
      </c>
      <c r="F2" s="10">
        <v>0.6</v>
      </c>
      <c r="G2" s="10"/>
      <c r="I2" t="s">
        <v>84</v>
      </c>
      <c r="J2" s="18">
        <f>D7*D51^((1-D56)/D56)*D54</f>
        <v>2.8991525585127844</v>
      </c>
      <c r="K2" s="18">
        <f>E7*E51^((1-E56)/E56)*E54</f>
        <v>2.9408688102839546</v>
      </c>
      <c r="L2" s="18">
        <f>F7*F51^((1-F56)/F56)*F54</f>
        <v>2.787000622141234</v>
      </c>
      <c r="O2">
        <v>2.38</v>
      </c>
    </row>
    <row r="3" spans="2:22">
      <c r="B3" t="s">
        <v>53</v>
      </c>
      <c r="D3" s="29">
        <f>1-D2-D4-D13-D5+D6</f>
        <v>0.18913383983537407</v>
      </c>
      <c r="E3" s="29">
        <f>1-E2-E4-E13-E5+E6</f>
        <v>0.19403025315141237</v>
      </c>
      <c r="F3" s="29">
        <f>1-F2-F4-F13-F5+F6</f>
        <v>0.18000000000000005</v>
      </c>
      <c r="G3" s="10"/>
      <c r="I3" t="s">
        <v>1</v>
      </c>
      <c r="J3" s="18">
        <f>J2/D7</f>
        <v>1.7612182772257012</v>
      </c>
      <c r="K3" s="18">
        <f>K2/E7</f>
        <v>1.8016793820905377</v>
      </c>
      <c r="L3" s="18">
        <f>L2/F7</f>
        <v>1.6890912861462026</v>
      </c>
      <c r="O3">
        <f>8*9-6</f>
        <v>66</v>
      </c>
    </row>
    <row r="4" spans="2:22">
      <c r="B4" t="s">
        <v>54</v>
      </c>
      <c r="D4" s="10">
        <f>AVERAGE('SA data'!C42:C137)/AVERAGE('SA data'!$A$42:$A$137)</f>
        <v>0.12620883316333054</v>
      </c>
      <c r="E4" s="10">
        <f>AVERAGE('SA data'!C78:C137)/AVERAGE('SA data'!$A$78:$A$137)</f>
        <v>0.12970995774051186</v>
      </c>
      <c r="F4" s="10">
        <v>0.13</v>
      </c>
      <c r="G4" s="10"/>
      <c r="I4" t="s">
        <v>85</v>
      </c>
      <c r="J4" s="18">
        <f>D2*J3</f>
        <v>0.94449656456624054</v>
      </c>
      <c r="K4" s="18">
        <f>E2*K3</f>
        <v>1.0175952121383374</v>
      </c>
      <c r="L4" s="18">
        <f>F2*L3</f>
        <v>1.0134547716877216</v>
      </c>
      <c r="O4" s="8">
        <f>O2/((O3)^(1/2))</f>
        <v>0.29295774853081186</v>
      </c>
      <c r="R4" t="s">
        <v>406</v>
      </c>
    </row>
    <row r="5" spans="2:22">
      <c r="B5" t="s">
        <v>55</v>
      </c>
      <c r="D5" s="10">
        <f>AVERAGE('SA data'!E42:E137)/AVERAGE('SA data'!$A$42:$A$137)</f>
        <v>0.74877771256290682</v>
      </c>
      <c r="E5" s="10">
        <f>AVERAGE('SA data'!E78:E137)/AVERAGE('SA data'!$A$78:$A$137)</f>
        <v>0.70384791608396247</v>
      </c>
      <c r="F5" s="10">
        <v>0.7</v>
      </c>
      <c r="I5" t="s">
        <v>86</v>
      </c>
      <c r="J5" s="18">
        <f>D3*J3</f>
        <v>0.3331059755599392</v>
      </c>
      <c r="K5" s="18">
        <f>ss!E3*K3</f>
        <v>0.34958030660470724</v>
      </c>
      <c r="L5" s="18">
        <f>F3*L3</f>
        <v>0.30403643150631654</v>
      </c>
      <c r="N5" s="8"/>
      <c r="O5" s="8"/>
      <c r="R5" t="s">
        <v>407</v>
      </c>
    </row>
    <row r="6" spans="2:22">
      <c r="B6" t="s">
        <v>56</v>
      </c>
      <c r="D6" s="10">
        <f>AVERAGE('SA data'!F42:F137)/AVERAGE('SA data'!$A$42:$A$137)</f>
        <v>0.64610633219158653</v>
      </c>
      <c r="E6" s="10">
        <f>AVERAGE('SA data'!F78:F137)/AVERAGE('SA data'!$A$78:$A$137)</f>
        <v>0.6322930924988357</v>
      </c>
      <c r="F6" s="10">
        <v>0.65</v>
      </c>
      <c r="G6" s="10"/>
      <c r="I6" t="s">
        <v>87</v>
      </c>
      <c r="J6" s="18">
        <f>D13*J3</f>
        <v>8.0507721726973097E-2</v>
      </c>
      <c r="K6" s="18">
        <f>E13*K3</f>
        <v>7.1889256492129225E-2</v>
      </c>
      <c r="L6" s="18">
        <f>F13*L3</f>
        <v>6.7563651445848111E-2</v>
      </c>
      <c r="R6" t="s">
        <v>408</v>
      </c>
    </row>
    <row r="7" spans="2:22">
      <c r="B7" t="s">
        <v>58</v>
      </c>
      <c r="D7" s="17">
        <f>D2+D3+D13+D4+D5</f>
        <v>1.6461063321915868</v>
      </c>
      <c r="E7" s="17">
        <f>E2+E3+E13+E4+E5</f>
        <v>1.6322930924988355</v>
      </c>
      <c r="F7" s="17">
        <f>F2+F3+F13+F4+F5</f>
        <v>1.65</v>
      </c>
      <c r="I7" t="s">
        <v>88</v>
      </c>
      <c r="J7" s="18">
        <f>D4*J3</f>
        <v>0.22228130371458696</v>
      </c>
      <c r="K7" s="18">
        <f>E4*K3</f>
        <v>0.23369575651291516</v>
      </c>
      <c r="L7" s="18">
        <f>F4*L3</f>
        <v>0.21958186719900635</v>
      </c>
      <c r="O7">
        <f>13333*5</f>
        <v>66665</v>
      </c>
      <c r="P7" s="8"/>
      <c r="Q7" s="8"/>
      <c r="R7" s="8" t="s">
        <v>409</v>
      </c>
    </row>
    <row r="8" spans="2:22">
      <c r="B8" t="s">
        <v>59</v>
      </c>
      <c r="D8" s="17">
        <f>1/D7</f>
        <v>0.60749416999606809</v>
      </c>
      <c r="E8" s="17">
        <f>1/E7</f>
        <v>0.61263507429852915</v>
      </c>
      <c r="F8" s="17">
        <f>1/F7</f>
        <v>0.60606060606060608</v>
      </c>
      <c r="G8" s="17"/>
      <c r="I8" t="s">
        <v>89</v>
      </c>
      <c r="J8" s="18">
        <f>D5*J3</f>
        <v>1.3187609929450441</v>
      </c>
      <c r="K8" s="18">
        <f>E5*K3</f>
        <v>1.2681082785358662</v>
      </c>
      <c r="L8" s="18">
        <f>F5*L3</f>
        <v>1.1823639003023418</v>
      </c>
      <c r="R8" t="s">
        <v>410</v>
      </c>
    </row>
    <row r="9" spans="2:22">
      <c r="G9" s="17"/>
      <c r="I9" t="s">
        <v>90</v>
      </c>
      <c r="J9" s="18">
        <f>D6*J3</f>
        <v>1.1379342812870827</v>
      </c>
      <c r="K9" s="18">
        <f>E6*K3</f>
        <v>1.1391894281934174</v>
      </c>
      <c r="L9" s="18">
        <f>F6*L3</f>
        <v>1.0979093359950318</v>
      </c>
      <c r="R9" t="s">
        <v>411</v>
      </c>
    </row>
    <row r="10" spans="2:22">
      <c r="G10" s="17"/>
      <c r="I10" t="s">
        <v>91</v>
      </c>
      <c r="J10" s="18">
        <f>D51*J3</f>
        <v>11.103532518664631</v>
      </c>
      <c r="K10" s="18">
        <f>E51*K3</f>
        <v>11.652676886823564</v>
      </c>
      <c r="L10" s="18">
        <f>F51*L3</f>
        <v>10.13454771687721</v>
      </c>
      <c r="R10" t="s">
        <v>412</v>
      </c>
    </row>
    <row r="11" spans="2:22">
      <c r="G11" s="10"/>
      <c r="H11" s="27"/>
      <c r="I11" t="s">
        <v>92</v>
      </c>
      <c r="J11" s="18">
        <f>D55*J3</f>
        <v>1.1741455181504674</v>
      </c>
      <c r="K11" s="18">
        <f>E55*K3</f>
        <v>1.2011195880603585</v>
      </c>
      <c r="L11" s="18">
        <f>F55*L3</f>
        <v>1.1260608574308018</v>
      </c>
      <c r="R11" t="s">
        <v>413</v>
      </c>
    </row>
    <row r="12" spans="2:22">
      <c r="B12" t="s">
        <v>175</v>
      </c>
      <c r="D12" s="10">
        <f>AVERAGE('SA data'!I42:I137)/AVERAGE('SA data'!$A$42:$A$137)</f>
        <v>0.11441126678070444</v>
      </c>
      <c r="E12" s="10">
        <f>AVERAGE('SA data'!I78:I137)/AVERAGE('SA data'!$A$78:$A$137)</f>
        <v>0.1116033010427257</v>
      </c>
      <c r="F12" s="8">
        <v>0.1</v>
      </c>
      <c r="H12" s="27"/>
      <c r="I12" t="s">
        <v>163</v>
      </c>
      <c r="J12" s="18">
        <f>D26*J3</f>
        <v>0.38708260924660742</v>
      </c>
      <c r="K12" s="18">
        <f>E26*K3</f>
        <v>0.39088480389875496</v>
      </c>
      <c r="L12" s="18">
        <f>F26*L3</f>
        <v>0.34626371365997149</v>
      </c>
    </row>
    <row r="13" spans="2:22">
      <c r="B13" t="s">
        <v>186</v>
      </c>
      <c r="D13" s="10">
        <f>AVERAGE('SA data'!J42:J137)/AVERAGE('SA data'!$A$42:$A$137)</f>
        <v>4.5711382154056526E-2</v>
      </c>
      <c r="E13" s="10">
        <f>AVERAGE('SA data'!J78:J137)/AVERAGE('SA data'!$A$78:$A$137)</f>
        <v>3.9901248361245138E-2</v>
      </c>
      <c r="F13" s="39">
        <v>0.04</v>
      </c>
      <c r="G13" s="27"/>
      <c r="H13" s="27"/>
      <c r="I13" t="s">
        <v>93</v>
      </c>
      <c r="J13" s="18">
        <f>D27*J3</f>
        <v>0.2903119569349556</v>
      </c>
      <c r="K13" s="18">
        <f>E27*K3</f>
        <v>0.29316360292406618</v>
      </c>
      <c r="L13" s="18">
        <f>F27*L3</f>
        <v>0.25969778524497866</v>
      </c>
    </row>
    <row r="14" spans="2:22">
      <c r="B14" t="s">
        <v>61</v>
      </c>
      <c r="D14" s="8">
        <f>AVERAGE('SA data'!K2:K137)/AVERAGE('SA data'!$A$2:$A$137)</f>
        <v>3.7304252916998605E-2</v>
      </c>
      <c r="E14" s="10">
        <f>AVERAGE('SA data'!K78:K137)/AVERAGE('SA data'!$A$78:$A$137)</f>
        <v>4.3951100069758713E-2</v>
      </c>
      <c r="F14" s="8">
        <v>4.4999999999999998E-2</v>
      </c>
      <c r="G14" s="27"/>
      <c r="H14" s="27"/>
      <c r="I14" t="s">
        <v>160</v>
      </c>
      <c r="J14" s="18">
        <f>D29*J3</f>
        <v>9.6770652311651856E-2</v>
      </c>
      <c r="K14" s="18">
        <f>E29*K3</f>
        <v>9.7721200974688741E-2</v>
      </c>
      <c r="L14" s="18">
        <f>F29*L3</f>
        <v>8.6565928414992874E-2</v>
      </c>
      <c r="N14" s="8"/>
    </row>
    <row r="15" spans="2:22">
      <c r="B15" t="s">
        <v>167</v>
      </c>
      <c r="D15" s="8">
        <f>AVERAGE('SA data'!L2:L137)/AVERAGE('SA data'!$A$2:$A$137)</f>
        <v>2.2354265679811865E-2</v>
      </c>
      <c r="E15" s="8">
        <f>AVERAGE('SA data'!L78:L137)/AVERAGE('SA data'!$A$78:$A$137)</f>
        <v>2.1500157305388189E-2</v>
      </c>
      <c r="F15" s="8">
        <v>0.02</v>
      </c>
      <c r="G15" s="27"/>
      <c r="H15" s="27"/>
      <c r="I15" t="s">
        <v>161</v>
      </c>
      <c r="J15" s="18">
        <f>D30*J3</f>
        <v>0.19354130462330371</v>
      </c>
      <c r="K15" s="18">
        <f>E30*K3</f>
        <v>0.19544240194937748</v>
      </c>
      <c r="L15" s="18">
        <f>F30*L3</f>
        <v>0.17313185682998575</v>
      </c>
      <c r="N15" s="8"/>
    </row>
    <row r="16" spans="2:22">
      <c r="B16" t="s">
        <v>62</v>
      </c>
      <c r="D16" s="31">
        <f>D15/(D49-1)</f>
        <v>2.5483862874985448</v>
      </c>
      <c r="E16" s="31">
        <f>E15/(E49-1)</f>
        <v>2.4510179328142461</v>
      </c>
      <c r="F16" s="31">
        <f t="shared" ref="F16" si="0">F15/(F49-1)</f>
        <v>2.6600000000000592</v>
      </c>
      <c r="G16" s="10">
        <f>F16/4</f>
        <v>0.6650000000000148</v>
      </c>
      <c r="I16" t="s">
        <v>162</v>
      </c>
      <c r="J16" s="18">
        <f>D28*J3</f>
        <v>9.6770652311651856E-2</v>
      </c>
      <c r="K16" s="18">
        <f>E28*K3</f>
        <v>9.7721200974688741E-2</v>
      </c>
      <c r="L16" s="18">
        <f>F28*L3</f>
        <v>8.6565928414992874E-2</v>
      </c>
      <c r="Q16" s="82" t="e">
        <f>T16/$U$19</f>
        <v>#DIV/0!</v>
      </c>
      <c r="R16" t="s">
        <v>175</v>
      </c>
      <c r="T16" s="72">
        <f>'SA data'!I167</f>
        <v>0</v>
      </c>
      <c r="V16" s="7"/>
    </row>
    <row r="17" spans="2:25">
      <c r="B17" t="s">
        <v>164</v>
      </c>
      <c r="D17" s="24">
        <f>D18+D21</f>
        <v>0.18366003906834033</v>
      </c>
      <c r="E17" s="24">
        <f>E18+E21</f>
        <v>0.1733532110854229</v>
      </c>
      <c r="F17" s="24">
        <f t="shared" ref="F17" si="1">F12+F13+F14+F15</f>
        <v>0.20499999999999999</v>
      </c>
      <c r="G17" s="10"/>
      <c r="I17" t="s">
        <v>94</v>
      </c>
      <c r="J17" s="18">
        <f>D14*J3</f>
        <v>6.5700932055668126E-2</v>
      </c>
      <c r="K17" s="18">
        <f>E14*K3</f>
        <v>7.918579081588227E-2</v>
      </c>
      <c r="L17" s="18">
        <f>F14*L3</f>
        <v>7.6009107876579121E-2</v>
      </c>
      <c r="Q17" s="82" t="e">
        <f t="shared" ref="Q17:Q19" si="2">T17/$U$19</f>
        <v>#DIV/0!</v>
      </c>
      <c r="R17" t="s">
        <v>186</v>
      </c>
      <c r="T17" s="72">
        <f>'SA data'!J167</f>
        <v>0</v>
      </c>
    </row>
    <row r="18" spans="2:25">
      <c r="B18" t="s">
        <v>60</v>
      </c>
      <c r="D18" s="83">
        <f>D19+D20</f>
        <v>0.13565497830147108</v>
      </c>
      <c r="E18" s="83">
        <f>E19+E20</f>
        <v>0.1268514551505126</v>
      </c>
      <c r="F18" s="71">
        <f>0.75*F17</f>
        <v>0.15375</v>
      </c>
      <c r="G18" s="10"/>
      <c r="I18" t="s">
        <v>95</v>
      </c>
      <c r="J18" s="18">
        <f>ss!D16*J3</f>
        <v>4.4882645069737874</v>
      </c>
      <c r="K18" s="18">
        <f>ss!E16*K3</f>
        <v>4.4159484746855977</v>
      </c>
      <c r="L18" s="18">
        <f>F16*L3</f>
        <v>4.4929828211489991</v>
      </c>
      <c r="Q18" s="82" t="e">
        <f t="shared" si="2"/>
        <v>#DIV/0!</v>
      </c>
      <c r="R18" t="s">
        <v>61</v>
      </c>
      <c r="T18" s="72">
        <f>'SA data'!K167</f>
        <v>0</v>
      </c>
    </row>
    <row r="19" spans="2:25">
      <c r="B19" t="s">
        <v>157</v>
      </c>
      <c r="D19" s="8">
        <f>AVERAGE('SA data'!O2:O137)/AVERAGE('SA data'!$A$2:$A$137)</f>
        <v>4.0917784039358591E-2</v>
      </c>
      <c r="E19" s="10">
        <f>AVERAGE('SA data'!O78:O137)/AVERAGE('SA data'!$A$78:$A$137)</f>
        <v>4.11058241593057E-2</v>
      </c>
      <c r="F19" s="71">
        <f>(1/3)*F18</f>
        <v>5.1249999999999997E-2</v>
      </c>
      <c r="G19" s="10"/>
      <c r="I19" t="s">
        <v>12</v>
      </c>
      <c r="J19" s="18"/>
      <c r="K19" s="18">
        <f>E32*K3</f>
        <v>8.037401523198394</v>
      </c>
      <c r="L19" s="18">
        <f>F32*L3</f>
        <v>7.5164562233506018</v>
      </c>
      <c r="Q19" s="82" t="e">
        <f t="shared" si="2"/>
        <v>#DIV/0!</v>
      </c>
      <c r="R19" t="s">
        <v>167</v>
      </c>
      <c r="T19" s="72">
        <f>'SA data'!L167</f>
        <v>0</v>
      </c>
      <c r="U19" s="8">
        <f>T16+T17+T18+T19</f>
        <v>0</v>
      </c>
      <c r="W19" t="s">
        <v>62</v>
      </c>
      <c r="X19" s="72">
        <f>T19/(F49-1)</f>
        <v>0</v>
      </c>
      <c r="Y19">
        <f>X19/4</f>
        <v>0</v>
      </c>
    </row>
    <row r="20" spans="2:25">
      <c r="B20" t="s">
        <v>158</v>
      </c>
      <c r="D20" s="8">
        <f>AVERAGE('SA data'!P2:P137)/AVERAGE('SA data'!$A$2:$A$137)</f>
        <v>9.4737194262112481E-2</v>
      </c>
      <c r="E20" s="10">
        <f>AVERAGE('SA data'!P78:P137)/AVERAGE('SA data'!$A$78:$A$137)</f>
        <v>8.5745630991206898E-2</v>
      </c>
      <c r="F20" s="71">
        <f>(2/3)*F18</f>
        <v>0.10249999999999999</v>
      </c>
      <c r="G20" s="18"/>
      <c r="I20" t="s">
        <v>96</v>
      </c>
      <c r="J20" s="18"/>
      <c r="K20" s="18">
        <f>ss!E33*K3</f>
        <v>1.4450970432748322</v>
      </c>
      <c r="L20" s="18">
        <f>F33*L3</f>
        <v>1.3512730289169621</v>
      </c>
      <c r="Q20" s="8"/>
    </row>
    <row r="21" spans="2:25">
      <c r="B21" t="s">
        <v>159</v>
      </c>
      <c r="D21" s="8">
        <f>AVERAGE('SA data'!Q2:Q137)/AVERAGE('SA data'!$A$2:$A$137)</f>
        <v>4.8005060766869258E-2</v>
      </c>
      <c r="E21" s="10">
        <f>AVERAGE('SA data'!Q78:Q137)/AVERAGE('SA data'!$A$78:$A$137)</f>
        <v>4.6501755934910308E-2</v>
      </c>
      <c r="F21" s="71">
        <f>0.25*F17</f>
        <v>5.1249999999999997E-2</v>
      </c>
      <c r="G21" s="10"/>
      <c r="I21" t="s">
        <v>97</v>
      </c>
      <c r="J21" s="18"/>
      <c r="K21" s="18">
        <f>ss!E34*K3</f>
        <v>6.5923044799235626</v>
      </c>
      <c r="L21" s="18">
        <f>F34*L3</f>
        <v>6.1651831944336406</v>
      </c>
      <c r="Q21" s="82" t="e">
        <f>V21/$U$19</f>
        <v>#DIV/0!</v>
      </c>
      <c r="R21" t="s">
        <v>414</v>
      </c>
      <c r="T21" s="81">
        <f>T22+T25</f>
        <v>0</v>
      </c>
      <c r="V21" s="72">
        <f>U19</f>
        <v>0</v>
      </c>
    </row>
    <row r="22" spans="2:25">
      <c r="G22" s="10"/>
      <c r="I22" t="s">
        <v>142</v>
      </c>
      <c r="K22" s="18">
        <f>ss!E35*K3</f>
        <v>1.0702494522926735</v>
      </c>
      <c r="L22" s="18">
        <f>F35*L3</f>
        <v>1.0134547716877218</v>
      </c>
      <c r="Q22" s="82" t="e">
        <f t="shared" ref="Q22:Q25" si="3">V22/$U$19</f>
        <v>#DIV/0!</v>
      </c>
      <c r="R22" t="s">
        <v>60</v>
      </c>
      <c r="T22" s="7">
        <f>T23+T24</f>
        <v>0</v>
      </c>
      <c r="V22" s="72" t="e">
        <f>T22/T21*V21</f>
        <v>#DIV/0!</v>
      </c>
    </row>
    <row r="23" spans="2:25">
      <c r="G23" s="10"/>
      <c r="I23" t="s">
        <v>123</v>
      </c>
      <c r="K23" s="18">
        <f>ss!E36*K3</f>
        <v>4.497979789539853</v>
      </c>
      <c r="L23" s="18">
        <f>F36*L3</f>
        <v>4.2227282153655068</v>
      </c>
      <c r="Q23" s="82" t="e">
        <f t="shared" si="3"/>
        <v>#DIV/0!</v>
      </c>
      <c r="R23" t="s">
        <v>157</v>
      </c>
      <c r="T23" s="7">
        <f>'SA data'!O167</f>
        <v>0</v>
      </c>
      <c r="V23" s="72" t="e">
        <f>T23/T22*V22</f>
        <v>#DIV/0!</v>
      </c>
    </row>
    <row r="24" spans="2:25">
      <c r="G24" s="10"/>
      <c r="I24" t="s">
        <v>98</v>
      </c>
      <c r="K24" s="18">
        <f>ss!E37*K3</f>
        <v>1.4515888102245778</v>
      </c>
      <c r="L24" s="18">
        <f>F37*L3</f>
        <v>1.3512730289169621</v>
      </c>
      <c r="Q24" s="82" t="e">
        <f t="shared" si="3"/>
        <v>#DIV/0!</v>
      </c>
      <c r="R24" t="s">
        <v>158</v>
      </c>
      <c r="T24" s="7">
        <f>'SA data'!P167</f>
        <v>0</v>
      </c>
      <c r="V24" s="72" t="e">
        <f>T24/T22*V22</f>
        <v>#DIV/0!</v>
      </c>
    </row>
    <row r="25" spans="2:25">
      <c r="G25" s="18"/>
      <c r="I25" t="s">
        <v>99</v>
      </c>
      <c r="K25" s="18">
        <f>ss!E38*K3</f>
        <v>0.49723630402405872</v>
      </c>
      <c r="L25" s="18">
        <f>F38*L3</f>
        <v>0.5067273858438609</v>
      </c>
      <c r="Q25" s="82" t="e">
        <f t="shared" si="3"/>
        <v>#DIV/0!</v>
      </c>
      <c r="R25" t="s">
        <v>159</v>
      </c>
      <c r="T25" s="7">
        <f>'SA data'!Q167</f>
        <v>0</v>
      </c>
      <c r="U25" s="7">
        <f>T22+T25</f>
        <v>0</v>
      </c>
      <c r="V25" s="72" t="e">
        <f>T25/T21*V21</f>
        <v>#DIV/0!</v>
      </c>
    </row>
    <row r="26" spans="2:25">
      <c r="B26" t="s">
        <v>164</v>
      </c>
      <c r="D26" s="26">
        <f>ss!D12+D13+D14+D15</f>
        <v>0.21978116753157143</v>
      </c>
      <c r="E26" s="26">
        <f>E12+E13+E14+E15</f>
        <v>0.21695580677911774</v>
      </c>
      <c r="F26" s="26">
        <f>F12+F13+F14+F15</f>
        <v>0.20499999999999999</v>
      </c>
      <c r="G26" s="10"/>
      <c r="I26" t="s">
        <v>144</v>
      </c>
      <c r="K26" s="18">
        <f>ss!E39*K3</f>
        <v>9.7400643154073894</v>
      </c>
      <c r="L26" s="18">
        <f>F39*L3</f>
        <v>9.1210929451894955</v>
      </c>
      <c r="U26" s="7">
        <f>U25-U19</f>
        <v>0</v>
      </c>
    </row>
    <row r="27" spans="2:25">
      <c r="B27" t="s">
        <v>60</v>
      </c>
      <c r="D27" s="26">
        <f>0.75*D26</f>
        <v>0.16483587564867858</v>
      </c>
      <c r="E27" s="26">
        <f>0.75*E26</f>
        <v>0.16271685508433831</v>
      </c>
      <c r="F27" s="26">
        <f>0.75*F26</f>
        <v>0.15375</v>
      </c>
      <c r="I27" t="s">
        <v>145</v>
      </c>
      <c r="K27" s="18">
        <f>E41*K3</f>
        <v>0</v>
      </c>
      <c r="L27" s="18">
        <f>F41*L3</f>
        <v>0</v>
      </c>
    </row>
    <row r="28" spans="2:25">
      <c r="B28" t="s">
        <v>159</v>
      </c>
      <c r="D28" s="26">
        <f>0.25*D26</f>
        <v>5.4945291882892856E-2</v>
      </c>
      <c r="E28" s="26">
        <f t="shared" ref="E28" si="4">0.25*E26</f>
        <v>5.4238951694779436E-2</v>
      </c>
      <c r="F28" s="26">
        <f t="shared" ref="F28" si="5">0.25*F26</f>
        <v>5.1249999999999997E-2</v>
      </c>
      <c r="G28" s="17"/>
      <c r="I28" t="s">
        <v>146</v>
      </c>
      <c r="K28" s="18">
        <f>E42*K3</f>
        <v>0</v>
      </c>
      <c r="L28" s="18">
        <f>F42*L3</f>
        <v>0</v>
      </c>
    </row>
    <row r="29" spans="2:25">
      <c r="B29" t="s">
        <v>157</v>
      </c>
      <c r="D29" s="26">
        <f>(1/3)*D27</f>
        <v>5.4945291882892856E-2</v>
      </c>
      <c r="E29" s="26">
        <f t="shared" ref="E29" si="6">(1/3)*E27</f>
        <v>5.4238951694779436E-2</v>
      </c>
      <c r="F29" s="26">
        <f t="shared" ref="F29" si="7">(1/3)*F27</f>
        <v>5.1249999999999997E-2</v>
      </c>
      <c r="G29" s="8"/>
      <c r="I29" t="s">
        <v>147</v>
      </c>
      <c r="K29" s="18">
        <f>ss!E40*K3</f>
        <v>1.91674133537481</v>
      </c>
      <c r="L29" s="18">
        <f>F40*L3</f>
        <v>1.7735458504535129</v>
      </c>
    </row>
    <row r="30" spans="2:25">
      <c r="B30" t="s">
        <v>158</v>
      </c>
      <c r="D30" s="26">
        <f>(2/3)*D27</f>
        <v>0.10989058376578571</v>
      </c>
      <c r="E30" s="26">
        <f t="shared" ref="E30" si="8">(2/3)*E27</f>
        <v>0.10847790338955887</v>
      </c>
      <c r="F30" s="26">
        <f t="shared" ref="F30" si="9">(2/3)*F27</f>
        <v>0.10249999999999999</v>
      </c>
      <c r="G30" s="17"/>
      <c r="I30" t="s">
        <v>148</v>
      </c>
      <c r="K30" s="18">
        <f>E44*K3</f>
        <v>1.8061948692636969</v>
      </c>
      <c r="L30" s="18">
        <f>F44*L3</f>
        <v>1.6933245976403033</v>
      </c>
      <c r="T30" s="7"/>
    </row>
    <row r="31" spans="2:25">
      <c r="G31" s="8"/>
      <c r="Q31" t="s">
        <v>418</v>
      </c>
      <c r="R31">
        <f>F12*L3</f>
        <v>0.16890912861462026</v>
      </c>
    </row>
    <row r="32" spans="2:25">
      <c r="B32" t="s">
        <v>63</v>
      </c>
      <c r="E32" s="24">
        <f>ss!E34+ss!E33</f>
        <v>4.4610609429699855</v>
      </c>
      <c r="F32" s="24">
        <f>F34+F33</f>
        <v>4.45</v>
      </c>
      <c r="G32" s="17"/>
      <c r="I32" t="s">
        <v>108</v>
      </c>
      <c r="J32" s="17">
        <f>(J11*D54)/(J4*D62)</f>
        <v>1.2431442973958227</v>
      </c>
      <c r="K32" s="17">
        <f>(K11*E54)/(K4*E62)</f>
        <v>1.1803510607487722</v>
      </c>
      <c r="L32" s="17">
        <f>(L11*F54)/(L4*F62)</f>
        <v>1.1111111111111112</v>
      </c>
      <c r="Q32" t="s">
        <v>419</v>
      </c>
      <c r="R32">
        <f>F13*L3</f>
        <v>6.7563651445848111E-2</v>
      </c>
    </row>
    <row r="33" spans="2:25">
      <c r="B33" t="s">
        <v>64</v>
      </c>
      <c r="E33" s="8">
        <f>AVERAGE('SA data'!AJ78:AJ137)/AVERAGE('SA data'!A78:A137)</f>
        <v>0.80208335491859084</v>
      </c>
      <c r="F33" s="8">
        <f>MROUND(ss!E33,0.05)</f>
        <v>0.8</v>
      </c>
      <c r="G33" s="17"/>
      <c r="I33" t="s">
        <v>101</v>
      </c>
      <c r="J33" s="17">
        <f>J13/J4</f>
        <v>0.30737216822835262</v>
      </c>
      <c r="K33" s="17">
        <f>K13/K4</f>
        <v>0.28809451875075442</v>
      </c>
      <c r="L33" s="17">
        <f>L13/L4</f>
        <v>0.25625000000000003</v>
      </c>
      <c r="Q33" t="s">
        <v>94</v>
      </c>
      <c r="R33">
        <f>F14*L3</f>
        <v>7.6009107876579121E-2</v>
      </c>
    </row>
    <row r="34" spans="2:25">
      <c r="B34" t="s">
        <v>65</v>
      </c>
      <c r="E34" s="8">
        <f>AVERAGE('SA data'!AK78:AK137)/AVERAGE('SA data'!A78:A137)</f>
        <v>3.6589775880513948</v>
      </c>
      <c r="F34" s="8">
        <f>MROUND(ss!E34,0.05)</f>
        <v>3.6500000000000004</v>
      </c>
      <c r="G34" s="8"/>
      <c r="I34" t="s">
        <v>168</v>
      </c>
      <c r="J34" s="17">
        <f>J14/J4</f>
        <v>0.10245738940945086</v>
      </c>
      <c r="K34" s="17">
        <f t="shared" ref="K34:L34" si="10">K14/K4</f>
        <v>9.6031506250251489E-2</v>
      </c>
      <c r="L34" s="17">
        <f t="shared" si="10"/>
        <v>8.5416666666666655E-2</v>
      </c>
      <c r="Q34" t="s">
        <v>160</v>
      </c>
      <c r="R34">
        <f>F19*L3</f>
        <v>8.6565928414992874E-2</v>
      </c>
    </row>
    <row r="35" spans="2:25">
      <c r="B35" t="s">
        <v>143</v>
      </c>
      <c r="E35" s="8">
        <f>AVERAGE('SA data'!AL78:AL137)/AVERAGE('SA data'!A78:A137)</f>
        <v>0.59402880608581643</v>
      </c>
      <c r="F35" s="8">
        <f>MROUND(ss!E35,0.05)</f>
        <v>0.60000000000000009</v>
      </c>
      <c r="G35" s="8"/>
      <c r="I35" t="s">
        <v>102</v>
      </c>
      <c r="J35" s="17">
        <f>J17/J4</f>
        <v>6.9561853923567465E-2</v>
      </c>
      <c r="K35" s="17">
        <f>K17/K4</f>
        <v>7.7816591382622702E-2</v>
      </c>
      <c r="L35" s="17">
        <f>L17/L4</f>
        <v>7.4999999999999997E-2</v>
      </c>
      <c r="Q35" t="s">
        <v>161</v>
      </c>
      <c r="R35">
        <f>F20*L3</f>
        <v>0.17313185682998575</v>
      </c>
    </row>
    <row r="36" spans="2:25">
      <c r="B36" t="s">
        <v>121</v>
      </c>
      <c r="E36" s="8">
        <f>AVERAGE('SA data'!AM78:AM137)/AVERAGE('SA data'!A78:A137)</f>
        <v>2.4965484060325562</v>
      </c>
      <c r="F36" s="8">
        <f>MROUND(ss!E36,0.05)</f>
        <v>2.5</v>
      </c>
      <c r="G36" s="17"/>
      <c r="Q36" t="s">
        <v>162</v>
      </c>
      <c r="R36">
        <f>F21*L3</f>
        <v>8.6565928414992874E-2</v>
      </c>
    </row>
    <row r="37" spans="2:25">
      <c r="B37" t="s">
        <v>66</v>
      </c>
      <c r="E37" s="8">
        <f>AVERAGE('SA data'!AN78:AN137)/AVERAGE('SA data'!$A78:$A137)</f>
        <v>0.80568653038603333</v>
      </c>
      <c r="F37" s="8">
        <f>MROUND(ss!E37,0.05)</f>
        <v>0.8</v>
      </c>
      <c r="G37" s="17"/>
      <c r="I37" t="s">
        <v>103</v>
      </c>
      <c r="J37" s="17"/>
      <c r="K37" s="17">
        <f>K3/K24</f>
        <v>1.2411775079829921</v>
      </c>
      <c r="L37" s="17">
        <f>L3/L24</f>
        <v>1.25</v>
      </c>
      <c r="Q37" t="s">
        <v>420</v>
      </c>
      <c r="R37">
        <f>R34+R35+R36</f>
        <v>0.34626371365997149</v>
      </c>
      <c r="T37">
        <f>R31/R37</f>
        <v>0.48780487804878053</v>
      </c>
      <c r="U37">
        <f>R32/R37</f>
        <v>0.19512195121951223</v>
      </c>
      <c r="V37">
        <f>R33/R37</f>
        <v>0.21951219512195125</v>
      </c>
      <c r="W37">
        <f>R34/R37</f>
        <v>0.25</v>
      </c>
      <c r="X37">
        <f>R35/R37</f>
        <v>0.5</v>
      </c>
      <c r="Y37">
        <f>R36/R37</f>
        <v>0.25</v>
      </c>
    </row>
    <row r="38" spans="2:25">
      <c r="B38" t="s">
        <v>67</v>
      </c>
      <c r="E38" s="8">
        <f>AVERAGE('SA data'!AO78:AO137)/AVERAGE('SA data'!$A78:$A137)</f>
        <v>0.27598489995878284</v>
      </c>
      <c r="F38" s="8">
        <f>MROUND(ss!E38,0.05)</f>
        <v>0.30000000000000004</v>
      </c>
      <c r="G38" s="17"/>
      <c r="I38" t="s">
        <v>110</v>
      </c>
      <c r="J38" s="17"/>
      <c r="K38" s="17">
        <f>(K11*E54)/K24</f>
        <v>0.82745167198866132</v>
      </c>
      <c r="L38" s="17">
        <f>(L11*F54)/L24</f>
        <v>0.83333333333333337</v>
      </c>
    </row>
    <row r="39" spans="2:25">
      <c r="B39" t="s">
        <v>140</v>
      </c>
      <c r="E39" s="8">
        <f>AVERAGE('SA data'!AP78:AP137)/AVERAGE('SA data'!$A78:$A137)</f>
        <v>5.406103001581628</v>
      </c>
      <c r="F39" s="8">
        <f>MROUND(ss!E39,0.05)</f>
        <v>5.4</v>
      </c>
      <c r="G39" s="17"/>
      <c r="I39" t="s">
        <v>109</v>
      </c>
      <c r="J39" s="17"/>
      <c r="K39" s="17">
        <f>(E61*(K25+K26))/K24</f>
        <v>0.11475745479641429</v>
      </c>
      <c r="L39" s="17">
        <f>(F61*(L25+L26))/L24</f>
        <v>0.10700892857142741</v>
      </c>
    </row>
    <row r="40" spans="2:25">
      <c r="B40" t="s">
        <v>141</v>
      </c>
      <c r="E40" s="8">
        <f>AVERAGE('SA data'!AQ78:AQ137)/AVERAGE('SA data'!$A78:$A137)</f>
        <v>1.0638637231618662</v>
      </c>
      <c r="F40" s="8">
        <f>MROUND(ss!E40,0.05)</f>
        <v>1.05</v>
      </c>
      <c r="G40" s="8"/>
      <c r="J40" s="18"/>
      <c r="K40" s="18"/>
      <c r="L40" s="18"/>
    </row>
    <row r="41" spans="2:25">
      <c r="E41" s="8"/>
      <c r="F41" s="8"/>
      <c r="G41" s="8"/>
      <c r="I41" t="s">
        <v>104</v>
      </c>
      <c r="J41" s="8"/>
      <c r="K41" s="8">
        <f>K26/(K26+K25)</f>
        <v>0.95142896330696269</v>
      </c>
      <c r="L41" s="8">
        <f>L26/(L26+L25)</f>
        <v>0.94736842105263153</v>
      </c>
    </row>
    <row r="42" spans="2:25">
      <c r="E42" s="8"/>
      <c r="F42" s="8"/>
      <c r="G42" s="17"/>
      <c r="I42" t="s">
        <v>149</v>
      </c>
      <c r="J42" s="18"/>
      <c r="K42" s="18">
        <f>K26/(K26+K27)</f>
        <v>1</v>
      </c>
      <c r="L42" s="18">
        <f>L26/(L26+L27)</f>
        <v>1</v>
      </c>
    </row>
    <row r="43" spans="2:25">
      <c r="G43" s="8"/>
    </row>
    <row r="44" spans="2:25">
      <c r="B44" t="s">
        <v>417</v>
      </c>
      <c r="D44" s="80">
        <f>D49/D46</f>
        <v>1.0025062656641603</v>
      </c>
      <c r="E44" s="80">
        <f t="shared" ref="E44:F44" si="11">E49/E46</f>
        <v>1.0025062656641603</v>
      </c>
      <c r="F44" s="80">
        <f t="shared" si="11"/>
        <v>1.0025062656641603</v>
      </c>
      <c r="G44" s="17"/>
      <c r="I44" t="s">
        <v>124</v>
      </c>
      <c r="J44" s="8"/>
      <c r="K44" s="8">
        <f>K20/(K20+K21)</f>
        <v>0.17979654731741859</v>
      </c>
      <c r="L44" s="8">
        <f>L20/(L20+L21)</f>
        <v>0.17977528089887637</v>
      </c>
    </row>
    <row r="45" spans="2:25">
      <c r="I45" t="s">
        <v>125</v>
      </c>
      <c r="J45" s="8"/>
      <c r="K45" s="8">
        <f>K21/(K20+K21)</f>
        <v>0.82020345268258155</v>
      </c>
      <c r="L45" s="8">
        <f>L21/(L20+L21)</f>
        <v>0.8202247191011236</v>
      </c>
    </row>
    <row r="46" spans="2:25">
      <c r="B46" t="s">
        <v>68</v>
      </c>
      <c r="D46" s="8">
        <f>1+2.5/400</f>
        <v>1.0062500000000001</v>
      </c>
      <c r="E46" s="8">
        <f>1+2.5/400</f>
        <v>1.0062500000000001</v>
      </c>
      <c r="F46" s="8">
        <f>1+2/400</f>
        <v>1.0049999999999999</v>
      </c>
      <c r="J46" s="8"/>
      <c r="K46" s="8"/>
      <c r="L46" s="8"/>
    </row>
    <row r="47" spans="2:25">
      <c r="B47" t="s">
        <v>69</v>
      </c>
      <c r="D47" s="17">
        <f>D46</f>
        <v>1.0062500000000001</v>
      </c>
      <c r="E47" s="17">
        <f>E46</f>
        <v>1.0062500000000001</v>
      </c>
      <c r="F47" s="17">
        <f>F46</f>
        <v>1.0049999999999999</v>
      </c>
      <c r="I47" t="s">
        <v>105</v>
      </c>
      <c r="J47" s="8"/>
      <c r="K47" s="8">
        <f>K20/(K25+K26)</f>
        <v>0.14115996950718529</v>
      </c>
      <c r="L47" s="8">
        <f>L20/(L25+L26)</f>
        <v>0.14035087719298242</v>
      </c>
    </row>
    <row r="48" spans="2:25">
      <c r="B48" t="s">
        <v>70</v>
      </c>
      <c r="D48" s="8">
        <v>0.99750000000000005</v>
      </c>
      <c r="E48" s="8">
        <v>0.99750000000000005</v>
      </c>
      <c r="F48" s="8">
        <v>0.99750000000000005</v>
      </c>
      <c r="I48" t="s">
        <v>106</v>
      </c>
      <c r="J48" s="8"/>
      <c r="K48" s="8">
        <f>(K21/(K25+K26))</f>
        <v>0.64394948678274544</v>
      </c>
      <c r="L48" s="8">
        <f>(L21/(L25+L26))</f>
        <v>0.64035087719298245</v>
      </c>
    </row>
    <row r="49" spans="2:12">
      <c r="B49" t="s">
        <v>71</v>
      </c>
      <c r="D49" s="17">
        <f>D47/D48</f>
        <v>1.0087719298245614</v>
      </c>
      <c r="E49" s="17">
        <f>E47/E48</f>
        <v>1.0087719298245614</v>
      </c>
      <c r="F49" s="17">
        <f>F47/F48</f>
        <v>1.007518796992481</v>
      </c>
    </row>
    <row r="50" spans="2:12">
      <c r="B50" t="s">
        <v>72</v>
      </c>
      <c r="D50" s="8">
        <f>12/400</f>
        <v>0.03</v>
      </c>
      <c r="E50" s="8">
        <f>12/400</f>
        <v>0.03</v>
      </c>
      <c r="F50" s="8">
        <f>12/400</f>
        <v>0.03</v>
      </c>
      <c r="I50" t="s">
        <v>367</v>
      </c>
      <c r="K50">
        <v>0.7</v>
      </c>
      <c r="L50">
        <v>0.7</v>
      </c>
    </row>
    <row r="51" spans="2:12">
      <c r="B51" t="s">
        <v>73</v>
      </c>
      <c r="D51" s="17">
        <f>D3/(1-(1-D50))</f>
        <v>6.3044613278457966</v>
      </c>
      <c r="E51" s="17">
        <f>ss!E3/(1-(1-E50))</f>
        <v>6.4676751050470731</v>
      </c>
      <c r="F51" s="17">
        <f>F3/(1-(1-F50))</f>
        <v>5.9999999999999964</v>
      </c>
      <c r="I51" t="s">
        <v>13</v>
      </c>
      <c r="J51" s="8"/>
      <c r="K51" s="8">
        <f>K50*K4/K20</f>
        <v>0.49291959443955896</v>
      </c>
      <c r="L51" s="8">
        <f>L50*L4/L20</f>
        <v>0.52499999999999991</v>
      </c>
    </row>
    <row r="52" spans="2:12">
      <c r="B52" t="s">
        <v>74</v>
      </c>
      <c r="D52" s="17">
        <f>1/D48-(1-D50)</f>
        <v>3.2506265664160372E-2</v>
      </c>
      <c r="E52" s="17">
        <f>1/E48-(1-E50)</f>
        <v>3.2506265664160372E-2</v>
      </c>
      <c r="F52" s="17">
        <f>1/F48-(1-F50)</f>
        <v>3.2506265664160372E-2</v>
      </c>
      <c r="I52" t="s">
        <v>14</v>
      </c>
      <c r="J52" s="8"/>
      <c r="K52" s="8">
        <f>K5/K21</f>
        <v>5.3028543761795513E-2</v>
      </c>
      <c r="L52" s="8">
        <f>L5/L21</f>
        <v>4.9315068493150691E-2</v>
      </c>
    </row>
    <row r="53" spans="2:12">
      <c r="B53" t="s">
        <v>75</v>
      </c>
      <c r="D53" s="8">
        <f>2/3</f>
        <v>0.66666666666666663</v>
      </c>
      <c r="E53" s="8">
        <f>2/3</f>
        <v>0.66666666666666663</v>
      </c>
      <c r="F53" s="8">
        <f>2/3</f>
        <v>0.66666666666666663</v>
      </c>
    </row>
    <row r="54" spans="2:12">
      <c r="B54" t="s">
        <v>76</v>
      </c>
      <c r="D54" s="8">
        <v>1</v>
      </c>
      <c r="E54" s="8">
        <v>1</v>
      </c>
      <c r="F54" s="8">
        <v>1</v>
      </c>
    </row>
    <row r="55" spans="2:12">
      <c r="B55" t="s">
        <v>77</v>
      </c>
      <c r="D55" s="17">
        <f>D53</f>
        <v>0.66666666666666663</v>
      </c>
      <c r="E55" s="17">
        <f>E53</f>
        <v>0.66666666666666663</v>
      </c>
      <c r="F55" s="17">
        <f>F53</f>
        <v>0.66666666666666663</v>
      </c>
    </row>
    <row r="56" spans="2:12">
      <c r="B56" t="s">
        <v>78</v>
      </c>
      <c r="D56" s="17">
        <f>1/(1+D52*D51/D55)</f>
        <v>0.76487583558364769</v>
      </c>
      <c r="E56" s="17">
        <f>1/(1+E52*E51/E55)</f>
        <v>0.76024817517002286</v>
      </c>
      <c r="F56" s="17">
        <f>1/(1+F52*F51/F55)</f>
        <v>0.77366063637950122</v>
      </c>
    </row>
    <row r="57" spans="2:12">
      <c r="B57" t="s">
        <v>79</v>
      </c>
      <c r="D57" s="17">
        <f>D56/D53</f>
        <v>1.1473137533754716</v>
      </c>
      <c r="E57" s="17">
        <f>E56/E53</f>
        <v>1.1403722627550343</v>
      </c>
      <c r="F57" s="17">
        <f>F56/F53</f>
        <v>1.1604909545692519</v>
      </c>
    </row>
    <row r="58" spans="2:12">
      <c r="B58" t="s">
        <v>80</v>
      </c>
      <c r="D58" s="17">
        <f>1/D57</f>
        <v>0.87160116145904731</v>
      </c>
      <c r="E58" s="17">
        <f>1/E57</f>
        <v>0.8769066318608032</v>
      </c>
      <c r="F58" s="17">
        <f>1/F57</f>
        <v>0.86170426065162864</v>
      </c>
    </row>
    <row r="59" spans="2:12">
      <c r="B59" t="s">
        <v>81</v>
      </c>
      <c r="D59" s="8">
        <v>1.0049999999999999</v>
      </c>
      <c r="E59" s="8">
        <v>1.0049999999999999</v>
      </c>
      <c r="F59" s="8">
        <v>1.0049999999999999</v>
      </c>
    </row>
    <row r="60" spans="2:12">
      <c r="B60" t="s">
        <v>82</v>
      </c>
      <c r="D60" s="17">
        <f>D8*D59</f>
        <v>0.61053164084604838</v>
      </c>
      <c r="E60" s="17">
        <f>E8*E59</f>
        <v>0.61569824967002174</v>
      </c>
      <c r="F60" s="17">
        <f>F8*F59</f>
        <v>0.60909090909090902</v>
      </c>
    </row>
    <row r="61" spans="2:12">
      <c r="B61" t="s">
        <v>83</v>
      </c>
      <c r="D61" s="17">
        <f>D47/D48-1+3/400</f>
        <v>1.627192982456143E-2</v>
      </c>
      <c r="E61" s="17">
        <f>E47/E48-1+3/400</f>
        <v>1.627192982456143E-2</v>
      </c>
      <c r="F61" s="17">
        <f>F47/F48-1+3/400</f>
        <v>1.5018796992481036E-2</v>
      </c>
    </row>
    <row r="62" spans="2:12">
      <c r="B62" t="s">
        <v>100</v>
      </c>
      <c r="D62">
        <v>1</v>
      </c>
      <c r="E62">
        <v>1</v>
      </c>
      <c r="F6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A51F1-A768-49FC-839D-13CC4A5EE551}">
  <dimension ref="A1:CR419"/>
  <sheetViews>
    <sheetView zoomScale="80" zoomScaleNormal="80" workbookViewId="0">
      <pane xSplit="1" ySplit="2" topLeftCell="W137" activePane="bottomRight" state="frozen"/>
      <selection pane="topRight" activeCell="B1" sqref="B1"/>
      <selection pane="bottomLeft" activeCell="A2" sqref="A2"/>
      <selection pane="bottomRight" activeCell="AI154" sqref="AI154:AL154"/>
    </sheetView>
  </sheetViews>
  <sheetFormatPr defaultColWidth="9.08984375" defaultRowHeight="14.5"/>
  <cols>
    <col min="67" max="67" width="9.26953125" bestFit="1" customWidth="1"/>
    <col min="71" max="71" width="9.08984375" customWidth="1"/>
  </cols>
  <sheetData>
    <row r="1" spans="1:96">
      <c r="B1" s="115" t="s">
        <v>194</v>
      </c>
      <c r="C1" s="115"/>
      <c r="D1" s="115"/>
      <c r="E1" s="115"/>
      <c r="F1" s="115"/>
      <c r="G1" s="115"/>
      <c r="H1" s="115"/>
      <c r="I1" s="114" t="s">
        <v>195</v>
      </c>
      <c r="J1" s="114"/>
      <c r="K1" s="114"/>
      <c r="L1" s="114"/>
      <c r="M1" s="114"/>
      <c r="N1" s="114"/>
      <c r="O1" s="114"/>
      <c r="P1" s="113" t="s">
        <v>210</v>
      </c>
      <c r="Q1" s="113"/>
      <c r="R1" s="113"/>
      <c r="S1" s="113"/>
      <c r="T1" s="113"/>
      <c r="U1" s="113"/>
      <c r="W1" t="s">
        <v>194</v>
      </c>
      <c r="Z1">
        <v>1</v>
      </c>
      <c r="AA1">
        <v>5.8999999999999997E-2</v>
      </c>
      <c r="AB1">
        <v>2.7E-2</v>
      </c>
      <c r="AC1">
        <v>4.0000000000000001E-3</v>
      </c>
      <c r="AD1">
        <f>SUM(AA1:AC1)</f>
        <v>0.09</v>
      </c>
      <c r="AG1">
        <v>0.76700000000000002</v>
      </c>
      <c r="AH1">
        <f>Z1-AG1</f>
        <v>0.23299999999999998</v>
      </c>
      <c r="AJ1">
        <v>0.8</v>
      </c>
      <c r="AK1">
        <v>0.1</v>
      </c>
      <c r="AL1">
        <v>0.1</v>
      </c>
      <c r="AU1" s="115" t="s">
        <v>194</v>
      </c>
      <c r="AV1" s="115"/>
      <c r="AW1" s="115"/>
      <c r="AX1" s="115"/>
      <c r="AY1" s="115"/>
      <c r="AZ1" s="115"/>
      <c r="BA1" s="115"/>
      <c r="BB1" s="115"/>
      <c r="BD1" s="114" t="s">
        <v>195</v>
      </c>
      <c r="BE1" s="114"/>
      <c r="BF1" s="114"/>
      <c r="BG1" s="114"/>
      <c r="BH1" s="114"/>
      <c r="BI1" s="114"/>
      <c r="BJ1" s="114"/>
      <c r="BK1" s="114"/>
      <c r="BM1" s="113" t="s">
        <v>363</v>
      </c>
      <c r="BN1" s="113"/>
      <c r="BO1" s="113"/>
      <c r="BP1" s="113" t="s">
        <v>194</v>
      </c>
      <c r="BQ1" s="113"/>
      <c r="BR1" s="113"/>
      <c r="BS1" s="113"/>
      <c r="BT1" s="113"/>
      <c r="BU1" s="113"/>
      <c r="BV1" s="113"/>
      <c r="BW1" s="113"/>
      <c r="BX1" s="113"/>
      <c r="BY1" s="113"/>
      <c r="BZ1" s="114" t="s">
        <v>201</v>
      </c>
      <c r="CA1" s="114"/>
      <c r="CB1" s="114"/>
      <c r="CC1" s="114"/>
      <c r="CD1" s="114"/>
      <c r="CE1" s="114"/>
      <c r="CF1" s="114"/>
      <c r="CG1" s="114"/>
      <c r="CH1" s="114"/>
      <c r="CI1" s="114"/>
      <c r="CK1" s="114" t="s">
        <v>195</v>
      </c>
      <c r="CL1" s="114"/>
      <c r="CQ1" s="88" t="s">
        <v>432</v>
      </c>
      <c r="CR1" s="88" t="s">
        <v>433</v>
      </c>
    </row>
    <row r="2" spans="1:96" s="32" customFormat="1" ht="72.5">
      <c r="B2" s="32" t="s">
        <v>3</v>
      </c>
      <c r="C2" s="32" t="s">
        <v>203</v>
      </c>
      <c r="D2" s="32" t="s">
        <v>207</v>
      </c>
      <c r="E2" s="32" t="s">
        <v>197</v>
      </c>
      <c r="F2" s="32" t="s">
        <v>208</v>
      </c>
      <c r="G2" s="32" t="s">
        <v>209</v>
      </c>
      <c r="H2" s="32" t="s">
        <v>169</v>
      </c>
      <c r="I2" s="32" t="s">
        <v>3</v>
      </c>
      <c r="J2" s="32" t="s">
        <v>203</v>
      </c>
      <c r="K2" s="32" t="s">
        <v>207</v>
      </c>
      <c r="L2" s="32" t="s">
        <v>197</v>
      </c>
      <c r="M2" s="32" t="s">
        <v>208</v>
      </c>
      <c r="N2" s="32" t="s">
        <v>209</v>
      </c>
      <c r="O2" s="32" t="s">
        <v>169</v>
      </c>
      <c r="P2" s="32" t="s">
        <v>3</v>
      </c>
      <c r="Q2" s="32" t="s">
        <v>203</v>
      </c>
      <c r="R2" s="32" t="s">
        <v>207</v>
      </c>
      <c r="S2" s="32" t="s">
        <v>208</v>
      </c>
      <c r="T2" s="32" t="s">
        <v>209</v>
      </c>
      <c r="U2" s="32" t="s">
        <v>169</v>
      </c>
      <c r="W2" s="32" t="s">
        <v>211</v>
      </c>
      <c r="X2" s="32" t="s">
        <v>199</v>
      </c>
      <c r="Z2" s="32" t="s">
        <v>198</v>
      </c>
      <c r="AA2" s="32" t="s">
        <v>437</v>
      </c>
      <c r="AB2" s="32" t="s">
        <v>438</v>
      </c>
      <c r="AC2" s="32" t="s">
        <v>439</v>
      </c>
      <c r="AD2" s="32" t="s">
        <v>440</v>
      </c>
      <c r="AF2" s="32" t="s">
        <v>353</v>
      </c>
      <c r="AG2" s="32" t="s">
        <v>354</v>
      </c>
      <c r="AH2" s="32" t="s">
        <v>358</v>
      </c>
      <c r="AI2" s="32" t="s">
        <v>355</v>
      </c>
      <c r="AJ2" s="32" t="s">
        <v>356</v>
      </c>
      <c r="AK2" s="32" t="s">
        <v>466</v>
      </c>
      <c r="AL2" s="32" t="s">
        <v>426</v>
      </c>
      <c r="AN2" s="36" t="s">
        <v>11</v>
      </c>
      <c r="AO2" s="36" t="s">
        <v>192</v>
      </c>
      <c r="AP2" s="36" t="s">
        <v>118</v>
      </c>
      <c r="AQ2" s="36" t="s">
        <v>119</v>
      </c>
      <c r="AR2" s="36" t="s">
        <v>436</v>
      </c>
      <c r="AS2" s="32" t="s">
        <v>193</v>
      </c>
      <c r="AU2" s="2" t="s">
        <v>153</v>
      </c>
      <c r="AV2" s="2" t="s">
        <v>154</v>
      </c>
      <c r="AW2" s="2" t="s">
        <v>212</v>
      </c>
      <c r="AX2" s="2" t="s">
        <v>155</v>
      </c>
      <c r="AY2" s="2" t="s">
        <v>156</v>
      </c>
      <c r="AZ2" s="2" t="s">
        <v>174</v>
      </c>
      <c r="BA2" s="2" t="s">
        <v>177</v>
      </c>
      <c r="BB2" s="2" t="s">
        <v>187</v>
      </c>
      <c r="BC2" s="2" t="s">
        <v>170</v>
      </c>
      <c r="BD2" s="2" t="s">
        <v>153</v>
      </c>
      <c r="BE2" s="2" t="s">
        <v>154</v>
      </c>
      <c r="BF2" s="2" t="s">
        <v>212</v>
      </c>
      <c r="BG2" s="2" t="s">
        <v>155</v>
      </c>
      <c r="BH2" s="2" t="s">
        <v>156</v>
      </c>
      <c r="BI2" s="2" t="s">
        <v>174</v>
      </c>
      <c r="BJ2" s="2" t="s">
        <v>177</v>
      </c>
      <c r="BK2" s="2" t="s">
        <v>187</v>
      </c>
      <c r="BM2" s="32" t="s">
        <v>366</v>
      </c>
      <c r="BN2" s="32" t="s">
        <v>364</v>
      </c>
      <c r="BO2" s="32" t="s">
        <v>365</v>
      </c>
      <c r="BP2" s="36" t="s">
        <v>189</v>
      </c>
      <c r="BQ2" s="36" t="s">
        <v>202</v>
      </c>
      <c r="BR2" s="36" t="s">
        <v>188</v>
      </c>
      <c r="BS2" s="36" t="s">
        <v>200</v>
      </c>
      <c r="BT2" s="36" t="s">
        <v>133</v>
      </c>
      <c r="BU2" s="36" t="s">
        <v>120</v>
      </c>
      <c r="BV2" s="36" t="s">
        <v>117</v>
      </c>
      <c r="BW2" s="36" t="s">
        <v>46</v>
      </c>
      <c r="BX2" s="36" t="s">
        <v>190</v>
      </c>
      <c r="BY2" s="36" t="s">
        <v>191</v>
      </c>
      <c r="BZ2" s="36" t="s">
        <v>189</v>
      </c>
      <c r="CA2" s="36" t="s">
        <v>202</v>
      </c>
      <c r="CB2" s="36" t="s">
        <v>188</v>
      </c>
      <c r="CC2" s="36" t="s">
        <v>200</v>
      </c>
      <c r="CD2" s="36" t="s">
        <v>133</v>
      </c>
      <c r="CE2" s="36" t="s">
        <v>120</v>
      </c>
      <c r="CF2" s="36" t="s">
        <v>117</v>
      </c>
      <c r="CG2" s="36" t="s">
        <v>46</v>
      </c>
      <c r="CH2" s="36" t="s">
        <v>190</v>
      </c>
      <c r="CI2" s="36" t="s">
        <v>191</v>
      </c>
      <c r="CK2" s="32" t="s">
        <v>377</v>
      </c>
      <c r="CL2" s="32" t="s">
        <v>378</v>
      </c>
      <c r="CM2" s="32" t="s">
        <v>196</v>
      </c>
      <c r="CN2" s="36" t="s">
        <v>44</v>
      </c>
      <c r="CO2" s="36" t="s">
        <v>213</v>
      </c>
      <c r="CP2" s="32" t="s">
        <v>45</v>
      </c>
      <c r="CQ2" s="32" t="s">
        <v>430</v>
      </c>
      <c r="CR2" s="32" t="s">
        <v>431</v>
      </c>
    </row>
    <row r="3" spans="1:96">
      <c r="A3" s="1">
        <v>33298</v>
      </c>
      <c r="B3" s="5">
        <v>21813</v>
      </c>
      <c r="C3" s="5">
        <v>3672</v>
      </c>
      <c r="D3" s="5">
        <v>13437.633322337499</v>
      </c>
      <c r="E3" s="35">
        <f>H3-B3-C3-D3-F3+G3</f>
        <v>-2283.1171330465659</v>
      </c>
      <c r="F3" s="5">
        <v>22804.77126220736</v>
      </c>
      <c r="G3" s="5">
        <v>24503.28745149829</v>
      </c>
      <c r="H3" s="5">
        <v>34941</v>
      </c>
      <c r="I3" s="5">
        <v>40020</v>
      </c>
      <c r="J3" s="5">
        <v>6650</v>
      </c>
      <c r="K3" s="5">
        <v>22298.502687539025</v>
      </c>
      <c r="L3" s="35">
        <f>O3-I3-J3-K3-M3+N3</f>
        <v>1807.0153259046929</v>
      </c>
      <c r="M3" s="5">
        <v>43385.471928478029</v>
      </c>
      <c r="N3" s="5">
        <v>39647.989941921747</v>
      </c>
      <c r="O3" s="5">
        <v>74513</v>
      </c>
      <c r="P3" s="23">
        <f>B3/I3*100</f>
        <v>54.50524737631185</v>
      </c>
      <c r="Q3" s="23">
        <f>C3/J3*100</f>
        <v>55.218045112781958</v>
      </c>
      <c r="R3" s="23">
        <f>D3/K3*100</f>
        <v>60.262491659795579</v>
      </c>
      <c r="S3" s="23">
        <f>F3/M3*100</f>
        <v>52.563151323561861</v>
      </c>
      <c r="T3" s="23">
        <f>G3/N3*100</f>
        <v>61.802092583739721</v>
      </c>
      <c r="U3" s="23">
        <f>H3/O3*100</f>
        <v>46.892488559043386</v>
      </c>
      <c r="V3" s="9"/>
      <c r="W3" s="9">
        <v>1974.8527457088921</v>
      </c>
      <c r="X3" s="5">
        <v>4844.7117906063604</v>
      </c>
      <c r="Y3" s="5"/>
      <c r="Z3" s="9">
        <v>58.429370584894968</v>
      </c>
      <c r="AA3" s="9">
        <v>59</v>
      </c>
      <c r="AB3" s="9">
        <v>93</v>
      </c>
      <c r="AC3" s="9">
        <v>67.666666666666671</v>
      </c>
      <c r="AD3" s="23">
        <f>SUMPRODUCT($AA$1:$AC$1,AA3:AC3)/SUM($AA$1:$AC$1)</f>
        <v>69.585185185185196</v>
      </c>
      <c r="AE3" s="23"/>
      <c r="AF3" s="30">
        <v>67.076243155004903</v>
      </c>
      <c r="AG3" s="30">
        <v>67.076243155004903</v>
      </c>
      <c r="AH3" s="30">
        <f>(Z3-0.8*AG3)/0.2</f>
        <v>23.841880304455216</v>
      </c>
      <c r="AI3" s="30"/>
      <c r="AJ3" s="30"/>
      <c r="AK3" s="30"/>
      <c r="AL3" s="30"/>
      <c r="AM3" s="30"/>
      <c r="AN3" s="7">
        <v>6.5866666666666669</v>
      </c>
      <c r="AO3" s="7">
        <v>6.49</v>
      </c>
      <c r="AP3" s="7">
        <v>9.1</v>
      </c>
      <c r="AQ3" s="37">
        <f>AP3-AN3</f>
        <v>2.5133333333333328</v>
      </c>
      <c r="AR3" s="99">
        <v>2.7181999999999999</v>
      </c>
      <c r="AS3" s="7">
        <v>138.34505568505571</v>
      </c>
      <c r="AT3" s="7"/>
      <c r="AU3" s="5">
        <v>1566.8777219418853</v>
      </c>
      <c r="AV3" s="5">
        <v>4587.7392147924202</v>
      </c>
      <c r="AW3" s="5">
        <v>1410.3142746589679</v>
      </c>
      <c r="AX3" s="5">
        <v>681.75530974806009</v>
      </c>
      <c r="AY3" s="5">
        <v>976.30021407883146</v>
      </c>
      <c r="AZ3" s="5">
        <v>3807.6234457388209</v>
      </c>
      <c r="BA3" s="5">
        <v>787.71857142857152</v>
      </c>
      <c r="BB3" s="35">
        <f>AU3+AV3+AW3-AX3-AY3-AZ3-BA3</f>
        <v>1311.5336703989897</v>
      </c>
      <c r="BC3" s="23">
        <f t="shared" ref="BC3:BC34" si="0">BB3/H3*100</f>
        <v>3.7535664989524902</v>
      </c>
      <c r="BD3" s="35">
        <f>AU3/$U3*100</f>
        <v>3341.4258233895916</v>
      </c>
      <c r="BE3" s="35">
        <f t="shared" ref="BE3:BJ3" si="1">AV3/$U3*100</f>
        <v>9783.5268627637342</v>
      </c>
      <c r="BF3" s="35">
        <f t="shared" si="1"/>
        <v>3007.548368611765</v>
      </c>
      <c r="BG3" s="35">
        <f t="shared" si="1"/>
        <v>1453.8689045893709</v>
      </c>
      <c r="BH3" s="35">
        <f t="shared" si="1"/>
        <v>2081.9970193084332</v>
      </c>
      <c r="BI3" s="35">
        <f t="shared" si="1"/>
        <v>8119.9005698845713</v>
      </c>
      <c r="BJ3" s="35">
        <f t="shared" si="1"/>
        <v>1679.8395556182465</v>
      </c>
      <c r="BK3" s="35">
        <f>BD3+BE3+BF3-BG3-BH3-BI3-BJ3</f>
        <v>2796.8950053644694</v>
      </c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K3" s="9">
        <v>48.625968999999998</v>
      </c>
      <c r="CL3" s="9">
        <v>68.775947000000002</v>
      </c>
      <c r="CM3" s="9">
        <v>84.590999999999994</v>
      </c>
      <c r="CN3" s="9">
        <v>6.43</v>
      </c>
      <c r="CO3" s="9">
        <v>61.792999999999999</v>
      </c>
      <c r="CP3" s="9"/>
      <c r="CQ3" s="9">
        <v>21.780999999999999</v>
      </c>
      <c r="CR3" s="9">
        <v>20.82</v>
      </c>
    </row>
    <row r="4" spans="1:96">
      <c r="A4" s="1">
        <v>33390</v>
      </c>
      <c r="B4" s="5">
        <v>18721</v>
      </c>
      <c r="C4" s="5">
        <v>3991</v>
      </c>
      <c r="D4" s="5">
        <v>13098.858061264795</v>
      </c>
      <c r="E4" s="35">
        <f t="shared" ref="E4:E67" si="2">H4-B4-C4-D4-F4+G4</f>
        <v>1771.0320719620067</v>
      </c>
      <c r="F4" s="5">
        <v>22837.551274386089</v>
      </c>
      <c r="G4" s="5">
        <v>25450.441407612889</v>
      </c>
      <c r="H4" s="5">
        <v>34969</v>
      </c>
      <c r="I4" s="5">
        <v>33768</v>
      </c>
      <c r="J4" s="5">
        <v>7088</v>
      </c>
      <c r="K4" s="5">
        <v>21428.749625592249</v>
      </c>
      <c r="L4" s="35">
        <f t="shared" ref="L4:L67" si="3">O4-I4-J4-K4-M4+N4</f>
        <v>10203.237613303183</v>
      </c>
      <c r="M4" s="5">
        <v>43069.235655715565</v>
      </c>
      <c r="N4" s="5">
        <v>40861.222894610997</v>
      </c>
      <c r="O4" s="5">
        <v>74696</v>
      </c>
      <c r="P4" s="23">
        <f t="shared" ref="P4:P67" si="4">B4/I4*100</f>
        <v>55.440061596778008</v>
      </c>
      <c r="Q4" s="23">
        <f t="shared" ref="Q4:Q67" si="5">C4/J4*100</f>
        <v>56.306433408577881</v>
      </c>
      <c r="R4" s="23">
        <f t="shared" ref="R4:R67" si="6">D4/K4*100</f>
        <v>61.127495958144436</v>
      </c>
      <c r="S4" s="23">
        <f t="shared" ref="S4:S67" si="7">F4/M4*100</f>
        <v>53.025206801772896</v>
      </c>
      <c r="T4" s="23">
        <f t="shared" ref="T4:T67" si="8">G4/N4*100</f>
        <v>62.285070305542497</v>
      </c>
      <c r="U4" s="23">
        <f t="shared" ref="U4:U67" si="9">H4/O4*100</f>
        <v>46.81509050016065</v>
      </c>
      <c r="V4" s="9"/>
      <c r="W4" s="9">
        <v>1994.2183768013149</v>
      </c>
      <c r="X4" s="5">
        <v>4744.3815404572997</v>
      </c>
      <c r="Y4" s="5"/>
      <c r="Z4" s="9">
        <v>59.186542735692193</v>
      </c>
      <c r="AA4" s="9">
        <v>59</v>
      </c>
      <c r="AB4" s="9">
        <v>93</v>
      </c>
      <c r="AC4" s="9">
        <v>68</v>
      </c>
      <c r="AD4" s="23">
        <f t="shared" ref="AD4:AD67" si="10">SUMPRODUCT($AA$1:$AC$1,AA4:AC4)/SUM($AA$1:$AC$1)</f>
        <v>69.600000000000009</v>
      </c>
      <c r="AE4" s="23"/>
      <c r="AF4" s="30">
        <v>67.734365074318305</v>
      </c>
      <c r="AG4" s="30">
        <v>67.734365074318305</v>
      </c>
      <c r="AH4" s="30">
        <f t="shared" ref="AH4:AH67" si="11">(Z4-0.8*AG4)/0.2</f>
        <v>24.995253381187723</v>
      </c>
      <c r="AI4" s="30"/>
      <c r="AJ4" s="30"/>
      <c r="AK4" s="30"/>
      <c r="AL4" s="30"/>
      <c r="AM4" s="30"/>
      <c r="AN4" s="7">
        <v>6.8833333333333337</v>
      </c>
      <c r="AO4" s="7">
        <v>6.7333333299999998</v>
      </c>
      <c r="AP4" s="7">
        <v>9.3000000000000007</v>
      </c>
      <c r="AQ4" s="37">
        <f t="shared" ref="AQ4:AQ67" si="12">AP4-AN4</f>
        <v>2.416666666666667</v>
      </c>
      <c r="AR4" s="99">
        <v>2.7621000000000002</v>
      </c>
      <c r="AS4" s="7">
        <v>141.12478632478633</v>
      </c>
      <c r="AT4" s="7"/>
      <c r="AU4" s="5">
        <v>1294.5311084175294</v>
      </c>
      <c r="AV4" s="5">
        <v>5019.3896131378697</v>
      </c>
      <c r="AW4" s="5">
        <v>1565.9481528440519</v>
      </c>
      <c r="AX4" s="5">
        <v>464.81350127472922</v>
      </c>
      <c r="AY4" s="5">
        <v>1868.2835914872185</v>
      </c>
      <c r="AZ4" s="5">
        <v>3675.7309022226646</v>
      </c>
      <c r="BA4" s="5">
        <v>1092.2764285714286</v>
      </c>
      <c r="BB4" s="35">
        <f t="shared" ref="BB4:BB67" si="13">AU4+AV4+AW4-AX4-AY4-AZ4-BA4</f>
        <v>778.76445084341026</v>
      </c>
      <c r="BC4" s="23">
        <f t="shared" si="0"/>
        <v>2.2270137860488157</v>
      </c>
      <c r="BD4" s="35">
        <f t="shared" ref="BD4:BD67" si="14">AU4/$U4*100</f>
        <v>2765.2004825518538</v>
      </c>
      <c r="BE4" s="35">
        <f t="shared" ref="BE4:BE67" si="15">AV4/$U4*100</f>
        <v>10721.734294459273</v>
      </c>
      <c r="BF4" s="35">
        <f t="shared" ref="BF4:BF67" si="16">AW4/$U4*100</f>
        <v>3344.9644892573224</v>
      </c>
      <c r="BG4" s="35">
        <f t="shared" ref="BG4:BG67" si="17">AX4/$U4*100</f>
        <v>992.87109414673489</v>
      </c>
      <c r="BH4" s="35">
        <f t="shared" ref="BH4:BH67" si="18">AY4/$U4*100</f>
        <v>3990.7721453209783</v>
      </c>
      <c r="BI4" s="35">
        <f t="shared" ref="BI4:BI67" si="19">AZ4/$U4*100</f>
        <v>7851.5941397358847</v>
      </c>
      <c r="BJ4" s="35">
        <f t="shared" ref="BJ4:BJ67" si="20">BA4/$U4*100</f>
        <v>2333.1716694378288</v>
      </c>
      <c r="BK4" s="35">
        <f t="shared" ref="BK4:BK67" si="21">BD4+BE4+BF4-BG4-BH4-BI4-BJ4</f>
        <v>1663.4902176270248</v>
      </c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K4" s="9">
        <v>50.008921000000001</v>
      </c>
      <c r="CL4" s="9">
        <v>69.402570999999995</v>
      </c>
      <c r="CM4" s="9">
        <v>84.114999999999995</v>
      </c>
      <c r="CN4" s="9">
        <v>5.86</v>
      </c>
      <c r="CO4" s="9">
        <v>62.27</v>
      </c>
      <c r="CP4" s="9"/>
      <c r="CQ4" s="9">
        <v>20.753</v>
      </c>
      <c r="CR4" s="9">
        <v>18.87</v>
      </c>
    </row>
    <row r="5" spans="1:96">
      <c r="A5" s="1">
        <v>33482</v>
      </c>
      <c r="B5" s="5">
        <v>20857</v>
      </c>
      <c r="C5" s="5">
        <v>5052</v>
      </c>
      <c r="D5" s="5">
        <v>15269.13646074678</v>
      </c>
      <c r="E5" s="35">
        <f t="shared" si="2"/>
        <v>-722.07426873517761</v>
      </c>
      <c r="F5" s="5">
        <v>27343.08694676722</v>
      </c>
      <c r="G5" s="5">
        <v>27480.149138778823</v>
      </c>
      <c r="H5" s="5">
        <v>40319</v>
      </c>
      <c r="I5" s="5">
        <v>38019</v>
      </c>
      <c r="J5" s="5">
        <v>9128</v>
      </c>
      <c r="K5" s="5">
        <v>25300.960590199378</v>
      </c>
      <c r="L5" s="35">
        <f t="shared" si="3"/>
        <v>5074.1867574245407</v>
      </c>
      <c r="M5" s="5">
        <v>50861.96452302549</v>
      </c>
      <c r="N5" s="5">
        <v>43952.111870649409</v>
      </c>
      <c r="O5" s="5">
        <v>84432</v>
      </c>
      <c r="P5" s="23">
        <f t="shared" si="4"/>
        <v>54.859412399063622</v>
      </c>
      <c r="Q5" s="23">
        <f t="shared" si="5"/>
        <v>55.346187554776513</v>
      </c>
      <c r="R5" s="23">
        <f t="shared" si="6"/>
        <v>60.350026657333544</v>
      </c>
      <c r="S5" s="23">
        <f t="shared" si="7"/>
        <v>53.75939998225757</v>
      </c>
      <c r="T5" s="23">
        <f t="shared" si="8"/>
        <v>62.522932276047641</v>
      </c>
      <c r="U5" s="23">
        <f t="shared" si="9"/>
        <v>47.753221527382983</v>
      </c>
      <c r="V5" s="9"/>
      <c r="W5" s="9">
        <v>2069.3729459732085</v>
      </c>
      <c r="X5" s="5">
        <v>4912.1779170528998</v>
      </c>
      <c r="Y5" s="5"/>
      <c r="Z5" s="9">
        <v>59.476419764862023</v>
      </c>
      <c r="AA5" s="9">
        <v>59</v>
      </c>
      <c r="AB5" s="9">
        <v>93</v>
      </c>
      <c r="AC5" s="9">
        <v>68</v>
      </c>
      <c r="AD5" s="23">
        <f t="shared" si="10"/>
        <v>69.600000000000009</v>
      </c>
      <c r="AE5" s="23"/>
      <c r="AF5" s="30">
        <v>68.305717595874995</v>
      </c>
      <c r="AG5" s="30">
        <v>68.305717595874995</v>
      </c>
      <c r="AH5" s="30">
        <f t="shared" si="11"/>
        <v>24.159228440810132</v>
      </c>
      <c r="AI5" s="30"/>
      <c r="AJ5" s="30"/>
      <c r="AK5" s="30"/>
      <c r="AL5" s="30"/>
      <c r="AM5" s="30"/>
      <c r="AN5" s="7">
        <v>7.4066666666666663</v>
      </c>
      <c r="AO5" s="7">
        <v>7.3266666699999998</v>
      </c>
      <c r="AP5" s="7">
        <v>9.3000000000000007</v>
      </c>
      <c r="AQ5" s="37">
        <f t="shared" si="12"/>
        <v>1.8933333333333344</v>
      </c>
      <c r="AR5" s="99">
        <v>2.7755999999999998</v>
      </c>
      <c r="AS5" s="7">
        <v>140.05565915565916</v>
      </c>
      <c r="AT5" s="7"/>
      <c r="AU5" s="5">
        <v>1532.4471880352</v>
      </c>
      <c r="AV5" s="5">
        <v>5056.6358040721698</v>
      </c>
      <c r="AW5" s="5">
        <v>1270.9196846256427</v>
      </c>
      <c r="AX5" s="5">
        <v>609.88596322768103</v>
      </c>
      <c r="AY5" s="5">
        <v>1446.6994081349956</v>
      </c>
      <c r="AZ5" s="5">
        <v>4381.2142410846054</v>
      </c>
      <c r="BA5" s="5">
        <v>2699.7021428571429</v>
      </c>
      <c r="BB5" s="35">
        <f t="shared" si="13"/>
        <v>-1277.4990785714122</v>
      </c>
      <c r="BC5" s="23">
        <f t="shared" si="0"/>
        <v>-3.1684790757990329</v>
      </c>
      <c r="BD5" s="35">
        <f t="shared" si="14"/>
        <v>3209.0969761201422</v>
      </c>
      <c r="BE5" s="35">
        <f t="shared" si="15"/>
        <v>10589.098792366414</v>
      </c>
      <c r="BF5" s="35">
        <f t="shared" si="16"/>
        <v>2661.4323473377876</v>
      </c>
      <c r="BG5" s="35">
        <f t="shared" si="17"/>
        <v>1277.1619248304662</v>
      </c>
      <c r="BH5" s="35">
        <f t="shared" si="18"/>
        <v>3029.532588299659</v>
      </c>
      <c r="BI5" s="35">
        <f t="shared" si="19"/>
        <v>9174.6987971739236</v>
      </c>
      <c r="BJ5" s="35">
        <f t="shared" si="20"/>
        <v>5653.4450587989359</v>
      </c>
      <c r="BK5" s="35">
        <f t="shared" si="21"/>
        <v>-2675.2102532786412</v>
      </c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K5" s="9">
        <v>51.228721</v>
      </c>
      <c r="CL5" s="9">
        <v>70.132529000000005</v>
      </c>
      <c r="CM5" s="9">
        <v>83.542000000000002</v>
      </c>
      <c r="CN5" s="9">
        <v>5.65</v>
      </c>
      <c r="CO5" s="9">
        <v>62.83</v>
      </c>
      <c r="CP5" s="9"/>
      <c r="CQ5" s="9">
        <v>21.655000000000001</v>
      </c>
      <c r="CR5" s="9">
        <v>19.87</v>
      </c>
    </row>
    <row r="6" spans="1:96">
      <c r="A6" s="1">
        <v>33573</v>
      </c>
      <c r="B6" s="5">
        <v>20709</v>
      </c>
      <c r="C6" s="5">
        <v>6837</v>
      </c>
      <c r="D6" s="5">
        <v>17261.736519515325</v>
      </c>
      <c r="E6" s="35">
        <f t="shared" si="2"/>
        <v>-1993.3960566180176</v>
      </c>
      <c r="F6" s="5">
        <v>27957.658088587265</v>
      </c>
      <c r="G6" s="5">
        <v>28081.998551484572</v>
      </c>
      <c r="H6" s="5">
        <v>42690</v>
      </c>
      <c r="I6" s="5">
        <v>37877</v>
      </c>
      <c r="J6" s="5">
        <v>12378</v>
      </c>
      <c r="K6" s="5">
        <v>27787.639747683006</v>
      </c>
      <c r="L6" s="35">
        <f t="shared" si="3"/>
        <v>289.9328434952622</v>
      </c>
      <c r="M6" s="5">
        <v>51518.265058449208</v>
      </c>
      <c r="N6" s="5">
        <v>44177.837649627472</v>
      </c>
      <c r="O6" s="5">
        <v>85673</v>
      </c>
      <c r="P6" s="23">
        <f t="shared" si="4"/>
        <v>54.67434062887768</v>
      </c>
      <c r="Q6" s="23">
        <f t="shared" si="5"/>
        <v>55.235094522539981</v>
      </c>
      <c r="R6" s="23">
        <f t="shared" si="6"/>
        <v>62.120196879818288</v>
      </c>
      <c r="S6" s="23">
        <f t="shared" si="7"/>
        <v>54.267468162734822</v>
      </c>
      <c r="T6" s="23">
        <f t="shared" si="8"/>
        <v>63.565805945962531</v>
      </c>
      <c r="U6" s="23">
        <f t="shared" si="9"/>
        <v>49.829000968799974</v>
      </c>
      <c r="V6" s="9"/>
      <c r="W6" s="9">
        <v>2226.5044158835012</v>
      </c>
      <c r="X6" s="5">
        <v>4913.8759904687104</v>
      </c>
      <c r="Y6" s="5"/>
      <c r="Z6" s="9">
        <v>59.84358138540447</v>
      </c>
      <c r="AA6" s="9">
        <v>59</v>
      </c>
      <c r="AB6" s="9">
        <v>93</v>
      </c>
      <c r="AC6" s="9">
        <v>68</v>
      </c>
      <c r="AD6" s="23">
        <f>SUMPRODUCT($AA$1:$AC$1,AA6:AC6)/SUM($AA$1:$AC$1)</f>
        <v>69.600000000000009</v>
      </c>
      <c r="AE6" s="23"/>
      <c r="AF6" s="30">
        <v>68.669915427556603</v>
      </c>
      <c r="AG6" s="30">
        <v>68.669915427556603</v>
      </c>
      <c r="AH6" s="30">
        <f t="shared" si="11"/>
        <v>24.538245216795929</v>
      </c>
      <c r="AI6" s="30"/>
      <c r="AJ6" s="30"/>
      <c r="AK6" s="30"/>
      <c r="AL6" s="30"/>
      <c r="AM6" s="30"/>
      <c r="AN6" s="7">
        <v>7.71</v>
      </c>
      <c r="AO6" s="7">
        <v>7.8933333299999999</v>
      </c>
      <c r="AP6" s="7">
        <v>9.69</v>
      </c>
      <c r="AQ6" s="37">
        <f t="shared" si="12"/>
        <v>1.9799999999999995</v>
      </c>
      <c r="AR6" s="99">
        <v>2.7433999999999998</v>
      </c>
      <c r="AS6" s="7">
        <v>137.59666666666666</v>
      </c>
      <c r="AT6" s="7"/>
      <c r="AU6" s="5">
        <v>1492.1439816053855</v>
      </c>
      <c r="AV6" s="5">
        <v>5280.2353679975386</v>
      </c>
      <c r="AW6" s="5">
        <v>3975.8178878713375</v>
      </c>
      <c r="AX6" s="5">
        <v>1023.5452257495297</v>
      </c>
      <c r="AY6" s="5">
        <v>2756.716786298955</v>
      </c>
      <c r="AZ6" s="5">
        <v>6603.43141095391</v>
      </c>
      <c r="BA6" s="5">
        <v>3817.3028571428572</v>
      </c>
      <c r="BB6" s="35">
        <f t="shared" si="13"/>
        <v>-3452.7990426709898</v>
      </c>
      <c r="BC6" s="23">
        <f t="shared" si="0"/>
        <v>-8.0880745904684712</v>
      </c>
      <c r="BD6" s="35">
        <f t="shared" si="14"/>
        <v>2994.5291950357973</v>
      </c>
      <c r="BE6" s="35">
        <f t="shared" si="15"/>
        <v>10596.71128326196</v>
      </c>
      <c r="BF6" s="35">
        <f t="shared" si="16"/>
        <v>7978.9235396486547</v>
      </c>
      <c r="BG6" s="35">
        <f t="shared" si="17"/>
        <v>2054.1154866629058</v>
      </c>
      <c r="BH6" s="35">
        <f t="shared" si="18"/>
        <v>5532.354116481386</v>
      </c>
      <c r="BI6" s="35">
        <f t="shared" si="19"/>
        <v>13252.185037963323</v>
      </c>
      <c r="BJ6" s="35">
        <f t="shared" si="20"/>
        <v>7660.8055207308498</v>
      </c>
      <c r="BK6" s="35">
        <f t="shared" si="21"/>
        <v>-6929.296143892052</v>
      </c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K6" s="9">
        <v>52.115670999999999</v>
      </c>
      <c r="CL6" s="9">
        <v>70.761915000000002</v>
      </c>
      <c r="CM6" s="9">
        <v>83.691000000000003</v>
      </c>
      <c r="CN6" s="9">
        <v>4.82</v>
      </c>
      <c r="CO6" s="9">
        <v>63.325000000000003</v>
      </c>
      <c r="CP6" s="9"/>
      <c r="CQ6" s="9">
        <v>21.736999999999998</v>
      </c>
      <c r="CR6" s="9">
        <v>20.63</v>
      </c>
    </row>
    <row r="7" spans="1:96">
      <c r="A7" s="1">
        <v>33664</v>
      </c>
      <c r="B7" s="5">
        <v>23814</v>
      </c>
      <c r="C7" s="5">
        <v>3698</v>
      </c>
      <c r="D7" s="5">
        <v>15708.593353812535</v>
      </c>
      <c r="E7" s="35">
        <f t="shared" si="2"/>
        <v>-2628.7459284531469</v>
      </c>
      <c r="F7" s="5">
        <v>24195.855598250699</v>
      </c>
      <c r="G7" s="5">
        <v>26006.703023610087</v>
      </c>
      <c r="H7" s="5">
        <v>38781</v>
      </c>
      <c r="I7" s="5">
        <v>42183</v>
      </c>
      <c r="J7" s="5">
        <v>6597</v>
      </c>
      <c r="K7" s="5">
        <v>25643.278090669875</v>
      </c>
      <c r="L7" s="35">
        <f t="shared" si="3"/>
        <v>3401.8331512310178</v>
      </c>
      <c r="M7" s="5">
        <v>47408.986491695214</v>
      </c>
      <c r="N7" s="5">
        <v>43408.097733596107</v>
      </c>
      <c r="O7" s="5">
        <v>81826</v>
      </c>
      <c r="P7" s="23">
        <f t="shared" si="4"/>
        <v>56.454021762321318</v>
      </c>
      <c r="Q7" s="23">
        <f t="shared" si="5"/>
        <v>56.055782931635591</v>
      </c>
      <c r="R7" s="23">
        <f t="shared" si="6"/>
        <v>61.258132826348735</v>
      </c>
      <c r="S7" s="23">
        <f t="shared" si="7"/>
        <v>51.03643293975324</v>
      </c>
      <c r="T7" s="23">
        <f t="shared" si="8"/>
        <v>59.912100233505406</v>
      </c>
      <c r="U7" s="23">
        <f t="shared" si="9"/>
        <v>47.394471194974699</v>
      </c>
      <c r="V7" s="9"/>
      <c r="W7" s="9">
        <v>2193.9840391711123</v>
      </c>
      <c r="X7" s="5">
        <v>4951.0638097153496</v>
      </c>
      <c r="Y7" s="5"/>
      <c r="Z7" s="9">
        <v>60.951381984032508</v>
      </c>
      <c r="AA7" s="9">
        <v>59</v>
      </c>
      <c r="AB7" s="9">
        <v>93</v>
      </c>
      <c r="AC7" s="9">
        <v>68</v>
      </c>
      <c r="AD7" s="23">
        <f t="shared" si="10"/>
        <v>69.600000000000009</v>
      </c>
      <c r="AE7" s="23"/>
      <c r="AF7" s="30">
        <v>69.678962900454593</v>
      </c>
      <c r="AG7" s="30">
        <v>69.678962900454593</v>
      </c>
      <c r="AH7" s="30">
        <f>(Z7-0.8*AG7)/0.2</f>
        <v>26.04105831834417</v>
      </c>
      <c r="AI7" s="30">
        <f>(Z7/Z3-1)*100</f>
        <v>4.3163418908871876</v>
      </c>
      <c r="AJ7" s="30">
        <f>(AF7/AF3-1)*100*$AJ$1</f>
        <v>3.10419262979309</v>
      </c>
      <c r="AK7" s="30">
        <f>(AD7/AD3-1)*100*$AK$1</f>
        <v>2.1290185224609459E-3</v>
      </c>
      <c r="AL7" s="30">
        <f>AI7-AJ7-AK7</f>
        <v>1.2100202425716367</v>
      </c>
      <c r="AM7" s="30"/>
      <c r="AN7" s="7">
        <v>7.9300000000000006</v>
      </c>
      <c r="AO7" s="7">
        <v>7.8866666700000003</v>
      </c>
      <c r="AP7" s="7">
        <v>9.91</v>
      </c>
      <c r="AQ7" s="37">
        <f t="shared" si="12"/>
        <v>1.9799999999999995</v>
      </c>
      <c r="AR7" s="99">
        <v>2.6227</v>
      </c>
      <c r="AS7" s="7">
        <v>143.4768660968661</v>
      </c>
      <c r="AT7" s="7"/>
      <c r="AU7" s="5">
        <v>1822.2616017137079</v>
      </c>
      <c r="AV7" s="5">
        <v>5106.5709983676043</v>
      </c>
      <c r="AW7" s="5">
        <v>1790.62090026186</v>
      </c>
      <c r="AX7" s="5">
        <v>771.91068198011635</v>
      </c>
      <c r="AY7" s="5">
        <v>1011.761742853545</v>
      </c>
      <c r="AZ7" s="5">
        <v>4411.9613378472914</v>
      </c>
      <c r="BA7" s="5">
        <v>789.68857142857144</v>
      </c>
      <c r="BB7" s="35">
        <f t="shared" si="13"/>
        <v>1734.1311662336479</v>
      </c>
      <c r="BC7" s="23">
        <f t="shared" si="0"/>
        <v>4.4715999232450114</v>
      </c>
      <c r="BD7" s="35">
        <f t="shared" si="14"/>
        <v>3844.8822315522002</v>
      </c>
      <c r="BE7" s="35">
        <f t="shared" si="15"/>
        <v>10774.613303226519</v>
      </c>
      <c r="BF7" s="35">
        <f t="shared" si="16"/>
        <v>3778.1219098225151</v>
      </c>
      <c r="BG7" s="35">
        <f t="shared" si="17"/>
        <v>1628.6935216653774</v>
      </c>
      <c r="BH7" s="35">
        <f t="shared" si="18"/>
        <v>2134.7674472224589</v>
      </c>
      <c r="BI7" s="35">
        <f t="shared" si="19"/>
        <v>9309.02112969476</v>
      </c>
      <c r="BJ7" s="35">
        <f t="shared" si="20"/>
        <v>1666.2039928241738</v>
      </c>
      <c r="BK7" s="35">
        <f t="shared" si="21"/>
        <v>3658.9313531944645</v>
      </c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K7" s="9">
        <v>52.952021000000002</v>
      </c>
      <c r="CL7" s="9">
        <v>71.741310999999996</v>
      </c>
      <c r="CM7" s="9">
        <v>83.551000000000002</v>
      </c>
      <c r="CN7" s="9">
        <v>4.0199999999999996</v>
      </c>
      <c r="CO7" s="9">
        <v>63.808999999999997</v>
      </c>
      <c r="CP7" s="9">
        <v>45.563088504341799</v>
      </c>
      <c r="CQ7" s="9">
        <v>18.91</v>
      </c>
      <c r="CR7" s="9">
        <v>17.95</v>
      </c>
    </row>
    <row r="8" spans="1:96">
      <c r="A8" s="1">
        <v>33756</v>
      </c>
      <c r="B8" s="5">
        <v>20178</v>
      </c>
      <c r="C8" s="5">
        <v>4612</v>
      </c>
      <c r="D8" s="5">
        <v>14487.337015758865</v>
      </c>
      <c r="E8" s="35">
        <f t="shared" si="2"/>
        <v>119.27276888279812</v>
      </c>
      <c r="F8" s="5">
        <v>26452.18966716147</v>
      </c>
      <c r="G8" s="5">
        <v>25939.799451803134</v>
      </c>
      <c r="H8" s="5">
        <v>39909</v>
      </c>
      <c r="I8" s="5">
        <v>35487</v>
      </c>
      <c r="J8" s="5">
        <v>8257</v>
      </c>
      <c r="K8" s="5">
        <v>23871.627082909767</v>
      </c>
      <c r="L8" s="35">
        <f t="shared" si="3"/>
        <v>6598.6374504913838</v>
      </c>
      <c r="M8" s="5">
        <v>52164.087087506596</v>
      </c>
      <c r="N8" s="5">
        <v>43615.35162090775</v>
      </c>
      <c r="O8" s="5">
        <v>82763</v>
      </c>
      <c r="P8" s="23">
        <f t="shared" si="4"/>
        <v>56.860258686279487</v>
      </c>
      <c r="Q8" s="23">
        <f t="shared" si="5"/>
        <v>55.855637640789638</v>
      </c>
      <c r="R8" s="23">
        <f t="shared" si="6"/>
        <v>60.68851932648812</v>
      </c>
      <c r="S8" s="23">
        <f t="shared" si="7"/>
        <v>50.709580372387698</v>
      </c>
      <c r="T8" s="23">
        <f t="shared" si="8"/>
        <v>59.474011988403774</v>
      </c>
      <c r="U8" s="23">
        <f t="shared" si="9"/>
        <v>48.220823314766257</v>
      </c>
      <c r="V8" s="9"/>
      <c r="W8" s="9">
        <v>2149.3003382999314</v>
      </c>
      <c r="X8" s="5">
        <v>4921.7585291762198</v>
      </c>
      <c r="Y8" s="5"/>
      <c r="Z8" s="9">
        <v>61.899058874755269</v>
      </c>
      <c r="AA8" s="9">
        <v>59</v>
      </c>
      <c r="AB8" s="9">
        <v>93</v>
      </c>
      <c r="AC8" s="9">
        <v>68</v>
      </c>
      <c r="AD8" s="23">
        <f t="shared" si="10"/>
        <v>69.600000000000009</v>
      </c>
      <c r="AE8" s="23"/>
      <c r="AF8" s="30">
        <v>70.352826755078496</v>
      </c>
      <c r="AG8" s="30">
        <v>70.352826755078496</v>
      </c>
      <c r="AH8" s="30">
        <f>(Z8-0.8*AG8)/0.2</f>
        <v>28.083987353462341</v>
      </c>
      <c r="AI8" s="30">
        <f>(Z8/Z4-1)*100</f>
        <v>4.5829947378009273</v>
      </c>
      <c r="AJ8" s="30">
        <f t="shared" ref="AJ8:AJ71" si="22">(AF8/AF4-1)*100*$AJ$1</f>
        <v>3.09262416841106</v>
      </c>
      <c r="AK8" s="30">
        <f t="shared" ref="AK8:AK71" si="23">(AD8/AD4-1)*100*$AK$1</f>
        <v>0</v>
      </c>
      <c r="AL8" s="30">
        <f t="shared" ref="AL8:AL71" si="24">AI8-AJ8-AK8</f>
        <v>1.4903705693898672</v>
      </c>
      <c r="AM8" s="30"/>
      <c r="AN8" s="7">
        <v>7.956666666666667</v>
      </c>
      <c r="AO8" s="7">
        <v>8.0166666699999993</v>
      </c>
      <c r="AP8" s="7">
        <v>10.17</v>
      </c>
      <c r="AQ8" s="37">
        <f t="shared" si="12"/>
        <v>2.2133333333333329</v>
      </c>
      <c r="AR8" s="99">
        <v>2.5310000000000001</v>
      </c>
      <c r="AS8" s="7">
        <v>149.03632737632739</v>
      </c>
      <c r="AT8" s="7"/>
      <c r="AU8" s="5">
        <v>1505.6862357076341</v>
      </c>
      <c r="AV8" s="5">
        <v>5583.5346376588996</v>
      </c>
      <c r="AW8" s="5">
        <v>1993.2345144165831</v>
      </c>
      <c r="AX8" s="5">
        <v>482.4555639980851</v>
      </c>
      <c r="AY8" s="5">
        <v>1936.1440624606475</v>
      </c>
      <c r="AZ8" s="5">
        <v>4392.7220422976789</v>
      </c>
      <c r="BA8" s="5">
        <v>1095.0080952380952</v>
      </c>
      <c r="BB8" s="35">
        <f t="shared" si="13"/>
        <v>1176.1256237886107</v>
      </c>
      <c r="BC8" s="23">
        <f t="shared" si="0"/>
        <v>2.9470185266195865</v>
      </c>
      <c r="BD8" s="35">
        <f t="shared" si="14"/>
        <v>3122.4813933165683</v>
      </c>
      <c r="BE8" s="35">
        <f t="shared" si="15"/>
        <v>11579.094370106081</v>
      </c>
      <c r="BF8" s="35">
        <f t="shared" si="16"/>
        <v>4133.5555417740279</v>
      </c>
      <c r="BG8" s="35">
        <f t="shared" si="17"/>
        <v>1000.5129129563136</v>
      </c>
      <c r="BH8" s="35">
        <f t="shared" si="18"/>
        <v>4015.1617690603771</v>
      </c>
      <c r="BI8" s="35">
        <f t="shared" si="19"/>
        <v>9109.5956898615059</v>
      </c>
      <c r="BJ8" s="35">
        <f t="shared" si="20"/>
        <v>2270.8199901323133</v>
      </c>
      <c r="BK8" s="35">
        <f t="shared" si="21"/>
        <v>2439.0409431861644</v>
      </c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K8" s="9">
        <v>53.652745000000003</v>
      </c>
      <c r="CL8" s="9">
        <v>72.670181999999997</v>
      </c>
      <c r="CM8" s="9">
        <v>83.628</v>
      </c>
      <c r="CN8" s="9">
        <v>3.77</v>
      </c>
      <c r="CO8" s="9">
        <v>64.260000000000005</v>
      </c>
      <c r="CP8" s="9">
        <v>47.754751508910601</v>
      </c>
      <c r="CQ8" s="9">
        <v>21.186</v>
      </c>
      <c r="CR8" s="9">
        <v>20.010000000000002</v>
      </c>
    </row>
    <row r="9" spans="1:96">
      <c r="A9" s="1">
        <v>33848</v>
      </c>
      <c r="B9" s="5">
        <v>22541</v>
      </c>
      <c r="C9" s="5">
        <v>4949</v>
      </c>
      <c r="D9" s="5">
        <v>17758.005703848507</v>
      </c>
      <c r="E9" s="35">
        <f t="shared" si="2"/>
        <v>-1078.5134015553012</v>
      </c>
      <c r="F9" s="5">
        <v>28698.855147276357</v>
      </c>
      <c r="G9" s="5">
        <v>28030.347449569563</v>
      </c>
      <c r="H9" s="5">
        <v>44838</v>
      </c>
      <c r="I9" s="5">
        <v>39915</v>
      </c>
      <c r="J9" s="5">
        <v>8796</v>
      </c>
      <c r="K9" s="5">
        <v>28817.79411223709</v>
      </c>
      <c r="L9" s="35">
        <f t="shared" si="3"/>
        <v>4734.4701357532467</v>
      </c>
      <c r="M9" s="5">
        <v>55379.163557093125</v>
      </c>
      <c r="N9" s="5">
        <v>46876.427805083462</v>
      </c>
      <c r="O9" s="5">
        <v>90766</v>
      </c>
      <c r="P9" s="23">
        <f t="shared" si="4"/>
        <v>56.472504071151199</v>
      </c>
      <c r="Q9" s="23">
        <f t="shared" si="5"/>
        <v>56.264211005002274</v>
      </c>
      <c r="R9" s="23">
        <f t="shared" si="6"/>
        <v>61.621669010078072</v>
      </c>
      <c r="S9" s="23">
        <f t="shared" si="7"/>
        <v>51.822478535070836</v>
      </c>
      <c r="T9" s="23">
        <f t="shared" si="8"/>
        <v>59.796253174670966</v>
      </c>
      <c r="U9" s="23">
        <f t="shared" si="9"/>
        <v>49.399554899411676</v>
      </c>
      <c r="V9" s="9"/>
      <c r="W9" s="9">
        <v>2227.1442662439927</v>
      </c>
      <c r="X9" s="5">
        <v>4875.7835415232003</v>
      </c>
      <c r="Y9" s="5"/>
      <c r="Z9" s="9">
        <v>62.499898406966146</v>
      </c>
      <c r="AA9" s="9">
        <v>59</v>
      </c>
      <c r="AB9" s="9">
        <v>93</v>
      </c>
      <c r="AC9" s="9">
        <v>68</v>
      </c>
      <c r="AD9" s="23">
        <f t="shared" si="10"/>
        <v>69.600000000000009</v>
      </c>
      <c r="AE9" s="23"/>
      <c r="AF9" s="30">
        <v>70.800950136745897</v>
      </c>
      <c r="AG9" s="30">
        <v>70.800950136745897</v>
      </c>
      <c r="AH9" s="30">
        <f t="shared" si="11"/>
        <v>29.295691487847115</v>
      </c>
      <c r="AI9" s="30">
        <f t="shared" ref="AI9:AI71" si="25">(Z9/Z5-1)*100</f>
        <v>5.083491329937706</v>
      </c>
      <c r="AJ9" s="30">
        <f t="shared" si="22"/>
        <v>2.9224289019361294</v>
      </c>
      <c r="AK9" s="30">
        <f t="shared" si="23"/>
        <v>0</v>
      </c>
      <c r="AL9" s="30">
        <f t="shared" si="24"/>
        <v>2.1610624280015767</v>
      </c>
      <c r="AM9" s="30"/>
      <c r="AN9" s="7">
        <v>7.8433333333333337</v>
      </c>
      <c r="AO9" s="7">
        <v>7.97</v>
      </c>
      <c r="AP9" s="7">
        <v>10.3</v>
      </c>
      <c r="AQ9" s="37">
        <f t="shared" si="12"/>
        <v>2.456666666666667</v>
      </c>
      <c r="AR9" s="99">
        <v>2.5002</v>
      </c>
      <c r="AS9" s="7">
        <v>146.68424760424759</v>
      </c>
      <c r="AT9" s="7"/>
      <c r="AU9" s="5">
        <v>1782.6988239358668</v>
      </c>
      <c r="AV9" s="5">
        <v>5659.2796083187186</v>
      </c>
      <c r="AW9" s="5">
        <v>1617.5788772855644</v>
      </c>
      <c r="AX9" s="5">
        <v>603.58552792714556</v>
      </c>
      <c r="AY9" s="5">
        <v>1499.2469462284348</v>
      </c>
      <c r="AZ9" s="5">
        <v>5194.7510206580537</v>
      </c>
      <c r="BA9" s="5">
        <v>2706.4538095238095</v>
      </c>
      <c r="BB9" s="35">
        <f t="shared" si="13"/>
        <v>-944.47999479729333</v>
      </c>
      <c r="BC9" s="23">
        <f t="shared" si="0"/>
        <v>-2.1064275721425876</v>
      </c>
      <c r="BD9" s="35">
        <f t="shared" si="14"/>
        <v>3608.7345879245922</v>
      </c>
      <c r="BE9" s="35">
        <f t="shared" si="15"/>
        <v>11456.134817089451</v>
      </c>
      <c r="BF9" s="35">
        <f t="shared" si="16"/>
        <v>3274.4806721018231</v>
      </c>
      <c r="BG9" s="35">
        <f t="shared" si="17"/>
        <v>1221.8440614620476</v>
      </c>
      <c r="BH9" s="35">
        <f t="shared" si="18"/>
        <v>3034.9401918321537</v>
      </c>
      <c r="BI9" s="35">
        <f t="shared" si="19"/>
        <v>10515.785073844705</v>
      </c>
      <c r="BJ9" s="35">
        <f t="shared" si="20"/>
        <v>5478.7008001079012</v>
      </c>
      <c r="BK9" s="35">
        <f t="shared" si="21"/>
        <v>-1911.9200501309424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K9" s="9">
        <v>54.354990000000001</v>
      </c>
      <c r="CL9" s="9">
        <v>73.535546999999994</v>
      </c>
      <c r="CM9" s="9">
        <v>83.619</v>
      </c>
      <c r="CN9" s="9">
        <v>3.26</v>
      </c>
      <c r="CO9" s="9">
        <v>64.64</v>
      </c>
      <c r="CP9" s="9">
        <v>48.522837159635202</v>
      </c>
      <c r="CQ9" s="9">
        <v>21.67</v>
      </c>
      <c r="CR9" s="9">
        <v>20.09</v>
      </c>
    </row>
    <row r="10" spans="1:96">
      <c r="A10" s="1">
        <v>33939</v>
      </c>
      <c r="B10" s="5">
        <v>21690</v>
      </c>
      <c r="C10" s="5">
        <v>7455</v>
      </c>
      <c r="D10" s="5">
        <v>18331.964183725275</v>
      </c>
      <c r="E10" s="35">
        <f t="shared" si="2"/>
        <v>-3285.1689154676751</v>
      </c>
      <c r="F10" s="5">
        <v>30549.236049899784</v>
      </c>
      <c r="G10" s="5">
        <v>27777.031318157384</v>
      </c>
      <c r="H10" s="5">
        <v>46964</v>
      </c>
      <c r="I10" s="5">
        <v>39059</v>
      </c>
      <c r="J10" s="5">
        <v>13309</v>
      </c>
      <c r="K10" s="5">
        <v>29010.295896581061</v>
      </c>
      <c r="L10" s="35">
        <f t="shared" si="3"/>
        <v>-1241.7934274896324</v>
      </c>
      <c r="M10" s="5">
        <v>57665.595199693089</v>
      </c>
      <c r="N10" s="5">
        <v>45486.097668784518</v>
      </c>
      <c r="O10" s="5">
        <v>92316</v>
      </c>
      <c r="P10" s="23">
        <f t="shared" si="4"/>
        <v>55.531375611254759</v>
      </c>
      <c r="Q10" s="23">
        <f t="shared" si="5"/>
        <v>56.014726876549702</v>
      </c>
      <c r="R10" s="23">
        <f t="shared" si="6"/>
        <v>63.191234757056527</v>
      </c>
      <c r="S10" s="23">
        <f t="shared" si="7"/>
        <v>52.976538166491302</v>
      </c>
      <c r="T10" s="23">
        <f t="shared" si="8"/>
        <v>61.067079265451618</v>
      </c>
      <c r="U10" s="23">
        <f t="shared" si="9"/>
        <v>50.873088088738683</v>
      </c>
      <c r="V10" s="9"/>
      <c r="W10" s="9">
        <v>2403.8500856154442</v>
      </c>
      <c r="X10" s="5">
        <v>4997.5792476700099</v>
      </c>
      <c r="Y10" s="5"/>
      <c r="Z10" s="9">
        <v>62.745839518578613</v>
      </c>
      <c r="AA10" s="9">
        <v>59</v>
      </c>
      <c r="AB10" s="9">
        <v>93</v>
      </c>
      <c r="AC10" s="9">
        <v>68</v>
      </c>
      <c r="AD10" s="23">
        <f t="shared" si="10"/>
        <v>69.600000000000009</v>
      </c>
      <c r="AE10" s="23"/>
      <c r="AF10" s="30">
        <v>71.024094791921797</v>
      </c>
      <c r="AG10" s="30">
        <v>71.024094791921797</v>
      </c>
      <c r="AH10" s="30">
        <f t="shared" si="11"/>
        <v>29.632818425205869</v>
      </c>
      <c r="AI10" s="30">
        <f t="shared" si="25"/>
        <v>4.8497400489503351</v>
      </c>
      <c r="AJ10" s="30">
        <f t="shared" si="22"/>
        <v>2.7426034818391365</v>
      </c>
      <c r="AK10" s="30">
        <f t="shared" si="23"/>
        <v>0</v>
      </c>
      <c r="AL10" s="30">
        <f t="shared" si="24"/>
        <v>2.1071365671111986</v>
      </c>
      <c r="AM10" s="30"/>
      <c r="AN10" s="7">
        <v>7.9366666666666674</v>
      </c>
      <c r="AO10" s="7">
        <v>7.8666666699999999</v>
      </c>
      <c r="AP10" s="7">
        <v>10.27</v>
      </c>
      <c r="AQ10" s="37">
        <f t="shared" si="12"/>
        <v>2.3333333333333321</v>
      </c>
      <c r="AR10" s="99">
        <v>2.5337000000000001</v>
      </c>
      <c r="AS10" s="7">
        <v>148.07411292411291</v>
      </c>
      <c r="AT10" s="7"/>
      <c r="AU10" s="5">
        <v>1734.3533386427916</v>
      </c>
      <c r="AV10" s="5">
        <v>5577.6147556547785</v>
      </c>
      <c r="AW10" s="5">
        <v>5076.5657080359924</v>
      </c>
      <c r="AX10" s="5">
        <v>885.04822609465282</v>
      </c>
      <c r="AY10" s="5">
        <v>2856.8472484573731</v>
      </c>
      <c r="AZ10" s="5">
        <v>8028.5655991969752</v>
      </c>
      <c r="BA10" s="5">
        <v>3826.8495238095238</v>
      </c>
      <c r="BB10" s="35">
        <f t="shared" si="13"/>
        <v>-3208.7767952249624</v>
      </c>
      <c r="BC10" s="23">
        <f t="shared" si="0"/>
        <v>-6.8324180121475218</v>
      </c>
      <c r="BD10" s="35">
        <f t="shared" si="14"/>
        <v>3409.1764502629239</v>
      </c>
      <c r="BE10" s="35">
        <f t="shared" si="15"/>
        <v>10963.782552232062</v>
      </c>
      <c r="BF10" s="35">
        <f t="shared" si="16"/>
        <v>9978.8825462705609</v>
      </c>
      <c r="BG10" s="35">
        <f t="shared" si="17"/>
        <v>1739.7179124468521</v>
      </c>
      <c r="BH10" s="35">
        <f t="shared" si="18"/>
        <v>5615.6356057531484</v>
      </c>
      <c r="BI10" s="35">
        <f t="shared" si="19"/>
        <v>15781.557402594921</v>
      </c>
      <c r="BJ10" s="35">
        <f t="shared" si="20"/>
        <v>7522.3456400647292</v>
      </c>
      <c r="BK10" s="35">
        <f t="shared" si="21"/>
        <v>-6307.415012094104</v>
      </c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K10" s="9">
        <v>55.138063000000002</v>
      </c>
      <c r="CL10" s="9">
        <v>74.585097000000005</v>
      </c>
      <c r="CM10" s="9">
        <v>83.465999999999994</v>
      </c>
      <c r="CN10" s="9">
        <v>3.03</v>
      </c>
      <c r="CO10" s="9">
        <v>65.114000000000004</v>
      </c>
      <c r="CP10" s="9">
        <v>46.850930415088698</v>
      </c>
      <c r="CQ10" s="9">
        <v>20.478999999999999</v>
      </c>
      <c r="CR10" s="9">
        <v>19.22</v>
      </c>
    </row>
    <row r="11" spans="1:96">
      <c r="A11" s="1">
        <v>34029</v>
      </c>
      <c r="B11" s="5">
        <v>24281</v>
      </c>
      <c r="C11" s="5">
        <v>3758</v>
      </c>
      <c r="D11" s="5">
        <v>17310.869875901415</v>
      </c>
      <c r="E11" s="35">
        <f t="shared" si="2"/>
        <v>-2089.8982384424307</v>
      </c>
      <c r="F11" s="5">
        <v>28881.058320679225</v>
      </c>
      <c r="G11" s="5">
        <v>28037.02995813821</v>
      </c>
      <c r="H11" s="5">
        <v>44104</v>
      </c>
      <c r="I11" s="5">
        <v>41328</v>
      </c>
      <c r="J11" s="5">
        <v>6453</v>
      </c>
      <c r="K11" s="5">
        <v>27566.523947470116</v>
      </c>
      <c r="L11" s="35">
        <f t="shared" si="3"/>
        <v>5107.807412822629</v>
      </c>
      <c r="M11" s="5">
        <v>52922.057510231098</v>
      </c>
      <c r="N11" s="5">
        <v>44971.388870523842</v>
      </c>
      <c r="O11" s="5">
        <v>88406</v>
      </c>
      <c r="P11" s="23">
        <f t="shared" si="4"/>
        <v>58.751935733643045</v>
      </c>
      <c r="Q11" s="23">
        <f t="shared" si="5"/>
        <v>58.236479156981247</v>
      </c>
      <c r="R11" s="23">
        <f t="shared" si="6"/>
        <v>62.796709185708188</v>
      </c>
      <c r="S11" s="23">
        <f t="shared" si="7"/>
        <v>54.572818366133681</v>
      </c>
      <c r="T11" s="23">
        <f t="shared" si="8"/>
        <v>62.344149607785113</v>
      </c>
      <c r="U11" s="23">
        <f t="shared" si="9"/>
        <v>49.888016650453586</v>
      </c>
      <c r="V11" s="9"/>
      <c r="W11" s="9">
        <v>2253.7761849410995</v>
      </c>
      <c r="X11" s="5">
        <v>4946.9225266898102</v>
      </c>
      <c r="Y11" s="5"/>
      <c r="Z11" s="9">
        <v>63.605042900646488</v>
      </c>
      <c r="AA11" s="9">
        <v>59</v>
      </c>
      <c r="AB11" s="9">
        <v>93</v>
      </c>
      <c r="AC11" s="9">
        <v>68</v>
      </c>
      <c r="AD11" s="23">
        <f t="shared" si="10"/>
        <v>69.600000000000009</v>
      </c>
      <c r="AE11" s="23"/>
      <c r="AF11" s="30">
        <v>71.836604683228799</v>
      </c>
      <c r="AG11" s="30">
        <v>71.836604683228799</v>
      </c>
      <c r="AH11" s="30">
        <f t="shared" si="11"/>
        <v>30.678795770317215</v>
      </c>
      <c r="AI11" s="30">
        <f t="shared" si="25"/>
        <v>4.3537337960756428</v>
      </c>
      <c r="AJ11" s="30">
        <f t="shared" si="22"/>
        <v>2.4772375396650759</v>
      </c>
      <c r="AK11" s="30">
        <f t="shared" si="23"/>
        <v>0</v>
      </c>
      <c r="AL11" s="30">
        <f t="shared" si="24"/>
        <v>1.8764962564105669</v>
      </c>
      <c r="AM11" s="30"/>
      <c r="AN11" s="7">
        <v>7.6466666666666656</v>
      </c>
      <c r="AO11" s="7">
        <v>7.5566666700000003</v>
      </c>
      <c r="AP11" s="7">
        <v>10.220000000000001</v>
      </c>
      <c r="AQ11" s="37">
        <f t="shared" si="12"/>
        <v>2.573333333333335</v>
      </c>
      <c r="AR11" s="99">
        <v>2.6105999999999998</v>
      </c>
      <c r="AS11" s="7">
        <v>145.40129500129501</v>
      </c>
      <c r="AT11" s="7"/>
      <c r="AU11" s="5">
        <v>2220.746532913462</v>
      </c>
      <c r="AV11" s="5">
        <v>5386.6955904599727</v>
      </c>
      <c r="AW11" s="5">
        <v>1654.2836316025437</v>
      </c>
      <c r="AX11" s="5">
        <v>819.86224018347195</v>
      </c>
      <c r="AY11" s="5">
        <v>992.64576249842594</v>
      </c>
      <c r="AZ11" s="5">
        <v>4410.5545984807604</v>
      </c>
      <c r="BA11" s="5">
        <v>855.5428571428572</v>
      </c>
      <c r="BB11" s="35">
        <f t="shared" si="13"/>
        <v>2183.1202966704614</v>
      </c>
      <c r="BC11" s="23">
        <f t="shared" si="0"/>
        <v>4.9499371863560251</v>
      </c>
      <c r="BD11" s="35">
        <f t="shared" si="14"/>
        <v>4451.4628602563835</v>
      </c>
      <c r="BE11" s="35">
        <f t="shared" si="15"/>
        <v>10797.574151328778</v>
      </c>
      <c r="BF11" s="35">
        <f t="shared" si="16"/>
        <v>3315.9939854764757</v>
      </c>
      <c r="BG11" s="35">
        <f t="shared" si="17"/>
        <v>1643.4051606579906</v>
      </c>
      <c r="BH11" s="35">
        <f t="shared" si="18"/>
        <v>1989.7478976835625</v>
      </c>
      <c r="BI11" s="35">
        <f t="shared" si="19"/>
        <v>8840.9098910141965</v>
      </c>
      <c r="BJ11" s="35">
        <f t="shared" si="20"/>
        <v>1714.9265787359748</v>
      </c>
      <c r="BK11" s="35">
        <f t="shared" si="21"/>
        <v>4376.0414689699137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K11" s="9">
        <v>56.014870999999999</v>
      </c>
      <c r="CL11" s="9">
        <v>75.277223000000006</v>
      </c>
      <c r="CM11" s="9">
        <v>83.567999999999998</v>
      </c>
      <c r="CN11" s="9">
        <v>3.04</v>
      </c>
      <c r="CO11" s="9">
        <v>65.563000000000002</v>
      </c>
      <c r="CP11" s="9">
        <v>46.3271123475877</v>
      </c>
      <c r="CQ11" s="9">
        <v>19.824999999999999</v>
      </c>
      <c r="CR11" s="9">
        <v>18.239999999999998</v>
      </c>
    </row>
    <row r="12" spans="1:96">
      <c r="A12" s="1">
        <v>34121</v>
      </c>
      <c r="B12" s="5">
        <v>22228</v>
      </c>
      <c r="C12" s="5">
        <v>5831</v>
      </c>
      <c r="D12" s="5">
        <v>19413.03160111688</v>
      </c>
      <c r="E12" s="35">
        <f t="shared" si="2"/>
        <v>-802.09938725810571</v>
      </c>
      <c r="F12" s="5">
        <v>32417.921251109623</v>
      </c>
      <c r="G12" s="5">
        <v>32011.853464968397</v>
      </c>
      <c r="H12" s="5">
        <v>47076</v>
      </c>
      <c r="I12" s="5">
        <v>37957</v>
      </c>
      <c r="J12" s="5">
        <v>10148</v>
      </c>
      <c r="K12" s="5">
        <v>30316.966395295403</v>
      </c>
      <c r="L12" s="35">
        <f t="shared" si="3"/>
        <v>7350.2101005414224</v>
      </c>
      <c r="M12" s="5">
        <v>58415.867122452961</v>
      </c>
      <c r="N12" s="5">
        <v>51003.04361828979</v>
      </c>
      <c r="O12" s="5">
        <v>93185</v>
      </c>
      <c r="P12" s="23">
        <f t="shared" si="4"/>
        <v>58.561003240509002</v>
      </c>
      <c r="Q12" s="23">
        <f t="shared" si="5"/>
        <v>57.459597950335038</v>
      </c>
      <c r="R12" s="23">
        <f t="shared" si="6"/>
        <v>64.033555824798484</v>
      </c>
      <c r="S12" s="23">
        <f t="shared" si="7"/>
        <v>55.495061270175583</v>
      </c>
      <c r="T12" s="23">
        <f t="shared" si="8"/>
        <v>62.764594412339903</v>
      </c>
      <c r="U12" s="23">
        <f t="shared" si="9"/>
        <v>50.518860331598439</v>
      </c>
      <c r="V12" s="9"/>
      <c r="W12" s="9">
        <v>2279.11970136331</v>
      </c>
      <c r="X12" s="5">
        <v>4986.6826953752998</v>
      </c>
      <c r="Y12" s="5"/>
      <c r="Z12" s="9">
        <v>64.055098090342412</v>
      </c>
      <c r="AA12" s="9">
        <v>59</v>
      </c>
      <c r="AB12" s="9">
        <v>93</v>
      </c>
      <c r="AC12" s="9">
        <v>68</v>
      </c>
      <c r="AD12" s="23">
        <f t="shared" si="10"/>
        <v>69.600000000000009</v>
      </c>
      <c r="AE12" s="23"/>
      <c r="AF12" s="30">
        <v>72.172010717244106</v>
      </c>
      <c r="AG12" s="30">
        <v>72.172010717244106</v>
      </c>
      <c r="AH12" s="30">
        <f t="shared" si="11"/>
        <v>31.587447582735635</v>
      </c>
      <c r="AI12" s="30">
        <f t="shared" si="25"/>
        <v>3.4831534675666243</v>
      </c>
      <c r="AJ12" s="30">
        <f t="shared" si="22"/>
        <v>2.0686406458109197</v>
      </c>
      <c r="AK12" s="30">
        <f t="shared" si="23"/>
        <v>0</v>
      </c>
      <c r="AL12" s="30">
        <f t="shared" si="24"/>
        <v>1.4145128217557046</v>
      </c>
      <c r="AM12" s="30"/>
      <c r="AN12" s="7">
        <v>7.3066666666666675</v>
      </c>
      <c r="AO12" s="7">
        <v>7.2466666699999998</v>
      </c>
      <c r="AP12" s="7">
        <v>10.16</v>
      </c>
      <c r="AQ12" s="37">
        <f t="shared" si="12"/>
        <v>2.8533333333333326</v>
      </c>
      <c r="AR12" s="99">
        <v>2.5712999999999999</v>
      </c>
      <c r="AS12" s="7">
        <v>143.2630406630407</v>
      </c>
      <c r="AT12" s="7"/>
      <c r="AU12" s="5">
        <v>1835.7547672157896</v>
      </c>
      <c r="AV12" s="5">
        <v>5955.3031632136317</v>
      </c>
      <c r="AW12" s="5">
        <v>1856.2451924257609</v>
      </c>
      <c r="AX12" s="5">
        <v>511.94977900983042</v>
      </c>
      <c r="AY12" s="5">
        <v>1899.5630273265333</v>
      </c>
      <c r="AZ12" s="5">
        <v>4429.9634275631006</v>
      </c>
      <c r="BA12" s="5">
        <v>1186.3238095238094</v>
      </c>
      <c r="BB12" s="35">
        <f t="shared" si="13"/>
        <v>1619.5030794319091</v>
      </c>
      <c r="BC12" s="23">
        <f t="shared" si="0"/>
        <v>3.4401883750359188</v>
      </c>
      <c r="BD12" s="35">
        <f t="shared" si="14"/>
        <v>3633.8008323350186</v>
      </c>
      <c r="BE12" s="35">
        <f t="shared" si="15"/>
        <v>11788.276940777938</v>
      </c>
      <c r="BF12" s="35">
        <f t="shared" si="16"/>
        <v>3674.3607837580621</v>
      </c>
      <c r="BG12" s="35">
        <f t="shared" si="17"/>
        <v>1013.3834683709542</v>
      </c>
      <c r="BH12" s="35">
        <f t="shared" si="18"/>
        <v>3760.1066509776315</v>
      </c>
      <c r="BI12" s="35">
        <f t="shared" si="19"/>
        <v>8768.9298580479972</v>
      </c>
      <c r="BJ12" s="35">
        <f t="shared" si="20"/>
        <v>2348.2790421972163</v>
      </c>
      <c r="BK12" s="35">
        <f t="shared" si="21"/>
        <v>3205.7395372772212</v>
      </c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K12" s="9">
        <v>56.861775999999999</v>
      </c>
      <c r="CL12" s="9">
        <v>76.119003000000006</v>
      </c>
      <c r="CM12" s="9">
        <v>83.798000000000002</v>
      </c>
      <c r="CN12" s="9">
        <v>3</v>
      </c>
      <c r="CO12" s="9">
        <v>66.061000000000007</v>
      </c>
      <c r="CP12" s="9">
        <v>47.382120554682999</v>
      </c>
      <c r="CQ12" s="9">
        <v>19.760000000000002</v>
      </c>
      <c r="CR12" s="9">
        <v>18.25</v>
      </c>
    </row>
    <row r="13" spans="1:96">
      <c r="A13" s="1">
        <v>34213</v>
      </c>
      <c r="B13" s="5">
        <v>24278</v>
      </c>
      <c r="C13" s="5">
        <v>5894</v>
      </c>
      <c r="D13" s="5">
        <v>20261.884508091145</v>
      </c>
      <c r="E13" s="35">
        <f t="shared" si="2"/>
        <v>350.67262737586134</v>
      </c>
      <c r="F13" s="5">
        <v>34656.164036827497</v>
      </c>
      <c r="G13" s="5">
        <v>33860.721172294499</v>
      </c>
      <c r="H13" s="5">
        <v>51580</v>
      </c>
      <c r="I13" s="5">
        <v>42124</v>
      </c>
      <c r="J13" s="5">
        <v>10189</v>
      </c>
      <c r="K13" s="5">
        <v>32247.111611593304</v>
      </c>
      <c r="L13" s="35">
        <f t="shared" si="3"/>
        <v>6722.4539731617479</v>
      </c>
      <c r="M13" s="5">
        <v>62890.862608110772</v>
      </c>
      <c r="N13" s="5">
        <v>53404.428192865824</v>
      </c>
      <c r="O13" s="5">
        <v>100769</v>
      </c>
      <c r="P13" s="23">
        <f t="shared" si="4"/>
        <v>57.634602601842175</v>
      </c>
      <c r="Q13" s="23">
        <f t="shared" si="5"/>
        <v>57.846697418784963</v>
      </c>
      <c r="R13" s="23">
        <f t="shared" si="6"/>
        <v>62.833176354333411</v>
      </c>
      <c r="S13" s="23">
        <f t="shared" si="7"/>
        <v>55.105245181289717</v>
      </c>
      <c r="T13" s="23">
        <f t="shared" si="8"/>
        <v>63.404332408558354</v>
      </c>
      <c r="U13" s="23">
        <f t="shared" si="9"/>
        <v>51.186376762694877</v>
      </c>
      <c r="V13" s="9"/>
      <c r="W13" s="9">
        <v>2334.8816581290707</v>
      </c>
      <c r="X13" s="5">
        <v>5037.5946940111498</v>
      </c>
      <c r="Y13" s="5"/>
      <c r="Z13" s="9">
        <v>64.442401329846589</v>
      </c>
      <c r="AA13" s="9">
        <v>59</v>
      </c>
      <c r="AB13" s="9">
        <v>93</v>
      </c>
      <c r="AC13" s="9">
        <v>68</v>
      </c>
      <c r="AD13" s="23">
        <f t="shared" si="10"/>
        <v>69.600000000000009</v>
      </c>
      <c r="AE13" s="23"/>
      <c r="AF13" s="30">
        <v>72.514125938030602</v>
      </c>
      <c r="AG13" s="30">
        <v>72.514125938030602</v>
      </c>
      <c r="AH13" s="30">
        <f t="shared" si="11"/>
        <v>32.155502897110537</v>
      </c>
      <c r="AI13" s="30">
        <f t="shared" si="25"/>
        <v>3.1080097286429131</v>
      </c>
      <c r="AJ13" s="30">
        <f t="shared" si="22"/>
        <v>1.9357658878598194</v>
      </c>
      <c r="AK13" s="30">
        <f t="shared" si="23"/>
        <v>0</v>
      </c>
      <c r="AL13" s="30">
        <f t="shared" si="24"/>
        <v>1.1722438407830937</v>
      </c>
      <c r="AM13" s="30"/>
      <c r="AN13" s="7">
        <v>6.94</v>
      </c>
      <c r="AO13" s="7">
        <v>6.8566666700000001</v>
      </c>
      <c r="AP13" s="7">
        <v>9.93</v>
      </c>
      <c r="AQ13" s="37">
        <f t="shared" si="12"/>
        <v>2.9899999999999993</v>
      </c>
      <c r="AR13" s="99">
        <v>2.5552999999999999</v>
      </c>
      <c r="AS13" s="7">
        <v>144.01142968142969</v>
      </c>
      <c r="AT13" s="7"/>
      <c r="AU13" s="5">
        <v>2162.0316846820874</v>
      </c>
      <c r="AV13" s="5">
        <v>5954.9107088421842</v>
      </c>
      <c r="AW13" s="5">
        <v>1506.0385948079168</v>
      </c>
      <c r="AX13" s="5">
        <v>640.13577814145594</v>
      </c>
      <c r="AY13" s="5">
        <v>1470.9205389749402</v>
      </c>
      <c r="AZ13" s="5">
        <v>5218.8344842058423</v>
      </c>
      <c r="BA13" s="5">
        <v>2932.152380952381</v>
      </c>
      <c r="BB13" s="35">
        <f t="shared" si="13"/>
        <v>-639.06219394243044</v>
      </c>
      <c r="BC13" s="23">
        <f t="shared" si="0"/>
        <v>-1.2389728459527538</v>
      </c>
      <c r="BD13" s="35">
        <f t="shared" si="14"/>
        <v>4223.8420091843591</v>
      </c>
      <c r="BE13" s="35">
        <f t="shared" si="15"/>
        <v>11633.78048118104</v>
      </c>
      <c r="BF13" s="35">
        <f t="shared" si="16"/>
        <v>2942.264504850697</v>
      </c>
      <c r="BG13" s="35">
        <f t="shared" si="17"/>
        <v>1250.5979493512286</v>
      </c>
      <c r="BH13" s="35">
        <f t="shared" si="18"/>
        <v>2873.6562968585836</v>
      </c>
      <c r="BI13" s="35">
        <f t="shared" si="19"/>
        <v>10195.7489751636</v>
      </c>
      <c r="BJ13" s="35">
        <f t="shared" si="20"/>
        <v>5728.3843209808165</v>
      </c>
      <c r="BK13" s="35">
        <f t="shared" si="21"/>
        <v>-1248.5005471381319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K13" s="9">
        <v>57.458111000000002</v>
      </c>
      <c r="CL13" s="9">
        <v>77.104476000000005</v>
      </c>
      <c r="CM13" s="9">
        <v>83.741</v>
      </c>
      <c r="CN13" s="9">
        <v>3.06</v>
      </c>
      <c r="CO13" s="9">
        <v>66.430000000000007</v>
      </c>
      <c r="CP13" s="9">
        <v>46.698385439331801</v>
      </c>
      <c r="CQ13" s="9">
        <v>17.795999999999999</v>
      </c>
      <c r="CR13" s="9">
        <v>16.489999999999998</v>
      </c>
    </row>
    <row r="14" spans="1:96">
      <c r="A14" s="1">
        <v>34304</v>
      </c>
      <c r="B14" s="5">
        <v>26001</v>
      </c>
      <c r="C14" s="5">
        <v>7380</v>
      </c>
      <c r="D14" s="5">
        <v>23428.250226800901</v>
      </c>
      <c r="E14" s="35">
        <f t="shared" si="2"/>
        <v>-2783.4592805968205</v>
      </c>
      <c r="F14" s="5">
        <v>34475.110836761771</v>
      </c>
      <c r="G14" s="5">
        <v>36498.901782965848</v>
      </c>
      <c r="H14" s="5">
        <v>52002</v>
      </c>
      <c r="I14" s="5">
        <v>45056</v>
      </c>
      <c r="J14" s="5">
        <v>13078</v>
      </c>
      <c r="K14" s="5">
        <v>36378.911054312652</v>
      </c>
      <c r="L14" s="35">
        <f t="shared" si="3"/>
        <v>-781.69002850880497</v>
      </c>
      <c r="M14" s="5">
        <v>62935.037519665035</v>
      </c>
      <c r="N14" s="5">
        <v>56975.258545468881</v>
      </c>
      <c r="O14" s="5">
        <v>99691</v>
      </c>
      <c r="P14" s="23">
        <f t="shared" si="4"/>
        <v>57.70818536931818</v>
      </c>
      <c r="Q14" s="23">
        <f t="shared" si="5"/>
        <v>56.430646887903343</v>
      </c>
      <c r="R14" s="23">
        <f t="shared" si="6"/>
        <v>64.400636379201146</v>
      </c>
      <c r="S14" s="23">
        <f t="shared" si="7"/>
        <v>54.778883425610871</v>
      </c>
      <c r="T14" s="23">
        <f t="shared" si="8"/>
        <v>64.060967365050288</v>
      </c>
      <c r="U14" s="23">
        <f t="shared" si="9"/>
        <v>52.163184239299433</v>
      </c>
      <c r="V14" s="9"/>
      <c r="W14" s="9">
        <v>2476.6206617264365</v>
      </c>
      <c r="X14" s="5">
        <v>4973.52752358835</v>
      </c>
      <c r="Y14" s="5"/>
      <c r="Z14" s="9">
        <v>64.830510074724998</v>
      </c>
      <c r="AA14" s="9">
        <v>59</v>
      </c>
      <c r="AB14" s="9">
        <v>91.666666666666671</v>
      </c>
      <c r="AC14" s="9">
        <v>68</v>
      </c>
      <c r="AD14" s="23">
        <f t="shared" si="10"/>
        <v>69.2</v>
      </c>
      <c r="AE14" s="23"/>
      <c r="AF14" s="30">
        <v>72.725912337374893</v>
      </c>
      <c r="AG14" s="30">
        <v>72.725912337374893</v>
      </c>
      <c r="AH14" s="30">
        <f t="shared" si="11"/>
        <v>33.248901024125388</v>
      </c>
      <c r="AI14" s="30">
        <f t="shared" si="25"/>
        <v>3.3224044369174921</v>
      </c>
      <c r="AJ14" s="30">
        <f t="shared" si="22"/>
        <v>1.9168903741062948</v>
      </c>
      <c r="AK14" s="30">
        <f t="shared" si="23"/>
        <v>-5.7471264367816577E-2</v>
      </c>
      <c r="AL14" s="30">
        <f t="shared" si="24"/>
        <v>1.4629853271790139</v>
      </c>
      <c r="AM14" s="30"/>
      <c r="AN14" s="7">
        <v>6.5233333333333334</v>
      </c>
      <c r="AO14" s="7">
        <v>6.4433333299999997</v>
      </c>
      <c r="AP14" s="7">
        <v>9.82</v>
      </c>
      <c r="AQ14" s="37">
        <f t="shared" si="12"/>
        <v>3.2966666666666669</v>
      </c>
      <c r="AR14" s="99">
        <v>2.5594999999999999</v>
      </c>
      <c r="AS14" s="7">
        <v>144.75981869981874</v>
      </c>
      <c r="AT14" s="7"/>
      <c r="AU14" s="5">
        <v>2110.4670151886612</v>
      </c>
      <c r="AV14" s="5">
        <v>6274.0905374842123</v>
      </c>
      <c r="AW14" s="5">
        <v>4774.4325811637782</v>
      </c>
      <c r="AX14" s="5">
        <v>937.05220266524168</v>
      </c>
      <c r="AY14" s="5">
        <v>2802.8706712001008</v>
      </c>
      <c r="AZ14" s="5">
        <v>8082.6474897502976</v>
      </c>
      <c r="BA14" s="5">
        <v>4145.9809523809527</v>
      </c>
      <c r="BB14" s="35">
        <f t="shared" si="13"/>
        <v>-2809.5611821599414</v>
      </c>
      <c r="BC14" s="23">
        <f t="shared" si="0"/>
        <v>-5.4027944735970568</v>
      </c>
      <c r="BD14" s="35">
        <f t="shared" si="14"/>
        <v>4045.893758147241</v>
      </c>
      <c r="BE14" s="35">
        <f t="shared" si="15"/>
        <v>12027.813541254925</v>
      </c>
      <c r="BF14" s="35">
        <f t="shared" si="16"/>
        <v>9152.8779364024122</v>
      </c>
      <c r="BG14" s="35">
        <f t="shared" si="17"/>
        <v>1796.3861223779973</v>
      </c>
      <c r="BH14" s="35">
        <f t="shared" si="18"/>
        <v>5373.2737218301072</v>
      </c>
      <c r="BI14" s="35">
        <f t="shared" si="19"/>
        <v>15494.927327808486</v>
      </c>
      <c r="BJ14" s="35">
        <f t="shared" si="20"/>
        <v>7948.0979024616272</v>
      </c>
      <c r="BK14" s="35">
        <f t="shared" si="21"/>
        <v>-5386.0998386736401</v>
      </c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K14" s="9">
        <v>59.350850000000001</v>
      </c>
      <c r="CL14" s="9">
        <v>78.078834999999998</v>
      </c>
      <c r="CM14" s="9">
        <v>83.706999999999994</v>
      </c>
      <c r="CN14" s="9">
        <v>2.99</v>
      </c>
      <c r="CO14" s="9">
        <v>66.772000000000006</v>
      </c>
      <c r="CP14" s="9">
        <v>45.472073247700202</v>
      </c>
      <c r="CQ14" s="9">
        <v>16.451000000000001</v>
      </c>
      <c r="CR14" s="9">
        <v>15.18</v>
      </c>
    </row>
    <row r="15" spans="1:96">
      <c r="A15" s="1">
        <v>34394</v>
      </c>
      <c r="B15" s="5">
        <v>28387</v>
      </c>
      <c r="C15" s="5">
        <v>4453</v>
      </c>
      <c r="D15" s="5">
        <v>20911.530810088909</v>
      </c>
      <c r="E15" s="35">
        <f t="shared" si="2"/>
        <v>-4427.6264121768618</v>
      </c>
      <c r="F15" s="5">
        <v>36539.212473893684</v>
      </c>
      <c r="G15" s="5">
        <v>37654.116871805731</v>
      </c>
      <c r="H15" s="5">
        <v>48209</v>
      </c>
      <c r="I15" s="5">
        <v>46771</v>
      </c>
      <c r="J15" s="5">
        <v>7392</v>
      </c>
      <c r="K15" s="5">
        <v>32418.232162224853</v>
      </c>
      <c r="L15" s="35">
        <f t="shared" si="3"/>
        <v>1456.0637657605257</v>
      </c>
      <c r="M15" s="5">
        <v>63907.536368206514</v>
      </c>
      <c r="N15" s="5">
        <v>56399.832296191889</v>
      </c>
      <c r="O15" s="5">
        <v>95545</v>
      </c>
      <c r="P15" s="23">
        <f t="shared" si="4"/>
        <v>60.693592183190439</v>
      </c>
      <c r="Q15" s="23">
        <f t="shared" si="5"/>
        <v>60.240800865800871</v>
      </c>
      <c r="R15" s="23">
        <f t="shared" si="6"/>
        <v>64.505463177156045</v>
      </c>
      <c r="S15" s="23">
        <f t="shared" si="7"/>
        <v>57.175122920356614</v>
      </c>
      <c r="T15" s="23">
        <f t="shared" si="8"/>
        <v>66.76281708438367</v>
      </c>
      <c r="U15" s="23">
        <f t="shared" si="9"/>
        <v>50.45685279187817</v>
      </c>
      <c r="V15" s="9"/>
      <c r="W15" s="9">
        <v>2397.6398990278867</v>
      </c>
      <c r="X15" s="5">
        <v>4832.5359842396701</v>
      </c>
      <c r="Y15" s="5"/>
      <c r="Z15" s="9">
        <v>66.206978335715817</v>
      </c>
      <c r="AA15" s="9">
        <v>59</v>
      </c>
      <c r="AB15" s="9">
        <v>89</v>
      </c>
      <c r="AC15" s="9">
        <v>67</v>
      </c>
      <c r="AD15" s="23">
        <f t="shared" si="10"/>
        <v>68.355555555555554</v>
      </c>
      <c r="AE15" s="23"/>
      <c r="AF15" s="30">
        <v>73.300145650701296</v>
      </c>
      <c r="AG15" s="30">
        <v>73.300145650701296</v>
      </c>
      <c r="AH15" s="30">
        <f t="shared" si="11"/>
        <v>37.834309075773902</v>
      </c>
      <c r="AI15" s="30">
        <f t="shared" si="25"/>
        <v>4.0907690906421657</v>
      </c>
      <c r="AJ15" s="30">
        <f t="shared" si="22"/>
        <v>1.6298553907731517</v>
      </c>
      <c r="AK15" s="30">
        <f t="shared" si="23"/>
        <v>-0.17879948914431787</v>
      </c>
      <c r="AL15" s="30">
        <f t="shared" si="24"/>
        <v>2.6397131890133316</v>
      </c>
      <c r="AM15" s="30"/>
      <c r="AN15" s="7">
        <v>4.0466666666666669</v>
      </c>
      <c r="AO15" s="7">
        <v>6.01333333</v>
      </c>
      <c r="AP15" s="7">
        <v>9.35</v>
      </c>
      <c r="AQ15" s="37">
        <f t="shared" si="12"/>
        <v>5.3033333333333328</v>
      </c>
      <c r="AR15" s="99">
        <v>2.7305999999999999</v>
      </c>
      <c r="AS15" s="7">
        <v>137.59666666666666</v>
      </c>
      <c r="AT15" s="7"/>
      <c r="AU15" s="5">
        <v>2531.0962077147783</v>
      </c>
      <c r="AV15" s="5">
        <v>6433.4876629228147</v>
      </c>
      <c r="AW15" s="5">
        <v>2019.9281746609668</v>
      </c>
      <c r="AX15" s="5">
        <v>958.67223664874257</v>
      </c>
      <c r="AY15" s="5">
        <v>944.02468202997113</v>
      </c>
      <c r="AZ15" s="5">
        <v>4870.2945779586962</v>
      </c>
      <c r="BA15" s="5">
        <v>935.65619047619055</v>
      </c>
      <c r="BB15" s="35">
        <f t="shared" si="13"/>
        <v>3275.8643581849587</v>
      </c>
      <c r="BC15" s="23">
        <f t="shared" si="0"/>
        <v>6.7951302831109519</v>
      </c>
      <c r="BD15" s="35">
        <f t="shared" si="14"/>
        <v>5016.357675249611</v>
      </c>
      <c r="BE15" s="35">
        <f t="shared" si="15"/>
        <v>12750.473537181031</v>
      </c>
      <c r="BF15" s="35">
        <f t="shared" si="16"/>
        <v>4003.2781731208297</v>
      </c>
      <c r="BG15" s="35">
        <f t="shared" si="17"/>
        <v>1899.984211466824</v>
      </c>
      <c r="BH15" s="35">
        <f t="shared" si="18"/>
        <v>1870.9543496972267</v>
      </c>
      <c r="BI15" s="35">
        <f t="shared" si="19"/>
        <v>9652.3946866988263</v>
      </c>
      <c r="BJ15" s="35">
        <f t="shared" si="20"/>
        <v>1854.3689086902368</v>
      </c>
      <c r="BK15" s="35">
        <f t="shared" si="21"/>
        <v>6492.4072289983606</v>
      </c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K15" s="9">
        <v>60.603952999999997</v>
      </c>
      <c r="CL15" s="9">
        <v>79.203567000000007</v>
      </c>
      <c r="CM15" s="9">
        <v>84.081999999999994</v>
      </c>
      <c r="CN15" s="9">
        <v>3.21</v>
      </c>
      <c r="CO15" s="9">
        <v>67.075000000000003</v>
      </c>
      <c r="CP15" s="9">
        <v>45.829921818650803</v>
      </c>
      <c r="CQ15" s="9">
        <v>14.813000000000001</v>
      </c>
      <c r="CR15" s="9">
        <v>13.96</v>
      </c>
    </row>
    <row r="16" spans="1:96">
      <c r="A16" s="1">
        <v>34486</v>
      </c>
      <c r="B16" s="5">
        <v>25074</v>
      </c>
      <c r="C16" s="5">
        <v>5253</v>
      </c>
      <c r="D16" s="5">
        <v>20558.400465582774</v>
      </c>
      <c r="E16" s="35">
        <f t="shared" si="2"/>
        <v>996.15616095795849</v>
      </c>
      <c r="F16" s="5">
        <v>40255.53622607694</v>
      </c>
      <c r="G16" s="5">
        <v>40414.092852617672</v>
      </c>
      <c r="H16" s="5">
        <v>51723</v>
      </c>
      <c r="I16" s="5">
        <v>41547</v>
      </c>
      <c r="J16" s="5">
        <v>8931</v>
      </c>
      <c r="K16" s="5">
        <v>31772.180782269585</v>
      </c>
      <c r="L16" s="35">
        <f t="shared" si="3"/>
        <v>9516.246195398111</v>
      </c>
      <c r="M16" s="5">
        <v>70747.184273015548</v>
      </c>
      <c r="N16" s="5">
        <v>62206.611250683243</v>
      </c>
      <c r="O16" s="5">
        <v>100307</v>
      </c>
      <c r="P16" s="23">
        <f t="shared" si="4"/>
        <v>60.350927864827788</v>
      </c>
      <c r="Q16" s="23">
        <f t="shared" si="5"/>
        <v>58.817601612361436</v>
      </c>
      <c r="R16" s="23">
        <f t="shared" si="6"/>
        <v>64.705663758074039</v>
      </c>
      <c r="S16" s="23">
        <f t="shared" si="7"/>
        <v>56.900548961396957</v>
      </c>
      <c r="T16" s="23">
        <f t="shared" si="8"/>
        <v>64.967520397076413</v>
      </c>
      <c r="U16" s="23">
        <f t="shared" si="9"/>
        <v>51.564696382106931</v>
      </c>
      <c r="V16" s="9"/>
      <c r="W16" s="9">
        <v>2443.2013852910864</v>
      </c>
      <c r="X16" s="5">
        <v>5162.42228850626</v>
      </c>
      <c r="Y16" s="5"/>
      <c r="Z16" s="9">
        <v>66.209657957147257</v>
      </c>
      <c r="AA16" s="9">
        <v>59</v>
      </c>
      <c r="AB16" s="9">
        <v>90</v>
      </c>
      <c r="AC16" s="9">
        <v>68</v>
      </c>
      <c r="AD16" s="23">
        <f t="shared" si="10"/>
        <v>68.7</v>
      </c>
      <c r="AE16" s="23"/>
      <c r="AF16" s="30">
        <v>73.578579024365993</v>
      </c>
      <c r="AG16" s="30">
        <v>73.578579024365993</v>
      </c>
      <c r="AH16" s="30">
        <f t="shared" si="11"/>
        <v>36.733973688272314</v>
      </c>
      <c r="AI16" s="30">
        <f t="shared" si="25"/>
        <v>3.3636040393944633</v>
      </c>
      <c r="AJ16" s="30">
        <f t="shared" si="22"/>
        <v>1.5591288569000028</v>
      </c>
      <c r="AK16" s="30">
        <f t="shared" si="23"/>
        <v>-0.12931034482758674</v>
      </c>
      <c r="AL16" s="30">
        <f t="shared" si="24"/>
        <v>1.9337855273220472</v>
      </c>
      <c r="AM16" s="30"/>
      <c r="AN16" s="7">
        <v>4.0666666666666664</v>
      </c>
      <c r="AO16" s="7">
        <v>4.4800000000000004</v>
      </c>
      <c r="AP16" s="7">
        <v>8.9499999999999993</v>
      </c>
      <c r="AQ16" s="37">
        <f t="shared" si="12"/>
        <v>4.8833333333333329</v>
      </c>
      <c r="AR16" s="99">
        <v>2.6326000000000001</v>
      </c>
      <c r="AS16" s="7">
        <v>141.09</v>
      </c>
      <c r="AT16" s="7"/>
      <c r="AU16" s="5">
        <v>2090.9604207917969</v>
      </c>
      <c r="AV16" s="5">
        <v>7083.800823549077</v>
      </c>
      <c r="AW16" s="5">
        <v>2267.049943030438</v>
      </c>
      <c r="AX16" s="5">
        <v>590.33965548912863</v>
      </c>
      <c r="AY16" s="5">
        <v>1806.5199597028084</v>
      </c>
      <c r="AZ16" s="5">
        <v>5049.1944142164748</v>
      </c>
      <c r="BA16" s="5">
        <v>1297.4115873015871</v>
      </c>
      <c r="BB16" s="35">
        <f t="shared" si="13"/>
        <v>2698.3455706613158</v>
      </c>
      <c r="BC16" s="23">
        <f t="shared" si="0"/>
        <v>5.2169162087684704</v>
      </c>
      <c r="BD16" s="35">
        <f t="shared" si="14"/>
        <v>4055.0232377929119</v>
      </c>
      <c r="BE16" s="35">
        <f t="shared" si="15"/>
        <v>13737.695207310815</v>
      </c>
      <c r="BF16" s="35">
        <f t="shared" si="16"/>
        <v>4396.5156436315401</v>
      </c>
      <c r="BG16" s="35">
        <f t="shared" si="17"/>
        <v>1144.8523833332952</v>
      </c>
      <c r="BH16" s="35">
        <f t="shared" si="18"/>
        <v>3503.4046284614119</v>
      </c>
      <c r="BI16" s="35">
        <f t="shared" si="19"/>
        <v>9791.9599425171</v>
      </c>
      <c r="BJ16" s="35">
        <f t="shared" si="20"/>
        <v>2516.0849928940761</v>
      </c>
      <c r="BK16" s="35">
        <f t="shared" si="21"/>
        <v>5232.9321415293862</v>
      </c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K16" s="9">
        <v>62.407797000000002</v>
      </c>
      <c r="CL16" s="9">
        <v>80.292642000000001</v>
      </c>
      <c r="CM16" s="9">
        <v>84.411000000000001</v>
      </c>
      <c r="CN16" s="9">
        <v>3.94</v>
      </c>
      <c r="CO16" s="9">
        <v>67.525999999999996</v>
      </c>
      <c r="CP16" s="9">
        <v>48.167029264537703</v>
      </c>
      <c r="CQ16" s="9">
        <v>17.777000000000001</v>
      </c>
      <c r="CR16" s="9">
        <v>16.100000000000001</v>
      </c>
    </row>
    <row r="17" spans="1:96">
      <c r="A17" s="1">
        <v>34578</v>
      </c>
      <c r="B17" s="5">
        <v>27745</v>
      </c>
      <c r="C17" s="5">
        <v>5997</v>
      </c>
      <c r="D17" s="5">
        <v>25590.760133719115</v>
      </c>
      <c r="E17" s="35">
        <f t="shared" si="2"/>
        <v>388.42582634031714</v>
      </c>
      <c r="F17" s="5">
        <v>44100.420339311073</v>
      </c>
      <c r="G17" s="5">
        <v>44673.606299370505</v>
      </c>
      <c r="H17" s="5">
        <v>59148</v>
      </c>
      <c r="I17" s="5">
        <v>45802</v>
      </c>
      <c r="J17" s="5">
        <v>10271</v>
      </c>
      <c r="K17" s="5">
        <v>40083.159733210472</v>
      </c>
      <c r="L17" s="35">
        <f t="shared" si="3"/>
        <v>7087.6280910512869</v>
      </c>
      <c r="M17" s="5">
        <v>75751.094975522123</v>
      </c>
      <c r="N17" s="5">
        <v>68651.882799783882</v>
      </c>
      <c r="O17" s="5">
        <v>110343</v>
      </c>
      <c r="P17" s="23">
        <f t="shared" si="4"/>
        <v>60.575957381773726</v>
      </c>
      <c r="Q17" s="23">
        <f t="shared" si="5"/>
        <v>58.387693505987734</v>
      </c>
      <c r="R17" s="23">
        <f t="shared" si="6"/>
        <v>63.844168733325105</v>
      </c>
      <c r="S17" s="23">
        <f t="shared" si="7"/>
        <v>58.217535143962593</v>
      </c>
      <c r="T17" s="23">
        <f t="shared" si="8"/>
        <v>65.072660031271766</v>
      </c>
      <c r="U17" s="23">
        <f t="shared" si="9"/>
        <v>53.603762812321577</v>
      </c>
      <c r="V17" s="9"/>
      <c r="W17" s="9">
        <v>2519.5273957463237</v>
      </c>
      <c r="X17" s="5">
        <v>5350.4722702683403</v>
      </c>
      <c r="Y17" s="5"/>
      <c r="Z17" s="9">
        <v>66.7521079301399</v>
      </c>
      <c r="AA17" s="9">
        <v>59</v>
      </c>
      <c r="AB17" s="9">
        <v>89</v>
      </c>
      <c r="AC17" s="9">
        <v>68</v>
      </c>
      <c r="AD17" s="23">
        <f t="shared" si="10"/>
        <v>68.400000000000006</v>
      </c>
      <c r="AE17" s="23"/>
      <c r="AF17" s="30">
        <v>74.124366835595893</v>
      </c>
      <c r="AG17" s="30">
        <v>74.124366835595893</v>
      </c>
      <c r="AH17" s="30">
        <f t="shared" si="11"/>
        <v>37.263072308315905</v>
      </c>
      <c r="AI17" s="30">
        <f t="shared" si="25"/>
        <v>3.5841411130400624</v>
      </c>
      <c r="AJ17" s="30">
        <f t="shared" si="22"/>
        <v>1.7764714135189408</v>
      </c>
      <c r="AK17" s="30">
        <f t="shared" si="23"/>
        <v>-0.17241379310344862</v>
      </c>
      <c r="AL17" s="30">
        <f t="shared" si="24"/>
        <v>1.9800834926245703</v>
      </c>
      <c r="AM17" s="30"/>
      <c r="AN17" s="7">
        <v>4.0533333333333337</v>
      </c>
      <c r="AO17" s="7">
        <v>4.26</v>
      </c>
      <c r="AP17" s="7">
        <v>8.5399999999999991</v>
      </c>
      <c r="AQ17" s="37">
        <f t="shared" si="12"/>
        <v>4.4866666666666655</v>
      </c>
      <c r="AR17" s="99">
        <v>2.5712000000000002</v>
      </c>
      <c r="AS17" s="7">
        <v>141.26000000000002</v>
      </c>
      <c r="AT17" s="7"/>
      <c r="AU17" s="5">
        <v>2491.8156561519304</v>
      </c>
      <c r="AV17" s="5">
        <v>7081.8228095354461</v>
      </c>
      <c r="AW17" s="5">
        <v>1839.3263936125554</v>
      </c>
      <c r="AX17" s="5">
        <v>732.07290031506409</v>
      </c>
      <c r="AY17" s="5">
        <v>1398.8729379171389</v>
      </c>
      <c r="AZ17" s="5">
        <v>5846.6837069632829</v>
      </c>
      <c r="BA17" s="5">
        <v>3206.7201587301588</v>
      </c>
      <c r="BB17" s="35">
        <f t="shared" si="13"/>
        <v>228.61515537428659</v>
      </c>
      <c r="BC17" s="23">
        <f t="shared" si="0"/>
        <v>0.38651375426774631</v>
      </c>
      <c r="BD17" s="35">
        <f t="shared" si="14"/>
        <v>4648.5834676873683</v>
      </c>
      <c r="BE17" s="35">
        <f t="shared" si="15"/>
        <v>13211.428522901364</v>
      </c>
      <c r="BF17" s="35">
        <f t="shared" si="16"/>
        <v>3431.3382067084299</v>
      </c>
      <c r="BG17" s="35">
        <f t="shared" si="17"/>
        <v>1365.7117745226401</v>
      </c>
      <c r="BH17" s="35">
        <f t="shared" si="18"/>
        <v>2609.654368509347</v>
      </c>
      <c r="BI17" s="35">
        <f t="shared" si="19"/>
        <v>10907.226284531169</v>
      </c>
      <c r="BJ17" s="35">
        <f t="shared" si="20"/>
        <v>5982.2668978623442</v>
      </c>
      <c r="BK17" s="35">
        <f t="shared" si="21"/>
        <v>426.49087187166697</v>
      </c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K17" s="9">
        <v>64.205575999999894</v>
      </c>
      <c r="CL17" s="9">
        <v>81.108168000000006</v>
      </c>
      <c r="CM17" s="9">
        <v>84.805999999999997</v>
      </c>
      <c r="CN17" s="9">
        <v>4.49</v>
      </c>
      <c r="CO17" s="9">
        <v>67.903000000000006</v>
      </c>
      <c r="CP17" s="9">
        <v>50.360794641384899</v>
      </c>
      <c r="CQ17" s="9">
        <v>18.497</v>
      </c>
      <c r="CR17" s="9">
        <v>16.78</v>
      </c>
    </row>
    <row r="18" spans="1:96">
      <c r="A18" s="1">
        <v>34669</v>
      </c>
      <c r="B18" s="5">
        <v>28348</v>
      </c>
      <c r="C18" s="5">
        <v>9678</v>
      </c>
      <c r="D18" s="5">
        <v>27481.33751603746</v>
      </c>
      <c r="E18" s="35">
        <f t="shared" si="2"/>
        <v>-2430.8229891077353</v>
      </c>
      <c r="F18" s="5">
        <v>46362.482555293347</v>
      </c>
      <c r="G18" s="5">
        <v>47267.997082223068</v>
      </c>
      <c r="H18" s="5">
        <v>62171</v>
      </c>
      <c r="I18" s="5">
        <v>47958</v>
      </c>
      <c r="J18" s="5">
        <v>16728</v>
      </c>
      <c r="K18" s="5">
        <v>42781.599399871673</v>
      </c>
      <c r="L18" s="35">
        <f t="shared" si="3"/>
        <v>-3115.3604552456527</v>
      </c>
      <c r="M18" s="5">
        <v>78701.056632772612</v>
      </c>
      <c r="N18" s="5">
        <v>71995.295577398632</v>
      </c>
      <c r="O18" s="5">
        <v>111058</v>
      </c>
      <c r="P18" s="23">
        <f t="shared" si="4"/>
        <v>59.110054631135576</v>
      </c>
      <c r="Q18" s="23">
        <f t="shared" si="5"/>
        <v>57.855093256814918</v>
      </c>
      <c r="R18" s="23">
        <f t="shared" si="6"/>
        <v>64.236349041499125</v>
      </c>
      <c r="S18" s="23">
        <f t="shared" si="7"/>
        <v>58.909606222474956</v>
      </c>
      <c r="T18" s="23">
        <f t="shared" si="8"/>
        <v>65.654285746222882</v>
      </c>
      <c r="U18" s="23">
        <f t="shared" si="9"/>
        <v>55.980658754884836</v>
      </c>
      <c r="V18" s="9"/>
      <c r="W18" s="9">
        <v>2684.4918544779298</v>
      </c>
      <c r="X18" s="5">
        <v>5410.5365130301598</v>
      </c>
      <c r="Y18" s="5"/>
      <c r="Z18" s="9">
        <v>67.290088771531728</v>
      </c>
      <c r="AA18" s="9">
        <v>59</v>
      </c>
      <c r="AB18" s="9">
        <v>93</v>
      </c>
      <c r="AC18" s="9">
        <v>68</v>
      </c>
      <c r="AD18" s="23">
        <f t="shared" si="10"/>
        <v>69.600000000000009</v>
      </c>
      <c r="AE18" s="23"/>
      <c r="AF18" s="30">
        <v>74.484470371016599</v>
      </c>
      <c r="AG18" s="30">
        <v>74.484470371016599</v>
      </c>
      <c r="AH18" s="30">
        <f t="shared" si="11"/>
        <v>38.512562373592232</v>
      </c>
      <c r="AI18" s="30">
        <f t="shared" si="25"/>
        <v>3.7938598569898119</v>
      </c>
      <c r="AJ18" s="30">
        <f t="shared" si="22"/>
        <v>1.934450021592049</v>
      </c>
      <c r="AK18" s="30">
        <f t="shared" si="23"/>
        <v>5.7803468208093012E-2</v>
      </c>
      <c r="AL18" s="30">
        <f t="shared" si="24"/>
        <v>1.8016063671896698</v>
      </c>
      <c r="AM18" s="30"/>
      <c r="AN18" s="7">
        <v>4.6333333333333337</v>
      </c>
      <c r="AO18" s="7">
        <v>4.81666667</v>
      </c>
      <c r="AP18" s="7">
        <v>8.2100000000000009</v>
      </c>
      <c r="AQ18" s="37">
        <f t="shared" si="12"/>
        <v>3.5766666666666671</v>
      </c>
      <c r="AR18" s="99">
        <v>2.5607000000000002</v>
      </c>
      <c r="AS18" s="7">
        <v>140.96333333333334</v>
      </c>
      <c r="AT18" s="7"/>
      <c r="AU18" s="5">
        <v>2409.1277153414944</v>
      </c>
      <c r="AV18" s="5">
        <v>7364.8887039926649</v>
      </c>
      <c r="AW18" s="5">
        <v>5832.6954886960393</v>
      </c>
      <c r="AX18" s="5">
        <v>1043.9152075470647</v>
      </c>
      <c r="AY18" s="5">
        <v>2665.582420350082</v>
      </c>
      <c r="AZ18" s="5">
        <v>9157.8273008615452</v>
      </c>
      <c r="BA18" s="5">
        <v>4534.2120634920639</v>
      </c>
      <c r="BB18" s="35">
        <f t="shared" si="13"/>
        <v>-1794.8250842205571</v>
      </c>
      <c r="BC18" s="23">
        <f t="shared" si="0"/>
        <v>-2.8869168651309405</v>
      </c>
      <c r="BD18" s="35">
        <f t="shared" si="14"/>
        <v>4303.5001175852994</v>
      </c>
      <c r="BE18" s="35">
        <f t="shared" si="15"/>
        <v>13156.130827685212</v>
      </c>
      <c r="BF18" s="35">
        <f t="shared" si="16"/>
        <v>10419.126209705566</v>
      </c>
      <c r="BG18" s="35">
        <f t="shared" si="17"/>
        <v>1864.7783551778466</v>
      </c>
      <c r="BH18" s="35">
        <f t="shared" si="18"/>
        <v>4761.6131707587047</v>
      </c>
      <c r="BI18" s="35">
        <f t="shared" si="19"/>
        <v>16358.913068457665</v>
      </c>
      <c r="BJ18" s="35">
        <f t="shared" si="20"/>
        <v>8099.6046926589825</v>
      </c>
      <c r="BK18" s="35">
        <f t="shared" si="21"/>
        <v>-3206.1521320771244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K18" s="9">
        <v>65.831576999999996</v>
      </c>
      <c r="CL18" s="9">
        <v>81.942238000000003</v>
      </c>
      <c r="CM18" s="9">
        <v>85.340999999999994</v>
      </c>
      <c r="CN18" s="9">
        <v>5.17</v>
      </c>
      <c r="CO18" s="9">
        <v>68.248000000000005</v>
      </c>
      <c r="CP18" s="9">
        <v>51.088317869614301</v>
      </c>
      <c r="CQ18" s="9">
        <v>17.657</v>
      </c>
      <c r="CR18" s="9">
        <v>16.559999999999999</v>
      </c>
    </row>
    <row r="19" spans="1:96">
      <c r="A19" s="1">
        <v>34759</v>
      </c>
      <c r="B19" s="5">
        <v>33068</v>
      </c>
      <c r="C19" s="5">
        <v>4285</v>
      </c>
      <c r="D19" s="5">
        <v>28314.212716860384</v>
      </c>
      <c r="E19" s="35">
        <f t="shared" si="2"/>
        <v>-7874.8368755083211</v>
      </c>
      <c r="F19" s="5">
        <v>44280.774164830931</v>
      </c>
      <c r="G19" s="5">
        <v>45340.150006182994</v>
      </c>
      <c r="H19" s="5">
        <v>56733</v>
      </c>
      <c r="I19" s="5">
        <v>53226</v>
      </c>
      <c r="J19" s="5">
        <v>6837</v>
      </c>
      <c r="K19" s="5">
        <v>44510.232758734724</v>
      </c>
      <c r="L19" s="35">
        <f t="shared" si="3"/>
        <v>-5263.4697001605673</v>
      </c>
      <c r="M19" s="5">
        <v>75883.912695740204</v>
      </c>
      <c r="N19" s="5">
        <v>69332.675754314361</v>
      </c>
      <c r="O19" s="5">
        <v>105861</v>
      </c>
      <c r="P19" s="23">
        <f t="shared" si="4"/>
        <v>62.127531657460644</v>
      </c>
      <c r="Q19" s="23">
        <f t="shared" si="5"/>
        <v>62.673687289746958</v>
      </c>
      <c r="R19" s="23">
        <f t="shared" si="6"/>
        <v>63.612816563633857</v>
      </c>
      <c r="S19" s="23">
        <f t="shared" si="7"/>
        <v>58.35330914258018</v>
      </c>
      <c r="T19" s="23">
        <f t="shared" si="8"/>
        <v>65.395067351575008</v>
      </c>
      <c r="U19" s="23">
        <f t="shared" si="9"/>
        <v>53.591974381500272</v>
      </c>
      <c r="V19" s="9"/>
      <c r="W19" s="9">
        <v>2575.7847865138892</v>
      </c>
      <c r="X19" s="5">
        <v>5322.3555892267996</v>
      </c>
      <c r="Y19" s="5"/>
      <c r="Z19" s="9">
        <v>68.29754958153606</v>
      </c>
      <c r="AA19" s="9">
        <v>59</v>
      </c>
      <c r="AB19" s="9">
        <v>93</v>
      </c>
      <c r="AC19" s="9">
        <v>68</v>
      </c>
      <c r="AD19" s="23">
        <f t="shared" si="10"/>
        <v>69.600000000000009</v>
      </c>
      <c r="AE19" s="23"/>
      <c r="AF19" s="30">
        <v>75.192937650203305</v>
      </c>
      <c r="AG19" s="30">
        <v>75.192937650203305</v>
      </c>
      <c r="AH19" s="30">
        <f t="shared" si="11"/>
        <v>40.715997306867067</v>
      </c>
      <c r="AI19" s="30">
        <f t="shared" si="25"/>
        <v>3.1576297519871455</v>
      </c>
      <c r="AJ19" s="30">
        <f t="shared" si="22"/>
        <v>2.0657988959768403</v>
      </c>
      <c r="AK19" s="30">
        <f t="shared" si="23"/>
        <v>0.18205461638491682</v>
      </c>
      <c r="AL19" s="30">
        <f t="shared" si="24"/>
        <v>0.90977623962538834</v>
      </c>
      <c r="AM19" s="30"/>
      <c r="AN19" s="7">
        <v>5.0166666666666666</v>
      </c>
      <c r="AO19" s="7">
        <v>5.47333333</v>
      </c>
      <c r="AP19" s="7">
        <v>8.35</v>
      </c>
      <c r="AQ19" s="37">
        <f t="shared" si="12"/>
        <v>3.333333333333333</v>
      </c>
      <c r="AR19" s="99">
        <v>2.5512999999999999</v>
      </c>
      <c r="AS19" s="7">
        <v>140.18333333333331</v>
      </c>
      <c r="AT19" s="7"/>
      <c r="AU19" s="5">
        <v>3225.0453088348277</v>
      </c>
      <c r="AV19" s="5">
        <v>6505.6250413152247</v>
      </c>
      <c r="AW19" s="5">
        <v>1588.8464309069152</v>
      </c>
      <c r="AX19" s="5">
        <v>966.58833414047626</v>
      </c>
      <c r="AY19" s="5">
        <v>903.29933257776099</v>
      </c>
      <c r="AZ19" s="5">
        <v>5194.5835289958859</v>
      </c>
      <c r="BA19" s="5">
        <v>1174.4952380952382</v>
      </c>
      <c r="BB19" s="35">
        <f t="shared" si="13"/>
        <v>3080.5503472476057</v>
      </c>
      <c r="BC19" s="23">
        <f t="shared" si="0"/>
        <v>5.4299091309248686</v>
      </c>
      <c r="BD19" s="35">
        <f t="shared" si="14"/>
        <v>6017.7766280394781</v>
      </c>
      <c r="BE19" s="35">
        <f t="shared" si="15"/>
        <v>12139.17777129133</v>
      </c>
      <c r="BF19" s="35">
        <f t="shared" si="16"/>
        <v>2964.7096402840839</v>
      </c>
      <c r="BG19" s="35">
        <f t="shared" si="17"/>
        <v>1803.6065013386381</v>
      </c>
      <c r="BH19" s="35">
        <f t="shared" si="18"/>
        <v>1685.5123234451614</v>
      </c>
      <c r="BI19" s="35">
        <f t="shared" si="19"/>
        <v>9692.8385060376404</v>
      </c>
      <c r="BJ19" s="35">
        <f t="shared" si="20"/>
        <v>2191.5506037050745</v>
      </c>
      <c r="BK19" s="35">
        <f t="shared" si="21"/>
        <v>5748.1561050883756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K19" s="9">
        <v>67.124730999999997</v>
      </c>
      <c r="CL19" s="9">
        <v>82.530548999999894</v>
      </c>
      <c r="CM19" s="9">
        <v>86.257999999999996</v>
      </c>
      <c r="CN19" s="9">
        <v>5.8</v>
      </c>
      <c r="CO19" s="9">
        <v>68.605999999999995</v>
      </c>
      <c r="CP19" s="9">
        <v>52.672334855506698</v>
      </c>
      <c r="CQ19" s="9">
        <v>18.356999999999999</v>
      </c>
      <c r="CR19" s="9">
        <v>16.89</v>
      </c>
    </row>
    <row r="20" spans="1:96">
      <c r="A20" s="1">
        <v>34851</v>
      </c>
      <c r="B20" s="5">
        <v>29066</v>
      </c>
      <c r="C20" s="5">
        <v>6552</v>
      </c>
      <c r="D20" s="5">
        <v>30179.73188347551</v>
      </c>
      <c r="E20" s="35">
        <f t="shared" si="2"/>
        <v>-953.54876311460248</v>
      </c>
      <c r="F20" s="5">
        <v>47788.982106335978</v>
      </c>
      <c r="G20" s="5">
        <v>52213.165226696881</v>
      </c>
      <c r="H20" s="5">
        <v>60420</v>
      </c>
      <c r="I20" s="5">
        <v>47292</v>
      </c>
      <c r="J20" s="5">
        <v>10300</v>
      </c>
      <c r="K20" s="5">
        <v>46959.283196194447</v>
      </c>
      <c r="L20" s="35">
        <f t="shared" si="3"/>
        <v>6619.2707364380476</v>
      </c>
      <c r="M20" s="5">
        <v>81649.523129876106</v>
      </c>
      <c r="N20" s="5">
        <v>80144.077062508601</v>
      </c>
      <c r="O20" s="5">
        <v>112676</v>
      </c>
      <c r="P20" s="23">
        <f t="shared" si="4"/>
        <v>61.460712171191744</v>
      </c>
      <c r="Q20" s="23">
        <f t="shared" si="5"/>
        <v>63.61165048543689</v>
      </c>
      <c r="R20" s="23">
        <f t="shared" si="6"/>
        <v>64.267871716409118</v>
      </c>
      <c r="S20" s="23">
        <f t="shared" si="7"/>
        <v>58.52940749001101</v>
      </c>
      <c r="T20" s="23">
        <f t="shared" si="8"/>
        <v>65.149125350801754</v>
      </c>
      <c r="U20" s="23">
        <f t="shared" si="9"/>
        <v>53.622776811388405</v>
      </c>
      <c r="V20" s="9"/>
      <c r="W20" s="9">
        <v>2689.6476588666737</v>
      </c>
      <c r="X20" s="5">
        <v>5556.9006290359803</v>
      </c>
      <c r="Y20" s="5"/>
      <c r="Z20" s="9">
        <v>68.563864274917137</v>
      </c>
      <c r="AA20" s="9">
        <v>59</v>
      </c>
      <c r="AB20" s="9">
        <v>94</v>
      </c>
      <c r="AC20" s="9">
        <v>68</v>
      </c>
      <c r="AD20" s="23">
        <f t="shared" si="10"/>
        <v>69.900000000000006</v>
      </c>
      <c r="AE20" s="23"/>
      <c r="AF20" s="30">
        <v>75.5648512602761</v>
      </c>
      <c r="AG20" s="30">
        <v>75.5648512602761</v>
      </c>
      <c r="AH20" s="30">
        <f t="shared" si="11"/>
        <v>40.559916333481283</v>
      </c>
      <c r="AI20" s="30">
        <f t="shared" si="25"/>
        <v>3.5556841560691721</v>
      </c>
      <c r="AJ20" s="30">
        <f t="shared" si="22"/>
        <v>2.1596201092737566</v>
      </c>
      <c r="AK20" s="30">
        <f t="shared" si="23"/>
        <v>0.17467248908296984</v>
      </c>
      <c r="AL20" s="30">
        <f t="shared" si="24"/>
        <v>1.2213915577124457</v>
      </c>
      <c r="AM20" s="30"/>
      <c r="AN20" s="7">
        <v>5.4733333333333336</v>
      </c>
      <c r="AO20" s="7">
        <v>5.81666667</v>
      </c>
      <c r="AP20" s="7">
        <v>8.65</v>
      </c>
      <c r="AQ20" s="37">
        <f t="shared" si="12"/>
        <v>3.1766666666666667</v>
      </c>
      <c r="AR20" s="99">
        <v>2.4617</v>
      </c>
      <c r="AS20" s="7">
        <v>138.97</v>
      </c>
      <c r="AT20" s="7"/>
      <c r="AU20" s="5">
        <v>2666.4259372860315</v>
      </c>
      <c r="AV20" s="5">
        <v>7357.6144495225781</v>
      </c>
      <c r="AW20" s="5">
        <v>1766.7222075633874</v>
      </c>
      <c r="AX20" s="5">
        <v>596.78958201128887</v>
      </c>
      <c r="AY20" s="5">
        <v>1728.586450069261</v>
      </c>
      <c r="AZ20" s="5">
        <v>5441.123340995935</v>
      </c>
      <c r="BA20" s="5">
        <v>1628.5936507936508</v>
      </c>
      <c r="BB20" s="35">
        <f t="shared" si="13"/>
        <v>2395.6695705018633</v>
      </c>
      <c r="BC20" s="23">
        <f t="shared" si="0"/>
        <v>3.9650274255244344</v>
      </c>
      <c r="BD20" s="35">
        <f t="shared" si="14"/>
        <v>4972.5622130029942</v>
      </c>
      <c r="BE20" s="35">
        <f t="shared" si="15"/>
        <v>13721.061994611156</v>
      </c>
      <c r="BF20" s="35">
        <f t="shared" si="16"/>
        <v>3294.7234601028176</v>
      </c>
      <c r="BG20" s="35">
        <f t="shared" si="17"/>
        <v>1112.9404657845744</v>
      </c>
      <c r="BH20" s="35">
        <f t="shared" si="18"/>
        <v>3223.6048799735854</v>
      </c>
      <c r="BI20" s="35">
        <f t="shared" si="19"/>
        <v>10147.037629428301</v>
      </c>
      <c r="BJ20" s="35">
        <f t="shared" si="20"/>
        <v>3037.130390546597</v>
      </c>
      <c r="BK20" s="35">
        <f t="shared" si="21"/>
        <v>4467.6343019839078</v>
      </c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K20" s="9">
        <v>68.132069999999999</v>
      </c>
      <c r="CL20" s="9">
        <v>83.009191999999999</v>
      </c>
      <c r="CM20" s="9">
        <v>86.945999999999998</v>
      </c>
      <c r="CN20" s="9">
        <v>6.02</v>
      </c>
      <c r="CO20" s="9">
        <v>69.013000000000005</v>
      </c>
      <c r="CP20" s="9">
        <v>53.661933353341901</v>
      </c>
      <c r="CQ20" s="9">
        <v>19.343</v>
      </c>
      <c r="CR20" s="9">
        <v>18.07</v>
      </c>
    </row>
    <row r="21" spans="1:96">
      <c r="A21" s="1">
        <v>34943</v>
      </c>
      <c r="B21" s="5">
        <v>30193</v>
      </c>
      <c r="C21" s="5">
        <v>7317</v>
      </c>
      <c r="D21" s="5">
        <v>22980.502600079766</v>
      </c>
      <c r="E21" s="35">
        <f t="shared" si="2"/>
        <v>7285.483120910365</v>
      </c>
      <c r="F21" s="5">
        <v>53511.04667225686</v>
      </c>
      <c r="G21" s="5">
        <v>55956.032393246991</v>
      </c>
      <c r="H21" s="5">
        <v>65331</v>
      </c>
      <c r="I21" s="5">
        <v>49757</v>
      </c>
      <c r="J21" s="5">
        <v>11534</v>
      </c>
      <c r="K21" s="5">
        <v>34992.598447092743</v>
      </c>
      <c r="L21" s="35">
        <f t="shared" si="3"/>
        <v>16529.210678838674</v>
      </c>
      <c r="M21" s="5">
        <v>92617.425453428208</v>
      </c>
      <c r="N21" s="5">
        <v>86424.234579359632</v>
      </c>
      <c r="O21" s="5">
        <v>119006</v>
      </c>
      <c r="P21" s="23">
        <f t="shared" si="4"/>
        <v>60.680909218803379</v>
      </c>
      <c r="Q21" s="23">
        <f t="shared" si="5"/>
        <v>63.438529564765048</v>
      </c>
      <c r="R21" s="23">
        <f t="shared" si="6"/>
        <v>65.672466807017102</v>
      </c>
      <c r="S21" s="23">
        <f t="shared" si="7"/>
        <v>57.776435060985776</v>
      </c>
      <c r="T21" s="23">
        <f t="shared" si="8"/>
        <v>64.745765658896275</v>
      </c>
      <c r="U21" s="23">
        <f t="shared" si="9"/>
        <v>54.897232072332493</v>
      </c>
      <c r="V21" s="9"/>
      <c r="W21" s="9">
        <v>2760.7323399905922</v>
      </c>
      <c r="X21" s="5">
        <v>5615.8184489913201</v>
      </c>
      <c r="Y21" s="5"/>
      <c r="Z21" s="9">
        <v>69.083691988318506</v>
      </c>
      <c r="AA21" s="9">
        <v>59</v>
      </c>
      <c r="AB21" s="9">
        <v>93</v>
      </c>
      <c r="AC21" s="9">
        <v>68</v>
      </c>
      <c r="AD21" s="23">
        <f t="shared" si="10"/>
        <v>69.600000000000009</v>
      </c>
      <c r="AE21" s="23"/>
      <c r="AF21" s="30">
        <v>76.035019539751204</v>
      </c>
      <c r="AG21" s="30">
        <v>76.035019539751204</v>
      </c>
      <c r="AH21" s="30">
        <f t="shared" si="11"/>
        <v>41.278381782587701</v>
      </c>
      <c r="AI21" s="30">
        <f t="shared" si="25"/>
        <v>3.4928995210439684</v>
      </c>
      <c r="AJ21" s="30">
        <f t="shared" si="22"/>
        <v>2.062104849697306</v>
      </c>
      <c r="AK21" s="30">
        <f t="shared" si="23"/>
        <v>0.17543859649122862</v>
      </c>
      <c r="AL21" s="30">
        <f t="shared" si="24"/>
        <v>1.2553560748554338</v>
      </c>
      <c r="AM21" s="30"/>
      <c r="AN21" s="7">
        <v>5.63</v>
      </c>
      <c r="AO21" s="7">
        <v>5.8766666699999996</v>
      </c>
      <c r="AP21" s="7">
        <v>8.8000000000000007</v>
      </c>
      <c r="AQ21" s="37">
        <f t="shared" si="12"/>
        <v>3.1700000000000008</v>
      </c>
      <c r="AR21" s="99">
        <v>2.4811999999999999</v>
      </c>
      <c r="AS21" s="7">
        <v>142.39333333333332</v>
      </c>
      <c r="AT21" s="7"/>
      <c r="AU21" s="5">
        <v>3133.480866728587</v>
      </c>
      <c r="AV21" s="5">
        <v>7193.751779292782</v>
      </c>
      <c r="AW21" s="5">
        <v>1433.8038673622948</v>
      </c>
      <c r="AX21" s="5">
        <v>741.24336055353297</v>
      </c>
      <c r="AY21" s="5">
        <v>1338.5253746379549</v>
      </c>
      <c r="AZ21" s="5">
        <v>6241.1828207186918</v>
      </c>
      <c r="BA21" s="5">
        <v>4025.2793650793651</v>
      </c>
      <c r="BB21" s="35">
        <f t="shared" si="13"/>
        <v>-585.19440760588122</v>
      </c>
      <c r="BC21" s="23">
        <f t="shared" si="0"/>
        <v>-0.89573771656010348</v>
      </c>
      <c r="BD21" s="35">
        <f t="shared" si="14"/>
        <v>5707.9032010209885</v>
      </c>
      <c r="BE21" s="35">
        <f t="shared" si="15"/>
        <v>13104.033678445405</v>
      </c>
      <c r="BF21" s="35">
        <f t="shared" si="16"/>
        <v>2611.7962841425547</v>
      </c>
      <c r="BG21" s="35">
        <f t="shared" si="17"/>
        <v>1350.2381314541908</v>
      </c>
      <c r="BH21" s="35">
        <f t="shared" si="18"/>
        <v>2438.2383666890823</v>
      </c>
      <c r="BI21" s="35">
        <f t="shared" si="19"/>
        <v>11368.847909299546</v>
      </c>
      <c r="BJ21" s="35">
        <f t="shared" si="20"/>
        <v>7332.3903831356456</v>
      </c>
      <c r="BK21" s="35">
        <f t="shared" si="21"/>
        <v>-1065.9816269695148</v>
      </c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K21" s="9">
        <v>69.261230999999995</v>
      </c>
      <c r="CL21" s="9">
        <v>83.730943999999994</v>
      </c>
      <c r="CM21" s="9">
        <v>86.734999999999999</v>
      </c>
      <c r="CN21" s="9">
        <v>5.8</v>
      </c>
      <c r="CO21" s="9">
        <v>69.341999999999999</v>
      </c>
      <c r="CP21" s="9">
        <v>52.772931769885602</v>
      </c>
      <c r="CQ21" s="9">
        <v>17.853000000000002</v>
      </c>
      <c r="CR21" s="9">
        <v>16.21</v>
      </c>
    </row>
    <row r="22" spans="1:96">
      <c r="A22" s="1">
        <v>35034</v>
      </c>
      <c r="B22" s="5">
        <v>31806</v>
      </c>
      <c r="C22" s="5">
        <v>10904</v>
      </c>
      <c r="D22" s="5">
        <v>35121.149345495876</v>
      </c>
      <c r="E22" s="35">
        <f t="shared" si="2"/>
        <v>-8478.052218634446</v>
      </c>
      <c r="F22" s="5">
        <v>55337.698503776497</v>
      </c>
      <c r="G22" s="5">
        <v>55484.795630637927</v>
      </c>
      <c r="H22" s="5">
        <v>69206</v>
      </c>
      <c r="I22" s="5">
        <v>52996</v>
      </c>
      <c r="J22" s="5">
        <v>17117</v>
      </c>
      <c r="K22" s="5">
        <v>54033.160042037918</v>
      </c>
      <c r="L22" s="35">
        <f t="shared" si="3"/>
        <v>-12439.350760559188</v>
      </c>
      <c r="M22" s="5">
        <v>93775.342450564713</v>
      </c>
      <c r="N22" s="5">
        <v>84789.151732043436</v>
      </c>
      <c r="O22" s="5">
        <v>120693</v>
      </c>
      <c r="P22" s="23">
        <f t="shared" si="4"/>
        <v>60.015850252849269</v>
      </c>
      <c r="Q22" s="23">
        <f t="shared" si="5"/>
        <v>63.702751650406029</v>
      </c>
      <c r="R22" s="23">
        <f t="shared" si="6"/>
        <v>64.999251049117873</v>
      </c>
      <c r="S22" s="23">
        <f t="shared" si="7"/>
        <v>59.010926601466394</v>
      </c>
      <c r="T22" s="23">
        <f t="shared" si="8"/>
        <v>65.438554929744825</v>
      </c>
      <c r="U22" s="23">
        <f t="shared" si="9"/>
        <v>57.340525134017717</v>
      </c>
      <c r="V22" s="9"/>
      <c r="W22" s="9">
        <v>2889.0415357683873</v>
      </c>
      <c r="X22" s="5">
        <v>5571.34928162905</v>
      </c>
      <c r="Y22" s="5"/>
      <c r="Z22" s="9">
        <v>69.527968691121814</v>
      </c>
      <c r="AA22" s="9">
        <v>59</v>
      </c>
      <c r="AB22" s="9">
        <v>93</v>
      </c>
      <c r="AC22" s="9">
        <v>68</v>
      </c>
      <c r="AD22" s="23">
        <f t="shared" si="10"/>
        <v>69.600000000000009</v>
      </c>
      <c r="AE22" s="23"/>
      <c r="AF22" s="30">
        <v>76.410494185957404</v>
      </c>
      <c r="AG22" s="30">
        <v>76.410494185957404</v>
      </c>
      <c r="AH22" s="30">
        <f t="shared" si="11"/>
        <v>41.99786671177943</v>
      </c>
      <c r="AI22" s="30">
        <f t="shared" si="25"/>
        <v>3.3257199692339645</v>
      </c>
      <c r="AJ22" s="30">
        <f t="shared" si="22"/>
        <v>2.0686447044298362</v>
      </c>
      <c r="AK22" s="30">
        <f t="shared" si="23"/>
        <v>0</v>
      </c>
      <c r="AL22" s="30">
        <f t="shared" si="24"/>
        <v>1.2570752648041283</v>
      </c>
      <c r="AM22" s="30"/>
      <c r="AN22" s="7">
        <v>6.2766666666666664</v>
      </c>
      <c r="AO22" s="7">
        <v>6.56666667</v>
      </c>
      <c r="AP22" s="7">
        <v>9.1300000000000008</v>
      </c>
      <c r="AQ22" s="37">
        <f t="shared" si="12"/>
        <v>2.8533333333333344</v>
      </c>
      <c r="AR22" s="99">
        <v>2.5369999999999999</v>
      </c>
      <c r="AS22" s="7">
        <v>142.08000000000001</v>
      </c>
      <c r="AT22" s="7"/>
      <c r="AU22" s="5">
        <v>3063.0478871505547</v>
      </c>
      <c r="AV22" s="5">
        <v>8526.0087298694143</v>
      </c>
      <c r="AW22" s="5">
        <v>4493.6274941674019</v>
      </c>
      <c r="AX22" s="5">
        <v>1062.3787232947018</v>
      </c>
      <c r="AY22" s="5">
        <v>2550.5888427150235</v>
      </c>
      <c r="AZ22" s="5">
        <v>9808.1103092894882</v>
      </c>
      <c r="BA22" s="5">
        <v>5691.6317460317459</v>
      </c>
      <c r="BB22" s="35">
        <f t="shared" si="13"/>
        <v>-3030.0255101435887</v>
      </c>
      <c r="BC22" s="23">
        <f t="shared" si="0"/>
        <v>-4.3782699623494912</v>
      </c>
      <c r="BD22" s="35">
        <f t="shared" si="14"/>
        <v>5341.8553108670039</v>
      </c>
      <c r="BE22" s="35">
        <f t="shared" si="15"/>
        <v>14869.080305669004</v>
      </c>
      <c r="BF22" s="35">
        <f t="shared" si="16"/>
        <v>7836.7393456282143</v>
      </c>
      <c r="BG22" s="35">
        <f t="shared" si="17"/>
        <v>1852.7537388464502</v>
      </c>
      <c r="BH22" s="35">
        <f t="shared" si="18"/>
        <v>4448.1435019189712</v>
      </c>
      <c r="BI22" s="35">
        <f t="shared" si="19"/>
        <v>17105.02351760073</v>
      </c>
      <c r="BJ22" s="35">
        <f t="shared" si="20"/>
        <v>9926.0195694565427</v>
      </c>
      <c r="BK22" s="35">
        <f t="shared" si="21"/>
        <v>-5284.2653656584716</v>
      </c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K22" s="9">
        <v>70.087485000000001</v>
      </c>
      <c r="CL22" s="9">
        <v>84.316308000000006</v>
      </c>
      <c r="CM22" s="9">
        <v>86.34</v>
      </c>
      <c r="CN22" s="9">
        <v>5.72</v>
      </c>
      <c r="CO22" s="9">
        <v>69.69</v>
      </c>
      <c r="CP22" s="9">
        <v>53.787532812917803</v>
      </c>
      <c r="CQ22" s="9">
        <v>18.157</v>
      </c>
      <c r="CR22" s="9">
        <v>16.920000000000002</v>
      </c>
    </row>
    <row r="23" spans="1:96">
      <c r="A23" s="1">
        <v>35125</v>
      </c>
      <c r="B23" s="5">
        <v>34403</v>
      </c>
      <c r="C23" s="5">
        <v>5256</v>
      </c>
      <c r="D23" s="5">
        <v>29560.038076402241</v>
      </c>
      <c r="E23" s="35">
        <f t="shared" si="2"/>
        <v>-4019.9019440366974</v>
      </c>
      <c r="F23" s="5">
        <v>52520.863667444639</v>
      </c>
      <c r="G23" s="5">
        <v>52672.999799810183</v>
      </c>
      <c r="H23" s="5">
        <v>65047</v>
      </c>
      <c r="I23" s="5">
        <v>55290</v>
      </c>
      <c r="J23" s="5">
        <v>8319</v>
      </c>
      <c r="K23" s="5">
        <v>45489.457879426889</v>
      </c>
      <c r="L23" s="35">
        <f t="shared" si="3"/>
        <v>-648.94951293125632</v>
      </c>
      <c r="M23" s="5">
        <v>89846.364297032167</v>
      </c>
      <c r="N23" s="5">
        <v>80025.8726635278</v>
      </c>
      <c r="O23" s="5">
        <v>118270</v>
      </c>
      <c r="P23" s="23">
        <f t="shared" si="4"/>
        <v>62.222825103997103</v>
      </c>
      <c r="Q23" s="23">
        <f t="shared" si="5"/>
        <v>63.180670753696354</v>
      </c>
      <c r="R23" s="23">
        <f t="shared" si="6"/>
        <v>64.982172693183699</v>
      </c>
      <c r="S23" s="23">
        <f t="shared" si="7"/>
        <v>58.456303800797784</v>
      </c>
      <c r="T23" s="23">
        <f t="shared" si="8"/>
        <v>65.819963027802345</v>
      </c>
      <c r="U23" s="23">
        <f t="shared" si="9"/>
        <v>54.998731715566073</v>
      </c>
      <c r="V23" s="9"/>
      <c r="W23" s="9">
        <v>2929.8604151773484</v>
      </c>
      <c r="X23" s="5">
        <v>5600.2558948107599</v>
      </c>
      <c r="Y23" s="5"/>
      <c r="Z23" s="9">
        <v>70.632708325355722</v>
      </c>
      <c r="AA23" s="9">
        <v>59</v>
      </c>
      <c r="AB23" s="9">
        <v>91.333333333333329</v>
      </c>
      <c r="AC23" s="9">
        <v>68</v>
      </c>
      <c r="AD23" s="23">
        <f t="shared" si="10"/>
        <v>69.099999999999994</v>
      </c>
      <c r="AE23" s="23"/>
      <c r="AF23" s="30">
        <v>77.274667769701395</v>
      </c>
      <c r="AG23" s="30">
        <v>77.274667769701395</v>
      </c>
      <c r="AH23" s="30">
        <f t="shared" si="11"/>
        <v>44.06487054797303</v>
      </c>
      <c r="AI23" s="30">
        <f t="shared" si="25"/>
        <v>3.4190959384741371</v>
      </c>
      <c r="AJ23" s="30">
        <f t="shared" si="22"/>
        <v>2.2148145126950958</v>
      </c>
      <c r="AK23" s="30">
        <f t="shared" si="23"/>
        <v>-7.1839080459772386E-2</v>
      </c>
      <c r="AL23" s="30">
        <f t="shared" si="24"/>
        <v>1.2761205062388137</v>
      </c>
      <c r="AM23" s="30"/>
      <c r="AN23" s="7">
        <v>6.8833333333333329</v>
      </c>
      <c r="AO23" s="7">
        <v>6.8433333300000001</v>
      </c>
      <c r="AP23" s="7">
        <v>9.57</v>
      </c>
      <c r="AQ23" s="37">
        <f t="shared" si="12"/>
        <v>2.6866666666666674</v>
      </c>
      <c r="AR23" s="99">
        <v>2.5489000000000002</v>
      </c>
      <c r="AS23" s="7">
        <v>143.51666666666668</v>
      </c>
      <c r="AT23" s="7"/>
      <c r="AU23" s="5">
        <v>3423</v>
      </c>
      <c r="AV23" s="5">
        <v>7658</v>
      </c>
      <c r="AW23" s="5">
        <v>1866</v>
      </c>
      <c r="AX23" s="5">
        <v>1236.7712007225321</v>
      </c>
      <c r="AY23" s="5">
        <v>941.25425009444655</v>
      </c>
      <c r="AZ23" s="5">
        <v>6294.9745491830217</v>
      </c>
      <c r="BA23" s="5">
        <v>1182</v>
      </c>
      <c r="BB23" s="35">
        <f t="shared" si="13"/>
        <v>3291.9999999999982</v>
      </c>
      <c r="BC23" s="23">
        <f t="shared" si="0"/>
        <v>5.0609559241778994</v>
      </c>
      <c r="BD23" s="35">
        <f t="shared" si="14"/>
        <v>6223.7798822389968</v>
      </c>
      <c r="BE23" s="35">
        <f t="shared" si="15"/>
        <v>13923.957446154322</v>
      </c>
      <c r="BF23" s="35">
        <f t="shared" si="16"/>
        <v>3392.8055098621003</v>
      </c>
      <c r="BG23" s="35">
        <f t="shared" si="17"/>
        <v>2248.7267654073803</v>
      </c>
      <c r="BH23" s="35">
        <f t="shared" si="18"/>
        <v>1711.4108284574261</v>
      </c>
      <c r="BI23" s="35">
        <f t="shared" si="19"/>
        <v>11445.672205203562</v>
      </c>
      <c r="BJ23" s="35">
        <f t="shared" si="20"/>
        <v>2149.1404676618449</v>
      </c>
      <c r="BK23" s="35">
        <f t="shared" si="21"/>
        <v>5985.5925715252079</v>
      </c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K23" s="9">
        <v>71.634620999999996</v>
      </c>
      <c r="CL23" s="9">
        <v>85.140664000000001</v>
      </c>
      <c r="CM23" s="9">
        <v>86.179000000000002</v>
      </c>
      <c r="CN23" s="9">
        <v>5.37</v>
      </c>
      <c r="CO23" s="9">
        <v>69.963999999999999</v>
      </c>
      <c r="CP23" s="9">
        <v>56.229094203303497</v>
      </c>
      <c r="CQ23" s="9">
        <v>19.77</v>
      </c>
      <c r="CR23" s="9">
        <v>18.559999999999999</v>
      </c>
    </row>
    <row r="24" spans="1:96">
      <c r="A24" s="1">
        <v>35217</v>
      </c>
      <c r="B24" s="5">
        <v>31265</v>
      </c>
      <c r="C24" s="5">
        <v>6229</v>
      </c>
      <c r="D24" s="5">
        <v>30873.865716795444</v>
      </c>
      <c r="E24" s="35">
        <f t="shared" si="2"/>
        <v>-856.56906337667897</v>
      </c>
      <c r="F24" s="5">
        <v>55606.5104429735</v>
      </c>
      <c r="G24" s="5">
        <v>54403.807096392266</v>
      </c>
      <c r="H24" s="5">
        <v>68714</v>
      </c>
      <c r="I24" s="5">
        <v>49804</v>
      </c>
      <c r="J24" s="5">
        <v>9625</v>
      </c>
      <c r="K24" s="5">
        <v>46536.649647428698</v>
      </c>
      <c r="L24" s="35">
        <f t="shared" si="3"/>
        <v>5019.6039741784043</v>
      </c>
      <c r="M24" s="5">
        <v>94716.59398523171</v>
      </c>
      <c r="N24" s="5">
        <v>83316.847606838812</v>
      </c>
      <c r="O24" s="5">
        <v>122385</v>
      </c>
      <c r="P24" s="23">
        <f t="shared" si="4"/>
        <v>62.776082242390174</v>
      </c>
      <c r="Q24" s="23">
        <f t="shared" si="5"/>
        <v>64.71688311688311</v>
      </c>
      <c r="R24" s="23">
        <f t="shared" si="6"/>
        <v>66.343120853568635</v>
      </c>
      <c r="S24" s="23">
        <f t="shared" si="7"/>
        <v>58.708308759121678</v>
      </c>
      <c r="T24" s="23">
        <f t="shared" si="8"/>
        <v>65.297486233656656</v>
      </c>
      <c r="U24" s="23">
        <f t="shared" si="9"/>
        <v>56.145769497895984</v>
      </c>
      <c r="V24" s="9"/>
      <c r="W24" s="9">
        <v>2891.4549393289194</v>
      </c>
      <c r="X24" s="5">
        <v>5545.8390115726097</v>
      </c>
      <c r="Y24" s="5"/>
      <c r="Z24" s="9">
        <v>71.140233135789884</v>
      </c>
      <c r="AA24" s="9">
        <v>59</v>
      </c>
      <c r="AB24" s="9">
        <v>88</v>
      </c>
      <c r="AC24" s="9">
        <v>68</v>
      </c>
      <c r="AD24" s="23">
        <f t="shared" si="10"/>
        <v>68.099999999999994</v>
      </c>
      <c r="AE24" s="23"/>
      <c r="AF24" s="30">
        <v>77.763529024461604</v>
      </c>
      <c r="AG24" s="30">
        <v>77.763529024461604</v>
      </c>
      <c r="AH24" s="30">
        <f t="shared" si="11"/>
        <v>44.647049581102998</v>
      </c>
      <c r="AI24" s="30">
        <f t="shared" si="25"/>
        <v>3.7576191017215876</v>
      </c>
      <c r="AJ24" s="30">
        <f t="shared" si="22"/>
        <v>2.3277253670359066</v>
      </c>
      <c r="AK24" s="30">
        <f t="shared" si="23"/>
        <v>-0.25751072961373578</v>
      </c>
      <c r="AL24" s="30">
        <f t="shared" si="24"/>
        <v>1.6874044642994168</v>
      </c>
      <c r="AM24" s="30"/>
      <c r="AN24" s="7">
        <v>6.8166666666666664</v>
      </c>
      <c r="AO24" s="7">
        <v>7.06666667</v>
      </c>
      <c r="AP24" s="7">
        <v>9.85</v>
      </c>
      <c r="AQ24" s="37">
        <f t="shared" si="12"/>
        <v>3.0333333333333332</v>
      </c>
      <c r="AR24" s="99">
        <v>2.5007000000000001</v>
      </c>
      <c r="AS24" s="7">
        <v>147.37666666666667</v>
      </c>
      <c r="AT24" s="7"/>
      <c r="AU24" s="5">
        <v>2828</v>
      </c>
      <c r="AV24" s="5">
        <v>8569</v>
      </c>
      <c r="AW24" s="5">
        <v>2089</v>
      </c>
      <c r="AX24" s="5">
        <v>769.11290398895608</v>
      </c>
      <c r="AY24" s="5">
        <v>1801.2183604080092</v>
      </c>
      <c r="AZ24" s="5">
        <v>6744.6687356030343</v>
      </c>
      <c r="BA24" s="5">
        <v>1639</v>
      </c>
      <c r="BB24" s="35">
        <f t="shared" si="13"/>
        <v>2532</v>
      </c>
      <c r="BC24" s="23">
        <f t="shared" si="0"/>
        <v>3.6848386063975314</v>
      </c>
      <c r="BD24" s="35">
        <f t="shared" si="14"/>
        <v>5036.8888436126554</v>
      </c>
      <c r="BE24" s="35">
        <f t="shared" si="15"/>
        <v>15262.058168641033</v>
      </c>
      <c r="BF24" s="35">
        <f t="shared" si="16"/>
        <v>3720.6721337718664</v>
      </c>
      <c r="BG24" s="35">
        <f t="shared" si="17"/>
        <v>1369.85014341602</v>
      </c>
      <c r="BH24" s="35">
        <f t="shared" si="18"/>
        <v>3208.1105602720581</v>
      </c>
      <c r="BI24" s="35">
        <f t="shared" si="19"/>
        <v>12012.781721436349</v>
      </c>
      <c r="BJ24" s="35">
        <f t="shared" si="20"/>
        <v>2919.1869924615071</v>
      </c>
      <c r="BK24" s="35">
        <f t="shared" si="21"/>
        <v>4509.6897284396164</v>
      </c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K24" s="9">
        <v>72.709418999999997</v>
      </c>
      <c r="CL24" s="9">
        <v>86.058763999999996</v>
      </c>
      <c r="CM24" s="9">
        <v>85.91</v>
      </c>
      <c r="CN24" s="9">
        <v>5.24</v>
      </c>
      <c r="CO24" s="9">
        <v>70.296000000000006</v>
      </c>
      <c r="CP24" s="9">
        <v>57.501599378028899</v>
      </c>
      <c r="CQ24" s="9">
        <v>21.757000000000001</v>
      </c>
      <c r="CR24" s="9">
        <v>19.5</v>
      </c>
    </row>
    <row r="25" spans="1:96">
      <c r="A25" s="1">
        <v>35309</v>
      </c>
      <c r="B25" s="5">
        <v>33994</v>
      </c>
      <c r="C25" s="5">
        <v>8152</v>
      </c>
      <c r="D25" s="5">
        <v>31805.015598510396</v>
      </c>
      <c r="E25" s="35">
        <f t="shared" si="2"/>
        <v>-1049.9795912251575</v>
      </c>
      <c r="F25" s="5">
        <v>56802.940261870121</v>
      </c>
      <c r="G25" s="5">
        <v>55136.976269155362</v>
      </c>
      <c r="H25" s="5">
        <v>74567</v>
      </c>
      <c r="I25" s="5">
        <v>54119</v>
      </c>
      <c r="J25" s="5">
        <v>12614</v>
      </c>
      <c r="K25" s="5">
        <v>48429.75625077635</v>
      </c>
      <c r="L25" s="35">
        <f t="shared" si="3"/>
        <v>4945.0806933850108</v>
      </c>
      <c r="M25" s="5">
        <v>95620.408473259085</v>
      </c>
      <c r="N25" s="5">
        <v>84944.245417420447</v>
      </c>
      <c r="O25" s="5">
        <v>130784</v>
      </c>
      <c r="P25" s="23">
        <f t="shared" si="4"/>
        <v>62.813429664258393</v>
      </c>
      <c r="Q25" s="23">
        <f t="shared" si="5"/>
        <v>64.626605359124781</v>
      </c>
      <c r="R25" s="23">
        <f t="shared" si="6"/>
        <v>65.672466807017116</v>
      </c>
      <c r="S25" s="23">
        <f t="shared" si="7"/>
        <v>59.404619964320126</v>
      </c>
      <c r="T25" s="23">
        <f t="shared" si="8"/>
        <v>64.909607470417086</v>
      </c>
      <c r="U25" s="23">
        <f t="shared" si="9"/>
        <v>57.01538414484952</v>
      </c>
      <c r="V25" s="9"/>
      <c r="W25" s="9">
        <v>3006.2436514956426</v>
      </c>
      <c r="X25" s="5">
        <v>5604.3436320181499</v>
      </c>
      <c r="Y25" s="5"/>
      <c r="Z25" s="9">
        <v>71.570776080355344</v>
      </c>
      <c r="AA25" s="9">
        <v>59</v>
      </c>
      <c r="AB25" s="9">
        <v>88</v>
      </c>
      <c r="AC25" s="9">
        <v>68</v>
      </c>
      <c r="AD25" s="23">
        <f t="shared" si="10"/>
        <v>68.099999999999994</v>
      </c>
      <c r="AE25" s="23"/>
      <c r="AF25" s="30">
        <v>78.514075691925598</v>
      </c>
      <c r="AG25" s="30">
        <v>78.514075691925598</v>
      </c>
      <c r="AH25" s="30">
        <f t="shared" si="11"/>
        <v>43.797577634074329</v>
      </c>
      <c r="AI25" s="30">
        <f t="shared" si="25"/>
        <v>3.6001030351090479</v>
      </c>
      <c r="AJ25" s="30">
        <f t="shared" si="22"/>
        <v>2.6083309161282919</v>
      </c>
      <c r="AK25" s="30">
        <f t="shared" si="23"/>
        <v>-0.21551724137931272</v>
      </c>
      <c r="AL25" s="30">
        <f t="shared" si="24"/>
        <v>1.2072893603600687</v>
      </c>
      <c r="AM25" s="30"/>
      <c r="AN25" s="7">
        <v>6.9066666666666663</v>
      </c>
      <c r="AO25" s="7">
        <v>7.22</v>
      </c>
      <c r="AP25">
        <v>10.14</v>
      </c>
      <c r="AQ25" s="37">
        <f t="shared" si="12"/>
        <v>3.2333333333333343</v>
      </c>
      <c r="AR25" s="99">
        <v>2.4950999999999999</v>
      </c>
      <c r="AS25" s="7">
        <v>148.16</v>
      </c>
      <c r="AT25" s="7"/>
      <c r="AU25" s="5">
        <v>3368</v>
      </c>
      <c r="AV25" s="5">
        <v>8389</v>
      </c>
      <c r="AW25" s="5">
        <v>1695</v>
      </c>
      <c r="AX25" s="5">
        <v>959.36440137826617</v>
      </c>
      <c r="AY25" s="5">
        <v>1394.7676615035891</v>
      </c>
      <c r="AZ25" s="5">
        <v>7625.8679371181443</v>
      </c>
      <c r="BA25" s="5">
        <v>4051</v>
      </c>
      <c r="BB25" s="35">
        <f t="shared" si="13"/>
        <v>-579</v>
      </c>
      <c r="BC25" s="23">
        <f t="shared" si="0"/>
        <v>-0.77648289457803055</v>
      </c>
      <c r="BD25" s="35">
        <f t="shared" si="14"/>
        <v>5907.177598669653</v>
      </c>
      <c r="BE25" s="35">
        <f t="shared" si="15"/>
        <v>14713.572706425095</v>
      </c>
      <c r="BF25" s="35">
        <f t="shared" si="16"/>
        <v>2972.8818378102915</v>
      </c>
      <c r="BG25" s="35">
        <f t="shared" si="17"/>
        <v>1682.6413007074868</v>
      </c>
      <c r="BH25" s="35">
        <f t="shared" si="18"/>
        <v>2446.3005597930101</v>
      </c>
      <c r="BI25" s="35">
        <f t="shared" si="19"/>
        <v>13375.105774512309</v>
      </c>
      <c r="BJ25" s="35">
        <f t="shared" si="20"/>
        <v>7105.0998967371625</v>
      </c>
      <c r="BK25" s="35">
        <f t="shared" si="21"/>
        <v>-1015.5153888449286</v>
      </c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K25" s="9">
        <v>74.947163000000003</v>
      </c>
      <c r="CL25" s="9">
        <v>86.893889000000001</v>
      </c>
      <c r="CM25" s="9">
        <v>85.274000000000001</v>
      </c>
      <c r="CN25" s="9">
        <v>5.31</v>
      </c>
      <c r="CO25" s="9">
        <v>70.617000000000004</v>
      </c>
      <c r="CP25" s="9">
        <v>56.9098971735052</v>
      </c>
      <c r="CQ25" s="9">
        <v>22.422999999999998</v>
      </c>
      <c r="CR25" s="9">
        <v>20.86</v>
      </c>
    </row>
    <row r="26" spans="1:96">
      <c r="A26" s="1">
        <v>35400</v>
      </c>
      <c r="B26" s="5">
        <v>36304</v>
      </c>
      <c r="C26" s="5">
        <v>10082</v>
      </c>
      <c r="D26" s="5">
        <v>37298.660604916622</v>
      </c>
      <c r="E26" s="35">
        <f t="shared" si="2"/>
        <v>-5975.949228096084</v>
      </c>
      <c r="F26" s="5">
        <v>58073.680883438523</v>
      </c>
      <c r="G26" s="5">
        <v>57066.392260259061</v>
      </c>
      <c r="H26" s="5">
        <v>78716</v>
      </c>
      <c r="I26" s="5">
        <v>58047</v>
      </c>
      <c r="J26" s="5">
        <v>15550</v>
      </c>
      <c r="K26" s="5">
        <v>54735.591122584403</v>
      </c>
      <c r="L26" s="35">
        <f t="shared" si="3"/>
        <v>-3173.3915765821148</v>
      </c>
      <c r="M26" s="5">
        <v>95573.425939916837</v>
      </c>
      <c r="N26" s="5">
        <v>88077.625485919125</v>
      </c>
      <c r="O26" s="5">
        <v>132655</v>
      </c>
      <c r="P26" s="23">
        <f t="shared" si="4"/>
        <v>62.542422519682326</v>
      </c>
      <c r="Q26" s="23">
        <f t="shared" si="5"/>
        <v>64.836012861736336</v>
      </c>
      <c r="R26" s="23">
        <f t="shared" si="6"/>
        <v>68.143341178838298</v>
      </c>
      <c r="S26" s="23">
        <f t="shared" si="7"/>
        <v>60.763418609632247</v>
      </c>
      <c r="T26" s="23">
        <f t="shared" si="8"/>
        <v>64.791020358947122</v>
      </c>
      <c r="U26" s="23">
        <f t="shared" si="9"/>
        <v>59.338886585503744</v>
      </c>
      <c r="V26" s="9"/>
      <c r="W26" s="9">
        <v>3236.7035710709374</v>
      </c>
      <c r="X26" s="5">
        <v>5685.2538135243103</v>
      </c>
      <c r="Y26" s="5"/>
      <c r="Z26" s="9">
        <v>71.85443401491996</v>
      </c>
      <c r="AA26" s="9">
        <v>59</v>
      </c>
      <c r="AB26" s="9">
        <v>88</v>
      </c>
      <c r="AC26" s="9">
        <v>68</v>
      </c>
      <c r="AD26" s="23">
        <f t="shared" si="10"/>
        <v>68.099999999999994</v>
      </c>
      <c r="AE26" s="23"/>
      <c r="AF26" s="30">
        <v>78.907435725799104</v>
      </c>
      <c r="AG26" s="30">
        <v>78.907435725799104</v>
      </c>
      <c r="AH26" s="30">
        <f t="shared" si="11"/>
        <v>43.642427171403355</v>
      </c>
      <c r="AI26" s="30">
        <f t="shared" si="25"/>
        <v>3.3460855646933574</v>
      </c>
      <c r="AJ26" s="30">
        <f t="shared" si="22"/>
        <v>2.6142393831559119</v>
      </c>
      <c r="AK26" s="30">
        <f t="shared" si="23"/>
        <v>-0.21551724137931272</v>
      </c>
      <c r="AL26" s="30">
        <f t="shared" si="24"/>
        <v>0.94736342291675824</v>
      </c>
      <c r="AM26" s="30"/>
      <c r="AN26" s="7">
        <v>7.0666666666666673</v>
      </c>
      <c r="AO26" s="7">
        <v>7.21</v>
      </c>
      <c r="AP26">
        <v>10.210000000000001</v>
      </c>
      <c r="AQ26" s="37">
        <f t="shared" si="12"/>
        <v>3.1433333333333335</v>
      </c>
      <c r="AR26" s="99">
        <v>2.5183</v>
      </c>
      <c r="AS26" s="7">
        <v>147.97999999999999</v>
      </c>
      <c r="AT26" s="7"/>
      <c r="AU26" s="5">
        <v>3257</v>
      </c>
      <c r="AV26" s="5">
        <v>9780</v>
      </c>
      <c r="AW26" s="5">
        <v>5358</v>
      </c>
      <c r="AX26" s="5">
        <v>1393.7514939102457</v>
      </c>
      <c r="AY26" s="5">
        <v>2657.7597279939555</v>
      </c>
      <c r="AZ26" s="5">
        <v>12045.488778095798</v>
      </c>
      <c r="BA26" s="5">
        <v>5728</v>
      </c>
      <c r="BB26" s="35">
        <f t="shared" si="13"/>
        <v>-3430</v>
      </c>
      <c r="BC26" s="23">
        <f t="shared" si="0"/>
        <v>-4.3574368616291475</v>
      </c>
      <c r="BD26" s="35">
        <f t="shared" si="14"/>
        <v>5488.8121220590483</v>
      </c>
      <c r="BE26" s="35">
        <f t="shared" si="15"/>
        <v>16481.60348594949</v>
      </c>
      <c r="BF26" s="35">
        <f t="shared" si="16"/>
        <v>9029.4919711367456</v>
      </c>
      <c r="BG26" s="35">
        <f t="shared" si="17"/>
        <v>2348.7995378914538</v>
      </c>
      <c r="BH26" s="35">
        <f t="shared" si="18"/>
        <v>4478.9511245113854</v>
      </c>
      <c r="BI26" s="35">
        <f t="shared" si="19"/>
        <v>20299.48566820339</v>
      </c>
      <c r="BJ26" s="35">
        <f t="shared" si="20"/>
        <v>9653.0291173331989</v>
      </c>
      <c r="BK26" s="35">
        <f t="shared" si="21"/>
        <v>-5780.3578687941426</v>
      </c>
      <c r="BM26" s="44">
        <v>0.12970698045710904</v>
      </c>
      <c r="BN26" s="43">
        <f t="shared" ref="BN26:BN61" si="26">BM26*BO26</f>
        <v>43227.508414533237</v>
      </c>
      <c r="BO26" s="43">
        <v>333270.48600000003</v>
      </c>
      <c r="BP26" s="5">
        <v>513968.41800000001</v>
      </c>
      <c r="BQ26" s="5">
        <v>13850.22847</v>
      </c>
      <c r="BR26" s="5">
        <v>319305.09899999999</v>
      </c>
      <c r="BS26" s="35">
        <f>BM26*BR26</f>
        <v>41416.100235848266</v>
      </c>
      <c r="BT26" s="35">
        <f>BR26-BS26</f>
        <v>277888.99876415171</v>
      </c>
      <c r="BU26" s="5">
        <v>180813.09053000004</v>
      </c>
      <c r="BV26" s="5">
        <v>40868.974000000002</v>
      </c>
      <c r="BW26" s="5">
        <v>21226.688470000001</v>
      </c>
      <c r="BX26" s="5">
        <v>358769.47938999999</v>
      </c>
      <c r="BY26" s="5">
        <v>93103.276140000031</v>
      </c>
      <c r="BZ26" s="35">
        <f>BP26/$U26*100</f>
        <v>866157.83944547491</v>
      </c>
      <c r="CA26" s="35">
        <f t="shared" ref="CA26:CF26" si="27">BQ26/$U26*100</f>
        <v>23340.897119872072</v>
      </c>
      <c r="CB26" s="35">
        <f t="shared" si="27"/>
        <v>538104.29782820516</v>
      </c>
      <c r="CC26" s="35">
        <f t="shared" si="27"/>
        <v>69795.883642289409</v>
      </c>
      <c r="CD26" s="35">
        <f t="shared" si="27"/>
        <v>468308.41418591578</v>
      </c>
      <c r="CE26" s="35">
        <f t="shared" si="27"/>
        <v>304712.6444973977</v>
      </c>
      <c r="CF26" s="35">
        <f t="shared" si="27"/>
        <v>68873.847070100121</v>
      </c>
      <c r="CG26" s="35">
        <f>BW26/$U26*100</f>
        <v>35771.969599418808</v>
      </c>
      <c r="CH26" s="35">
        <f t="shared" ref="CH26" si="28">BX26/$U26*100</f>
        <v>604611.07384115621</v>
      </c>
      <c r="CI26" s="35">
        <f t="shared" ref="CI26" si="29">BY26/$U26*100</f>
        <v>156900.94893479988</v>
      </c>
      <c r="CK26" s="9">
        <v>76.798272999999995</v>
      </c>
      <c r="CL26" s="9">
        <v>87.854614999999995</v>
      </c>
      <c r="CM26" s="9">
        <v>84.399000000000001</v>
      </c>
      <c r="CN26" s="9">
        <v>5.28</v>
      </c>
      <c r="CO26" s="9">
        <v>71.019000000000005</v>
      </c>
      <c r="CP26" s="9">
        <v>58.251899369928601</v>
      </c>
      <c r="CQ26" s="9">
        <v>24.667000000000002</v>
      </c>
      <c r="CR26" s="9">
        <v>23.58</v>
      </c>
    </row>
    <row r="27" spans="1:96">
      <c r="A27" s="1">
        <v>35490</v>
      </c>
      <c r="B27" s="5">
        <v>37781</v>
      </c>
      <c r="C27" s="5">
        <v>5668</v>
      </c>
      <c r="D27" s="5">
        <v>31163.840061588242</v>
      </c>
      <c r="E27" s="35">
        <f t="shared" si="2"/>
        <v>-5018.1431035610367</v>
      </c>
      <c r="F27" s="5">
        <v>55900.307006212905</v>
      </c>
      <c r="G27" s="5">
        <v>53639.00396424011</v>
      </c>
      <c r="H27" s="5">
        <v>71856</v>
      </c>
      <c r="I27" s="5">
        <v>57893</v>
      </c>
      <c r="J27" s="5">
        <v>8808</v>
      </c>
      <c r="K27" s="5">
        <v>46088.032227577642</v>
      </c>
      <c r="L27" s="35">
        <f t="shared" si="3"/>
        <v>1178.9566576058714</v>
      </c>
      <c r="M27" s="5">
        <v>97495.322301786538</v>
      </c>
      <c r="N27" s="5">
        <v>84164.311186970051</v>
      </c>
      <c r="O27" s="5">
        <v>127299</v>
      </c>
      <c r="P27" s="23">
        <f t="shared" si="4"/>
        <v>65.260048710552226</v>
      </c>
      <c r="Q27" s="23">
        <f t="shared" si="5"/>
        <v>64.350590372388737</v>
      </c>
      <c r="R27" s="23">
        <f t="shared" si="6"/>
        <v>67.618074704740323</v>
      </c>
      <c r="S27" s="23">
        <f t="shared" si="7"/>
        <v>57.336399005051106</v>
      </c>
      <c r="T27" s="23">
        <f t="shared" si="8"/>
        <v>63.731293237916098</v>
      </c>
      <c r="U27" s="23">
        <f t="shared" si="9"/>
        <v>56.446633516366973</v>
      </c>
      <c r="V27" s="9"/>
      <c r="W27" s="9">
        <v>3161.253911727852</v>
      </c>
      <c r="X27" s="5">
        <v>5903.1292939642099</v>
      </c>
      <c r="Y27" s="5"/>
      <c r="Z27" s="9">
        <v>72.878911665973902</v>
      </c>
      <c r="AA27" s="9">
        <v>59</v>
      </c>
      <c r="AB27" s="9">
        <v>88</v>
      </c>
      <c r="AC27" s="9">
        <v>68</v>
      </c>
      <c r="AD27" s="23">
        <f t="shared" si="10"/>
        <v>68.099999999999994</v>
      </c>
      <c r="AE27" s="23"/>
      <c r="AF27" s="30">
        <v>79.727141472461696</v>
      </c>
      <c r="AG27" s="30">
        <v>79.727141472461696</v>
      </c>
      <c r="AH27" s="30">
        <f t="shared" si="11"/>
        <v>45.48599244002272</v>
      </c>
      <c r="AI27" s="30">
        <f t="shared" si="25"/>
        <v>3.1801178149243325</v>
      </c>
      <c r="AJ27" s="30">
        <f t="shared" si="22"/>
        <v>2.5389678387947967</v>
      </c>
      <c r="AK27" s="30">
        <f t="shared" si="23"/>
        <v>-0.14471780028943559</v>
      </c>
      <c r="AL27" s="30">
        <f t="shared" si="24"/>
        <v>0.78586777641897143</v>
      </c>
      <c r="AM27" s="30"/>
      <c r="AN27" s="7">
        <v>7.0586666666666673</v>
      </c>
      <c r="AO27" s="7">
        <v>7.2266666700000002</v>
      </c>
      <c r="AP27" s="7">
        <v>10.15</v>
      </c>
      <c r="AQ27" s="37">
        <f t="shared" si="12"/>
        <v>3.091333333333333</v>
      </c>
      <c r="AR27" s="99">
        <v>2.4845000000000002</v>
      </c>
      <c r="AS27" s="7">
        <v>154.76333333333335</v>
      </c>
      <c r="AT27" s="7"/>
      <c r="AU27" s="5">
        <v>3723</v>
      </c>
      <c r="AV27" s="5">
        <v>8534</v>
      </c>
      <c r="AW27" s="5">
        <v>2034</v>
      </c>
      <c r="AX27" s="5">
        <v>1288.380981207486</v>
      </c>
      <c r="AY27" s="5">
        <v>890.13978088401973</v>
      </c>
      <c r="AZ27" s="5">
        <v>6759.4792379084938</v>
      </c>
      <c r="BA27" s="5">
        <v>1544</v>
      </c>
      <c r="BB27" s="35">
        <f t="shared" si="13"/>
        <v>3809</v>
      </c>
      <c r="BC27" s="23">
        <f t="shared" si="0"/>
        <v>5.3008795368514807</v>
      </c>
      <c r="BD27" s="35">
        <f t="shared" si="14"/>
        <v>6595.6103456913834</v>
      </c>
      <c r="BE27" s="35">
        <f t="shared" si="15"/>
        <v>15118.704993319974</v>
      </c>
      <c r="BF27" s="35">
        <f t="shared" si="16"/>
        <v>3603.403557114229</v>
      </c>
      <c r="BG27" s="35">
        <f t="shared" si="17"/>
        <v>2282.4762097351895</v>
      </c>
      <c r="BH27" s="35">
        <f t="shared" si="18"/>
        <v>1576.9581380365571</v>
      </c>
      <c r="BI27" s="35">
        <f t="shared" si="19"/>
        <v>11974.990919429323</v>
      </c>
      <c r="BJ27" s="35">
        <f t="shared" si="20"/>
        <v>2735.3269873079494</v>
      </c>
      <c r="BK27" s="35">
        <f t="shared" si="21"/>
        <v>6747.966641616571</v>
      </c>
      <c r="BM27" s="44">
        <v>0.12174572872935403</v>
      </c>
      <c r="BN27" s="43">
        <f t="shared" si="26"/>
        <v>43794.583671651024</v>
      </c>
      <c r="BO27" s="43">
        <v>359721.72600000002</v>
      </c>
      <c r="BP27" s="5">
        <v>553444.67099999997</v>
      </c>
      <c r="BQ27" s="5">
        <v>13749.252969999998</v>
      </c>
      <c r="BR27" s="5">
        <v>344769.70300000004</v>
      </c>
      <c r="BS27" s="35">
        <f t="shared" ref="BS27:BS90" si="30">BM27*BR27</f>
        <v>41974.238735537961</v>
      </c>
      <c r="BT27" s="35">
        <f t="shared" ref="BT27:BT90" si="31">BR27-BS27</f>
        <v>302795.46426446206</v>
      </c>
      <c r="BU27" s="5">
        <v>194925.7150299999</v>
      </c>
      <c r="BV27" s="5">
        <v>46971.781999999999</v>
      </c>
      <c r="BW27" s="5">
        <v>29059.668420000002</v>
      </c>
      <c r="BX27" s="5">
        <v>378104.49250999995</v>
      </c>
      <c r="BY27" s="5">
        <v>99308.728070000012</v>
      </c>
      <c r="BZ27" s="35">
        <f t="shared" ref="BZ27:BZ90" si="32">BP27/$U27*100</f>
        <v>980474.18689641776</v>
      </c>
      <c r="CA27" s="35">
        <f t="shared" ref="CA27:CA90" si="33">BQ27/$U27*100</f>
        <v>24357.968072645708</v>
      </c>
      <c r="CB27" s="35">
        <f t="shared" ref="CB27:CB90" si="34">BR27/$U27*100</f>
        <v>610788.77786401985</v>
      </c>
      <c r="CC27" s="35">
        <f t="shared" ref="CC27:CC90" si="35">BS27/$U27*100</f>
        <v>74360.924860766638</v>
      </c>
      <c r="CD27" s="35">
        <f t="shared" ref="CD27:CD90" si="36">BT27/$U27*100</f>
        <v>536427.85300325311</v>
      </c>
      <c r="CE27" s="35">
        <f t="shared" ref="CE27:CE90" si="37">BU27/$U27*100</f>
        <v>345327.4409597523</v>
      </c>
      <c r="CF27" s="35">
        <f t="shared" ref="CF27:CF90" si="38">BV27/$U27*100</f>
        <v>83214.496727037418</v>
      </c>
      <c r="CG27" s="35">
        <f t="shared" ref="CG27:CG90" si="39">BW27/$U27*100</f>
        <v>51481.667921921347</v>
      </c>
      <c r="CH27" s="35">
        <f t="shared" ref="CH27:CH90" si="40">BX27/$U27*100</f>
        <v>669844.18548249966</v>
      </c>
      <c r="CI27" s="35">
        <f t="shared" ref="CI27:CI90" si="41">BY27/$U27*100</f>
        <v>175933.83676495956</v>
      </c>
      <c r="CK27" s="9">
        <v>78.793163000000007</v>
      </c>
      <c r="CL27" s="9">
        <v>88.731989999999996</v>
      </c>
      <c r="CM27" s="9">
        <v>84.16</v>
      </c>
      <c r="CN27" s="9">
        <v>5.28</v>
      </c>
      <c r="CO27" s="9">
        <v>71.298000000000002</v>
      </c>
      <c r="CP27" s="9">
        <v>56.059258764178999</v>
      </c>
      <c r="CQ27" s="9">
        <v>22.79</v>
      </c>
      <c r="CR27" s="9">
        <v>21.22</v>
      </c>
    </row>
    <row r="28" spans="1:96">
      <c r="A28" s="1">
        <v>35582</v>
      </c>
      <c r="B28" s="5">
        <v>35154</v>
      </c>
      <c r="C28" s="5">
        <v>7136</v>
      </c>
      <c r="D28" s="5">
        <v>36922.518991190525</v>
      </c>
      <c r="E28" s="35">
        <f t="shared" si="2"/>
        <v>-636.7991056262108</v>
      </c>
      <c r="F28" s="5">
        <v>56697.884458892193</v>
      </c>
      <c r="G28" s="5">
        <v>60135.604344456508</v>
      </c>
      <c r="H28" s="5">
        <v>75138</v>
      </c>
      <c r="I28" s="5">
        <v>53465</v>
      </c>
      <c r="J28" s="5">
        <v>10860</v>
      </c>
      <c r="K28" s="5">
        <v>52749.98979109084</v>
      </c>
      <c r="L28" s="35">
        <f t="shared" si="3"/>
        <v>13941.358354769603</v>
      </c>
      <c r="M28" s="5">
        <v>96139.19291155113</v>
      </c>
      <c r="N28" s="5">
        <v>94527.541057411567</v>
      </c>
      <c r="O28" s="5">
        <v>132628</v>
      </c>
      <c r="P28" s="23">
        <f t="shared" si="4"/>
        <v>65.751426166651086</v>
      </c>
      <c r="Q28" s="23">
        <f t="shared" si="5"/>
        <v>65.709023941068139</v>
      </c>
      <c r="R28" s="23">
        <f t="shared" si="6"/>
        <v>69.995310212223998</v>
      </c>
      <c r="S28" s="23">
        <f t="shared" si="7"/>
        <v>58.974787224451454</v>
      </c>
      <c r="T28" s="23">
        <f t="shared" si="8"/>
        <v>63.617019623871293</v>
      </c>
      <c r="U28" s="23">
        <f t="shared" si="9"/>
        <v>56.653195403685494</v>
      </c>
      <c r="V28" s="9"/>
      <c r="W28" s="9">
        <v>3206.1360519010714</v>
      </c>
      <c r="X28" s="5">
        <v>6055.7735686128599</v>
      </c>
      <c r="Y28" s="5"/>
      <c r="Z28" s="9">
        <v>72.894961800749556</v>
      </c>
      <c r="AA28" s="9">
        <v>59</v>
      </c>
      <c r="AB28" s="9">
        <v>92</v>
      </c>
      <c r="AC28" s="9">
        <v>68</v>
      </c>
      <c r="AD28" s="23">
        <f t="shared" si="10"/>
        <v>69.3</v>
      </c>
      <c r="AE28" s="23"/>
      <c r="AF28" s="30">
        <v>80.1177342913047</v>
      </c>
      <c r="AG28" s="30">
        <v>80.1177342913047</v>
      </c>
      <c r="AH28" s="30">
        <f t="shared" si="11"/>
        <v>44.003871838528994</v>
      </c>
      <c r="AI28" s="30">
        <f t="shared" si="25"/>
        <v>2.4665770515684304</v>
      </c>
      <c r="AJ28" s="30">
        <f t="shared" si="22"/>
        <v>2.4219119645175091</v>
      </c>
      <c r="AK28" s="30">
        <f t="shared" si="23"/>
        <v>0.17621145374449476</v>
      </c>
      <c r="AL28" s="30">
        <f t="shared" si="24"/>
        <v>-0.13154636669357345</v>
      </c>
      <c r="AM28" s="30"/>
      <c r="AN28" s="7">
        <v>8.1946666666666665</v>
      </c>
      <c r="AO28" s="7">
        <v>7.3266666699999998</v>
      </c>
      <c r="AP28" s="7">
        <v>10.523333333333333</v>
      </c>
      <c r="AQ28" s="37">
        <f t="shared" si="12"/>
        <v>2.3286666666666669</v>
      </c>
      <c r="AR28" s="99">
        <v>2.5087000000000002</v>
      </c>
      <c r="AS28" s="7">
        <v>154.11666666666667</v>
      </c>
      <c r="AT28" s="7"/>
      <c r="AU28" s="5">
        <v>2945</v>
      </c>
      <c r="AV28" s="5">
        <v>10483</v>
      </c>
      <c r="AW28" s="5">
        <v>2595</v>
      </c>
      <c r="AX28" s="5">
        <v>807.17554802222151</v>
      </c>
      <c r="AY28" s="5">
        <v>1703.4038534189651</v>
      </c>
      <c r="AZ28" s="5">
        <v>6508.4205985588133</v>
      </c>
      <c r="BA28" s="5">
        <v>3255</v>
      </c>
      <c r="BB28" s="35">
        <f t="shared" si="13"/>
        <v>3748.9999999999991</v>
      </c>
      <c r="BC28" s="23">
        <f t="shared" si="0"/>
        <v>4.9894860124038427</v>
      </c>
      <c r="BD28" s="35">
        <f t="shared" si="14"/>
        <v>5198.2946045942135</v>
      </c>
      <c r="BE28" s="35">
        <f t="shared" si="15"/>
        <v>18503.810641752509</v>
      </c>
      <c r="BF28" s="35">
        <f t="shared" si="16"/>
        <v>4580.5006787510983</v>
      </c>
      <c r="BG28" s="35">
        <f t="shared" si="17"/>
        <v>1424.7661447349037</v>
      </c>
      <c r="BH28" s="35">
        <f t="shared" si="18"/>
        <v>3006.7215825714088</v>
      </c>
      <c r="BI28" s="35">
        <f t="shared" si="19"/>
        <v>11488.179178919567</v>
      </c>
      <c r="BJ28" s="35">
        <f t="shared" si="20"/>
        <v>5745.4835103409732</v>
      </c>
      <c r="BK28" s="35">
        <f t="shared" si="21"/>
        <v>6617.4555085309639</v>
      </c>
      <c r="BM28" s="44">
        <v>0.12940017676055002</v>
      </c>
      <c r="BN28" s="43">
        <f t="shared" si="26"/>
        <v>49377.05253949287</v>
      </c>
      <c r="BO28" s="43">
        <v>381584.11970999994</v>
      </c>
      <c r="BP28" s="5">
        <v>607217.69019999995</v>
      </c>
      <c r="BQ28" s="5">
        <v>14003.798700000001</v>
      </c>
      <c r="BR28" s="5">
        <v>365589.48641999997</v>
      </c>
      <c r="BS28" s="35">
        <f t="shared" si="30"/>
        <v>47307.344164546696</v>
      </c>
      <c r="BT28" s="35">
        <f t="shared" si="31"/>
        <v>318282.14225545328</v>
      </c>
      <c r="BU28" s="5">
        <v>227624.40507999994</v>
      </c>
      <c r="BV28" s="5">
        <v>57737.627219999995</v>
      </c>
      <c r="BW28" s="5">
        <v>32789.617109999999</v>
      </c>
      <c r="BX28" s="5">
        <v>398334.52243000001</v>
      </c>
      <c r="BY28" s="5">
        <v>118355.92343999993</v>
      </c>
      <c r="BZ28" s="35">
        <f t="shared" si="32"/>
        <v>1071815.4304858474</v>
      </c>
      <c r="CA28" s="35">
        <f t="shared" si="33"/>
        <v>24718.46221597062</v>
      </c>
      <c r="CB28" s="35">
        <f t="shared" si="34"/>
        <v>645311.32589251455</v>
      </c>
      <c r="CC28" s="35">
        <f t="shared" si="35"/>
        <v>83503.399636076283</v>
      </c>
      <c r="CD28" s="35">
        <f t="shared" si="36"/>
        <v>561807.92625643825</v>
      </c>
      <c r="CE28" s="35">
        <f t="shared" si="37"/>
        <v>401785.64237736212</v>
      </c>
      <c r="CF28" s="35">
        <f t="shared" si="38"/>
        <v>101914.15825460033</v>
      </c>
      <c r="CG28" s="35">
        <f t="shared" si="39"/>
        <v>57877.789375084249</v>
      </c>
      <c r="CH28" s="35">
        <f t="shared" si="40"/>
        <v>703110.42403106345</v>
      </c>
      <c r="CI28" s="35">
        <f t="shared" si="41"/>
        <v>208913.05882509929</v>
      </c>
      <c r="CK28" s="9">
        <v>81.267947000000007</v>
      </c>
      <c r="CL28" s="9">
        <v>89.714658999999997</v>
      </c>
      <c r="CM28" s="9">
        <v>84.103999999999999</v>
      </c>
      <c r="CN28" s="9">
        <v>5.52</v>
      </c>
      <c r="CO28" s="9">
        <v>71.67</v>
      </c>
      <c r="CP28" s="9">
        <v>53.892030586202502</v>
      </c>
      <c r="CQ28" s="9">
        <v>19.907</v>
      </c>
      <c r="CR28" s="9">
        <v>18.05</v>
      </c>
    </row>
    <row r="29" spans="1:96">
      <c r="A29" s="1">
        <v>35674</v>
      </c>
      <c r="B29" s="5">
        <v>37893</v>
      </c>
      <c r="C29" s="5">
        <v>7458</v>
      </c>
      <c r="D29" s="5">
        <v>38677.450241471161</v>
      </c>
      <c r="E29" s="35">
        <f t="shared" si="2"/>
        <v>-4125.9026627433341</v>
      </c>
      <c r="F29" s="5">
        <v>65111.464450248946</v>
      </c>
      <c r="G29" s="5">
        <v>62930.012028976766</v>
      </c>
      <c r="H29" s="5">
        <v>82084</v>
      </c>
      <c r="I29" s="5">
        <v>57368</v>
      </c>
      <c r="J29" s="5">
        <v>11349</v>
      </c>
      <c r="K29" s="5">
        <v>57906.990480425782</v>
      </c>
      <c r="L29" s="35">
        <f t="shared" si="3"/>
        <v>2464.4032861107262</v>
      </c>
      <c r="M29" s="5">
        <v>102188.37345377904</v>
      </c>
      <c r="N29" s="5">
        <v>91015.767220315553</v>
      </c>
      <c r="O29" s="5">
        <v>140261</v>
      </c>
      <c r="P29" s="23">
        <f t="shared" si="4"/>
        <v>66.052503137637714</v>
      </c>
      <c r="Q29" s="23">
        <f t="shared" si="5"/>
        <v>65.715040972772925</v>
      </c>
      <c r="R29" s="23">
        <f t="shared" si="6"/>
        <v>66.792368107172223</v>
      </c>
      <c r="S29" s="23">
        <f t="shared" si="7"/>
        <v>63.717096426531924</v>
      </c>
      <c r="T29" s="23">
        <f t="shared" si="8"/>
        <v>69.141879424744573</v>
      </c>
      <c r="U29" s="23">
        <f t="shared" si="9"/>
        <v>58.522326234662522</v>
      </c>
      <c r="V29" s="9"/>
      <c r="W29" s="9">
        <v>3268.7634812182037</v>
      </c>
      <c r="X29" s="5">
        <v>5954.5441607822304</v>
      </c>
      <c r="Y29" s="5"/>
      <c r="Z29" s="9">
        <v>73.214046467916305</v>
      </c>
      <c r="AA29" s="9">
        <v>59</v>
      </c>
      <c r="AB29" s="9">
        <v>94</v>
      </c>
      <c r="AC29" s="9">
        <v>68</v>
      </c>
      <c r="AD29" s="23">
        <f t="shared" si="10"/>
        <v>69.900000000000006</v>
      </c>
      <c r="AE29" s="23"/>
      <c r="AF29" s="30">
        <v>80.3679793129769</v>
      </c>
      <c r="AG29" s="30">
        <v>80.3679793129769</v>
      </c>
      <c r="AH29" s="30">
        <f t="shared" si="11"/>
        <v>44.598315087673939</v>
      </c>
      <c r="AI29" s="30">
        <f t="shared" si="25"/>
        <v>2.296007501324282</v>
      </c>
      <c r="AJ29" s="30">
        <f t="shared" si="22"/>
        <v>1.8889898196860067</v>
      </c>
      <c r="AK29" s="30">
        <f t="shared" si="23"/>
        <v>0.26431718061674214</v>
      </c>
      <c r="AL29" s="30">
        <f t="shared" si="24"/>
        <v>0.1427005010215332</v>
      </c>
      <c r="AM29" s="30"/>
      <c r="AN29" s="7">
        <v>7.5613333333333337</v>
      </c>
      <c r="AO29" s="7">
        <v>7.6533333299999997</v>
      </c>
      <c r="AP29" s="7">
        <v>10.74</v>
      </c>
      <c r="AQ29" s="37">
        <f t="shared" si="12"/>
        <v>3.1786666666666665</v>
      </c>
      <c r="AR29" s="99">
        <v>2.7854000000000001</v>
      </c>
      <c r="AS29" s="7">
        <v>142.38333333333333</v>
      </c>
      <c r="AT29" s="7"/>
      <c r="AU29" s="5">
        <v>3966</v>
      </c>
      <c r="AV29" s="5">
        <v>9631</v>
      </c>
      <c r="AW29" s="5">
        <v>2922</v>
      </c>
      <c r="AX29" s="5">
        <v>1011.2390673880855</v>
      </c>
      <c r="AY29" s="5">
        <v>1319.0253116735928</v>
      </c>
      <c r="AZ29" s="5">
        <v>8343.7356209383215</v>
      </c>
      <c r="BA29" s="5">
        <v>3066</v>
      </c>
      <c r="BB29" s="35">
        <f t="shared" si="13"/>
        <v>2779</v>
      </c>
      <c r="BC29" s="23">
        <f t="shared" si="0"/>
        <v>3.3855562594415476</v>
      </c>
      <c r="BD29" s="35">
        <f t="shared" si="14"/>
        <v>6776.9008089274412</v>
      </c>
      <c r="BE29" s="35">
        <f t="shared" si="15"/>
        <v>16456.967143414066</v>
      </c>
      <c r="BF29" s="35">
        <f t="shared" si="16"/>
        <v>4992.9662540811851</v>
      </c>
      <c r="BG29" s="35">
        <f t="shared" si="17"/>
        <v>1727.9543252146614</v>
      </c>
      <c r="BH29" s="35">
        <f t="shared" si="18"/>
        <v>2253.8839388997831</v>
      </c>
      <c r="BI29" s="35">
        <f t="shared" si="19"/>
        <v>14257.354684572267</v>
      </c>
      <c r="BJ29" s="35">
        <f t="shared" si="20"/>
        <v>5239.0261926806688</v>
      </c>
      <c r="BK29" s="35">
        <f t="shared" si="21"/>
        <v>4748.6150650553082</v>
      </c>
      <c r="BM29" s="44">
        <v>0.13642772552946023</v>
      </c>
      <c r="BN29" s="43">
        <f t="shared" si="26"/>
        <v>54820.825036548893</v>
      </c>
      <c r="BO29" s="43">
        <v>401830.52838999999</v>
      </c>
      <c r="BP29" s="5">
        <v>639531.25785000005</v>
      </c>
      <c r="BQ29" s="5">
        <v>15006.981690000001</v>
      </c>
      <c r="BR29" s="5">
        <v>384748.83676999999</v>
      </c>
      <c r="BS29" s="35">
        <f t="shared" si="30"/>
        <v>52490.408700636654</v>
      </c>
      <c r="BT29" s="35">
        <f t="shared" si="31"/>
        <v>332258.42806936335</v>
      </c>
      <c r="BU29" s="5">
        <v>239775.43939000001</v>
      </c>
      <c r="BV29" s="5">
        <v>52021.09994</v>
      </c>
      <c r="BW29" s="5">
        <v>36343.38018</v>
      </c>
      <c r="BX29" s="5">
        <v>408796.88692999998</v>
      </c>
      <c r="BY29" s="5">
        <v>142369.89080000011</v>
      </c>
      <c r="BZ29" s="35">
        <f t="shared" si="32"/>
        <v>1092798.764159871</v>
      </c>
      <c r="CA29" s="35">
        <f t="shared" si="33"/>
        <v>25643.173563923421</v>
      </c>
      <c r="CB29" s="35">
        <f t="shared" si="34"/>
        <v>657439.4107767283</v>
      </c>
      <c r="CC29" s="35">
        <f t="shared" si="35"/>
        <v>89692.963485697561</v>
      </c>
      <c r="CD29" s="35">
        <f t="shared" si="36"/>
        <v>567746.44729103078</v>
      </c>
      <c r="CE29" s="35">
        <f t="shared" si="37"/>
        <v>409716.17981921928</v>
      </c>
      <c r="CF29" s="35">
        <f t="shared" si="38"/>
        <v>88891.032341069382</v>
      </c>
      <c r="CG29" s="35">
        <f t="shared" si="39"/>
        <v>62101.735386031134</v>
      </c>
      <c r="CH29" s="35">
        <f t="shared" si="40"/>
        <v>698531.50623372069</v>
      </c>
      <c r="CI29" s="35">
        <f t="shared" si="41"/>
        <v>243274.49019904993</v>
      </c>
      <c r="CK29" s="9">
        <v>83.227115999999995</v>
      </c>
      <c r="CL29" s="9">
        <v>90.553314999999998</v>
      </c>
      <c r="CM29" s="9">
        <v>83.891000000000005</v>
      </c>
      <c r="CN29" s="9">
        <v>5.53</v>
      </c>
      <c r="CO29" s="9">
        <v>71.837000000000003</v>
      </c>
      <c r="CP29" s="9">
        <v>52.462664011912999</v>
      </c>
      <c r="CQ29" s="9">
        <v>19.783000000000001</v>
      </c>
      <c r="CR29" s="9">
        <v>18.510000000000002</v>
      </c>
    </row>
    <row r="30" spans="1:96">
      <c r="A30" s="1">
        <v>35765</v>
      </c>
      <c r="B30" s="5">
        <v>37945</v>
      </c>
      <c r="C30" s="5">
        <v>11815</v>
      </c>
      <c r="D30" s="5">
        <v>38904.938458297824</v>
      </c>
      <c r="E30" s="35">
        <f t="shared" si="2"/>
        <v>-713.42922999348957</v>
      </c>
      <c r="F30" s="5">
        <v>74644.569237105839</v>
      </c>
      <c r="G30" s="5">
        <v>72788.078465410174</v>
      </c>
      <c r="H30" s="5">
        <v>89808</v>
      </c>
      <c r="I30" s="5">
        <v>57852</v>
      </c>
      <c r="J30" s="5">
        <v>17819</v>
      </c>
      <c r="K30" s="5">
        <v>56021.225430978091</v>
      </c>
      <c r="L30" s="35">
        <f t="shared" si="3"/>
        <v>-5222.5519221359864</v>
      </c>
      <c r="M30" s="5">
        <v>100582.67500201784</v>
      </c>
      <c r="N30" s="5">
        <v>86245.348510859942</v>
      </c>
      <c r="O30" s="5">
        <v>140807</v>
      </c>
      <c r="P30" s="23">
        <f t="shared" si="4"/>
        <v>65.58978082002352</v>
      </c>
      <c r="Q30" s="23">
        <f t="shared" si="5"/>
        <v>66.305628823166288</v>
      </c>
      <c r="R30" s="23">
        <f t="shared" si="6"/>
        <v>69.446782284745481</v>
      </c>
      <c r="S30" s="23">
        <f t="shared" si="7"/>
        <v>74.212153569795547</v>
      </c>
      <c r="T30" s="23">
        <f t="shared" si="8"/>
        <v>84.396526563104743</v>
      </c>
      <c r="U30" s="23">
        <f t="shared" si="9"/>
        <v>63.780919982671314</v>
      </c>
      <c r="V30" s="9"/>
      <c r="W30" s="9">
        <v>3494.9271486768721</v>
      </c>
      <c r="X30" s="5">
        <v>6320.6805182355802</v>
      </c>
      <c r="Y30" s="5"/>
      <c r="Z30" s="9">
        <v>73.804113083476025</v>
      </c>
      <c r="AA30" s="9">
        <v>59</v>
      </c>
      <c r="AB30" s="9">
        <v>94</v>
      </c>
      <c r="AC30" s="9">
        <v>68</v>
      </c>
      <c r="AD30" s="23">
        <f t="shared" si="10"/>
        <v>69.900000000000006</v>
      </c>
      <c r="AE30" s="23"/>
      <c r="AF30" s="30">
        <v>80.827224236741799</v>
      </c>
      <c r="AG30" s="30">
        <v>80.827224236741799</v>
      </c>
      <c r="AH30" s="30">
        <f t="shared" si="11"/>
        <v>45.711668470412903</v>
      </c>
      <c r="AI30" s="30">
        <f t="shared" si="25"/>
        <v>2.7133733572394902</v>
      </c>
      <c r="AJ30" s="30">
        <f t="shared" si="22"/>
        <v>1.946370192653486</v>
      </c>
      <c r="AK30" s="30">
        <f t="shared" si="23"/>
        <v>0.26431718061674214</v>
      </c>
      <c r="AL30" s="30">
        <f t="shared" si="24"/>
        <v>0.50268598396926212</v>
      </c>
      <c r="AM30" s="30"/>
      <c r="AN30" s="7">
        <v>7.4626666666666672</v>
      </c>
      <c r="AO30" s="7">
        <v>8.9</v>
      </c>
      <c r="AP30" s="7">
        <v>11.096666666666666</v>
      </c>
      <c r="AQ30" s="37">
        <f t="shared" si="12"/>
        <v>3.6339999999999986</v>
      </c>
      <c r="AR30" s="99">
        <v>3.4961000000000002</v>
      </c>
      <c r="AS30" s="7">
        <v>119.17</v>
      </c>
      <c r="AT30" s="7"/>
      <c r="AU30" s="5">
        <v>3437</v>
      </c>
      <c r="AV30" s="5">
        <v>10908</v>
      </c>
      <c r="AW30" s="5">
        <v>4558</v>
      </c>
      <c r="AX30" s="5">
        <v>1489.2044033822071</v>
      </c>
      <c r="AY30" s="5">
        <v>2513.4310540234228</v>
      </c>
      <c r="AZ30" s="5">
        <v>12031.364542594369</v>
      </c>
      <c r="BA30" s="5">
        <v>6580</v>
      </c>
      <c r="BB30" s="35">
        <f t="shared" si="13"/>
        <v>-3710.9999999999964</v>
      </c>
      <c r="BC30" s="23">
        <f t="shared" si="0"/>
        <v>-4.1321485836451055</v>
      </c>
      <c r="BD30" s="35">
        <f t="shared" si="14"/>
        <v>5388.7588967575275</v>
      </c>
      <c r="BE30" s="35">
        <f t="shared" si="15"/>
        <v>17102.29329235703</v>
      </c>
      <c r="BF30" s="35">
        <f t="shared" si="16"/>
        <v>7146.3378095492617</v>
      </c>
      <c r="BG30" s="35">
        <f t="shared" si="17"/>
        <v>2334.8744480117412</v>
      </c>
      <c r="BH30" s="35">
        <f t="shared" si="18"/>
        <v>3940.7256193643784</v>
      </c>
      <c r="BI30" s="35">
        <f t="shared" si="19"/>
        <v>18863.579493464782</v>
      </c>
      <c r="BJ30" s="35">
        <f t="shared" si="20"/>
        <v>10316.564893996081</v>
      </c>
      <c r="BK30" s="35">
        <f t="shared" si="21"/>
        <v>-5818.3544561731615</v>
      </c>
      <c r="BM30" s="44">
        <v>0.13666521474872234</v>
      </c>
      <c r="BN30" s="43">
        <f t="shared" si="26"/>
        <v>57607.163941295315</v>
      </c>
      <c r="BO30" s="43">
        <v>421520.31186000002</v>
      </c>
      <c r="BP30" s="5">
        <v>676934.97080000001</v>
      </c>
      <c r="BQ30" s="5">
        <v>18019.649690000002</v>
      </c>
      <c r="BR30" s="5">
        <v>401865.43244</v>
      </c>
      <c r="BS30" s="35">
        <f t="shared" si="30"/>
        <v>54921.025624500769</v>
      </c>
      <c r="BT30" s="35">
        <f t="shared" si="31"/>
        <v>346944.40681549924</v>
      </c>
      <c r="BU30" s="5">
        <v>257049.88867000001</v>
      </c>
      <c r="BV30" s="5">
        <v>52054.528169999998</v>
      </c>
      <c r="BW30" s="5">
        <v>40318.263630000001</v>
      </c>
      <c r="BX30" s="5">
        <v>435046.66522000002</v>
      </c>
      <c r="BY30" s="5">
        <v>149515.51377999998</v>
      </c>
      <c r="BZ30" s="35">
        <f t="shared" si="32"/>
        <v>1061344.0053607207</v>
      </c>
      <c r="CA30" s="35">
        <f t="shared" si="33"/>
        <v>28252.414193611152</v>
      </c>
      <c r="CB30" s="35">
        <f t="shared" si="34"/>
        <v>630071.55203967437</v>
      </c>
      <c r="CC30" s="35">
        <f t="shared" si="35"/>
        <v>86108.863966562887</v>
      </c>
      <c r="CD30" s="35">
        <f t="shared" si="36"/>
        <v>543962.68807311158</v>
      </c>
      <c r="CE30" s="35">
        <f t="shared" si="37"/>
        <v>403020.03912743513</v>
      </c>
      <c r="CF30" s="35">
        <f t="shared" si="38"/>
        <v>81614.577187257149</v>
      </c>
      <c r="CG30" s="35">
        <f t="shared" si="39"/>
        <v>63213.675251084649</v>
      </c>
      <c r="CH30" s="35">
        <f t="shared" si="40"/>
        <v>682095.31210618815</v>
      </c>
      <c r="CI30" s="35">
        <f t="shared" si="41"/>
        <v>234420.44081619073</v>
      </c>
      <c r="CK30" s="9">
        <v>84.205155000000005</v>
      </c>
      <c r="CL30" s="9">
        <v>91.373729999999995</v>
      </c>
      <c r="CM30" s="9">
        <v>83.518000000000001</v>
      </c>
      <c r="CN30" s="9">
        <v>5.51</v>
      </c>
      <c r="CO30" s="9">
        <v>72.064999999999998</v>
      </c>
      <c r="CP30" s="9">
        <v>51.565524317839497</v>
      </c>
      <c r="CQ30" s="9">
        <v>19.917000000000002</v>
      </c>
      <c r="CR30" s="9">
        <v>18.760000000000002</v>
      </c>
    </row>
    <row r="31" spans="1:96">
      <c r="A31" s="1">
        <v>35855</v>
      </c>
      <c r="B31" s="5">
        <v>36231</v>
      </c>
      <c r="C31" s="5">
        <v>5440</v>
      </c>
      <c r="D31" s="5">
        <v>26509.833259966705</v>
      </c>
      <c r="E31" s="35">
        <f t="shared" si="2"/>
        <v>-80.072600365368999</v>
      </c>
      <c r="F31" s="5">
        <v>77384.938274807791</v>
      </c>
      <c r="G31" s="5">
        <v>67233.698934409127</v>
      </c>
      <c r="H31" s="5">
        <v>78252</v>
      </c>
      <c r="I31" s="5">
        <v>52628</v>
      </c>
      <c r="J31" s="5">
        <v>8423</v>
      </c>
      <c r="K31" s="5">
        <v>35140.480138505562</v>
      </c>
      <c r="L31" s="35">
        <f t="shared" si="3"/>
        <v>8698.2943178249116</v>
      </c>
      <c r="M31" s="5">
        <v>96637.115206121598</v>
      </c>
      <c r="N31" s="5">
        <v>76181.889662452071</v>
      </c>
      <c r="O31" s="5">
        <v>125345</v>
      </c>
      <c r="P31" s="23">
        <f t="shared" si="4"/>
        <v>68.843581363532721</v>
      </c>
      <c r="Q31" s="23">
        <f t="shared" si="5"/>
        <v>64.585064703787253</v>
      </c>
      <c r="R31" s="23">
        <f t="shared" si="6"/>
        <v>75.439587494190974</v>
      </c>
      <c r="S31" s="23">
        <f t="shared" si="7"/>
        <v>80.077864606937013</v>
      </c>
      <c r="T31" s="23">
        <f t="shared" si="8"/>
        <v>88.25417593644535</v>
      </c>
      <c r="U31" s="23">
        <f t="shared" si="9"/>
        <v>62.429295145398697</v>
      </c>
      <c r="V31" s="9"/>
      <c r="W31" s="9">
        <v>3348.2355455473803</v>
      </c>
      <c r="X31" s="5">
        <v>6283.53176916348</v>
      </c>
      <c r="Y31" s="5"/>
      <c r="Z31" s="9">
        <v>76.014330544023323</v>
      </c>
      <c r="AA31" s="9">
        <v>59</v>
      </c>
      <c r="AB31" s="9">
        <v>94</v>
      </c>
      <c r="AC31" s="9">
        <v>68</v>
      </c>
      <c r="AD31" s="23">
        <f t="shared" si="10"/>
        <v>69.900000000000006</v>
      </c>
      <c r="AE31" s="23"/>
      <c r="AF31" s="30">
        <v>82.664780597682096</v>
      </c>
      <c r="AG31" s="30">
        <v>82.664780597682096</v>
      </c>
      <c r="AH31" s="30">
        <f t="shared" si="11"/>
        <v>49.412530329388247</v>
      </c>
      <c r="AI31" s="30">
        <f t="shared" si="25"/>
        <v>4.3022306540745126</v>
      </c>
      <c r="AJ31" s="30">
        <f t="shared" si="22"/>
        <v>2.9476929145742226</v>
      </c>
      <c r="AK31" s="30">
        <f t="shared" si="23"/>
        <v>0.26431718061674214</v>
      </c>
      <c r="AL31" s="30">
        <f t="shared" si="24"/>
        <v>1.0902205588835479</v>
      </c>
      <c r="AM31" s="30"/>
      <c r="AN31" s="7">
        <v>9.9893333333333327</v>
      </c>
      <c r="AO31" s="7">
        <v>9.4466666700000008</v>
      </c>
      <c r="AP31" s="7">
        <v>12.543333333333335</v>
      </c>
      <c r="AQ31" s="37">
        <f t="shared" si="12"/>
        <v>2.554000000000002</v>
      </c>
      <c r="AR31" s="99">
        <v>3.9847999999999999</v>
      </c>
      <c r="AS31" s="7">
        <v>110.46</v>
      </c>
      <c r="AT31" s="7"/>
      <c r="AU31" s="5">
        <v>3621</v>
      </c>
      <c r="AV31" s="5">
        <v>8108</v>
      </c>
      <c r="AW31" s="5">
        <v>2083</v>
      </c>
      <c r="AX31" s="5">
        <v>1310.4891634102623</v>
      </c>
      <c r="AY31" s="5">
        <v>959.67762246568452</v>
      </c>
      <c r="AZ31" s="5">
        <v>6164.8332141240535</v>
      </c>
      <c r="BA31" s="5">
        <v>1174</v>
      </c>
      <c r="BB31" s="35">
        <f t="shared" si="13"/>
        <v>4203</v>
      </c>
      <c r="BC31" s="23">
        <f t="shared" si="0"/>
        <v>5.3711087256555743</v>
      </c>
      <c r="BD31" s="35">
        <f t="shared" si="14"/>
        <v>5800.1615933139092</v>
      </c>
      <c r="BE31" s="35">
        <f t="shared" si="15"/>
        <v>12987.492460256606</v>
      </c>
      <c r="BF31" s="35">
        <f t="shared" si="16"/>
        <v>3336.574592342688</v>
      </c>
      <c r="BG31" s="35">
        <f t="shared" si="17"/>
        <v>2099.1573913466664</v>
      </c>
      <c r="BH31" s="35">
        <f t="shared" si="18"/>
        <v>1537.2232222558048</v>
      </c>
      <c r="BI31" s="35">
        <f t="shared" si="19"/>
        <v>9874.904401477017</v>
      </c>
      <c r="BJ31" s="35">
        <f t="shared" si="20"/>
        <v>1880.5273986607372</v>
      </c>
      <c r="BK31" s="35">
        <f t="shared" si="21"/>
        <v>6732.4162321729746</v>
      </c>
      <c r="BM31" s="44">
        <v>0.1310847662448989</v>
      </c>
      <c r="BN31" s="43">
        <f t="shared" si="26"/>
        <v>55111.671552798507</v>
      </c>
      <c r="BO31" s="43">
        <v>420427.73642999993</v>
      </c>
      <c r="BP31" s="5">
        <v>642532.03691000002</v>
      </c>
      <c r="BQ31" s="5">
        <v>17099.348689999999</v>
      </c>
      <c r="BR31" s="5">
        <v>399558.72362000006</v>
      </c>
      <c r="BS31" s="35">
        <f t="shared" si="30"/>
        <v>52376.061886837873</v>
      </c>
      <c r="BT31" s="35">
        <f t="shared" si="31"/>
        <v>347182.66173316218</v>
      </c>
      <c r="BU31" s="5">
        <v>225873.96459999995</v>
      </c>
      <c r="BV31" s="5">
        <v>53144.713009999999</v>
      </c>
      <c r="BW31" s="5">
        <v>31127.232969999994</v>
      </c>
      <c r="BX31" s="5">
        <v>430777.99742000003</v>
      </c>
      <c r="BY31" s="5">
        <v>127482.09351000004</v>
      </c>
      <c r="BZ31" s="35">
        <f t="shared" si="32"/>
        <v>1029215.5876716755</v>
      </c>
      <c r="CA31" s="35">
        <f t="shared" si="33"/>
        <v>27389.943535603561</v>
      </c>
      <c r="CB31" s="35">
        <f t="shared" si="34"/>
        <v>640017.99586143368</v>
      </c>
      <c r="CC31" s="35">
        <f t="shared" si="35"/>
        <v>83896.609380024718</v>
      </c>
      <c r="CD31" s="35">
        <f t="shared" si="36"/>
        <v>556121.38648140896</v>
      </c>
      <c r="CE31" s="35">
        <f t="shared" si="37"/>
        <v>361807.64827463828</v>
      </c>
      <c r="CF31" s="35">
        <f t="shared" si="38"/>
        <v>85127.844045371996</v>
      </c>
      <c r="CG31" s="35">
        <f t="shared" si="39"/>
        <v>49859.978232181275</v>
      </c>
      <c r="CH31" s="35">
        <f t="shared" si="40"/>
        <v>690025.40620827454</v>
      </c>
      <c r="CI31" s="35">
        <f t="shared" si="41"/>
        <v>204202.35918584772</v>
      </c>
      <c r="CK31" s="9">
        <v>86.125275999999999</v>
      </c>
      <c r="CL31" s="9">
        <v>92.046631000000005</v>
      </c>
      <c r="CM31" s="9">
        <v>82.677999999999997</v>
      </c>
      <c r="CN31" s="9">
        <v>5.52</v>
      </c>
      <c r="CO31" s="9">
        <v>72.277000000000001</v>
      </c>
      <c r="CP31" s="9">
        <v>49.142448535048999</v>
      </c>
      <c r="CQ31" s="9">
        <v>15.93</v>
      </c>
      <c r="CR31" s="9">
        <v>14.1</v>
      </c>
    </row>
    <row r="32" spans="1:96">
      <c r="A32" s="1">
        <v>35947</v>
      </c>
      <c r="B32" s="5">
        <v>32926</v>
      </c>
      <c r="C32" s="5">
        <v>6950</v>
      </c>
      <c r="D32" s="5">
        <v>22753.739962265441</v>
      </c>
      <c r="E32" s="35">
        <f t="shared" si="2"/>
        <v>1764.7157726975856</v>
      </c>
      <c r="F32" s="5">
        <v>75464.543698440495</v>
      </c>
      <c r="G32" s="5">
        <v>62028.999433403522</v>
      </c>
      <c r="H32" s="5">
        <v>77830</v>
      </c>
      <c r="I32" s="5">
        <v>48667</v>
      </c>
      <c r="J32" s="5">
        <v>10526</v>
      </c>
      <c r="K32" s="5">
        <v>30141.039839765126</v>
      </c>
      <c r="L32" s="35">
        <f t="shared" si="3"/>
        <v>8891.4523021960631</v>
      </c>
      <c r="M32" s="5">
        <v>97553.28601469376</v>
      </c>
      <c r="N32" s="5">
        <v>71008.778156654953</v>
      </c>
      <c r="O32" s="5">
        <v>124770</v>
      </c>
      <c r="P32" s="23">
        <f t="shared" si="4"/>
        <v>67.655700988349395</v>
      </c>
      <c r="Q32" s="23">
        <f t="shared" si="5"/>
        <v>66.026980809424288</v>
      </c>
      <c r="R32" s="23">
        <f t="shared" si="6"/>
        <v>75.490892428490113</v>
      </c>
      <c r="S32" s="23">
        <f t="shared" si="7"/>
        <v>77.357254462011454</v>
      </c>
      <c r="T32" s="23">
        <f t="shared" si="8"/>
        <v>87.353987835925267</v>
      </c>
      <c r="U32" s="23">
        <f t="shared" si="9"/>
        <v>62.378776949587248</v>
      </c>
      <c r="V32" s="9"/>
      <c r="W32" s="9">
        <v>3326.0413694378376</v>
      </c>
      <c r="X32" s="5">
        <v>5517.0761266543896</v>
      </c>
      <c r="Y32" s="5"/>
      <c r="Z32" s="9">
        <v>77.070328473236316</v>
      </c>
      <c r="AA32" s="9">
        <v>59</v>
      </c>
      <c r="AB32" s="9">
        <v>94</v>
      </c>
      <c r="AC32" s="9">
        <v>68</v>
      </c>
      <c r="AD32" s="23">
        <f t="shared" si="10"/>
        <v>69.900000000000006</v>
      </c>
      <c r="AE32" s="23"/>
      <c r="AF32" s="30">
        <v>83.874289486176195</v>
      </c>
      <c r="AG32" s="30">
        <v>83.874289486176195</v>
      </c>
      <c r="AH32" s="30">
        <f t="shared" si="11"/>
        <v>49.854484421476783</v>
      </c>
      <c r="AI32" s="30">
        <f t="shared" si="25"/>
        <v>5.7279221627136279</v>
      </c>
      <c r="AJ32" s="30">
        <f t="shared" si="22"/>
        <v>3.7510348769602686</v>
      </c>
      <c r="AK32" s="30">
        <f t="shared" si="23"/>
        <v>8.6580086580088089E-2</v>
      </c>
      <c r="AL32" s="30">
        <f t="shared" si="24"/>
        <v>1.8903071991732712</v>
      </c>
      <c r="AM32" s="30"/>
      <c r="AN32" s="7">
        <v>10.065666666666667</v>
      </c>
      <c r="AO32" s="7">
        <v>10.026666669999999</v>
      </c>
      <c r="AP32" s="7">
        <v>13.513333333333334</v>
      </c>
      <c r="AQ32" s="37">
        <f t="shared" si="12"/>
        <v>3.4476666666666667</v>
      </c>
      <c r="AR32" s="99">
        <v>3.8538999999999999</v>
      </c>
      <c r="AS32" s="7">
        <v>114.02666666666666</v>
      </c>
      <c r="AT32" s="7"/>
      <c r="AU32" s="5">
        <v>2585</v>
      </c>
      <c r="AV32" s="5">
        <v>8811</v>
      </c>
      <c r="AW32" s="5">
        <v>2654</v>
      </c>
      <c r="AX32" s="5">
        <v>835.5543875176736</v>
      </c>
      <c r="AY32" s="5">
        <v>1836.4739957184236</v>
      </c>
      <c r="AZ32" s="5">
        <v>9355.9716167639035</v>
      </c>
      <c r="BA32" s="5">
        <v>2405</v>
      </c>
      <c r="BB32" s="35">
        <f t="shared" si="13"/>
        <v>-383</v>
      </c>
      <c r="BC32" s="23">
        <f t="shared" si="0"/>
        <v>-0.49209816266221251</v>
      </c>
      <c r="BD32" s="35">
        <f t="shared" si="14"/>
        <v>4144.037646151869</v>
      </c>
      <c r="BE32" s="35">
        <f t="shared" si="15"/>
        <v>14124.99640241552</v>
      </c>
      <c r="BF32" s="35">
        <f t="shared" si="16"/>
        <v>4254.6521906719772</v>
      </c>
      <c r="BG32" s="35">
        <f t="shared" si="17"/>
        <v>1339.4850434354378</v>
      </c>
      <c r="BH32" s="35">
        <f t="shared" si="18"/>
        <v>2944.0686168031311</v>
      </c>
      <c r="BI32" s="35">
        <f t="shared" si="19"/>
        <v>14998.645491759373</v>
      </c>
      <c r="BJ32" s="35">
        <f t="shared" si="20"/>
        <v>3855.4779647950659</v>
      </c>
      <c r="BK32" s="35">
        <f t="shared" si="21"/>
        <v>-613.99087755364098</v>
      </c>
      <c r="BM32" s="44">
        <v>0.125322950408366</v>
      </c>
      <c r="BN32" s="43">
        <f t="shared" si="26"/>
        <v>52702.112988414527</v>
      </c>
      <c r="BO32" s="43">
        <v>420530.42013999994</v>
      </c>
      <c r="BP32" s="5">
        <v>623665.24598999997</v>
      </c>
      <c r="BQ32" s="5">
        <v>18149.364690000002</v>
      </c>
      <c r="BR32" s="5">
        <v>400007.15530000004</v>
      </c>
      <c r="BS32" s="35">
        <f t="shared" si="30"/>
        <v>50130.076886653464</v>
      </c>
      <c r="BT32" s="35">
        <f t="shared" si="31"/>
        <v>349877.07841334655</v>
      </c>
      <c r="BU32" s="5">
        <v>205508.72599999997</v>
      </c>
      <c r="BV32" s="5">
        <v>49244.660659999994</v>
      </c>
      <c r="BW32" s="5">
        <v>29758.358409999997</v>
      </c>
      <c r="BX32" s="5">
        <v>422342.25645000004</v>
      </c>
      <c r="BY32" s="5">
        <v>122319.97046999988</v>
      </c>
      <c r="BZ32" s="35">
        <f t="shared" si="32"/>
        <v>999803.58142325946</v>
      </c>
      <c r="CA32" s="35">
        <f t="shared" si="33"/>
        <v>29095.416065415651</v>
      </c>
      <c r="CB32" s="35">
        <f t="shared" si="34"/>
        <v>641255.20707671845</v>
      </c>
      <c r="CC32" s="35">
        <f t="shared" si="35"/>
        <v>80363.994515582061</v>
      </c>
      <c r="CD32" s="35">
        <f t="shared" si="36"/>
        <v>560891.21256113634</v>
      </c>
      <c r="CE32" s="35">
        <f t="shared" si="37"/>
        <v>329452.95828112547</v>
      </c>
      <c r="CF32" s="35">
        <f t="shared" si="38"/>
        <v>78944.575492075019</v>
      </c>
      <c r="CG32" s="35">
        <f t="shared" si="39"/>
        <v>47705.902336061925</v>
      </c>
      <c r="CH32" s="35">
        <f t="shared" si="40"/>
        <v>677060.81635958503</v>
      </c>
      <c r="CI32" s="35">
        <f t="shared" si="41"/>
        <v>196092.28723553749</v>
      </c>
      <c r="CK32" s="9">
        <v>86.478154000000004</v>
      </c>
      <c r="CL32" s="9">
        <v>92.730958000000001</v>
      </c>
      <c r="CM32" s="9">
        <v>82.233999999999995</v>
      </c>
      <c r="CN32" s="9">
        <v>5.5</v>
      </c>
      <c r="CO32" s="9">
        <v>72.498000000000005</v>
      </c>
      <c r="CP32" s="9">
        <v>48.160078605608099</v>
      </c>
      <c r="CQ32" s="9">
        <v>14.653</v>
      </c>
      <c r="CR32" s="9">
        <v>13.31</v>
      </c>
    </row>
    <row r="33" spans="1:96">
      <c r="A33" s="1">
        <v>36039</v>
      </c>
      <c r="B33" s="5">
        <v>33683</v>
      </c>
      <c r="C33" s="5">
        <v>7612</v>
      </c>
      <c r="D33" s="5">
        <v>19404.036785578788</v>
      </c>
      <c r="E33" s="35">
        <f t="shared" si="2"/>
        <v>4357.766833027832</v>
      </c>
      <c r="F33" s="5">
        <v>80377.548907859993</v>
      </c>
      <c r="G33" s="5">
        <v>63211.352526466617</v>
      </c>
      <c r="H33" s="5">
        <v>82223</v>
      </c>
      <c r="I33" s="5">
        <v>50309</v>
      </c>
      <c r="J33" s="5">
        <v>11547</v>
      </c>
      <c r="K33" s="5">
        <v>25222.515098080792</v>
      </c>
      <c r="L33" s="35">
        <f t="shared" si="3"/>
        <v>9567.6722648376162</v>
      </c>
      <c r="M33" s="5">
        <v>99868.272165858856</v>
      </c>
      <c r="N33" s="5">
        <v>70513.459528777268</v>
      </c>
      <c r="O33" s="5">
        <v>126001</v>
      </c>
      <c r="P33" s="23">
        <f t="shared" si="4"/>
        <v>66.952235186547142</v>
      </c>
      <c r="Q33" s="23">
        <f t="shared" si="5"/>
        <v>65.921884472157259</v>
      </c>
      <c r="R33" s="23">
        <f t="shared" si="6"/>
        <v>76.931411122657082</v>
      </c>
      <c r="S33" s="23">
        <f t="shared" si="7"/>
        <v>80.483568169048596</v>
      </c>
      <c r="T33" s="23">
        <f t="shared" si="8"/>
        <v>89.644378461773542</v>
      </c>
      <c r="U33" s="23">
        <f t="shared" si="9"/>
        <v>65.255831302926168</v>
      </c>
      <c r="V33" s="9"/>
      <c r="W33" s="9">
        <v>3325.7469433778765</v>
      </c>
      <c r="X33" s="5">
        <v>5032.8939643082304</v>
      </c>
      <c r="Y33" s="5"/>
      <c r="Z33" s="9">
        <v>77.366528414949229</v>
      </c>
      <c r="AA33" s="9">
        <v>59</v>
      </c>
      <c r="AB33" s="9">
        <v>94</v>
      </c>
      <c r="AC33" s="9">
        <v>68</v>
      </c>
      <c r="AD33" s="23">
        <f t="shared" si="10"/>
        <v>69.900000000000006</v>
      </c>
      <c r="AE33" s="23"/>
      <c r="AF33" s="30">
        <v>84.468656424174398</v>
      </c>
      <c r="AG33" s="30">
        <v>84.468656424174398</v>
      </c>
      <c r="AH33" s="30">
        <f t="shared" si="11"/>
        <v>48.958016378048512</v>
      </c>
      <c r="AI33" s="30">
        <f t="shared" si="25"/>
        <v>5.6717011930936145</v>
      </c>
      <c r="AJ33" s="30">
        <f t="shared" si="22"/>
        <v>4.0819014201944626</v>
      </c>
      <c r="AK33" s="30">
        <f t="shared" si="23"/>
        <v>0</v>
      </c>
      <c r="AL33" s="30">
        <f t="shared" si="24"/>
        <v>1.589799772899152</v>
      </c>
      <c r="AM33" s="30"/>
      <c r="AN33" s="7">
        <v>8.4610000000000003</v>
      </c>
      <c r="AO33" s="7">
        <v>8.6466666700000001</v>
      </c>
      <c r="AP33" s="7">
        <v>12.556666666666667</v>
      </c>
      <c r="AQ33" s="37">
        <f t="shared" si="12"/>
        <v>4.0956666666666663</v>
      </c>
      <c r="AR33" s="99">
        <v>4.0590999999999999</v>
      </c>
      <c r="AS33" s="7">
        <v>110.56666666666666</v>
      </c>
      <c r="AT33" s="7"/>
      <c r="AU33" s="5">
        <v>3052</v>
      </c>
      <c r="AV33" s="5">
        <v>8004</v>
      </c>
      <c r="AW33" s="5">
        <v>3378</v>
      </c>
      <c r="AX33" s="5">
        <v>1057.4161545483896</v>
      </c>
      <c r="AY33" s="5">
        <v>1422.067749653696</v>
      </c>
      <c r="AZ33" s="5">
        <v>6871.5160957979151</v>
      </c>
      <c r="BA33" s="5">
        <v>3585</v>
      </c>
      <c r="BB33" s="35">
        <f t="shared" si="13"/>
        <v>1498</v>
      </c>
      <c r="BC33" s="23">
        <f t="shared" si="0"/>
        <v>1.821874657942425</v>
      </c>
      <c r="BD33" s="35">
        <f t="shared" si="14"/>
        <v>4676.9766610315846</v>
      </c>
      <c r="BE33" s="35">
        <f t="shared" si="15"/>
        <v>12265.570509468154</v>
      </c>
      <c r="BF33" s="35">
        <f t="shared" si="16"/>
        <v>5176.5488731863352</v>
      </c>
      <c r="BG33" s="35">
        <f t="shared" si="17"/>
        <v>1620.4163420119874</v>
      </c>
      <c r="BH33" s="35">
        <f t="shared" si="18"/>
        <v>2179.2194218663312</v>
      </c>
      <c r="BI33" s="35">
        <f t="shared" si="19"/>
        <v>10530.118088450106</v>
      </c>
      <c r="BJ33" s="35">
        <f t="shared" si="20"/>
        <v>5493.7619036036149</v>
      </c>
      <c r="BK33" s="35">
        <f t="shared" si="21"/>
        <v>2295.5802877540364</v>
      </c>
      <c r="BM33" s="44">
        <v>0.12150674322365003</v>
      </c>
      <c r="BN33" s="43">
        <f t="shared" si="26"/>
        <v>51017.667943484324</v>
      </c>
      <c r="BO33" s="43">
        <v>419875.19860999996</v>
      </c>
      <c r="BP33" s="5">
        <v>610015.39842999994</v>
      </c>
      <c r="BQ33" s="5">
        <v>18783.587509999998</v>
      </c>
      <c r="BR33" s="5">
        <v>400185.33938000002</v>
      </c>
      <c r="BS33" s="35">
        <f t="shared" si="30"/>
        <v>48625.217273914903</v>
      </c>
      <c r="BT33" s="35">
        <f t="shared" si="31"/>
        <v>351560.12210608512</v>
      </c>
      <c r="BU33" s="5">
        <v>191046.47153999994</v>
      </c>
      <c r="BV33" s="5">
        <v>48426.414479999999</v>
      </c>
      <c r="BW33" s="5">
        <v>23841.176789999998</v>
      </c>
      <c r="BX33" s="5">
        <v>423051.23556999996</v>
      </c>
      <c r="BY33" s="5">
        <v>114696.57158999989</v>
      </c>
      <c r="BZ33" s="35">
        <f t="shared" si="32"/>
        <v>934805.95718446688</v>
      </c>
      <c r="CA33" s="35">
        <f t="shared" si="33"/>
        <v>28784.534860653464</v>
      </c>
      <c r="CB33" s="35">
        <f t="shared" si="34"/>
        <v>613256.05909805512</v>
      </c>
      <c r="CC33" s="35">
        <f t="shared" si="35"/>
        <v>74514.746503174916</v>
      </c>
      <c r="CD33" s="35">
        <f t="shared" si="36"/>
        <v>538741.31259488012</v>
      </c>
      <c r="CE33" s="35">
        <f t="shared" si="37"/>
        <v>292765.36322575837</v>
      </c>
      <c r="CF33" s="35">
        <f t="shared" si="38"/>
        <v>74210.095118087163</v>
      </c>
      <c r="CG33" s="35">
        <f t="shared" si="39"/>
        <v>36534.936899855151</v>
      </c>
      <c r="CH33" s="35">
        <f t="shared" si="40"/>
        <v>648296.44665185607</v>
      </c>
      <c r="CI33" s="35">
        <f t="shared" si="41"/>
        <v>175764.47851466836</v>
      </c>
      <c r="CK33" s="9">
        <v>87.155225000000002</v>
      </c>
      <c r="CL33" s="9">
        <v>93.465964999999997</v>
      </c>
      <c r="CM33" s="9">
        <v>81.561000000000007</v>
      </c>
      <c r="CN33" s="9">
        <v>5.53</v>
      </c>
      <c r="CO33" s="9">
        <v>72.756</v>
      </c>
      <c r="CP33" s="9">
        <v>45.148292171101602</v>
      </c>
      <c r="CQ33" s="9">
        <v>14.13</v>
      </c>
      <c r="CR33" s="9">
        <v>12.46</v>
      </c>
    </row>
    <row r="34" spans="1:96">
      <c r="A34" s="1">
        <v>36130</v>
      </c>
      <c r="B34" s="5">
        <v>34224</v>
      </c>
      <c r="C34" s="5">
        <v>9111</v>
      </c>
      <c r="D34" s="5">
        <v>22388.846727918903</v>
      </c>
      <c r="E34" s="35">
        <f t="shared" si="2"/>
        <v>-3418.4685930427149</v>
      </c>
      <c r="F34" s="5">
        <v>81415.211065453157</v>
      </c>
      <c r="G34" s="5">
        <v>61927.589200329348</v>
      </c>
      <c r="H34" s="5">
        <v>81793</v>
      </c>
      <c r="I34" s="5">
        <v>51757</v>
      </c>
      <c r="J34" s="5">
        <v>13798</v>
      </c>
      <c r="K34" s="5">
        <v>30832.058819315185</v>
      </c>
      <c r="L34" s="35">
        <f t="shared" si="3"/>
        <v>-4095.0651848320413</v>
      </c>
      <c r="M34" s="5">
        <v>104276.15002838118</v>
      </c>
      <c r="N34" s="5">
        <v>71505.143662864328</v>
      </c>
      <c r="O34" s="5">
        <v>125063</v>
      </c>
      <c r="P34" s="23">
        <f t="shared" si="4"/>
        <v>66.124388971540085</v>
      </c>
      <c r="Q34" s="23">
        <f t="shared" si="5"/>
        <v>66.031308885345709</v>
      </c>
      <c r="R34" s="23">
        <f t="shared" si="6"/>
        <v>72.615477477920123</v>
      </c>
      <c r="S34" s="23">
        <f t="shared" si="7"/>
        <v>78.076541033874108</v>
      </c>
      <c r="T34" s="23">
        <f t="shared" si="8"/>
        <v>86.605782504694119</v>
      </c>
      <c r="U34" s="23">
        <f t="shared" si="9"/>
        <v>65.401437675411586</v>
      </c>
      <c r="V34" s="9"/>
      <c r="W34" s="9">
        <v>3487.5600242942792</v>
      </c>
      <c r="X34" s="5">
        <v>4955.7101937103598</v>
      </c>
      <c r="Y34" s="5"/>
      <c r="Z34" s="9">
        <v>77.770287654441418</v>
      </c>
      <c r="AA34" s="9">
        <v>59</v>
      </c>
      <c r="AB34" s="9">
        <v>94</v>
      </c>
      <c r="AC34" s="9">
        <v>68</v>
      </c>
      <c r="AD34" s="23">
        <f t="shared" si="10"/>
        <v>69.900000000000006</v>
      </c>
      <c r="AE34" s="23"/>
      <c r="AF34" s="30">
        <v>84.664627783432394</v>
      </c>
      <c r="AG34" s="30">
        <v>84.664627783432394</v>
      </c>
      <c r="AH34" s="30">
        <f t="shared" si="11"/>
        <v>50.192927138477472</v>
      </c>
      <c r="AI34" s="30">
        <f t="shared" si="25"/>
        <v>5.3739207820022949</v>
      </c>
      <c r="AJ34" s="30">
        <f t="shared" si="22"/>
        <v>3.7981297345566567</v>
      </c>
      <c r="AK34" s="30">
        <f t="shared" si="23"/>
        <v>0</v>
      </c>
      <c r="AL34" s="30">
        <f t="shared" si="24"/>
        <v>1.5757910474456382</v>
      </c>
      <c r="AM34" s="30"/>
      <c r="AN34" s="7">
        <v>5.9446666666666665</v>
      </c>
      <c r="AO34" s="7">
        <v>5.93333333</v>
      </c>
      <c r="AP34" s="7">
        <v>10.013333333333334</v>
      </c>
      <c r="AQ34" s="37">
        <f t="shared" si="12"/>
        <v>4.0686666666666671</v>
      </c>
      <c r="AR34" s="99">
        <v>3.8005</v>
      </c>
      <c r="AS34" s="7">
        <v>111.02999999999999</v>
      </c>
      <c r="AT34" s="7"/>
      <c r="AU34" s="5">
        <v>2934</v>
      </c>
      <c r="AV34" s="5">
        <v>8221</v>
      </c>
      <c r="AW34" s="5">
        <v>3259</v>
      </c>
      <c r="AX34" s="5">
        <v>1605.5402945236742</v>
      </c>
      <c r="AY34" s="5">
        <v>2709.7806321621965</v>
      </c>
      <c r="AZ34" s="5">
        <v>10454.679073314128</v>
      </c>
      <c r="BA34" s="5">
        <v>9964</v>
      </c>
      <c r="BB34" s="35">
        <f t="shared" si="13"/>
        <v>-10320</v>
      </c>
      <c r="BC34" s="23">
        <f t="shared" si="0"/>
        <v>-12.617216632230141</v>
      </c>
      <c r="BD34" s="35">
        <f t="shared" si="14"/>
        <v>4486.1399141735856</v>
      </c>
      <c r="BE34" s="35">
        <f t="shared" si="15"/>
        <v>12570.060066264841</v>
      </c>
      <c r="BF34" s="35">
        <f t="shared" si="16"/>
        <v>4983.0708862616611</v>
      </c>
      <c r="BG34" s="35">
        <f t="shared" si="17"/>
        <v>2454.9006131822316</v>
      </c>
      <c r="BH34" s="35">
        <f t="shared" si="18"/>
        <v>4143.304380571697</v>
      </c>
      <c r="BI34" s="35">
        <f t="shared" si="19"/>
        <v>15985.396414679557</v>
      </c>
      <c r="BJ34" s="35">
        <f t="shared" si="20"/>
        <v>15235.139095032586</v>
      </c>
      <c r="BK34" s="35">
        <f t="shared" si="21"/>
        <v>-15779.469636765987</v>
      </c>
      <c r="BM34" s="44">
        <v>0.12326917402729079</v>
      </c>
      <c r="BN34" s="43">
        <f t="shared" si="26"/>
        <v>51014.25875552871</v>
      </c>
      <c r="BO34" s="43">
        <v>413844.41128999996</v>
      </c>
      <c r="BP34" s="5">
        <v>616319.12526</v>
      </c>
      <c r="BQ34" s="5">
        <v>19160.615119999999</v>
      </c>
      <c r="BR34" s="5">
        <v>394421.64542000002</v>
      </c>
      <c r="BS34" s="35">
        <f t="shared" si="30"/>
        <v>48620.030449408361</v>
      </c>
      <c r="BT34" s="35">
        <f t="shared" si="31"/>
        <v>345801.61497059168</v>
      </c>
      <c r="BU34" s="5">
        <v>202736.86472000001</v>
      </c>
      <c r="BV34" s="5">
        <v>48945.985209999999</v>
      </c>
      <c r="BW34" s="5">
        <v>27461.931939999999</v>
      </c>
      <c r="BX34" s="5">
        <v>433388.52674</v>
      </c>
      <c r="BY34" s="5">
        <v>106522.68137000001</v>
      </c>
      <c r="BZ34" s="35">
        <f t="shared" si="32"/>
        <v>942363.26779053686</v>
      </c>
      <c r="CA34" s="35">
        <f t="shared" si="33"/>
        <v>29296.932607344883</v>
      </c>
      <c r="CB34" s="35">
        <f t="shared" si="34"/>
        <v>603077.9436035048</v>
      </c>
      <c r="CC34" s="35">
        <f t="shared" si="35"/>
        <v>74340.91998208109</v>
      </c>
      <c r="CD34" s="35">
        <f t="shared" si="36"/>
        <v>528737.02362142375</v>
      </c>
      <c r="CE34" s="35">
        <f t="shared" si="37"/>
        <v>309988.3915796873</v>
      </c>
      <c r="CF34" s="35">
        <f t="shared" si="38"/>
        <v>74839.310800658131</v>
      </c>
      <c r="CG34" s="35">
        <f t="shared" si="39"/>
        <v>41989.798567263948</v>
      </c>
      <c r="CH34" s="35">
        <f t="shared" si="40"/>
        <v>662659.02118377644</v>
      </c>
      <c r="CI34" s="35">
        <f t="shared" si="41"/>
        <v>162875.13723883845</v>
      </c>
      <c r="CK34" s="9">
        <v>87.976281</v>
      </c>
      <c r="CL34" s="9">
        <v>94.291183000000004</v>
      </c>
      <c r="CM34" s="9">
        <v>81.248999999999995</v>
      </c>
      <c r="CN34" s="9">
        <v>4.8600000000000003</v>
      </c>
      <c r="CO34" s="9">
        <v>72.988</v>
      </c>
      <c r="CP34" s="9">
        <v>43.818510767034397</v>
      </c>
      <c r="CQ34" s="9">
        <v>12.84</v>
      </c>
      <c r="CR34" s="9">
        <v>11.21</v>
      </c>
    </row>
    <row r="35" spans="1:96">
      <c r="A35" s="1">
        <v>36220</v>
      </c>
      <c r="B35" s="5">
        <v>35694</v>
      </c>
      <c r="C35" s="5">
        <v>6364</v>
      </c>
      <c r="D35" s="5">
        <v>18111.634463189741</v>
      </c>
      <c r="E35" s="35">
        <f t="shared" si="2"/>
        <v>-796.19209365545976</v>
      </c>
      <c r="F35" s="5">
        <v>75461.77137053285</v>
      </c>
      <c r="G35" s="5">
        <v>60124.213740067127</v>
      </c>
      <c r="H35" s="5">
        <v>74711</v>
      </c>
      <c r="I35" s="5">
        <v>51225</v>
      </c>
      <c r="J35" s="5">
        <v>9629</v>
      </c>
      <c r="K35" s="5">
        <v>26335.078738603002</v>
      </c>
      <c r="L35" s="35">
        <f t="shared" si="3"/>
        <v>8041.3133748652763</v>
      </c>
      <c r="M35" s="5">
        <v>98670.274160938789</v>
      </c>
      <c r="N35" s="5">
        <v>69796.666274407064</v>
      </c>
      <c r="O35" s="5">
        <v>124104</v>
      </c>
      <c r="P35" s="23">
        <f t="shared" si="4"/>
        <v>69.680819912152273</v>
      </c>
      <c r="Q35" s="23">
        <f t="shared" si="5"/>
        <v>66.092013708588638</v>
      </c>
      <c r="R35" s="23">
        <f t="shared" si="6"/>
        <v>68.773800310082194</v>
      </c>
      <c r="S35" s="23">
        <f t="shared" si="7"/>
        <v>76.478728788620685</v>
      </c>
      <c r="T35" s="23">
        <f t="shared" si="8"/>
        <v>86.141956270070992</v>
      </c>
      <c r="U35" s="23">
        <f t="shared" si="9"/>
        <v>60.200315864113975</v>
      </c>
      <c r="V35" s="9"/>
      <c r="W35" s="9">
        <v>3472.8805010151955</v>
      </c>
      <c r="X35" s="5">
        <v>5219.7223610419396</v>
      </c>
      <c r="Y35" s="5"/>
      <c r="Z35" s="9">
        <v>79.061583208789401</v>
      </c>
      <c r="AA35" s="9">
        <v>59</v>
      </c>
      <c r="AB35" s="9">
        <v>94</v>
      </c>
      <c r="AC35" s="9">
        <v>68</v>
      </c>
      <c r="AD35" s="23">
        <f t="shared" si="10"/>
        <v>69.900000000000006</v>
      </c>
      <c r="AE35" s="23"/>
      <c r="AF35" s="30">
        <v>85.167746714362394</v>
      </c>
      <c r="AG35" s="30">
        <v>85.167746714362394</v>
      </c>
      <c r="AH35" s="30">
        <f t="shared" si="11"/>
        <v>54.636929186497412</v>
      </c>
      <c r="AI35" s="30">
        <f t="shared" si="25"/>
        <v>4.0087870839055517</v>
      </c>
      <c r="AJ35" s="30">
        <f t="shared" si="22"/>
        <v>2.4222805393865521</v>
      </c>
      <c r="AK35" s="30">
        <f t="shared" si="23"/>
        <v>0</v>
      </c>
      <c r="AL35" s="30">
        <f t="shared" si="24"/>
        <v>1.5865065445189996</v>
      </c>
      <c r="AM35" s="30"/>
      <c r="AN35" s="7">
        <v>5.2136666666666658</v>
      </c>
      <c r="AO35" s="7">
        <v>5.5833333300000003</v>
      </c>
      <c r="AP35" s="7">
        <v>9.58</v>
      </c>
      <c r="AQ35" s="37">
        <f t="shared" si="12"/>
        <v>4.3663333333333343</v>
      </c>
      <c r="AR35" s="99">
        <v>3.8</v>
      </c>
      <c r="AS35" s="7">
        <v>111.91666666666667</v>
      </c>
      <c r="AT35" s="7"/>
      <c r="AU35" s="5">
        <v>2964</v>
      </c>
      <c r="AV35" s="5">
        <v>6044</v>
      </c>
      <c r="AW35" s="5">
        <v>2310</v>
      </c>
      <c r="AX35" s="5">
        <v>1354</v>
      </c>
      <c r="AY35" s="5">
        <v>1100</v>
      </c>
      <c r="AZ35" s="5">
        <v>6744</v>
      </c>
      <c r="BA35" s="5">
        <v>873</v>
      </c>
      <c r="BB35" s="35">
        <f t="shared" si="13"/>
        <v>1247</v>
      </c>
      <c r="BC35" s="23">
        <f t="shared" ref="BC35:BC66" si="42">BB35/H35*100</f>
        <v>1.6690982586232281</v>
      </c>
      <c r="BD35" s="35">
        <f t="shared" si="14"/>
        <v>4923.5622063685396</v>
      </c>
      <c r="BE35" s="35">
        <f t="shared" si="15"/>
        <v>10039.814431609802</v>
      </c>
      <c r="BF35" s="35">
        <f t="shared" si="16"/>
        <v>3837.1891689309473</v>
      </c>
      <c r="BG35" s="35">
        <f t="shared" si="17"/>
        <v>2249.1576340833344</v>
      </c>
      <c r="BH35" s="35">
        <f t="shared" si="18"/>
        <v>1827.2329375861652</v>
      </c>
      <c r="BI35" s="35">
        <f t="shared" si="19"/>
        <v>11202.599028255545</v>
      </c>
      <c r="BJ35" s="35">
        <f t="shared" si="20"/>
        <v>1450.1585041024746</v>
      </c>
      <c r="BK35" s="35">
        <f t="shared" si="21"/>
        <v>2071.4177028817712</v>
      </c>
      <c r="BM35" s="44">
        <v>0.12439318730195617</v>
      </c>
      <c r="BN35" s="43">
        <f t="shared" si="26"/>
        <v>50077.300344537085</v>
      </c>
      <c r="BO35" s="43">
        <v>402572.69252999988</v>
      </c>
      <c r="BP35" s="5">
        <v>617111.17501999997</v>
      </c>
      <c r="BQ35" s="5">
        <v>18580.661509999998</v>
      </c>
      <c r="BR35" s="5">
        <v>385190.15935000003</v>
      </c>
      <c r="BS35" s="35">
        <f t="shared" si="30"/>
        <v>47915.0316388949</v>
      </c>
      <c r="BT35" s="35">
        <f t="shared" si="31"/>
        <v>337275.12771110516</v>
      </c>
      <c r="BU35" s="5">
        <v>213340.35415999993</v>
      </c>
      <c r="BV35" s="5">
        <v>48398.883500000004</v>
      </c>
      <c r="BW35" s="5">
        <v>26496.921249999999</v>
      </c>
      <c r="BX35" s="5">
        <v>438435.22310000006</v>
      </c>
      <c r="BY35" s="5">
        <v>103780.14716999989</v>
      </c>
      <c r="BZ35" s="35">
        <f t="shared" si="32"/>
        <v>1025096.2410445859</v>
      </c>
      <c r="CA35" s="35">
        <f t="shared" si="33"/>
        <v>30864.72428473772</v>
      </c>
      <c r="CB35" s="35">
        <f t="shared" si="34"/>
        <v>639847.40581671242</v>
      </c>
      <c r="CC35" s="35">
        <f t="shared" si="35"/>
        <v>79592.658196429067</v>
      </c>
      <c r="CD35" s="35">
        <f t="shared" si="36"/>
        <v>560254.74762028339</v>
      </c>
      <c r="CE35" s="35">
        <f t="shared" si="37"/>
        <v>354384.11094313592</v>
      </c>
      <c r="CF35" s="35">
        <f t="shared" si="38"/>
        <v>80396.394612359625</v>
      </c>
      <c r="CG35" s="35">
        <f t="shared" si="39"/>
        <v>44014.588411478893</v>
      </c>
      <c r="CH35" s="35">
        <f t="shared" si="40"/>
        <v>728293.89149659895</v>
      </c>
      <c r="CI35" s="35">
        <f t="shared" si="41"/>
        <v>172391.36652414859</v>
      </c>
      <c r="CK35" s="9">
        <v>88.936010999999894</v>
      </c>
      <c r="CL35" s="9">
        <v>95.215539000000007</v>
      </c>
      <c r="CM35" s="9">
        <v>81.052000000000007</v>
      </c>
      <c r="CN35" s="9">
        <v>4.7300000000000004</v>
      </c>
      <c r="CO35" s="9">
        <v>73.171000000000006</v>
      </c>
      <c r="CP35" s="9">
        <v>42.049950621108501</v>
      </c>
      <c r="CQ35" s="9">
        <v>13.047000000000001</v>
      </c>
      <c r="CR35" s="9">
        <v>11.37</v>
      </c>
    </row>
    <row r="36" spans="1:96">
      <c r="A36" s="1">
        <v>36312</v>
      </c>
      <c r="B36" s="5">
        <v>34310</v>
      </c>
      <c r="C36" s="5">
        <v>7430</v>
      </c>
      <c r="D36" s="5">
        <v>18599.203102274645</v>
      </c>
      <c r="E36" s="35">
        <f t="shared" si="2"/>
        <v>3832.2800553046181</v>
      </c>
      <c r="F36" s="5">
        <v>83911.453369411494</v>
      </c>
      <c r="G36" s="5">
        <v>66352.936526990758</v>
      </c>
      <c r="H36" s="5">
        <v>81730</v>
      </c>
      <c r="I36" s="5">
        <v>49434</v>
      </c>
      <c r="J36" s="5">
        <v>11027</v>
      </c>
      <c r="K36" s="5">
        <v>26791.33095279081</v>
      </c>
      <c r="L36" s="35">
        <f t="shared" si="3"/>
        <v>10852.767174485169</v>
      </c>
      <c r="M36" s="5">
        <v>109959.02911805331</v>
      </c>
      <c r="N36" s="5">
        <v>77315.127245329291</v>
      </c>
      <c r="O36" s="5">
        <v>130749</v>
      </c>
      <c r="P36" s="23">
        <f t="shared" si="4"/>
        <v>69.405672209410525</v>
      </c>
      <c r="Q36" s="23">
        <f t="shared" si="5"/>
        <v>67.380067108007609</v>
      </c>
      <c r="R36" s="23">
        <f t="shared" si="6"/>
        <v>69.422467793960777</v>
      </c>
      <c r="S36" s="23">
        <f t="shared" si="7"/>
        <v>76.311562626951869</v>
      </c>
      <c r="T36" s="23">
        <f t="shared" si="8"/>
        <v>85.821415408715154</v>
      </c>
      <c r="U36" s="23">
        <f t="shared" si="9"/>
        <v>62.509082287436236</v>
      </c>
      <c r="V36" s="9"/>
      <c r="W36" s="9">
        <v>3425.2936039047368</v>
      </c>
      <c r="X36" s="5">
        <v>5325.3494809571303</v>
      </c>
      <c r="Y36" s="5"/>
      <c r="Z36" s="9">
        <v>79.113928449489222</v>
      </c>
      <c r="AA36" s="9">
        <v>58.666666666666664</v>
      </c>
      <c r="AB36" s="9">
        <v>94</v>
      </c>
      <c r="AC36" s="9">
        <v>68</v>
      </c>
      <c r="AD36" s="23">
        <f t="shared" si="10"/>
        <v>69.681481481481484</v>
      </c>
      <c r="AE36" s="23"/>
      <c r="AF36" s="30">
        <v>85.463240197218198</v>
      </c>
      <c r="AG36" s="30">
        <v>85.463240197218198</v>
      </c>
      <c r="AH36" s="30">
        <f t="shared" si="11"/>
        <v>53.716681458573277</v>
      </c>
      <c r="AI36" s="30">
        <f t="shared" si="25"/>
        <v>2.6516040825783849</v>
      </c>
      <c r="AJ36" s="30">
        <f t="shared" si="22"/>
        <v>1.5155545002179771</v>
      </c>
      <c r="AK36" s="30">
        <f t="shared" si="23"/>
        <v>-3.1261590632120084E-2</v>
      </c>
      <c r="AL36" s="30">
        <f t="shared" si="24"/>
        <v>1.1673111729925278</v>
      </c>
      <c r="AM36" s="30"/>
      <c r="AN36" s="7">
        <v>3.065666666666667</v>
      </c>
      <c r="AO36" s="7">
        <v>3.8333333299999999</v>
      </c>
      <c r="AP36" s="7">
        <v>8.7366666666666664</v>
      </c>
      <c r="AQ36" s="37">
        <f t="shared" si="12"/>
        <v>5.6709999999999994</v>
      </c>
      <c r="AR36" s="99">
        <v>3.8</v>
      </c>
      <c r="AS36" s="7">
        <v>113.43666666666667</v>
      </c>
      <c r="AT36" s="7"/>
      <c r="AU36" s="5">
        <v>3288</v>
      </c>
      <c r="AV36" s="5">
        <v>9050</v>
      </c>
      <c r="AW36" s="5">
        <v>3160</v>
      </c>
      <c r="AX36" s="5">
        <v>859</v>
      </c>
      <c r="AY36" s="5">
        <v>2105</v>
      </c>
      <c r="AZ36" s="5">
        <v>7094</v>
      </c>
      <c r="BA36" s="5">
        <v>5317</v>
      </c>
      <c r="BB36" s="35">
        <f t="shared" si="13"/>
        <v>123</v>
      </c>
      <c r="BC36" s="23">
        <f t="shared" si="42"/>
        <v>0.15049553407561483</v>
      </c>
      <c r="BD36" s="35">
        <f t="shared" si="14"/>
        <v>5260.0356295118072</v>
      </c>
      <c r="BE36" s="35">
        <f t="shared" si="15"/>
        <v>14477.896121375257</v>
      </c>
      <c r="BF36" s="35">
        <f t="shared" si="16"/>
        <v>5055.265386027163</v>
      </c>
      <c r="BG36" s="35">
        <f t="shared" si="17"/>
        <v>1374.2003058852317</v>
      </c>
      <c r="BH36" s="35">
        <f t="shared" si="18"/>
        <v>3367.5106448060687</v>
      </c>
      <c r="BI36" s="35">
        <f t="shared" si="19"/>
        <v>11348.750838125536</v>
      </c>
      <c r="BJ36" s="35">
        <f t="shared" si="20"/>
        <v>8505.9639422488672</v>
      </c>
      <c r="BK36" s="35">
        <f t="shared" si="21"/>
        <v>196.77140584852714</v>
      </c>
      <c r="BM36" s="44">
        <v>0.12807425678327375</v>
      </c>
      <c r="BN36" s="43">
        <f t="shared" si="26"/>
        <v>51588.025282858551</v>
      </c>
      <c r="BO36" s="43">
        <v>402797.772</v>
      </c>
      <c r="BP36" s="5">
        <v>629758.62100000004</v>
      </c>
      <c r="BQ36" s="5">
        <v>19600.767000000003</v>
      </c>
      <c r="BR36" s="5">
        <v>386152.22899999999</v>
      </c>
      <c r="BS36" s="35">
        <f t="shared" si="30"/>
        <v>49456.159734379529</v>
      </c>
      <c r="BT36" s="35">
        <f t="shared" si="31"/>
        <v>336696.06926562043</v>
      </c>
      <c r="BU36" s="5">
        <v>224005.62500000006</v>
      </c>
      <c r="BV36" s="5">
        <v>47261.851000000002</v>
      </c>
      <c r="BW36" s="5">
        <v>26526.014999999999</v>
      </c>
      <c r="BX36" s="5">
        <v>448642.929</v>
      </c>
      <c r="BY36" s="5">
        <v>107327.826</v>
      </c>
      <c r="BZ36" s="35">
        <f t="shared" si="32"/>
        <v>1007467.3918650313</v>
      </c>
      <c r="CA36" s="35">
        <f t="shared" si="33"/>
        <v>31356.670555279583</v>
      </c>
      <c r="CB36" s="35">
        <f t="shared" si="34"/>
        <v>617753.79651928297</v>
      </c>
      <c r="CC36" s="35">
        <f t="shared" si="35"/>
        <v>79118.358364252897</v>
      </c>
      <c r="CD36" s="35">
        <f t="shared" si="36"/>
        <v>538635.43815503002</v>
      </c>
      <c r="CE36" s="35">
        <f t="shared" si="37"/>
        <v>358356.92479046871</v>
      </c>
      <c r="CF36" s="35">
        <f t="shared" si="38"/>
        <v>75607.974506289</v>
      </c>
      <c r="CG36" s="35">
        <f t="shared" si="39"/>
        <v>42435.457423651038</v>
      </c>
      <c r="CH36" s="35">
        <f t="shared" si="40"/>
        <v>717724.3891327664</v>
      </c>
      <c r="CI36" s="35">
        <f t="shared" si="41"/>
        <v>171699.57080232474</v>
      </c>
      <c r="CK36" s="9">
        <v>90.996629999999996</v>
      </c>
      <c r="CL36" s="9">
        <v>96.184584000000001</v>
      </c>
      <c r="CM36" s="9">
        <v>81.209999999999994</v>
      </c>
      <c r="CN36" s="9">
        <v>4.75</v>
      </c>
      <c r="CO36" s="9">
        <v>73.424999999999997</v>
      </c>
      <c r="CP36" s="9">
        <v>45.626233107040598</v>
      </c>
      <c r="CQ36" s="9">
        <v>17.66</v>
      </c>
      <c r="CR36" s="9">
        <v>15.48</v>
      </c>
    </row>
    <row r="37" spans="1:96">
      <c r="A37" s="1">
        <v>36404</v>
      </c>
      <c r="B37" s="5">
        <v>36444</v>
      </c>
      <c r="C37" s="5">
        <v>9726</v>
      </c>
      <c r="D37" s="5">
        <v>19265.175948614855</v>
      </c>
      <c r="E37" s="35">
        <f t="shared" si="2"/>
        <v>3166.8889538312505</v>
      </c>
      <c r="F37" s="5">
        <v>92862.915312832163</v>
      </c>
      <c r="G37" s="5">
        <v>72268.980215278265</v>
      </c>
      <c r="H37" s="5">
        <v>89196</v>
      </c>
      <c r="I37" s="5">
        <v>52370</v>
      </c>
      <c r="J37" s="5">
        <v>14478</v>
      </c>
      <c r="K37" s="5">
        <v>27961.108989269142</v>
      </c>
      <c r="L37" s="35">
        <f t="shared" si="3"/>
        <v>7266.3587716454203</v>
      </c>
      <c r="M37" s="5">
        <v>118325.1656839296</v>
      </c>
      <c r="N37" s="5">
        <v>82959.633444844163</v>
      </c>
      <c r="O37" s="5">
        <v>137441</v>
      </c>
      <c r="P37" s="23">
        <f t="shared" si="4"/>
        <v>69.589459614282987</v>
      </c>
      <c r="Q37" s="23">
        <f t="shared" si="5"/>
        <v>67.177786987152928</v>
      </c>
      <c r="R37" s="23">
        <f t="shared" si="6"/>
        <v>68.899899342363014</v>
      </c>
      <c r="S37" s="23">
        <f t="shared" si="7"/>
        <v>78.481120035688562</v>
      </c>
      <c r="T37" s="23">
        <f t="shared" si="8"/>
        <v>87.113427596478473</v>
      </c>
      <c r="U37" s="23">
        <f t="shared" si="9"/>
        <v>64.897665179968129</v>
      </c>
      <c r="V37" s="9"/>
      <c r="W37" s="9">
        <v>3521.4835427254857</v>
      </c>
      <c r="X37" s="5">
        <v>5612.0393074657704</v>
      </c>
      <c r="Y37" s="5"/>
      <c r="Z37" s="9">
        <v>79.165109612348886</v>
      </c>
      <c r="AA37" s="9">
        <v>59</v>
      </c>
      <c r="AB37" s="9">
        <v>94</v>
      </c>
      <c r="AC37" s="9">
        <v>68</v>
      </c>
      <c r="AD37" s="23">
        <f t="shared" si="10"/>
        <v>69.900000000000006</v>
      </c>
      <c r="AE37" s="23"/>
      <c r="AF37" s="30">
        <v>85.617366330367602</v>
      </c>
      <c r="AG37" s="30">
        <v>85.617366330367602</v>
      </c>
      <c r="AH37" s="30">
        <f t="shared" si="11"/>
        <v>53.356082740274005</v>
      </c>
      <c r="AI37" s="30">
        <f t="shared" si="25"/>
        <v>2.3247536554220405</v>
      </c>
      <c r="AJ37" s="30">
        <f t="shared" si="22"/>
        <v>1.0879395551644677</v>
      </c>
      <c r="AK37" s="30">
        <f t="shared" si="23"/>
        <v>0</v>
      </c>
      <c r="AL37" s="30">
        <f t="shared" si="24"/>
        <v>1.2368141002575728</v>
      </c>
      <c r="AM37" s="30"/>
      <c r="AN37" s="7">
        <v>2.5489999999999999</v>
      </c>
      <c r="AO37" s="7">
        <v>3.75</v>
      </c>
      <c r="AP37" s="7">
        <v>8.1066666666666674</v>
      </c>
      <c r="AQ37" s="37">
        <f t="shared" si="12"/>
        <v>5.5576666666666679</v>
      </c>
      <c r="AR37" s="99">
        <v>3.8</v>
      </c>
      <c r="AS37" s="7">
        <v>112.01666666666665</v>
      </c>
      <c r="AT37" s="7"/>
      <c r="AU37" s="5">
        <v>2671</v>
      </c>
      <c r="AV37" s="5">
        <v>8235</v>
      </c>
      <c r="AW37" s="5">
        <v>3091</v>
      </c>
      <c r="AX37" s="5">
        <v>1084</v>
      </c>
      <c r="AY37" s="5">
        <v>1630</v>
      </c>
      <c r="AZ37" s="5">
        <v>9444</v>
      </c>
      <c r="BA37" s="5">
        <v>7487</v>
      </c>
      <c r="BB37" s="35">
        <f t="shared" si="13"/>
        <v>-5648</v>
      </c>
      <c r="BC37" s="23">
        <f t="shared" si="42"/>
        <v>-6.3321225167047857</v>
      </c>
      <c r="BD37" s="35">
        <f t="shared" si="14"/>
        <v>4115.7104690793312</v>
      </c>
      <c r="BE37" s="35">
        <f t="shared" si="15"/>
        <v>12689.208428629086</v>
      </c>
      <c r="BF37" s="35">
        <f t="shared" si="16"/>
        <v>4762.8832122516706</v>
      </c>
      <c r="BG37" s="35">
        <f t="shared" si="17"/>
        <v>1670.3220323781338</v>
      </c>
      <c r="BH37" s="35">
        <f t="shared" si="18"/>
        <v>2511.646598502175</v>
      </c>
      <c r="BI37" s="35">
        <f t="shared" si="19"/>
        <v>14552.141396475179</v>
      </c>
      <c r="BJ37" s="35">
        <f t="shared" si="20"/>
        <v>11536.624590788826</v>
      </c>
      <c r="BK37" s="35">
        <f t="shared" si="21"/>
        <v>-8702.9325081842271</v>
      </c>
      <c r="BM37" s="44">
        <v>0.13064259664824418</v>
      </c>
      <c r="BN37" s="43">
        <f t="shared" si="26"/>
        <v>52305.798395644691</v>
      </c>
      <c r="BO37" s="43">
        <v>400373.23</v>
      </c>
      <c r="BP37" s="5">
        <v>632813.17903999996</v>
      </c>
      <c r="BQ37" s="5">
        <v>17114.298040000001</v>
      </c>
      <c r="BR37" s="5">
        <v>382642.87900000007</v>
      </c>
      <c r="BS37" s="35">
        <f t="shared" si="30"/>
        <v>49989.459301519913</v>
      </c>
      <c r="BT37" s="35">
        <f t="shared" si="31"/>
        <v>332653.41969848017</v>
      </c>
      <c r="BU37" s="5">
        <v>233056.00199999986</v>
      </c>
      <c r="BV37" s="5">
        <v>49472.411999999997</v>
      </c>
      <c r="BW37" s="5">
        <v>24913.405999999995</v>
      </c>
      <c r="BX37" s="5">
        <v>445695.38299999997</v>
      </c>
      <c r="BY37" s="5">
        <v>112731.97804000002</v>
      </c>
      <c r="BZ37" s="35">
        <f t="shared" si="32"/>
        <v>975093.90713077539</v>
      </c>
      <c r="CA37" s="35">
        <f t="shared" si="33"/>
        <v>26371.207642894751</v>
      </c>
      <c r="CB37" s="35">
        <f t="shared" si="34"/>
        <v>589609.62299474201</v>
      </c>
      <c r="CC37" s="35">
        <f t="shared" si="35"/>
        <v>77028.132156825406</v>
      </c>
      <c r="CD37" s="35">
        <f t="shared" si="36"/>
        <v>512581.49083791667</v>
      </c>
      <c r="CE37" s="35">
        <f t="shared" si="37"/>
        <v>359113.07649313851</v>
      </c>
      <c r="CF37" s="35">
        <f t="shared" si="38"/>
        <v>76231.420441409922</v>
      </c>
      <c r="CG37" s="35">
        <f t="shared" si="39"/>
        <v>38388.755482824337</v>
      </c>
      <c r="CH37" s="35">
        <f t="shared" si="40"/>
        <v>686766.43722703925</v>
      </c>
      <c r="CI37" s="35">
        <f t="shared" si="41"/>
        <v>173707.29397950182</v>
      </c>
      <c r="CK37" s="9">
        <v>93.487757999999999</v>
      </c>
      <c r="CL37" s="9">
        <v>97.438873999999998</v>
      </c>
      <c r="CM37" s="9">
        <v>81.316000000000003</v>
      </c>
      <c r="CN37" s="9">
        <v>5.0999999999999996</v>
      </c>
      <c r="CO37" s="9">
        <v>73.694999999999993</v>
      </c>
      <c r="CP37" s="9">
        <v>49.654399839562103</v>
      </c>
      <c r="CQ37" s="9">
        <v>21.736999999999998</v>
      </c>
      <c r="CR37" s="9">
        <v>20.64</v>
      </c>
    </row>
    <row r="38" spans="1:96">
      <c r="A38" s="1">
        <v>36495</v>
      </c>
      <c r="B38" s="5">
        <v>39112</v>
      </c>
      <c r="C38" s="5">
        <v>11294</v>
      </c>
      <c r="D38" s="5">
        <v>23150.067516668147</v>
      </c>
      <c r="E38" s="35">
        <f t="shared" si="2"/>
        <v>1913.0683897397539</v>
      </c>
      <c r="F38" s="5">
        <v>97979.360546264172</v>
      </c>
      <c r="G38" s="5">
        <v>78733.496452672072</v>
      </c>
      <c r="H38" s="5">
        <v>94715</v>
      </c>
      <c r="I38" s="5">
        <v>56192</v>
      </c>
      <c r="J38" s="5">
        <v>16793</v>
      </c>
      <c r="K38" s="5">
        <v>32527.822054377517</v>
      </c>
      <c r="L38" s="35">
        <f t="shared" si="3"/>
        <v>96.009597218901035</v>
      </c>
      <c r="M38" s="5">
        <v>123701.79789040545</v>
      </c>
      <c r="N38" s="5">
        <v>89674.629542001858</v>
      </c>
      <c r="O38" s="5">
        <v>139636</v>
      </c>
      <c r="P38" s="23">
        <f t="shared" si="4"/>
        <v>69.604214123006841</v>
      </c>
      <c r="Q38" s="23">
        <f t="shared" si="5"/>
        <v>67.254213064967544</v>
      </c>
      <c r="R38" s="23">
        <f t="shared" si="6"/>
        <v>71.170050912008932</v>
      </c>
      <c r="S38" s="23">
        <f t="shared" si="7"/>
        <v>79.206092568735116</v>
      </c>
      <c r="T38" s="23">
        <f t="shared" si="8"/>
        <v>87.799076343878099</v>
      </c>
      <c r="U38" s="23">
        <f t="shared" si="9"/>
        <v>67.829929244607413</v>
      </c>
      <c r="V38" s="9"/>
      <c r="W38" s="9">
        <v>3849.3854395667067</v>
      </c>
      <c r="X38" s="5">
        <v>5791.8739561110797</v>
      </c>
      <c r="Y38" s="5"/>
      <c r="Z38" s="9">
        <v>79.343070250359531</v>
      </c>
      <c r="AA38" s="9">
        <v>59</v>
      </c>
      <c r="AB38" s="9">
        <v>94</v>
      </c>
      <c r="AC38" s="9">
        <v>68</v>
      </c>
      <c r="AD38" s="23">
        <f t="shared" si="10"/>
        <v>69.900000000000006</v>
      </c>
      <c r="AE38" s="23"/>
      <c r="AF38" s="30">
        <v>85.742525854834696</v>
      </c>
      <c r="AG38" s="30">
        <v>85.742525854834696</v>
      </c>
      <c r="AH38" s="30">
        <f t="shared" si="11"/>
        <v>53.745247832458887</v>
      </c>
      <c r="AI38" s="30">
        <f t="shared" si="25"/>
        <v>2.0223438068102562</v>
      </c>
      <c r="AJ38" s="30">
        <f t="shared" si="22"/>
        <v>1.0185108937437271</v>
      </c>
      <c r="AK38" s="30">
        <f t="shared" si="23"/>
        <v>0</v>
      </c>
      <c r="AL38" s="30">
        <f t="shared" si="24"/>
        <v>1.0038329130665291</v>
      </c>
      <c r="AM38" s="30"/>
      <c r="AN38" s="7">
        <v>2.5796666666666663</v>
      </c>
      <c r="AO38" s="7">
        <v>3.33</v>
      </c>
      <c r="AP38" s="7">
        <v>7.8233333333333333</v>
      </c>
      <c r="AQ38" s="37">
        <f t="shared" si="12"/>
        <v>5.2436666666666669</v>
      </c>
      <c r="AR38" s="99">
        <v>3.8</v>
      </c>
      <c r="AS38" s="7">
        <v>110.21333333333332</v>
      </c>
      <c r="AT38" s="7"/>
      <c r="AU38" s="5">
        <v>3444</v>
      </c>
      <c r="AV38" s="5">
        <v>9648</v>
      </c>
      <c r="AW38" s="5">
        <v>4769</v>
      </c>
      <c r="AX38" s="5">
        <v>1632</v>
      </c>
      <c r="AY38" s="5">
        <v>3106</v>
      </c>
      <c r="AZ38" s="5">
        <v>10547</v>
      </c>
      <c r="BA38" s="5">
        <v>7785</v>
      </c>
      <c r="BB38" s="35">
        <f t="shared" si="13"/>
        <v>-5209</v>
      </c>
      <c r="BC38" s="23">
        <f t="shared" si="42"/>
        <v>-5.4996568653328408</v>
      </c>
      <c r="BD38" s="35">
        <f t="shared" si="14"/>
        <v>5077.4046771894627</v>
      </c>
      <c r="BE38" s="35">
        <f t="shared" si="15"/>
        <v>14223.809618328671</v>
      </c>
      <c r="BF38" s="35">
        <f t="shared" si="16"/>
        <v>7030.8196589769295</v>
      </c>
      <c r="BG38" s="35">
        <f t="shared" si="17"/>
        <v>2406.0175473789786</v>
      </c>
      <c r="BH38" s="35">
        <f t="shared" si="18"/>
        <v>4579.0995724014147</v>
      </c>
      <c r="BI38" s="35">
        <f t="shared" si="19"/>
        <v>15549.183255028242</v>
      </c>
      <c r="BJ38" s="35">
        <f t="shared" si="20"/>
        <v>11477.234440162592</v>
      </c>
      <c r="BK38" s="35">
        <f t="shared" si="21"/>
        <v>-7679.5008604761642</v>
      </c>
      <c r="BM38" s="44">
        <v>0.13393368167747907</v>
      </c>
      <c r="BN38" s="43">
        <f t="shared" si="26"/>
        <v>52916.936594026389</v>
      </c>
      <c r="BO38" s="43">
        <v>395098.05099999998</v>
      </c>
      <c r="BP38" s="5">
        <v>638360.31599999999</v>
      </c>
      <c r="BQ38" s="5">
        <v>15959.819</v>
      </c>
      <c r="BR38" s="5">
        <v>378869.52899999998</v>
      </c>
      <c r="BS38" s="35">
        <f t="shared" si="30"/>
        <v>50743.390894382421</v>
      </c>
      <c r="BT38" s="35">
        <f t="shared" si="31"/>
        <v>328126.13810561755</v>
      </c>
      <c r="BU38" s="5">
        <v>243530.96799999999</v>
      </c>
      <c r="BV38" s="5">
        <v>50285.022999999994</v>
      </c>
      <c r="BW38" s="5">
        <v>18626.016</v>
      </c>
      <c r="BX38" s="5">
        <v>458141.73</v>
      </c>
      <c r="BY38" s="5">
        <v>111307.54700000002</v>
      </c>
      <c r="BZ38" s="35">
        <f t="shared" si="32"/>
        <v>941118.9472097978</v>
      </c>
      <c r="CA38" s="35">
        <f t="shared" si="33"/>
        <v>23529.169465068888</v>
      </c>
      <c r="CB38" s="35">
        <f t="shared" si="34"/>
        <v>558558.04837083875</v>
      </c>
      <c r="CC38" s="35">
        <f t="shared" si="35"/>
        <v>74809.735848893877</v>
      </c>
      <c r="CD38" s="35">
        <f t="shared" si="36"/>
        <v>483748.31252194487</v>
      </c>
      <c r="CE38" s="35">
        <f t="shared" si="37"/>
        <v>359031.72937389003</v>
      </c>
      <c r="CF38" s="35">
        <f t="shared" si="38"/>
        <v>74133.975311492366</v>
      </c>
      <c r="CG38" s="35">
        <f t="shared" si="39"/>
        <v>27459.878268236287</v>
      </c>
      <c r="CH38" s="35">
        <f t="shared" si="40"/>
        <v>675427.10880304058</v>
      </c>
      <c r="CI38" s="35">
        <f t="shared" si="41"/>
        <v>164097.98482702847</v>
      </c>
      <c r="CK38" s="9">
        <v>96.644695999999996</v>
      </c>
      <c r="CL38" s="9">
        <v>98.683508000000003</v>
      </c>
      <c r="CM38" s="9">
        <v>81.647000000000006</v>
      </c>
      <c r="CN38" s="9">
        <v>5.3</v>
      </c>
      <c r="CO38" s="9">
        <v>74.042000000000002</v>
      </c>
      <c r="CP38" s="9">
        <v>53.246137189993803</v>
      </c>
      <c r="CQ38" s="9">
        <v>24.562999999999999</v>
      </c>
      <c r="CR38" s="9">
        <v>23.98</v>
      </c>
    </row>
    <row r="39" spans="1:96">
      <c r="A39" s="1">
        <v>36586</v>
      </c>
      <c r="B39" s="5">
        <v>42546</v>
      </c>
      <c r="C39" s="5">
        <v>7015</v>
      </c>
      <c r="D39" s="5">
        <v>23671.906243388992</v>
      </c>
      <c r="E39" s="35">
        <f t="shared" si="2"/>
        <v>-1306.1151371716405</v>
      </c>
      <c r="F39" s="5">
        <v>93573.670251670497</v>
      </c>
      <c r="G39" s="5">
        <v>75387.461357887849</v>
      </c>
      <c r="H39" s="5">
        <v>90113</v>
      </c>
      <c r="I39" s="5">
        <v>59083</v>
      </c>
      <c r="J39" s="5">
        <v>9974</v>
      </c>
      <c r="K39" s="5">
        <v>32418.481927220299</v>
      </c>
      <c r="L39" s="35">
        <f t="shared" si="3"/>
        <v>5187.1591689371271</v>
      </c>
      <c r="M39" s="5">
        <v>119746.64193677007</v>
      </c>
      <c r="N39" s="5">
        <v>87801.283032927502</v>
      </c>
      <c r="O39" s="5">
        <v>138608</v>
      </c>
      <c r="P39" s="23">
        <f t="shared" si="4"/>
        <v>72.010561413604592</v>
      </c>
      <c r="Q39" s="23">
        <f t="shared" si="5"/>
        <v>70.332865450170445</v>
      </c>
      <c r="R39" s="23">
        <f t="shared" si="6"/>
        <v>73.019786356845998</v>
      </c>
      <c r="S39" s="23">
        <f t="shared" si="7"/>
        <v>78.14304329392408</v>
      </c>
      <c r="T39" s="23">
        <f t="shared" si="8"/>
        <v>85.861457547967518</v>
      </c>
      <c r="U39" s="23">
        <f t="shared" si="9"/>
        <v>65.012841971603379</v>
      </c>
      <c r="V39" s="9"/>
      <c r="W39" s="9">
        <v>3743.17620180523</v>
      </c>
      <c r="X39" s="5">
        <v>6047.2650976001196</v>
      </c>
      <c r="Y39" s="5"/>
      <c r="Z39" s="9">
        <v>80.262555501442748</v>
      </c>
      <c r="AA39" s="9">
        <v>59</v>
      </c>
      <c r="AB39" s="9">
        <v>94</v>
      </c>
      <c r="AC39" s="9">
        <v>68</v>
      </c>
      <c r="AD39" s="23">
        <f t="shared" si="10"/>
        <v>69.900000000000006</v>
      </c>
      <c r="AE39" s="23"/>
      <c r="AF39" s="30">
        <v>86.222087463486901</v>
      </c>
      <c r="AG39" s="30">
        <v>86.222087463486901</v>
      </c>
      <c r="AH39" s="30">
        <f t="shared" si="11"/>
        <v>56.424427653266136</v>
      </c>
      <c r="AI39" s="30">
        <f t="shared" si="25"/>
        <v>1.5190339529146168</v>
      </c>
      <c r="AJ39" s="30">
        <f t="shared" si="22"/>
        <v>0.99036622646417882</v>
      </c>
      <c r="AK39" s="30">
        <f t="shared" si="23"/>
        <v>0</v>
      </c>
      <c r="AL39" s="30">
        <f t="shared" si="24"/>
        <v>0.52866772645043802</v>
      </c>
      <c r="AM39" s="30"/>
      <c r="AN39" s="7">
        <v>2.5513333333333335</v>
      </c>
      <c r="AO39" s="7">
        <v>3.2933333299999998</v>
      </c>
      <c r="AP39" s="7">
        <v>7.7800000000000011</v>
      </c>
      <c r="AQ39" s="37">
        <f t="shared" si="12"/>
        <v>5.2286666666666672</v>
      </c>
      <c r="AR39" s="99">
        <v>3.8</v>
      </c>
      <c r="AS39" s="7">
        <v>111.40333333333335</v>
      </c>
      <c r="AT39" s="7"/>
      <c r="AU39" s="5">
        <v>3275</v>
      </c>
      <c r="AV39" s="5">
        <v>5267</v>
      </c>
      <c r="AW39" s="5">
        <v>2677</v>
      </c>
      <c r="AX39" s="5">
        <v>456</v>
      </c>
      <c r="AY39" s="5">
        <v>799</v>
      </c>
      <c r="AZ39" s="5">
        <v>6550</v>
      </c>
      <c r="BA39" s="5">
        <v>2415</v>
      </c>
      <c r="BB39" s="35">
        <f t="shared" si="13"/>
        <v>999</v>
      </c>
      <c r="BC39" s="23">
        <f t="shared" si="42"/>
        <v>1.1086080809650105</v>
      </c>
      <c r="BD39" s="35">
        <f t="shared" si="14"/>
        <v>5037.4662923218621</v>
      </c>
      <c r="BE39" s="35">
        <f t="shared" si="15"/>
        <v>8101.4763241707624</v>
      </c>
      <c r="BF39" s="35">
        <f t="shared" si="16"/>
        <v>4117.6480197085875</v>
      </c>
      <c r="BG39" s="35">
        <f t="shared" si="17"/>
        <v>701.39988680878446</v>
      </c>
      <c r="BH39" s="35">
        <f t="shared" si="18"/>
        <v>1228.9879595618834</v>
      </c>
      <c r="BI39" s="35">
        <f t="shared" si="19"/>
        <v>10074.932584643724</v>
      </c>
      <c r="BJ39" s="35">
        <f t="shared" si="20"/>
        <v>3714.6507163228384</v>
      </c>
      <c r="BK39" s="35">
        <f t="shared" si="21"/>
        <v>1536.6194888639798</v>
      </c>
      <c r="BM39" s="44">
        <v>0.13826886693973317</v>
      </c>
      <c r="BN39" s="43">
        <f t="shared" si="26"/>
        <v>54632.298198318458</v>
      </c>
      <c r="BO39" s="43">
        <v>395116.40912000003</v>
      </c>
      <c r="BP39" s="5">
        <v>636224.52599999995</v>
      </c>
      <c r="BQ39" s="5">
        <v>17664.859</v>
      </c>
      <c r="BR39" s="5">
        <v>377622.28400000004</v>
      </c>
      <c r="BS39" s="35">
        <f t="shared" si="30"/>
        <v>52213.405339874138</v>
      </c>
      <c r="BT39" s="35">
        <f t="shared" si="31"/>
        <v>325408.87866012589</v>
      </c>
      <c r="BU39" s="5">
        <v>240937.38299999986</v>
      </c>
      <c r="BV39" s="5">
        <v>53020.538</v>
      </c>
      <c r="BW39" s="5">
        <v>21736.317999999999</v>
      </c>
      <c r="BX39" s="5">
        <v>456846.78600000002</v>
      </c>
      <c r="BY39" s="5">
        <v>104620.8839999999</v>
      </c>
      <c r="BZ39" s="35">
        <f t="shared" si="32"/>
        <v>978613.61956441344</v>
      </c>
      <c r="CA39" s="35">
        <f t="shared" si="33"/>
        <v>27171.337945379684</v>
      </c>
      <c r="CB39" s="35">
        <f t="shared" si="34"/>
        <v>580842.60362735682</v>
      </c>
      <c r="CC39" s="35">
        <f t="shared" si="35"/>
        <v>80312.448673879175</v>
      </c>
      <c r="CD39" s="35">
        <f t="shared" si="36"/>
        <v>500530.15495347755</v>
      </c>
      <c r="CE39" s="35">
        <f t="shared" si="37"/>
        <v>370599.67799167684</v>
      </c>
      <c r="CF39" s="35">
        <f t="shared" si="38"/>
        <v>81553.945946800115</v>
      </c>
      <c r="CG39" s="35">
        <f t="shared" si="39"/>
        <v>33433.883738683646</v>
      </c>
      <c r="CH39" s="35">
        <f t="shared" si="40"/>
        <v>702702.37716964248</v>
      </c>
      <c r="CI39" s="35">
        <f t="shared" si="41"/>
        <v>160923.41270928705</v>
      </c>
      <c r="CK39" s="9">
        <v>100.02638</v>
      </c>
      <c r="CL39" s="9">
        <v>99.941142999999997</v>
      </c>
      <c r="CM39" s="9">
        <v>82.2</v>
      </c>
      <c r="CN39" s="9">
        <v>5.68</v>
      </c>
      <c r="CO39" s="9">
        <v>74.430000000000007</v>
      </c>
      <c r="CP39" s="9">
        <v>57.399339233497003</v>
      </c>
      <c r="CQ39" s="9">
        <v>28.806999999999999</v>
      </c>
      <c r="CR39" s="9">
        <v>26.96</v>
      </c>
    </row>
    <row r="40" spans="1:96">
      <c r="A40" s="1">
        <v>36678</v>
      </c>
      <c r="B40" s="5">
        <v>40376</v>
      </c>
      <c r="C40" s="5">
        <v>8677</v>
      </c>
      <c r="D40" s="5">
        <v>26801.451670377763</v>
      </c>
      <c r="E40" s="35">
        <f t="shared" si="2"/>
        <v>3571.432427369713</v>
      </c>
      <c r="F40" s="5">
        <v>100345.19304294254</v>
      </c>
      <c r="G40" s="5">
        <v>85434.077140690017</v>
      </c>
      <c r="H40" s="5">
        <v>94337</v>
      </c>
      <c r="I40" s="5">
        <v>56169</v>
      </c>
      <c r="J40" s="5">
        <v>12118</v>
      </c>
      <c r="K40" s="5">
        <v>35846.800814834103</v>
      </c>
      <c r="L40" s="35">
        <f t="shared" si="3"/>
        <v>8243.8097234285233</v>
      </c>
      <c r="M40" s="5">
        <v>128442.18288123488</v>
      </c>
      <c r="N40" s="5">
        <v>98902.79341949751</v>
      </c>
      <c r="O40" s="5">
        <v>141917</v>
      </c>
      <c r="P40" s="23">
        <f t="shared" si="4"/>
        <v>71.883067172283646</v>
      </c>
      <c r="Q40" s="23">
        <f t="shared" si="5"/>
        <v>71.604225119656704</v>
      </c>
      <c r="R40" s="23">
        <f t="shared" si="6"/>
        <v>74.766648797531744</v>
      </c>
      <c r="S40" s="23">
        <f t="shared" si="7"/>
        <v>78.124795757891746</v>
      </c>
      <c r="T40" s="23">
        <f t="shared" si="8"/>
        <v>86.381864643923905</v>
      </c>
      <c r="U40" s="23">
        <f t="shared" si="9"/>
        <v>66.473361189991337</v>
      </c>
      <c r="V40" s="9"/>
      <c r="W40" s="9">
        <v>3695.6074689371803</v>
      </c>
      <c r="X40" s="5">
        <v>6262.7635326177797</v>
      </c>
      <c r="Y40" s="5"/>
      <c r="Z40" s="9">
        <v>80.224484212395794</v>
      </c>
      <c r="AA40" s="9">
        <v>59</v>
      </c>
      <c r="AB40" s="9">
        <v>94</v>
      </c>
      <c r="AC40" s="9">
        <v>68</v>
      </c>
      <c r="AD40" s="23">
        <f t="shared" si="10"/>
        <v>69.900000000000006</v>
      </c>
      <c r="AE40" s="23"/>
      <c r="AF40" s="30">
        <v>86.386752977751698</v>
      </c>
      <c r="AG40" s="30">
        <v>86.386752977751698</v>
      </c>
      <c r="AH40" s="30">
        <f t="shared" si="11"/>
        <v>55.575409150972135</v>
      </c>
      <c r="AI40" s="30">
        <f t="shared" si="25"/>
        <v>1.4037424062636639</v>
      </c>
      <c r="AJ40" s="30">
        <f t="shared" si="22"/>
        <v>0.86447719829237712</v>
      </c>
      <c r="AK40" s="30">
        <f t="shared" si="23"/>
        <v>3.1359625810567504E-2</v>
      </c>
      <c r="AL40" s="30">
        <f t="shared" si="24"/>
        <v>0.50790558216071924</v>
      </c>
      <c r="AM40" s="30"/>
      <c r="AN40" s="7">
        <v>2.529666666666667</v>
      </c>
      <c r="AO40" s="7">
        <v>3.26</v>
      </c>
      <c r="AP40" s="7">
        <v>7.7333333333333343</v>
      </c>
      <c r="AQ40" s="37">
        <f t="shared" si="12"/>
        <v>5.2036666666666669</v>
      </c>
      <c r="AR40" s="99">
        <v>3.8</v>
      </c>
      <c r="AS40" s="7">
        <v>113.13333333333333</v>
      </c>
      <c r="AT40" s="7"/>
      <c r="AU40" s="5">
        <v>3868</v>
      </c>
      <c r="AV40" s="5">
        <v>9272</v>
      </c>
      <c r="AW40" s="5">
        <v>3542</v>
      </c>
      <c r="AX40" s="5">
        <v>1970</v>
      </c>
      <c r="AY40" s="5">
        <v>2730</v>
      </c>
      <c r="AZ40" s="5">
        <v>8060</v>
      </c>
      <c r="BA40" s="5">
        <v>5528</v>
      </c>
      <c r="BB40" s="35">
        <f t="shared" si="13"/>
        <v>-1606</v>
      </c>
      <c r="BC40" s="23">
        <f t="shared" si="42"/>
        <v>-1.7024073269236883</v>
      </c>
      <c r="BD40" s="35">
        <f t="shared" si="14"/>
        <v>5818.8722982498912</v>
      </c>
      <c r="BE40" s="35">
        <f t="shared" si="15"/>
        <v>13948.444661161579</v>
      </c>
      <c r="BF40" s="35">
        <f t="shared" si="16"/>
        <v>5328.4502793177644</v>
      </c>
      <c r="BG40" s="35">
        <f t="shared" si="17"/>
        <v>2963.5931818904564</v>
      </c>
      <c r="BH40" s="35">
        <f t="shared" si="18"/>
        <v>4106.9083180512416</v>
      </c>
      <c r="BI40" s="35">
        <f t="shared" si="19"/>
        <v>12125.157891389379</v>
      </c>
      <c r="BJ40" s="35">
        <f t="shared" si="20"/>
        <v>8316.1132535484485</v>
      </c>
      <c r="BK40" s="35">
        <f t="shared" si="21"/>
        <v>-2416.0054061502942</v>
      </c>
      <c r="BM40" s="44">
        <v>0.14148835244785865</v>
      </c>
      <c r="BN40" s="43">
        <f t="shared" si="26"/>
        <v>56978.064560138504</v>
      </c>
      <c r="BO40" s="43">
        <v>402704.98294999998</v>
      </c>
      <c r="BP40" s="5">
        <v>645987.51800000004</v>
      </c>
      <c r="BQ40" s="5">
        <v>17118.66</v>
      </c>
      <c r="BR40" s="5">
        <v>385027.89700000006</v>
      </c>
      <c r="BS40" s="35">
        <f t="shared" si="30"/>
        <v>54476.962792993829</v>
      </c>
      <c r="BT40" s="35">
        <f t="shared" si="31"/>
        <v>330550.93420700624</v>
      </c>
      <c r="BU40" s="5">
        <v>243840.96099999995</v>
      </c>
      <c r="BV40" s="5">
        <v>54045.678</v>
      </c>
      <c r="BW40" s="5">
        <v>20306.907030000002</v>
      </c>
      <c r="BX40" s="5">
        <v>459028.38899999997</v>
      </c>
      <c r="BY40" s="5">
        <v>112606.54397000012</v>
      </c>
      <c r="BZ40" s="35">
        <f t="shared" si="32"/>
        <v>971799.08828991815</v>
      </c>
      <c r="CA40" s="35">
        <f t="shared" si="33"/>
        <v>25752.661958934459</v>
      </c>
      <c r="CB40" s="35">
        <f t="shared" si="34"/>
        <v>579221.34537402075</v>
      </c>
      <c r="CC40" s="35">
        <f t="shared" si="35"/>
        <v>81953.073859602329</v>
      </c>
      <c r="CD40" s="35">
        <f t="shared" si="36"/>
        <v>497268.27151441859</v>
      </c>
      <c r="CE40" s="35">
        <f t="shared" si="37"/>
        <v>366825.08095696272</v>
      </c>
      <c r="CF40" s="35">
        <f t="shared" si="38"/>
        <v>81304.265396673625</v>
      </c>
      <c r="CG40" s="35">
        <f t="shared" si="39"/>
        <v>30548.939705274814</v>
      </c>
      <c r="CH40" s="35">
        <f t="shared" si="40"/>
        <v>690544.87509368523</v>
      </c>
      <c r="CI40" s="35">
        <f t="shared" si="41"/>
        <v>169401.00809428439</v>
      </c>
      <c r="CK40" s="9">
        <v>102.98278999999999</v>
      </c>
      <c r="CL40" s="9">
        <v>101.10732</v>
      </c>
      <c r="CM40" s="9">
        <v>82.834000000000003</v>
      </c>
      <c r="CN40" s="9">
        <v>6.27</v>
      </c>
      <c r="CO40" s="9">
        <v>74.688999999999993</v>
      </c>
      <c r="CP40" s="9">
        <v>59.3919436620874</v>
      </c>
      <c r="CQ40" s="9">
        <v>28.783000000000001</v>
      </c>
      <c r="CR40" s="9">
        <v>27.01</v>
      </c>
    </row>
    <row r="41" spans="1:96">
      <c r="A41" s="1">
        <v>36770</v>
      </c>
      <c r="B41" s="5">
        <v>42108</v>
      </c>
      <c r="C41" s="5">
        <v>9590</v>
      </c>
      <c r="D41" s="5">
        <v>27703.323014108159</v>
      </c>
      <c r="E41" s="35">
        <f t="shared" si="2"/>
        <v>5710.2239488502819</v>
      </c>
      <c r="F41" s="5">
        <v>110394.69886101765</v>
      </c>
      <c r="G41" s="5">
        <v>94896.245823976089</v>
      </c>
      <c r="H41" s="5">
        <v>100610</v>
      </c>
      <c r="I41" s="5">
        <v>58822</v>
      </c>
      <c r="J41" s="5">
        <v>13443</v>
      </c>
      <c r="K41" s="5">
        <v>37663.613808545531</v>
      </c>
      <c r="L41" s="35">
        <f t="shared" si="3"/>
        <v>7907.5324884222791</v>
      </c>
      <c r="M41" s="5">
        <v>140985.38712947551</v>
      </c>
      <c r="N41" s="5">
        <v>109779.53342644332</v>
      </c>
      <c r="O41" s="5">
        <v>149042</v>
      </c>
      <c r="P41" s="23">
        <f t="shared" si="4"/>
        <v>71.585461221991778</v>
      </c>
      <c r="Q41" s="23">
        <f t="shared" si="5"/>
        <v>71.33824295172208</v>
      </c>
      <c r="R41" s="23">
        <f t="shared" si="6"/>
        <v>73.554606721839662</v>
      </c>
      <c r="S41" s="23">
        <f t="shared" si="7"/>
        <v>78.302227705085087</v>
      </c>
      <c r="T41" s="23">
        <f t="shared" si="8"/>
        <v>86.442566170642692</v>
      </c>
      <c r="U41" s="23">
        <f t="shared" si="9"/>
        <v>67.504461829551403</v>
      </c>
      <c r="V41" s="9"/>
      <c r="W41" s="9">
        <v>3800.9524038085406</v>
      </c>
      <c r="X41" s="5">
        <v>6442.3248293013803</v>
      </c>
      <c r="Y41" s="5"/>
      <c r="Z41" s="9">
        <v>80.342056540305222</v>
      </c>
      <c r="AA41" s="9">
        <v>59</v>
      </c>
      <c r="AB41" s="9">
        <v>94</v>
      </c>
      <c r="AC41" s="9">
        <v>68</v>
      </c>
      <c r="AD41" s="23">
        <f t="shared" si="10"/>
        <v>69.900000000000006</v>
      </c>
      <c r="AE41" s="23"/>
      <c r="AF41" s="30">
        <v>86.4062579967093</v>
      </c>
      <c r="AG41" s="30">
        <v>86.4062579967093</v>
      </c>
      <c r="AH41" s="30">
        <f t="shared" si="11"/>
        <v>56.085250714688897</v>
      </c>
      <c r="AI41" s="30">
        <f t="shared" si="25"/>
        <v>1.4866990442122141</v>
      </c>
      <c r="AJ41" s="30">
        <f t="shared" si="22"/>
        <v>0.73713238344438992</v>
      </c>
      <c r="AK41" s="30">
        <f t="shared" si="23"/>
        <v>0</v>
      </c>
      <c r="AL41" s="30">
        <f t="shared" si="24"/>
        <v>0.74956666076782419</v>
      </c>
      <c r="AM41" s="30"/>
      <c r="AN41" s="7">
        <v>2.738</v>
      </c>
      <c r="AO41" s="7">
        <v>3.4133333299999999</v>
      </c>
      <c r="AP41" s="7">
        <v>7.6366666666666667</v>
      </c>
      <c r="AQ41" s="37">
        <f t="shared" si="12"/>
        <v>4.8986666666666672</v>
      </c>
      <c r="AR41" s="99">
        <v>3.8</v>
      </c>
      <c r="AS41" s="7">
        <v>114.67666666666668</v>
      </c>
      <c r="AT41" s="7"/>
      <c r="AU41" s="5">
        <v>4854</v>
      </c>
      <c r="AV41" s="5">
        <v>6587</v>
      </c>
      <c r="AW41" s="5">
        <v>3980</v>
      </c>
      <c r="AX41" s="5">
        <v>1618</v>
      </c>
      <c r="AY41" s="5">
        <v>2069</v>
      </c>
      <c r="AZ41" s="5">
        <v>10975</v>
      </c>
      <c r="BA41" s="5">
        <v>5336</v>
      </c>
      <c r="BB41" s="35">
        <f t="shared" si="13"/>
        <v>-4577</v>
      </c>
      <c r="BC41" s="23">
        <f t="shared" si="42"/>
        <v>-4.5492495775767816</v>
      </c>
      <c r="BD41" s="35">
        <f t="shared" si="14"/>
        <v>7190.6358016101776</v>
      </c>
      <c r="BE41" s="35">
        <f t="shared" si="15"/>
        <v>9757.8735115793661</v>
      </c>
      <c r="BF41" s="35">
        <f t="shared" si="16"/>
        <v>5895.906569923467</v>
      </c>
      <c r="BG41" s="35">
        <f t="shared" si="17"/>
        <v>2396.878600536726</v>
      </c>
      <c r="BH41" s="35">
        <f t="shared" si="18"/>
        <v>3064.9825862240332</v>
      </c>
      <c r="BI41" s="35">
        <f t="shared" si="19"/>
        <v>16258.184574098001</v>
      </c>
      <c r="BJ41" s="35">
        <f t="shared" si="20"/>
        <v>7904.662677666236</v>
      </c>
      <c r="BK41" s="35">
        <f t="shared" si="21"/>
        <v>-6780.2925554119829</v>
      </c>
      <c r="BM41" s="44">
        <v>0.14432373295858375</v>
      </c>
      <c r="BN41" s="43">
        <f t="shared" si="26"/>
        <v>58872.565759202305</v>
      </c>
      <c r="BO41" s="43">
        <v>407920.19824</v>
      </c>
      <c r="BP41" s="5">
        <v>649570.40399999998</v>
      </c>
      <c r="BQ41" s="5">
        <v>17057.839</v>
      </c>
      <c r="BR41" s="5">
        <v>387885.69300000003</v>
      </c>
      <c r="BS41" s="35">
        <f t="shared" si="30"/>
        <v>55981.1111749872</v>
      </c>
      <c r="BT41" s="35">
        <f t="shared" si="31"/>
        <v>331904.58182501281</v>
      </c>
      <c r="BU41" s="5">
        <v>244626.87199999992</v>
      </c>
      <c r="BV41" s="5">
        <v>54175.872000000003</v>
      </c>
      <c r="BW41" s="5">
        <v>20713.135870000002</v>
      </c>
      <c r="BX41" s="5">
        <v>461137.03099999996</v>
      </c>
      <c r="BY41" s="5">
        <v>113544.36513000005</v>
      </c>
      <c r="BZ41" s="35">
        <f t="shared" si="32"/>
        <v>962262.91773151769</v>
      </c>
      <c r="CA41" s="35">
        <f t="shared" si="33"/>
        <v>25269.202268541896</v>
      </c>
      <c r="CB41" s="35">
        <f t="shared" si="34"/>
        <v>574607.48887889879</v>
      </c>
      <c r="CC41" s="35">
        <f t="shared" si="35"/>
        <v>82929.497780960563</v>
      </c>
      <c r="CD41" s="35">
        <f t="shared" si="36"/>
        <v>491677.99109793815</v>
      </c>
      <c r="CE41" s="35">
        <f t="shared" si="37"/>
        <v>362386.226584077</v>
      </c>
      <c r="CF41" s="35">
        <f t="shared" si="38"/>
        <v>80255.24614475698</v>
      </c>
      <c r="CG41" s="35">
        <f t="shared" si="39"/>
        <v>30684.098959711162</v>
      </c>
      <c r="CH41" s="35">
        <f t="shared" si="40"/>
        <v>683120.81676077913</v>
      </c>
      <c r="CI41" s="35">
        <f t="shared" si="41"/>
        <v>168202.75586627043</v>
      </c>
      <c r="CK41" s="9">
        <v>106.20246</v>
      </c>
      <c r="CL41" s="9">
        <v>101.95576</v>
      </c>
      <c r="CM41" s="9">
        <v>83.233000000000004</v>
      </c>
      <c r="CN41" s="9">
        <v>6.52</v>
      </c>
      <c r="CO41" s="9">
        <v>75.05</v>
      </c>
      <c r="CP41" s="9">
        <v>62.189751938383097</v>
      </c>
      <c r="CQ41" s="9">
        <v>31.623000000000001</v>
      </c>
      <c r="CR41" s="9">
        <v>30.66</v>
      </c>
    </row>
    <row r="42" spans="1:96">
      <c r="A42" s="1">
        <v>36861</v>
      </c>
      <c r="B42" s="5">
        <v>44174</v>
      </c>
      <c r="C42" s="5">
        <v>12313</v>
      </c>
      <c r="D42" s="5">
        <v>26946.678589401719</v>
      </c>
      <c r="E42" s="35">
        <f t="shared" si="2"/>
        <v>1965.833313019757</v>
      </c>
      <c r="F42" s="5">
        <v>105511.49500737457</v>
      </c>
      <c r="G42" s="5">
        <v>87870.006909796051</v>
      </c>
      <c r="H42" s="5">
        <v>103041</v>
      </c>
      <c r="I42" s="5">
        <v>62387</v>
      </c>
      <c r="J42" s="5">
        <v>17250</v>
      </c>
      <c r="K42" s="5">
        <v>36593.799811174707</v>
      </c>
      <c r="L42" s="35">
        <f t="shared" si="3"/>
        <v>516.41806274381815</v>
      </c>
      <c r="M42" s="5">
        <v>133957.21995673384</v>
      </c>
      <c r="N42" s="5">
        <v>101199.43783065237</v>
      </c>
      <c r="O42" s="5">
        <v>149505</v>
      </c>
      <c r="P42" s="23">
        <f t="shared" si="4"/>
        <v>70.806418003750778</v>
      </c>
      <c r="Q42" s="23">
        <f t="shared" si="5"/>
        <v>71.379710144927529</v>
      </c>
      <c r="R42" s="23">
        <f t="shared" si="6"/>
        <v>73.637279343625224</v>
      </c>
      <c r="S42" s="23">
        <f t="shared" si="7"/>
        <v>78.765067714493625</v>
      </c>
      <c r="T42" s="23">
        <f t="shared" si="8"/>
        <v>86.828552404449269</v>
      </c>
      <c r="U42" s="23">
        <f t="shared" si="9"/>
        <v>68.921440754489822</v>
      </c>
      <c r="V42" s="9"/>
      <c r="W42" s="9">
        <v>3972.3620489472396</v>
      </c>
      <c r="X42" s="5">
        <v>6460.7563955800297</v>
      </c>
      <c r="Y42" s="5"/>
      <c r="Z42" s="9">
        <v>80.761315501230698</v>
      </c>
      <c r="AA42" s="9">
        <v>65</v>
      </c>
      <c r="AB42" s="9">
        <v>94</v>
      </c>
      <c r="AC42" s="9">
        <v>73</v>
      </c>
      <c r="AD42" s="23">
        <f t="shared" si="10"/>
        <v>74.055555555555543</v>
      </c>
      <c r="AE42" s="23"/>
      <c r="AF42" s="30">
        <v>86.431865554164204</v>
      </c>
      <c r="AG42" s="30">
        <v>86.431865554164204</v>
      </c>
      <c r="AH42" s="30">
        <f t="shared" si="11"/>
        <v>58.07911528949667</v>
      </c>
      <c r="AI42" s="30">
        <f t="shared" si="25"/>
        <v>1.7874847121444049</v>
      </c>
      <c r="AJ42" s="30">
        <f t="shared" si="22"/>
        <v>0.64317181464570439</v>
      </c>
      <c r="AK42" s="30">
        <f t="shared" si="23"/>
        <v>0.59450007947861705</v>
      </c>
      <c r="AL42" s="30">
        <f t="shared" si="24"/>
        <v>0.54981281802008342</v>
      </c>
      <c r="AM42" s="30"/>
      <c r="AN42" s="7">
        <v>2.8033333333333332</v>
      </c>
      <c r="AO42" s="7">
        <v>3.4833333299999998</v>
      </c>
      <c r="AP42" s="7">
        <v>7.5466666666666669</v>
      </c>
      <c r="AQ42" s="37">
        <f t="shared" si="12"/>
        <v>4.7433333333333341</v>
      </c>
      <c r="AR42" s="99">
        <v>3.8</v>
      </c>
      <c r="AS42" s="7">
        <v>117.24666666666667</v>
      </c>
      <c r="AT42" s="7"/>
      <c r="AU42" s="5">
        <v>2686</v>
      </c>
      <c r="AV42" s="5">
        <v>11364</v>
      </c>
      <c r="AW42" s="5">
        <v>4492</v>
      </c>
      <c r="AX42" s="5">
        <v>4967</v>
      </c>
      <c r="AY42" s="5">
        <v>3457</v>
      </c>
      <c r="AZ42" s="5">
        <v>12896</v>
      </c>
      <c r="BA42" s="5">
        <v>11753</v>
      </c>
      <c r="BB42" s="35">
        <f t="shared" si="13"/>
        <v>-14531</v>
      </c>
      <c r="BC42" s="23">
        <f t="shared" si="42"/>
        <v>-14.102153511708931</v>
      </c>
      <c r="BD42" s="35">
        <f t="shared" si="14"/>
        <v>3897.1907299036302</v>
      </c>
      <c r="BE42" s="35">
        <f t="shared" si="15"/>
        <v>16488.337846100094</v>
      </c>
      <c r="BF42" s="35">
        <f t="shared" si="16"/>
        <v>6517.5654351180601</v>
      </c>
      <c r="BG42" s="35">
        <f t="shared" si="17"/>
        <v>7206.7559029900704</v>
      </c>
      <c r="BH42" s="35">
        <f t="shared" si="18"/>
        <v>5015.8556788074648</v>
      </c>
      <c r="BI42" s="35">
        <f t="shared" si="19"/>
        <v>18711.158470899933</v>
      </c>
      <c r="BJ42" s="35">
        <f t="shared" si="20"/>
        <v>17052.748566104754</v>
      </c>
      <c r="BK42" s="35">
        <f t="shared" si="21"/>
        <v>-21083.424607680437</v>
      </c>
      <c r="BM42" s="44">
        <v>0.14791663318706272</v>
      </c>
      <c r="BN42" s="43">
        <f t="shared" si="26"/>
        <v>61577.274370223444</v>
      </c>
      <c r="BO42" s="43">
        <v>416297.16038999998</v>
      </c>
      <c r="BP42" s="5">
        <v>659000.57500000007</v>
      </c>
      <c r="BQ42" s="5">
        <v>16418.339</v>
      </c>
      <c r="BR42" s="5">
        <v>396676.31299999997</v>
      </c>
      <c r="BS42" s="35">
        <f t="shared" si="30"/>
        <v>58675.024684017473</v>
      </c>
      <c r="BT42" s="35">
        <f t="shared" si="31"/>
        <v>338001.2883159825</v>
      </c>
      <c r="BU42" s="5">
        <v>245905.92300000007</v>
      </c>
      <c r="BV42" s="5">
        <v>54748.638999999996</v>
      </c>
      <c r="BW42" s="5">
        <v>17388.645109999998</v>
      </c>
      <c r="BX42" s="5">
        <v>472733.94299999997</v>
      </c>
      <c r="BY42" s="5">
        <v>114129.34789000009</v>
      </c>
      <c r="BZ42" s="35">
        <f t="shared" si="32"/>
        <v>956161.92549931584</v>
      </c>
      <c r="CA42" s="35">
        <f t="shared" si="33"/>
        <v>23821.81628861327</v>
      </c>
      <c r="CB42" s="35">
        <f t="shared" si="34"/>
        <v>575548.49210571509</v>
      </c>
      <c r="CC42" s="35">
        <f t="shared" si="35"/>
        <v>85133.195188168116</v>
      </c>
      <c r="CD42" s="35">
        <f t="shared" si="36"/>
        <v>490415.29691754695</v>
      </c>
      <c r="CE42" s="35">
        <f t="shared" si="37"/>
        <v>356791.61710498738</v>
      </c>
      <c r="CF42" s="35">
        <f t="shared" si="38"/>
        <v>79436.295005822903</v>
      </c>
      <c r="CG42" s="35">
        <f t="shared" si="39"/>
        <v>25229.659913728996</v>
      </c>
      <c r="CH42" s="35">
        <f t="shared" si="40"/>
        <v>685902.58390558115</v>
      </c>
      <c r="CI42" s="35">
        <f t="shared" si="41"/>
        <v>165593.38667418272</v>
      </c>
      <c r="CK42" s="9">
        <v>108.03605</v>
      </c>
      <c r="CL42" s="9">
        <v>102.60888</v>
      </c>
      <c r="CM42" s="9">
        <v>83.191000000000003</v>
      </c>
      <c r="CN42" s="9">
        <v>6.47</v>
      </c>
      <c r="CO42" s="9">
        <v>75.421000000000006</v>
      </c>
      <c r="CP42" s="9">
        <v>64.790797667437602</v>
      </c>
      <c r="CQ42" s="9">
        <v>31.98</v>
      </c>
      <c r="CR42" s="9">
        <v>29.92</v>
      </c>
    </row>
    <row r="43" spans="1:96">
      <c r="A43" s="1">
        <v>36951</v>
      </c>
      <c r="B43" s="5">
        <v>44310</v>
      </c>
      <c r="C43" s="5">
        <v>8026</v>
      </c>
      <c r="D43" s="5">
        <v>26089.596623373491</v>
      </c>
      <c r="E43" s="35">
        <f t="shared" si="2"/>
        <v>-1437.1538087735826</v>
      </c>
      <c r="F43" s="5">
        <v>97272.36313137773</v>
      </c>
      <c r="G43" s="5">
        <v>81512.805945977641</v>
      </c>
      <c r="H43" s="5">
        <v>92748</v>
      </c>
      <c r="I43" s="5">
        <v>61334</v>
      </c>
      <c r="J43" s="5">
        <v>11276</v>
      </c>
      <c r="K43" s="5">
        <v>35126.304739358275</v>
      </c>
      <c r="L43" s="35">
        <f t="shared" si="3"/>
        <v>-603.67565123582608</v>
      </c>
      <c r="M43" s="5">
        <v>128292.9234251173</v>
      </c>
      <c r="N43" s="5">
        <v>94750.55251323976</v>
      </c>
      <c r="O43" s="5">
        <v>140675</v>
      </c>
      <c r="P43" s="23">
        <f t="shared" si="4"/>
        <v>72.243779958913493</v>
      </c>
      <c r="Q43" s="23">
        <f t="shared" si="5"/>
        <v>71.17772259666549</v>
      </c>
      <c r="R43" s="23">
        <f t="shared" si="6"/>
        <v>74.273672727494883</v>
      </c>
      <c r="S43" s="23">
        <f t="shared" si="7"/>
        <v>75.820521143673361</v>
      </c>
      <c r="T43" s="23">
        <f t="shared" si="8"/>
        <v>86.028844987038596</v>
      </c>
      <c r="U43" s="23">
        <f t="shared" si="9"/>
        <v>65.930691309756526</v>
      </c>
      <c r="V43" s="9"/>
      <c r="W43" s="9">
        <v>3922.8507212717641</v>
      </c>
      <c r="X43" s="5">
        <v>6367.1415128129302</v>
      </c>
      <c r="Y43" s="5"/>
      <c r="Z43" s="9">
        <v>81.549443658996708</v>
      </c>
      <c r="AA43" s="9">
        <v>65</v>
      </c>
      <c r="AB43" s="9">
        <v>94</v>
      </c>
      <c r="AC43" s="9">
        <v>73</v>
      </c>
      <c r="AD43" s="23">
        <f t="shared" si="10"/>
        <v>74.055555555555543</v>
      </c>
      <c r="AE43" s="23"/>
      <c r="AF43" s="30">
        <v>86.967774034206201</v>
      </c>
      <c r="AG43" s="30">
        <v>86.967774034206201</v>
      </c>
      <c r="AH43" s="30">
        <f t="shared" si="11"/>
        <v>59.876122158158722</v>
      </c>
      <c r="AI43" s="30">
        <f t="shared" si="25"/>
        <v>1.6033480986421322</v>
      </c>
      <c r="AJ43" s="30">
        <f t="shared" si="22"/>
        <v>0.69187521912882133</v>
      </c>
      <c r="AK43" s="30">
        <f t="shared" si="23"/>
        <v>0.59450007947861705</v>
      </c>
      <c r="AL43" s="30">
        <f t="shared" si="24"/>
        <v>0.31697280003469386</v>
      </c>
      <c r="AM43" s="30"/>
      <c r="AN43" s="7">
        <v>2.8106666666666666</v>
      </c>
      <c r="AO43" s="7">
        <v>3.46666667</v>
      </c>
      <c r="AP43" s="7">
        <v>7.3566666666666665</v>
      </c>
      <c r="AQ43" s="37">
        <f t="shared" si="12"/>
        <v>4.5459999999999994</v>
      </c>
      <c r="AR43" s="99">
        <v>3.8</v>
      </c>
      <c r="AS43" s="7">
        <v>118.61</v>
      </c>
      <c r="AT43" s="7"/>
      <c r="AU43" s="5">
        <v>5207</v>
      </c>
      <c r="AV43" s="5">
        <v>6203</v>
      </c>
      <c r="AW43" s="5">
        <v>3224</v>
      </c>
      <c r="AX43" s="5">
        <v>2168</v>
      </c>
      <c r="AY43" s="5">
        <v>1213</v>
      </c>
      <c r="AZ43" s="5">
        <v>7922</v>
      </c>
      <c r="BA43" s="5">
        <v>4958</v>
      </c>
      <c r="BB43" s="35">
        <f t="shared" si="13"/>
        <v>-1627</v>
      </c>
      <c r="BC43" s="23">
        <f t="shared" si="42"/>
        <v>-1.7542157243282877</v>
      </c>
      <c r="BD43" s="35">
        <f t="shared" si="14"/>
        <v>7897.6875512140423</v>
      </c>
      <c r="BE43" s="35">
        <f t="shared" si="15"/>
        <v>9408.3648704015195</v>
      </c>
      <c r="BF43" s="35">
        <f t="shared" si="16"/>
        <v>4889.9836115064481</v>
      </c>
      <c r="BG43" s="35">
        <f t="shared" si="17"/>
        <v>3288.3016345365936</v>
      </c>
      <c r="BH43" s="35">
        <f t="shared" si="18"/>
        <v>1839.8108315004099</v>
      </c>
      <c r="BI43" s="35">
        <f t="shared" si="19"/>
        <v>12015.648315866651</v>
      </c>
      <c r="BJ43" s="35">
        <f t="shared" si="20"/>
        <v>7520.0182214171746</v>
      </c>
      <c r="BK43" s="35">
        <f t="shared" si="21"/>
        <v>-2467.7429701988221</v>
      </c>
      <c r="BM43" s="44">
        <v>0.15214493136950355</v>
      </c>
      <c r="BN43" s="43">
        <f t="shared" si="26"/>
        <v>63481.383104071814</v>
      </c>
      <c r="BO43" s="43">
        <v>417242.83899999998</v>
      </c>
      <c r="BP43" s="5">
        <v>652168.69200000004</v>
      </c>
      <c r="BQ43" s="5">
        <v>15814.607</v>
      </c>
      <c r="BR43" s="5">
        <v>397905.89899999998</v>
      </c>
      <c r="BS43" s="35">
        <f t="shared" si="30"/>
        <v>60539.365694875611</v>
      </c>
      <c r="BT43" s="35">
        <f t="shared" si="31"/>
        <v>337366.53330512438</v>
      </c>
      <c r="BU43" s="5">
        <v>238448.1860000001</v>
      </c>
      <c r="BV43" s="5">
        <v>55171.994000000006</v>
      </c>
      <c r="BW43" s="5">
        <v>16959.165849999998</v>
      </c>
      <c r="BX43" s="5">
        <v>469546.12</v>
      </c>
      <c r="BY43" s="5">
        <v>110491.41215000011</v>
      </c>
      <c r="BZ43" s="35">
        <f t="shared" si="32"/>
        <v>989173.14386401884</v>
      </c>
      <c r="CA43" s="35">
        <f t="shared" si="33"/>
        <v>23986.71496663001</v>
      </c>
      <c r="CB43" s="35">
        <f t="shared" si="34"/>
        <v>603521.50280140818</v>
      </c>
      <c r="CC43" s="35">
        <f t="shared" si="35"/>
        <v>91822.737623739886</v>
      </c>
      <c r="CD43" s="35">
        <f t="shared" si="36"/>
        <v>511698.76517766825</v>
      </c>
      <c r="CE43" s="35">
        <f t="shared" si="37"/>
        <v>361664.92609598069</v>
      </c>
      <c r="CF43" s="35">
        <f t="shared" si="38"/>
        <v>83681.807219023613</v>
      </c>
      <c r="CG43" s="35">
        <f t="shared" si="39"/>
        <v>25722.71807423071</v>
      </c>
      <c r="CH43" s="35">
        <f t="shared" si="40"/>
        <v>712181.39939405711</v>
      </c>
      <c r="CI43" s="35">
        <f t="shared" si="41"/>
        <v>167587.21917670747</v>
      </c>
      <c r="CK43" s="9">
        <v>107.32746</v>
      </c>
      <c r="CL43" s="9">
        <v>103.04716999999999</v>
      </c>
      <c r="CM43" s="9">
        <v>83.013000000000005</v>
      </c>
      <c r="CN43" s="9">
        <v>5.6</v>
      </c>
      <c r="CO43" s="9">
        <v>75.912000000000006</v>
      </c>
      <c r="CP43" s="9">
        <v>61.597910381220203</v>
      </c>
      <c r="CQ43" s="9">
        <v>28.81</v>
      </c>
      <c r="CR43" s="9">
        <v>25.82</v>
      </c>
    </row>
    <row r="44" spans="1:96">
      <c r="A44" s="1">
        <v>37043</v>
      </c>
      <c r="B44" s="5">
        <v>41858</v>
      </c>
      <c r="C44" s="5">
        <v>9824</v>
      </c>
      <c r="D44" s="5">
        <v>27069.771868319705</v>
      </c>
      <c r="E44" s="35">
        <f t="shared" si="2"/>
        <v>1757.0547107817692</v>
      </c>
      <c r="F44" s="5">
        <v>93116.872763978914</v>
      </c>
      <c r="G44" s="5">
        <v>78158.699343080385</v>
      </c>
      <c r="H44" s="5">
        <v>95467</v>
      </c>
      <c r="I44" s="5">
        <v>58193</v>
      </c>
      <c r="J44" s="5">
        <v>13546</v>
      </c>
      <c r="K44" s="5">
        <v>36738.1599589951</v>
      </c>
      <c r="L44" s="35">
        <f t="shared" si="3"/>
        <v>4279.669631143217</v>
      </c>
      <c r="M44" s="5">
        <v>121603.16191982686</v>
      </c>
      <c r="N44" s="5">
        <v>91221.991509965184</v>
      </c>
      <c r="O44" s="5">
        <v>143138</v>
      </c>
      <c r="P44" s="23">
        <f t="shared" si="4"/>
        <v>71.929613527400207</v>
      </c>
      <c r="Q44" s="23">
        <f t="shared" si="5"/>
        <v>72.523254097150442</v>
      </c>
      <c r="R44" s="23">
        <f t="shared" si="6"/>
        <v>73.6829822139523</v>
      </c>
      <c r="S44" s="23">
        <f t="shared" si="7"/>
        <v>76.574384492872809</v>
      </c>
      <c r="T44" s="23">
        <f t="shared" si="8"/>
        <v>85.679667862263514</v>
      </c>
      <c r="U44" s="23">
        <f t="shared" si="9"/>
        <v>66.695776104179188</v>
      </c>
      <c r="V44" s="9"/>
      <c r="W44" s="9">
        <v>3849.0040892749439</v>
      </c>
      <c r="X44" s="5">
        <v>6122.69129224688</v>
      </c>
      <c r="Y44" s="5"/>
      <c r="Z44" s="9">
        <v>81.469895760399794</v>
      </c>
      <c r="AA44" s="9">
        <v>65</v>
      </c>
      <c r="AB44" s="9">
        <v>94</v>
      </c>
      <c r="AC44" s="9">
        <v>73</v>
      </c>
      <c r="AD44" s="23">
        <f t="shared" si="10"/>
        <v>74.055555555555543</v>
      </c>
      <c r="AE44" s="23"/>
      <c r="AF44" s="30">
        <v>87.010263082706004</v>
      </c>
      <c r="AG44" s="30">
        <v>87.010263082706004</v>
      </c>
      <c r="AH44" s="30">
        <f t="shared" si="11"/>
        <v>59.30842647117494</v>
      </c>
      <c r="AI44" s="30">
        <f t="shared" si="25"/>
        <v>1.5524082955856056</v>
      </c>
      <c r="AJ44" s="30">
        <f t="shared" si="22"/>
        <v>0.57741270133385925</v>
      </c>
      <c r="AK44" s="30">
        <f t="shared" si="23"/>
        <v>0.59450007947861705</v>
      </c>
      <c r="AL44" s="30">
        <f t="shared" si="24"/>
        <v>0.38049551477312926</v>
      </c>
      <c r="AM44" s="30"/>
      <c r="AN44" s="7">
        <v>2.7909999999999999</v>
      </c>
      <c r="AO44" s="7">
        <v>3.45</v>
      </c>
      <c r="AP44" s="7">
        <v>7.246666666666667</v>
      </c>
      <c r="AQ44" s="37">
        <f t="shared" si="12"/>
        <v>4.4556666666666676</v>
      </c>
      <c r="AR44" s="99">
        <v>3.8</v>
      </c>
      <c r="AS44" s="7">
        <v>122.09666666666665</v>
      </c>
      <c r="AT44" s="7"/>
      <c r="AU44" s="5">
        <v>6933</v>
      </c>
      <c r="AV44" s="5">
        <v>8755</v>
      </c>
      <c r="AW44" s="5">
        <v>5050</v>
      </c>
      <c r="AX44" s="5">
        <v>1553</v>
      </c>
      <c r="AY44" s="5">
        <v>2690</v>
      </c>
      <c r="AZ44" s="5">
        <v>9125</v>
      </c>
      <c r="BA44" s="5">
        <v>5545</v>
      </c>
      <c r="BB44" s="35">
        <f t="shared" si="13"/>
        <v>1825</v>
      </c>
      <c r="BC44" s="23">
        <f t="shared" si="42"/>
        <v>1.9116553363989652</v>
      </c>
      <c r="BD44" s="35">
        <f t="shared" si="14"/>
        <v>10394.961127929022</v>
      </c>
      <c r="BE44" s="35">
        <f t="shared" si="15"/>
        <v>13126.768307373228</v>
      </c>
      <c r="BF44" s="35">
        <f t="shared" si="16"/>
        <v>7571.6938837504058</v>
      </c>
      <c r="BG44" s="35">
        <f t="shared" si="17"/>
        <v>2328.4832874186891</v>
      </c>
      <c r="BH44" s="35">
        <f t="shared" si="18"/>
        <v>4033.2389202551667</v>
      </c>
      <c r="BI44" s="35">
        <f t="shared" si="19"/>
        <v>13681.526077073753</v>
      </c>
      <c r="BJ44" s="35">
        <f t="shared" si="20"/>
        <v>8313.8698188902963</v>
      </c>
      <c r="BK44" s="35">
        <f t="shared" si="21"/>
        <v>2736.3052154147499</v>
      </c>
      <c r="BM44" s="44">
        <v>0.15275113444426178</v>
      </c>
      <c r="BN44" s="43">
        <f t="shared" si="26"/>
        <v>65295.345147107982</v>
      </c>
      <c r="BO44" s="43">
        <v>427462.26</v>
      </c>
      <c r="BP44" s="5">
        <v>661472.36499999999</v>
      </c>
      <c r="BQ44" s="5">
        <v>14140.088</v>
      </c>
      <c r="BR44" s="5">
        <v>406371.66499999998</v>
      </c>
      <c r="BS44" s="35">
        <f t="shared" si="30"/>
        <v>62073.732834753508</v>
      </c>
      <c r="BT44" s="35">
        <f t="shared" si="31"/>
        <v>344297.93216524646</v>
      </c>
      <c r="BU44" s="5">
        <v>240960.61200000002</v>
      </c>
      <c r="BV44" s="5">
        <v>55524.014999999999</v>
      </c>
      <c r="BW44" s="5">
        <v>15905.653</v>
      </c>
      <c r="BX44" s="5">
        <v>475243.05300000001</v>
      </c>
      <c r="BY44" s="5">
        <v>114799.64399999991</v>
      </c>
      <c r="BZ44" s="35">
        <f t="shared" si="32"/>
        <v>991775.49709711201</v>
      </c>
      <c r="CA44" s="35">
        <f t="shared" si="33"/>
        <v>21200.874816889602</v>
      </c>
      <c r="CB44" s="35">
        <f t="shared" si="34"/>
        <v>609291.45552672644</v>
      </c>
      <c r="CC44" s="35">
        <f t="shared" si="35"/>
        <v>93069.96103890294</v>
      </c>
      <c r="CD44" s="35">
        <f t="shared" si="36"/>
        <v>516221.49448782345</v>
      </c>
      <c r="CE44" s="35">
        <f t="shared" si="37"/>
        <v>361283.16675349599</v>
      </c>
      <c r="CF44" s="35">
        <f t="shared" si="38"/>
        <v>83249.672233022924</v>
      </c>
      <c r="CG44" s="35">
        <f t="shared" si="39"/>
        <v>23848.066443001244</v>
      </c>
      <c r="CH44" s="35">
        <f t="shared" si="40"/>
        <v>712553.44904850889</v>
      </c>
      <c r="CI44" s="35">
        <f t="shared" si="41"/>
        <v>172124.30937257886</v>
      </c>
      <c r="CK44" s="9">
        <v>105.68804</v>
      </c>
      <c r="CL44" s="9">
        <v>103.41336</v>
      </c>
      <c r="CM44" s="9">
        <v>82.492999999999995</v>
      </c>
      <c r="CN44" s="9">
        <v>4.33</v>
      </c>
      <c r="CO44" s="9">
        <v>76.198999999999998</v>
      </c>
      <c r="CP44" s="9">
        <v>59.626714817687102</v>
      </c>
      <c r="CQ44" s="9">
        <v>27.882999999999999</v>
      </c>
      <c r="CR44" s="9">
        <v>27.29</v>
      </c>
    </row>
    <row r="45" spans="1:96">
      <c r="A45" s="1">
        <v>37135</v>
      </c>
      <c r="B45" s="5">
        <v>43842</v>
      </c>
      <c r="C45" s="5">
        <v>11266</v>
      </c>
      <c r="D45" s="5">
        <v>25060.60568960596</v>
      </c>
      <c r="E45" s="35">
        <f t="shared" si="2"/>
        <v>1657.2028088010411</v>
      </c>
      <c r="F45" s="5">
        <v>91831.916532430798</v>
      </c>
      <c r="G45" s="5">
        <v>75918.725030837799</v>
      </c>
      <c r="H45" s="5">
        <v>97739</v>
      </c>
      <c r="I45" s="5">
        <v>60033</v>
      </c>
      <c r="J45" s="5">
        <v>15571</v>
      </c>
      <c r="K45" s="5">
        <v>33869.325718475411</v>
      </c>
      <c r="L45" s="35">
        <f t="shared" si="3"/>
        <v>8239.4423491920024</v>
      </c>
      <c r="M45" s="5">
        <v>118886.23731242542</v>
      </c>
      <c r="N45" s="5">
        <v>88079.005380092844</v>
      </c>
      <c r="O45" s="5">
        <v>148520</v>
      </c>
      <c r="P45" s="23">
        <f t="shared" si="4"/>
        <v>73.029833591524664</v>
      </c>
      <c r="Q45" s="23">
        <f t="shared" si="5"/>
        <v>72.352450067433054</v>
      </c>
      <c r="R45" s="23">
        <f t="shared" si="6"/>
        <v>73.992041937627434</v>
      </c>
      <c r="S45" s="23">
        <f t="shared" si="7"/>
        <v>77.24352171320082</v>
      </c>
      <c r="T45" s="23">
        <f t="shared" si="8"/>
        <v>86.193894564568453</v>
      </c>
      <c r="U45" s="23">
        <f t="shared" si="9"/>
        <v>65.808645300296249</v>
      </c>
      <c r="V45" s="9"/>
      <c r="W45" s="9">
        <v>3821.5143599212147</v>
      </c>
      <c r="X45" s="5">
        <v>6043.6575313627</v>
      </c>
      <c r="Y45" s="5"/>
      <c r="Z45" s="9">
        <v>81.427215044468426</v>
      </c>
      <c r="AA45" s="9">
        <v>65</v>
      </c>
      <c r="AB45" s="9">
        <v>94</v>
      </c>
      <c r="AC45" s="9">
        <v>73</v>
      </c>
      <c r="AD45" s="23">
        <f t="shared" si="10"/>
        <v>74.055555555555543</v>
      </c>
      <c r="AE45" s="23"/>
      <c r="AF45" s="30">
        <v>86.931874702586299</v>
      </c>
      <c r="AG45" s="30">
        <v>86.931874702586299</v>
      </c>
      <c r="AH45" s="30">
        <f t="shared" si="11"/>
        <v>59.408576411996918</v>
      </c>
      <c r="AI45" s="30">
        <f t="shared" si="25"/>
        <v>1.3506730483290763</v>
      </c>
      <c r="AJ45" s="30">
        <f t="shared" si="22"/>
        <v>0.48664688698544012</v>
      </c>
      <c r="AK45" s="30">
        <f t="shared" si="23"/>
        <v>0.59450007947861705</v>
      </c>
      <c r="AL45" s="30">
        <f t="shared" si="24"/>
        <v>0.26952608186501914</v>
      </c>
      <c r="AM45" s="30"/>
      <c r="AN45" s="7">
        <v>2.7743333333333333</v>
      </c>
      <c r="AO45" s="7">
        <v>3.37</v>
      </c>
      <c r="AP45" s="7">
        <v>7.1000000000000005</v>
      </c>
      <c r="AQ45" s="37">
        <f t="shared" si="12"/>
        <v>4.3256666666666668</v>
      </c>
      <c r="AR45" s="99">
        <v>3.8</v>
      </c>
      <c r="AS45" s="7">
        <v>121.17333333333333</v>
      </c>
      <c r="AT45" s="7"/>
      <c r="AU45" s="5">
        <v>2101</v>
      </c>
      <c r="AV45" s="5">
        <v>13123</v>
      </c>
      <c r="AW45" s="5">
        <v>3253</v>
      </c>
      <c r="AX45" s="5">
        <v>2419</v>
      </c>
      <c r="AY45" s="5">
        <v>1860</v>
      </c>
      <c r="AZ45" s="5">
        <v>10047</v>
      </c>
      <c r="BA45" s="5">
        <v>7173</v>
      </c>
      <c r="BB45" s="35">
        <f t="shared" si="13"/>
        <v>-3022</v>
      </c>
      <c r="BC45" s="23">
        <f t="shared" si="42"/>
        <v>-3.0919080408025454</v>
      </c>
      <c r="BD45" s="35">
        <f t="shared" si="14"/>
        <v>3192.5896520324541</v>
      </c>
      <c r="BE45" s="35">
        <f t="shared" si="15"/>
        <v>19941.148978401667</v>
      </c>
      <c r="BF45" s="35">
        <f t="shared" si="16"/>
        <v>4943.1195326328289</v>
      </c>
      <c r="BG45" s="35">
        <f t="shared" si="17"/>
        <v>3675.8088378231823</v>
      </c>
      <c r="BH45" s="35">
        <f t="shared" si="18"/>
        <v>2826.3763697193549</v>
      </c>
      <c r="BI45" s="35">
        <f t="shared" si="19"/>
        <v>15266.991068048579</v>
      </c>
      <c r="BJ45" s="35">
        <f t="shared" si="20"/>
        <v>10899.78370967577</v>
      </c>
      <c r="BK45" s="35">
        <f t="shared" si="21"/>
        <v>-4592.1018221999366</v>
      </c>
      <c r="BM45" s="44">
        <v>0.1574505198497114</v>
      </c>
      <c r="BN45" s="43">
        <f t="shared" si="26"/>
        <v>68019.05866615854</v>
      </c>
      <c r="BO45" s="43">
        <v>432002.75699999998</v>
      </c>
      <c r="BP45" s="5">
        <v>688962.96800000011</v>
      </c>
      <c r="BQ45" s="5">
        <v>16692.446</v>
      </c>
      <c r="BR45" s="5">
        <v>431853.19800000003</v>
      </c>
      <c r="BS45" s="35">
        <f t="shared" si="30"/>
        <v>67995.510523860357</v>
      </c>
      <c r="BT45" s="35">
        <f t="shared" si="31"/>
        <v>363857.68747613969</v>
      </c>
      <c r="BU45" s="5">
        <v>240417.32400000008</v>
      </c>
      <c r="BV45" s="5">
        <v>56022.008999999998</v>
      </c>
      <c r="BW45" s="5">
        <v>17061.566999999999</v>
      </c>
      <c r="BX45" s="5">
        <v>479064.59</v>
      </c>
      <c r="BY45" s="5">
        <v>136814.80200000008</v>
      </c>
      <c r="BZ45" s="35">
        <f t="shared" si="32"/>
        <v>1046918.6303047916</v>
      </c>
      <c r="CA45" s="35">
        <f t="shared" si="33"/>
        <v>25365.126304955036</v>
      </c>
      <c r="CB45" s="35">
        <f t="shared" si="34"/>
        <v>656225.63119082467</v>
      </c>
      <c r="CC45" s="35">
        <f t="shared" si="35"/>
        <v>103323.06676970034</v>
      </c>
      <c r="CD45" s="35">
        <f t="shared" si="36"/>
        <v>552902.56442112429</v>
      </c>
      <c r="CE45" s="35">
        <f t="shared" si="37"/>
        <v>365327.87280901195</v>
      </c>
      <c r="CF45" s="35">
        <f t="shared" si="38"/>
        <v>85128.64646333603</v>
      </c>
      <c r="CG45" s="35">
        <f t="shared" si="39"/>
        <v>25926.026773754591</v>
      </c>
      <c r="CH45" s="35">
        <f t="shared" si="40"/>
        <v>727966.04126090929</v>
      </c>
      <c r="CI45" s="35">
        <f t="shared" si="41"/>
        <v>207897.91580679172</v>
      </c>
      <c r="CK45" s="9">
        <v>102.93293</v>
      </c>
      <c r="CL45" s="9">
        <v>103.71496999999999</v>
      </c>
      <c r="CM45" s="9">
        <v>82.087999999999994</v>
      </c>
      <c r="CN45" s="9">
        <v>3.5</v>
      </c>
      <c r="CO45" s="9">
        <v>76.394999999999996</v>
      </c>
      <c r="CP45" s="9">
        <v>55.383092558119301</v>
      </c>
      <c r="CQ45" s="9">
        <v>26.6</v>
      </c>
      <c r="CR45" s="9">
        <v>25.3</v>
      </c>
    </row>
    <row r="46" spans="1:96">
      <c r="A46" s="1">
        <v>37226</v>
      </c>
      <c r="B46" s="5">
        <v>46438</v>
      </c>
      <c r="C46" s="5">
        <v>14928</v>
      </c>
      <c r="D46" s="5">
        <v>25031.642610432631</v>
      </c>
      <c r="E46" s="35">
        <f t="shared" si="2"/>
        <v>-1320.3981825764495</v>
      </c>
      <c r="F46" s="5">
        <v>91330.981125452789</v>
      </c>
      <c r="G46" s="5">
        <v>78436.225553308977</v>
      </c>
      <c r="H46" s="5">
        <v>97972</v>
      </c>
      <c r="I46" s="5">
        <v>64062</v>
      </c>
      <c r="J46" s="5">
        <v>20679</v>
      </c>
      <c r="K46" s="5">
        <v>33727.501003821213</v>
      </c>
      <c r="L46" s="35">
        <f t="shared" si="3"/>
        <v>3369.9057626424328</v>
      </c>
      <c r="M46" s="5">
        <v>118790.57200136007</v>
      </c>
      <c r="N46" s="5">
        <v>90890.978767823704</v>
      </c>
      <c r="O46" s="5">
        <v>149738</v>
      </c>
      <c r="P46" s="23">
        <f t="shared" si="4"/>
        <v>72.489151134838124</v>
      </c>
      <c r="Q46" s="23">
        <f t="shared" si="5"/>
        <v>72.189177426374584</v>
      </c>
      <c r="R46" s="23">
        <f t="shared" si="6"/>
        <v>74.217305953372076</v>
      </c>
      <c r="S46" s="23">
        <f t="shared" si="7"/>
        <v>76.88403177687124</v>
      </c>
      <c r="T46" s="23">
        <f t="shared" si="8"/>
        <v>86.297041374887442</v>
      </c>
      <c r="U46" s="23">
        <f t="shared" si="9"/>
        <v>65.42894923132404</v>
      </c>
      <c r="V46" s="9"/>
      <c r="W46" s="9">
        <v>4109.9303607086322</v>
      </c>
      <c r="X46" s="5">
        <v>6133.9131509089202</v>
      </c>
      <c r="Y46" s="5"/>
      <c r="Z46" s="9">
        <v>81.647112040341071</v>
      </c>
      <c r="AA46" s="9">
        <v>68.333333333333329</v>
      </c>
      <c r="AB46" s="9">
        <v>94</v>
      </c>
      <c r="AC46" s="9">
        <v>73</v>
      </c>
      <c r="AD46" s="23">
        <f t="shared" si="10"/>
        <v>76.240740740740733</v>
      </c>
      <c r="AE46" s="23"/>
      <c r="AF46" s="30">
        <v>86.814323098864307</v>
      </c>
      <c r="AG46" s="30">
        <v>86.814323098864307</v>
      </c>
      <c r="AH46" s="30">
        <f t="shared" si="11"/>
        <v>60.978267806248141</v>
      </c>
      <c r="AI46" s="30">
        <f t="shared" si="25"/>
        <v>1.0968079625905514</v>
      </c>
      <c r="AJ46" s="30">
        <f t="shared" si="22"/>
        <v>0.35399679712842413</v>
      </c>
      <c r="AK46" s="30">
        <f t="shared" si="23"/>
        <v>0.2950737684421112</v>
      </c>
      <c r="AL46" s="30">
        <f t="shared" si="24"/>
        <v>0.44773739702001603</v>
      </c>
      <c r="AM46" s="30"/>
      <c r="AN46" s="7">
        <v>2.7763333333333331</v>
      </c>
      <c r="AO46" s="7">
        <v>3.21</v>
      </c>
      <c r="AP46" s="7">
        <v>6.7966666666666669</v>
      </c>
      <c r="AQ46" s="37">
        <f t="shared" si="12"/>
        <v>4.0203333333333333</v>
      </c>
      <c r="AR46" s="99">
        <v>3.8</v>
      </c>
      <c r="AS46" s="7">
        <v>122.04</v>
      </c>
      <c r="AT46" s="7"/>
      <c r="AU46" s="5">
        <v>4479</v>
      </c>
      <c r="AV46" s="5">
        <v>14691</v>
      </c>
      <c r="AW46" s="5">
        <v>6548</v>
      </c>
      <c r="AX46" s="5">
        <v>3123</v>
      </c>
      <c r="AY46" s="5">
        <v>3871</v>
      </c>
      <c r="AZ46" s="5">
        <v>17766</v>
      </c>
      <c r="BA46" s="5">
        <v>16556</v>
      </c>
      <c r="BB46" s="35">
        <f t="shared" si="13"/>
        <v>-15598</v>
      </c>
      <c r="BC46" s="23">
        <f t="shared" si="42"/>
        <v>-15.920875352141428</v>
      </c>
      <c r="BD46" s="35">
        <f t="shared" si="14"/>
        <v>6845.5936594128943</v>
      </c>
      <c r="BE46" s="35">
        <f t="shared" si="15"/>
        <v>22453.363797819788</v>
      </c>
      <c r="BF46" s="35">
        <f t="shared" si="16"/>
        <v>10007.802474176297</v>
      </c>
      <c r="BG46" s="35">
        <f t="shared" si="17"/>
        <v>4773.1165435022258</v>
      </c>
      <c r="BH46" s="35">
        <f t="shared" si="18"/>
        <v>5916.3413832523584</v>
      </c>
      <c r="BI46" s="35">
        <f t="shared" si="19"/>
        <v>27153.118319519865</v>
      </c>
      <c r="BJ46" s="35">
        <f t="shared" si="20"/>
        <v>25303.784019924064</v>
      </c>
      <c r="BK46" s="35">
        <f t="shared" si="21"/>
        <v>-23839.600334789538</v>
      </c>
      <c r="BM46" s="44">
        <v>0.16556706123804971</v>
      </c>
      <c r="BN46" s="43">
        <f t="shared" si="26"/>
        <v>71584.092962302035</v>
      </c>
      <c r="BO46" s="43">
        <v>432357.09100000001</v>
      </c>
      <c r="BP46" s="5">
        <v>692571.8280000001</v>
      </c>
      <c r="BQ46" s="5">
        <v>20695.552000000003</v>
      </c>
      <c r="BR46" s="5">
        <v>432207.46700000006</v>
      </c>
      <c r="BS46" s="35">
        <f t="shared" si="30"/>
        <v>71559.320156331363</v>
      </c>
      <c r="BT46" s="35">
        <f t="shared" si="31"/>
        <v>360648.14684366871</v>
      </c>
      <c r="BU46" s="5">
        <v>239668.80900000001</v>
      </c>
      <c r="BV46" s="5">
        <v>57573.611999999994</v>
      </c>
      <c r="BW46" s="5">
        <v>15591.791000000001</v>
      </c>
      <c r="BX46" s="5">
        <v>480952.717</v>
      </c>
      <c r="BY46" s="5">
        <v>138453.70800000016</v>
      </c>
      <c r="BZ46" s="35">
        <f t="shared" si="32"/>
        <v>1058509.782193525</v>
      </c>
      <c r="CA46" s="35">
        <f t="shared" si="33"/>
        <v>31630.573688155808</v>
      </c>
      <c r="CB46" s="35">
        <f t="shared" si="34"/>
        <v>660575.28368968691</v>
      </c>
      <c r="CC46" s="35">
        <f t="shared" si="35"/>
        <v>109369.50844699248</v>
      </c>
      <c r="CD46" s="35">
        <f t="shared" si="36"/>
        <v>551205.77524269454</v>
      </c>
      <c r="CE46" s="35">
        <f t="shared" si="37"/>
        <v>366303.92481568205</v>
      </c>
      <c r="CF46" s="35">
        <f t="shared" si="38"/>
        <v>87994.095391091338</v>
      </c>
      <c r="CG46" s="35">
        <f t="shared" si="39"/>
        <v>23830.110651594336</v>
      </c>
      <c r="CH46" s="35">
        <f t="shared" si="40"/>
        <v>735076.32729908556</v>
      </c>
      <c r="CI46" s="35">
        <f t="shared" si="41"/>
        <v>211609.24885175383</v>
      </c>
      <c r="CK46" s="9">
        <v>101.23712999999999</v>
      </c>
      <c r="CL46" s="9">
        <v>104.24484</v>
      </c>
      <c r="CM46" s="9">
        <v>81.180000000000007</v>
      </c>
      <c r="CN46" s="9">
        <v>2.13</v>
      </c>
      <c r="CO46" s="9">
        <v>76.763999999999996</v>
      </c>
      <c r="CP46" s="9">
        <v>48.364096815410598</v>
      </c>
      <c r="CQ46" s="9">
        <v>20.402999999999999</v>
      </c>
      <c r="CR46" s="9">
        <v>19.399999999999999</v>
      </c>
    </row>
    <row r="47" spans="1:96">
      <c r="A47" s="1">
        <v>37316</v>
      </c>
      <c r="B47" s="5">
        <v>46923</v>
      </c>
      <c r="C47" s="5">
        <v>9165</v>
      </c>
      <c r="D47" s="5">
        <v>24090.599367563827</v>
      </c>
      <c r="E47" s="35">
        <f t="shared" si="2"/>
        <v>421.07396256766515</v>
      </c>
      <c r="F47" s="5">
        <v>92042.614645425696</v>
      </c>
      <c r="G47" s="5">
        <v>77344.287975557192</v>
      </c>
      <c r="H47" s="5">
        <v>95298</v>
      </c>
      <c r="I47" s="5">
        <v>63953</v>
      </c>
      <c r="J47" s="5">
        <v>12363</v>
      </c>
      <c r="K47" s="5">
        <v>32280.263593422071</v>
      </c>
      <c r="L47" s="35">
        <f t="shared" si="3"/>
        <v>4956.8572136573057</v>
      </c>
      <c r="M47" s="5">
        <v>121021.11988934156</v>
      </c>
      <c r="N47" s="5">
        <v>90096.240696420937</v>
      </c>
      <c r="O47" s="5">
        <v>144478</v>
      </c>
      <c r="P47" s="23">
        <f t="shared" si="4"/>
        <v>73.371069379075266</v>
      </c>
      <c r="Q47" s="23">
        <f t="shared" si="5"/>
        <v>74.13249211356468</v>
      </c>
      <c r="R47" s="23">
        <f t="shared" si="6"/>
        <v>74.629500152139101</v>
      </c>
      <c r="S47" s="23">
        <f t="shared" si="7"/>
        <v>76.055001581200855</v>
      </c>
      <c r="T47" s="23">
        <f t="shared" si="8"/>
        <v>85.846298777513468</v>
      </c>
      <c r="U47" s="23">
        <f t="shared" si="9"/>
        <v>65.960215396115672</v>
      </c>
      <c r="V47" s="9"/>
      <c r="W47" s="9">
        <v>4067.2002771633775</v>
      </c>
      <c r="X47" s="5">
        <v>6405.8288499453502</v>
      </c>
      <c r="Y47" s="5"/>
      <c r="Z47" s="9">
        <v>82.730362872451749</v>
      </c>
      <c r="AA47" s="9">
        <v>70</v>
      </c>
      <c r="AB47" s="9">
        <v>94</v>
      </c>
      <c r="AC47" s="9">
        <v>73</v>
      </c>
      <c r="AD47" s="23">
        <f t="shared" si="10"/>
        <v>77.333333333333329</v>
      </c>
      <c r="AE47" s="23"/>
      <c r="AF47" s="30">
        <v>87.320182257827</v>
      </c>
      <c r="AG47" s="30">
        <v>87.320182257827</v>
      </c>
      <c r="AH47" s="30">
        <f t="shared" si="11"/>
        <v>64.371085330950706</v>
      </c>
      <c r="AI47" s="30">
        <f t="shared" si="25"/>
        <v>1.4481021089403301</v>
      </c>
      <c r="AJ47" s="30">
        <f t="shared" si="22"/>
        <v>0.32417361721337912</v>
      </c>
      <c r="AK47" s="30">
        <f t="shared" si="23"/>
        <v>0.44261065266316679</v>
      </c>
      <c r="AL47" s="30">
        <f t="shared" si="24"/>
        <v>0.68131783906378418</v>
      </c>
      <c r="AM47" s="30"/>
      <c r="AN47" s="7">
        <v>2.7236666666666665</v>
      </c>
      <c r="AO47" s="7">
        <v>3.21</v>
      </c>
      <c r="AP47" s="7">
        <v>6.6366666666666667</v>
      </c>
      <c r="AQ47" s="37">
        <f t="shared" si="12"/>
        <v>3.9130000000000003</v>
      </c>
      <c r="AR47" s="99">
        <v>3.8001</v>
      </c>
      <c r="AS47" s="7">
        <v>124.09333333333332</v>
      </c>
      <c r="AT47" s="7"/>
      <c r="AU47" s="5">
        <v>6058</v>
      </c>
      <c r="AV47" s="5">
        <v>8327</v>
      </c>
      <c r="AW47" s="5">
        <v>2758</v>
      </c>
      <c r="AX47" s="5">
        <v>2615</v>
      </c>
      <c r="AY47" s="5">
        <v>2699</v>
      </c>
      <c r="AZ47" s="5">
        <v>9399</v>
      </c>
      <c r="BA47" s="5">
        <v>3713</v>
      </c>
      <c r="BB47" s="35">
        <f t="shared" si="13"/>
        <v>-1283</v>
      </c>
      <c r="BC47" s="23">
        <f t="shared" si="42"/>
        <v>-1.3463031753027346</v>
      </c>
      <c r="BD47" s="35">
        <f t="shared" si="14"/>
        <v>9184.3241621020388</v>
      </c>
      <c r="BE47" s="35">
        <f t="shared" si="15"/>
        <v>12624.276543054419</v>
      </c>
      <c r="BF47" s="35">
        <f t="shared" si="16"/>
        <v>4181.3083590421629</v>
      </c>
      <c r="BG47" s="35">
        <f t="shared" si="17"/>
        <v>3964.5110075762345</v>
      </c>
      <c r="BH47" s="35">
        <f t="shared" si="18"/>
        <v>4091.8605007450319</v>
      </c>
      <c r="BI47" s="35">
        <f t="shared" si="19"/>
        <v>14249.498646351443</v>
      </c>
      <c r="BJ47" s="35">
        <f t="shared" si="20"/>
        <v>5629.1508111397934</v>
      </c>
      <c r="BK47" s="35">
        <f t="shared" si="21"/>
        <v>-1945.1119016138809</v>
      </c>
      <c r="BM47" s="44">
        <v>0.17059556391324104</v>
      </c>
      <c r="BN47" s="43">
        <f t="shared" si="26"/>
        <v>74753.106208806174</v>
      </c>
      <c r="BO47" s="43">
        <v>438189.03899999999</v>
      </c>
      <c r="BP47" s="5">
        <v>705445.63899999997</v>
      </c>
      <c r="BQ47" s="5">
        <v>17443.203000000001</v>
      </c>
      <c r="BR47" s="5">
        <v>437992.21299999999</v>
      </c>
      <c r="BS47" s="35">
        <f t="shared" si="30"/>
        <v>74719.52856634339</v>
      </c>
      <c r="BT47" s="35">
        <f t="shared" si="31"/>
        <v>363272.68443365663</v>
      </c>
      <c r="BU47" s="5">
        <v>250010.223</v>
      </c>
      <c r="BV47" s="5">
        <v>58773.962999999996</v>
      </c>
      <c r="BW47" s="5">
        <v>18473.829000000002</v>
      </c>
      <c r="BX47" s="5">
        <v>490086.82500000001</v>
      </c>
      <c r="BY47" s="5">
        <v>138111.02199999994</v>
      </c>
      <c r="BZ47" s="35">
        <f t="shared" si="32"/>
        <v>1069501.7212474763</v>
      </c>
      <c r="CA47" s="35">
        <f t="shared" si="33"/>
        <v>26445.036443933772</v>
      </c>
      <c r="CB47" s="35">
        <f t="shared" si="34"/>
        <v>664024.8373503536</v>
      </c>
      <c r="CC47" s="35">
        <f t="shared" si="35"/>
        <v>113279.69158018175</v>
      </c>
      <c r="CD47" s="35">
        <f t="shared" si="36"/>
        <v>550745.14577017189</v>
      </c>
      <c r="CE47" s="35">
        <f t="shared" si="37"/>
        <v>379031.84745318897</v>
      </c>
      <c r="CF47" s="35">
        <f t="shared" si="38"/>
        <v>89105.171423471635</v>
      </c>
      <c r="CG47" s="35">
        <f t="shared" si="39"/>
        <v>28007.532857583585</v>
      </c>
      <c r="CH47" s="35">
        <f t="shared" si="40"/>
        <v>743003.67586255749</v>
      </c>
      <c r="CI47" s="35">
        <f t="shared" si="41"/>
        <v>209385.34110386358</v>
      </c>
      <c r="CK47" s="9">
        <v>103.59262</v>
      </c>
      <c r="CL47" s="9">
        <v>104.95455</v>
      </c>
      <c r="CM47" s="9">
        <v>80.748000000000005</v>
      </c>
      <c r="CN47" s="9">
        <v>1.73</v>
      </c>
      <c r="CO47" s="9">
        <v>77</v>
      </c>
      <c r="CP47" s="9">
        <v>50.416043425288301</v>
      </c>
      <c r="CQ47" s="9">
        <v>21.61</v>
      </c>
      <c r="CR47" s="9">
        <v>21.12</v>
      </c>
    </row>
    <row r="48" spans="1:96">
      <c r="A48" s="1">
        <v>37408</v>
      </c>
      <c r="B48" s="5">
        <v>44370</v>
      </c>
      <c r="C48" s="5">
        <v>11317</v>
      </c>
      <c r="D48" s="5">
        <v>26791.262295772376</v>
      </c>
      <c r="E48" s="35">
        <f t="shared" si="2"/>
        <v>5779.7574694009381</v>
      </c>
      <c r="F48" s="5">
        <v>97500.542452809183</v>
      </c>
      <c r="G48" s="5">
        <v>83694.5622179825</v>
      </c>
      <c r="H48" s="5">
        <v>102064</v>
      </c>
      <c r="I48" s="5">
        <v>60290</v>
      </c>
      <c r="J48" s="5">
        <v>14975</v>
      </c>
      <c r="K48" s="5">
        <v>36020.762098582272</v>
      </c>
      <c r="L48" s="35">
        <f t="shared" si="3"/>
        <v>9209.0170293575356</v>
      </c>
      <c r="M48" s="5">
        <v>126512.69390592458</v>
      </c>
      <c r="N48" s="5">
        <v>97119.473033864386</v>
      </c>
      <c r="O48" s="5">
        <v>149888</v>
      </c>
      <c r="P48" s="23">
        <f t="shared" si="4"/>
        <v>73.594294244484999</v>
      </c>
      <c r="Q48" s="23">
        <f t="shared" si="5"/>
        <v>75.572621035058432</v>
      </c>
      <c r="R48" s="23">
        <f t="shared" si="6"/>
        <v>74.377277811195569</v>
      </c>
      <c r="S48" s="23">
        <f t="shared" si="7"/>
        <v>77.067794102393421</v>
      </c>
      <c r="T48" s="23">
        <f t="shared" si="8"/>
        <v>86.17691138912916</v>
      </c>
      <c r="U48" s="23">
        <f t="shared" si="9"/>
        <v>68.0935098206661</v>
      </c>
      <c r="V48" s="9"/>
      <c r="W48" s="9">
        <v>4042.784343161396</v>
      </c>
      <c r="X48" s="5">
        <v>6366.9188809566604</v>
      </c>
      <c r="Y48" s="5"/>
      <c r="Z48" s="9">
        <v>83.078335105179576</v>
      </c>
      <c r="AA48" s="9">
        <v>70.666666666666671</v>
      </c>
      <c r="AB48" s="9">
        <v>94</v>
      </c>
      <c r="AC48" s="9">
        <v>73.666666666666671</v>
      </c>
      <c r="AD48" s="23">
        <f t="shared" si="10"/>
        <v>77.8</v>
      </c>
      <c r="AE48" s="23"/>
      <c r="AF48" s="30">
        <v>87.401759793514799</v>
      </c>
      <c r="AG48" s="30">
        <v>87.401759793514799</v>
      </c>
      <c r="AH48" s="30">
        <f t="shared" si="11"/>
        <v>65.784636351838657</v>
      </c>
      <c r="AI48" s="30">
        <f t="shared" si="25"/>
        <v>1.9742744602376128</v>
      </c>
      <c r="AJ48" s="30">
        <f t="shared" si="22"/>
        <v>0.35995451289387859</v>
      </c>
      <c r="AK48" s="30">
        <f t="shared" si="23"/>
        <v>0.50562640660165137</v>
      </c>
      <c r="AL48" s="30">
        <f t="shared" si="24"/>
        <v>1.1086935407420828</v>
      </c>
      <c r="AM48" s="30"/>
      <c r="AN48" s="7">
        <v>2.7170000000000001</v>
      </c>
      <c r="AO48" s="7">
        <v>3.21</v>
      </c>
      <c r="AP48" s="7">
        <v>6.6133333333333333</v>
      </c>
      <c r="AQ48" s="37">
        <f t="shared" si="12"/>
        <v>3.8963333333333332</v>
      </c>
      <c r="AR48" s="99">
        <v>3.8</v>
      </c>
      <c r="AS48" s="7">
        <v>121.23333333333333</v>
      </c>
      <c r="AT48" s="7"/>
      <c r="AU48" s="5">
        <v>4780</v>
      </c>
      <c r="AV48" s="5">
        <v>11847</v>
      </c>
      <c r="AW48" s="5">
        <v>2978</v>
      </c>
      <c r="AX48" s="5">
        <v>1410</v>
      </c>
      <c r="AY48" s="5">
        <v>3053</v>
      </c>
      <c r="AZ48" s="5">
        <v>11167</v>
      </c>
      <c r="BA48" s="5">
        <v>7993</v>
      </c>
      <c r="BB48" s="35">
        <f t="shared" si="13"/>
        <v>-4018</v>
      </c>
      <c r="BC48" s="23">
        <f t="shared" si="42"/>
        <v>-3.9367455714061763</v>
      </c>
      <c r="BD48" s="35">
        <f t="shared" si="14"/>
        <v>7019.7585828499768</v>
      </c>
      <c r="BE48" s="35">
        <f t="shared" si="15"/>
        <v>17398.133876783195</v>
      </c>
      <c r="BF48" s="35">
        <f t="shared" si="16"/>
        <v>4373.3977112400062</v>
      </c>
      <c r="BG48" s="35">
        <f t="shared" si="17"/>
        <v>2070.6819250666244</v>
      </c>
      <c r="BH48" s="35">
        <f t="shared" si="18"/>
        <v>4483.5403668286563</v>
      </c>
      <c r="BI48" s="35">
        <f t="shared" si="19"/>
        <v>16399.507132779432</v>
      </c>
      <c r="BJ48" s="35">
        <f t="shared" si="20"/>
        <v>11738.269948267754</v>
      </c>
      <c r="BK48" s="35">
        <f t="shared" si="21"/>
        <v>-5900.7092020692889</v>
      </c>
      <c r="BM48" s="44">
        <v>0.17541254594632757</v>
      </c>
      <c r="BN48" s="43">
        <f t="shared" si="26"/>
        <v>78094.61794542952</v>
      </c>
      <c r="BO48" s="43">
        <v>445205.43</v>
      </c>
      <c r="BP48" s="5">
        <v>711151.21399999992</v>
      </c>
      <c r="BQ48" s="5">
        <v>18446.417000000001</v>
      </c>
      <c r="BR48" s="5">
        <v>444522.48799999995</v>
      </c>
      <c r="BS48" s="35">
        <f t="shared" si="30"/>
        <v>77974.821350475846</v>
      </c>
      <c r="BT48" s="35">
        <f t="shared" si="31"/>
        <v>366547.66664952412</v>
      </c>
      <c r="BU48" s="5">
        <v>248182.30899999995</v>
      </c>
      <c r="BV48" s="5">
        <v>59422.464</v>
      </c>
      <c r="BW48" s="5">
        <v>18253.299000000003</v>
      </c>
      <c r="BX48" s="5">
        <v>490606.51499999996</v>
      </c>
      <c r="BY48" s="5">
        <v>142868.93599999993</v>
      </c>
      <c r="BZ48" s="35">
        <f t="shared" si="32"/>
        <v>1044374.4431340334</v>
      </c>
      <c r="CA48" s="35">
        <f t="shared" si="33"/>
        <v>27089.83139300831</v>
      </c>
      <c r="CB48" s="35">
        <f t="shared" si="34"/>
        <v>652811.83062925213</v>
      </c>
      <c r="CC48" s="35">
        <f t="shared" si="35"/>
        <v>114511.3852345599</v>
      </c>
      <c r="CD48" s="35">
        <f t="shared" si="36"/>
        <v>538300.44539469224</v>
      </c>
      <c r="CE48" s="35">
        <f t="shared" si="37"/>
        <v>364472.78111177293</v>
      </c>
      <c r="CF48" s="35">
        <f t="shared" si="38"/>
        <v>87265.973154412917</v>
      </c>
      <c r="CG48" s="35">
        <f t="shared" si="39"/>
        <v>26806.224334848725</v>
      </c>
      <c r="CH48" s="35">
        <f t="shared" si="40"/>
        <v>720489.39214923955</v>
      </c>
      <c r="CI48" s="35">
        <f t="shared" si="41"/>
        <v>209812.85349553209</v>
      </c>
      <c r="CK48" s="9">
        <v>106.35884</v>
      </c>
      <c r="CL48" s="9">
        <v>105.74760999999999</v>
      </c>
      <c r="CM48" s="9">
        <v>81.245999999999995</v>
      </c>
      <c r="CN48" s="9">
        <v>1.75</v>
      </c>
      <c r="CO48" s="9">
        <v>77.423000000000002</v>
      </c>
      <c r="CP48" s="9">
        <v>55.474174121803202</v>
      </c>
      <c r="CQ48" s="9">
        <v>26.27</v>
      </c>
      <c r="CR48" s="9">
        <v>25.11</v>
      </c>
    </row>
    <row r="49" spans="1:96">
      <c r="A49" s="1">
        <v>37500</v>
      </c>
      <c r="B49" s="5">
        <v>46099</v>
      </c>
      <c r="C49" s="5">
        <v>14135</v>
      </c>
      <c r="D49" s="5">
        <v>26078.091918052236</v>
      </c>
      <c r="E49" s="35">
        <f t="shared" si="2"/>
        <v>7003.9888476607739</v>
      </c>
      <c r="F49" s="5">
        <v>103839.73736996639</v>
      </c>
      <c r="G49" s="5">
        <v>87884.818135679394</v>
      </c>
      <c r="H49" s="5">
        <v>109271</v>
      </c>
      <c r="I49" s="5">
        <v>62207</v>
      </c>
      <c r="J49" s="5">
        <v>18749</v>
      </c>
      <c r="K49" s="5">
        <v>34942.709849218933</v>
      </c>
      <c r="L49" s="35">
        <f t="shared" si="3"/>
        <v>11396.80164262341</v>
      </c>
      <c r="M49" s="5">
        <v>133394.45875958924</v>
      </c>
      <c r="N49" s="5">
        <v>101679.97025143157</v>
      </c>
      <c r="O49" s="5">
        <v>159010</v>
      </c>
      <c r="P49" s="23">
        <f t="shared" si="4"/>
        <v>74.105808028035426</v>
      </c>
      <c r="Q49" s="23">
        <f t="shared" si="5"/>
        <v>75.39068750333351</v>
      </c>
      <c r="R49" s="23">
        <f t="shared" si="6"/>
        <v>74.630994649761419</v>
      </c>
      <c r="S49" s="23">
        <f t="shared" si="7"/>
        <v>77.844116116631213</v>
      </c>
      <c r="T49" s="23">
        <f t="shared" si="8"/>
        <v>86.43277325746665</v>
      </c>
      <c r="U49" s="23">
        <f t="shared" si="9"/>
        <v>68.719577385070124</v>
      </c>
      <c r="V49" s="9"/>
      <c r="W49" s="9">
        <v>4110.0259681085317</v>
      </c>
      <c r="X49" s="5">
        <v>6389.9592239346903</v>
      </c>
      <c r="Y49" s="5"/>
      <c r="Z49" s="9">
        <v>83.08894265516966</v>
      </c>
      <c r="AA49" s="9">
        <v>71</v>
      </c>
      <c r="AB49" s="9">
        <v>94</v>
      </c>
      <c r="AC49" s="9">
        <v>74</v>
      </c>
      <c r="AD49" s="23">
        <f t="shared" si="10"/>
        <v>78.033333333333346</v>
      </c>
      <c r="AE49" s="23"/>
      <c r="AF49" s="30">
        <v>87.344448031500605</v>
      </c>
      <c r="AG49" s="30">
        <v>87.344448031500605</v>
      </c>
      <c r="AH49" s="30">
        <f t="shared" si="11"/>
        <v>66.066921149845896</v>
      </c>
      <c r="AI49" s="30">
        <f t="shared" si="25"/>
        <v>2.0407521119244265</v>
      </c>
      <c r="AJ49" s="30">
        <f t="shared" si="22"/>
        <v>0.3796750780546887</v>
      </c>
      <c r="AK49" s="30">
        <f t="shared" si="23"/>
        <v>0.53713428357089699</v>
      </c>
      <c r="AL49" s="30">
        <f t="shared" si="24"/>
        <v>1.1239427502988408</v>
      </c>
      <c r="AM49" s="30"/>
      <c r="AN49" s="7">
        <v>2.7260000000000004</v>
      </c>
      <c r="AO49" s="7">
        <v>3.2</v>
      </c>
      <c r="AP49" s="7">
        <v>6.626666666666666</v>
      </c>
      <c r="AQ49" s="37">
        <f t="shared" si="12"/>
        <v>3.9006666666666656</v>
      </c>
      <c r="AR49" s="99">
        <v>3.8</v>
      </c>
      <c r="AS49" s="7">
        <v>118.13666666666667</v>
      </c>
      <c r="AT49" s="7"/>
      <c r="AU49" s="5">
        <v>6000</v>
      </c>
      <c r="AV49" s="5">
        <v>10308</v>
      </c>
      <c r="AW49" s="5">
        <v>3118</v>
      </c>
      <c r="AX49" s="5">
        <v>1412</v>
      </c>
      <c r="AY49" s="5">
        <v>1905</v>
      </c>
      <c r="AZ49" s="5">
        <v>12500</v>
      </c>
      <c r="BA49" s="5">
        <v>8747</v>
      </c>
      <c r="BB49" s="35">
        <f t="shared" si="13"/>
        <v>-5138</v>
      </c>
      <c r="BC49" s="23">
        <f t="shared" si="42"/>
        <v>-4.7020709977944737</v>
      </c>
      <c r="BD49" s="35">
        <f t="shared" si="14"/>
        <v>8731.1363490770636</v>
      </c>
      <c r="BE49" s="35">
        <f t="shared" si="15"/>
        <v>15000.092247714398</v>
      </c>
      <c r="BF49" s="35">
        <f t="shared" si="16"/>
        <v>4537.2805227370482</v>
      </c>
      <c r="BG49" s="35">
        <f t="shared" si="17"/>
        <v>2054.7274208161357</v>
      </c>
      <c r="BH49" s="35">
        <f t="shared" si="18"/>
        <v>2772.1357908319683</v>
      </c>
      <c r="BI49" s="35">
        <f t="shared" si="19"/>
        <v>18189.867393910554</v>
      </c>
      <c r="BJ49" s="35">
        <f t="shared" si="20"/>
        <v>12728.541607562847</v>
      </c>
      <c r="BK49" s="35">
        <f t="shared" si="21"/>
        <v>-7476.7630935929974</v>
      </c>
      <c r="BM49" s="44">
        <v>0.18115224456487281</v>
      </c>
      <c r="BN49" s="43">
        <f t="shared" si="26"/>
        <v>81425.285346607561</v>
      </c>
      <c r="BO49" s="43">
        <v>449485.37923000002</v>
      </c>
      <c r="BP49" s="5">
        <v>715544.2822299999</v>
      </c>
      <c r="BQ49" s="5">
        <v>22057.091</v>
      </c>
      <c r="BR49" s="5">
        <v>448760.92723000003</v>
      </c>
      <c r="BS49" s="35">
        <f t="shared" si="30"/>
        <v>81294.049240728054</v>
      </c>
      <c r="BT49" s="35">
        <f t="shared" si="31"/>
        <v>367466.877989272</v>
      </c>
      <c r="BU49" s="5">
        <v>244726.26399999985</v>
      </c>
      <c r="BV49" s="5">
        <v>61263.156000000003</v>
      </c>
      <c r="BW49" s="5">
        <v>19660.386999999999</v>
      </c>
      <c r="BX49" s="5">
        <v>493294.36800000002</v>
      </c>
      <c r="BY49" s="5">
        <v>141326.37122999993</v>
      </c>
      <c r="BZ49" s="35">
        <f t="shared" si="32"/>
        <v>1041252.4486587683</v>
      </c>
      <c r="CA49" s="35">
        <f t="shared" si="33"/>
        <v>32097.244830833431</v>
      </c>
      <c r="CB49" s="35">
        <f t="shared" si="34"/>
        <v>653032.14063056349</v>
      </c>
      <c r="CC49" s="35">
        <f t="shared" si="35"/>
        <v>118298.23804823024</v>
      </c>
      <c r="CD49" s="35">
        <f t="shared" si="36"/>
        <v>534733.90258233331</v>
      </c>
      <c r="CE49" s="35">
        <f t="shared" si="37"/>
        <v>356123.06319737143</v>
      </c>
      <c r="CF49" s="35">
        <f t="shared" si="38"/>
        <v>89149.494701796444</v>
      </c>
      <c r="CG49" s="35">
        <f t="shared" si="39"/>
        <v>28609.586595437031</v>
      </c>
      <c r="CH49" s="35">
        <f t="shared" si="40"/>
        <v>717836.73120663303</v>
      </c>
      <c r="CI49" s="35">
        <f t="shared" si="41"/>
        <v>205656.63615490193</v>
      </c>
      <c r="CK49" s="9">
        <v>108.13317000000001</v>
      </c>
      <c r="CL49" s="9">
        <v>106.52471</v>
      </c>
      <c r="CM49" s="9">
        <v>81.908000000000001</v>
      </c>
      <c r="CN49" s="9">
        <v>1.74</v>
      </c>
      <c r="CO49" s="9">
        <v>77.835999999999999</v>
      </c>
      <c r="CP49" s="9">
        <v>57.434429202186699</v>
      </c>
      <c r="CQ49" s="9">
        <v>28.33</v>
      </c>
      <c r="CR49" s="9">
        <v>26.89</v>
      </c>
    </row>
    <row r="50" spans="1:96">
      <c r="A50" s="1">
        <v>37591</v>
      </c>
      <c r="B50" s="5">
        <v>49761</v>
      </c>
      <c r="C50" s="5">
        <v>16911</v>
      </c>
      <c r="D50" s="5">
        <v>28081.469288022101</v>
      </c>
      <c r="E50" s="35">
        <f t="shared" si="2"/>
        <v>-3631.843933349679</v>
      </c>
      <c r="F50" s="5">
        <v>104961.79552152409</v>
      </c>
      <c r="G50" s="5">
        <v>85426.420876196513</v>
      </c>
      <c r="H50" s="5">
        <v>110657</v>
      </c>
      <c r="I50" s="5">
        <v>66606</v>
      </c>
      <c r="J50" s="5">
        <v>22250</v>
      </c>
      <c r="K50" s="5">
        <v>37207.177809278117</v>
      </c>
      <c r="L50" s="35">
        <f t="shared" si="3"/>
        <v>-329.31560975903994</v>
      </c>
      <c r="M50" s="5">
        <v>132953.58955814314</v>
      </c>
      <c r="N50" s="5">
        <v>98613.451757662217</v>
      </c>
      <c r="O50" s="5">
        <v>160074</v>
      </c>
      <c r="P50" s="23">
        <f t="shared" si="4"/>
        <v>74.709485631925048</v>
      </c>
      <c r="Q50" s="23">
        <f t="shared" si="5"/>
        <v>76.004494382022472</v>
      </c>
      <c r="R50" s="23">
        <f t="shared" si="6"/>
        <v>75.473257961047509</v>
      </c>
      <c r="S50" s="23">
        <f t="shared" si="7"/>
        <v>78.94619157734158</v>
      </c>
      <c r="T50" s="23">
        <f t="shared" si="8"/>
        <v>86.627553699395705</v>
      </c>
      <c r="U50" s="23">
        <f t="shared" si="9"/>
        <v>69.128652997988425</v>
      </c>
      <c r="V50" s="9"/>
      <c r="W50" s="9">
        <v>4267.566072405114</v>
      </c>
      <c r="X50" s="5">
        <v>6292.3726778319397</v>
      </c>
      <c r="Y50" s="5"/>
      <c r="Z50" s="9">
        <v>83.091229082584718</v>
      </c>
      <c r="AA50" s="9">
        <v>71</v>
      </c>
      <c r="AB50" s="9">
        <v>94</v>
      </c>
      <c r="AC50" s="9">
        <v>74</v>
      </c>
      <c r="AD50" s="23">
        <f t="shared" si="10"/>
        <v>78.033333333333346</v>
      </c>
      <c r="AE50" s="23"/>
      <c r="AF50" s="30">
        <v>87.274436781192705</v>
      </c>
      <c r="AG50" s="30">
        <v>87.274436781192705</v>
      </c>
      <c r="AH50" s="30">
        <f t="shared" si="11"/>
        <v>66.358398288152785</v>
      </c>
      <c r="AI50" s="30">
        <f t="shared" si="25"/>
        <v>1.7687300948625362</v>
      </c>
      <c r="AJ50" s="30">
        <f t="shared" si="22"/>
        <v>0.42399794495146637</v>
      </c>
      <c r="AK50" s="30">
        <f t="shared" si="23"/>
        <v>0.23512266213262301</v>
      </c>
      <c r="AL50" s="30">
        <f t="shared" si="24"/>
        <v>1.1096094877784468</v>
      </c>
      <c r="AM50" s="30"/>
      <c r="AN50" s="7">
        <v>2.7643333333333331</v>
      </c>
      <c r="AO50" s="7">
        <v>3.2</v>
      </c>
      <c r="AP50" s="7">
        <v>6.5466666666666669</v>
      </c>
      <c r="AQ50" s="37">
        <f t="shared" si="12"/>
        <v>3.7823333333333338</v>
      </c>
      <c r="AR50" s="99">
        <v>3.8</v>
      </c>
      <c r="AS50" s="7">
        <v>118.87666666666667</v>
      </c>
      <c r="AT50" s="7"/>
      <c r="AU50" s="5">
        <v>4508</v>
      </c>
      <c r="AV50" s="5">
        <v>15033</v>
      </c>
      <c r="AW50" s="5">
        <v>7800</v>
      </c>
      <c r="AX50" s="5">
        <v>3374</v>
      </c>
      <c r="AY50" s="5">
        <v>2012</v>
      </c>
      <c r="AZ50" s="5">
        <v>17153</v>
      </c>
      <c r="BA50" s="5">
        <v>14616</v>
      </c>
      <c r="BB50" s="35">
        <f t="shared" si="13"/>
        <v>-9814</v>
      </c>
      <c r="BC50" s="23">
        <f t="shared" si="42"/>
        <v>-8.8688469775974408</v>
      </c>
      <c r="BD50" s="35">
        <f t="shared" si="14"/>
        <v>6521.1743676405476</v>
      </c>
      <c r="BE50" s="35">
        <f t="shared" si="15"/>
        <v>21746.409553846574</v>
      </c>
      <c r="BF50" s="35">
        <f t="shared" si="16"/>
        <v>11283.309686689501</v>
      </c>
      <c r="BG50" s="35">
        <f t="shared" si="17"/>
        <v>4880.7547285756891</v>
      </c>
      <c r="BH50" s="35">
        <f t="shared" si="18"/>
        <v>2910.515267899907</v>
      </c>
      <c r="BI50" s="35">
        <f t="shared" si="19"/>
        <v>24813.155263562181</v>
      </c>
      <c r="BJ50" s="35">
        <f t="shared" si="20"/>
        <v>21143.186459058172</v>
      </c>
      <c r="BK50" s="35">
        <f t="shared" si="21"/>
        <v>-14196.718110919326</v>
      </c>
      <c r="BM50" s="44">
        <v>0.18610247471234315</v>
      </c>
      <c r="BN50" s="43">
        <f t="shared" si="26"/>
        <v>84154.475675381065</v>
      </c>
      <c r="BO50" s="43">
        <v>452194.28600000002</v>
      </c>
      <c r="BP50" s="5">
        <v>735189.59199999995</v>
      </c>
      <c r="BQ50" s="5">
        <v>19469.809999999998</v>
      </c>
      <c r="BR50" s="5">
        <v>451488.44</v>
      </c>
      <c r="BS50" s="35">
        <f t="shared" si="30"/>
        <v>84023.115988015255</v>
      </c>
      <c r="BT50" s="35">
        <f t="shared" si="31"/>
        <v>367465.32401198475</v>
      </c>
      <c r="BU50" s="5">
        <v>264231.34199999989</v>
      </c>
      <c r="BV50" s="5">
        <v>63195.223999999995</v>
      </c>
      <c r="BW50" s="5">
        <v>24392.476999999999</v>
      </c>
      <c r="BX50" s="5">
        <v>505986.70600000006</v>
      </c>
      <c r="BY50" s="5">
        <v>141615.18499999988</v>
      </c>
      <c r="BZ50" s="35">
        <f t="shared" si="32"/>
        <v>1063509.2108931926</v>
      </c>
      <c r="CA50" s="35">
        <f t="shared" si="33"/>
        <v>28164.602021923598</v>
      </c>
      <c r="CB50" s="35">
        <f t="shared" si="34"/>
        <v>653113.31903593987</v>
      </c>
      <c r="CC50" s="35">
        <f t="shared" si="35"/>
        <v>121546.00494018053</v>
      </c>
      <c r="CD50" s="35">
        <f t="shared" si="36"/>
        <v>531567.31409575942</v>
      </c>
      <c r="CE50" s="35">
        <f t="shared" si="37"/>
        <v>382231.28983532882</v>
      </c>
      <c r="CF50" s="35">
        <f t="shared" si="38"/>
        <v>91416.831168168297</v>
      </c>
      <c r="CG50" s="35">
        <f t="shared" si="39"/>
        <v>35285.624617493697</v>
      </c>
      <c r="CH50" s="35">
        <f t="shared" si="40"/>
        <v>731949.32065973245</v>
      </c>
      <c r="CI50" s="35">
        <f t="shared" si="41"/>
        <v>204857.434447798</v>
      </c>
      <c r="CK50" s="9">
        <v>108.54131</v>
      </c>
      <c r="CL50" s="9">
        <v>107.19246</v>
      </c>
      <c r="CM50" s="9">
        <v>82.108999999999995</v>
      </c>
      <c r="CN50" s="9">
        <v>1.44</v>
      </c>
      <c r="CO50" s="9">
        <v>78.113</v>
      </c>
      <c r="CP50" s="9">
        <v>60.219800853779503</v>
      </c>
      <c r="CQ50" s="9">
        <v>28.18</v>
      </c>
      <c r="CR50" s="9">
        <v>26.74</v>
      </c>
    </row>
    <row r="51" spans="1:96">
      <c r="A51" s="1">
        <v>37681</v>
      </c>
      <c r="B51" s="5">
        <v>50800</v>
      </c>
      <c r="C51" s="5">
        <v>11077</v>
      </c>
      <c r="D51" s="5">
        <v>25446.978485712392</v>
      </c>
      <c r="E51" s="35">
        <f t="shared" si="2"/>
        <v>-180.9110371278075</v>
      </c>
      <c r="F51" s="5">
        <v>99659.544383443834</v>
      </c>
      <c r="G51" s="5">
        <v>78660.611832028415</v>
      </c>
      <c r="H51" s="5">
        <v>108142</v>
      </c>
      <c r="I51" s="5">
        <v>68313</v>
      </c>
      <c r="J51" s="5">
        <v>14766</v>
      </c>
      <c r="K51" s="5">
        <v>33524.228597606103</v>
      </c>
      <c r="L51" s="35">
        <f t="shared" si="3"/>
        <v>2911.1745047725126</v>
      </c>
      <c r="M51" s="5">
        <v>125634.16254632588</v>
      </c>
      <c r="N51" s="5">
        <v>91599.565648704491</v>
      </c>
      <c r="O51" s="5">
        <v>153549</v>
      </c>
      <c r="P51" s="23">
        <f t="shared" si="4"/>
        <v>74.363591117356876</v>
      </c>
      <c r="Q51" s="23">
        <f t="shared" si="5"/>
        <v>75.016930786942979</v>
      </c>
      <c r="R51" s="23">
        <f t="shared" si="6"/>
        <v>75.906231254876687</v>
      </c>
      <c r="S51" s="23">
        <f t="shared" si="7"/>
        <v>79.325194965736912</v>
      </c>
      <c r="T51" s="23">
        <f t="shared" si="8"/>
        <v>85.874437585983159</v>
      </c>
      <c r="U51" s="23">
        <f t="shared" si="9"/>
        <v>70.428332323883581</v>
      </c>
      <c r="V51" s="9"/>
      <c r="W51" s="9">
        <v>4240.8197701581248</v>
      </c>
      <c r="X51" s="5">
        <v>6193.88144205353</v>
      </c>
      <c r="Y51" s="5"/>
      <c r="Z51" s="9">
        <v>83.804267544571417</v>
      </c>
      <c r="AA51" s="9">
        <v>71.333333333333329</v>
      </c>
      <c r="AB51" s="9">
        <v>94</v>
      </c>
      <c r="AC51" s="9">
        <v>74.333333333333329</v>
      </c>
      <c r="AD51" s="23">
        <f t="shared" si="10"/>
        <v>78.266666666666666</v>
      </c>
      <c r="AE51" s="23"/>
      <c r="AF51" s="30">
        <v>87.647997304886303</v>
      </c>
      <c r="AG51" s="30">
        <v>87.647997304886303</v>
      </c>
      <c r="AH51" s="30">
        <f t="shared" si="11"/>
        <v>68.429348503311829</v>
      </c>
      <c r="AI51" s="30">
        <f t="shared" si="25"/>
        <v>1.298078039105599</v>
      </c>
      <c r="AJ51" s="30">
        <f t="shared" si="22"/>
        <v>0.30033381844429385</v>
      </c>
      <c r="AK51" s="30">
        <f t="shared" si="23"/>
        <v>0.12068965517241459</v>
      </c>
      <c r="AL51" s="30">
        <f t="shared" si="24"/>
        <v>0.8770545654888906</v>
      </c>
      <c r="AM51" s="30"/>
      <c r="AN51" s="7">
        <v>2.7753333333333337</v>
      </c>
      <c r="AO51" s="7">
        <v>3.2</v>
      </c>
      <c r="AP51" s="7">
        <v>6.5333333333333341</v>
      </c>
      <c r="AQ51" s="37">
        <f t="shared" si="12"/>
        <v>3.7580000000000005</v>
      </c>
      <c r="AR51" s="99">
        <v>3.8</v>
      </c>
      <c r="AS51" s="7">
        <v>116.57333333333334</v>
      </c>
      <c r="AT51" s="7"/>
      <c r="AU51" s="5">
        <v>5547</v>
      </c>
      <c r="AV51" s="5">
        <v>6898</v>
      </c>
      <c r="AW51" s="5">
        <v>1275</v>
      </c>
      <c r="AX51" s="5">
        <v>1866</v>
      </c>
      <c r="AY51" s="5">
        <v>1377</v>
      </c>
      <c r="AZ51" s="5">
        <v>9509</v>
      </c>
      <c r="BA51" s="5">
        <v>7775</v>
      </c>
      <c r="BB51" s="35">
        <f t="shared" si="13"/>
        <v>-6807</v>
      </c>
      <c r="BC51" s="23">
        <f t="shared" si="42"/>
        <v>-6.2945016737252875</v>
      </c>
      <c r="BD51" s="35">
        <f t="shared" si="14"/>
        <v>7876.0916480183469</v>
      </c>
      <c r="BE51" s="35">
        <f t="shared" si="15"/>
        <v>9794.3537386029475</v>
      </c>
      <c r="BF51" s="35">
        <f t="shared" si="16"/>
        <v>1810.3509737197389</v>
      </c>
      <c r="BG51" s="35">
        <f t="shared" si="17"/>
        <v>2649.5018956557119</v>
      </c>
      <c r="BH51" s="35">
        <f t="shared" si="18"/>
        <v>1955.179051617318</v>
      </c>
      <c r="BI51" s="35">
        <f t="shared" si="19"/>
        <v>13501.668556157645</v>
      </c>
      <c r="BJ51" s="35">
        <f t="shared" si="20"/>
        <v>11039.591231898799</v>
      </c>
      <c r="BK51" s="35">
        <f t="shared" si="21"/>
        <v>-9665.144374988442</v>
      </c>
      <c r="BM51" s="44">
        <v>0.18864433453721347</v>
      </c>
      <c r="BN51" s="43">
        <f t="shared" si="26"/>
        <v>85534.114728178945</v>
      </c>
      <c r="BO51" s="43">
        <v>453414.70199999999</v>
      </c>
      <c r="BP51" s="5">
        <v>757145.89100000006</v>
      </c>
      <c r="BQ51" s="5">
        <v>20759.545999999998</v>
      </c>
      <c r="BR51" s="5">
        <v>452531.19699999999</v>
      </c>
      <c r="BS51" s="35">
        <f t="shared" si="30"/>
        <v>85367.446515393647</v>
      </c>
      <c r="BT51" s="35">
        <f t="shared" si="31"/>
        <v>367163.75048460637</v>
      </c>
      <c r="BU51" s="5">
        <v>283855.1480000001</v>
      </c>
      <c r="BV51" s="5">
        <v>64390.09</v>
      </c>
      <c r="BW51" s="5">
        <v>25243.758000000002</v>
      </c>
      <c r="BX51" s="5">
        <v>518845.66700000002</v>
      </c>
      <c r="BY51" s="5">
        <v>148666.37600000005</v>
      </c>
      <c r="BZ51" s="35">
        <f t="shared" si="32"/>
        <v>1075058.66746647</v>
      </c>
      <c r="CA51" s="35">
        <f t="shared" si="33"/>
        <v>29476.128874572321</v>
      </c>
      <c r="CB51" s="35">
        <f t="shared" si="34"/>
        <v>642541.40637451678</v>
      </c>
      <c r="CC51" s="35">
        <f t="shared" si="35"/>
        <v>121211.79601812598</v>
      </c>
      <c r="CD51" s="35">
        <f t="shared" si="36"/>
        <v>521329.61035639094</v>
      </c>
      <c r="CE51" s="35">
        <f t="shared" si="37"/>
        <v>403041.13221738097</v>
      </c>
      <c r="CF51" s="35">
        <f t="shared" si="38"/>
        <v>91426.40167011891</v>
      </c>
      <c r="CG51" s="35">
        <f t="shared" si="39"/>
        <v>35843.185784819965</v>
      </c>
      <c r="CH51" s="35">
        <f t="shared" si="40"/>
        <v>736700.20271664113</v>
      </c>
      <c r="CI51" s="35">
        <f t="shared" si="41"/>
        <v>211088.87729489012</v>
      </c>
      <c r="CK51" s="9">
        <v>109.39251</v>
      </c>
      <c r="CL51" s="9">
        <v>108.0057</v>
      </c>
      <c r="CM51" s="9">
        <v>82.456999999999994</v>
      </c>
      <c r="CN51" s="9">
        <v>1.25</v>
      </c>
      <c r="CO51" s="9">
        <v>78.353999999999999</v>
      </c>
      <c r="CP51" s="9">
        <v>68.041979458432706</v>
      </c>
      <c r="CQ51" s="9">
        <v>34.119999999999997</v>
      </c>
      <c r="CR51" s="9">
        <v>31.5</v>
      </c>
    </row>
    <row r="52" spans="1:96">
      <c r="A52" s="1">
        <v>37773</v>
      </c>
      <c r="B52" s="5">
        <v>47699</v>
      </c>
      <c r="C52" s="5">
        <v>12239</v>
      </c>
      <c r="D52" s="5">
        <v>27282.616582298964</v>
      </c>
      <c r="E52" s="35">
        <f t="shared" si="2"/>
        <v>5114.0704906530736</v>
      </c>
      <c r="F52" s="5">
        <v>101865.0820098968</v>
      </c>
      <c r="G52" s="5">
        <v>83149.769082848827</v>
      </c>
      <c r="H52" s="5">
        <v>111050</v>
      </c>
      <c r="I52" s="5">
        <v>65273</v>
      </c>
      <c r="J52" s="5">
        <v>16119</v>
      </c>
      <c r="K52" s="5">
        <v>36297.86856826963</v>
      </c>
      <c r="L52" s="35">
        <f t="shared" si="3"/>
        <v>7859.7547064249666</v>
      </c>
      <c r="M52" s="5">
        <v>129649.6458041578</v>
      </c>
      <c r="N52" s="5">
        <v>96534.269078852391</v>
      </c>
      <c r="O52" s="5">
        <v>158665</v>
      </c>
      <c r="P52" s="23">
        <f t="shared" si="4"/>
        <v>73.076157063410591</v>
      </c>
      <c r="Q52" s="23">
        <f t="shared" si="5"/>
        <v>75.929027855326012</v>
      </c>
      <c r="R52" s="23">
        <f t="shared" si="6"/>
        <v>75.163136730701879</v>
      </c>
      <c r="S52" s="23">
        <f t="shared" si="7"/>
        <v>78.569502737993631</v>
      </c>
      <c r="T52" s="23">
        <f t="shared" si="8"/>
        <v>86.134975564925384</v>
      </c>
      <c r="U52" s="23">
        <f t="shared" si="9"/>
        <v>69.990230989821328</v>
      </c>
      <c r="V52" s="9"/>
      <c r="W52" s="9">
        <v>4172.6001436777096</v>
      </c>
      <c r="X52" s="5">
        <v>6292.9789989014098</v>
      </c>
      <c r="Y52" s="5"/>
      <c r="Z52" s="9">
        <v>83.829028154977109</v>
      </c>
      <c r="AA52" s="9">
        <v>72</v>
      </c>
      <c r="AB52" s="9">
        <v>94</v>
      </c>
      <c r="AC52" s="9">
        <v>75</v>
      </c>
      <c r="AD52" s="23">
        <f t="shared" si="10"/>
        <v>78.733333333333334</v>
      </c>
      <c r="AE52" s="23"/>
      <c r="AF52" s="30">
        <v>87.840834060715196</v>
      </c>
      <c r="AG52" s="30">
        <v>87.840834060715196</v>
      </c>
      <c r="AH52" s="30">
        <f t="shared" si="11"/>
        <v>67.781804532024736</v>
      </c>
      <c r="AI52" s="30">
        <f t="shared" si="25"/>
        <v>0.90359664628225644</v>
      </c>
      <c r="AJ52" s="30">
        <f t="shared" si="22"/>
        <v>0.40189055070534607</v>
      </c>
      <c r="AK52" s="30">
        <f t="shared" si="23"/>
        <v>0.11996572407883432</v>
      </c>
      <c r="AL52" s="30">
        <f t="shared" si="24"/>
        <v>0.38174037149807605</v>
      </c>
      <c r="AM52" s="30"/>
      <c r="AN52" s="7">
        <v>2.7610000000000006</v>
      </c>
      <c r="AO52" s="7">
        <v>3.06666667</v>
      </c>
      <c r="AP52" s="7">
        <v>6.336666666666666</v>
      </c>
      <c r="AQ52" s="37">
        <f t="shared" si="12"/>
        <v>3.5756666666666654</v>
      </c>
      <c r="AR52" s="99">
        <v>3.8</v>
      </c>
      <c r="AS52" s="7">
        <v>114.92999999999999</v>
      </c>
      <c r="AT52" s="7"/>
      <c r="AU52" s="5">
        <v>10788</v>
      </c>
      <c r="AV52" s="5">
        <v>7124</v>
      </c>
      <c r="AW52" s="5">
        <v>3290</v>
      </c>
      <c r="AX52" s="5">
        <v>2728</v>
      </c>
      <c r="AY52" s="5">
        <v>3516</v>
      </c>
      <c r="AZ52" s="5">
        <v>15984</v>
      </c>
      <c r="BA52" s="5">
        <v>8954</v>
      </c>
      <c r="BB52" s="35">
        <f t="shared" si="13"/>
        <v>-9980</v>
      </c>
      <c r="BC52" s="23">
        <f t="shared" si="42"/>
        <v>-8.9869428185502027</v>
      </c>
      <c r="BD52" s="35">
        <f t="shared" si="14"/>
        <v>15413.579648806843</v>
      </c>
      <c r="BE52" s="35">
        <f t="shared" si="15"/>
        <v>10178.563349842412</v>
      </c>
      <c r="BF52" s="35">
        <f t="shared" si="16"/>
        <v>4700.656010805943</v>
      </c>
      <c r="BG52" s="35">
        <f t="shared" si="17"/>
        <v>3897.6868077442587</v>
      </c>
      <c r="BH52" s="35">
        <f t="shared" si="18"/>
        <v>5023.5582170193602</v>
      </c>
      <c r="BI52" s="35">
        <f t="shared" si="19"/>
        <v>22837.472850067537</v>
      </c>
      <c r="BJ52" s="35">
        <f t="shared" si="20"/>
        <v>12793.213957676722</v>
      </c>
      <c r="BK52" s="35">
        <f t="shared" si="21"/>
        <v>-14259.132823052681</v>
      </c>
      <c r="BM52" s="44">
        <v>0.18911066923918052</v>
      </c>
      <c r="BN52" s="43">
        <f t="shared" si="26"/>
        <v>87709.309781198273</v>
      </c>
      <c r="BO52" s="43">
        <v>463798.84399999998</v>
      </c>
      <c r="BP52" s="5">
        <v>774679.46299999999</v>
      </c>
      <c r="BQ52" s="5">
        <v>22908.177</v>
      </c>
      <c r="BR52" s="5">
        <v>462944.18300000002</v>
      </c>
      <c r="BS52" s="35">
        <f t="shared" si="30"/>
        <v>87547.684267515666</v>
      </c>
      <c r="BT52" s="35">
        <f t="shared" si="31"/>
        <v>375396.49873248435</v>
      </c>
      <c r="BU52" s="5">
        <v>288827.10299999994</v>
      </c>
      <c r="BV52" s="5">
        <v>66079.201000000001</v>
      </c>
      <c r="BW52" s="5">
        <v>29097.633000000002</v>
      </c>
      <c r="BX52" s="5">
        <v>527683.02299999993</v>
      </c>
      <c r="BY52" s="5">
        <v>151819.60600000003</v>
      </c>
      <c r="BZ52" s="35">
        <f t="shared" si="32"/>
        <v>1106839.4146501124</v>
      </c>
      <c r="CA52" s="35">
        <f t="shared" si="33"/>
        <v>32730.534927555153</v>
      </c>
      <c r="CB52" s="35">
        <f t="shared" si="34"/>
        <v>661441.14178923902</v>
      </c>
      <c r="CC52" s="35">
        <f t="shared" si="35"/>
        <v>125085.5769860907</v>
      </c>
      <c r="CD52" s="35">
        <f t="shared" si="36"/>
        <v>536355.56480314839</v>
      </c>
      <c r="CE52" s="35">
        <f t="shared" si="37"/>
        <v>412667.73793331825</v>
      </c>
      <c r="CF52" s="35">
        <f t="shared" si="38"/>
        <v>94412.034458937414</v>
      </c>
      <c r="CG52" s="35">
        <f t="shared" si="39"/>
        <v>41573.84907649707</v>
      </c>
      <c r="CH52" s="35">
        <f t="shared" si="40"/>
        <v>753938.10755781154</v>
      </c>
      <c r="CI52" s="35">
        <f t="shared" si="41"/>
        <v>216915.4235568663</v>
      </c>
      <c r="CK52" s="9">
        <v>108.92281</v>
      </c>
      <c r="CL52" s="9">
        <v>108.88966000000001</v>
      </c>
      <c r="CM52" s="9">
        <v>82.58</v>
      </c>
      <c r="CN52" s="9">
        <v>1.25</v>
      </c>
      <c r="CO52" s="9">
        <v>78.650999999999996</v>
      </c>
      <c r="CP52" s="9">
        <v>64.145845119239496</v>
      </c>
      <c r="CQ52" s="9">
        <v>29.036999999999999</v>
      </c>
      <c r="CR52" s="9">
        <v>26.17</v>
      </c>
    </row>
    <row r="53" spans="1:96">
      <c r="A53" s="1">
        <v>37865</v>
      </c>
      <c r="B53" s="5">
        <v>50022</v>
      </c>
      <c r="C53" s="5">
        <v>14311</v>
      </c>
      <c r="D53" s="5">
        <v>27343.940926670442</v>
      </c>
      <c r="E53" s="35">
        <f t="shared" si="2"/>
        <v>4295.9124952621787</v>
      </c>
      <c r="F53" s="5">
        <v>108588.28906870216</v>
      </c>
      <c r="G53" s="5">
        <v>88649.142490634782</v>
      </c>
      <c r="H53" s="5">
        <v>115912</v>
      </c>
      <c r="I53" s="5">
        <v>67313</v>
      </c>
      <c r="J53" s="5">
        <v>18809</v>
      </c>
      <c r="K53" s="5">
        <v>36062.898520547198</v>
      </c>
      <c r="L53" s="35">
        <f t="shared" si="3"/>
        <v>9082.4094781007152</v>
      </c>
      <c r="M53" s="5">
        <v>137667.33597858626</v>
      </c>
      <c r="N53" s="5">
        <v>102599.64397723417</v>
      </c>
      <c r="O53" s="5">
        <v>166335</v>
      </c>
      <c r="P53" s="23">
        <f t="shared" si="4"/>
        <v>74.312539925423025</v>
      </c>
      <c r="Q53" s="23">
        <f t="shared" si="5"/>
        <v>76.08591631665692</v>
      </c>
      <c r="R53" s="23">
        <f t="shared" si="6"/>
        <v>75.82291509677448</v>
      </c>
      <c r="S53" s="23">
        <f t="shared" si="7"/>
        <v>78.877308329401203</v>
      </c>
      <c r="T53" s="23">
        <f t="shared" si="8"/>
        <v>86.402972811782021</v>
      </c>
      <c r="U53" s="23">
        <f t="shared" si="9"/>
        <v>69.685874891033151</v>
      </c>
      <c r="V53" s="9"/>
      <c r="W53" s="9">
        <v>4241.3570575021913</v>
      </c>
      <c r="X53" s="5">
        <v>6331.9465076999204</v>
      </c>
      <c r="Y53" s="5"/>
      <c r="Z53" s="9">
        <v>83.946738544742786</v>
      </c>
      <c r="AA53" s="9">
        <v>72</v>
      </c>
      <c r="AB53" s="9">
        <v>94</v>
      </c>
      <c r="AC53" s="9">
        <v>75</v>
      </c>
      <c r="AD53" s="23">
        <f t="shared" si="10"/>
        <v>78.733333333333334</v>
      </c>
      <c r="AE53" s="23"/>
      <c r="AF53" s="30">
        <v>87.742647744191999</v>
      </c>
      <c r="AG53" s="30">
        <v>87.742647744191999</v>
      </c>
      <c r="AH53" s="30">
        <f t="shared" si="11"/>
        <v>68.763101746945949</v>
      </c>
      <c r="AI53" s="30">
        <f t="shared" si="25"/>
        <v>1.0323827240564354</v>
      </c>
      <c r="AJ53" s="30">
        <f t="shared" si="22"/>
        <v>0.36471667900199733</v>
      </c>
      <c r="AK53" s="30">
        <f t="shared" si="23"/>
        <v>8.9705254164884618E-2</v>
      </c>
      <c r="AL53" s="30">
        <f t="shared" si="24"/>
        <v>0.57796079088955343</v>
      </c>
      <c r="AM53" s="30"/>
      <c r="AN53" s="7">
        <v>2.7266666666666666</v>
      </c>
      <c r="AO53" s="7">
        <v>3</v>
      </c>
      <c r="AP53" s="7">
        <v>6.1933333333333325</v>
      </c>
      <c r="AQ53" s="37">
        <f t="shared" si="12"/>
        <v>3.4666666666666659</v>
      </c>
      <c r="AR53" s="99">
        <v>3.8</v>
      </c>
      <c r="AS53" s="7">
        <v>114.67</v>
      </c>
      <c r="AT53" s="7"/>
      <c r="AU53" s="5">
        <v>5669</v>
      </c>
      <c r="AV53" s="5">
        <v>10900</v>
      </c>
      <c r="AW53" s="5">
        <v>6723</v>
      </c>
      <c r="AX53" s="5">
        <v>2501</v>
      </c>
      <c r="AY53" s="5">
        <v>2443</v>
      </c>
      <c r="AZ53" s="5">
        <v>12864</v>
      </c>
      <c r="BA53" s="5">
        <v>7836</v>
      </c>
      <c r="BB53" s="35">
        <f t="shared" si="13"/>
        <v>-2352</v>
      </c>
      <c r="BC53" s="23">
        <f t="shared" si="42"/>
        <v>-2.0291255435157707</v>
      </c>
      <c r="BD53" s="35">
        <f t="shared" si="14"/>
        <v>8135.0776019739114</v>
      </c>
      <c r="BE53" s="35">
        <f t="shared" si="15"/>
        <v>15641.620367175099</v>
      </c>
      <c r="BF53" s="35">
        <f t="shared" si="16"/>
        <v>9647.5792411484581</v>
      </c>
      <c r="BG53" s="35">
        <f t="shared" si="17"/>
        <v>3588.9626181931121</v>
      </c>
      <c r="BH53" s="35">
        <f t="shared" si="18"/>
        <v>3505.7319777072266</v>
      </c>
      <c r="BI53" s="35">
        <f t="shared" si="19"/>
        <v>18459.982055352339</v>
      </c>
      <c r="BJ53" s="35">
        <f t="shared" si="20"/>
        <v>11244.74653185175</v>
      </c>
      <c r="BK53" s="35">
        <f t="shared" si="21"/>
        <v>-3375.1459728069567</v>
      </c>
      <c r="BM53" s="44">
        <v>0.19232235358017918</v>
      </c>
      <c r="BN53" s="43">
        <f t="shared" si="26"/>
        <v>90862.049168880563</v>
      </c>
      <c r="BO53" s="43">
        <v>472446.63699999999</v>
      </c>
      <c r="BP53" s="5">
        <v>796025.49200000009</v>
      </c>
      <c r="BQ53" s="5">
        <v>20565.036</v>
      </c>
      <c r="BR53" s="5">
        <v>471622.55700000003</v>
      </c>
      <c r="BS53" s="35">
        <f t="shared" si="30"/>
        <v>90703.560163742222</v>
      </c>
      <c r="BT53" s="35">
        <f t="shared" si="31"/>
        <v>380918.99683625781</v>
      </c>
      <c r="BU53" s="5">
        <v>303837.89900000009</v>
      </c>
      <c r="BV53" s="5">
        <v>68311.770999999993</v>
      </c>
      <c r="BW53" s="5">
        <v>30426.16</v>
      </c>
      <c r="BX53" s="5">
        <v>539033.91099999996</v>
      </c>
      <c r="BY53" s="5">
        <v>158253.65000000014</v>
      </c>
      <c r="BZ53" s="35">
        <f t="shared" si="32"/>
        <v>1142305.371418145</v>
      </c>
      <c r="CA53" s="35">
        <f t="shared" si="33"/>
        <v>29511.053756815516</v>
      </c>
      <c r="CB53" s="35">
        <f t="shared" si="34"/>
        <v>676783.57735691743</v>
      </c>
      <c r="CC53" s="35">
        <f t="shared" si="35"/>
        <v>130160.61046169564</v>
      </c>
      <c r="CD53" s="35">
        <f t="shared" si="36"/>
        <v>546622.96689522185</v>
      </c>
      <c r="CE53" s="35">
        <f t="shared" si="37"/>
        <v>436010.74030441215</v>
      </c>
      <c r="CF53" s="35">
        <f t="shared" si="38"/>
        <v>98028.145742330395</v>
      </c>
      <c r="CG53" s="35">
        <f t="shared" si="39"/>
        <v>43661.875591828291</v>
      </c>
      <c r="CH53" s="35">
        <f t="shared" si="40"/>
        <v>773519.61476106872</v>
      </c>
      <c r="CI53" s="35">
        <f t="shared" si="41"/>
        <v>227095.73532291761</v>
      </c>
      <c r="CK53" s="9">
        <v>111.26990000000001</v>
      </c>
      <c r="CL53" s="9">
        <v>110.14588000000001</v>
      </c>
      <c r="CM53" s="9">
        <v>82.765000000000001</v>
      </c>
      <c r="CN53" s="9">
        <v>1.02</v>
      </c>
      <c r="CO53" s="9">
        <v>79.010999999999996</v>
      </c>
      <c r="CP53" s="9">
        <v>65.238323229038201</v>
      </c>
      <c r="CQ53" s="9">
        <v>30.213000000000001</v>
      </c>
      <c r="CR53" s="9">
        <v>28.43</v>
      </c>
    </row>
    <row r="54" spans="1:96">
      <c r="A54" s="1">
        <v>37956</v>
      </c>
      <c r="B54" s="5">
        <v>54028</v>
      </c>
      <c r="C54" s="5">
        <v>18723</v>
      </c>
      <c r="D54" s="5">
        <v>29511.918968661408</v>
      </c>
      <c r="E54" s="35">
        <f t="shared" si="2"/>
        <v>-1365.552234064191</v>
      </c>
      <c r="F54" s="5">
        <v>119743.99447990216</v>
      </c>
      <c r="G54" s="5">
        <v>99722.361214499382</v>
      </c>
      <c r="H54" s="5">
        <v>120919</v>
      </c>
      <c r="I54" s="5">
        <v>72682</v>
      </c>
      <c r="J54" s="5">
        <v>24532</v>
      </c>
      <c r="K54" s="5">
        <v>38591.422750943922</v>
      </c>
      <c r="L54" s="35">
        <f t="shared" si="3"/>
        <v>1684.3759978161979</v>
      </c>
      <c r="M54" s="5">
        <v>147271.48082163464</v>
      </c>
      <c r="N54" s="5">
        <v>114342.27957039476</v>
      </c>
      <c r="O54" s="5">
        <v>170419</v>
      </c>
      <c r="P54" s="23">
        <f t="shared" si="4"/>
        <v>74.334773396439275</v>
      </c>
      <c r="Q54" s="23">
        <f t="shared" si="5"/>
        <v>76.320723952388718</v>
      </c>
      <c r="R54" s="23">
        <f t="shared" si="6"/>
        <v>76.472741518553022</v>
      </c>
      <c r="S54" s="23">
        <f t="shared" si="7"/>
        <v>81.308338730516382</v>
      </c>
      <c r="T54" s="23">
        <f t="shared" si="8"/>
        <v>87.21389987078696</v>
      </c>
      <c r="U54" s="23">
        <f t="shared" si="9"/>
        <v>70.953942928898769</v>
      </c>
      <c r="V54" s="9"/>
      <c r="W54" s="9">
        <v>4489.5805672537999</v>
      </c>
      <c r="X54" s="5">
        <v>6486.6428780966899</v>
      </c>
      <c r="Y54" s="5"/>
      <c r="Z54" s="9">
        <v>84.053948721979836</v>
      </c>
      <c r="AA54" s="9">
        <v>72</v>
      </c>
      <c r="AB54" s="9">
        <v>94</v>
      </c>
      <c r="AC54" s="9">
        <v>75</v>
      </c>
      <c r="AD54" s="23">
        <f t="shared" si="10"/>
        <v>78.733333333333334</v>
      </c>
      <c r="AE54" s="23"/>
      <c r="AF54" s="30">
        <v>87.684038851931206</v>
      </c>
      <c r="AG54" s="30">
        <v>87.684038851931206</v>
      </c>
      <c r="AH54" s="30">
        <f t="shared" si="11"/>
        <v>69.533588202174315</v>
      </c>
      <c r="AI54" s="30">
        <f t="shared" si="25"/>
        <v>1.1586296773131943</v>
      </c>
      <c r="AJ54" s="30">
        <f t="shared" si="22"/>
        <v>0.3754612102651933</v>
      </c>
      <c r="AK54" s="30">
        <f t="shared" si="23"/>
        <v>8.9705254164884618E-2</v>
      </c>
      <c r="AL54" s="30">
        <f t="shared" si="24"/>
        <v>0.69346321288311641</v>
      </c>
      <c r="AM54" s="30"/>
      <c r="AN54" s="7">
        <v>2.7096666666666667</v>
      </c>
      <c r="AO54" s="7">
        <v>3</v>
      </c>
      <c r="AP54" s="7">
        <v>6.1333333333333329</v>
      </c>
      <c r="AQ54" s="37">
        <f t="shared" si="12"/>
        <v>3.4236666666666662</v>
      </c>
      <c r="AR54" s="99">
        <v>3.8</v>
      </c>
      <c r="AS54" s="7">
        <v>111.66333333333334</v>
      </c>
      <c r="AT54" s="7"/>
      <c r="AU54" s="5">
        <v>-4018</v>
      </c>
      <c r="AV54" s="5">
        <v>21984</v>
      </c>
      <c r="AW54" s="5">
        <v>16429</v>
      </c>
      <c r="AX54" s="5">
        <v>1454</v>
      </c>
      <c r="AY54" s="5">
        <v>3210</v>
      </c>
      <c r="AZ54" s="5">
        <v>17772</v>
      </c>
      <c r="BA54" s="5">
        <v>13746</v>
      </c>
      <c r="BB54" s="35">
        <f t="shared" si="13"/>
        <v>-1787</v>
      </c>
      <c r="BC54" s="23">
        <f t="shared" si="42"/>
        <v>-1.477848807879655</v>
      </c>
      <c r="BD54" s="35">
        <f t="shared" si="14"/>
        <v>-5662.8283561723138</v>
      </c>
      <c r="BE54" s="35">
        <f t="shared" si="15"/>
        <v>30983.478990067732</v>
      </c>
      <c r="BF54" s="35">
        <f t="shared" si="16"/>
        <v>23154.456710690629</v>
      </c>
      <c r="BG54" s="35">
        <f t="shared" si="17"/>
        <v>2049.2166326218376</v>
      </c>
      <c r="BH54" s="35">
        <f t="shared" si="18"/>
        <v>4524.0614791720072</v>
      </c>
      <c r="BI54" s="35">
        <f t="shared" si="19"/>
        <v>25047.233834219602</v>
      </c>
      <c r="BJ54" s="35">
        <f t="shared" si="20"/>
        <v>19373.130558473029</v>
      </c>
      <c r="BK54" s="35">
        <f t="shared" si="21"/>
        <v>-2518.535159900428</v>
      </c>
      <c r="BM54" s="44">
        <v>0.19735188501254933</v>
      </c>
      <c r="BN54" s="43">
        <f t="shared" si="26"/>
        <v>93500.689296685785</v>
      </c>
      <c r="BO54" s="43">
        <v>473776.52</v>
      </c>
      <c r="BP54" s="5">
        <v>815989.8679999999</v>
      </c>
      <c r="BQ54" s="5">
        <v>20370.544999999998</v>
      </c>
      <c r="BR54" s="5">
        <v>472984.17</v>
      </c>
      <c r="BS54" s="35">
        <f t="shared" si="30"/>
        <v>93344.317530596076</v>
      </c>
      <c r="BT54" s="35">
        <f t="shared" si="31"/>
        <v>379639.85246940388</v>
      </c>
      <c r="BU54" s="5">
        <v>322635.15299999987</v>
      </c>
      <c r="BV54" s="5">
        <v>69794.361000000004</v>
      </c>
      <c r="BW54" s="5">
        <v>26929.599000000002</v>
      </c>
      <c r="BX54" s="5">
        <v>555469.36</v>
      </c>
      <c r="BY54" s="5">
        <v>163796.54799999984</v>
      </c>
      <c r="BZ54" s="35">
        <f t="shared" si="32"/>
        <v>1150027.5168889256</v>
      </c>
      <c r="CA54" s="35">
        <f t="shared" si="33"/>
        <v>28709.532069856679</v>
      </c>
      <c r="CB54" s="35">
        <f t="shared" si="34"/>
        <v>666607.30958104192</v>
      </c>
      <c r="CC54" s="35">
        <f t="shared" si="35"/>
        <v>131556.20910896265</v>
      </c>
      <c r="CD54" s="35">
        <f t="shared" si="36"/>
        <v>535051.10047207912</v>
      </c>
      <c r="CE54" s="35">
        <f t="shared" si="37"/>
        <v>454710.67523802695</v>
      </c>
      <c r="CF54" s="35">
        <f t="shared" si="38"/>
        <v>98365.725876487573</v>
      </c>
      <c r="CG54" s="35">
        <f t="shared" si="39"/>
        <v>37953.632861510603</v>
      </c>
      <c r="CH54" s="35">
        <f t="shared" si="40"/>
        <v>782859.04499574099</v>
      </c>
      <c r="CI54" s="35">
        <f t="shared" si="41"/>
        <v>230849.11315518629</v>
      </c>
      <c r="CK54" s="9">
        <v>114.60944000000001</v>
      </c>
      <c r="CL54" s="9">
        <v>111.51681000000001</v>
      </c>
      <c r="CM54" s="9">
        <v>83.355999999999995</v>
      </c>
      <c r="CN54" s="9">
        <v>1</v>
      </c>
      <c r="CO54" s="9">
        <v>79.364999999999995</v>
      </c>
      <c r="CP54" s="9">
        <v>69.422509388887605</v>
      </c>
      <c r="CQ54" s="9">
        <v>31.19</v>
      </c>
      <c r="CR54" s="9">
        <v>29.41</v>
      </c>
    </row>
    <row r="55" spans="1:96">
      <c r="A55" s="1">
        <v>38047</v>
      </c>
      <c r="B55" s="5">
        <v>55657</v>
      </c>
      <c r="C55" s="5">
        <v>12814</v>
      </c>
      <c r="D55" s="5">
        <v>27077.432490159248</v>
      </c>
      <c r="E55" s="35">
        <f t="shared" si="2"/>
        <v>1375.270100138674</v>
      </c>
      <c r="F55" s="5">
        <v>119519.16672743953</v>
      </c>
      <c r="G55" s="5">
        <v>96212.869317737452</v>
      </c>
      <c r="H55" s="5">
        <v>120230</v>
      </c>
      <c r="I55" s="5">
        <v>74444</v>
      </c>
      <c r="J55" s="5">
        <v>16734</v>
      </c>
      <c r="K55" s="5">
        <v>34843.585420225529</v>
      </c>
      <c r="L55" s="35">
        <f t="shared" si="3"/>
        <v>3725.1415188290121</v>
      </c>
      <c r="M55" s="5">
        <v>145839.51146139196</v>
      </c>
      <c r="N55" s="5">
        <v>109496.2384004465</v>
      </c>
      <c r="O55" s="5">
        <v>166090</v>
      </c>
      <c r="P55" s="23">
        <f t="shared" si="4"/>
        <v>74.763580678093604</v>
      </c>
      <c r="Q55" s="23">
        <f t="shared" si="5"/>
        <v>76.574638460619099</v>
      </c>
      <c r="R55" s="23">
        <f t="shared" si="6"/>
        <v>77.711384071404183</v>
      </c>
      <c r="S55" s="23">
        <f t="shared" si="7"/>
        <v>81.952528179635181</v>
      </c>
      <c r="T55" s="23">
        <f t="shared" si="8"/>
        <v>87.86865258865835</v>
      </c>
      <c r="U55" s="23">
        <f t="shared" si="9"/>
        <v>72.388464085736643</v>
      </c>
      <c r="V55" s="9"/>
      <c r="W55" s="9">
        <v>4471.5651883921191</v>
      </c>
      <c r="X55" s="5">
        <v>6291.7254376625297</v>
      </c>
      <c r="Y55" s="5"/>
      <c r="Z55" s="9">
        <v>84.58272878502838</v>
      </c>
      <c r="AA55" s="9">
        <v>72</v>
      </c>
      <c r="AB55" s="9">
        <v>94</v>
      </c>
      <c r="AC55" s="9">
        <v>75</v>
      </c>
      <c r="AD55" s="23">
        <f t="shared" si="10"/>
        <v>78.733333333333334</v>
      </c>
      <c r="AE55" s="23"/>
      <c r="AF55" s="30">
        <v>88.165281365041395</v>
      </c>
      <c r="AG55" s="30">
        <v>88.165281365041395</v>
      </c>
      <c r="AH55" s="30">
        <f t="shared" si="11"/>
        <v>70.252518464976319</v>
      </c>
      <c r="AI55" s="30">
        <f t="shared" si="25"/>
        <v>0.9289040561603068</v>
      </c>
      <c r="AJ55" s="30">
        <f t="shared" si="22"/>
        <v>0.47214683831800386</v>
      </c>
      <c r="AK55" s="30">
        <f t="shared" si="23"/>
        <v>5.9625212947189699E-2</v>
      </c>
      <c r="AL55" s="30">
        <f t="shared" si="24"/>
        <v>0.39713200489511324</v>
      </c>
      <c r="AM55" s="30"/>
      <c r="AN55" s="7">
        <v>2.7056666666666671</v>
      </c>
      <c r="AO55" s="7">
        <v>3</v>
      </c>
      <c r="AP55" s="7">
        <v>6.1166666666666671</v>
      </c>
      <c r="AQ55" s="37">
        <f t="shared" si="12"/>
        <v>3.411</v>
      </c>
      <c r="AR55" s="99">
        <v>3.8</v>
      </c>
      <c r="AS55" s="7">
        <v>109.79333333333334</v>
      </c>
      <c r="AT55" s="7"/>
      <c r="AU55" s="5">
        <v>7350</v>
      </c>
      <c r="AV55" s="5">
        <v>6755</v>
      </c>
      <c r="AW55" s="5">
        <v>3630</v>
      </c>
      <c r="AX55" s="5">
        <v>2566</v>
      </c>
      <c r="AY55" s="5">
        <v>1867</v>
      </c>
      <c r="AZ55" s="5">
        <v>11719</v>
      </c>
      <c r="BA55" s="5">
        <v>4787</v>
      </c>
      <c r="BB55" s="35">
        <f t="shared" si="13"/>
        <v>-3204</v>
      </c>
      <c r="BC55" s="23">
        <f t="shared" si="42"/>
        <v>-2.6648922897779257</v>
      </c>
      <c r="BD55" s="35">
        <f t="shared" si="14"/>
        <v>10153.551526241372</v>
      </c>
      <c r="BE55" s="35">
        <f t="shared" si="15"/>
        <v>9331.5973550694507</v>
      </c>
      <c r="BF55" s="35">
        <f t="shared" si="16"/>
        <v>5014.6111619396161</v>
      </c>
      <c r="BG55" s="35">
        <f t="shared" si="17"/>
        <v>3544.7637029027696</v>
      </c>
      <c r="BH55" s="35">
        <f t="shared" si="18"/>
        <v>2579.1402312234886</v>
      </c>
      <c r="BI55" s="35">
        <f t="shared" si="19"/>
        <v>16189.043583132332</v>
      </c>
      <c r="BJ55" s="35">
        <f t="shared" si="20"/>
        <v>6612.9321300840065</v>
      </c>
      <c r="BK55" s="35">
        <f t="shared" si="21"/>
        <v>-4426.1196040921559</v>
      </c>
      <c r="BM55" s="44">
        <v>0.19892489296928817</v>
      </c>
      <c r="BN55" s="43">
        <f t="shared" si="26"/>
        <v>95298.066441821458</v>
      </c>
      <c r="BO55" s="43">
        <v>479065.56599999999</v>
      </c>
      <c r="BP55" s="5">
        <v>844229.74400000018</v>
      </c>
      <c r="BQ55" s="5">
        <v>18229.906999999999</v>
      </c>
      <c r="BR55" s="5">
        <v>478305.11900000001</v>
      </c>
      <c r="BS55" s="35">
        <f t="shared" si="30"/>
        <v>95146.794603737639</v>
      </c>
      <c r="BT55" s="35">
        <f t="shared" si="31"/>
        <v>383158.32439626235</v>
      </c>
      <c r="BU55" s="5">
        <v>347694.71800000017</v>
      </c>
      <c r="BV55" s="5">
        <v>70448.36</v>
      </c>
      <c r="BW55" s="5">
        <v>29634.953999999998</v>
      </c>
      <c r="BX55" s="5">
        <v>574772.68900000001</v>
      </c>
      <c r="BY55" s="5">
        <v>169373.74100000015</v>
      </c>
      <c r="BZ55" s="35">
        <f t="shared" si="32"/>
        <v>1166249.0075768116</v>
      </c>
      <c r="CA55" s="35">
        <f t="shared" si="33"/>
        <v>25183.442182733095</v>
      </c>
      <c r="CB55" s="35">
        <f t="shared" si="34"/>
        <v>660747.71034442331</v>
      </c>
      <c r="CC55" s="35">
        <f t="shared" si="35"/>
        <v>131439.16755996662</v>
      </c>
      <c r="CD55" s="35">
        <f t="shared" si="36"/>
        <v>529308.54278445663</v>
      </c>
      <c r="CE55" s="35">
        <f t="shared" si="37"/>
        <v>480317.85504965507</v>
      </c>
      <c r="CF55" s="35">
        <f t="shared" si="38"/>
        <v>97319.871183564843</v>
      </c>
      <c r="CG55" s="35">
        <f t="shared" si="39"/>
        <v>40938.779920652079</v>
      </c>
      <c r="CH55" s="35">
        <f t="shared" si="40"/>
        <v>794011.44403235475</v>
      </c>
      <c r="CI55" s="35">
        <f t="shared" si="41"/>
        <v>233978.91244023977</v>
      </c>
      <c r="CK55" s="9">
        <v>118.52418</v>
      </c>
      <c r="CL55" s="9">
        <v>112.66704</v>
      </c>
      <c r="CM55" s="9">
        <v>84.647000000000006</v>
      </c>
      <c r="CN55" s="9">
        <v>1</v>
      </c>
      <c r="CO55" s="9">
        <v>79.802000000000007</v>
      </c>
      <c r="CP55" s="9">
        <v>75.057116906147996</v>
      </c>
      <c r="CQ55" s="9">
        <v>35.256999999999998</v>
      </c>
      <c r="CR55" s="9">
        <v>31.99</v>
      </c>
    </row>
    <row r="56" spans="1:96">
      <c r="A56" s="1">
        <v>38139</v>
      </c>
      <c r="B56" s="5">
        <v>53943</v>
      </c>
      <c r="C56" s="5">
        <v>13897</v>
      </c>
      <c r="D56" s="5">
        <v>28915.180824629242</v>
      </c>
      <c r="E56" s="35">
        <f t="shared" si="2"/>
        <v>7942.5361644531949</v>
      </c>
      <c r="F56" s="5">
        <v>128922.74034671343</v>
      </c>
      <c r="G56" s="5">
        <v>106887.45733579586</v>
      </c>
      <c r="H56" s="5">
        <v>126733</v>
      </c>
      <c r="I56" s="5">
        <v>72007</v>
      </c>
      <c r="J56" s="5">
        <v>17892</v>
      </c>
      <c r="K56" s="5">
        <v>37618.74274044604</v>
      </c>
      <c r="L56" s="35">
        <f t="shared" si="3"/>
        <v>8136.0325732328929</v>
      </c>
      <c r="M56" s="5">
        <v>156045.8885648674</v>
      </c>
      <c r="N56" s="5">
        <v>120425.66387854633</v>
      </c>
      <c r="O56" s="5">
        <v>171274</v>
      </c>
      <c r="P56" s="23">
        <f t="shared" si="4"/>
        <v>74.913550071520831</v>
      </c>
      <c r="Q56" s="23">
        <f t="shared" si="5"/>
        <v>77.671585065951263</v>
      </c>
      <c r="R56" s="23">
        <f t="shared" si="6"/>
        <v>76.863761833116484</v>
      </c>
      <c r="S56" s="23">
        <f t="shared" si="7"/>
        <v>82.618479430889309</v>
      </c>
      <c r="T56" s="23">
        <f t="shared" si="8"/>
        <v>88.758038688161804</v>
      </c>
      <c r="U56" s="23">
        <f t="shared" si="9"/>
        <v>73.994301528544909</v>
      </c>
      <c r="V56" s="9"/>
      <c r="W56" s="9">
        <v>4463.4508497810748</v>
      </c>
      <c r="X56" s="5">
        <v>6441.7469846491604</v>
      </c>
      <c r="Y56" s="5"/>
      <c r="Z56" s="9">
        <v>84.794020763900534</v>
      </c>
      <c r="AA56" s="9">
        <v>73.333333333333329</v>
      </c>
      <c r="AB56" s="9">
        <v>94</v>
      </c>
      <c r="AC56" s="9">
        <v>75.666666666666671</v>
      </c>
      <c r="AD56" s="23">
        <f t="shared" si="10"/>
        <v>79.637037037037047</v>
      </c>
      <c r="AE56" s="23"/>
      <c r="AF56" s="30">
        <v>88.337027919232398</v>
      </c>
      <c r="AG56" s="30">
        <v>88.337027919232398</v>
      </c>
      <c r="AH56" s="30">
        <f t="shared" si="11"/>
        <v>70.621992142573049</v>
      </c>
      <c r="AI56" s="30">
        <f t="shared" si="25"/>
        <v>1.1511437388244783</v>
      </c>
      <c r="AJ56" s="30">
        <f t="shared" si="22"/>
        <v>0.45190268405168155</v>
      </c>
      <c r="AK56" s="30">
        <f t="shared" si="23"/>
        <v>0.1147803179979312</v>
      </c>
      <c r="AL56" s="30">
        <f t="shared" si="24"/>
        <v>0.58446073677486554</v>
      </c>
      <c r="AM56" s="30"/>
      <c r="AN56" s="7">
        <v>2.7000000000000006</v>
      </c>
      <c r="AO56" s="7">
        <v>3</v>
      </c>
      <c r="AP56" s="7">
        <v>6.0466666666666669</v>
      </c>
      <c r="AQ56" s="37">
        <f t="shared" si="12"/>
        <v>3.3466666666666662</v>
      </c>
      <c r="AR56" s="99">
        <v>3.8</v>
      </c>
      <c r="AS56" s="7">
        <v>111.37666666666667</v>
      </c>
      <c r="AT56" s="7"/>
      <c r="AU56" s="5">
        <v>6066</v>
      </c>
      <c r="AV56" s="5">
        <v>12955</v>
      </c>
      <c r="AW56" s="5">
        <v>2805</v>
      </c>
      <c r="AX56" s="5">
        <v>1759</v>
      </c>
      <c r="AY56" s="5">
        <v>3198</v>
      </c>
      <c r="AZ56" s="5">
        <v>14748</v>
      </c>
      <c r="BA56" s="5">
        <v>7043</v>
      </c>
      <c r="BB56" s="35">
        <f t="shared" si="13"/>
        <v>-4922</v>
      </c>
      <c r="BC56" s="23">
        <f t="shared" si="42"/>
        <v>-3.8837556121925623</v>
      </c>
      <c r="BD56" s="35">
        <f t="shared" si="14"/>
        <v>8197.9285900278519</v>
      </c>
      <c r="BE56" s="35">
        <f t="shared" si="15"/>
        <v>17508.104992385564</v>
      </c>
      <c r="BF56" s="35">
        <f t="shared" si="16"/>
        <v>3790.8324587913171</v>
      </c>
      <c r="BG56" s="35">
        <f t="shared" si="17"/>
        <v>2377.2100873489935</v>
      </c>
      <c r="BH56" s="35">
        <f t="shared" si="18"/>
        <v>4321.9544396487099</v>
      </c>
      <c r="BI56" s="35">
        <f t="shared" si="19"/>
        <v>19931.264564083547</v>
      </c>
      <c r="BJ56" s="35">
        <f t="shared" si="20"/>
        <v>9518.3005373501765</v>
      </c>
      <c r="BK56" s="35">
        <f t="shared" si="21"/>
        <v>-6651.8635872266968</v>
      </c>
      <c r="BM56" s="44">
        <v>0.20167708069352586</v>
      </c>
      <c r="BN56" s="43">
        <f t="shared" si="26"/>
        <v>99354.168394713124</v>
      </c>
      <c r="BO56" s="43">
        <v>492639.85800000001</v>
      </c>
      <c r="BP56" s="5">
        <v>866417.9530000001</v>
      </c>
      <c r="BQ56" s="5">
        <v>18922.732</v>
      </c>
      <c r="BR56" s="5">
        <v>491912.06300000002</v>
      </c>
      <c r="BS56" s="35">
        <f t="shared" si="30"/>
        <v>99207.388823769783</v>
      </c>
      <c r="BT56" s="35">
        <f t="shared" si="31"/>
        <v>392704.67417623021</v>
      </c>
      <c r="BU56" s="5">
        <v>355583.15800000011</v>
      </c>
      <c r="BV56" s="5">
        <v>72984.757000000012</v>
      </c>
      <c r="BW56" s="5">
        <v>36266.724000000009</v>
      </c>
      <c r="BX56" s="5">
        <v>585842.02899999998</v>
      </c>
      <c r="BY56" s="5">
        <v>171324.44300000009</v>
      </c>
      <c r="BZ56" s="35">
        <f t="shared" si="32"/>
        <v>1170925.2403251089</v>
      </c>
      <c r="CA56" s="35">
        <f t="shared" si="33"/>
        <v>25573.228761001476</v>
      </c>
      <c r="CB56" s="35">
        <f t="shared" si="34"/>
        <v>664797.22470281611</v>
      </c>
      <c r="CC56" s="35">
        <f t="shared" si="35"/>
        <v>134074.3635312219</v>
      </c>
      <c r="CD56" s="35">
        <f t="shared" si="36"/>
        <v>530722.86117159424</v>
      </c>
      <c r="CE56" s="35">
        <f t="shared" si="37"/>
        <v>480554.78686129116</v>
      </c>
      <c r="CF56" s="35">
        <f t="shared" si="38"/>
        <v>98635.645573118309</v>
      </c>
      <c r="CG56" s="35">
        <f t="shared" si="39"/>
        <v>49012.860789028913</v>
      </c>
      <c r="CH56" s="35">
        <f t="shared" si="40"/>
        <v>791739.3865445148</v>
      </c>
      <c r="CI56" s="35">
        <f t="shared" si="41"/>
        <v>231537.34741844679</v>
      </c>
      <c r="CK56" s="9">
        <v>121.23902</v>
      </c>
      <c r="CL56" s="9">
        <v>113.92879000000001</v>
      </c>
      <c r="CM56" s="9">
        <v>85.578000000000003</v>
      </c>
      <c r="CN56" s="9">
        <v>1.01</v>
      </c>
      <c r="CO56" s="9">
        <v>80.257999999999996</v>
      </c>
      <c r="CP56" s="9">
        <v>79.482621485344893</v>
      </c>
      <c r="CQ56" s="9">
        <v>38.33</v>
      </c>
      <c r="CR56" s="9">
        <v>35.409999999999997</v>
      </c>
    </row>
    <row r="57" spans="1:96">
      <c r="A57" s="1">
        <v>38231</v>
      </c>
      <c r="B57" s="5">
        <v>55953</v>
      </c>
      <c r="C57" s="5">
        <v>14982</v>
      </c>
      <c r="D57" s="5">
        <v>28970.316551667249</v>
      </c>
      <c r="E57" s="35">
        <f t="shared" si="2"/>
        <v>9408.5463121226931</v>
      </c>
      <c r="F57" s="5">
        <v>137477.39375793515</v>
      </c>
      <c r="G57" s="5">
        <v>113548.25662172509</v>
      </c>
      <c r="H57" s="5">
        <v>133243</v>
      </c>
      <c r="I57" s="5">
        <v>74304</v>
      </c>
      <c r="J57" s="5">
        <v>19314</v>
      </c>
      <c r="K57" s="5">
        <v>37456.113678619819</v>
      </c>
      <c r="L57" s="35">
        <f t="shared" si="3"/>
        <v>10091.30228999957</v>
      </c>
      <c r="M57" s="5">
        <v>162626.07372560314</v>
      </c>
      <c r="N57" s="5">
        <v>126869.48969422253</v>
      </c>
      <c r="O57" s="5">
        <v>176922</v>
      </c>
      <c r="P57" s="23">
        <f t="shared" si="4"/>
        <v>75.302810077519382</v>
      </c>
      <c r="Q57" s="23">
        <f t="shared" si="5"/>
        <v>77.570674122398259</v>
      </c>
      <c r="R57" s="23">
        <f t="shared" si="6"/>
        <v>77.344694113857543</v>
      </c>
      <c r="S57" s="23">
        <f t="shared" si="7"/>
        <v>84.535886902059119</v>
      </c>
      <c r="T57" s="23">
        <f t="shared" si="8"/>
        <v>89.500049929574146</v>
      </c>
      <c r="U57" s="23">
        <f t="shared" si="9"/>
        <v>75.31171928872611</v>
      </c>
      <c r="V57" s="9"/>
      <c r="W57" s="9">
        <v>4459.5304651311935</v>
      </c>
      <c r="X57" s="5">
        <v>6446.7175930113099</v>
      </c>
      <c r="Y57" s="5"/>
      <c r="Z57" s="9">
        <v>85.17979660379298</v>
      </c>
      <c r="AA57" s="9">
        <v>74</v>
      </c>
      <c r="AB57" s="9">
        <v>94</v>
      </c>
      <c r="AC57" s="9">
        <v>76</v>
      </c>
      <c r="AD57" s="23">
        <f t="shared" si="10"/>
        <v>80.088888888888889</v>
      </c>
      <c r="AE57" s="23"/>
      <c r="AF57" s="30">
        <v>88.484760404922696</v>
      </c>
      <c r="AG57" s="30">
        <v>88.484760404922696</v>
      </c>
      <c r="AH57" s="30">
        <f t="shared" si="11"/>
        <v>71.959941399274072</v>
      </c>
      <c r="AI57" s="30">
        <f t="shared" si="25"/>
        <v>1.4688576118927932</v>
      </c>
      <c r="AJ57" s="30">
        <f t="shared" si="22"/>
        <v>0.67662663920904365</v>
      </c>
      <c r="AK57" s="30">
        <f t="shared" si="23"/>
        <v>0.17217047699689569</v>
      </c>
      <c r="AL57" s="30">
        <f t="shared" si="24"/>
        <v>0.62006049568685384</v>
      </c>
      <c r="AM57" s="30"/>
      <c r="AN57" s="7">
        <v>2.7000000000000006</v>
      </c>
      <c r="AO57" s="7">
        <v>3</v>
      </c>
      <c r="AP57" s="7">
        <v>6.0333333333333341</v>
      </c>
      <c r="AQ57" s="37">
        <f t="shared" si="12"/>
        <v>3.3333333333333335</v>
      </c>
      <c r="AR57" s="99">
        <v>3.8</v>
      </c>
      <c r="AS57" s="7">
        <v>111.33999999999999</v>
      </c>
      <c r="AT57" s="7"/>
      <c r="AU57" s="5">
        <v>1041</v>
      </c>
      <c r="AV57" s="5">
        <v>17590</v>
      </c>
      <c r="AW57" s="5">
        <v>5945</v>
      </c>
      <c r="AX57" s="5">
        <v>2612</v>
      </c>
      <c r="AY57" s="5">
        <v>2410</v>
      </c>
      <c r="AZ57" s="5">
        <v>14912</v>
      </c>
      <c r="BA57" s="5">
        <v>6167</v>
      </c>
      <c r="BB57" s="35">
        <f t="shared" si="13"/>
        <v>-1525</v>
      </c>
      <c r="BC57" s="23">
        <f t="shared" si="42"/>
        <v>-1.1445254159693192</v>
      </c>
      <c r="BD57" s="35">
        <f t="shared" si="14"/>
        <v>1382.2549927575931</v>
      </c>
      <c r="BE57" s="35">
        <f t="shared" si="15"/>
        <v>23356.2587152796</v>
      </c>
      <c r="BF57" s="35">
        <f t="shared" si="16"/>
        <v>7893.8577636348627</v>
      </c>
      <c r="BG57" s="35">
        <f t="shared" si="17"/>
        <v>3468.2517205406662</v>
      </c>
      <c r="BH57" s="35">
        <f t="shared" si="18"/>
        <v>3200.033172474351</v>
      </c>
      <c r="BI57" s="35">
        <f t="shared" si="19"/>
        <v>19800.371231509343</v>
      </c>
      <c r="BJ57" s="35">
        <f t="shared" si="20"/>
        <v>8188.6326035889315</v>
      </c>
      <c r="BK57" s="35">
        <f t="shared" si="21"/>
        <v>-2024.9172564412356</v>
      </c>
      <c r="BM57" s="44">
        <v>0.20756166829121642</v>
      </c>
      <c r="BN57" s="43">
        <f t="shared" si="26"/>
        <v>104182.04026477005</v>
      </c>
      <c r="BO57" s="43">
        <v>501932.94900000002</v>
      </c>
      <c r="BP57" s="5">
        <v>857734.3</v>
      </c>
      <c r="BQ57" s="5">
        <v>21332.734</v>
      </c>
      <c r="BR57" s="5">
        <v>500251.06799999997</v>
      </c>
      <c r="BS57" s="35">
        <f t="shared" si="30"/>
        <v>103832.94623854275</v>
      </c>
      <c r="BT57" s="35">
        <f t="shared" si="31"/>
        <v>396418.12176145724</v>
      </c>
      <c r="BU57" s="5">
        <v>336150.49800000002</v>
      </c>
      <c r="BV57" s="5">
        <v>72259.818999999989</v>
      </c>
      <c r="BW57" s="5">
        <v>38213.029000000002</v>
      </c>
      <c r="BX57" s="5">
        <v>598820.43200000003</v>
      </c>
      <c r="BY57" s="5">
        <v>148441.02000000002</v>
      </c>
      <c r="BZ57" s="35">
        <f t="shared" si="32"/>
        <v>1138912.1216469158</v>
      </c>
      <c r="CA57" s="35">
        <f t="shared" si="33"/>
        <v>28325.915543390649</v>
      </c>
      <c r="CB57" s="35">
        <f t="shared" si="34"/>
        <v>664240.66894843243</v>
      </c>
      <c r="CC57" s="35">
        <f t="shared" si="35"/>
        <v>137870.90139381026</v>
      </c>
      <c r="CD57" s="35">
        <f t="shared" si="36"/>
        <v>526369.76755462226</v>
      </c>
      <c r="CE57" s="35">
        <f t="shared" si="37"/>
        <v>446345.53715509258</v>
      </c>
      <c r="CF57" s="35">
        <f t="shared" si="38"/>
        <v>95947.642256013438</v>
      </c>
      <c r="CG57" s="35">
        <f t="shared" si="39"/>
        <v>50739.817601960327</v>
      </c>
      <c r="CH57" s="35">
        <f t="shared" si="40"/>
        <v>795122.5090271458</v>
      </c>
      <c r="CI57" s="35">
        <f t="shared" si="41"/>
        <v>197102.15276179614</v>
      </c>
      <c r="CK57" s="9">
        <v>123.46576</v>
      </c>
      <c r="CL57" s="9">
        <v>115.09245</v>
      </c>
      <c r="CM57" s="9">
        <v>86.024000000000001</v>
      </c>
      <c r="CN57" s="9">
        <v>1.43</v>
      </c>
      <c r="CO57" s="9">
        <v>80.545000000000002</v>
      </c>
      <c r="CP57" s="9">
        <v>81.748447813229106</v>
      </c>
      <c r="CQ57" s="9">
        <v>43.86</v>
      </c>
      <c r="CR57" s="9">
        <v>41.39</v>
      </c>
    </row>
    <row r="58" spans="1:96">
      <c r="A58" s="1">
        <v>38322</v>
      </c>
      <c r="B58" s="5">
        <v>60757</v>
      </c>
      <c r="C58" s="5">
        <v>20191</v>
      </c>
      <c r="D58" s="5">
        <v>30997.574683287654</v>
      </c>
      <c r="E58" s="35">
        <f t="shared" si="2"/>
        <v>-16.915972607312142</v>
      </c>
      <c r="F58" s="5">
        <v>139008.506583849</v>
      </c>
      <c r="G58" s="5">
        <v>114934.16529452933</v>
      </c>
      <c r="H58" s="5">
        <v>136003</v>
      </c>
      <c r="I58" s="5">
        <v>79771</v>
      </c>
      <c r="J58" s="5">
        <v>25961</v>
      </c>
      <c r="K58" s="5">
        <v>39675.609807051034</v>
      </c>
      <c r="L58" s="35">
        <f t="shared" si="3"/>
        <v>-1394.935279211044</v>
      </c>
      <c r="M58" s="5">
        <v>162497.88319928173</v>
      </c>
      <c r="N58" s="5">
        <v>127825.55772712172</v>
      </c>
      <c r="O58" s="5">
        <v>178685</v>
      </c>
      <c r="P58" s="23">
        <f t="shared" si="4"/>
        <v>76.164270223514805</v>
      </c>
      <c r="Q58" s="23">
        <f t="shared" si="5"/>
        <v>77.774353838449983</v>
      </c>
      <c r="R58" s="23">
        <f t="shared" si="6"/>
        <v>78.127531836395008</v>
      </c>
      <c r="S58" s="23">
        <f t="shared" si="7"/>
        <v>85.544810705856293</v>
      </c>
      <c r="T58" s="23">
        <f t="shared" si="8"/>
        <v>89.914855321724815</v>
      </c>
      <c r="U58" s="23">
        <f t="shared" si="9"/>
        <v>76.113271959034051</v>
      </c>
      <c r="V58" s="9"/>
      <c r="W58" s="9">
        <v>4638.6646334863863</v>
      </c>
      <c r="X58" s="5">
        <v>6357.9578161162899</v>
      </c>
      <c r="Y58" s="5"/>
      <c r="Z58" s="9">
        <v>85.845792348359737</v>
      </c>
      <c r="AA58" s="9">
        <v>76</v>
      </c>
      <c r="AB58" s="9">
        <v>94</v>
      </c>
      <c r="AC58" s="9">
        <v>78</v>
      </c>
      <c r="AD58" s="23">
        <f t="shared" si="10"/>
        <v>81.488888888888894</v>
      </c>
      <c r="AE58" s="23"/>
      <c r="AF58" s="30">
        <v>88.598965655500095</v>
      </c>
      <c r="AG58" s="30">
        <v>88.598965655500095</v>
      </c>
      <c r="AH58" s="30">
        <f t="shared" si="11"/>
        <v>74.833099119798305</v>
      </c>
      <c r="AI58" s="30">
        <f t="shared" si="25"/>
        <v>2.1317780468668612</v>
      </c>
      <c r="AJ58" s="30">
        <f t="shared" si="22"/>
        <v>0.83474877804285086</v>
      </c>
      <c r="AK58" s="30">
        <f t="shared" si="23"/>
        <v>0.34998588766582017</v>
      </c>
      <c r="AL58" s="30">
        <f t="shared" si="24"/>
        <v>0.9470433811581902</v>
      </c>
      <c r="AM58" s="30"/>
      <c r="AN58" s="7">
        <v>2.7000000000000006</v>
      </c>
      <c r="AO58" s="7">
        <v>3</v>
      </c>
      <c r="AP58" s="7">
        <v>5.9933333333333332</v>
      </c>
      <c r="AQ58" s="37">
        <f t="shared" si="12"/>
        <v>3.2933333333333326</v>
      </c>
      <c r="AR58" s="99">
        <v>3.8</v>
      </c>
      <c r="AS58" s="7">
        <v>108.33666666666666</v>
      </c>
      <c r="AT58" s="7"/>
      <c r="AU58" s="5">
        <v>3685</v>
      </c>
      <c r="AV58" s="5">
        <v>16607</v>
      </c>
      <c r="AW58" s="5">
        <v>14968</v>
      </c>
      <c r="AX58" s="5">
        <v>4918</v>
      </c>
      <c r="AY58" s="5">
        <v>3444</v>
      </c>
      <c r="AZ58" s="5">
        <v>27145</v>
      </c>
      <c r="BA58" s="5">
        <v>9520</v>
      </c>
      <c r="BB58" s="35">
        <f t="shared" si="13"/>
        <v>-9767</v>
      </c>
      <c r="BC58" s="23">
        <f t="shared" si="42"/>
        <v>-7.1814592325169286</v>
      </c>
      <c r="BD58" s="35">
        <f t="shared" si="14"/>
        <v>4841.4683867267631</v>
      </c>
      <c r="BE58" s="35">
        <f t="shared" si="15"/>
        <v>21818.796607427779</v>
      </c>
      <c r="BF58" s="35">
        <f t="shared" si="16"/>
        <v>19665.427086167219</v>
      </c>
      <c r="BG58" s="35">
        <f t="shared" si="17"/>
        <v>6461.422395094226</v>
      </c>
      <c r="BH58" s="35">
        <f t="shared" si="18"/>
        <v>4524.8350404035209</v>
      </c>
      <c r="BI58" s="35">
        <f t="shared" si="19"/>
        <v>35663.950979022527</v>
      </c>
      <c r="BJ58" s="35">
        <f t="shared" si="20"/>
        <v>12507.674095424367</v>
      </c>
      <c r="BK58" s="35">
        <f t="shared" si="21"/>
        <v>-12832.190429622877</v>
      </c>
      <c r="BM58" s="44">
        <v>0.2117440294954504</v>
      </c>
      <c r="BN58" s="43">
        <f t="shared" si="26"/>
        <v>108810.36060051793</v>
      </c>
      <c r="BO58" s="43">
        <v>513876.87699999998</v>
      </c>
      <c r="BP58" s="5">
        <v>872354.70200000005</v>
      </c>
      <c r="BQ58" s="5">
        <v>19916.118999999999</v>
      </c>
      <c r="BR58" s="5">
        <v>511782.06900000002</v>
      </c>
      <c r="BS58" s="35">
        <f t="shared" si="30"/>
        <v>108366.79751357864</v>
      </c>
      <c r="BT58" s="35">
        <f t="shared" si="31"/>
        <v>403415.27148642135</v>
      </c>
      <c r="BU58" s="5">
        <v>340656.51400000008</v>
      </c>
      <c r="BV58" s="5">
        <v>72484.623999999996</v>
      </c>
      <c r="BW58" s="5">
        <v>39181.635999999999</v>
      </c>
      <c r="BX58" s="5">
        <v>625600.69299999997</v>
      </c>
      <c r="BY58" s="5">
        <v>135087.74900000007</v>
      </c>
      <c r="BZ58" s="35">
        <f t="shared" si="32"/>
        <v>1146126.9231330927</v>
      </c>
      <c r="CA58" s="35">
        <f t="shared" si="33"/>
        <v>26166.42076656397</v>
      </c>
      <c r="CB58" s="35">
        <f t="shared" si="34"/>
        <v>672395.30745104898</v>
      </c>
      <c r="CC58" s="35">
        <f t="shared" si="35"/>
        <v>142375.69181351733</v>
      </c>
      <c r="CD58" s="35">
        <f t="shared" si="36"/>
        <v>530019.61563753162</v>
      </c>
      <c r="CE58" s="35">
        <f t="shared" si="37"/>
        <v>447565.19491547998</v>
      </c>
      <c r="CF58" s="35">
        <f t="shared" si="38"/>
        <v>95232.56868922009</v>
      </c>
      <c r="CG58" s="35">
        <f t="shared" si="39"/>
        <v>51478.060253523821</v>
      </c>
      <c r="CH58" s="35">
        <f t="shared" si="40"/>
        <v>821933.77961298649</v>
      </c>
      <c r="CI58" s="35">
        <f t="shared" si="41"/>
        <v>177482.51457736237</v>
      </c>
      <c r="CK58" s="9">
        <v>126.03524</v>
      </c>
      <c r="CL58" s="9">
        <v>116.23968000000001</v>
      </c>
      <c r="CM58" s="9">
        <v>86.965999999999994</v>
      </c>
      <c r="CN58" s="9">
        <v>1.95</v>
      </c>
      <c r="CO58" s="9">
        <v>80.981999999999999</v>
      </c>
      <c r="CP58" s="9">
        <v>85.986620616593697</v>
      </c>
      <c r="CQ58" s="9">
        <v>48.307000000000002</v>
      </c>
      <c r="CR58" s="9">
        <v>44.01</v>
      </c>
    </row>
    <row r="59" spans="1:96">
      <c r="A59" s="1">
        <v>38412</v>
      </c>
      <c r="B59" s="5">
        <v>62127</v>
      </c>
      <c r="C59" s="5">
        <v>13249</v>
      </c>
      <c r="D59" s="5">
        <v>28247.207430402595</v>
      </c>
      <c r="E59" s="35">
        <f t="shared" si="2"/>
        <v>-1248.239842697425</v>
      </c>
      <c r="F59" s="5">
        <v>136556.35469148235</v>
      </c>
      <c r="G59" s="5">
        <v>106389.32227918753</v>
      </c>
      <c r="H59" s="5">
        <v>132542</v>
      </c>
      <c r="I59" s="5">
        <v>81218</v>
      </c>
      <c r="J59" s="5">
        <v>17055</v>
      </c>
      <c r="K59" s="5">
        <v>35696.455366275943</v>
      </c>
      <c r="L59" s="35">
        <f t="shared" si="3"/>
        <v>247.40873465685581</v>
      </c>
      <c r="M59" s="5">
        <v>161254.15573963799</v>
      </c>
      <c r="N59" s="5">
        <v>120085.01984057079</v>
      </c>
      <c r="O59" s="5">
        <v>175386</v>
      </c>
      <c r="P59" s="23">
        <f t="shared" si="4"/>
        <v>76.494126917678358</v>
      </c>
      <c r="Q59" s="23">
        <f t="shared" si="5"/>
        <v>77.683963647024328</v>
      </c>
      <c r="R59" s="23">
        <f t="shared" si="6"/>
        <v>79.131687279765629</v>
      </c>
      <c r="S59" s="23">
        <f t="shared" si="7"/>
        <v>84.683928959925296</v>
      </c>
      <c r="T59" s="23">
        <f t="shared" si="8"/>
        <v>88.594999126813505</v>
      </c>
      <c r="U59" s="23">
        <f t="shared" si="9"/>
        <v>75.571596364590093</v>
      </c>
      <c r="V59" s="9"/>
      <c r="W59" s="9">
        <v>4875.2428262797566</v>
      </c>
      <c r="X59" s="5">
        <v>6419.84872552876</v>
      </c>
      <c r="Y59" s="5"/>
      <c r="Z59" s="9">
        <v>86.649616907941677</v>
      </c>
      <c r="AA59" s="9">
        <v>76</v>
      </c>
      <c r="AB59" s="9">
        <v>94</v>
      </c>
      <c r="AC59" s="9">
        <v>79</v>
      </c>
      <c r="AD59" s="23">
        <f t="shared" si="10"/>
        <v>81.533333333333331</v>
      </c>
      <c r="AE59" s="23"/>
      <c r="AF59" s="30">
        <v>89.224366235450702</v>
      </c>
      <c r="AG59" s="30">
        <v>89.224366235450702</v>
      </c>
      <c r="AH59" s="30">
        <f t="shared" si="11"/>
        <v>76.350619597905549</v>
      </c>
      <c r="AI59" s="30">
        <f t="shared" si="25"/>
        <v>2.4436290394063809</v>
      </c>
      <c r="AJ59" s="30">
        <f t="shared" si="22"/>
        <v>0.96099948098549604</v>
      </c>
      <c r="AK59" s="30">
        <f t="shared" si="23"/>
        <v>0.35563082133784896</v>
      </c>
      <c r="AL59" s="30">
        <f t="shared" si="24"/>
        <v>1.1269987370830359</v>
      </c>
      <c r="AM59" s="30"/>
      <c r="AN59" s="7">
        <v>2.7000000000000006</v>
      </c>
      <c r="AO59" s="7">
        <v>3</v>
      </c>
      <c r="AP59" s="7">
        <v>5.9433333333333325</v>
      </c>
      <c r="AQ59" s="37">
        <f t="shared" si="12"/>
        <v>3.2433333333333318</v>
      </c>
      <c r="AR59" s="99">
        <v>3.8</v>
      </c>
      <c r="AS59" s="7">
        <v>106.84333333333332</v>
      </c>
      <c r="AT59" s="7"/>
      <c r="AU59" s="5">
        <v>8906</v>
      </c>
      <c r="AV59" s="5">
        <v>7772</v>
      </c>
      <c r="AW59" s="5">
        <v>4469</v>
      </c>
      <c r="AX59" s="5">
        <v>3137</v>
      </c>
      <c r="AY59" s="5">
        <v>2587</v>
      </c>
      <c r="AZ59" s="5">
        <v>10185</v>
      </c>
      <c r="BA59" s="5">
        <v>2620</v>
      </c>
      <c r="BB59" s="35">
        <f t="shared" si="13"/>
        <v>2618</v>
      </c>
      <c r="BC59" s="23">
        <f t="shared" si="42"/>
        <v>1.9752229481975525</v>
      </c>
      <c r="BD59" s="35">
        <f t="shared" si="14"/>
        <v>11784.850960450274</v>
      </c>
      <c r="BE59" s="35">
        <f t="shared" si="15"/>
        <v>10284.28718443965</v>
      </c>
      <c r="BF59" s="35">
        <f t="shared" si="16"/>
        <v>5913.5974559007718</v>
      </c>
      <c r="BG59" s="35">
        <f t="shared" si="17"/>
        <v>4151.0304809041672</v>
      </c>
      <c r="BH59" s="35">
        <f t="shared" si="18"/>
        <v>3423.2438170542173</v>
      </c>
      <c r="BI59" s="35">
        <f t="shared" si="19"/>
        <v>13477.285766021339</v>
      </c>
      <c r="BJ59" s="35">
        <f t="shared" si="20"/>
        <v>3466.9110168852144</v>
      </c>
      <c r="BK59" s="35">
        <f t="shared" si="21"/>
        <v>3464.2645199257609</v>
      </c>
      <c r="BM59" s="44">
        <v>0.21407654935356785</v>
      </c>
      <c r="BN59" s="43">
        <f t="shared" si="26"/>
        <v>111857.51693230165</v>
      </c>
      <c r="BO59" s="43">
        <v>522511.77100000001</v>
      </c>
      <c r="BP59" s="5">
        <v>898537.61800000002</v>
      </c>
      <c r="BQ59" s="5">
        <v>16464.850999999999</v>
      </c>
      <c r="BR59" s="5">
        <v>520301.86200000002</v>
      </c>
      <c r="BS59" s="35">
        <f t="shared" si="30"/>
        <v>111384.42723919626</v>
      </c>
      <c r="BT59" s="35">
        <f t="shared" si="31"/>
        <v>408917.43476080376</v>
      </c>
      <c r="BU59" s="5">
        <v>361770.90499999997</v>
      </c>
      <c r="BV59" s="5">
        <v>71675.142999999996</v>
      </c>
      <c r="BW59" s="5">
        <v>36912.053</v>
      </c>
      <c r="BX59" s="5">
        <v>652715.71100000013</v>
      </c>
      <c r="BY59" s="5">
        <v>137234.71099999989</v>
      </c>
      <c r="BZ59" s="35">
        <f t="shared" si="32"/>
        <v>1188988.5369961825</v>
      </c>
      <c r="CA59" s="35">
        <f t="shared" si="33"/>
        <v>21787.089054684555</v>
      </c>
      <c r="CB59" s="35">
        <f t="shared" si="34"/>
        <v>688488.64789072156</v>
      </c>
      <c r="CC59" s="35">
        <f t="shared" si="35"/>
        <v>147389.27400954926</v>
      </c>
      <c r="CD59" s="35">
        <f t="shared" si="36"/>
        <v>541099.37388117227</v>
      </c>
      <c r="CE59" s="35">
        <f t="shared" si="37"/>
        <v>478712.80005077645</v>
      </c>
      <c r="CF59" s="35">
        <f t="shared" si="38"/>
        <v>94844.024008978289</v>
      </c>
      <c r="CG59" s="35">
        <f t="shared" si="39"/>
        <v>48843.818015859128</v>
      </c>
      <c r="CH59" s="35">
        <f t="shared" si="40"/>
        <v>863705.07227479632</v>
      </c>
      <c r="CI59" s="35">
        <f t="shared" si="41"/>
        <v>181595.6226965489</v>
      </c>
      <c r="CK59" s="9">
        <v>127.6455</v>
      </c>
      <c r="CL59" s="9">
        <v>117.51925</v>
      </c>
      <c r="CM59" s="9">
        <v>87.95</v>
      </c>
      <c r="CN59" s="9">
        <v>2.4700000000000002</v>
      </c>
      <c r="CO59" s="9">
        <v>81.558000000000007</v>
      </c>
      <c r="CP59" s="9">
        <v>90.725812622340001</v>
      </c>
      <c r="CQ59" s="9">
        <v>49.707000000000001</v>
      </c>
      <c r="CR59" s="9">
        <v>47.87</v>
      </c>
    </row>
    <row r="60" spans="1:96">
      <c r="A60" s="1">
        <v>38504</v>
      </c>
      <c r="B60" s="5">
        <v>59593</v>
      </c>
      <c r="C60" s="5">
        <v>14340</v>
      </c>
      <c r="D60" s="5">
        <v>31919.91418048539</v>
      </c>
      <c r="E60" s="35">
        <f t="shared" si="2"/>
        <v>4416.6816827469884</v>
      </c>
      <c r="F60" s="5">
        <v>144381.79980795601</v>
      </c>
      <c r="G60" s="5">
        <v>116960.39567118838</v>
      </c>
      <c r="H60" s="5">
        <v>137691</v>
      </c>
      <c r="I60" s="5">
        <v>77552</v>
      </c>
      <c r="J60" s="5">
        <v>18163</v>
      </c>
      <c r="K60" s="5">
        <v>40226.62251628151</v>
      </c>
      <c r="L60" s="35">
        <f t="shared" si="3"/>
        <v>4831.0918159926514</v>
      </c>
      <c r="M60" s="5">
        <v>168348.52602116618</v>
      </c>
      <c r="N60" s="5">
        <v>130508.24035344034</v>
      </c>
      <c r="O60" s="5">
        <v>178613</v>
      </c>
      <c r="P60" s="23">
        <f t="shared" si="4"/>
        <v>76.842634619352182</v>
      </c>
      <c r="Q60" s="23">
        <f t="shared" si="5"/>
        <v>78.95171502505093</v>
      </c>
      <c r="R60" s="23">
        <f t="shared" si="6"/>
        <v>79.350221778042567</v>
      </c>
      <c r="S60" s="23">
        <f t="shared" si="7"/>
        <v>85.763625747339844</v>
      </c>
      <c r="T60" s="23">
        <f t="shared" si="8"/>
        <v>89.619165314341913</v>
      </c>
      <c r="U60" s="23">
        <f t="shared" si="9"/>
        <v>77.089013677615853</v>
      </c>
      <c r="V60" s="9"/>
      <c r="W60" s="9">
        <v>4813.7654599630041</v>
      </c>
      <c r="X60" s="5">
        <v>6382.6749532166004</v>
      </c>
      <c r="Y60" s="5"/>
      <c r="Z60" s="9">
        <v>87.340673912075204</v>
      </c>
      <c r="AA60" s="9">
        <v>80</v>
      </c>
      <c r="AB60" s="9">
        <v>94</v>
      </c>
      <c r="AC60" s="9">
        <v>79</v>
      </c>
      <c r="AD60" s="23">
        <f t="shared" si="10"/>
        <v>84.155555555555551</v>
      </c>
      <c r="AE60" s="23"/>
      <c r="AF60" s="30">
        <v>89.468840757722901</v>
      </c>
      <c r="AG60" s="30">
        <v>89.468840757722901</v>
      </c>
      <c r="AH60" s="30">
        <f t="shared" si="11"/>
        <v>78.828006529484398</v>
      </c>
      <c r="AI60" s="30">
        <f t="shared" si="25"/>
        <v>3.0033404775857253</v>
      </c>
      <c r="AJ60" s="30">
        <f t="shared" si="22"/>
        <v>1.0249951714701844</v>
      </c>
      <c r="AK60" s="30">
        <f t="shared" si="23"/>
        <v>0.56738908008557187</v>
      </c>
      <c r="AL60" s="30">
        <f t="shared" si="24"/>
        <v>1.4109562260299691</v>
      </c>
      <c r="AM60" s="30"/>
      <c r="AN60" s="7">
        <v>2.7000000000000006</v>
      </c>
      <c r="AO60" s="7">
        <v>3</v>
      </c>
      <c r="AP60" s="7">
        <v>5.9366666666666674</v>
      </c>
      <c r="AQ60" s="37">
        <f t="shared" si="12"/>
        <v>3.2366666666666668</v>
      </c>
      <c r="AR60" s="99">
        <v>3.8</v>
      </c>
      <c r="AS60" s="7">
        <v>108.29666666666667</v>
      </c>
      <c r="AT60" s="7"/>
      <c r="AU60" s="5">
        <v>6166</v>
      </c>
      <c r="AV60" s="5">
        <v>17169</v>
      </c>
      <c r="AW60" s="5">
        <v>3264</v>
      </c>
      <c r="AX60" s="5">
        <v>4644</v>
      </c>
      <c r="AY60" s="5">
        <v>3024</v>
      </c>
      <c r="AZ60" s="5">
        <v>15729</v>
      </c>
      <c r="BA60" s="5">
        <v>5889</v>
      </c>
      <c r="BB60" s="35">
        <f t="shared" si="13"/>
        <v>-2687</v>
      </c>
      <c r="BC60" s="23">
        <f t="shared" si="42"/>
        <v>-1.9514710474903951</v>
      </c>
      <c r="BD60" s="35">
        <f t="shared" si="14"/>
        <v>7998.5457146799718</v>
      </c>
      <c r="BE60" s="35">
        <f t="shared" si="15"/>
        <v>22271.656077739284</v>
      </c>
      <c r="BF60" s="35">
        <f t="shared" si="16"/>
        <v>4234.0663659934198</v>
      </c>
      <c r="BG60" s="35">
        <f t="shared" si="17"/>
        <v>6024.2047192626969</v>
      </c>
      <c r="BH60" s="35">
        <f t="shared" si="18"/>
        <v>3922.7379567291978</v>
      </c>
      <c r="BI60" s="35">
        <f t="shared" si="19"/>
        <v>20403.685622153953</v>
      </c>
      <c r="BJ60" s="35">
        <f t="shared" si="20"/>
        <v>7639.2208423208485</v>
      </c>
      <c r="BK60" s="35">
        <f t="shared" si="21"/>
        <v>-3485.580982054018</v>
      </c>
      <c r="BM60" s="44">
        <v>0.21962486305421738</v>
      </c>
      <c r="BN60" s="43">
        <f t="shared" si="26"/>
        <v>117182.5332800254</v>
      </c>
      <c r="BO60" s="43">
        <v>533557.68400000001</v>
      </c>
      <c r="BP60" s="5">
        <v>919538.14</v>
      </c>
      <c r="BQ60" s="5">
        <v>15537.871999999999</v>
      </c>
      <c r="BR60" s="5">
        <v>531241.772</v>
      </c>
      <c r="BS60" s="35">
        <f t="shared" si="30"/>
        <v>116673.90142417977</v>
      </c>
      <c r="BT60" s="35">
        <f t="shared" si="31"/>
        <v>414567.87057582021</v>
      </c>
      <c r="BU60" s="5">
        <v>372758.49600000004</v>
      </c>
      <c r="BV60" s="5">
        <v>72787.604000000007</v>
      </c>
      <c r="BW60" s="5">
        <v>38793.654000000002</v>
      </c>
      <c r="BX60" s="5">
        <v>670256.45200000005</v>
      </c>
      <c r="BY60" s="5">
        <v>137700.42999999993</v>
      </c>
      <c r="BZ60" s="35">
        <f t="shared" si="32"/>
        <v>1192826.4432665897</v>
      </c>
      <c r="CA60" s="35">
        <f t="shared" si="33"/>
        <v>20155.754054629568</v>
      </c>
      <c r="CB60" s="35">
        <f t="shared" si="34"/>
        <v>689127.73254777724</v>
      </c>
      <c r="CC60" s="35">
        <f t="shared" si="35"/>
        <v>151349.58388766894</v>
      </c>
      <c r="CD60" s="35">
        <f t="shared" si="36"/>
        <v>537778.14866010833</v>
      </c>
      <c r="CE60" s="35">
        <f t="shared" si="37"/>
        <v>483542.95666418294</v>
      </c>
      <c r="CF60" s="35">
        <f t="shared" si="38"/>
        <v>94420.204031142202</v>
      </c>
      <c r="CG60" s="35">
        <f t="shared" si="39"/>
        <v>50323.194122360939</v>
      </c>
      <c r="CH60" s="35">
        <f t="shared" si="40"/>
        <v>869457.81250100594</v>
      </c>
      <c r="CI60" s="35">
        <f t="shared" si="41"/>
        <v>178625.23261208058</v>
      </c>
      <c r="CK60" s="9">
        <v>130.46550999999999</v>
      </c>
      <c r="CL60" s="9">
        <v>118.95618</v>
      </c>
      <c r="CM60" s="9">
        <v>88.518000000000001</v>
      </c>
      <c r="CN60" s="9">
        <v>2.94</v>
      </c>
      <c r="CO60" s="9">
        <v>81.962000000000003</v>
      </c>
      <c r="CP60" s="9">
        <v>95.840819035069302</v>
      </c>
      <c r="CQ60" s="9">
        <v>53.042999999999999</v>
      </c>
      <c r="CR60" s="9">
        <v>51.62</v>
      </c>
    </row>
    <row r="61" spans="1:96">
      <c r="A61" s="1">
        <v>38596</v>
      </c>
      <c r="B61" s="5">
        <v>63830</v>
      </c>
      <c r="C61" s="5">
        <v>16089</v>
      </c>
      <c r="D61" s="5">
        <v>32862.859479615268</v>
      </c>
      <c r="E61" s="35">
        <f t="shared" si="2"/>
        <v>7573.7388327964873</v>
      </c>
      <c r="F61" s="5">
        <v>151876.78585774376</v>
      </c>
      <c r="G61" s="5">
        <v>124186.38417015551</v>
      </c>
      <c r="H61" s="5">
        <v>148046</v>
      </c>
      <c r="I61" s="5">
        <v>81982</v>
      </c>
      <c r="J61" s="5">
        <v>20389</v>
      </c>
      <c r="K61" s="5">
        <v>41119.349055052648</v>
      </c>
      <c r="L61" s="35">
        <f t="shared" si="3"/>
        <v>8739.9515061474522</v>
      </c>
      <c r="M61" s="5">
        <v>172420.07069309527</v>
      </c>
      <c r="N61" s="5">
        <v>137893.37125429537</v>
      </c>
      <c r="O61" s="5">
        <v>186757</v>
      </c>
      <c r="P61" s="23">
        <f t="shared" si="4"/>
        <v>77.858554316801261</v>
      </c>
      <c r="Q61" s="23">
        <f t="shared" si="5"/>
        <v>78.910196674677522</v>
      </c>
      <c r="R61" s="23">
        <f t="shared" si="6"/>
        <v>79.920670523302363</v>
      </c>
      <c r="S61" s="23">
        <f t="shared" si="7"/>
        <v>88.085328608919198</v>
      </c>
      <c r="T61" s="23">
        <f t="shared" si="8"/>
        <v>90.059720087006795</v>
      </c>
      <c r="U61" s="23">
        <f t="shared" si="9"/>
        <v>79.271995159485314</v>
      </c>
      <c r="V61" s="9"/>
      <c r="W61" s="9">
        <v>4944.5409717621997</v>
      </c>
      <c r="X61" s="5">
        <v>6408.8824302631901</v>
      </c>
      <c r="Y61" s="5"/>
      <c r="Z61" s="9">
        <v>88.047702766736123</v>
      </c>
      <c r="AA61" s="9">
        <v>85.333333333333329</v>
      </c>
      <c r="AB61" s="9">
        <v>94</v>
      </c>
      <c r="AC61" s="9">
        <v>80.333333333333329</v>
      </c>
      <c r="AD61" s="23">
        <f t="shared" si="10"/>
        <v>87.711111111111123</v>
      </c>
      <c r="AE61" s="23"/>
      <c r="AF61" s="30">
        <v>89.833763448812505</v>
      </c>
      <c r="AG61" s="30">
        <v>89.833763448812505</v>
      </c>
      <c r="AH61" s="30">
        <f t="shared" si="11"/>
        <v>80.903460038430595</v>
      </c>
      <c r="AI61" s="30">
        <f t="shared" si="25"/>
        <v>3.3668854320972219</v>
      </c>
      <c r="AJ61" s="30">
        <f t="shared" si="22"/>
        <v>1.2196478016928758</v>
      </c>
      <c r="AK61" s="30">
        <f t="shared" si="23"/>
        <v>0.95172031076581798</v>
      </c>
      <c r="AL61" s="30">
        <f t="shared" si="24"/>
        <v>1.1955173196385283</v>
      </c>
      <c r="AM61" s="30"/>
      <c r="AN61" s="7">
        <v>2.7000000000000006</v>
      </c>
      <c r="AO61" s="7">
        <v>3</v>
      </c>
      <c r="AP61" s="7">
        <v>5.9033333333333333</v>
      </c>
      <c r="AQ61" s="37">
        <f t="shared" si="12"/>
        <v>3.2033333333333327</v>
      </c>
      <c r="AR61" s="99">
        <v>3.7709999999999999</v>
      </c>
      <c r="AS61" s="7">
        <v>110.58</v>
      </c>
      <c r="AT61" s="7"/>
      <c r="AU61" s="5">
        <v>6126</v>
      </c>
      <c r="AV61" s="5">
        <v>14282</v>
      </c>
      <c r="AW61" s="5">
        <v>5967</v>
      </c>
      <c r="AX61" s="5">
        <v>4324</v>
      </c>
      <c r="AY61" s="5">
        <v>2927</v>
      </c>
      <c r="AZ61" s="5">
        <v>15736</v>
      </c>
      <c r="BA61" s="5">
        <v>4193</v>
      </c>
      <c r="BB61" s="35">
        <f t="shared" si="13"/>
        <v>-805</v>
      </c>
      <c r="BC61" s="23">
        <f t="shared" si="42"/>
        <v>-0.54374991556678332</v>
      </c>
      <c r="BD61" s="35">
        <f t="shared" si="14"/>
        <v>7727.8236629155817</v>
      </c>
      <c r="BE61" s="35">
        <f t="shared" si="15"/>
        <v>18016.45079232131</v>
      </c>
      <c r="BF61" s="35">
        <f t="shared" si="16"/>
        <v>7527.2484160328549</v>
      </c>
      <c r="BG61" s="35">
        <f t="shared" si="17"/>
        <v>5454.6375315780233</v>
      </c>
      <c r="BH61" s="35">
        <f t="shared" si="18"/>
        <v>3692.3506139983524</v>
      </c>
      <c r="BI61" s="35">
        <f t="shared" si="19"/>
        <v>19850.642043689128</v>
      </c>
      <c r="BJ61" s="35">
        <f t="shared" si="20"/>
        <v>5289.3837118192996</v>
      </c>
      <c r="BK61" s="35">
        <f t="shared" si="21"/>
        <v>-1015.4910298150598</v>
      </c>
      <c r="BM61" s="44">
        <v>0.22513668111488744</v>
      </c>
      <c r="BN61" s="43">
        <f t="shared" si="26"/>
        <v>123374.05090971374</v>
      </c>
      <c r="BO61" s="43">
        <v>547996.223</v>
      </c>
      <c r="BP61" s="5">
        <v>951864.38899999997</v>
      </c>
      <c r="BQ61" s="5">
        <v>19045.999999999996</v>
      </c>
      <c r="BR61" s="5">
        <v>545791.48499999999</v>
      </c>
      <c r="BS61" s="35">
        <f t="shared" si="30"/>
        <v>122877.68351366586</v>
      </c>
      <c r="BT61" s="35">
        <f t="shared" si="31"/>
        <v>422913.80148633412</v>
      </c>
      <c r="BU61" s="5">
        <v>387026.90399999998</v>
      </c>
      <c r="BV61" s="5">
        <v>74264.71100000001</v>
      </c>
      <c r="BW61" s="5">
        <v>48477.413</v>
      </c>
      <c r="BX61" s="5">
        <v>678603.03699999989</v>
      </c>
      <c r="BY61" s="5">
        <v>150519.228</v>
      </c>
      <c r="BZ61" s="35">
        <f t="shared" si="32"/>
        <v>1200757.4517141497</v>
      </c>
      <c r="CA61" s="35">
        <f t="shared" si="33"/>
        <v>24026.139321562216</v>
      </c>
      <c r="CB61" s="35">
        <f t="shared" si="34"/>
        <v>688504.7915117261</v>
      </c>
      <c r="CC61" s="35">
        <f t="shared" si="35"/>
        <v>155007.68369264755</v>
      </c>
      <c r="CD61" s="35">
        <f t="shared" si="36"/>
        <v>533497.10781907861</v>
      </c>
      <c r="CE61" s="35">
        <f t="shared" si="37"/>
        <v>488226.52088086132</v>
      </c>
      <c r="CF61" s="35">
        <f t="shared" si="38"/>
        <v>93683.4134811275</v>
      </c>
      <c r="CG61" s="35">
        <f t="shared" si="39"/>
        <v>61153.26465855883</v>
      </c>
      <c r="CH61" s="35">
        <f t="shared" si="40"/>
        <v>856043.84705435461</v>
      </c>
      <c r="CI61" s="35">
        <f t="shared" si="41"/>
        <v>189876.92652010862</v>
      </c>
      <c r="CK61" s="9">
        <v>132.70411999999999</v>
      </c>
      <c r="CL61" s="9">
        <v>120.32559000000001</v>
      </c>
      <c r="CM61" s="9">
        <v>89.043999999999997</v>
      </c>
      <c r="CN61" s="9">
        <v>3.46</v>
      </c>
      <c r="CO61" s="9">
        <v>82.281000000000006</v>
      </c>
      <c r="CP61" s="9">
        <v>105.716370298569</v>
      </c>
      <c r="CQ61" s="9">
        <v>63.08</v>
      </c>
      <c r="CR61" s="9">
        <v>61.57</v>
      </c>
    </row>
    <row r="62" spans="1:96">
      <c r="A62" s="1">
        <v>38687</v>
      </c>
      <c r="B62" s="5">
        <v>68604</v>
      </c>
      <c r="C62" s="5">
        <v>23261</v>
      </c>
      <c r="D62" s="5">
        <v>31967.974080702486</v>
      </c>
      <c r="E62" s="35">
        <f t="shared" si="2"/>
        <v>-3121.7791827591136</v>
      </c>
      <c r="F62" s="5">
        <v>156192.63236744056</v>
      </c>
      <c r="G62" s="5">
        <v>126271.82726538394</v>
      </c>
      <c r="H62" s="5">
        <v>150632</v>
      </c>
      <c r="I62" s="5">
        <v>87147</v>
      </c>
      <c r="J62" s="5">
        <v>29477</v>
      </c>
      <c r="K62" s="5">
        <v>39874.54321184133</v>
      </c>
      <c r="L62" s="35">
        <f t="shared" si="3"/>
        <v>-5066.190529165091</v>
      </c>
      <c r="M62" s="5">
        <v>177064.54797591115</v>
      </c>
      <c r="N62" s="5">
        <v>139313.9006585874</v>
      </c>
      <c r="O62" s="5">
        <v>189183</v>
      </c>
      <c r="P62" s="23">
        <f t="shared" si="4"/>
        <v>78.72215911046851</v>
      </c>
      <c r="Q62" s="23">
        <f t="shared" si="5"/>
        <v>78.912372358109721</v>
      </c>
      <c r="R62" s="23">
        <f t="shared" si="6"/>
        <v>80.17138631749674</v>
      </c>
      <c r="S62" s="23">
        <f t="shared" si="7"/>
        <v>88.212256012248076</v>
      </c>
      <c r="T62" s="23">
        <f t="shared" si="8"/>
        <v>90.638354585185795</v>
      </c>
      <c r="U62" s="23">
        <f t="shared" si="9"/>
        <v>79.622376217736274</v>
      </c>
      <c r="V62" s="9"/>
      <c r="W62" s="9">
        <v>5133.8116841372002</v>
      </c>
      <c r="X62" s="5">
        <v>6504.7113317000803</v>
      </c>
      <c r="Y62" s="5"/>
      <c r="Z62" s="9">
        <v>88.787489515036157</v>
      </c>
      <c r="AA62" s="9">
        <v>87</v>
      </c>
      <c r="AB62" s="9">
        <v>94</v>
      </c>
      <c r="AC62" s="9">
        <v>81</v>
      </c>
      <c r="AD62" s="23">
        <f t="shared" si="10"/>
        <v>88.833333333333329</v>
      </c>
      <c r="AE62" s="23"/>
      <c r="AF62" s="30">
        <v>90.157004100066104</v>
      </c>
      <c r="AG62" s="30">
        <v>90.157004100066104</v>
      </c>
      <c r="AH62" s="30">
        <f t="shared" si="11"/>
        <v>83.309431174916355</v>
      </c>
      <c r="AI62" s="30">
        <f t="shared" si="25"/>
        <v>3.4267225989820238</v>
      </c>
      <c r="AJ62" s="30">
        <f t="shared" si="22"/>
        <v>1.4068231456553448</v>
      </c>
      <c r="AK62" s="30">
        <f t="shared" si="23"/>
        <v>0.90128170166348343</v>
      </c>
      <c r="AL62" s="30">
        <f t="shared" si="24"/>
        <v>1.1186177516631957</v>
      </c>
      <c r="AM62" s="30"/>
      <c r="AN62" s="7">
        <v>2.9</v>
      </c>
      <c r="AO62" s="7">
        <v>3.00666667</v>
      </c>
      <c r="AP62" s="7">
        <v>6.0166666666666666</v>
      </c>
      <c r="AQ62" s="37">
        <f t="shared" si="12"/>
        <v>3.1166666666666667</v>
      </c>
      <c r="AR62" s="99">
        <v>3.7766000000000002</v>
      </c>
      <c r="AS62" s="7">
        <v>111.88</v>
      </c>
      <c r="AT62" s="7"/>
      <c r="AU62" s="5">
        <v>-2258</v>
      </c>
      <c r="AV62" s="5">
        <v>22431</v>
      </c>
      <c r="AW62" s="5">
        <v>12010</v>
      </c>
      <c r="AX62" s="5">
        <v>8092</v>
      </c>
      <c r="AY62" s="5">
        <v>3067</v>
      </c>
      <c r="AZ62" s="5">
        <v>24292</v>
      </c>
      <c r="BA62" s="5">
        <v>14583</v>
      </c>
      <c r="BB62" s="35">
        <f t="shared" si="13"/>
        <v>-17851</v>
      </c>
      <c r="BC62" s="23">
        <f t="shared" si="42"/>
        <v>-11.850735567475702</v>
      </c>
      <c r="BD62" s="35">
        <f t="shared" si="14"/>
        <v>-2835.8862260343085</v>
      </c>
      <c r="BE62" s="35">
        <f t="shared" si="15"/>
        <v>28171.728935418763</v>
      </c>
      <c r="BF62" s="35">
        <f t="shared" si="16"/>
        <v>15083.699545913218</v>
      </c>
      <c r="BG62" s="35">
        <f t="shared" si="17"/>
        <v>10162.972250252269</v>
      </c>
      <c r="BH62" s="35">
        <f t="shared" si="18"/>
        <v>3851.9322653884965</v>
      </c>
      <c r="BI62" s="35">
        <f t="shared" si="19"/>
        <v>30509.011604439955</v>
      </c>
      <c r="BJ62" s="35">
        <f t="shared" si="20"/>
        <v>18315.20320383451</v>
      </c>
      <c r="BK62" s="35">
        <f t="shared" si="21"/>
        <v>-22419.577068617557</v>
      </c>
      <c r="BM62" s="44">
        <v>0.23090077340674339</v>
      </c>
      <c r="BN62" s="43">
        <f>BM62*BO62</f>
        <v>128857.94097494199</v>
      </c>
      <c r="BO62" s="43">
        <v>558066.30299999996</v>
      </c>
      <c r="BP62" s="5">
        <v>958545.73100000015</v>
      </c>
      <c r="BQ62" s="5">
        <v>19549.524999999998</v>
      </c>
      <c r="BR62" s="5">
        <v>555494.77599999995</v>
      </c>
      <c r="BS62" s="35">
        <f t="shared" si="30"/>
        <v>128264.17340180567</v>
      </c>
      <c r="BT62" s="35">
        <f t="shared" si="31"/>
        <v>427230.60259819427</v>
      </c>
      <c r="BU62" s="5">
        <v>383501.43000000017</v>
      </c>
      <c r="BV62" s="5">
        <v>75203.438999999998</v>
      </c>
      <c r="BW62" s="5">
        <v>43439.37</v>
      </c>
      <c r="BX62" s="5">
        <v>694597.93900000001</v>
      </c>
      <c r="BY62" s="5">
        <v>145304.98300000012</v>
      </c>
      <c r="BZ62" s="35">
        <f t="shared" si="32"/>
        <v>1203864.7633157165</v>
      </c>
      <c r="CA62" s="35">
        <f t="shared" si="33"/>
        <v>24552.802778128149</v>
      </c>
      <c r="CB62" s="35">
        <f t="shared" si="34"/>
        <v>697661.64034207864</v>
      </c>
      <c r="CC62" s="35">
        <f t="shared" si="35"/>
        <v>161090.61233120319</v>
      </c>
      <c r="CD62" s="35">
        <f t="shared" si="36"/>
        <v>536571.02801087545</v>
      </c>
      <c r="CE62" s="35">
        <f t="shared" si="37"/>
        <v>481650.3201955097</v>
      </c>
      <c r="CF62" s="35">
        <f t="shared" si="38"/>
        <v>94450.131448410684</v>
      </c>
      <c r="CG62" s="35">
        <f t="shared" si="39"/>
        <v>54556.736514883945</v>
      </c>
      <c r="CH62" s="35">
        <f t="shared" si="40"/>
        <v>872365.24705133692</v>
      </c>
      <c r="CI62" s="35">
        <f t="shared" si="41"/>
        <v>182492.6483010849</v>
      </c>
      <c r="CK62" s="9">
        <v>135.65164999999999</v>
      </c>
      <c r="CL62" s="9">
        <v>121.75223</v>
      </c>
      <c r="CM62" s="9">
        <v>89.581999999999994</v>
      </c>
      <c r="CN62" s="9">
        <v>3.98</v>
      </c>
      <c r="CO62" s="9">
        <v>82.831000000000003</v>
      </c>
      <c r="CP62" s="9">
        <v>107.388026428725</v>
      </c>
      <c r="CQ62" s="9">
        <v>60.033000000000001</v>
      </c>
      <c r="CR62" s="9">
        <v>56.85</v>
      </c>
    </row>
    <row r="63" spans="1:96">
      <c r="A63" s="1">
        <v>38777</v>
      </c>
      <c r="B63" s="5">
        <v>69073</v>
      </c>
      <c r="C63" s="5">
        <v>13621</v>
      </c>
      <c r="D63" s="5">
        <v>32291.420283145813</v>
      </c>
      <c r="E63" s="35">
        <f t="shared" si="2"/>
        <v>3669.9346089320316</v>
      </c>
      <c r="F63" s="5">
        <v>148992.70617814959</v>
      </c>
      <c r="G63" s="5">
        <v>119605.06107022743</v>
      </c>
      <c r="H63" s="5">
        <v>148043</v>
      </c>
      <c r="I63" s="5">
        <v>86274</v>
      </c>
      <c r="J63" s="5">
        <v>17339</v>
      </c>
      <c r="K63" s="5">
        <v>39971.121200264257</v>
      </c>
      <c r="L63" s="35">
        <f t="shared" si="3"/>
        <v>4145.9664237677061</v>
      </c>
      <c r="M63" s="5">
        <v>172073.13533330683</v>
      </c>
      <c r="N63" s="5">
        <v>134540.22295733879</v>
      </c>
      <c r="O63" s="5">
        <v>185263</v>
      </c>
      <c r="P63" s="23">
        <f t="shared" si="4"/>
        <v>80.062359459396802</v>
      </c>
      <c r="Q63" s="23">
        <f t="shared" si="5"/>
        <v>78.557010208201163</v>
      </c>
      <c r="R63" s="23">
        <f t="shared" si="6"/>
        <v>80.786876408491466</v>
      </c>
      <c r="S63" s="23">
        <f t="shared" si="7"/>
        <v>86.58684918453406</v>
      </c>
      <c r="T63" s="23">
        <f t="shared" si="8"/>
        <v>88.899110200042458</v>
      </c>
      <c r="U63" s="23">
        <f t="shared" si="9"/>
        <v>79.909641968444859</v>
      </c>
      <c r="V63" s="9"/>
      <c r="W63" s="9">
        <v>5044.4102988455388</v>
      </c>
      <c r="X63" s="5">
        <v>6578.6118717150202</v>
      </c>
      <c r="Y63" s="5"/>
      <c r="Z63" s="9">
        <v>89.898961727630351</v>
      </c>
      <c r="AA63" s="9">
        <v>92.666666666666671</v>
      </c>
      <c r="AB63" s="9">
        <v>94</v>
      </c>
      <c r="AC63" s="9">
        <v>86</v>
      </c>
      <c r="AD63" s="23">
        <f t="shared" si="10"/>
        <v>92.770370370370358</v>
      </c>
      <c r="AE63" s="23"/>
      <c r="AF63" s="30">
        <v>90.814884408832697</v>
      </c>
      <c r="AG63" s="30">
        <v>90.814884408832697</v>
      </c>
      <c r="AH63" s="30">
        <f t="shared" si="11"/>
        <v>86.235271002820966</v>
      </c>
      <c r="AI63" s="30">
        <f t="shared" si="25"/>
        <v>3.7499817490720622</v>
      </c>
      <c r="AJ63" s="30">
        <f t="shared" si="22"/>
        <v>1.426084143145232</v>
      </c>
      <c r="AK63" s="30">
        <f t="shared" si="23"/>
        <v>1.378213863904787</v>
      </c>
      <c r="AL63" s="30">
        <f t="shared" si="24"/>
        <v>0.94568374202204319</v>
      </c>
      <c r="AM63" s="30"/>
      <c r="AN63" s="7">
        <v>3.1666666666666665</v>
      </c>
      <c r="AO63" s="7">
        <v>3.0433333299999998</v>
      </c>
      <c r="AP63" s="7">
        <v>6.2433333333333332</v>
      </c>
      <c r="AQ63" s="37">
        <f t="shared" si="12"/>
        <v>3.0766666666666667</v>
      </c>
      <c r="AR63" s="99">
        <v>3.7269999999999999</v>
      </c>
      <c r="AS63" s="7">
        <v>111.46333333333332</v>
      </c>
      <c r="AT63" s="7"/>
      <c r="AU63" s="5">
        <v>9527</v>
      </c>
      <c r="AV63" s="5">
        <v>7799</v>
      </c>
      <c r="AW63" s="5">
        <v>6888</v>
      </c>
      <c r="AX63" s="5">
        <v>3039.0489282900003</v>
      </c>
      <c r="AY63" s="5">
        <v>3227.9252524099998</v>
      </c>
      <c r="AZ63" s="5">
        <v>11061.025819300001</v>
      </c>
      <c r="BA63" s="5">
        <v>2017</v>
      </c>
      <c r="BB63" s="35">
        <f t="shared" si="13"/>
        <v>4868.9999999999964</v>
      </c>
      <c r="BC63" s="23">
        <f t="shared" si="42"/>
        <v>3.2889093033780701</v>
      </c>
      <c r="BD63" s="35">
        <f t="shared" si="14"/>
        <v>11922.215849449147</v>
      </c>
      <c r="BE63" s="35">
        <f t="shared" si="15"/>
        <v>9759.7734239376387</v>
      </c>
      <c r="BF63" s="35">
        <f t="shared" si="16"/>
        <v>8619.7357794694781</v>
      </c>
      <c r="BG63" s="35">
        <f t="shared" si="17"/>
        <v>3803.1066757752164</v>
      </c>
      <c r="BH63" s="35">
        <f t="shared" si="18"/>
        <v>4039.4690464070154</v>
      </c>
      <c r="BI63" s="35">
        <f t="shared" si="19"/>
        <v>13841.916378085934</v>
      </c>
      <c r="BJ63" s="35">
        <f t="shared" si="20"/>
        <v>2524.1009098707805</v>
      </c>
      <c r="BK63" s="35">
        <f t="shared" si="21"/>
        <v>6093.1320427173196</v>
      </c>
      <c r="BM63" s="7">
        <v>0.2348409853031925</v>
      </c>
      <c r="BN63" s="33">
        <v>132991.87099999998</v>
      </c>
      <c r="BO63" s="33">
        <v>566306.05099999998</v>
      </c>
      <c r="BP63" s="5">
        <v>984647.3</v>
      </c>
      <c r="BQ63" s="5">
        <v>18917.776000000002</v>
      </c>
      <c r="BR63" s="5">
        <v>560324.68700000003</v>
      </c>
      <c r="BS63" s="35">
        <f t="shared" si="30"/>
        <v>131587.20158478295</v>
      </c>
      <c r="BT63" s="35">
        <f t="shared" si="31"/>
        <v>428737.48541521712</v>
      </c>
      <c r="BU63" s="5">
        <v>405404.83700000006</v>
      </c>
      <c r="BV63" s="5">
        <v>73858.784</v>
      </c>
      <c r="BW63" s="5">
        <v>40618.445</v>
      </c>
      <c r="BX63" s="5">
        <v>713129.51300000004</v>
      </c>
      <c r="BY63" s="5">
        <v>157040.55800000008</v>
      </c>
      <c r="BZ63" s="35">
        <f t="shared" si="32"/>
        <v>1232200.8655586552</v>
      </c>
      <c r="CA63" s="35">
        <f t="shared" si="33"/>
        <v>23673.959154353804</v>
      </c>
      <c r="CB63" s="35">
        <f t="shared" si="34"/>
        <v>701197.84446195362</v>
      </c>
      <c r="CC63" s="35">
        <f t="shared" si="35"/>
        <v>164669.99268591992</v>
      </c>
      <c r="CD63" s="35">
        <f t="shared" si="36"/>
        <v>536527.85177603387</v>
      </c>
      <c r="CE63" s="35">
        <f t="shared" si="37"/>
        <v>507329.06194234791</v>
      </c>
      <c r="CF63" s="35">
        <f t="shared" si="38"/>
        <v>92427.875010584758</v>
      </c>
      <c r="CG63" s="35">
        <f t="shared" si="39"/>
        <v>50830.468012908408</v>
      </c>
      <c r="CH63" s="35">
        <f t="shared" si="40"/>
        <v>892419.85752057843</v>
      </c>
      <c r="CI63" s="35">
        <f t="shared" si="41"/>
        <v>196522.6650145837</v>
      </c>
      <c r="CK63" s="9">
        <v>139.63972000000001</v>
      </c>
      <c r="CL63" s="9">
        <v>123.48145</v>
      </c>
      <c r="CM63" s="9">
        <v>90.12</v>
      </c>
      <c r="CN63" s="9">
        <v>4.45</v>
      </c>
      <c r="CO63" s="9">
        <v>83.311000000000007</v>
      </c>
      <c r="CP63" s="9">
        <v>109.450237324139</v>
      </c>
      <c r="CQ63" s="9">
        <v>63.347000000000001</v>
      </c>
      <c r="CR63" s="9">
        <v>61.79</v>
      </c>
    </row>
    <row r="64" spans="1:96">
      <c r="A64" s="1">
        <v>38869</v>
      </c>
      <c r="B64" s="5">
        <v>66992</v>
      </c>
      <c r="C64" s="5">
        <v>15231</v>
      </c>
      <c r="D64" s="5">
        <v>34583.860491574043</v>
      </c>
      <c r="E64" s="35">
        <f t="shared" si="2"/>
        <v>10323.283687790929</v>
      </c>
      <c r="F64" s="5">
        <v>154394.51076206361</v>
      </c>
      <c r="G64" s="5">
        <v>128128.65494142858</v>
      </c>
      <c r="H64" s="5">
        <v>153396</v>
      </c>
      <c r="I64" s="5">
        <v>83575</v>
      </c>
      <c r="J64" s="5">
        <v>19071</v>
      </c>
      <c r="K64" s="5">
        <v>42808.377574946855</v>
      </c>
      <c r="L64" s="35">
        <f t="shared" si="3"/>
        <v>8068.903928950167</v>
      </c>
      <c r="M64" s="5">
        <v>176954.37488520204</v>
      </c>
      <c r="N64" s="5">
        <v>141791.65638909905</v>
      </c>
      <c r="O64" s="5">
        <v>188686</v>
      </c>
      <c r="P64" s="23">
        <f t="shared" si="4"/>
        <v>80.157941968291951</v>
      </c>
      <c r="Q64" s="23">
        <f t="shared" si="5"/>
        <v>79.864716061035082</v>
      </c>
      <c r="R64" s="23">
        <f t="shared" si="6"/>
        <v>80.787599182020571</v>
      </c>
      <c r="S64" s="23">
        <f t="shared" si="7"/>
        <v>87.251027764770456</v>
      </c>
      <c r="T64" s="23">
        <f t="shared" si="8"/>
        <v>90.36403001726913</v>
      </c>
      <c r="U64" s="23">
        <f t="shared" si="9"/>
        <v>81.296969568489459</v>
      </c>
      <c r="V64" s="9"/>
      <c r="W64" s="9">
        <v>4982.4128788896423</v>
      </c>
      <c r="X64" s="5">
        <v>6577.46615314261</v>
      </c>
      <c r="Y64" s="5"/>
      <c r="Z64" s="9">
        <v>90.939853027892752</v>
      </c>
      <c r="AA64" s="9">
        <v>103</v>
      </c>
      <c r="AB64" s="9">
        <v>94.666666666666671</v>
      </c>
      <c r="AC64" s="9">
        <v>97</v>
      </c>
      <c r="AD64" s="23">
        <f t="shared" si="10"/>
        <v>100.23333333333332</v>
      </c>
      <c r="AE64" s="23"/>
      <c r="AF64" s="30">
        <v>91.140026910104297</v>
      </c>
      <c r="AG64" s="30">
        <v>91.140026910104297</v>
      </c>
      <c r="AH64" s="30">
        <f t="shared" si="11"/>
        <v>90.139157499046547</v>
      </c>
      <c r="AI64" s="30">
        <f t="shared" si="25"/>
        <v>4.1208510933185671</v>
      </c>
      <c r="AJ64" s="30">
        <f t="shared" si="22"/>
        <v>1.4943179218399649</v>
      </c>
      <c r="AK64" s="30">
        <f t="shared" si="23"/>
        <v>1.9104832321098475</v>
      </c>
      <c r="AL64" s="30">
        <f t="shared" si="24"/>
        <v>0.71604993936875472</v>
      </c>
      <c r="AM64" s="30"/>
      <c r="AN64" s="7">
        <v>3.5</v>
      </c>
      <c r="AO64" s="7">
        <v>3.1566666699999999</v>
      </c>
      <c r="AP64" s="7">
        <v>6.5066666666666668</v>
      </c>
      <c r="AQ64" s="37">
        <f t="shared" si="12"/>
        <v>3.0066666666666668</v>
      </c>
      <c r="AR64" s="99">
        <v>3.6446000000000001</v>
      </c>
      <c r="AS64" s="7">
        <v>112.15666666666668</v>
      </c>
      <c r="AT64" s="7"/>
      <c r="AU64" s="5">
        <v>3081</v>
      </c>
      <c r="AV64" s="5">
        <v>21611</v>
      </c>
      <c r="AW64" s="5">
        <v>8351</v>
      </c>
      <c r="AX64" s="5">
        <v>3054.7233389400003</v>
      </c>
      <c r="AY64" s="5">
        <v>2740.3977909999999</v>
      </c>
      <c r="AZ64" s="5">
        <v>15807.878870060002</v>
      </c>
      <c r="BA64" s="5">
        <v>5025</v>
      </c>
      <c r="BB64" s="35">
        <f t="shared" si="13"/>
        <v>6415</v>
      </c>
      <c r="BC64" s="23">
        <f t="shared" si="42"/>
        <v>4.1819864924769874</v>
      </c>
      <c r="BD64" s="35">
        <f t="shared" si="14"/>
        <v>3789.8091606039266</v>
      </c>
      <c r="BE64" s="35">
        <f t="shared" si="15"/>
        <v>26582.786682833968</v>
      </c>
      <c r="BF64" s="35">
        <f t="shared" si="16"/>
        <v>10272.215611880361</v>
      </c>
      <c r="BG64" s="35">
        <f t="shared" si="17"/>
        <v>3757.4873395084146</v>
      </c>
      <c r="BH64" s="35">
        <f t="shared" si="18"/>
        <v>3370.8486374652921</v>
      </c>
      <c r="BI64" s="35">
        <f t="shared" si="19"/>
        <v>19444.610240659087</v>
      </c>
      <c r="BJ64" s="35">
        <f t="shared" si="20"/>
        <v>6181.042204490338</v>
      </c>
      <c r="BK64" s="35">
        <f t="shared" si="21"/>
        <v>7890.8230331951208</v>
      </c>
      <c r="BM64" s="7">
        <v>0.23346337658584174</v>
      </c>
      <c r="BN64" s="33">
        <v>135254.80799999999</v>
      </c>
      <c r="BO64" s="33">
        <v>579340.58000000007</v>
      </c>
      <c r="BP64" s="5">
        <v>1006329.137</v>
      </c>
      <c r="BQ64" s="5">
        <v>18249.694</v>
      </c>
      <c r="BR64" s="5">
        <v>574612.44800000009</v>
      </c>
      <c r="BS64" s="35">
        <f t="shared" si="30"/>
        <v>134150.96233833642</v>
      </c>
      <c r="BT64" s="35">
        <f t="shared" si="31"/>
        <v>440461.4856616637</v>
      </c>
      <c r="BU64" s="5">
        <v>413466.99499999988</v>
      </c>
      <c r="BV64" s="5">
        <v>76622.319000000003</v>
      </c>
      <c r="BW64" s="5">
        <v>43387.770000000004</v>
      </c>
      <c r="BX64" s="5">
        <v>722984.43900000001</v>
      </c>
      <c r="BY64" s="5">
        <v>163334.60899999994</v>
      </c>
      <c r="BZ64" s="35">
        <f t="shared" si="32"/>
        <v>1237843.3566975801</v>
      </c>
      <c r="CA64" s="35">
        <f t="shared" si="33"/>
        <v>22448.184842394843</v>
      </c>
      <c r="CB64" s="35">
        <f t="shared" si="34"/>
        <v>706806.72483850946</v>
      </c>
      <c r="CC64" s="35">
        <f t="shared" si="35"/>
        <v>165013.48457437838</v>
      </c>
      <c r="CD64" s="35">
        <f t="shared" si="36"/>
        <v>541793.24026413111</v>
      </c>
      <c r="CE64" s="35">
        <f t="shared" si="37"/>
        <v>508588.44701667561</v>
      </c>
      <c r="CF64" s="35">
        <f t="shared" si="38"/>
        <v>94249.907969138687</v>
      </c>
      <c r="CG64" s="35">
        <f t="shared" si="39"/>
        <v>53369.480105217859</v>
      </c>
      <c r="CH64" s="35">
        <f t="shared" si="40"/>
        <v>889312.9016216459</v>
      </c>
      <c r="CI64" s="35">
        <f t="shared" si="41"/>
        <v>200911.06700157752</v>
      </c>
      <c r="CK64" s="9">
        <v>141.82235</v>
      </c>
      <c r="CL64" s="9">
        <v>124.75039</v>
      </c>
      <c r="CM64" s="9">
        <v>91.343999999999994</v>
      </c>
      <c r="CN64" s="9">
        <v>4.91</v>
      </c>
      <c r="CO64" s="9">
        <v>83.974999999999994</v>
      </c>
      <c r="CP64" s="9">
        <v>120.029255851744</v>
      </c>
      <c r="CQ64" s="9">
        <v>70.53</v>
      </c>
      <c r="CR64" s="9">
        <v>69.489999999999995</v>
      </c>
    </row>
    <row r="65" spans="1:96">
      <c r="A65" s="1">
        <v>38961</v>
      </c>
      <c r="B65" s="5">
        <v>69766</v>
      </c>
      <c r="C65" s="5">
        <v>17949</v>
      </c>
      <c r="D65" s="5">
        <v>33647.57320090854</v>
      </c>
      <c r="E65" s="35">
        <f t="shared" si="2"/>
        <v>5057.977017379977</v>
      </c>
      <c r="F65" s="5">
        <v>171888.53944527305</v>
      </c>
      <c r="G65" s="5">
        <v>136210.08966356158</v>
      </c>
      <c r="H65" s="5">
        <v>162099</v>
      </c>
      <c r="I65" s="5">
        <v>87037</v>
      </c>
      <c r="J65" s="5">
        <v>22375</v>
      </c>
      <c r="K65" s="5">
        <v>41527.268794825373</v>
      </c>
      <c r="L65" s="35">
        <f t="shared" si="3"/>
        <v>4128.0712421443604</v>
      </c>
      <c r="M65" s="5">
        <v>191032.25154637455</v>
      </c>
      <c r="N65" s="5">
        <v>148670.5915833443</v>
      </c>
      <c r="O65" s="5">
        <v>197429</v>
      </c>
      <c r="P65" s="23">
        <f t="shared" si="4"/>
        <v>80.156714960304242</v>
      </c>
      <c r="Q65" s="23">
        <f t="shared" si="5"/>
        <v>80.218994413407813</v>
      </c>
      <c r="R65" s="23">
        <f t="shared" si="6"/>
        <v>81.025249618875236</v>
      </c>
      <c r="S65" s="23">
        <f t="shared" si="7"/>
        <v>89.978806224532079</v>
      </c>
      <c r="T65" s="23">
        <f t="shared" si="8"/>
        <v>91.618717738943417</v>
      </c>
      <c r="U65" s="23">
        <f t="shared" si="9"/>
        <v>82.104959251173838</v>
      </c>
      <c r="V65" s="9"/>
      <c r="W65" s="9">
        <v>5126.3748193515667</v>
      </c>
      <c r="X65" s="5">
        <v>6583.1234080980003</v>
      </c>
      <c r="Y65" s="5"/>
      <c r="Z65" s="9">
        <v>91.174503987250276</v>
      </c>
      <c r="AA65" s="9">
        <v>103</v>
      </c>
      <c r="AB65" s="9">
        <v>96</v>
      </c>
      <c r="AC65" s="9">
        <v>97</v>
      </c>
      <c r="AD65" s="23">
        <f t="shared" si="10"/>
        <v>100.63333333333334</v>
      </c>
      <c r="AE65" s="23"/>
      <c r="AF65" s="30">
        <v>91.301852548972803</v>
      </c>
      <c r="AG65" s="30">
        <v>91.301852548972803</v>
      </c>
      <c r="AH65" s="30">
        <f t="shared" si="11"/>
        <v>90.665109740360137</v>
      </c>
      <c r="AI65" s="30">
        <f t="shared" si="25"/>
        <v>3.5512581501393026</v>
      </c>
      <c r="AJ65" s="30">
        <f t="shared" si="22"/>
        <v>1.3073829204511256</v>
      </c>
      <c r="AK65" s="30">
        <f t="shared" si="23"/>
        <v>1.4732708386116025</v>
      </c>
      <c r="AL65" s="30">
        <f t="shared" si="24"/>
        <v>0.77060439107657452</v>
      </c>
      <c r="AM65" s="30"/>
      <c r="AN65" s="7">
        <v>3.5</v>
      </c>
      <c r="AO65" s="7">
        <v>3.1966666699999999</v>
      </c>
      <c r="AP65" s="7">
        <v>6.6499999999999995</v>
      </c>
      <c r="AQ65" s="37">
        <f t="shared" si="12"/>
        <v>3.1499999999999995</v>
      </c>
      <c r="AR65" s="99">
        <v>3.6703999999999999</v>
      </c>
      <c r="AS65" s="7">
        <v>111.18</v>
      </c>
      <c r="AT65" s="7"/>
      <c r="AU65" s="5">
        <v>11584</v>
      </c>
      <c r="AV65" s="5">
        <v>11772</v>
      </c>
      <c r="AW65" s="5">
        <v>8516</v>
      </c>
      <c r="AX65" s="5">
        <v>4515.1799790600007</v>
      </c>
      <c r="AY65" s="5">
        <v>3243.55622924</v>
      </c>
      <c r="AZ65" s="5">
        <v>21015.263791699999</v>
      </c>
      <c r="BA65" s="5">
        <v>8886</v>
      </c>
      <c r="BB65" s="35">
        <f t="shared" si="13"/>
        <v>-5788</v>
      </c>
      <c r="BC65" s="23">
        <f t="shared" si="42"/>
        <v>-3.570657437738666</v>
      </c>
      <c r="BD65" s="35">
        <f t="shared" si="14"/>
        <v>14108.77017131506</v>
      </c>
      <c r="BE65" s="35">
        <f t="shared" si="15"/>
        <v>14337.745377824664</v>
      </c>
      <c r="BF65" s="35">
        <f t="shared" si="16"/>
        <v>10372.089673594532</v>
      </c>
      <c r="BG65" s="35">
        <f t="shared" si="17"/>
        <v>5499.2780219855576</v>
      </c>
      <c r="BH65" s="35">
        <f t="shared" si="18"/>
        <v>3950.4997734879544</v>
      </c>
      <c r="BI65" s="35">
        <f t="shared" si="19"/>
        <v>25595.608332756769</v>
      </c>
      <c r="BJ65" s="35">
        <f t="shared" si="20"/>
        <v>10822.732367257046</v>
      </c>
      <c r="BK65" s="35">
        <f t="shared" si="21"/>
        <v>-7049.5132727530654</v>
      </c>
      <c r="BM65" s="7">
        <v>0.2358673580325058</v>
      </c>
      <c r="BN65" s="33">
        <v>138915.61199999999</v>
      </c>
      <c r="BO65" s="33">
        <v>588956.49300000002</v>
      </c>
      <c r="BP65" s="5">
        <v>1029621.9209999999</v>
      </c>
      <c r="BQ65" s="5">
        <v>19667.594999999998</v>
      </c>
      <c r="BR65" s="5">
        <v>583548.57700000005</v>
      </c>
      <c r="BS65" s="35">
        <f t="shared" si="30"/>
        <v>137640.06114061829</v>
      </c>
      <c r="BT65" s="35">
        <f t="shared" si="31"/>
        <v>445908.51585938176</v>
      </c>
      <c r="BU65" s="5">
        <v>426405.74899999984</v>
      </c>
      <c r="BV65" s="5">
        <v>80405.868000000002</v>
      </c>
      <c r="BW65" s="5">
        <v>41560.344000000005</v>
      </c>
      <c r="BX65" s="5">
        <v>744596.89600000007</v>
      </c>
      <c r="BY65" s="5">
        <v>163058.81299999973</v>
      </c>
      <c r="BZ65" s="35">
        <f t="shared" si="32"/>
        <v>1254031.3403605758</v>
      </c>
      <c r="CA65" s="35">
        <f t="shared" si="33"/>
        <v>23954.210780171376</v>
      </c>
      <c r="CB65" s="35">
        <f t="shared" si="34"/>
        <v>710734.87195191218</v>
      </c>
      <c r="CC65" s="35">
        <f t="shared" si="35"/>
        <v>167639.15650886885</v>
      </c>
      <c r="CD65" s="35">
        <f t="shared" si="36"/>
        <v>543095.71544304339</v>
      </c>
      <c r="CE65" s="35">
        <f t="shared" si="37"/>
        <v>519342.25762849225</v>
      </c>
      <c r="CF65" s="35">
        <f t="shared" si="38"/>
        <v>97930.586329169222</v>
      </c>
      <c r="CG65" s="35">
        <f t="shared" si="39"/>
        <v>50618.555053245247</v>
      </c>
      <c r="CH65" s="35">
        <f t="shared" si="40"/>
        <v>906884.19163834455</v>
      </c>
      <c r="CI65" s="35">
        <f t="shared" si="41"/>
        <v>198598.00733981669</v>
      </c>
      <c r="CK65" s="9">
        <v>144.29956999999999</v>
      </c>
      <c r="CL65" s="9">
        <v>126.40730000000001</v>
      </c>
      <c r="CM65" s="9">
        <v>92.442999999999998</v>
      </c>
      <c r="CN65" s="9">
        <v>5.25</v>
      </c>
      <c r="CO65" s="9">
        <v>84.427000000000007</v>
      </c>
      <c r="CP65" s="9">
        <v>121.562520222481</v>
      </c>
      <c r="CQ65" s="9">
        <v>70.442999999999998</v>
      </c>
      <c r="CR65" s="9">
        <v>69.73</v>
      </c>
    </row>
    <row r="66" spans="1:96">
      <c r="A66" s="1">
        <v>39052</v>
      </c>
      <c r="B66" s="5">
        <v>74139</v>
      </c>
      <c r="C66" s="5">
        <v>24730</v>
      </c>
      <c r="D66" s="5">
        <v>34572.28760723611</v>
      </c>
      <c r="E66" s="35">
        <f t="shared" si="2"/>
        <v>-6719.3294452907285</v>
      </c>
      <c r="F66" s="5">
        <v>167305.99640361874</v>
      </c>
      <c r="G66" s="5">
        <v>132984.95456556411</v>
      </c>
      <c r="H66" s="5">
        <v>161043</v>
      </c>
      <c r="I66" s="5">
        <v>92688</v>
      </c>
      <c r="J66" s="5">
        <v>30967</v>
      </c>
      <c r="K66" s="5">
        <v>42445.731981663812</v>
      </c>
      <c r="L66" s="35">
        <f t="shared" si="3"/>
        <v>-5261.9554204895103</v>
      </c>
      <c r="M66" s="5">
        <v>184415.68863234212</v>
      </c>
      <c r="N66" s="5">
        <v>145930.46519351643</v>
      </c>
      <c r="O66" s="5">
        <v>199324</v>
      </c>
      <c r="P66" s="23">
        <f t="shared" si="4"/>
        <v>79.9877006732263</v>
      </c>
      <c r="Q66" s="23">
        <f t="shared" si="5"/>
        <v>79.859204960118831</v>
      </c>
      <c r="R66" s="23">
        <f t="shared" si="6"/>
        <v>81.450562855580017</v>
      </c>
      <c r="S66" s="23">
        <f t="shared" si="7"/>
        <v>90.722214386632857</v>
      </c>
      <c r="T66" s="23">
        <f t="shared" si="8"/>
        <v>91.128986938549502</v>
      </c>
      <c r="U66" s="23">
        <f t="shared" si="9"/>
        <v>80.794585699664864</v>
      </c>
      <c r="V66" s="9"/>
      <c r="W66" s="9">
        <v>5323.5826702457471</v>
      </c>
      <c r="X66" s="5">
        <v>6584.7833987209497</v>
      </c>
      <c r="Y66" s="5"/>
      <c r="Z66" s="9">
        <v>91.475335379931195</v>
      </c>
      <c r="AA66" s="9">
        <v>103</v>
      </c>
      <c r="AB66" s="9">
        <v>96</v>
      </c>
      <c r="AC66" s="9">
        <v>97</v>
      </c>
      <c r="AD66" s="23">
        <f t="shared" si="10"/>
        <v>100.63333333333334</v>
      </c>
      <c r="AE66" s="23"/>
      <c r="AF66" s="30">
        <v>91.337874614162004</v>
      </c>
      <c r="AG66" s="30">
        <v>91.337874614162004</v>
      </c>
      <c r="AH66" s="30">
        <f t="shared" si="11"/>
        <v>92.025178443007931</v>
      </c>
      <c r="AI66" s="30">
        <f t="shared" si="25"/>
        <v>3.0272799462810029</v>
      </c>
      <c r="AJ66" s="30">
        <f t="shared" si="22"/>
        <v>1.0478347419665646</v>
      </c>
      <c r="AK66" s="30">
        <f t="shared" si="23"/>
        <v>1.3283302063789895</v>
      </c>
      <c r="AL66" s="30">
        <f t="shared" si="24"/>
        <v>0.65111499793544891</v>
      </c>
      <c r="AM66" s="30"/>
      <c r="AN66" s="7">
        <v>3.5</v>
      </c>
      <c r="AO66" s="7">
        <v>3.2</v>
      </c>
      <c r="AP66" s="7">
        <v>6.583333333333333</v>
      </c>
      <c r="AQ66" s="37">
        <f t="shared" si="12"/>
        <v>3.083333333333333</v>
      </c>
      <c r="AR66" s="99">
        <v>3.6230000000000002</v>
      </c>
      <c r="AS66" s="7">
        <v>111.79666666666667</v>
      </c>
      <c r="AT66" s="7"/>
      <c r="AU66" s="5">
        <v>-4778</v>
      </c>
      <c r="AV66" s="5">
        <v>26034</v>
      </c>
      <c r="AW66" s="5">
        <v>13161</v>
      </c>
      <c r="AX66" s="5">
        <v>6511.2214598199998</v>
      </c>
      <c r="AY66" s="5">
        <v>3283.5354999999981</v>
      </c>
      <c r="AZ66" s="5">
        <v>30194.243040180001</v>
      </c>
      <c r="BA66" s="5">
        <v>19032</v>
      </c>
      <c r="BB66" s="35">
        <f t="shared" si="13"/>
        <v>-24604</v>
      </c>
      <c r="BC66" s="23">
        <f t="shared" si="42"/>
        <v>-15.277907142812788</v>
      </c>
      <c r="BD66" s="35">
        <f t="shared" si="14"/>
        <v>-5913.7626099861527</v>
      </c>
      <c r="BE66" s="35">
        <f t="shared" si="15"/>
        <v>32222.456213557871</v>
      </c>
      <c r="BF66" s="35">
        <f t="shared" si="16"/>
        <v>16289.457871500159</v>
      </c>
      <c r="BG66" s="35">
        <f t="shared" si="17"/>
        <v>8058.982422440974</v>
      </c>
      <c r="BH66" s="35">
        <f t="shared" si="18"/>
        <v>4064.0538862415601</v>
      </c>
      <c r="BI66" s="35">
        <f t="shared" si="19"/>
        <v>37371.616895741128</v>
      </c>
      <c r="BJ66" s="35">
        <f t="shared" si="20"/>
        <v>23556.033903988377</v>
      </c>
      <c r="BK66" s="35">
        <f t="shared" si="21"/>
        <v>-30452.535633340161</v>
      </c>
      <c r="BM66" s="7">
        <v>0.23914440193663905</v>
      </c>
      <c r="BN66" s="33">
        <v>141815.97</v>
      </c>
      <c r="BO66" s="33">
        <v>593013.96499999997</v>
      </c>
      <c r="BP66" s="5">
        <v>1092914.422</v>
      </c>
      <c r="BQ66" s="5">
        <v>19018.940999999999</v>
      </c>
      <c r="BR66" s="5">
        <v>587863.71699999995</v>
      </c>
      <c r="BS66" s="35">
        <f t="shared" si="30"/>
        <v>140584.31702221461</v>
      </c>
      <c r="BT66" s="35">
        <f t="shared" si="31"/>
        <v>447279.3999777853</v>
      </c>
      <c r="BU66" s="5">
        <v>486031.76399999997</v>
      </c>
      <c r="BV66" s="5">
        <v>84952.057000000001</v>
      </c>
      <c r="BW66" s="5">
        <v>32876.348999999995</v>
      </c>
      <c r="BX66" s="5">
        <v>812328.2790000001</v>
      </c>
      <c r="BY66" s="5">
        <v>162757.73699999985</v>
      </c>
      <c r="BZ66" s="35">
        <f t="shared" si="32"/>
        <v>1352707.5020381389</v>
      </c>
      <c r="CA66" s="35">
        <f t="shared" si="33"/>
        <v>23539.87069220022</v>
      </c>
      <c r="CB66" s="35">
        <f t="shared" si="34"/>
        <v>727602.86089620774</v>
      </c>
      <c r="CC66" s="35">
        <f t="shared" si="35"/>
        <v>174002.15101641117</v>
      </c>
      <c r="CD66" s="35">
        <f t="shared" si="36"/>
        <v>553600.7098797966</v>
      </c>
      <c r="CE66" s="35">
        <f t="shared" si="37"/>
        <v>601564.7704497308</v>
      </c>
      <c r="CF66" s="35">
        <f t="shared" si="38"/>
        <v>105145.73008120812</v>
      </c>
      <c r="CG66" s="35">
        <f t="shared" si="39"/>
        <v>40691.277410852999</v>
      </c>
      <c r="CH66" s="35">
        <f t="shared" si="40"/>
        <v>1005424.1530733781</v>
      </c>
      <c r="CI66" s="35">
        <f t="shared" si="41"/>
        <v>201446.34147269966</v>
      </c>
      <c r="CK66" s="9">
        <v>147.48625000000001</v>
      </c>
      <c r="CL66" s="9">
        <v>128.00193999999999</v>
      </c>
      <c r="CM66" s="9">
        <v>92.451999999999998</v>
      </c>
      <c r="CN66" s="9">
        <v>5.24</v>
      </c>
      <c r="CO66" s="9">
        <v>84.790999999999997</v>
      </c>
      <c r="CP66" s="9">
        <v>116.096087256087</v>
      </c>
      <c r="CQ66" s="9">
        <v>60.093000000000004</v>
      </c>
      <c r="CR66" s="9">
        <v>59.55</v>
      </c>
    </row>
    <row r="67" spans="1:96">
      <c r="A67" s="1">
        <v>39142</v>
      </c>
      <c r="B67" s="5">
        <v>75256</v>
      </c>
      <c r="C67" s="5">
        <v>14912</v>
      </c>
      <c r="D67" s="5">
        <v>35815.573936909481</v>
      </c>
      <c r="E67" s="35">
        <f t="shared" si="2"/>
        <v>5549.6022071825282</v>
      </c>
      <c r="F67" s="5">
        <v>154739.19791505087</v>
      </c>
      <c r="G67" s="5">
        <v>128944.37405914288</v>
      </c>
      <c r="H67" s="5">
        <v>157328</v>
      </c>
      <c r="I67" s="5">
        <v>92795</v>
      </c>
      <c r="J67" s="5">
        <v>18611</v>
      </c>
      <c r="K67" s="5">
        <v>42926.397488295792</v>
      </c>
      <c r="L67" s="35">
        <f t="shared" si="3"/>
        <v>6713.6936381173728</v>
      </c>
      <c r="M67" s="5">
        <v>175611.50205037947</v>
      </c>
      <c r="N67" s="5">
        <v>141833.59317679264</v>
      </c>
      <c r="O67" s="5">
        <v>194824</v>
      </c>
      <c r="P67" s="23">
        <f t="shared" si="4"/>
        <v>81.099197155019127</v>
      </c>
      <c r="Q67" s="23">
        <f t="shared" si="5"/>
        <v>80.124657460641558</v>
      </c>
      <c r="R67" s="23">
        <f t="shared" si="6"/>
        <v>83.434846697011707</v>
      </c>
      <c r="S67" s="23">
        <f t="shared" si="7"/>
        <v>88.114500535767448</v>
      </c>
      <c r="T67" s="23">
        <f t="shared" si="8"/>
        <v>90.912435602203473</v>
      </c>
      <c r="U67" s="23">
        <f t="shared" si="9"/>
        <v>80.753911222436656</v>
      </c>
      <c r="V67" s="9"/>
      <c r="W67" s="9">
        <v>5130.1217736147601</v>
      </c>
      <c r="X67" s="5">
        <v>6740.1721642142702</v>
      </c>
      <c r="Y67" s="5"/>
      <c r="Z67" s="9">
        <v>92.27015717823592</v>
      </c>
      <c r="AA67" s="9">
        <v>103</v>
      </c>
      <c r="AB67" s="9">
        <v>96</v>
      </c>
      <c r="AC67" s="9">
        <v>97</v>
      </c>
      <c r="AD67" s="23">
        <f t="shared" si="10"/>
        <v>100.63333333333334</v>
      </c>
      <c r="AE67" s="23"/>
      <c r="AF67" s="30">
        <v>91.986674413592596</v>
      </c>
      <c r="AG67" s="30">
        <v>91.986674413592596</v>
      </c>
      <c r="AH67" s="30">
        <f t="shared" si="11"/>
        <v>93.404088236809173</v>
      </c>
      <c r="AI67" s="30">
        <f t="shared" si="25"/>
        <v>2.6376227322732149</v>
      </c>
      <c r="AJ67" s="30">
        <f t="shared" si="22"/>
        <v>1.0322448901523273</v>
      </c>
      <c r="AK67" s="30">
        <f t="shared" si="23"/>
        <v>0.84757266049185775</v>
      </c>
      <c r="AL67" s="30">
        <f t="shared" si="24"/>
        <v>0.75780518162902977</v>
      </c>
      <c r="AM67" s="30"/>
      <c r="AN67" s="7">
        <v>3.5</v>
      </c>
      <c r="AO67" s="7">
        <v>3.1866666700000001</v>
      </c>
      <c r="AP67" s="7">
        <v>6.55</v>
      </c>
      <c r="AQ67" s="37">
        <f t="shared" si="12"/>
        <v>3.05</v>
      </c>
      <c r="AR67" s="99">
        <v>3.4969000000000001</v>
      </c>
      <c r="AS67" s="7">
        <v>114.85666666666667</v>
      </c>
      <c r="AT67" s="7"/>
      <c r="AU67" s="5">
        <v>11219.343993369999</v>
      </c>
      <c r="AV67" s="5">
        <v>7940.4626870500015</v>
      </c>
      <c r="AW67" s="5">
        <v>5067.39331958</v>
      </c>
      <c r="AX67" s="5">
        <v>3851.4058171699999</v>
      </c>
      <c r="AY67" s="5">
        <v>3067.3134711500002</v>
      </c>
      <c r="AZ67" s="5">
        <v>14773.480711680002</v>
      </c>
      <c r="BA67" s="5">
        <v>5168.933</v>
      </c>
      <c r="BB67" s="35">
        <f t="shared" si="13"/>
        <v>-2633.9330000000054</v>
      </c>
      <c r="BC67" s="23">
        <f t="shared" ref="BC67:BC98" si="43">BB67/H67*100</f>
        <v>-1.674166709040988</v>
      </c>
      <c r="BD67" s="35">
        <f t="shared" si="14"/>
        <v>13893.251513807567</v>
      </c>
      <c r="BE67" s="35">
        <f t="shared" si="15"/>
        <v>9832.9140556152088</v>
      </c>
      <c r="BF67" s="35">
        <f t="shared" si="16"/>
        <v>6275.1057414691222</v>
      </c>
      <c r="BG67" s="35">
        <f t="shared" si="17"/>
        <v>4769.3118003427753</v>
      </c>
      <c r="BH67" s="35">
        <f t="shared" si="18"/>
        <v>3798.3466369834209</v>
      </c>
      <c r="BI67" s="35">
        <f t="shared" si="19"/>
        <v>18294.446037401765</v>
      </c>
      <c r="BJ67" s="35">
        <f t="shared" si="20"/>
        <v>6400.8453853859446</v>
      </c>
      <c r="BK67" s="35">
        <f t="shared" si="21"/>
        <v>-3261.678549222006</v>
      </c>
      <c r="BM67" s="7">
        <v>0.23763169865463474</v>
      </c>
      <c r="BN67" s="33">
        <v>142946.49</v>
      </c>
      <c r="BO67" s="33">
        <v>601546.38800000004</v>
      </c>
      <c r="BP67" s="5">
        <v>1125880.199</v>
      </c>
      <c r="BQ67" s="5">
        <v>27254.887999999999</v>
      </c>
      <c r="BR67" s="5">
        <v>568759.44400000002</v>
      </c>
      <c r="BS67" s="35">
        <f t="shared" si="30"/>
        <v>135155.2728035856</v>
      </c>
      <c r="BT67" s="35">
        <f t="shared" si="31"/>
        <v>433604.17119641439</v>
      </c>
      <c r="BU67" s="5">
        <v>529865.86699999997</v>
      </c>
      <c r="BV67" s="5">
        <v>90844.229000000007</v>
      </c>
      <c r="BW67" s="5">
        <v>33615.137999999999</v>
      </c>
      <c r="BX67" s="5">
        <v>841825.05417000002</v>
      </c>
      <c r="BY67" s="5">
        <v>159595.77782999992</v>
      </c>
      <c r="BZ67" s="35">
        <f t="shared" si="32"/>
        <v>1394211.3539228619</v>
      </c>
      <c r="CA67" s="35">
        <f t="shared" si="33"/>
        <v>33750.548533713009</v>
      </c>
      <c r="CB67" s="35">
        <f t="shared" si="34"/>
        <v>704311.94649303367</v>
      </c>
      <c r="CC67" s="35">
        <f t="shared" si="35"/>
        <v>167366.84422789179</v>
      </c>
      <c r="CD67" s="35">
        <f t="shared" si="36"/>
        <v>536945.1022651419</v>
      </c>
      <c r="CE67" s="35">
        <f t="shared" si="37"/>
        <v>656148.8588961151</v>
      </c>
      <c r="CF67" s="35">
        <f t="shared" si="38"/>
        <v>112495.14435253739</v>
      </c>
      <c r="CG67" s="35">
        <f t="shared" si="39"/>
        <v>41626.637634190993</v>
      </c>
      <c r="CH67" s="35">
        <f t="shared" si="40"/>
        <v>1042457.3143599111</v>
      </c>
      <c r="CI67" s="35">
        <f t="shared" si="41"/>
        <v>197632.25757622233</v>
      </c>
      <c r="CK67" s="9">
        <v>150.31533999999999</v>
      </c>
      <c r="CL67" s="9">
        <v>129.70327</v>
      </c>
      <c r="CM67" s="9">
        <v>93.406000000000006</v>
      </c>
      <c r="CN67" s="9">
        <v>5.25</v>
      </c>
      <c r="CO67" s="9">
        <v>85.375</v>
      </c>
      <c r="CP67" s="9">
        <v>118.769154257401</v>
      </c>
      <c r="CQ67" s="9">
        <v>58.13</v>
      </c>
      <c r="CR67" s="9">
        <v>57.84</v>
      </c>
    </row>
    <row r="68" spans="1:96">
      <c r="A68" s="1">
        <v>39234</v>
      </c>
      <c r="B68" s="5">
        <v>75992</v>
      </c>
      <c r="C68" s="5">
        <v>17102</v>
      </c>
      <c r="D68" s="5">
        <v>38437.970969521506</v>
      </c>
      <c r="E68" s="35">
        <f t="shared" ref="E68:E131" si="44">H68-B68-C68-D68-F68+G68</f>
        <v>5353.6796095050231</v>
      </c>
      <c r="F68" s="5">
        <v>163161.85013972415</v>
      </c>
      <c r="G68" s="5">
        <v>133016.50071875067</v>
      </c>
      <c r="H68" s="5">
        <v>167031</v>
      </c>
      <c r="I68" s="5">
        <v>92100</v>
      </c>
      <c r="J68" s="5">
        <v>21065</v>
      </c>
      <c r="K68" s="5">
        <v>46147.412871814391</v>
      </c>
      <c r="L68" s="35">
        <f t="shared" ref="L68:L131" si="45">O68-I68-J68-K68-M68+N68</f>
        <v>5499.0419813878543</v>
      </c>
      <c r="M68" s="5">
        <v>182080.88647520819</v>
      </c>
      <c r="N68" s="5">
        <v>147002.34132841043</v>
      </c>
      <c r="O68" s="5">
        <v>199890</v>
      </c>
      <c r="P68" s="23">
        <f t="shared" ref="P68:P131" si="46">B68/I68*100</f>
        <v>82.51031487513572</v>
      </c>
      <c r="Q68" s="23">
        <f t="shared" ref="Q68:Q131" si="47">C68/J68*100</f>
        <v>81.186802753382395</v>
      </c>
      <c r="R68" s="23">
        <f t="shared" ref="R68:R131" si="48">D68/K68*100</f>
        <v>83.293880582844963</v>
      </c>
      <c r="S68" s="23">
        <f t="shared" ref="S68:S131" si="49">F68/M68*100</f>
        <v>89.609542933513779</v>
      </c>
      <c r="T68" s="23">
        <f t="shared" ref="T68:T131" si="50">G68/N68*100</f>
        <v>90.485974248250429</v>
      </c>
      <c r="U68" s="23">
        <f t="shared" ref="U68:U131" si="51">H68/O68*100</f>
        <v>83.561458802341292</v>
      </c>
      <c r="V68" s="9"/>
      <c r="W68" s="9">
        <v>5193.6197715620674</v>
      </c>
      <c r="X68" s="5">
        <v>6808.3581354588896</v>
      </c>
      <c r="Y68" s="5"/>
      <c r="Z68" s="9">
        <v>92.285845651887527</v>
      </c>
      <c r="AA68" s="9">
        <v>103</v>
      </c>
      <c r="AB68" s="9">
        <v>96</v>
      </c>
      <c r="AC68" s="9">
        <v>97</v>
      </c>
      <c r="AD68" s="23">
        <f t="shared" ref="AD68:AD131" si="52">SUMPRODUCT($AA$1:$AC$1,AA68:AC68)/SUM($AA$1:$AC$1)</f>
        <v>100.63333333333334</v>
      </c>
      <c r="AE68" s="23"/>
      <c r="AF68" s="30">
        <v>92.311907991065496</v>
      </c>
      <c r="AG68" s="30">
        <v>92.311907991065496</v>
      </c>
      <c r="AH68" s="30">
        <f t="shared" ref="AH68:AH131" si="53">(Z68-0.8*AG68)/0.2</f>
        <v>92.181596295175652</v>
      </c>
      <c r="AI68" s="30">
        <f t="shared" si="25"/>
        <v>1.4800910482909435</v>
      </c>
      <c r="AJ68" s="30">
        <f t="shared" si="22"/>
        <v>1.0286422953261365</v>
      </c>
      <c r="AK68" s="30">
        <f t="shared" si="23"/>
        <v>3.9906883937481652E-2</v>
      </c>
      <c r="AL68" s="30">
        <f t="shared" si="24"/>
        <v>0.41154186902732537</v>
      </c>
      <c r="AM68" s="30"/>
      <c r="AN68" s="7">
        <v>3.5</v>
      </c>
      <c r="AO68" s="7">
        <v>3.1766666699999999</v>
      </c>
      <c r="AP68" s="7">
        <v>6.456666666666667</v>
      </c>
      <c r="AQ68" s="37">
        <f t="shared" ref="AQ68:AQ131" si="54">AP68-AN68</f>
        <v>2.956666666666667</v>
      </c>
      <c r="AR68" s="99">
        <v>3.4266000000000001</v>
      </c>
      <c r="AS68" s="7">
        <v>115.83666666666666</v>
      </c>
      <c r="AT68" s="7"/>
      <c r="AU68" s="5">
        <v>-6107.2567528399977</v>
      </c>
      <c r="AV68" s="5">
        <v>31974.888831730001</v>
      </c>
      <c r="AW68" s="5">
        <v>8329.66792111</v>
      </c>
      <c r="AX68" s="5">
        <v>2101.3317525900006</v>
      </c>
      <c r="AY68" s="5">
        <v>3035.5655178499987</v>
      </c>
      <c r="AZ68" s="5">
        <v>19647.30272956</v>
      </c>
      <c r="BA68" s="5">
        <v>5804.8669999999993</v>
      </c>
      <c r="BB68" s="35">
        <f t="shared" ref="BB68:BB131" si="55">AU68+AV68+AW68-AX68-AY68-AZ68-BA68</f>
        <v>3608.2330000000029</v>
      </c>
      <c r="BC68" s="23">
        <f t="shared" si="43"/>
        <v>2.1602175644042139</v>
      </c>
      <c r="BD68" s="35">
        <f t="shared" ref="BD68:BD131" si="56">AU68/$U68*100</f>
        <v>-7308.7004946697743</v>
      </c>
      <c r="BE68" s="35">
        <f t="shared" ref="BE68:BE131" si="57">AV68/$U68*100</f>
        <v>38265.115628682761</v>
      </c>
      <c r="BF68" s="35">
        <f t="shared" ref="BF68:BF131" si="58">AW68/$U68*100</f>
        <v>9968.3131918666459</v>
      </c>
      <c r="BG68" s="35">
        <f t="shared" ref="BG68:BG131" si="59">AX68/$U68*100</f>
        <v>2514.7140592178412</v>
      </c>
      <c r="BH68" s="35">
        <f t="shared" ref="BH68:BH131" si="60">AY68/$U68*100</f>
        <v>3632.7339916724213</v>
      </c>
      <c r="BI68" s="35">
        <f t="shared" ref="BI68:BI131" si="61">AZ68/$U68*100</f>
        <v>23512.397953743606</v>
      </c>
      <c r="BJ68" s="35">
        <f t="shared" ref="BJ68:BJ131" si="62">BA68/$U68*100</f>
        <v>6946.8234317581764</v>
      </c>
      <c r="BK68" s="35">
        <f t="shared" ref="BK68:BK131" si="63">BD68+BE68+BF68-BG68-BH68-BI68-BJ68</f>
        <v>4318.0588894875846</v>
      </c>
      <c r="BM68" s="7">
        <v>0.23653954340598732</v>
      </c>
      <c r="BN68" s="33">
        <v>145236.26199999999</v>
      </c>
      <c r="BO68" s="33">
        <v>614004.15300000005</v>
      </c>
      <c r="BP68" s="5">
        <v>1156834.4310000001</v>
      </c>
      <c r="BQ68" s="5">
        <v>29612.402000000002</v>
      </c>
      <c r="BR68" s="5">
        <v>582176.022</v>
      </c>
      <c r="BS68" s="35">
        <f t="shared" si="30"/>
        <v>137707.65042579404</v>
      </c>
      <c r="BT68" s="35">
        <f t="shared" si="31"/>
        <v>444468.37157420593</v>
      </c>
      <c r="BU68" s="5">
        <v>545046.0070000001</v>
      </c>
      <c r="BV68" s="5">
        <v>91412.217000000004</v>
      </c>
      <c r="BW68" s="5">
        <v>39814.93</v>
      </c>
      <c r="BX68" s="5">
        <v>839774.92599999998</v>
      </c>
      <c r="BY68" s="5">
        <v>185832.35800000012</v>
      </c>
      <c r="BZ68" s="35">
        <f t="shared" si="32"/>
        <v>1384411.4829737595</v>
      </c>
      <c r="CA68" s="35">
        <f t="shared" si="33"/>
        <v>35437.871028611451</v>
      </c>
      <c r="CB68" s="35">
        <f t="shared" si="34"/>
        <v>696703.99529177207</v>
      </c>
      <c r="CC68" s="35">
        <f t="shared" si="35"/>
        <v>164798.04493544294</v>
      </c>
      <c r="CD68" s="35">
        <f t="shared" si="36"/>
        <v>531905.95035632909</v>
      </c>
      <c r="CE68" s="35">
        <f t="shared" si="37"/>
        <v>652269.61665337579</v>
      </c>
      <c r="CF68" s="35">
        <f t="shared" si="38"/>
        <v>109395.19045045531</v>
      </c>
      <c r="CG68" s="35">
        <f t="shared" si="39"/>
        <v>47647.480753273347</v>
      </c>
      <c r="CH68" s="35">
        <f t="shared" si="40"/>
        <v>1004978.7761441887</v>
      </c>
      <c r="CI68" s="35">
        <f t="shared" si="41"/>
        <v>222390.03562584202</v>
      </c>
      <c r="CK68" s="9">
        <v>152.91759999999999</v>
      </c>
      <c r="CL68" s="9">
        <v>131.3597</v>
      </c>
      <c r="CM68" s="9">
        <v>94.623000000000005</v>
      </c>
      <c r="CN68" s="9">
        <v>5.25</v>
      </c>
      <c r="CO68" s="9">
        <v>85.730999999999995</v>
      </c>
      <c r="CP68" s="9">
        <v>130.44386725033101</v>
      </c>
      <c r="CQ68" s="9">
        <v>64.97</v>
      </c>
      <c r="CR68" s="9">
        <v>68.59</v>
      </c>
    </row>
    <row r="69" spans="1:96">
      <c r="A69" s="1">
        <v>39326</v>
      </c>
      <c r="B69" s="5">
        <v>82242</v>
      </c>
      <c r="C69" s="5">
        <v>21434</v>
      </c>
      <c r="D69" s="5">
        <v>39494.155669832733</v>
      </c>
      <c r="E69" s="35">
        <f t="shared" si="44"/>
        <v>423.20763046175125</v>
      </c>
      <c r="F69" s="5">
        <v>177450.93640682331</v>
      </c>
      <c r="G69" s="5">
        <v>141465.29970711781</v>
      </c>
      <c r="H69" s="5">
        <v>179579</v>
      </c>
      <c r="I69" s="5">
        <v>99402</v>
      </c>
      <c r="J69" s="5">
        <v>23755</v>
      </c>
      <c r="K69" s="5">
        <v>47335.578210506545</v>
      </c>
      <c r="L69" s="35">
        <f t="shared" si="45"/>
        <v>-2190.9978449612099</v>
      </c>
      <c r="M69" s="5">
        <v>196121.65783739174</v>
      </c>
      <c r="N69" s="5">
        <v>154283.23820293709</v>
      </c>
      <c r="O69" s="5">
        <v>210140</v>
      </c>
      <c r="P69" s="23">
        <f t="shared" si="46"/>
        <v>82.736765859841853</v>
      </c>
      <c r="Q69" s="23">
        <f t="shared" si="47"/>
        <v>90.229425384129655</v>
      </c>
      <c r="R69" s="23">
        <f t="shared" si="48"/>
        <v>83.434400007110625</v>
      </c>
      <c r="S69" s="23">
        <f t="shared" si="49"/>
        <v>90.480030794942252</v>
      </c>
      <c r="T69" s="23">
        <f t="shared" si="50"/>
        <v>91.691943567479996</v>
      </c>
      <c r="U69" s="23">
        <f t="shared" si="51"/>
        <v>85.456838298277333</v>
      </c>
      <c r="V69" s="9"/>
      <c r="W69" s="9">
        <v>5464.4523159391201</v>
      </c>
      <c r="X69" s="5">
        <v>7079.3501849507902</v>
      </c>
      <c r="Y69" s="5"/>
      <c r="Z69" s="9">
        <v>92.810944212741376</v>
      </c>
      <c r="AA69" s="9">
        <v>103</v>
      </c>
      <c r="AB69" s="9">
        <v>96</v>
      </c>
      <c r="AC69" s="9">
        <v>97</v>
      </c>
      <c r="AD69" s="23">
        <f t="shared" si="52"/>
        <v>100.63333333333334</v>
      </c>
      <c r="AE69" s="23"/>
      <c r="AF69" s="30">
        <v>92.774466584465301</v>
      </c>
      <c r="AG69" s="30">
        <v>92.774466584465301</v>
      </c>
      <c r="AH69" s="30">
        <f t="shared" si="53"/>
        <v>92.956854725845659</v>
      </c>
      <c r="AI69" s="30">
        <f t="shared" si="25"/>
        <v>1.7948441219048927</v>
      </c>
      <c r="AJ69" s="30">
        <f t="shared" si="22"/>
        <v>1.2903256566038301</v>
      </c>
      <c r="AK69" s="30">
        <f t="shared" si="23"/>
        <v>0</v>
      </c>
      <c r="AL69" s="30">
        <f t="shared" si="24"/>
        <v>0.50451846530106259</v>
      </c>
      <c r="AM69" s="30"/>
      <c r="AN69" s="7">
        <v>3.5</v>
      </c>
      <c r="AO69" s="7">
        <v>3.15</v>
      </c>
      <c r="AP69" s="7">
        <v>6.330000000000001</v>
      </c>
      <c r="AQ69" s="37">
        <f t="shared" si="54"/>
        <v>2.830000000000001</v>
      </c>
      <c r="AR69" s="99">
        <v>3.4643000000000002</v>
      </c>
      <c r="AS69" s="7">
        <v>113.18666666666667</v>
      </c>
      <c r="AT69" s="7"/>
      <c r="AU69" s="5">
        <v>13506.936550340002</v>
      </c>
      <c r="AV69" s="5">
        <v>9519.1160563699887</v>
      </c>
      <c r="AW69" s="5">
        <v>10237.326393290008</v>
      </c>
      <c r="AX69" s="5">
        <v>5118.6657545099988</v>
      </c>
      <c r="AY69" s="5">
        <v>3040.0032816500006</v>
      </c>
      <c r="AZ69" s="5">
        <v>25534.198963839997</v>
      </c>
      <c r="BA69" s="5">
        <v>10706.981000000003</v>
      </c>
      <c r="BB69" s="35">
        <f t="shared" si="55"/>
        <v>-11136.469999999998</v>
      </c>
      <c r="BC69" s="23">
        <f t="shared" si="43"/>
        <v>-6.2014322387361531</v>
      </c>
      <c r="BD69" s="35">
        <f t="shared" si="56"/>
        <v>15805.565498685528</v>
      </c>
      <c r="BE69" s="35">
        <f t="shared" si="57"/>
        <v>11139.092255138905</v>
      </c>
      <c r="BF69" s="35">
        <f t="shared" si="58"/>
        <v>11979.528610171359</v>
      </c>
      <c r="BG69" s="35">
        <f t="shared" si="59"/>
        <v>5989.7672982516397</v>
      </c>
      <c r="BH69" s="35">
        <f t="shared" si="60"/>
        <v>3557.3552008081747</v>
      </c>
      <c r="BI69" s="35">
        <f t="shared" si="61"/>
        <v>29879.643890774183</v>
      </c>
      <c r="BJ69" s="35">
        <f t="shared" si="62"/>
        <v>12529.10968064195</v>
      </c>
      <c r="BK69" s="35">
        <f t="shared" si="63"/>
        <v>-13031.689706480158</v>
      </c>
      <c r="BM69" s="7">
        <v>0.23089227264174786</v>
      </c>
      <c r="BN69" s="33">
        <v>148779.709</v>
      </c>
      <c r="BO69" s="33">
        <v>644368.50699999998</v>
      </c>
      <c r="BP69" s="5">
        <v>1156586.7509999999</v>
      </c>
      <c r="BQ69" s="5">
        <v>40360.587</v>
      </c>
      <c r="BR69" s="5">
        <v>612766.68200000003</v>
      </c>
      <c r="BS69" s="35">
        <f t="shared" si="30"/>
        <v>141483.09180612321</v>
      </c>
      <c r="BT69" s="35">
        <f t="shared" si="31"/>
        <v>471283.59019387682</v>
      </c>
      <c r="BU69" s="5">
        <v>503459.48199999984</v>
      </c>
      <c r="BV69" s="5">
        <v>92648.72</v>
      </c>
      <c r="BW69" s="5">
        <v>54026.667000000001</v>
      </c>
      <c r="BX69" s="5">
        <v>834009.33700000006</v>
      </c>
      <c r="BY69" s="5">
        <v>175902.02699999989</v>
      </c>
      <c r="BZ69" s="35">
        <f t="shared" si="32"/>
        <v>1353416.267242495</v>
      </c>
      <c r="CA69" s="35">
        <f t="shared" si="33"/>
        <v>47229.206934997972</v>
      </c>
      <c r="CB69" s="35">
        <f t="shared" si="34"/>
        <v>717048.15460315521</v>
      </c>
      <c r="CC69" s="35">
        <f t="shared" si="35"/>
        <v>165560.87800989387</v>
      </c>
      <c r="CD69" s="35">
        <f t="shared" si="36"/>
        <v>551487.27659326128</v>
      </c>
      <c r="CE69" s="35">
        <f t="shared" si="37"/>
        <v>589138.90570434171</v>
      </c>
      <c r="CF69" s="35">
        <f t="shared" si="38"/>
        <v>108415.80597285874</v>
      </c>
      <c r="CG69" s="35">
        <f t="shared" si="39"/>
        <v>63220.999133417616</v>
      </c>
      <c r="CH69" s="35">
        <f t="shared" si="40"/>
        <v>975942.18743383151</v>
      </c>
      <c r="CI69" s="35">
        <f t="shared" si="41"/>
        <v>205837.27470238713</v>
      </c>
      <c r="CK69" s="9">
        <v>155.10158000000001</v>
      </c>
      <c r="CL69" s="9">
        <v>132.84453999999999</v>
      </c>
      <c r="CM69" s="9">
        <v>95.313999999999993</v>
      </c>
      <c r="CN69" s="9">
        <v>5.07</v>
      </c>
      <c r="CO69" s="9">
        <v>86.152000000000001</v>
      </c>
      <c r="CP69" s="9">
        <v>132.747695725646</v>
      </c>
      <c r="CQ69" s="9">
        <v>75.5</v>
      </c>
      <c r="CR69" s="9">
        <v>74.75</v>
      </c>
    </row>
    <row r="70" spans="1:96">
      <c r="A70" s="1">
        <v>39417</v>
      </c>
      <c r="B70" s="5">
        <v>84398</v>
      </c>
      <c r="C70" s="5">
        <v>29146</v>
      </c>
      <c r="D70" s="5">
        <v>39940.299874167329</v>
      </c>
      <c r="E70" s="35">
        <f t="shared" si="44"/>
        <v>3107.8677916153683</v>
      </c>
      <c r="F70" s="5">
        <v>182639.82024009194</v>
      </c>
      <c r="G70" s="5">
        <v>146796.98790587464</v>
      </c>
      <c r="H70" s="5">
        <v>192435</v>
      </c>
      <c r="I70" s="5">
        <v>101780</v>
      </c>
      <c r="J70" s="5">
        <v>32264</v>
      </c>
      <c r="K70" s="5">
        <v>47603.467542830855</v>
      </c>
      <c r="L70" s="35">
        <f t="shared" si="45"/>
        <v>-3608.7292631550808</v>
      </c>
      <c r="M70" s="5">
        <v>197945.96922677607</v>
      </c>
      <c r="N70" s="5">
        <v>161579.70750645184</v>
      </c>
      <c r="O70" s="5">
        <v>214405</v>
      </c>
      <c r="P70" s="23">
        <f t="shared" si="46"/>
        <v>82.921988602868936</v>
      </c>
      <c r="Q70" s="23">
        <f t="shared" si="47"/>
        <v>90.335978180014877</v>
      </c>
      <c r="R70" s="23">
        <f t="shared" si="48"/>
        <v>83.902080952887204</v>
      </c>
      <c r="S70" s="23">
        <f t="shared" si="49"/>
        <v>92.267511661655149</v>
      </c>
      <c r="T70" s="23">
        <f t="shared" si="50"/>
        <v>90.851128629511265</v>
      </c>
      <c r="U70" s="23">
        <f t="shared" si="51"/>
        <v>89.753037475805129</v>
      </c>
      <c r="V70" s="9"/>
      <c r="W70" s="9">
        <v>5665.6924605806298</v>
      </c>
      <c r="X70" s="5">
        <v>7256.2099599138201</v>
      </c>
      <c r="Y70" s="5"/>
      <c r="Z70" s="9">
        <v>93.491230270596489</v>
      </c>
      <c r="AA70" s="9">
        <v>103</v>
      </c>
      <c r="AB70" s="9">
        <v>96</v>
      </c>
      <c r="AC70" s="9">
        <v>97</v>
      </c>
      <c r="AD70" s="23">
        <f t="shared" si="52"/>
        <v>100.63333333333334</v>
      </c>
      <c r="AE70" s="23"/>
      <c r="AF70" s="30">
        <v>93.277698802003201</v>
      </c>
      <c r="AG70" s="30">
        <v>93.277698802003201</v>
      </c>
      <c r="AH70" s="30">
        <f t="shared" si="53"/>
        <v>94.345356144969656</v>
      </c>
      <c r="AI70" s="30">
        <f t="shared" si="25"/>
        <v>2.2037578570141658</v>
      </c>
      <c r="AJ70" s="30">
        <f t="shared" si="22"/>
        <v>1.6990315976022785</v>
      </c>
      <c r="AK70" s="30">
        <f t="shared" si="23"/>
        <v>0</v>
      </c>
      <c r="AL70" s="30">
        <f t="shared" si="24"/>
        <v>0.50472625941188731</v>
      </c>
      <c r="AM70" s="30"/>
      <c r="AN70" s="7">
        <v>3.5</v>
      </c>
      <c r="AO70" s="7">
        <v>3.15</v>
      </c>
      <c r="AP70" s="7">
        <v>6.2866666666666662</v>
      </c>
      <c r="AQ70" s="37">
        <f t="shared" si="54"/>
        <v>2.7866666666666662</v>
      </c>
      <c r="AR70" s="99">
        <v>3.3557999999999999</v>
      </c>
      <c r="AS70" s="7">
        <v>113.85000000000001</v>
      </c>
      <c r="AT70" s="7"/>
      <c r="AU70" s="5">
        <v>2697.3282224199847</v>
      </c>
      <c r="AV70" s="5">
        <v>24417.570336150035</v>
      </c>
      <c r="AW70" s="5">
        <v>21082.558441429988</v>
      </c>
      <c r="AX70" s="5">
        <v>7661.2584360100009</v>
      </c>
      <c r="AY70" s="5">
        <v>3767.94672575</v>
      </c>
      <c r="AZ70" s="5">
        <v>31485.754838240005</v>
      </c>
      <c r="BA70" s="5">
        <v>15778.935918380004</v>
      </c>
      <c r="BB70" s="35">
        <f t="shared" si="55"/>
        <v>-10496.438918380001</v>
      </c>
      <c r="BC70" s="23">
        <f t="shared" si="43"/>
        <v>-5.4545373338425973</v>
      </c>
      <c r="BD70" s="35">
        <f t="shared" si="56"/>
        <v>3005.2779251589204</v>
      </c>
      <c r="BE70" s="35">
        <f t="shared" si="57"/>
        <v>27205.285774013293</v>
      </c>
      <c r="BF70" s="35">
        <f t="shared" si="58"/>
        <v>23489.520838905588</v>
      </c>
      <c r="BG70" s="35">
        <f t="shared" si="59"/>
        <v>8535.9322107346597</v>
      </c>
      <c r="BH70" s="35">
        <f t="shared" si="60"/>
        <v>4198.1272519782206</v>
      </c>
      <c r="BI70" s="35">
        <f t="shared" si="61"/>
        <v>35080.433736549217</v>
      </c>
      <c r="BJ70" s="35">
        <f t="shared" si="62"/>
        <v>17580.392109440927</v>
      </c>
      <c r="BK70" s="35">
        <f t="shared" si="63"/>
        <v>-11694.800770625221</v>
      </c>
      <c r="BM70" s="7">
        <v>0.23621125623070033</v>
      </c>
      <c r="BN70" s="33">
        <v>152176.071</v>
      </c>
      <c r="BO70" s="33">
        <v>644237.16899999999</v>
      </c>
      <c r="BP70" s="5">
        <v>1186708.807</v>
      </c>
      <c r="BQ70" s="5">
        <v>32654.869000000002</v>
      </c>
      <c r="BR70" s="5">
        <v>613112.946</v>
      </c>
      <c r="BS70" s="35">
        <f t="shared" si="30"/>
        <v>144824.17918596553</v>
      </c>
      <c r="BT70" s="35">
        <f t="shared" si="31"/>
        <v>468288.76681403443</v>
      </c>
      <c r="BU70" s="5">
        <v>540940.99200000009</v>
      </c>
      <c r="BV70" s="5">
        <v>94383.19</v>
      </c>
      <c r="BW70" s="5">
        <v>50183.606</v>
      </c>
      <c r="BX70" s="5">
        <v>868822.50699999998</v>
      </c>
      <c r="BY70" s="5">
        <v>173319.50400000007</v>
      </c>
      <c r="BZ70" s="35">
        <f t="shared" si="32"/>
        <v>1322193.477095305</v>
      </c>
      <c r="CA70" s="35">
        <f t="shared" si="33"/>
        <v>36383.023815548113</v>
      </c>
      <c r="CB70" s="35">
        <f t="shared" si="34"/>
        <v>683111.08263637079</v>
      </c>
      <c r="CC70" s="35">
        <f t="shared" si="35"/>
        <v>161358.52697465089</v>
      </c>
      <c r="CD70" s="35">
        <f t="shared" si="36"/>
        <v>521752.55566171982</v>
      </c>
      <c r="CE70" s="35">
        <f t="shared" si="37"/>
        <v>602699.37064338615</v>
      </c>
      <c r="CF70" s="35">
        <f t="shared" si="38"/>
        <v>105158.76972458234</v>
      </c>
      <c r="CG70" s="35">
        <f t="shared" si="39"/>
        <v>55912.989032296624</v>
      </c>
      <c r="CH70" s="35">
        <f t="shared" si="40"/>
        <v>968014.60032392747</v>
      </c>
      <c r="CI70" s="35">
        <f t="shared" si="41"/>
        <v>193107.1180144985</v>
      </c>
      <c r="CK70" s="9">
        <v>158.31281000000001</v>
      </c>
      <c r="CL70" s="9">
        <v>134.37273999999999</v>
      </c>
      <c r="CM70" s="9">
        <v>96.768000000000001</v>
      </c>
      <c r="CN70" s="9">
        <v>4.5</v>
      </c>
      <c r="CO70" s="9">
        <v>86.747</v>
      </c>
      <c r="CP70" s="9">
        <v>149.79285234971201</v>
      </c>
      <c r="CQ70" s="9">
        <v>90.85</v>
      </c>
      <c r="CR70" s="9">
        <v>88.29</v>
      </c>
    </row>
    <row r="71" spans="1:96">
      <c r="A71" s="1">
        <v>39508</v>
      </c>
      <c r="B71" s="5">
        <v>86671</v>
      </c>
      <c r="C71" s="5">
        <v>18968</v>
      </c>
      <c r="D71" s="5">
        <v>39663.596792432865</v>
      </c>
      <c r="E71" s="35">
        <f t="shared" si="44"/>
        <v>11956.469816367811</v>
      </c>
      <c r="F71" s="5">
        <v>169084.33569604086</v>
      </c>
      <c r="G71" s="5">
        <v>135496.40230484153</v>
      </c>
      <c r="H71" s="5">
        <v>190847</v>
      </c>
      <c r="I71" s="5">
        <v>103443</v>
      </c>
      <c r="J71" s="5">
        <v>20470</v>
      </c>
      <c r="K71" s="5">
        <v>46148.677583751938</v>
      </c>
      <c r="L71" s="35">
        <f t="shared" si="45"/>
        <v>526.62894711515401</v>
      </c>
      <c r="M71" s="5">
        <v>185118.07736422727</v>
      </c>
      <c r="N71" s="5">
        <v>146067.38389509436</v>
      </c>
      <c r="O71" s="5">
        <v>209639</v>
      </c>
      <c r="P71" s="23">
        <f t="shared" si="46"/>
        <v>83.786239764894674</v>
      </c>
      <c r="Q71" s="23">
        <f t="shared" si="47"/>
        <v>92.662432828529546</v>
      </c>
      <c r="R71" s="23">
        <f t="shared" si="48"/>
        <v>85.947417930774378</v>
      </c>
      <c r="S71" s="23">
        <f t="shared" si="49"/>
        <v>91.338640776481611</v>
      </c>
      <c r="T71" s="23">
        <f t="shared" si="50"/>
        <v>92.762941795517534</v>
      </c>
      <c r="U71" s="23">
        <f t="shared" si="51"/>
        <v>91.036019061338777</v>
      </c>
      <c r="V71" s="9"/>
      <c r="W71" s="9">
        <v>5241.3957776578945</v>
      </c>
      <c r="X71" s="5">
        <v>7542.9886424544402</v>
      </c>
      <c r="Y71" s="5"/>
      <c r="Z71" s="9">
        <v>94.641223569408695</v>
      </c>
      <c r="AA71" s="9">
        <v>103.33333333333333</v>
      </c>
      <c r="AB71" s="9">
        <v>96</v>
      </c>
      <c r="AC71" s="9">
        <v>97</v>
      </c>
      <c r="AD71" s="23">
        <f t="shared" si="52"/>
        <v>100.85185185185185</v>
      </c>
      <c r="AE71" s="23"/>
      <c r="AF71" s="30">
        <v>94.5270380925881</v>
      </c>
      <c r="AG71" s="30">
        <v>94.5270380925881</v>
      </c>
      <c r="AH71" s="30">
        <f t="shared" si="53"/>
        <v>95.097965476691044</v>
      </c>
      <c r="AI71" s="30">
        <f t="shared" si="25"/>
        <v>2.569700175748757</v>
      </c>
      <c r="AJ71" s="30">
        <f t="shared" si="22"/>
        <v>2.2093319017695734</v>
      </c>
      <c r="AK71" s="30">
        <f t="shared" si="23"/>
        <v>2.1714327775936848E-2</v>
      </c>
      <c r="AL71" s="30">
        <f t="shared" si="24"/>
        <v>0.33865394620324674</v>
      </c>
      <c r="AM71" s="30"/>
      <c r="AN71" s="7">
        <v>3.5</v>
      </c>
      <c r="AO71" s="7">
        <v>3.1433333299999999</v>
      </c>
      <c r="AP71" s="7">
        <v>6.25</v>
      </c>
      <c r="AQ71" s="37">
        <f t="shared" si="54"/>
        <v>2.75</v>
      </c>
      <c r="AR71" s="99">
        <v>3.2237</v>
      </c>
      <c r="AS71" s="7">
        <v>115.62333333333333</v>
      </c>
      <c r="AT71" s="7"/>
      <c r="AU71" s="5">
        <v>15705.011931320001</v>
      </c>
      <c r="AV71" s="5">
        <v>6207.0425458999971</v>
      </c>
      <c r="AW71" s="5">
        <v>6043.0455227800003</v>
      </c>
      <c r="AX71" s="5">
        <v>10097.6242432</v>
      </c>
      <c r="AY71" s="5">
        <v>3364.7215402800007</v>
      </c>
      <c r="AZ71" s="5">
        <v>16962.354216520002</v>
      </c>
      <c r="BA71" s="5">
        <v>5193.9719999999998</v>
      </c>
      <c r="BB71" s="35">
        <f t="shared" si="55"/>
        <v>-7663.5720000000038</v>
      </c>
      <c r="BC71" s="23">
        <f t="shared" si="43"/>
        <v>-4.0155580124392865</v>
      </c>
      <c r="BD71" s="35">
        <f t="shared" si="56"/>
        <v>17251.426515847739</v>
      </c>
      <c r="BE71" s="35">
        <f t="shared" si="57"/>
        <v>6818.2271258124547</v>
      </c>
      <c r="BF71" s="35">
        <f t="shared" si="58"/>
        <v>6638.0819208584699</v>
      </c>
      <c r="BG71" s="35">
        <f t="shared" si="59"/>
        <v>11091.900049359983</v>
      </c>
      <c r="BH71" s="35">
        <f t="shared" si="60"/>
        <v>3696.033256916583</v>
      </c>
      <c r="BI71" s="35">
        <f t="shared" si="61"/>
        <v>18632.574657170597</v>
      </c>
      <c r="BJ71" s="35">
        <f t="shared" si="62"/>
        <v>5705.4032607690979</v>
      </c>
      <c r="BK71" s="35">
        <f t="shared" si="63"/>
        <v>-8418.1756616975981</v>
      </c>
      <c r="BM71" s="7">
        <v>0.23243039246799643</v>
      </c>
      <c r="BN71" s="33">
        <v>153773.80000000002</v>
      </c>
      <c r="BO71" s="33">
        <v>661590.75999999989</v>
      </c>
      <c r="BP71" s="5">
        <v>1229912.121</v>
      </c>
      <c r="BQ71" s="5">
        <v>29735.024000000001</v>
      </c>
      <c r="BR71" s="5">
        <v>630672.98400000005</v>
      </c>
      <c r="BS71" s="35">
        <f t="shared" si="30"/>
        <v>146587.56919008246</v>
      </c>
      <c r="BT71" s="35">
        <f t="shared" si="31"/>
        <v>484085.41480991757</v>
      </c>
      <c r="BU71" s="5">
        <v>569504.11300000001</v>
      </c>
      <c r="BV71" s="5">
        <v>98895.985000000001</v>
      </c>
      <c r="BW71" s="5">
        <v>53986.517999999996</v>
      </c>
      <c r="BX71" s="5">
        <v>912889.18300000008</v>
      </c>
      <c r="BY71" s="5">
        <v>164140.43499999994</v>
      </c>
      <c r="BZ71" s="35">
        <f t="shared" si="32"/>
        <v>1351017.0300519213</v>
      </c>
      <c r="CA71" s="35">
        <f t="shared" si="33"/>
        <v>32662.922112142191</v>
      </c>
      <c r="CB71" s="35">
        <f t="shared" si="34"/>
        <v>692773.02599871112</v>
      </c>
      <c r="CC71" s="35">
        <f t="shared" si="35"/>
        <v>161021.50632412193</v>
      </c>
      <c r="CD71" s="35">
        <f t="shared" si="36"/>
        <v>531751.51967458916</v>
      </c>
      <c r="CE71" s="35">
        <f t="shared" si="37"/>
        <v>625581.08194106794</v>
      </c>
      <c r="CF71" s="35">
        <f t="shared" si="38"/>
        <v>108633.90778694452</v>
      </c>
      <c r="CG71" s="35">
        <f t="shared" si="39"/>
        <v>59302.37125551881</v>
      </c>
      <c r="CH71" s="35">
        <f t="shared" si="40"/>
        <v>1002778.0129367347</v>
      </c>
      <c r="CI71" s="35">
        <f t="shared" si="41"/>
        <v>180302.73807272309</v>
      </c>
      <c r="CK71" s="9">
        <v>156.96566000000001</v>
      </c>
      <c r="CL71" s="9">
        <v>135.41829000000001</v>
      </c>
      <c r="CM71" s="9">
        <v>98.656000000000006</v>
      </c>
      <c r="CN71" s="9">
        <v>3.18</v>
      </c>
      <c r="CO71" s="9">
        <v>87.206999999999994</v>
      </c>
      <c r="CP71" s="9">
        <v>167.76010916522301</v>
      </c>
      <c r="CQ71" s="9">
        <v>97.953000000000003</v>
      </c>
      <c r="CR71" s="9">
        <v>96.86</v>
      </c>
    </row>
    <row r="72" spans="1:96">
      <c r="A72" s="1">
        <v>39600</v>
      </c>
      <c r="B72" s="5">
        <v>87271</v>
      </c>
      <c r="C72" s="5">
        <v>20952</v>
      </c>
      <c r="D72" s="5">
        <v>42591.169496332965</v>
      </c>
      <c r="E72" s="35">
        <f t="shared" si="44"/>
        <v>4721.472579034802</v>
      </c>
      <c r="F72" s="5">
        <v>193161.72273856172</v>
      </c>
      <c r="G72" s="5">
        <v>144971.36481392948</v>
      </c>
      <c r="H72" s="5">
        <v>203726</v>
      </c>
      <c r="I72" s="5">
        <v>100768</v>
      </c>
      <c r="J72" s="5">
        <v>22187</v>
      </c>
      <c r="K72" s="5">
        <v>49780.801959900942</v>
      </c>
      <c r="L72" s="35">
        <f t="shared" si="45"/>
        <v>281.82508587939083</v>
      </c>
      <c r="M72" s="5">
        <v>198444.07342585016</v>
      </c>
      <c r="N72" s="5">
        <v>158332.70047163049</v>
      </c>
      <c r="O72" s="5">
        <v>213129</v>
      </c>
      <c r="P72" s="23">
        <f t="shared" si="46"/>
        <v>86.605866941886305</v>
      </c>
      <c r="Q72" s="23">
        <f t="shared" si="47"/>
        <v>94.433677378645157</v>
      </c>
      <c r="R72" s="23">
        <f t="shared" si="48"/>
        <v>85.557419365482872</v>
      </c>
      <c r="S72" s="23">
        <f t="shared" si="49"/>
        <v>97.338116177471917</v>
      </c>
      <c r="T72" s="23">
        <f t="shared" si="50"/>
        <v>91.561227959921609</v>
      </c>
      <c r="U72" s="23">
        <f t="shared" si="51"/>
        <v>95.588117994266383</v>
      </c>
      <c r="V72" s="9"/>
      <c r="W72" s="9">
        <v>5293.1558218635</v>
      </c>
      <c r="X72" s="5">
        <v>7599.4821126046299</v>
      </c>
      <c r="Y72" s="5"/>
      <c r="Z72" s="9">
        <v>96.760483541327361</v>
      </c>
      <c r="AA72" s="9">
        <v>116</v>
      </c>
      <c r="AB72" s="9">
        <v>96</v>
      </c>
      <c r="AC72" s="9">
        <v>97</v>
      </c>
      <c r="AD72" s="23">
        <f t="shared" si="52"/>
        <v>109.15555555555555</v>
      </c>
      <c r="AE72" s="23"/>
      <c r="AF72" s="30">
        <v>95.6837749213894</v>
      </c>
      <c r="AG72" s="30">
        <v>95.6837749213894</v>
      </c>
      <c r="AH72" s="30">
        <f t="shared" si="53"/>
        <v>101.06731802107916</v>
      </c>
      <c r="AI72" s="30">
        <f t="shared" ref="AI72:AI135" si="64">(Z72/Z68-1)*100</f>
        <v>4.8486719256153998</v>
      </c>
      <c r="AJ72" s="30">
        <f t="shared" ref="AJ72:AJ135" si="65">(AF72/AF68-1)*100*$AJ$1</f>
        <v>2.9221512185840659</v>
      </c>
      <c r="AK72" s="30">
        <f t="shared" ref="AK72:AK135" si="66">(AD72/AD68-1)*100*$AK$1</f>
        <v>0.84685878326156372</v>
      </c>
      <c r="AL72" s="30">
        <f t="shared" ref="AL72:AL135" si="67">AI72-AJ72-AK72</f>
        <v>1.0796619237697702</v>
      </c>
      <c r="AM72" s="30"/>
      <c r="AN72" s="7">
        <v>3.5</v>
      </c>
      <c r="AO72" s="7">
        <v>3.14</v>
      </c>
      <c r="AP72" s="7">
        <v>6.1333333333333329</v>
      </c>
      <c r="AQ72" s="37">
        <f t="shared" si="54"/>
        <v>2.6333333333333329</v>
      </c>
      <c r="AR72" s="99">
        <v>3.2092000000000001</v>
      </c>
      <c r="AS72" s="7">
        <v>114.73</v>
      </c>
      <c r="AT72" s="7"/>
      <c r="AU72" s="5">
        <v>6419.8478733999991</v>
      </c>
      <c r="AV72" s="5">
        <v>25063.976131880001</v>
      </c>
      <c r="AW72" s="5">
        <v>8380.0759947200004</v>
      </c>
      <c r="AX72" s="5">
        <v>8821.0705621899979</v>
      </c>
      <c r="AY72" s="5">
        <v>2615.4498128500009</v>
      </c>
      <c r="AZ72" s="5">
        <v>21426.879624959995</v>
      </c>
      <c r="BA72" s="5">
        <v>8930.518</v>
      </c>
      <c r="BB72" s="35">
        <f t="shared" si="55"/>
        <v>-1930.0179999999928</v>
      </c>
      <c r="BC72" s="23">
        <f t="shared" si="43"/>
        <v>-0.94735968899403744</v>
      </c>
      <c r="BD72" s="35">
        <f t="shared" si="56"/>
        <v>6716.1567861238555</v>
      </c>
      <c r="BE72" s="35">
        <f t="shared" si="57"/>
        <v>26220.807206794678</v>
      </c>
      <c r="BF72" s="35">
        <f t="shared" si="58"/>
        <v>8766.8594910746742</v>
      </c>
      <c r="BG72" s="35">
        <f t="shared" si="59"/>
        <v>9228.2082201044141</v>
      </c>
      <c r="BH72" s="35">
        <f t="shared" si="60"/>
        <v>2736.1662387859569</v>
      </c>
      <c r="BI72" s="35">
        <f t="shared" si="61"/>
        <v>22415.840038031958</v>
      </c>
      <c r="BJ72" s="35">
        <f t="shared" si="62"/>
        <v>9342.7072186269797</v>
      </c>
      <c r="BK72" s="35">
        <f t="shared" si="63"/>
        <v>-2019.0982315560977</v>
      </c>
      <c r="BM72" s="7">
        <v>0.23205970072290413</v>
      </c>
      <c r="BN72" s="33">
        <v>159166.492</v>
      </c>
      <c r="BO72" s="33">
        <v>685885.96600000001</v>
      </c>
      <c r="BP72" s="5">
        <v>1259834.0109999999</v>
      </c>
      <c r="BQ72" s="5">
        <v>29527.788</v>
      </c>
      <c r="BR72" s="5">
        <v>655823.73600000003</v>
      </c>
      <c r="BS72" s="35">
        <f t="shared" si="30"/>
        <v>152190.2599031369</v>
      </c>
      <c r="BT72" s="35">
        <f t="shared" si="31"/>
        <v>503633.47609686316</v>
      </c>
      <c r="BU72" s="5">
        <v>574482.48699999996</v>
      </c>
      <c r="BV72" s="5">
        <v>102212.25599999999</v>
      </c>
      <c r="BW72" s="5">
        <v>60767.514000000003</v>
      </c>
      <c r="BX72" s="5">
        <v>930294.95499999996</v>
      </c>
      <c r="BY72" s="5">
        <v>166559.28599999996</v>
      </c>
      <c r="BZ72" s="35">
        <f t="shared" si="32"/>
        <v>1317981.8134672011</v>
      </c>
      <c r="CA72" s="35">
        <f t="shared" si="33"/>
        <v>30890.646891668224</v>
      </c>
      <c r="CB72" s="35">
        <f t="shared" si="34"/>
        <v>686093.36574587447</v>
      </c>
      <c r="CC72" s="35">
        <f t="shared" si="35"/>
        <v>159214.62112295761</v>
      </c>
      <c r="CD72" s="35">
        <f t="shared" si="36"/>
        <v>526878.7446229168</v>
      </c>
      <c r="CE72" s="35">
        <f t="shared" si="37"/>
        <v>600997.8008296584</v>
      </c>
      <c r="CF72" s="35">
        <f t="shared" si="38"/>
        <v>106929.87595605862</v>
      </c>
      <c r="CG72" s="35">
        <f t="shared" si="39"/>
        <v>63572.246504157541</v>
      </c>
      <c r="CH72" s="35">
        <f t="shared" si="40"/>
        <v>973232.83952070412</v>
      </c>
      <c r="CI72" s="35">
        <f t="shared" si="41"/>
        <v>174246.85148628056</v>
      </c>
      <c r="CK72" s="9">
        <v>158.74766</v>
      </c>
      <c r="CL72" s="9">
        <v>136.54324</v>
      </c>
      <c r="CM72" s="9">
        <v>100.702</v>
      </c>
      <c r="CN72" s="9">
        <v>2.08</v>
      </c>
      <c r="CO72" s="9">
        <v>87.572999999999993</v>
      </c>
      <c r="CP72" s="9">
        <v>195.38185941294901</v>
      </c>
      <c r="CQ72" s="9">
        <v>123.96299999999999</v>
      </c>
      <c r="CR72" s="9">
        <v>121.2</v>
      </c>
    </row>
    <row r="73" spans="1:96">
      <c r="A73" s="1">
        <v>39692</v>
      </c>
      <c r="B73" s="5">
        <v>96531</v>
      </c>
      <c r="C73" s="5">
        <v>22513</v>
      </c>
      <c r="D73" s="5">
        <v>42212.222037790591</v>
      </c>
      <c r="E73" s="35">
        <f t="shared" si="44"/>
        <v>5194.5083328156034</v>
      </c>
      <c r="F73" s="5">
        <v>203819.71509326718</v>
      </c>
      <c r="G73" s="5">
        <v>155722.44546387339</v>
      </c>
      <c r="H73" s="5">
        <v>214548</v>
      </c>
      <c r="I73" s="5">
        <v>108068</v>
      </c>
      <c r="J73" s="5">
        <v>24575</v>
      </c>
      <c r="K73" s="5">
        <v>48408.640965450097</v>
      </c>
      <c r="L73" s="35">
        <f t="shared" si="45"/>
        <v>1583.5152323617076</v>
      </c>
      <c r="M73" s="5">
        <v>205628.80577324893</v>
      </c>
      <c r="N73" s="5">
        <v>167334.96197106072</v>
      </c>
      <c r="O73" s="5">
        <v>220929</v>
      </c>
      <c r="P73" s="23">
        <f t="shared" si="46"/>
        <v>89.324314320612956</v>
      </c>
      <c r="Q73" s="23">
        <f t="shared" si="47"/>
        <v>91.609359104781291</v>
      </c>
      <c r="R73" s="23">
        <f t="shared" si="48"/>
        <v>87.199766810057781</v>
      </c>
      <c r="S73" s="23">
        <f t="shared" si="49"/>
        <v>99.120215344742775</v>
      </c>
      <c r="T73" s="23">
        <f t="shared" si="50"/>
        <v>93.060316642498393</v>
      </c>
      <c r="U73" s="23">
        <f t="shared" si="51"/>
        <v>97.11174178129626</v>
      </c>
      <c r="V73" s="9"/>
      <c r="W73" s="9">
        <v>5515.9282776602922</v>
      </c>
      <c r="X73" s="5">
        <v>7307.3371221509196</v>
      </c>
      <c r="Y73" s="5"/>
      <c r="Z73" s="9">
        <v>100.61328363680026</v>
      </c>
      <c r="AA73" s="9">
        <v>141.33333333333334</v>
      </c>
      <c r="AB73" s="9">
        <v>101</v>
      </c>
      <c r="AC73" s="9">
        <v>97</v>
      </c>
      <c r="AD73" s="23">
        <f t="shared" si="52"/>
        <v>127.26296296296297</v>
      </c>
      <c r="AE73" s="23"/>
      <c r="AF73" s="30">
        <v>97.014998671618002</v>
      </c>
      <c r="AG73" s="30">
        <v>97.014998671618002</v>
      </c>
      <c r="AH73" s="30">
        <f t="shared" si="53"/>
        <v>115.0064234975293</v>
      </c>
      <c r="AI73" s="30">
        <f t="shared" si="64"/>
        <v>8.4067019145655397</v>
      </c>
      <c r="AJ73" s="30">
        <f t="shared" si="65"/>
        <v>3.6566372134660341</v>
      </c>
      <c r="AK73" s="30">
        <f t="shared" si="66"/>
        <v>2.6462036730337495</v>
      </c>
      <c r="AL73" s="30">
        <f t="shared" si="67"/>
        <v>2.1038610280657561</v>
      </c>
      <c r="AM73" s="30"/>
      <c r="AN73" s="7">
        <v>3.5</v>
      </c>
      <c r="AO73" s="7">
        <v>3.14</v>
      </c>
      <c r="AP73" s="7">
        <v>5.9866666666666672</v>
      </c>
      <c r="AQ73" s="37">
        <f t="shared" si="54"/>
        <v>2.4866666666666672</v>
      </c>
      <c r="AR73" s="99">
        <v>3.3378999999999999</v>
      </c>
      <c r="AS73" s="7">
        <v>112.44</v>
      </c>
      <c r="AT73" s="7"/>
      <c r="AU73" s="5">
        <v>1055.3883362400013</v>
      </c>
      <c r="AV73" s="5">
        <v>28547.749148390005</v>
      </c>
      <c r="AW73" s="5">
        <v>16070.96251537</v>
      </c>
      <c r="AX73" s="5">
        <v>12074.324791740004</v>
      </c>
      <c r="AY73" s="5">
        <v>3646.4295131400004</v>
      </c>
      <c r="AZ73" s="5">
        <v>25635.345695119995</v>
      </c>
      <c r="BA73" s="5">
        <v>12106.210000000001</v>
      </c>
      <c r="BB73" s="35">
        <f t="shared" si="55"/>
        <v>-7788.20999999999</v>
      </c>
      <c r="BC73" s="23">
        <f t="shared" si="43"/>
        <v>-3.6300548129089947</v>
      </c>
      <c r="BD73" s="35">
        <f t="shared" si="56"/>
        <v>1086.7772700615583</v>
      </c>
      <c r="BE73" s="35">
        <f t="shared" si="57"/>
        <v>29396.804778439582</v>
      </c>
      <c r="BF73" s="35">
        <f t="shared" si="58"/>
        <v>16548.938594431915</v>
      </c>
      <c r="BG73" s="35">
        <f t="shared" si="59"/>
        <v>12433.434485123735</v>
      </c>
      <c r="BH73" s="35">
        <f t="shared" si="60"/>
        <v>3754.8801476056974</v>
      </c>
      <c r="BI73" s="35">
        <f t="shared" si="61"/>
        <v>26397.781797440035</v>
      </c>
      <c r="BJ73" s="35">
        <f t="shared" si="62"/>
        <v>12466.268010375301</v>
      </c>
      <c r="BK73" s="35">
        <f t="shared" si="63"/>
        <v>-8019.8437976117093</v>
      </c>
      <c r="BM73" s="7">
        <v>0.22901075448807917</v>
      </c>
      <c r="BN73" s="33">
        <v>163221.679</v>
      </c>
      <c r="BO73" s="33">
        <v>712724.95199999993</v>
      </c>
      <c r="BP73" s="5">
        <v>1275440.155</v>
      </c>
      <c r="BQ73" s="5">
        <v>41445.506000000001</v>
      </c>
      <c r="BR73" s="5">
        <v>682451.38</v>
      </c>
      <c r="BS73" s="35">
        <f t="shared" si="30"/>
        <v>156288.70543523083</v>
      </c>
      <c r="BT73" s="35">
        <f t="shared" si="31"/>
        <v>526162.67456476914</v>
      </c>
      <c r="BU73" s="5">
        <v>551543.26899999997</v>
      </c>
      <c r="BV73" s="5">
        <v>107193.74099999999</v>
      </c>
      <c r="BW73" s="5">
        <v>66206.944999999992</v>
      </c>
      <c r="BX73" s="5">
        <v>942169.44700000004</v>
      </c>
      <c r="BY73" s="5">
        <v>159870.022</v>
      </c>
      <c r="BZ73" s="35">
        <f t="shared" si="32"/>
        <v>1313373.7811771492</v>
      </c>
      <c r="CA73" s="35">
        <f t="shared" si="33"/>
        <v>42678.16150732703</v>
      </c>
      <c r="CB73" s="35">
        <f t="shared" si="34"/>
        <v>702748.57342888298</v>
      </c>
      <c r="CC73" s="35">
        <f t="shared" si="35"/>
        <v>160936.9810163698</v>
      </c>
      <c r="CD73" s="35">
        <f t="shared" si="36"/>
        <v>541811.59241251322</v>
      </c>
      <c r="CE73" s="35">
        <f t="shared" si="37"/>
        <v>567947.04624093906</v>
      </c>
      <c r="CF73" s="35">
        <f t="shared" si="38"/>
        <v>110381.85396922365</v>
      </c>
      <c r="CG73" s="35">
        <f t="shared" si="39"/>
        <v>68176.045229529045</v>
      </c>
      <c r="CH73" s="35">
        <f t="shared" si="40"/>
        <v>970191.07032581524</v>
      </c>
      <c r="CI73" s="35">
        <f t="shared" si="41"/>
        <v>164624.81165258124</v>
      </c>
      <c r="CK73" s="9">
        <v>159.45195000000001</v>
      </c>
      <c r="CL73" s="9">
        <v>137.05838</v>
      </c>
      <c r="CM73" s="9">
        <v>102.05200000000001</v>
      </c>
      <c r="CN73" s="9">
        <v>1.94</v>
      </c>
      <c r="CO73" s="9">
        <v>88.02</v>
      </c>
      <c r="CP73" s="9">
        <v>187.930644865613</v>
      </c>
      <c r="CQ73" s="9">
        <v>117.983</v>
      </c>
      <c r="CR73" s="9">
        <v>114.69</v>
      </c>
    </row>
    <row r="74" spans="1:96">
      <c r="A74" s="1">
        <v>39783</v>
      </c>
      <c r="B74" s="5">
        <v>93759</v>
      </c>
      <c r="C74" s="5">
        <v>32642</v>
      </c>
      <c r="D74" s="5">
        <v>38871.601581207666</v>
      </c>
      <c r="E74" s="35">
        <f t="shared" si="44"/>
        <v>-4641.5180381975661</v>
      </c>
      <c r="F74" s="5">
        <v>169109.12624074295</v>
      </c>
      <c r="G74" s="5">
        <v>133105.20978375306</v>
      </c>
      <c r="H74" s="5">
        <v>196635</v>
      </c>
      <c r="I74" s="5">
        <v>107478</v>
      </c>
      <c r="J74" s="5">
        <v>35040</v>
      </c>
      <c r="K74" s="5">
        <v>44077.521768385392</v>
      </c>
      <c r="L74" s="35">
        <f t="shared" si="45"/>
        <v>1026.3266337595414</v>
      </c>
      <c r="M74" s="5">
        <v>174589.59059023552</v>
      </c>
      <c r="N74" s="5">
        <v>147105.43899238046</v>
      </c>
      <c r="O74" s="5">
        <v>215106</v>
      </c>
      <c r="P74" s="23">
        <f t="shared" si="46"/>
        <v>87.235527270697261</v>
      </c>
      <c r="Q74" s="23">
        <f t="shared" si="47"/>
        <v>93.156392694063925</v>
      </c>
      <c r="R74" s="23">
        <f t="shared" si="48"/>
        <v>88.189172216774509</v>
      </c>
      <c r="S74" s="23">
        <f t="shared" si="49"/>
        <v>96.860944383359424</v>
      </c>
      <c r="T74" s="23">
        <f t="shared" si="50"/>
        <v>90.482860929871833</v>
      </c>
      <c r="U74" s="23">
        <f t="shared" si="51"/>
        <v>91.413070765111158</v>
      </c>
      <c r="V74" s="9"/>
      <c r="W74" s="9">
        <v>5494.536614611754</v>
      </c>
      <c r="X74" s="5">
        <v>6445.8470508411501</v>
      </c>
      <c r="Y74" s="5"/>
      <c r="Z74" s="9">
        <v>99.013337568290908</v>
      </c>
      <c r="AA74" s="9">
        <v>113.33333333333333</v>
      </c>
      <c r="AB74" s="9">
        <v>101</v>
      </c>
      <c r="AC74" s="9">
        <v>97</v>
      </c>
      <c r="AD74" s="23">
        <f t="shared" si="52"/>
        <v>108.9074074074074</v>
      </c>
      <c r="AE74" s="23"/>
      <c r="AF74" s="30">
        <v>97.409946498933394</v>
      </c>
      <c r="AG74" s="30">
        <v>97.409946498933394</v>
      </c>
      <c r="AH74" s="30">
        <f t="shared" si="53"/>
        <v>105.42690184572095</v>
      </c>
      <c r="AI74" s="30">
        <f t="shared" si="64"/>
        <v>5.906551108282021</v>
      </c>
      <c r="AJ74" s="30">
        <f t="shared" si="65"/>
        <v>3.5440391433339613</v>
      </c>
      <c r="AK74" s="30">
        <f t="shared" si="66"/>
        <v>0.82220013985499174</v>
      </c>
      <c r="AL74" s="30">
        <f t="shared" si="67"/>
        <v>1.5403118250930681</v>
      </c>
      <c r="AM74" s="30"/>
      <c r="AN74" s="7">
        <v>3.3333333333333335</v>
      </c>
      <c r="AO74" s="7">
        <v>3.08</v>
      </c>
      <c r="AP74" s="7">
        <v>5.95</v>
      </c>
      <c r="AQ74" s="37">
        <f t="shared" si="54"/>
        <v>2.6166666666666667</v>
      </c>
      <c r="AR74" s="99">
        <v>3.5495000000000001</v>
      </c>
      <c r="AS74" s="7">
        <v>111.58666666666666</v>
      </c>
      <c r="AT74" s="7"/>
      <c r="AU74" s="5">
        <v>3504.69839998</v>
      </c>
      <c r="AV74" s="5">
        <v>26393.589160240004</v>
      </c>
      <c r="AW74" s="5">
        <v>16401.998439779989</v>
      </c>
      <c r="AX74" s="5">
        <v>14194.038955219992</v>
      </c>
      <c r="AY74" s="5">
        <v>3170.2170332599976</v>
      </c>
      <c r="AZ74" s="5">
        <v>31490.429011520024</v>
      </c>
      <c r="BA74" s="5">
        <v>15657.954999999998</v>
      </c>
      <c r="BB74" s="35">
        <f t="shared" si="55"/>
        <v>-18212.354000000018</v>
      </c>
      <c r="BC74" s="23">
        <f t="shared" si="43"/>
        <v>-9.262010323696197</v>
      </c>
      <c r="BD74" s="35">
        <f t="shared" si="56"/>
        <v>3833.913871010237</v>
      </c>
      <c r="BE74" s="35">
        <f t="shared" si="57"/>
        <v>28872.883209512987</v>
      </c>
      <c r="BF74" s="35">
        <f t="shared" si="58"/>
        <v>17942.72777678091</v>
      </c>
      <c r="BG74" s="35">
        <f t="shared" si="59"/>
        <v>15527.362593137292</v>
      </c>
      <c r="BH74" s="35">
        <f t="shared" si="60"/>
        <v>3468.0128418461868</v>
      </c>
      <c r="BI74" s="35">
        <f t="shared" si="61"/>
        <v>34448.49707809915</v>
      </c>
      <c r="BJ74" s="35">
        <f t="shared" si="62"/>
        <v>17128.792271111448</v>
      </c>
      <c r="BK74" s="35">
        <f t="shared" si="63"/>
        <v>-19923.139926889948</v>
      </c>
      <c r="BM74" s="7">
        <v>0.228182943892099</v>
      </c>
      <c r="BN74" s="33">
        <v>165785.34399999998</v>
      </c>
      <c r="BO74" s="33">
        <v>726545.73199999996</v>
      </c>
      <c r="BP74" s="5">
        <v>1302113.2250000001</v>
      </c>
      <c r="BQ74" s="5">
        <v>61888.822999999997</v>
      </c>
      <c r="BR74" s="5">
        <v>696367.84299999999</v>
      </c>
      <c r="BS74" s="35">
        <f t="shared" si="30"/>
        <v>158899.26444753099</v>
      </c>
      <c r="BT74" s="35">
        <f t="shared" si="31"/>
        <v>537468.57855246903</v>
      </c>
      <c r="BU74" s="5">
        <v>543856.55900000001</v>
      </c>
      <c r="BV74" s="5">
        <v>111603.508</v>
      </c>
      <c r="BW74" s="5">
        <v>51489.231</v>
      </c>
      <c r="BX74" s="5">
        <v>972251.15</v>
      </c>
      <c r="BY74" s="5">
        <v>166769.33600000024</v>
      </c>
      <c r="BZ74" s="35">
        <f t="shared" si="32"/>
        <v>1424427.8352116868</v>
      </c>
      <c r="CA74" s="35">
        <f t="shared" si="33"/>
        <v>67702.378316362796</v>
      </c>
      <c r="CB74" s="35">
        <f t="shared" si="34"/>
        <v>761781.4795756503</v>
      </c>
      <c r="CC74" s="35">
        <f t="shared" si="35"/>
        <v>173825.54061205077</v>
      </c>
      <c r="CD74" s="35">
        <f t="shared" si="36"/>
        <v>587955.93896359962</v>
      </c>
      <c r="CE74" s="35">
        <f t="shared" si="37"/>
        <v>594943.97731967352</v>
      </c>
      <c r="CF74" s="35">
        <f t="shared" si="38"/>
        <v>122087.03532864444</v>
      </c>
      <c r="CG74" s="35">
        <f t="shared" si="39"/>
        <v>56325.895814509116</v>
      </c>
      <c r="CH74" s="35">
        <f t="shared" si="40"/>
        <v>1063580.0130795636</v>
      </c>
      <c r="CI74" s="35">
        <f t="shared" si="41"/>
        <v>182434.89098896965</v>
      </c>
      <c r="CK74" s="9">
        <v>158.33930000000001</v>
      </c>
      <c r="CL74" s="9">
        <v>135.11216999999999</v>
      </c>
      <c r="CM74" s="9">
        <v>95.911000000000001</v>
      </c>
      <c r="CN74" s="9">
        <v>0.51</v>
      </c>
      <c r="CO74" s="9">
        <v>87.950999999999993</v>
      </c>
      <c r="CP74" s="9">
        <v>119.744572964043</v>
      </c>
      <c r="CQ74" s="9">
        <v>58.37</v>
      </c>
      <c r="CR74" s="9">
        <v>55.03</v>
      </c>
    </row>
    <row r="75" spans="1:96">
      <c r="A75" s="1">
        <v>39873</v>
      </c>
      <c r="B75" s="5">
        <v>88959</v>
      </c>
      <c r="C75" s="5">
        <v>19629</v>
      </c>
      <c r="D75" s="5">
        <v>37476.441638241398</v>
      </c>
      <c r="E75" s="35">
        <f t="shared" si="44"/>
        <v>-8021.6295791092271</v>
      </c>
      <c r="F75" s="5">
        <v>135853.62221848458</v>
      </c>
      <c r="G75" s="5">
        <v>100737.43427761676</v>
      </c>
      <c r="H75" s="5">
        <v>173159</v>
      </c>
      <c r="I75" s="5">
        <v>102623</v>
      </c>
      <c r="J75" s="5">
        <v>21162</v>
      </c>
      <c r="K75" s="5">
        <v>42802.664016562427</v>
      </c>
      <c r="L75" s="35">
        <f t="shared" si="45"/>
        <v>-12113.797581454288</v>
      </c>
      <c r="M75" s="5">
        <v>154689.90614990509</v>
      </c>
      <c r="N75" s="5">
        <v>111591.77258501323</v>
      </c>
      <c r="O75" s="5">
        <v>197572</v>
      </c>
      <c r="P75" s="23">
        <f t="shared" si="46"/>
        <v>86.68524599748595</v>
      </c>
      <c r="Q75" s="23">
        <f t="shared" si="47"/>
        <v>92.755883186844343</v>
      </c>
      <c r="R75" s="23">
        <f t="shared" si="48"/>
        <v>87.556329726906597</v>
      </c>
      <c r="S75" s="23">
        <f t="shared" si="49"/>
        <v>87.82319777661067</v>
      </c>
      <c r="T75" s="23">
        <f t="shared" si="50"/>
        <v>90.27317332097455</v>
      </c>
      <c r="U75" s="23">
        <f t="shared" si="51"/>
        <v>87.643491992792505</v>
      </c>
      <c r="V75" s="9"/>
      <c r="W75" s="9">
        <v>5154.8072819049148</v>
      </c>
      <c r="X75" s="5">
        <v>6204.0312481569799</v>
      </c>
      <c r="Y75" s="5"/>
      <c r="Z75" s="9">
        <v>98.154093068697946</v>
      </c>
      <c r="AA75" s="9">
        <v>97</v>
      </c>
      <c r="AB75" s="9">
        <v>100.66666666666667</v>
      </c>
      <c r="AC75" s="9">
        <v>97</v>
      </c>
      <c r="AD75" s="23">
        <f t="shared" si="52"/>
        <v>98.1</v>
      </c>
      <c r="AE75" s="23"/>
      <c r="AF75" s="30">
        <v>98.099886707367403</v>
      </c>
      <c r="AG75" s="30">
        <v>98.099886707367403</v>
      </c>
      <c r="AH75" s="30">
        <f t="shared" si="53"/>
        <v>98.370918514020076</v>
      </c>
      <c r="AI75" s="30">
        <f t="shared" si="64"/>
        <v>3.7117752357807898</v>
      </c>
      <c r="AJ75" s="30">
        <f t="shared" si="65"/>
        <v>3.0237685952074322</v>
      </c>
      <c r="AK75" s="30">
        <f t="shared" si="66"/>
        <v>-0.27286081527726824</v>
      </c>
      <c r="AL75" s="30">
        <f t="shared" si="67"/>
        <v>0.96086745585062583</v>
      </c>
      <c r="AM75" s="30"/>
      <c r="AN75" s="7">
        <v>2.1666666666666665</v>
      </c>
      <c r="AO75" s="7">
        <v>2.21666667</v>
      </c>
      <c r="AP75" s="7">
        <v>5.4733333333333336</v>
      </c>
      <c r="AQ75" s="37">
        <f t="shared" si="54"/>
        <v>3.3066666666666671</v>
      </c>
      <c r="AR75" s="99">
        <v>3.6273</v>
      </c>
      <c r="AS75" s="7">
        <v>110.64333333333333</v>
      </c>
      <c r="AT75" s="7"/>
      <c r="AU75" s="5">
        <v>18275.64864929</v>
      </c>
      <c r="AV75" s="5">
        <v>6866.6434271199978</v>
      </c>
      <c r="AW75" s="5">
        <v>10714.30792359</v>
      </c>
      <c r="AX75" s="5">
        <v>7746.3427441999993</v>
      </c>
      <c r="AY75" s="5">
        <v>3598.2933213299998</v>
      </c>
      <c r="AZ75" s="5">
        <v>23007.163934470005</v>
      </c>
      <c r="BA75" s="5">
        <v>8163.7690000000002</v>
      </c>
      <c r="BB75" s="35">
        <f t="shared" si="55"/>
        <v>-6658.9690000000046</v>
      </c>
      <c r="BC75" s="23">
        <f t="shared" si="43"/>
        <v>-3.8455806513089148</v>
      </c>
      <c r="BD75" s="35">
        <f t="shared" si="56"/>
        <v>20852.259801324355</v>
      </c>
      <c r="BE75" s="35">
        <f t="shared" si="57"/>
        <v>7834.7442245736702</v>
      </c>
      <c r="BF75" s="35">
        <f t="shared" si="58"/>
        <v>12224.875663866871</v>
      </c>
      <c r="BG75" s="35">
        <f t="shared" si="59"/>
        <v>8838.4688561211497</v>
      </c>
      <c r="BH75" s="35">
        <f t="shared" si="60"/>
        <v>4105.6024121287992</v>
      </c>
      <c r="BI75" s="35">
        <f t="shared" si="61"/>
        <v>26250.852643299557</v>
      </c>
      <c r="BJ75" s="35">
        <f t="shared" si="62"/>
        <v>9314.7463826194416</v>
      </c>
      <c r="BK75" s="35">
        <f t="shared" si="63"/>
        <v>-7597.7906044040483</v>
      </c>
      <c r="BM75" s="7">
        <v>0.22729411379193062</v>
      </c>
      <c r="BN75" s="33">
        <v>166805.13</v>
      </c>
      <c r="BO75" s="33">
        <v>733873.51400000008</v>
      </c>
      <c r="BP75" s="5">
        <v>1303177.9580000001</v>
      </c>
      <c r="BQ75" s="5">
        <v>67968.777000000002</v>
      </c>
      <c r="BR75" s="5">
        <v>705456.80099999998</v>
      </c>
      <c r="BS75" s="35">
        <f t="shared" si="30"/>
        <v>160346.17840178535</v>
      </c>
      <c r="BT75" s="35">
        <f t="shared" si="31"/>
        <v>545110.62259821466</v>
      </c>
      <c r="BU75" s="5">
        <v>529752.38000000012</v>
      </c>
      <c r="BV75" s="5">
        <v>114684.546</v>
      </c>
      <c r="BW75" s="5">
        <v>45602.281000000003</v>
      </c>
      <c r="BX75" s="5">
        <v>985855.29799999995</v>
      </c>
      <c r="BY75" s="5">
        <v>157035.8330000001</v>
      </c>
      <c r="BZ75" s="35">
        <f t="shared" si="32"/>
        <v>1486907.8449169607</v>
      </c>
      <c r="CA75" s="35">
        <f t="shared" si="33"/>
        <v>77551.425045443786</v>
      </c>
      <c r="CB75" s="35">
        <f t="shared" si="34"/>
        <v>804916.35483672225</v>
      </c>
      <c r="CC75" s="35">
        <f t="shared" si="35"/>
        <v>182952.74954924395</v>
      </c>
      <c r="CD75" s="35">
        <f t="shared" si="36"/>
        <v>621963.60528747842</v>
      </c>
      <c r="CE75" s="35">
        <f t="shared" si="37"/>
        <v>604440.06503479462</v>
      </c>
      <c r="CF75" s="35">
        <f t="shared" si="38"/>
        <v>130853.46486357626</v>
      </c>
      <c r="CG75" s="35">
        <f t="shared" si="39"/>
        <v>52031.565565359007</v>
      </c>
      <c r="CH75" s="35">
        <f t="shared" si="40"/>
        <v>1124847.1227972903</v>
      </c>
      <c r="CI75" s="35">
        <f t="shared" si="41"/>
        <v>179175.69169073523</v>
      </c>
      <c r="CK75" s="9">
        <v>138.1909</v>
      </c>
      <c r="CL75" s="9">
        <v>132.67641</v>
      </c>
      <c r="CM75" s="9">
        <v>92.674999999999997</v>
      </c>
      <c r="CN75" s="9">
        <v>0.18</v>
      </c>
      <c r="CO75" s="9">
        <v>87.95</v>
      </c>
      <c r="CP75" s="9">
        <v>103.70681306037601</v>
      </c>
      <c r="CQ75" s="9">
        <v>42.96</v>
      </c>
      <c r="CR75" s="9">
        <v>44.52</v>
      </c>
    </row>
    <row r="76" spans="1:96">
      <c r="A76" s="1">
        <v>39965</v>
      </c>
      <c r="B76" s="5">
        <v>88829</v>
      </c>
      <c r="C76" s="5">
        <v>21550</v>
      </c>
      <c r="D76" s="5">
        <v>40785.296484054132</v>
      </c>
      <c r="E76" s="35">
        <f t="shared" si="44"/>
        <v>-7129.3223874232208</v>
      </c>
      <c r="F76" s="5">
        <v>147128.8867262018</v>
      </c>
      <c r="G76" s="5">
        <v>113794.86082283271</v>
      </c>
      <c r="H76" s="5">
        <v>177369</v>
      </c>
      <c r="I76" s="5">
        <v>101126</v>
      </c>
      <c r="J76" s="5">
        <v>23117</v>
      </c>
      <c r="K76" s="5">
        <v>46675.174955629969</v>
      </c>
      <c r="L76" s="35">
        <f t="shared" si="45"/>
        <v>-226.9342558067583</v>
      </c>
      <c r="M76" s="5">
        <v>161646.84168245888</v>
      </c>
      <c r="N76" s="5">
        <v>127188.0823822821</v>
      </c>
      <c r="O76" s="5">
        <v>205150</v>
      </c>
      <c r="P76" s="23">
        <f t="shared" si="46"/>
        <v>87.839922472954541</v>
      </c>
      <c r="Q76" s="23">
        <f t="shared" si="47"/>
        <v>93.221438768006223</v>
      </c>
      <c r="R76" s="23">
        <f t="shared" si="48"/>
        <v>87.381132524570432</v>
      </c>
      <c r="S76" s="23">
        <f t="shared" si="49"/>
        <v>91.018720313276319</v>
      </c>
      <c r="T76" s="23">
        <f t="shared" si="50"/>
        <v>89.469751168042507</v>
      </c>
      <c r="U76" s="23">
        <f t="shared" si="51"/>
        <v>86.458201316110163</v>
      </c>
      <c r="V76" s="9"/>
      <c r="W76" s="9">
        <v>5393.3627810764274</v>
      </c>
      <c r="X76" s="5">
        <v>6407.8705535542904</v>
      </c>
      <c r="Y76" s="5"/>
      <c r="Z76" s="9">
        <v>98.020813295536456</v>
      </c>
      <c r="AA76" s="9">
        <v>97</v>
      </c>
      <c r="AB76" s="9">
        <v>100</v>
      </c>
      <c r="AC76" s="9">
        <v>97</v>
      </c>
      <c r="AD76" s="23">
        <f t="shared" si="52"/>
        <v>97.9</v>
      </c>
      <c r="AE76" s="23"/>
      <c r="AF76" s="30">
        <v>98.413067990661006</v>
      </c>
      <c r="AG76" s="30">
        <v>98.413067990661006</v>
      </c>
      <c r="AH76" s="30">
        <f t="shared" si="53"/>
        <v>96.451794515038216</v>
      </c>
      <c r="AI76" s="30">
        <f t="shared" si="64"/>
        <v>1.3025252748667837</v>
      </c>
      <c r="AJ76" s="30">
        <f t="shared" si="65"/>
        <v>2.2819275861671606</v>
      </c>
      <c r="AK76" s="30">
        <f t="shared" si="66"/>
        <v>-1.0311482084690551</v>
      </c>
      <c r="AL76" s="30">
        <f t="shared" si="67"/>
        <v>5.1745897168678168E-2</v>
      </c>
      <c r="AM76" s="30"/>
      <c r="AN76" s="7">
        <v>2</v>
      </c>
      <c r="AO76" s="7">
        <v>2.0433333299999998</v>
      </c>
      <c r="AP76" s="7">
        <v>5.0566666666666675</v>
      </c>
      <c r="AQ76" s="37">
        <f t="shared" si="54"/>
        <v>3.0566666666666675</v>
      </c>
      <c r="AR76" s="99">
        <v>3.5484</v>
      </c>
      <c r="AS76" s="7">
        <v>110.62</v>
      </c>
      <c r="AT76" s="7"/>
      <c r="AU76" s="5">
        <v>615.93659992999721</v>
      </c>
      <c r="AV76" s="5">
        <v>30437.115671720007</v>
      </c>
      <c r="AW76" s="5">
        <v>8327.347728349996</v>
      </c>
      <c r="AX76" s="5">
        <v>6260.515034009999</v>
      </c>
      <c r="AY76" s="5">
        <v>3157.3156746999994</v>
      </c>
      <c r="AZ76" s="5">
        <v>29945.16929129</v>
      </c>
      <c r="BA76" s="5">
        <v>12071.562000000002</v>
      </c>
      <c r="BB76" s="35">
        <f t="shared" si="55"/>
        <v>-12054.162</v>
      </c>
      <c r="BC76" s="23">
        <f t="shared" si="43"/>
        <v>-6.7960928910914546</v>
      </c>
      <c r="BD76" s="35">
        <f t="shared" si="56"/>
        <v>712.40968532065324</v>
      </c>
      <c r="BE76" s="35">
        <f t="shared" si="57"/>
        <v>35204.428508100958</v>
      </c>
      <c r="BF76" s="35">
        <f t="shared" si="58"/>
        <v>9631.6458144940862</v>
      </c>
      <c r="BG76" s="35">
        <f t="shared" si="59"/>
        <v>7241.088686451134</v>
      </c>
      <c r="BH76" s="35">
        <f t="shared" si="60"/>
        <v>3651.8405734074436</v>
      </c>
      <c r="BI76" s="35">
        <f t="shared" si="61"/>
        <v>34635.429416122002</v>
      </c>
      <c r="BJ76" s="35">
        <f t="shared" si="62"/>
        <v>13962.309898009238</v>
      </c>
      <c r="BK76" s="35">
        <f t="shared" si="63"/>
        <v>-13942.184566074122</v>
      </c>
      <c r="BM76" s="7">
        <v>0.22896017238048469</v>
      </c>
      <c r="BN76" s="33">
        <v>170064.943</v>
      </c>
      <c r="BO76" s="33">
        <v>742770.85499999998</v>
      </c>
      <c r="BP76" s="5">
        <v>1313671.6029999999</v>
      </c>
      <c r="BQ76" s="5">
        <v>79949.172999999995</v>
      </c>
      <c r="BR76" s="5">
        <v>714523.69200000004</v>
      </c>
      <c r="BS76" s="35">
        <f t="shared" si="30"/>
        <v>163597.46769026035</v>
      </c>
      <c r="BT76" s="35">
        <f t="shared" si="31"/>
        <v>550926.22430973966</v>
      </c>
      <c r="BU76" s="5">
        <v>519198.7379999999</v>
      </c>
      <c r="BV76" s="5">
        <v>123056.792</v>
      </c>
      <c r="BW76" s="5">
        <v>47206.366000000002</v>
      </c>
      <c r="BX76" s="5">
        <v>997655.97900000005</v>
      </c>
      <c r="BY76" s="5">
        <v>145752.46600000001</v>
      </c>
      <c r="BZ76" s="35">
        <f t="shared" si="32"/>
        <v>1519429.7163283888</v>
      </c>
      <c r="CA76" s="35">
        <f t="shared" si="33"/>
        <v>92471.473825471185</v>
      </c>
      <c r="CB76" s="35">
        <f t="shared" si="34"/>
        <v>826438.30327622069</v>
      </c>
      <c r="CC76" s="35">
        <f t="shared" si="35"/>
        <v>189221.45637995881</v>
      </c>
      <c r="CD76" s="35">
        <f t="shared" si="36"/>
        <v>637216.84689626202</v>
      </c>
      <c r="CE76" s="35">
        <f t="shared" si="37"/>
        <v>600519.93922669685</v>
      </c>
      <c r="CF76" s="35">
        <f t="shared" si="38"/>
        <v>142330.96470521908</v>
      </c>
      <c r="CG76" s="35">
        <f t="shared" si="39"/>
        <v>54600.217540269157</v>
      </c>
      <c r="CH76" s="35">
        <f t="shared" si="40"/>
        <v>1153917.1111741622</v>
      </c>
      <c r="CI76" s="35">
        <f t="shared" si="41"/>
        <v>168581.42290873828</v>
      </c>
      <c r="CK76" s="9">
        <v>140.70291</v>
      </c>
      <c r="CL76" s="9">
        <v>134.54471000000001</v>
      </c>
      <c r="CM76" s="9">
        <v>92.637</v>
      </c>
      <c r="CN76" s="9">
        <v>0.18</v>
      </c>
      <c r="CO76" s="9">
        <v>88.293999999999997</v>
      </c>
      <c r="CP76" s="9">
        <v>113.603472798845</v>
      </c>
      <c r="CQ76" s="9">
        <v>59.542999999999999</v>
      </c>
      <c r="CR76" s="9">
        <v>58.88</v>
      </c>
    </row>
    <row r="77" spans="1:96">
      <c r="A77" s="1">
        <v>40057</v>
      </c>
      <c r="B77" s="5">
        <v>95683</v>
      </c>
      <c r="C77" s="5">
        <v>25398</v>
      </c>
      <c r="D77" s="5">
        <v>40403.968680027829</v>
      </c>
      <c r="E77" s="35">
        <f t="shared" si="44"/>
        <v>-4896.3032529999909</v>
      </c>
      <c r="F77" s="5">
        <v>163810.62076229622</v>
      </c>
      <c r="G77" s="5">
        <v>129497.28618932408</v>
      </c>
      <c r="H77" s="5">
        <v>190902</v>
      </c>
      <c r="I77" s="5">
        <v>109250</v>
      </c>
      <c r="J77" s="5">
        <v>27131</v>
      </c>
      <c r="K77" s="5">
        <v>45871.484112659818</v>
      </c>
      <c r="L77" s="35">
        <f t="shared" si="45"/>
        <v>3643.0084689953655</v>
      </c>
      <c r="M77" s="5">
        <v>176961.5400359153</v>
      </c>
      <c r="N77" s="5">
        <v>144416.03261757048</v>
      </c>
      <c r="O77" s="5">
        <v>218441</v>
      </c>
      <c r="P77" s="23">
        <f t="shared" si="46"/>
        <v>87.581693363844394</v>
      </c>
      <c r="Q77" s="23">
        <f t="shared" si="47"/>
        <v>93.612472817072728</v>
      </c>
      <c r="R77" s="23">
        <f t="shared" si="48"/>
        <v>88.080796733753289</v>
      </c>
      <c r="S77" s="23">
        <f t="shared" si="49"/>
        <v>92.56848732727461</v>
      </c>
      <c r="T77" s="23">
        <f t="shared" si="50"/>
        <v>89.669605127740297</v>
      </c>
      <c r="U77" s="23">
        <f t="shared" si="51"/>
        <v>87.392934476586362</v>
      </c>
      <c r="V77" s="9"/>
      <c r="W77" s="9">
        <v>5721.9227572969394</v>
      </c>
      <c r="X77" s="5">
        <v>6738.6933121922002</v>
      </c>
      <c r="Y77" s="5"/>
      <c r="Z77" s="9">
        <v>98.304848499876883</v>
      </c>
      <c r="AA77" s="9">
        <v>97.333333333333329</v>
      </c>
      <c r="AB77" s="9">
        <v>100</v>
      </c>
      <c r="AC77" s="9">
        <v>97</v>
      </c>
      <c r="AD77" s="23">
        <f t="shared" si="52"/>
        <v>98.118518518518513</v>
      </c>
      <c r="AE77" s="23"/>
      <c r="AF77" s="30">
        <v>98.738069372968198</v>
      </c>
      <c r="AG77" s="30">
        <v>98.738069372968198</v>
      </c>
      <c r="AH77" s="30">
        <f t="shared" si="53"/>
        <v>96.571965007511622</v>
      </c>
      <c r="AI77" s="30">
        <f t="shared" si="64"/>
        <v>-2.2943641768580991</v>
      </c>
      <c r="AJ77" s="30">
        <f t="shared" si="65"/>
        <v>1.4208695355921641</v>
      </c>
      <c r="AK77" s="30">
        <f t="shared" si="66"/>
        <v>-2.290096330141731</v>
      </c>
      <c r="AL77" s="30">
        <f t="shared" si="67"/>
        <v>-1.4251373823085323</v>
      </c>
      <c r="AM77" s="30"/>
      <c r="AN77" s="7">
        <v>2</v>
      </c>
      <c r="AO77" s="7">
        <v>2.0366666699999998</v>
      </c>
      <c r="AP77" s="7">
        <v>4.9233333333333329</v>
      </c>
      <c r="AQ77" s="37">
        <f t="shared" si="54"/>
        <v>2.9233333333333329</v>
      </c>
      <c r="AR77" s="99">
        <v>3.5175000000000001</v>
      </c>
      <c r="AS77" s="7">
        <v>108.71666666666665</v>
      </c>
      <c r="AT77" s="7"/>
      <c r="AU77" s="5">
        <v>10896.736855720001</v>
      </c>
      <c r="AV77" s="5">
        <v>15806.636632429992</v>
      </c>
      <c r="AW77" s="5">
        <v>14109.538511850002</v>
      </c>
      <c r="AX77" s="5">
        <v>6965.8752232000033</v>
      </c>
      <c r="AY77" s="5">
        <v>3580.6041301799996</v>
      </c>
      <c r="AZ77" s="5">
        <v>26583.318646619991</v>
      </c>
      <c r="BA77" s="5">
        <v>11458.412999999997</v>
      </c>
      <c r="BB77" s="35">
        <f t="shared" si="55"/>
        <v>-7775.2989999999954</v>
      </c>
      <c r="BC77" s="23">
        <f t="shared" si="43"/>
        <v>-4.0729269468104023</v>
      </c>
      <c r="BD77" s="35">
        <f t="shared" si="56"/>
        <v>12468.670288945808</v>
      </c>
      <c r="BE77" s="35">
        <f t="shared" si="57"/>
        <v>18086.858768502374</v>
      </c>
      <c r="BF77" s="35">
        <f t="shared" si="58"/>
        <v>16144.941918193763</v>
      </c>
      <c r="BG77" s="35">
        <f t="shared" si="59"/>
        <v>7970.7533165238274</v>
      </c>
      <c r="BH77" s="35">
        <f t="shared" si="60"/>
        <v>4097.1322814881414</v>
      </c>
      <c r="BI77" s="35">
        <f t="shared" si="61"/>
        <v>30418.155433082506</v>
      </c>
      <c r="BJ77" s="35">
        <f t="shared" si="62"/>
        <v>13111.372296429576</v>
      </c>
      <c r="BK77" s="35">
        <f t="shared" si="63"/>
        <v>-8896.942351882104</v>
      </c>
      <c r="BM77" s="7">
        <v>0.22785366170695134</v>
      </c>
      <c r="BN77" s="33">
        <v>174023.14799999999</v>
      </c>
      <c r="BO77" s="33">
        <v>763749.62200000009</v>
      </c>
      <c r="BP77" s="5">
        <v>1333722.216</v>
      </c>
      <c r="BQ77" s="5">
        <v>91077.17</v>
      </c>
      <c r="BR77" s="5">
        <v>735724.29500000004</v>
      </c>
      <c r="BS77" s="35">
        <f t="shared" si="30"/>
        <v>167637.47462251529</v>
      </c>
      <c r="BT77" s="35">
        <f t="shared" si="31"/>
        <v>568086.82037748478</v>
      </c>
      <c r="BU77" s="5">
        <v>506920.75100000005</v>
      </c>
      <c r="BV77" s="5">
        <v>126677.726</v>
      </c>
      <c r="BW77" s="5">
        <v>41206.313999999998</v>
      </c>
      <c r="BX77" s="5">
        <v>1018506.721</v>
      </c>
      <c r="BY77" s="5">
        <v>147331.45499999996</v>
      </c>
      <c r="BZ77" s="35">
        <f t="shared" si="32"/>
        <v>1526121.3323341608</v>
      </c>
      <c r="CA77" s="35">
        <f t="shared" si="33"/>
        <v>104215.71325585901</v>
      </c>
      <c r="CB77" s="35">
        <f t="shared" si="34"/>
        <v>841857.86803750088</v>
      </c>
      <c r="CC77" s="35">
        <f t="shared" si="35"/>
        <v>191820.39786915202</v>
      </c>
      <c r="CD77" s="35">
        <f t="shared" si="36"/>
        <v>650037.47016834887</v>
      </c>
      <c r="CE77" s="35">
        <f t="shared" si="37"/>
        <v>580047.75104080106</v>
      </c>
      <c r="CF77" s="35">
        <f t="shared" si="38"/>
        <v>144951.90802173887</v>
      </c>
      <c r="CG77" s="35">
        <f t="shared" si="39"/>
        <v>47150.624071376937</v>
      </c>
      <c r="CH77" s="35">
        <f t="shared" si="40"/>
        <v>1165433.7128053189</v>
      </c>
      <c r="CI77" s="35">
        <f t="shared" si="41"/>
        <v>168585.08743572613</v>
      </c>
      <c r="CK77" s="9">
        <v>143.27933999999999</v>
      </c>
      <c r="CL77" s="9">
        <v>136.53895</v>
      </c>
      <c r="CM77" s="9">
        <v>93.66</v>
      </c>
      <c r="CN77" s="9">
        <v>0.15</v>
      </c>
      <c r="CO77" s="9">
        <v>88.606999999999999</v>
      </c>
      <c r="CP77" s="9">
        <v>121.684929057771</v>
      </c>
      <c r="CQ77" s="9">
        <v>68.203000000000003</v>
      </c>
      <c r="CR77" s="9">
        <v>68.14</v>
      </c>
    </row>
    <row r="78" spans="1:96">
      <c r="A78" s="1">
        <v>40148</v>
      </c>
      <c r="B78" s="5">
        <v>94947</v>
      </c>
      <c r="C78" s="5">
        <v>33268</v>
      </c>
      <c r="D78" s="5">
        <v>42840.90642647371</v>
      </c>
      <c r="E78" s="35">
        <f t="shared" si="44"/>
        <v>-3032.7834424995235</v>
      </c>
      <c r="F78" s="5">
        <v>178737.05016016588</v>
      </c>
      <c r="G78" s="5">
        <v>142078.17314414005</v>
      </c>
      <c r="H78" s="5">
        <v>204682</v>
      </c>
      <c r="I78" s="5">
        <v>109074</v>
      </c>
      <c r="J78" s="5">
        <v>35922</v>
      </c>
      <c r="K78" s="5">
        <v>47886.311105862595</v>
      </c>
      <c r="L78" s="35">
        <f t="shared" si="45"/>
        <v>1497.3210946707113</v>
      </c>
      <c r="M78" s="5">
        <v>187145.95509470819</v>
      </c>
      <c r="N78" s="5">
        <v>156828.58729524151</v>
      </c>
      <c r="O78" s="5">
        <v>224697</v>
      </c>
      <c r="P78" s="23">
        <f t="shared" si="46"/>
        <v>87.048242477584026</v>
      </c>
      <c r="Q78" s="23">
        <f t="shared" si="47"/>
        <v>92.611769945994098</v>
      </c>
      <c r="R78" s="23">
        <f t="shared" si="48"/>
        <v>89.463785029849191</v>
      </c>
      <c r="S78" s="23">
        <f t="shared" si="49"/>
        <v>95.506766400434969</v>
      </c>
      <c r="T78" s="23">
        <f t="shared" si="50"/>
        <v>90.594562888376529</v>
      </c>
      <c r="U78" s="23">
        <f t="shared" si="51"/>
        <v>91.092448942353471</v>
      </c>
      <c r="V78" s="9"/>
      <c r="W78" s="9">
        <v>5809.9872442069827</v>
      </c>
      <c r="X78" s="5">
        <v>6845.3518661534499</v>
      </c>
      <c r="Y78" s="5"/>
      <c r="Z78" s="9">
        <v>98.837773711696002</v>
      </c>
      <c r="AA78" s="9">
        <v>98</v>
      </c>
      <c r="AB78" s="9">
        <v>100</v>
      </c>
      <c r="AC78" s="9">
        <v>97</v>
      </c>
      <c r="AD78" s="23">
        <f t="shared" si="52"/>
        <v>98.555555555555557</v>
      </c>
      <c r="AE78" s="23"/>
      <c r="AF78" s="30">
        <v>99.008498133862403</v>
      </c>
      <c r="AG78" s="30">
        <v>99.008498133862403</v>
      </c>
      <c r="AH78" s="30">
        <f t="shared" si="53"/>
        <v>98.154876023030369</v>
      </c>
      <c r="AI78" s="30">
        <f t="shared" si="64"/>
        <v>-0.17731334071413585</v>
      </c>
      <c r="AJ78" s="30">
        <f t="shared" si="65"/>
        <v>1.3128446877416344</v>
      </c>
      <c r="AK78" s="30">
        <f t="shared" si="66"/>
        <v>-0.95051861928243442</v>
      </c>
      <c r="AL78" s="30">
        <f t="shared" si="67"/>
        <v>-0.53963940917333586</v>
      </c>
      <c r="AM78" s="30"/>
      <c r="AN78" s="7">
        <v>2</v>
      </c>
      <c r="AO78" s="7">
        <v>2.0299999999999998</v>
      </c>
      <c r="AP78" s="7">
        <v>4.8833333333333337</v>
      </c>
      <c r="AQ78" s="37">
        <f t="shared" si="54"/>
        <v>2.8833333333333337</v>
      </c>
      <c r="AR78" s="99">
        <v>3.4005000000000001</v>
      </c>
      <c r="AS78" s="7">
        <v>109.79333333333334</v>
      </c>
      <c r="AT78" s="7"/>
      <c r="AU78" s="5">
        <v>-2250.8164309399913</v>
      </c>
      <c r="AV78" s="5">
        <v>25856.505377729984</v>
      </c>
      <c r="AW78" s="5">
        <v>18983.699053210003</v>
      </c>
      <c r="AX78" s="5">
        <v>9518.5368504299968</v>
      </c>
      <c r="AY78" s="5">
        <v>3885.293867260003</v>
      </c>
      <c r="AZ78" s="5">
        <v>32818.526282309991</v>
      </c>
      <c r="BA78" s="5">
        <v>17302.811999999998</v>
      </c>
      <c r="BB78" s="35">
        <f t="shared" si="55"/>
        <v>-20935.780999999999</v>
      </c>
      <c r="BC78" s="23">
        <f t="shared" si="43"/>
        <v>-10.228442657390488</v>
      </c>
      <c r="BD78" s="35">
        <f t="shared" si="56"/>
        <v>-2470.9143919979447</v>
      </c>
      <c r="BE78" s="35">
        <f t="shared" si="57"/>
        <v>28384.905310969185</v>
      </c>
      <c r="BF78" s="35">
        <f t="shared" si="58"/>
        <v>20840.035890596773</v>
      </c>
      <c r="BG78" s="35">
        <f t="shared" si="59"/>
        <v>10449.314911331085</v>
      </c>
      <c r="BH78" s="35">
        <f t="shared" si="60"/>
        <v>4265.2205669854748</v>
      </c>
      <c r="BI78" s="35">
        <f t="shared" si="61"/>
        <v>36027.713233485156</v>
      </c>
      <c r="BJ78" s="35">
        <f t="shared" si="62"/>
        <v>18994.781895642998</v>
      </c>
      <c r="BK78" s="35">
        <f t="shared" si="63"/>
        <v>-22983.0037978767</v>
      </c>
      <c r="BM78" s="7">
        <v>0.22773170667779635</v>
      </c>
      <c r="BN78" s="33">
        <v>178429.46099999998</v>
      </c>
      <c r="BO78" s="33">
        <v>783507.32799999998</v>
      </c>
      <c r="BP78" s="5">
        <v>1391509.855</v>
      </c>
      <c r="BQ78" s="5">
        <v>91505.631999999998</v>
      </c>
      <c r="BR78" s="5">
        <v>756674.39199999999</v>
      </c>
      <c r="BS78" s="35">
        <f t="shared" si="30"/>
        <v>172318.7506895439</v>
      </c>
      <c r="BT78" s="35">
        <f t="shared" si="31"/>
        <v>584355.64131045609</v>
      </c>
      <c r="BU78" s="5">
        <v>543329.83100000001</v>
      </c>
      <c r="BV78" s="5">
        <v>131969.367</v>
      </c>
      <c r="BW78" s="5">
        <v>41905.061000000002</v>
      </c>
      <c r="BX78" s="5">
        <v>1062919.8959999999</v>
      </c>
      <c r="BY78" s="5">
        <v>154715.53099999996</v>
      </c>
      <c r="BZ78" s="35">
        <f t="shared" si="32"/>
        <v>1527579.8061819556</v>
      </c>
      <c r="CA78" s="35">
        <f t="shared" si="33"/>
        <v>100453.58650738219</v>
      </c>
      <c r="CB78" s="35">
        <f t="shared" si="34"/>
        <v>830666.42821168457</v>
      </c>
      <c r="CC78" s="35">
        <f t="shared" si="35"/>
        <v>189169.08337659613</v>
      </c>
      <c r="CD78" s="35">
        <f t="shared" si="36"/>
        <v>641497.34483508836</v>
      </c>
      <c r="CE78" s="35">
        <f t="shared" si="37"/>
        <v>596459.79146288882</v>
      </c>
      <c r="CF78" s="35">
        <f t="shared" si="38"/>
        <v>144874.1015663273</v>
      </c>
      <c r="CG78" s="35">
        <f t="shared" si="39"/>
        <v>46002.782323394342</v>
      </c>
      <c r="CH78" s="35">
        <f t="shared" si="40"/>
        <v>1166858.404117177</v>
      </c>
      <c r="CI78" s="35">
        <f t="shared" si="41"/>
        <v>169844.5181750569</v>
      </c>
      <c r="CK78" s="9">
        <v>146.15058999999999</v>
      </c>
      <c r="CL78" s="9">
        <v>138.30292</v>
      </c>
      <c r="CM78" s="9">
        <v>94.825999999999993</v>
      </c>
      <c r="CN78" s="9">
        <v>0.12</v>
      </c>
      <c r="CO78" s="9">
        <v>89.159000000000006</v>
      </c>
      <c r="CP78" s="9">
        <v>133.93014126287699</v>
      </c>
      <c r="CQ78" s="9">
        <v>76.066999999999993</v>
      </c>
      <c r="CR78" s="9">
        <v>74.569999999999993</v>
      </c>
    </row>
    <row r="79" spans="1:96">
      <c r="A79" s="1">
        <v>40238</v>
      </c>
      <c r="B79" s="5">
        <v>94603</v>
      </c>
      <c r="C79" s="5">
        <v>21929</v>
      </c>
      <c r="D79" s="5">
        <v>41870.474750577654</v>
      </c>
      <c r="E79" s="35">
        <f t="shared" si="44"/>
        <v>-2421.4483905434608</v>
      </c>
      <c r="F79" s="5">
        <v>175519.17929598771</v>
      </c>
      <c r="G79" s="5">
        <v>132056.20565602189</v>
      </c>
      <c r="H79" s="5">
        <v>199444</v>
      </c>
      <c r="I79" s="5">
        <v>108293</v>
      </c>
      <c r="J79" s="5">
        <v>23262</v>
      </c>
      <c r="K79" s="5">
        <v>45987.172841699969</v>
      </c>
      <c r="L79" s="35">
        <f t="shared" si="45"/>
        <v>-3813.1950604167359</v>
      </c>
      <c r="M79" s="5">
        <v>187181.3818856437</v>
      </c>
      <c r="N79" s="5">
        <v>143016.35966692693</v>
      </c>
      <c r="O79" s="5">
        <v>217894</v>
      </c>
      <c r="P79" s="23">
        <f t="shared" si="46"/>
        <v>87.358370347113848</v>
      </c>
      <c r="Q79" s="23">
        <f t="shared" si="47"/>
        <v>94.269624279941539</v>
      </c>
      <c r="R79" s="23">
        <f t="shared" si="48"/>
        <v>91.048160091743242</v>
      </c>
      <c r="S79" s="23">
        <f t="shared" si="49"/>
        <v>93.769571272435158</v>
      </c>
      <c r="T79" s="23">
        <f t="shared" si="50"/>
        <v>92.336433372776156</v>
      </c>
      <c r="U79" s="23">
        <f t="shared" si="51"/>
        <v>91.532580061864948</v>
      </c>
      <c r="V79" s="9"/>
      <c r="W79" s="9">
        <v>6024.5863439174072</v>
      </c>
      <c r="X79" s="5">
        <v>7026.9284428847996</v>
      </c>
      <c r="Y79" s="5"/>
      <c r="Z79" s="9">
        <v>99.398875088835254</v>
      </c>
      <c r="AA79" s="9">
        <v>98.5</v>
      </c>
      <c r="AB79" s="9">
        <v>100</v>
      </c>
      <c r="AC79" s="9">
        <v>97.666666666666671</v>
      </c>
      <c r="AD79" s="23">
        <f t="shared" si="52"/>
        <v>98.912962962962965</v>
      </c>
      <c r="AE79" s="23"/>
      <c r="AF79" s="30">
        <v>99.613801337153802</v>
      </c>
      <c r="AG79" s="30">
        <v>99.613801337153802</v>
      </c>
      <c r="AH79" s="30">
        <f t="shared" si="53"/>
        <v>98.539170095561062</v>
      </c>
      <c r="AI79" s="30">
        <f t="shared" si="64"/>
        <v>1.2681916578517916</v>
      </c>
      <c r="AJ79" s="30">
        <f t="shared" si="65"/>
        <v>1.2345903185820539</v>
      </c>
      <c r="AK79" s="30">
        <f t="shared" si="66"/>
        <v>8.2870842299997971E-2</v>
      </c>
      <c r="AL79" s="30">
        <f t="shared" si="67"/>
        <v>-4.9269503030260342E-2</v>
      </c>
      <c r="AM79" s="30"/>
      <c r="AN79" s="7">
        <v>2.0833333333333335</v>
      </c>
      <c r="AO79" s="7">
        <v>2.1133333300000001</v>
      </c>
      <c r="AP79" s="7">
        <v>4.8866666666666667</v>
      </c>
      <c r="AQ79" s="37">
        <f t="shared" si="54"/>
        <v>2.8033333333333332</v>
      </c>
      <c r="AR79" s="99">
        <v>3.3664999999999998</v>
      </c>
      <c r="AS79" s="7">
        <v>111.83333333333333</v>
      </c>
      <c r="AT79" s="7"/>
      <c r="AU79" s="5">
        <v>12970.40053128</v>
      </c>
      <c r="AV79" s="5">
        <v>8752.2096169500001</v>
      </c>
      <c r="AW79" s="5">
        <v>7010.88985177</v>
      </c>
      <c r="AX79" s="5">
        <v>6049.2899870700003</v>
      </c>
      <c r="AY79" s="5">
        <v>3296.9658355200004</v>
      </c>
      <c r="AZ79" s="5">
        <v>22553.944177409998</v>
      </c>
      <c r="BA79" s="5">
        <v>7016.0339999999997</v>
      </c>
      <c r="BB79" s="35">
        <f t="shared" si="55"/>
        <v>-10182.733999999997</v>
      </c>
      <c r="BC79" s="23">
        <f t="shared" si="43"/>
        <v>-5.1055604580734419</v>
      </c>
      <c r="BD79" s="35">
        <f t="shared" si="56"/>
        <v>14170.255577318565</v>
      </c>
      <c r="BE79" s="35">
        <f t="shared" si="57"/>
        <v>9561.851759269286</v>
      </c>
      <c r="BF79" s="35">
        <f t="shared" si="58"/>
        <v>7659.4474306651109</v>
      </c>
      <c r="BG79" s="35">
        <f t="shared" si="59"/>
        <v>6608.8926838743237</v>
      </c>
      <c r="BH79" s="35">
        <f t="shared" si="60"/>
        <v>3601.9588143278056</v>
      </c>
      <c r="BI79" s="35">
        <f t="shared" si="61"/>
        <v>24640.3457240758</v>
      </c>
      <c r="BJ79" s="35">
        <f t="shared" si="62"/>
        <v>7665.0674494895793</v>
      </c>
      <c r="BK79" s="35">
        <f t="shared" si="63"/>
        <v>-11124.709904514548</v>
      </c>
      <c r="BM79" s="7">
        <v>0.22668978914721397</v>
      </c>
      <c r="BN79" s="33">
        <v>182641.78099999996</v>
      </c>
      <c r="BO79" s="33">
        <v>805690.37399999995</v>
      </c>
      <c r="BP79" s="5">
        <v>1406342.7890000001</v>
      </c>
      <c r="BQ79" s="5">
        <v>86118.858999999997</v>
      </c>
      <c r="BR79" s="5">
        <v>777281.36800000002</v>
      </c>
      <c r="BS79" s="35">
        <f t="shared" si="30"/>
        <v>176201.74941997803</v>
      </c>
      <c r="BT79" s="35">
        <f t="shared" si="31"/>
        <v>601079.61858002201</v>
      </c>
      <c r="BU79" s="5">
        <v>542942.56200000015</v>
      </c>
      <c r="BV79" s="5">
        <v>133996.429</v>
      </c>
      <c r="BW79" s="5">
        <v>37649.558000000005</v>
      </c>
      <c r="BX79" s="5">
        <v>1068733.7719999999</v>
      </c>
      <c r="BY79" s="5">
        <v>165963.03000000026</v>
      </c>
      <c r="BZ79" s="35">
        <f t="shared" si="32"/>
        <v>1536439.5803652455</v>
      </c>
      <c r="CA79" s="35">
        <f t="shared" si="33"/>
        <v>94085.470923898421</v>
      </c>
      <c r="CB79" s="35">
        <f t="shared" si="34"/>
        <v>849185.46759487386</v>
      </c>
      <c r="CC79" s="35">
        <f t="shared" si="35"/>
        <v>192501.67459596024</v>
      </c>
      <c r="CD79" s="35">
        <f t="shared" si="36"/>
        <v>656683.79299891344</v>
      </c>
      <c r="CE79" s="35">
        <f t="shared" si="37"/>
        <v>593168.64184647333</v>
      </c>
      <c r="CF79" s="35">
        <f t="shared" si="38"/>
        <v>146392.05942783941</v>
      </c>
      <c r="CG79" s="35">
        <f t="shared" si="39"/>
        <v>41132.412059786206</v>
      </c>
      <c r="CH79" s="35">
        <f t="shared" si="40"/>
        <v>1167599.3086589116</v>
      </c>
      <c r="CI79" s="35">
        <f t="shared" si="41"/>
        <v>181315.80021870826</v>
      </c>
      <c r="CK79" s="9">
        <v>155.14805999999999</v>
      </c>
      <c r="CL79" s="9">
        <v>139.96777</v>
      </c>
      <c r="CM79" s="9">
        <v>95.805999999999997</v>
      </c>
      <c r="CN79" s="9">
        <v>0.13</v>
      </c>
      <c r="CO79" s="9">
        <v>89.463999999999999</v>
      </c>
      <c r="CP79" s="9">
        <v>142.67821213089599</v>
      </c>
      <c r="CQ79" s="9">
        <v>78.626999999999995</v>
      </c>
      <c r="CR79" s="9">
        <v>76.42</v>
      </c>
    </row>
    <row r="80" spans="1:96">
      <c r="A80" s="1">
        <v>40330</v>
      </c>
      <c r="B80" s="5">
        <v>97266</v>
      </c>
      <c r="C80" s="5">
        <v>24071</v>
      </c>
      <c r="D80" s="5">
        <v>47715.888512902653</v>
      </c>
      <c r="E80" s="35">
        <f t="shared" si="44"/>
        <v>4990.7520220958977</v>
      </c>
      <c r="F80" s="5">
        <v>174711.66717935444</v>
      </c>
      <c r="G80" s="5">
        <v>146161.307714353</v>
      </c>
      <c r="H80" s="5">
        <v>202594</v>
      </c>
      <c r="I80" s="5">
        <v>109455</v>
      </c>
      <c r="J80" s="5">
        <v>25535</v>
      </c>
      <c r="K80" s="5">
        <v>52956.451451950888</v>
      </c>
      <c r="L80" s="35">
        <f t="shared" si="45"/>
        <v>6403.4923285812547</v>
      </c>
      <c r="M80" s="5">
        <v>186628.06237775253</v>
      </c>
      <c r="N80" s="5">
        <v>156599.00615828467</v>
      </c>
      <c r="O80" s="5">
        <v>224379</v>
      </c>
      <c r="P80" s="23">
        <f t="shared" si="46"/>
        <v>88.863916678086881</v>
      </c>
      <c r="Q80" s="23">
        <f t="shared" si="47"/>
        <v>94.266692774623067</v>
      </c>
      <c r="R80" s="23">
        <f t="shared" si="48"/>
        <v>90.104014156229539</v>
      </c>
      <c r="S80" s="23">
        <f t="shared" si="49"/>
        <v>93.614896363078444</v>
      </c>
      <c r="T80" s="23">
        <f t="shared" si="50"/>
        <v>93.334760736998788</v>
      </c>
      <c r="U80" s="23">
        <f t="shared" si="51"/>
        <v>90.290980885020431</v>
      </c>
      <c r="V80" s="9"/>
      <c r="W80" s="9">
        <v>5915.3522826717608</v>
      </c>
      <c r="X80" s="5">
        <v>7067.99831260068</v>
      </c>
      <c r="Y80" s="5"/>
      <c r="Z80" s="9">
        <v>99.589145600303695</v>
      </c>
      <c r="AA80" s="9">
        <v>98.5</v>
      </c>
      <c r="AB80" s="9">
        <v>100</v>
      </c>
      <c r="AC80" s="9">
        <v>97.59999999999998</v>
      </c>
      <c r="AD80" s="23">
        <f t="shared" si="52"/>
        <v>98.91</v>
      </c>
      <c r="AE80" s="23"/>
      <c r="AF80" s="30">
        <v>99.830671423848401</v>
      </c>
      <c r="AG80" s="30">
        <v>99.830671423848401</v>
      </c>
      <c r="AH80" s="30">
        <f t="shared" si="53"/>
        <v>98.623042306124873</v>
      </c>
      <c r="AI80" s="30">
        <f t="shared" si="64"/>
        <v>1.5999992777438576</v>
      </c>
      <c r="AJ80" s="30">
        <f t="shared" si="65"/>
        <v>1.1523700761544475</v>
      </c>
      <c r="AK80" s="30">
        <f t="shared" si="66"/>
        <v>0.10316649642492237</v>
      </c>
      <c r="AL80" s="30">
        <f t="shared" si="67"/>
        <v>0.34446270516448774</v>
      </c>
      <c r="AM80" s="30"/>
      <c r="AN80" s="7">
        <v>2.4166666666666665</v>
      </c>
      <c r="AO80" s="7">
        <v>2.4300000000000002</v>
      </c>
      <c r="AP80" s="7">
        <v>4.9966666666666661</v>
      </c>
      <c r="AQ80" s="37">
        <f t="shared" si="54"/>
        <v>2.5799999999999996</v>
      </c>
      <c r="AR80" s="99">
        <v>3.2391999999999999</v>
      </c>
      <c r="AS80" s="7">
        <v>118.00333333333333</v>
      </c>
      <c r="AT80" s="7"/>
      <c r="AU80" s="5">
        <v>9774.4128508300037</v>
      </c>
      <c r="AV80" s="5">
        <v>17372.474610289988</v>
      </c>
      <c r="AW80" s="5">
        <v>14826.512538880002</v>
      </c>
      <c r="AX80" s="5">
        <v>8131.4194594000001</v>
      </c>
      <c r="AY80" s="5">
        <v>3110.8838274299992</v>
      </c>
      <c r="AZ80" s="5">
        <v>25820.596713170009</v>
      </c>
      <c r="BA80" s="5">
        <v>12009.541999999998</v>
      </c>
      <c r="BB80" s="35">
        <f t="shared" si="55"/>
        <v>-7099.0420000000122</v>
      </c>
      <c r="BC80" s="23">
        <f t="shared" si="43"/>
        <v>-3.504073170972493</v>
      </c>
      <c r="BD80" s="35">
        <f t="shared" si="56"/>
        <v>10825.458705866835</v>
      </c>
      <c r="BE80" s="35">
        <f t="shared" si="57"/>
        <v>19240.542565832438</v>
      </c>
      <c r="BF80" s="35">
        <f t="shared" si="58"/>
        <v>16420.81234864486</v>
      </c>
      <c r="BG80" s="35">
        <f t="shared" si="59"/>
        <v>9005.7936902411348</v>
      </c>
      <c r="BH80" s="35">
        <f t="shared" si="60"/>
        <v>3445.3981969600081</v>
      </c>
      <c r="BI80" s="35">
        <f t="shared" si="61"/>
        <v>28597.094039825333</v>
      </c>
      <c r="BJ80" s="35">
        <f t="shared" si="62"/>
        <v>13300.932033614023</v>
      </c>
      <c r="BK80" s="35">
        <f t="shared" si="63"/>
        <v>-7862.4043402963689</v>
      </c>
      <c r="BM80" s="7">
        <v>0.22536580512316642</v>
      </c>
      <c r="BN80" s="33">
        <v>188165.90599999999</v>
      </c>
      <c r="BO80" s="33">
        <v>834935.47699999996</v>
      </c>
      <c r="BP80" s="5">
        <v>1436159.409</v>
      </c>
      <c r="BQ80" s="5">
        <v>82691.317999999999</v>
      </c>
      <c r="BR80" s="5">
        <v>806060.25899999996</v>
      </c>
      <c r="BS80" s="35">
        <f t="shared" si="30"/>
        <v>181658.41924732304</v>
      </c>
      <c r="BT80" s="35">
        <f t="shared" si="31"/>
        <v>624401.8397526769</v>
      </c>
      <c r="BU80" s="5">
        <v>547407.83200000005</v>
      </c>
      <c r="BV80" s="5">
        <v>138256.639</v>
      </c>
      <c r="BW80" s="5">
        <v>38028.362999999998</v>
      </c>
      <c r="BX80" s="5">
        <v>1083884.5049999999</v>
      </c>
      <c r="BY80" s="5">
        <v>175989.90200000023</v>
      </c>
      <c r="BZ80" s="35">
        <f t="shared" si="32"/>
        <v>1590590.1064790222</v>
      </c>
      <c r="CA80" s="35">
        <f t="shared" si="33"/>
        <v>91583.142844911505</v>
      </c>
      <c r="CB80" s="35">
        <f t="shared" si="34"/>
        <v>892736.1859391738</v>
      </c>
      <c r="CC80" s="35">
        <f t="shared" si="35"/>
        <v>201192.20930676672</v>
      </c>
      <c r="CD80" s="35">
        <f t="shared" si="36"/>
        <v>691543.97663240717</v>
      </c>
      <c r="CE80" s="35">
        <f t="shared" si="37"/>
        <v>606270.77769493673</v>
      </c>
      <c r="CF80" s="35">
        <f t="shared" si="38"/>
        <v>153123.42123745522</v>
      </c>
      <c r="CG80" s="35">
        <f t="shared" si="39"/>
        <v>42117.565483563187</v>
      </c>
      <c r="CH80" s="35">
        <f t="shared" si="40"/>
        <v>1200434.9652378401</v>
      </c>
      <c r="CI80" s="35">
        <f t="shared" si="41"/>
        <v>194914.15452016375</v>
      </c>
      <c r="CK80" s="9">
        <v>157.93612999999999</v>
      </c>
      <c r="CL80" s="9">
        <v>141.92336</v>
      </c>
      <c r="CM80" s="9">
        <v>96.932000000000002</v>
      </c>
      <c r="CN80" s="9">
        <v>0.19</v>
      </c>
      <c r="CO80" s="9">
        <v>89.704999999999998</v>
      </c>
      <c r="CP80" s="9">
        <v>143.680509772297</v>
      </c>
      <c r="CQ80" s="9">
        <v>77.89</v>
      </c>
      <c r="CR80" s="9">
        <v>78.489999999999995</v>
      </c>
    </row>
    <row r="81" spans="1:96">
      <c r="A81" s="1">
        <v>40422</v>
      </c>
      <c r="B81" s="5">
        <v>104916</v>
      </c>
      <c r="C81" s="5">
        <v>23773</v>
      </c>
      <c r="D81" s="5">
        <v>46744.745034035266</v>
      </c>
      <c r="E81" s="35">
        <f t="shared" si="44"/>
        <v>7750.3901805762143</v>
      </c>
      <c r="F81" s="5">
        <v>178855.70827723038</v>
      </c>
      <c r="G81" s="5">
        <v>151248.84349184186</v>
      </c>
      <c r="H81" s="5">
        <v>210791</v>
      </c>
      <c r="I81" s="5">
        <v>116921</v>
      </c>
      <c r="J81" s="5">
        <v>25191</v>
      </c>
      <c r="K81" s="5">
        <v>51938.315911190592</v>
      </c>
      <c r="L81" s="35">
        <f t="shared" si="45"/>
        <v>6805.9932246054814</v>
      </c>
      <c r="M81" s="5">
        <v>190936.14163812224</v>
      </c>
      <c r="N81" s="5">
        <v>161325.4507739183</v>
      </c>
      <c r="O81" s="5">
        <v>230467</v>
      </c>
      <c r="P81" s="23">
        <f t="shared" si="46"/>
        <v>89.73238340417889</v>
      </c>
      <c r="Q81" s="23">
        <f t="shared" si="47"/>
        <v>94.37100551784367</v>
      </c>
      <c r="R81" s="23">
        <f t="shared" si="48"/>
        <v>90.000501968458465</v>
      </c>
      <c r="S81" s="23">
        <f t="shared" si="49"/>
        <v>93.673050446474576</v>
      </c>
      <c r="T81" s="23">
        <f t="shared" si="50"/>
        <v>93.7538638610731</v>
      </c>
      <c r="U81" s="23">
        <f t="shared" si="51"/>
        <v>91.46255212242967</v>
      </c>
      <c r="V81" s="9"/>
      <c r="W81" s="9">
        <v>5888.0644488119569</v>
      </c>
      <c r="X81" s="5">
        <v>7208.1010723077097</v>
      </c>
      <c r="Y81" s="5"/>
      <c r="Z81" s="9">
        <v>100.20521555386432</v>
      </c>
      <c r="AA81" s="9">
        <v>100.69999999999999</v>
      </c>
      <c r="AB81" s="9">
        <v>100</v>
      </c>
      <c r="AC81" s="9">
        <v>101.26666666666667</v>
      </c>
      <c r="AD81" s="23">
        <f t="shared" si="52"/>
        <v>100.51518518518517</v>
      </c>
      <c r="AE81" s="23"/>
      <c r="AF81" s="30">
        <v>100.13031555359601</v>
      </c>
      <c r="AG81" s="30">
        <v>100.13031555359601</v>
      </c>
      <c r="AH81" s="30">
        <f t="shared" si="53"/>
        <v>100.50481555493754</v>
      </c>
      <c r="AI81" s="30">
        <f t="shared" si="64"/>
        <v>1.9331366488905433</v>
      </c>
      <c r="AJ81" s="30">
        <f t="shared" si="65"/>
        <v>1.1280319248445636</v>
      </c>
      <c r="AK81" s="30">
        <f t="shared" si="66"/>
        <v>0.24426241884342392</v>
      </c>
      <c r="AL81" s="30">
        <f t="shared" si="67"/>
        <v>0.56084230520255574</v>
      </c>
      <c r="AM81" s="30"/>
      <c r="AN81" s="7">
        <v>2.75</v>
      </c>
      <c r="AO81" s="7">
        <v>2.73</v>
      </c>
      <c r="AP81" s="7">
        <v>5.2</v>
      </c>
      <c r="AQ81" s="37">
        <f t="shared" si="54"/>
        <v>2.4500000000000002</v>
      </c>
      <c r="AR81" s="99">
        <v>3.1528</v>
      </c>
      <c r="AS81" s="7">
        <v>119.06666666666666</v>
      </c>
      <c r="AT81" s="7"/>
      <c r="AU81" s="5">
        <v>8832.3062731799928</v>
      </c>
      <c r="AV81" s="5">
        <v>19921.183730830013</v>
      </c>
      <c r="AW81" s="5">
        <v>14374.309995989996</v>
      </c>
      <c r="AX81" s="5">
        <v>6435.66228753</v>
      </c>
      <c r="AY81" s="5">
        <v>5245.4836149200009</v>
      </c>
      <c r="AZ81" s="5">
        <v>26891.254097549991</v>
      </c>
      <c r="BA81" s="5">
        <v>12358.425000000003</v>
      </c>
      <c r="BB81" s="35">
        <f t="shared" si="55"/>
        <v>-7803.0249999999942</v>
      </c>
      <c r="BC81" s="23">
        <f t="shared" si="43"/>
        <v>-3.7017828085639302</v>
      </c>
      <c r="BD81" s="35">
        <f t="shared" si="56"/>
        <v>9656.7459230278964</v>
      </c>
      <c r="BE81" s="35">
        <f t="shared" si="57"/>
        <v>21780.699607161601</v>
      </c>
      <c r="BF81" s="35">
        <f t="shared" si="58"/>
        <v>15716.060466745859</v>
      </c>
      <c r="BG81" s="35">
        <f t="shared" si="59"/>
        <v>7036.3904550961688</v>
      </c>
      <c r="BH81" s="35">
        <f t="shared" si="60"/>
        <v>5735.1161685260176</v>
      </c>
      <c r="BI81" s="35">
        <f t="shared" si="61"/>
        <v>29401.38173878417</v>
      </c>
      <c r="BJ81" s="35">
        <f t="shared" si="62"/>
        <v>13512.00541994203</v>
      </c>
      <c r="BK81" s="35">
        <f t="shared" si="63"/>
        <v>-8531.3877854130224</v>
      </c>
      <c r="BM81" s="7">
        <v>0.22543840530494175</v>
      </c>
      <c r="BN81" s="33">
        <v>192559.234</v>
      </c>
      <c r="BO81" s="33">
        <v>854154.52500000002</v>
      </c>
      <c r="BP81" s="5">
        <v>1475976.273</v>
      </c>
      <c r="BQ81" s="5">
        <v>90841.443999999989</v>
      </c>
      <c r="BR81" s="5">
        <v>824216.679</v>
      </c>
      <c r="BS81" s="35">
        <f t="shared" si="30"/>
        <v>185810.09373949506</v>
      </c>
      <c r="BT81" s="35">
        <f t="shared" si="31"/>
        <v>638406.58526050497</v>
      </c>
      <c r="BU81" s="5">
        <v>560918.15000000014</v>
      </c>
      <c r="BV81" s="5">
        <v>142440.60999999999</v>
      </c>
      <c r="BW81" s="5">
        <v>38250.831000000006</v>
      </c>
      <c r="BX81" s="5">
        <v>1106228.9269999999</v>
      </c>
      <c r="BY81" s="5">
        <v>189055.90500000026</v>
      </c>
      <c r="BZ81" s="35">
        <f t="shared" si="32"/>
        <v>1613749.2763424008</v>
      </c>
      <c r="CA81" s="35">
        <f t="shared" si="33"/>
        <v>99320.915382288615</v>
      </c>
      <c r="CB81" s="35">
        <f t="shared" si="34"/>
        <v>901152.06701943174</v>
      </c>
      <c r="CC81" s="35">
        <f t="shared" si="35"/>
        <v>203154.28492611265</v>
      </c>
      <c r="CD81" s="35">
        <f t="shared" si="36"/>
        <v>697997.78209331899</v>
      </c>
      <c r="CE81" s="35">
        <f t="shared" si="37"/>
        <v>613276.2939406808</v>
      </c>
      <c r="CF81" s="35">
        <f t="shared" si="38"/>
        <v>155736.53554881376</v>
      </c>
      <c r="CG81" s="35">
        <f t="shared" si="39"/>
        <v>41821.302940244132</v>
      </c>
      <c r="CH81" s="35">
        <f t="shared" si="40"/>
        <v>1209488.3658168945</v>
      </c>
      <c r="CI81" s="35">
        <f t="shared" si="41"/>
        <v>206703.07203644869</v>
      </c>
      <c r="CK81" s="9">
        <v>160.31053</v>
      </c>
      <c r="CL81" s="9">
        <v>143.58963</v>
      </c>
      <c r="CM81" s="9">
        <v>97.218000000000004</v>
      </c>
      <c r="CN81" s="9">
        <v>0.19</v>
      </c>
      <c r="CO81" s="9">
        <v>89.843000000000004</v>
      </c>
      <c r="CP81" s="9">
        <v>141.29561843272799</v>
      </c>
      <c r="CQ81" s="9">
        <v>76.167000000000002</v>
      </c>
      <c r="CR81" s="9">
        <v>76.819999999999993</v>
      </c>
    </row>
    <row r="82" spans="1:96">
      <c r="A82" s="1">
        <v>40513</v>
      </c>
      <c r="B82" s="5">
        <v>104034</v>
      </c>
      <c r="C82" s="5">
        <v>34864</v>
      </c>
      <c r="D82" s="5">
        <v>49019.126863880076</v>
      </c>
      <c r="E82" s="35">
        <f t="shared" si="44"/>
        <v>2640.9172599097947</v>
      </c>
      <c r="F82" s="5">
        <v>184988.7987785773</v>
      </c>
      <c r="G82" s="5">
        <v>153871.84290236718</v>
      </c>
      <c r="H82" s="5">
        <v>221675</v>
      </c>
      <c r="I82" s="5">
        <v>116364</v>
      </c>
      <c r="J82" s="5">
        <v>37035</v>
      </c>
      <c r="K82" s="5">
        <v>54098.63081154618</v>
      </c>
      <c r="L82" s="35">
        <f t="shared" si="45"/>
        <v>441.19268059931346</v>
      </c>
      <c r="M82" s="5">
        <v>191548.93619745973</v>
      </c>
      <c r="N82" s="5">
        <v>163597.75968960521</v>
      </c>
      <c r="O82" s="5">
        <v>235890</v>
      </c>
      <c r="P82" s="23">
        <f t="shared" si="46"/>
        <v>89.403939362689485</v>
      </c>
      <c r="Q82" s="23">
        <f t="shared" si="47"/>
        <v>94.137977588767384</v>
      </c>
      <c r="R82" s="23">
        <f t="shared" si="48"/>
        <v>90.610660803300775</v>
      </c>
      <c r="S82" s="23">
        <f t="shared" si="49"/>
        <v>96.575215947887145</v>
      </c>
      <c r="T82" s="23">
        <f t="shared" si="50"/>
        <v>94.054981678422095</v>
      </c>
      <c r="U82" s="23">
        <f t="shared" si="51"/>
        <v>93.973886133367245</v>
      </c>
      <c r="V82" s="9"/>
      <c r="W82" s="9">
        <v>5940.0194579421686</v>
      </c>
      <c r="X82" s="5">
        <v>7252.8186250109102</v>
      </c>
      <c r="Y82" s="5"/>
      <c r="Z82" s="9">
        <v>100.86821091968632</v>
      </c>
      <c r="AA82" s="9">
        <v>102.40000000000002</v>
      </c>
      <c r="AB82" s="9">
        <v>100</v>
      </c>
      <c r="AC82" s="9">
        <v>103.39999999999999</v>
      </c>
      <c r="AD82" s="23">
        <f t="shared" si="52"/>
        <v>101.72444444444447</v>
      </c>
      <c r="AE82" s="23"/>
      <c r="AF82" s="30">
        <v>100.429383862317</v>
      </c>
      <c r="AG82" s="30">
        <v>100.429383862317</v>
      </c>
      <c r="AH82" s="30">
        <f t="shared" si="53"/>
        <v>102.62351914916358</v>
      </c>
      <c r="AI82" s="30">
        <f t="shared" si="64"/>
        <v>2.054312973411343</v>
      </c>
      <c r="AJ82" s="30">
        <f t="shared" si="65"/>
        <v>1.1480919357314257</v>
      </c>
      <c r="AK82" s="30">
        <f t="shared" si="66"/>
        <v>0.32153325817362077</v>
      </c>
      <c r="AL82" s="30">
        <f t="shared" si="67"/>
        <v>0.58468777950629658</v>
      </c>
      <c r="AM82" s="30"/>
      <c r="AN82" s="7">
        <v>2.75</v>
      </c>
      <c r="AO82" s="7">
        <v>2.73666667</v>
      </c>
      <c r="AP82" s="7">
        <v>4.916666666666667</v>
      </c>
      <c r="AQ82" s="37">
        <f t="shared" si="54"/>
        <v>2.166666666666667</v>
      </c>
      <c r="AR82" s="99">
        <v>3.1137000000000001</v>
      </c>
      <c r="AS82" s="7">
        <v>116.84333333333332</v>
      </c>
      <c r="AT82" s="7"/>
      <c r="AU82" s="5">
        <v>-1674.9929314499982</v>
      </c>
      <c r="AV82" s="5">
        <v>33567.293346389997</v>
      </c>
      <c r="AW82" s="5">
        <v>13925.96158506</v>
      </c>
      <c r="AX82" s="5">
        <v>14004.732317429998</v>
      </c>
      <c r="AY82" s="5">
        <v>3967.7493311299986</v>
      </c>
      <c r="AZ82" s="5">
        <v>26124.627351440002</v>
      </c>
      <c r="BA82" s="5">
        <v>19911.629000000004</v>
      </c>
      <c r="BB82" s="35">
        <f t="shared" si="55"/>
        <v>-18190.475999999999</v>
      </c>
      <c r="BC82" s="23">
        <f t="shared" si="43"/>
        <v>-8.2059212811548434</v>
      </c>
      <c r="BD82" s="35">
        <f t="shared" si="56"/>
        <v>-1782.4025379485286</v>
      </c>
      <c r="BE82" s="35">
        <f t="shared" si="57"/>
        <v>35719.80975518185</v>
      </c>
      <c r="BF82" s="35">
        <f t="shared" si="58"/>
        <v>14818.969564902691</v>
      </c>
      <c r="BG82" s="35">
        <f t="shared" si="59"/>
        <v>14902.791502688902</v>
      </c>
      <c r="BH82" s="35">
        <f t="shared" si="60"/>
        <v>4222.1828790808859</v>
      </c>
      <c r="BI82" s="35">
        <f t="shared" si="61"/>
        <v>27799.879760600801</v>
      </c>
      <c r="BJ82" s="35">
        <f t="shared" si="62"/>
        <v>21188.470349881591</v>
      </c>
      <c r="BK82" s="35">
        <f t="shared" si="63"/>
        <v>-19356.947710116172</v>
      </c>
      <c r="BM82" s="7">
        <v>0.22187678574846009</v>
      </c>
      <c r="BN82" s="33">
        <v>195980.45799999998</v>
      </c>
      <c r="BO82" s="33">
        <v>883285.0959999999</v>
      </c>
      <c r="BP82" s="5">
        <v>1513523.7350000001</v>
      </c>
      <c r="BQ82" s="5">
        <v>85205.939999999988</v>
      </c>
      <c r="BR82" s="5">
        <v>854077.23100000003</v>
      </c>
      <c r="BS82" s="35">
        <f t="shared" si="30"/>
        <v>189499.91079522506</v>
      </c>
      <c r="BT82" s="35">
        <f t="shared" si="31"/>
        <v>664577.32020477497</v>
      </c>
      <c r="BU82" s="5">
        <v>574240.56400000013</v>
      </c>
      <c r="BV82" s="5">
        <v>144428.57</v>
      </c>
      <c r="BW82" s="5">
        <v>38269.703000000001</v>
      </c>
      <c r="BX82" s="5">
        <v>1137923.1189999999</v>
      </c>
      <c r="BY82" s="5">
        <v>192902.34300000011</v>
      </c>
      <c r="BZ82" s="35">
        <f t="shared" si="32"/>
        <v>1610579.063264464</v>
      </c>
      <c r="CA82" s="35">
        <f t="shared" si="33"/>
        <v>90669.805736325696</v>
      </c>
      <c r="CB82" s="35">
        <f t="shared" si="34"/>
        <v>908845.28260106011</v>
      </c>
      <c r="CC82" s="35">
        <f t="shared" si="35"/>
        <v>201651.67004617408</v>
      </c>
      <c r="CD82" s="35">
        <f t="shared" si="36"/>
        <v>707193.61255488615</v>
      </c>
      <c r="CE82" s="35">
        <f t="shared" si="37"/>
        <v>611063.97492707812</v>
      </c>
      <c r="CF82" s="35">
        <f t="shared" si="38"/>
        <v>153690.11109642495</v>
      </c>
      <c r="CG82" s="35">
        <f t="shared" si="39"/>
        <v>40723.763350265028</v>
      </c>
      <c r="CH82" s="35">
        <f t="shared" si="40"/>
        <v>1210892.9042107139</v>
      </c>
      <c r="CI82" s="35">
        <f t="shared" si="41"/>
        <v>205272.28460706002</v>
      </c>
      <c r="CK82" s="9">
        <v>162.79042000000001</v>
      </c>
      <c r="CL82" s="9">
        <v>145.08624</v>
      </c>
      <c r="CM82" s="9">
        <v>99.41</v>
      </c>
      <c r="CN82" s="9">
        <v>0.19</v>
      </c>
      <c r="CO82" s="9">
        <v>90.126999999999995</v>
      </c>
      <c r="CP82" s="9">
        <v>158.47329005847899</v>
      </c>
      <c r="CQ82" s="9">
        <v>85.027000000000001</v>
      </c>
      <c r="CR82" s="9">
        <v>86.54</v>
      </c>
    </row>
    <row r="83" spans="1:96">
      <c r="A83" s="1">
        <v>40603</v>
      </c>
      <c r="B83" s="5">
        <v>104605</v>
      </c>
      <c r="C83" s="5">
        <v>24501</v>
      </c>
      <c r="D83" s="5">
        <v>47528.101398367908</v>
      </c>
      <c r="E83" s="35">
        <f t="shared" si="44"/>
        <v>9056.9420112482621</v>
      </c>
      <c r="F83" s="5">
        <v>184799.18877568372</v>
      </c>
      <c r="G83" s="5">
        <v>149091.23218529989</v>
      </c>
      <c r="H83" s="5">
        <v>221399</v>
      </c>
      <c r="I83" s="5">
        <v>115571</v>
      </c>
      <c r="J83" s="5">
        <v>25344</v>
      </c>
      <c r="K83" s="5">
        <v>51002.360550866266</v>
      </c>
      <c r="L83" s="35">
        <f t="shared" si="45"/>
        <v>4092.4446072102292</v>
      </c>
      <c r="M83" s="5">
        <v>190048.47885719733</v>
      </c>
      <c r="N83" s="5">
        <v>157259.28401527382</v>
      </c>
      <c r="O83" s="5">
        <v>228799</v>
      </c>
      <c r="P83" s="23">
        <f t="shared" si="46"/>
        <v>90.511460487492528</v>
      </c>
      <c r="Q83" s="23">
        <f t="shared" si="47"/>
        <v>96.673768939393938</v>
      </c>
      <c r="R83" s="23">
        <f t="shared" si="48"/>
        <v>93.188042445538628</v>
      </c>
      <c r="S83" s="23">
        <f t="shared" si="49"/>
        <v>97.237920496349815</v>
      </c>
      <c r="T83" s="23">
        <f t="shared" si="50"/>
        <v>94.805997063308126</v>
      </c>
      <c r="U83" s="23">
        <f t="shared" si="51"/>
        <v>96.765720129895669</v>
      </c>
      <c r="V83" s="9"/>
      <c r="W83" s="9">
        <v>5994.7360750549842</v>
      </c>
      <c r="X83" s="5">
        <v>7464.2204327884201</v>
      </c>
      <c r="Y83" s="5"/>
      <c r="Z83" s="9">
        <v>102.14875191415759</v>
      </c>
      <c r="AA83" s="9">
        <v>105.33333333333333</v>
      </c>
      <c r="AB83" s="9">
        <v>100</v>
      </c>
      <c r="AC83" s="9">
        <v>105.36666666666667</v>
      </c>
      <c r="AD83" s="23">
        <f t="shared" si="52"/>
        <v>103.73481481481481</v>
      </c>
      <c r="AE83" s="23"/>
      <c r="AF83" s="30">
        <v>101.09819554992883</v>
      </c>
      <c r="AG83" s="30">
        <v>101.09819554992883</v>
      </c>
      <c r="AH83" s="30">
        <f t="shared" si="53"/>
        <v>106.35097737107259</v>
      </c>
      <c r="AI83" s="30">
        <f t="shared" si="64"/>
        <v>2.7665069879962978</v>
      </c>
      <c r="AJ83" s="30">
        <f t="shared" si="65"/>
        <v>1.1921193190898727</v>
      </c>
      <c r="AK83" s="30">
        <f t="shared" si="66"/>
        <v>0.4874843202965562</v>
      </c>
      <c r="AL83" s="30">
        <f t="shared" si="67"/>
        <v>1.0869033486098689</v>
      </c>
      <c r="AM83" s="30"/>
      <c r="AN83" s="7">
        <v>2.75</v>
      </c>
      <c r="AO83" s="7">
        <v>2.74</v>
      </c>
      <c r="AP83" s="7">
        <v>4.9533333333333331</v>
      </c>
      <c r="AQ83" s="37">
        <f t="shared" si="54"/>
        <v>2.2033333333333331</v>
      </c>
      <c r="AR83" s="99">
        <v>3.0457000000000001</v>
      </c>
      <c r="AS83" s="7">
        <v>118.53000000000002</v>
      </c>
      <c r="AT83" s="7"/>
      <c r="AU83" s="5">
        <v>13050.34636014</v>
      </c>
      <c r="AV83" s="5">
        <v>19384.569901390001</v>
      </c>
      <c r="AW83" s="5">
        <v>7323.9837384699995</v>
      </c>
      <c r="AX83" s="5">
        <v>9499.31611238</v>
      </c>
      <c r="AY83" s="5">
        <v>4492.8991228999994</v>
      </c>
      <c r="AZ83" s="5">
        <v>24660.384764719998</v>
      </c>
      <c r="BA83" s="5">
        <v>6321.0729999999994</v>
      </c>
      <c r="BB83" s="35">
        <f t="shared" si="55"/>
        <v>-5214.7729999999965</v>
      </c>
      <c r="BC83" s="23">
        <f t="shared" si="43"/>
        <v>-2.3553733305028461</v>
      </c>
      <c r="BD83" s="35">
        <f t="shared" si="56"/>
        <v>13486.53876871021</v>
      </c>
      <c r="BE83" s="35">
        <f t="shared" si="57"/>
        <v>20032.476248167928</v>
      </c>
      <c r="BF83" s="35">
        <f t="shared" si="58"/>
        <v>7568.7792419035204</v>
      </c>
      <c r="BG83" s="35">
        <f t="shared" si="59"/>
        <v>9816.8195303340653</v>
      </c>
      <c r="BH83" s="35">
        <f t="shared" si="60"/>
        <v>4643.0689678833105</v>
      </c>
      <c r="BI83" s="35">
        <f t="shared" si="61"/>
        <v>25484.628990118163</v>
      </c>
      <c r="BJ83" s="35">
        <f t="shared" si="62"/>
        <v>6532.3473969033275</v>
      </c>
      <c r="BK83" s="35">
        <f t="shared" si="63"/>
        <v>-5389.0706264572091</v>
      </c>
      <c r="BM83" s="7">
        <v>0.21935430227473879</v>
      </c>
      <c r="BN83" s="33">
        <v>200065.78400000001</v>
      </c>
      <c r="BO83" s="33">
        <v>912066.83400000003</v>
      </c>
      <c r="BP83" s="5">
        <v>1563138.0859999999</v>
      </c>
      <c r="BQ83" s="5">
        <v>93483.104999999996</v>
      </c>
      <c r="BR83" s="5">
        <v>882874.33299999998</v>
      </c>
      <c r="BS83" s="35">
        <f t="shared" si="30"/>
        <v>193662.28331149038</v>
      </c>
      <c r="BT83" s="35">
        <f t="shared" si="31"/>
        <v>689212.04968850967</v>
      </c>
      <c r="BU83" s="5">
        <v>586780.64799999993</v>
      </c>
      <c r="BV83" s="5">
        <v>146499.21</v>
      </c>
      <c r="BW83" s="5">
        <v>48348.244999999995</v>
      </c>
      <c r="BX83" s="5">
        <v>1170598.3759999999</v>
      </c>
      <c r="BY83" s="5">
        <v>197692.25500000012</v>
      </c>
      <c r="BZ83" s="35">
        <f t="shared" si="32"/>
        <v>1615384.1297328081</v>
      </c>
      <c r="CA83" s="35">
        <f t="shared" si="33"/>
        <v>96607.66733767993</v>
      </c>
      <c r="CB83" s="35">
        <f t="shared" si="34"/>
        <v>912383.36449607718</v>
      </c>
      <c r="CC83" s="35">
        <f t="shared" si="35"/>
        <v>200135.21632611568</v>
      </c>
      <c r="CD83" s="35">
        <f t="shared" si="36"/>
        <v>712248.14816996164</v>
      </c>
      <c r="CE83" s="35">
        <f t="shared" si="37"/>
        <v>606393.09789905103</v>
      </c>
      <c r="CF83" s="35">
        <f t="shared" si="38"/>
        <v>151395.77301067303</v>
      </c>
      <c r="CG83" s="35">
        <f t="shared" si="39"/>
        <v>49964.227967402738</v>
      </c>
      <c r="CH83" s="35">
        <f t="shared" si="40"/>
        <v>1209724.2436976859</v>
      </c>
      <c r="CI83" s="35">
        <f t="shared" si="41"/>
        <v>204299.88505704646</v>
      </c>
      <c r="CK83" s="9">
        <v>167.71686</v>
      </c>
      <c r="CL83" s="9">
        <v>146.79056</v>
      </c>
      <c r="CM83" s="9">
        <v>101.97799999999999</v>
      </c>
      <c r="CN83" s="9">
        <v>0.15</v>
      </c>
      <c r="CO83" s="9">
        <v>90.522999999999996</v>
      </c>
      <c r="CP83" s="9">
        <v>178.645666258532</v>
      </c>
      <c r="CQ83" s="9">
        <v>93.98</v>
      </c>
      <c r="CR83" s="9">
        <v>105.45</v>
      </c>
    </row>
    <row r="84" spans="1:96">
      <c r="A84" s="1">
        <v>40695</v>
      </c>
      <c r="B84" s="5">
        <v>107309</v>
      </c>
      <c r="C84" s="5">
        <v>25685</v>
      </c>
      <c r="D84" s="5">
        <v>50908.926239247805</v>
      </c>
      <c r="E84" s="35">
        <f t="shared" si="44"/>
        <v>7802.7698206897185</v>
      </c>
      <c r="F84" s="5">
        <v>192452.63338332972</v>
      </c>
      <c r="G84" s="5">
        <v>156482.32944326726</v>
      </c>
      <c r="H84" s="5">
        <v>227676</v>
      </c>
      <c r="I84" s="5">
        <v>116267</v>
      </c>
      <c r="J84" s="5">
        <v>26569</v>
      </c>
      <c r="K84" s="5">
        <v>54563.001696437459</v>
      </c>
      <c r="L84" s="35">
        <f t="shared" si="45"/>
        <v>4127.6549651723763</v>
      </c>
      <c r="M84" s="5">
        <v>196514.26674243802</v>
      </c>
      <c r="N84" s="5">
        <v>163269.92340404785</v>
      </c>
      <c r="O84" s="5">
        <v>234771</v>
      </c>
      <c r="P84" s="23">
        <f t="shared" si="46"/>
        <v>92.295320254242384</v>
      </c>
      <c r="Q84" s="23">
        <f t="shared" si="47"/>
        <v>96.672814181941362</v>
      </c>
      <c r="R84" s="23">
        <f t="shared" si="48"/>
        <v>93.303016066602808</v>
      </c>
      <c r="S84" s="23">
        <f t="shared" si="49"/>
        <v>97.93316107454342</v>
      </c>
      <c r="T84" s="23">
        <f t="shared" si="50"/>
        <v>95.842716270538588</v>
      </c>
      <c r="U84" s="23">
        <f t="shared" si="51"/>
        <v>96.977906129803088</v>
      </c>
      <c r="V84" s="9"/>
      <c r="W84" s="9">
        <v>6097.7074314195097</v>
      </c>
      <c r="X84" s="5">
        <v>7429.6029804114096</v>
      </c>
      <c r="Y84" s="5"/>
      <c r="Z84" s="9">
        <v>102.90886893189152</v>
      </c>
      <c r="AA84" s="9">
        <v>107.06666666666666</v>
      </c>
      <c r="AB84" s="9">
        <v>100.5</v>
      </c>
      <c r="AC84" s="9">
        <v>105.5</v>
      </c>
      <c r="AD84" s="23">
        <f t="shared" si="52"/>
        <v>105.02703703703705</v>
      </c>
      <c r="AE84" s="23"/>
      <c r="AF84" s="30">
        <v>101.81612359474548</v>
      </c>
      <c r="AG84" s="30">
        <v>101.81612359474548</v>
      </c>
      <c r="AH84" s="30">
        <f t="shared" si="53"/>
        <v>107.27985028047563</v>
      </c>
      <c r="AI84" s="30">
        <f t="shared" si="64"/>
        <v>3.3334188295091716</v>
      </c>
      <c r="AJ84" s="30">
        <f t="shared" si="65"/>
        <v>1.5910558489324345</v>
      </c>
      <c r="AK84" s="30">
        <f t="shared" si="66"/>
        <v>0.61844475149499978</v>
      </c>
      <c r="AL84" s="30">
        <f t="shared" si="67"/>
        <v>1.1239182290817373</v>
      </c>
      <c r="AM84" s="30"/>
      <c r="AN84" s="7">
        <v>2.9166666666666665</v>
      </c>
      <c r="AO84" s="7">
        <v>2.91</v>
      </c>
      <c r="AP84" s="7">
        <v>4.9466666666666663</v>
      </c>
      <c r="AQ84" s="37">
        <f t="shared" si="54"/>
        <v>2.0299999999999998</v>
      </c>
      <c r="AR84" s="99">
        <v>3.0167000000000002</v>
      </c>
      <c r="AS84" s="7">
        <v>117.08999999999999</v>
      </c>
      <c r="AT84" s="7"/>
      <c r="AU84" s="5">
        <v>14162.196330730001</v>
      </c>
      <c r="AV84" s="5">
        <v>20053.018085939992</v>
      </c>
      <c r="AW84" s="5">
        <v>15434.134138750002</v>
      </c>
      <c r="AX84" s="5">
        <v>9980.9763063899991</v>
      </c>
      <c r="AY84" s="5">
        <v>3408.5261851200003</v>
      </c>
      <c r="AZ84" s="5">
        <v>27200.078508489998</v>
      </c>
      <c r="BA84" s="5">
        <v>8234.9890000000014</v>
      </c>
      <c r="BB84" s="35">
        <f t="shared" si="55"/>
        <v>824.77855542000179</v>
      </c>
      <c r="BC84" s="23">
        <f t="shared" si="43"/>
        <v>0.36225977064776343</v>
      </c>
      <c r="BD84" s="35">
        <f t="shared" si="56"/>
        <v>14603.52867566987</v>
      </c>
      <c r="BE84" s="35">
        <f t="shared" si="57"/>
        <v>20677.924370834946</v>
      </c>
      <c r="BF84" s="35">
        <f t="shared" si="58"/>
        <v>15915.103506247811</v>
      </c>
      <c r="BG84" s="35">
        <f t="shared" si="59"/>
        <v>10292.010525604308</v>
      </c>
      <c r="BH84" s="35">
        <f t="shared" si="60"/>
        <v>3514.7450807586551</v>
      </c>
      <c r="BI84" s="35">
        <f t="shared" si="61"/>
        <v>28047.706528209848</v>
      </c>
      <c r="BJ84" s="35">
        <f t="shared" si="62"/>
        <v>8491.6135320323629</v>
      </c>
      <c r="BK84" s="35">
        <f t="shared" si="63"/>
        <v>850.48088614744847</v>
      </c>
      <c r="BM84" s="7">
        <v>0.21586133111746744</v>
      </c>
      <c r="BN84" s="33">
        <v>204563.72</v>
      </c>
      <c r="BO84" s="33">
        <v>947662.64500000002</v>
      </c>
      <c r="BP84" s="5">
        <v>1634676.89</v>
      </c>
      <c r="BQ84" s="5">
        <v>83728.483999999997</v>
      </c>
      <c r="BR84" s="5">
        <v>918980.19200000004</v>
      </c>
      <c r="BS84" s="35">
        <f t="shared" si="30"/>
        <v>198372.2875157058</v>
      </c>
      <c r="BT84" s="35">
        <f t="shared" si="31"/>
        <v>720607.90448429424</v>
      </c>
      <c r="BU84" s="5">
        <v>631968.21399999992</v>
      </c>
      <c r="BV84" s="5">
        <v>152192.99400000001</v>
      </c>
      <c r="BW84" s="5">
        <v>51084.959000000003</v>
      </c>
      <c r="BX84" s="5">
        <v>1208015.196</v>
      </c>
      <c r="BY84" s="5">
        <v>223383.74099999992</v>
      </c>
      <c r="BZ84" s="35">
        <f t="shared" si="32"/>
        <v>1685617.8435240868</v>
      </c>
      <c r="CA84" s="35">
        <f t="shared" si="33"/>
        <v>86337.690038317596</v>
      </c>
      <c r="CB84" s="35">
        <f t="shared" si="34"/>
        <v>947618.10052896221</v>
      </c>
      <c r="CC84" s="35">
        <f t="shared" si="35"/>
        <v>204554.10457118784</v>
      </c>
      <c r="CD84" s="35">
        <f t="shared" si="36"/>
        <v>743063.99595777434</v>
      </c>
      <c r="CE84" s="35">
        <f t="shared" si="37"/>
        <v>651662.05295680696</v>
      </c>
      <c r="CF84" s="35">
        <f t="shared" si="38"/>
        <v>156935.7393593264</v>
      </c>
      <c r="CG84" s="35">
        <f t="shared" si="39"/>
        <v>52676.904501963312</v>
      </c>
      <c r="CH84" s="35">
        <f t="shared" si="40"/>
        <v>1245660.2170633529</v>
      </c>
      <c r="CI84" s="35">
        <f t="shared" si="41"/>
        <v>230344.98259944384</v>
      </c>
      <c r="CK84" s="9">
        <v>169.38937000000001</v>
      </c>
      <c r="CL84" s="9">
        <v>147.97714999999999</v>
      </c>
      <c r="CM84" s="9">
        <v>104.001</v>
      </c>
      <c r="CN84" s="9">
        <v>0.09</v>
      </c>
      <c r="CO84" s="9">
        <v>91.052000000000007</v>
      </c>
      <c r="CP84" s="9">
        <v>188.700555722243</v>
      </c>
      <c r="CQ84" s="9">
        <v>102.553</v>
      </c>
      <c r="CR84" s="9">
        <v>117.01</v>
      </c>
    </row>
    <row r="85" spans="1:96">
      <c r="A85" s="1">
        <v>40787</v>
      </c>
      <c r="B85" s="5">
        <v>116321</v>
      </c>
      <c r="C85" s="5">
        <v>29052</v>
      </c>
      <c r="D85" s="5">
        <v>51275.423682709021</v>
      </c>
      <c r="E85" s="35">
        <f t="shared" si="44"/>
        <v>1963.7315652963007</v>
      </c>
      <c r="F85" s="5">
        <v>197129.67847145427</v>
      </c>
      <c r="G85" s="5">
        <v>160692.8337194596</v>
      </c>
      <c r="H85" s="5">
        <v>235049</v>
      </c>
      <c r="I85" s="5">
        <v>125447</v>
      </c>
      <c r="J85" s="5">
        <v>30019</v>
      </c>
      <c r="K85" s="5">
        <v>54903.793406797588</v>
      </c>
      <c r="L85" s="35">
        <f t="shared" si="45"/>
        <v>2544.2241985645669</v>
      </c>
      <c r="M85" s="5">
        <v>199076.33333471461</v>
      </c>
      <c r="N85" s="5">
        <v>167690.35094007678</v>
      </c>
      <c r="O85" s="5">
        <v>244300</v>
      </c>
      <c r="P85" s="23">
        <f t="shared" si="46"/>
        <v>92.725214632474277</v>
      </c>
      <c r="Q85" s="23">
        <f t="shared" si="47"/>
        <v>96.77870681901463</v>
      </c>
      <c r="R85" s="23">
        <f t="shared" si="48"/>
        <v>93.391404311164877</v>
      </c>
      <c r="S85" s="23">
        <f t="shared" si="49"/>
        <v>99.022156561429455</v>
      </c>
      <c r="T85" s="23">
        <f t="shared" si="50"/>
        <v>95.827119937796709</v>
      </c>
      <c r="U85" s="23">
        <f t="shared" si="51"/>
        <v>96.213262382316827</v>
      </c>
      <c r="V85" s="9"/>
      <c r="W85" s="9">
        <v>6139.4441768080069</v>
      </c>
      <c r="X85" s="5">
        <v>7396.0542560480899</v>
      </c>
      <c r="Y85" s="5"/>
      <c r="Z85" s="9">
        <v>103.57877835180615</v>
      </c>
      <c r="AA85" s="9">
        <v>107</v>
      </c>
      <c r="AB85" s="9">
        <v>101.93333333333334</v>
      </c>
      <c r="AC85" s="9">
        <v>105.7</v>
      </c>
      <c r="AD85" s="23">
        <f t="shared" si="52"/>
        <v>105.42222222222225</v>
      </c>
      <c r="AE85" s="23"/>
      <c r="AF85" s="30">
        <v>102.69941108843786</v>
      </c>
      <c r="AG85" s="30">
        <v>102.69941108843786</v>
      </c>
      <c r="AH85" s="30">
        <f t="shared" si="53"/>
        <v>107.09624740527929</v>
      </c>
      <c r="AI85" s="30">
        <f t="shared" si="64"/>
        <v>3.3666539004932439</v>
      </c>
      <c r="AJ85" s="30">
        <f t="shared" si="65"/>
        <v>2.0526015687760157</v>
      </c>
      <c r="AK85" s="30">
        <f t="shared" si="66"/>
        <v>0.48818862821538245</v>
      </c>
      <c r="AL85" s="30">
        <f t="shared" si="67"/>
        <v>0.82586370350184568</v>
      </c>
      <c r="AM85" s="30"/>
      <c r="AN85" s="7">
        <v>3</v>
      </c>
      <c r="AO85" s="7">
        <v>3.0033333299999998</v>
      </c>
      <c r="AP85" s="7">
        <v>4.8866666666666667</v>
      </c>
      <c r="AQ85" s="37">
        <f t="shared" si="54"/>
        <v>1.8866666666666667</v>
      </c>
      <c r="AR85" s="99">
        <v>3.0188000000000001</v>
      </c>
      <c r="AS85" s="7">
        <v>116.50333333333333</v>
      </c>
      <c r="AT85" s="7"/>
      <c r="AU85" s="5">
        <v>3529.9687248699929</v>
      </c>
      <c r="AV85" s="5">
        <v>29862.626120240013</v>
      </c>
      <c r="AW85" s="5">
        <v>14954.05759947001</v>
      </c>
      <c r="AX85" s="5">
        <v>10821.669999119998</v>
      </c>
      <c r="AY85" s="5">
        <v>5278.7615998299989</v>
      </c>
      <c r="AZ85" s="5">
        <v>32731.656401050004</v>
      </c>
      <c r="BA85" s="5">
        <v>12271.673999999995</v>
      </c>
      <c r="BB85" s="35">
        <f t="shared" si="55"/>
        <v>-12757.109555419982</v>
      </c>
      <c r="BC85" s="23">
        <f t="shared" si="43"/>
        <v>-5.4274255816531793</v>
      </c>
      <c r="BD85" s="35">
        <f t="shared" si="56"/>
        <v>3668.9003547589623</v>
      </c>
      <c r="BE85" s="35">
        <f t="shared" si="57"/>
        <v>31037.951921406322</v>
      </c>
      <c r="BF85" s="35">
        <f t="shared" si="58"/>
        <v>15542.615673968081</v>
      </c>
      <c r="BG85" s="35">
        <f t="shared" si="59"/>
        <v>11247.586591668187</v>
      </c>
      <c r="BH85" s="35">
        <f t="shared" si="60"/>
        <v>5486.521784132111</v>
      </c>
      <c r="BI85" s="35">
        <f t="shared" si="61"/>
        <v>34019.900781439261</v>
      </c>
      <c r="BJ85" s="35">
        <f t="shared" si="62"/>
        <v>12754.659488872529</v>
      </c>
      <c r="BK85" s="35">
        <f t="shared" si="63"/>
        <v>-13259.200695978723</v>
      </c>
      <c r="BM85" s="7">
        <v>0.21497039831543521</v>
      </c>
      <c r="BN85" s="33">
        <v>209008.07199999999</v>
      </c>
      <c r="BO85" s="33">
        <v>972264.4310000001</v>
      </c>
      <c r="BP85" s="5">
        <v>1682937.2320000001</v>
      </c>
      <c r="BQ85" s="5">
        <v>81832.864000000001</v>
      </c>
      <c r="BR85" s="5">
        <v>942618.39099999995</v>
      </c>
      <c r="BS85" s="35">
        <f t="shared" si="30"/>
        <v>202635.05097272462</v>
      </c>
      <c r="BT85" s="35">
        <f t="shared" si="31"/>
        <v>739983.34002727526</v>
      </c>
      <c r="BU85" s="5">
        <v>658485.97700000007</v>
      </c>
      <c r="BV85" s="5">
        <v>151694.65400000001</v>
      </c>
      <c r="BW85" s="5">
        <v>66150.12000000001</v>
      </c>
      <c r="BX85" s="5">
        <v>1243785.368</v>
      </c>
      <c r="BY85" s="5">
        <v>221307.08999999985</v>
      </c>
      <c r="BZ85" s="35">
        <f t="shared" si="32"/>
        <v>1749173.8564197253</v>
      </c>
      <c r="CA85" s="35">
        <f t="shared" si="33"/>
        <v>85053.621479776557</v>
      </c>
      <c r="CB85" s="35">
        <f t="shared" si="34"/>
        <v>979717.73086164996</v>
      </c>
      <c r="CC85" s="35">
        <f t="shared" si="35"/>
        <v>210610.31084002324</v>
      </c>
      <c r="CD85" s="35">
        <f t="shared" si="36"/>
        <v>769107.42002162675</v>
      </c>
      <c r="CE85" s="35">
        <f t="shared" si="37"/>
        <v>684402.50407829857</v>
      </c>
      <c r="CF85" s="35">
        <f t="shared" si="38"/>
        <v>157665.01441061226</v>
      </c>
      <c r="CG85" s="35">
        <f t="shared" si="39"/>
        <v>68753.639947415228</v>
      </c>
      <c r="CH85" s="35">
        <f t="shared" si="40"/>
        <v>1292737.9627328769</v>
      </c>
      <c r="CI85" s="35">
        <f t="shared" si="41"/>
        <v>230017.23932882064</v>
      </c>
      <c r="CK85" s="9">
        <v>170.94997000000001</v>
      </c>
      <c r="CL85" s="9">
        <v>149.21535</v>
      </c>
      <c r="CM85" s="9">
        <v>104.56</v>
      </c>
      <c r="CN85" s="9">
        <v>0.08</v>
      </c>
      <c r="CO85" s="9">
        <v>91.468000000000004</v>
      </c>
      <c r="CP85" s="9">
        <v>183.931042369393</v>
      </c>
      <c r="CQ85" s="9">
        <v>89.71</v>
      </c>
      <c r="CR85" s="9">
        <v>113.24</v>
      </c>
    </row>
    <row r="86" spans="1:96">
      <c r="A86" s="1">
        <v>40878</v>
      </c>
      <c r="B86" s="5">
        <v>115273</v>
      </c>
      <c r="C86" s="5">
        <v>43265</v>
      </c>
      <c r="D86" s="5">
        <v>53709.803769105609</v>
      </c>
      <c r="E86" s="35">
        <f t="shared" si="44"/>
        <v>-4005.7556381043396</v>
      </c>
      <c r="F86" s="5">
        <v>202919.77927416714</v>
      </c>
      <c r="G86" s="5">
        <v>169050.82740516841</v>
      </c>
      <c r="H86" s="5">
        <v>242111</v>
      </c>
      <c r="I86" s="5">
        <v>124709</v>
      </c>
      <c r="J86" s="5">
        <v>44815</v>
      </c>
      <c r="K86" s="5">
        <v>57534.526943097109</v>
      </c>
      <c r="L86" s="35">
        <f t="shared" si="45"/>
        <v>-4726.0647010817192</v>
      </c>
      <c r="M86" s="5">
        <v>202260.84344966686</v>
      </c>
      <c r="N86" s="5">
        <v>175735.30569168227</v>
      </c>
      <c r="O86" s="5">
        <v>248858</v>
      </c>
      <c r="P86" s="23">
        <f t="shared" si="46"/>
        <v>92.433585386780422</v>
      </c>
      <c r="Q86" s="23">
        <f t="shared" si="47"/>
        <v>96.541336606047082</v>
      </c>
      <c r="R86" s="23">
        <f t="shared" si="48"/>
        <v>93.352299258888081</v>
      </c>
      <c r="S86" s="23">
        <f t="shared" si="49"/>
        <v>100.32578516595787</v>
      </c>
      <c r="T86" s="23">
        <f t="shared" si="50"/>
        <v>96.196280388733385</v>
      </c>
      <c r="U86" s="23">
        <f t="shared" si="51"/>
        <v>97.288815308328452</v>
      </c>
      <c r="V86" s="9"/>
      <c r="W86" s="9">
        <v>6363.8989087599803</v>
      </c>
      <c r="X86" s="5">
        <v>7307.7196527709002</v>
      </c>
      <c r="Y86" s="5"/>
      <c r="Z86" s="9">
        <v>104.12923607024248</v>
      </c>
      <c r="AA86" s="9">
        <v>107</v>
      </c>
      <c r="AB86" s="9">
        <v>102</v>
      </c>
      <c r="AC86" s="9">
        <v>105.83333333333333</v>
      </c>
      <c r="AD86" s="23">
        <f t="shared" si="52"/>
        <v>105.44814814814816</v>
      </c>
      <c r="AE86" s="23"/>
      <c r="AF86" s="30">
        <v>103.45946852556132</v>
      </c>
      <c r="AG86" s="30">
        <v>103.45946852556132</v>
      </c>
      <c r="AH86" s="30">
        <f t="shared" si="53"/>
        <v>106.80830624896714</v>
      </c>
      <c r="AI86" s="30">
        <f t="shared" si="64"/>
        <v>3.2329562711810977</v>
      </c>
      <c r="AJ86" s="30">
        <f t="shared" si="65"/>
        <v>2.4137036765243103</v>
      </c>
      <c r="AK86" s="30">
        <f t="shared" si="66"/>
        <v>0.36605790516136327</v>
      </c>
      <c r="AL86" s="30">
        <f t="shared" si="67"/>
        <v>0.45319468949542419</v>
      </c>
      <c r="AM86" s="30"/>
      <c r="AN86" s="7">
        <v>3</v>
      </c>
      <c r="AO86" s="7">
        <v>2.99</v>
      </c>
      <c r="AP86" s="7">
        <v>4.8733333333333331</v>
      </c>
      <c r="AQ86" s="37">
        <f t="shared" si="54"/>
        <v>1.8733333333333331</v>
      </c>
      <c r="AR86" s="99">
        <v>3.1484000000000001</v>
      </c>
      <c r="AS86" s="7">
        <v>114.44666666666667</v>
      </c>
      <c r="AT86" s="7"/>
      <c r="AU86" s="5">
        <v>3019.692334810004</v>
      </c>
      <c r="AV86" s="5">
        <v>31822.416572070011</v>
      </c>
      <c r="AW86" s="5">
        <v>12821.910093119988</v>
      </c>
      <c r="AX86" s="5">
        <v>19518.699682820006</v>
      </c>
      <c r="AY86" s="5">
        <v>4535.7431571400011</v>
      </c>
      <c r="AZ86" s="5">
        <v>30465.078160040001</v>
      </c>
      <c r="BA86" s="5">
        <v>18506.626000000004</v>
      </c>
      <c r="BB86" s="35">
        <f t="shared" si="55"/>
        <v>-25362.128000000012</v>
      </c>
      <c r="BC86" s="23">
        <f t="shared" si="43"/>
        <v>-10.475413343466432</v>
      </c>
      <c r="BD86" s="35">
        <f t="shared" si="56"/>
        <v>3103.843258076452</v>
      </c>
      <c r="BE86" s="35">
        <f t="shared" si="57"/>
        <v>32709.224047202308</v>
      </c>
      <c r="BF86" s="35">
        <f t="shared" si="58"/>
        <v>13179.223174302919</v>
      </c>
      <c r="BG86" s="35">
        <f t="shared" si="59"/>
        <v>20062.63476532343</v>
      </c>
      <c r="BH86" s="35">
        <f t="shared" si="60"/>
        <v>4662.1424495357342</v>
      </c>
      <c r="BI86" s="35">
        <f t="shared" si="61"/>
        <v>31314.060165590301</v>
      </c>
      <c r="BJ86" s="35">
        <f t="shared" si="62"/>
        <v>19022.357237415898</v>
      </c>
      <c r="BK86" s="35">
        <f t="shared" si="63"/>
        <v>-26068.904138283684</v>
      </c>
      <c r="BM86" s="7">
        <v>0.2138789283489653</v>
      </c>
      <c r="BN86" s="33">
        <v>214628.42</v>
      </c>
      <c r="BO86" s="33">
        <v>1003504.28</v>
      </c>
      <c r="BP86" s="5">
        <v>1744397.767</v>
      </c>
      <c r="BQ86" s="5">
        <v>86430.618000000002</v>
      </c>
      <c r="BR86" s="5">
        <v>973401.33200000005</v>
      </c>
      <c r="BS86" s="35">
        <f t="shared" si="30"/>
        <v>208190.03374161539</v>
      </c>
      <c r="BT86" s="35">
        <f t="shared" si="31"/>
        <v>765211.29825838469</v>
      </c>
      <c r="BU86" s="5">
        <v>684565.81699999992</v>
      </c>
      <c r="BV86" s="5">
        <v>157459.226</v>
      </c>
      <c r="BW86" s="5">
        <v>60563.004000000001</v>
      </c>
      <c r="BX86" s="5">
        <v>1298912.5729999999</v>
      </c>
      <c r="BY86" s="5">
        <v>227462.96400000015</v>
      </c>
      <c r="BZ86" s="35">
        <f t="shared" si="32"/>
        <v>1793009.5679258108</v>
      </c>
      <c r="CA86" s="35">
        <f t="shared" si="33"/>
        <v>88839.213147044124</v>
      </c>
      <c r="CB86" s="35">
        <f t="shared" si="34"/>
        <v>1000527.4798702083</v>
      </c>
      <c r="CC86" s="35">
        <f t="shared" si="35"/>
        <v>213991.74517833107</v>
      </c>
      <c r="CD86" s="35">
        <f t="shared" si="36"/>
        <v>786535.73469187727</v>
      </c>
      <c r="CE86" s="35">
        <f t="shared" si="37"/>
        <v>703642.87490855833</v>
      </c>
      <c r="CF86" s="35">
        <f t="shared" si="38"/>
        <v>161847.2025802545</v>
      </c>
      <c r="CG86" s="35">
        <f t="shared" si="39"/>
        <v>62250.736436725296</v>
      </c>
      <c r="CH86" s="35">
        <f t="shared" si="40"/>
        <v>1335109.867340327</v>
      </c>
      <c r="CI86" s="35">
        <f t="shared" si="41"/>
        <v>233801.76156850383</v>
      </c>
      <c r="CK86" s="9">
        <v>172.79268999999999</v>
      </c>
      <c r="CL86" s="9">
        <v>150.26429999999999</v>
      </c>
      <c r="CM86" s="9">
        <v>103.453</v>
      </c>
      <c r="CN86" s="9">
        <v>7.0000000000000007E-2</v>
      </c>
      <c r="CO86" s="9">
        <v>91.793999999999997</v>
      </c>
      <c r="CP86" s="9">
        <v>175.02804497083</v>
      </c>
      <c r="CQ86" s="9">
        <v>94.063000000000002</v>
      </c>
      <c r="CR86" s="9">
        <v>109.42</v>
      </c>
    </row>
    <row r="87" spans="1:96">
      <c r="A87" s="1">
        <v>40969</v>
      </c>
      <c r="B87" s="5">
        <v>115701</v>
      </c>
      <c r="C87" s="5">
        <v>28526</v>
      </c>
      <c r="D87" s="5">
        <v>55808.121272020624</v>
      </c>
      <c r="E87" s="35">
        <f t="shared" si="44"/>
        <v>8652.9346753683931</v>
      </c>
      <c r="F87" s="5">
        <v>190463.19456156716</v>
      </c>
      <c r="G87" s="5">
        <v>160857.25050895617</v>
      </c>
      <c r="H87" s="5">
        <v>238294</v>
      </c>
      <c r="I87" s="5">
        <v>124919</v>
      </c>
      <c r="J87" s="5">
        <v>28002</v>
      </c>
      <c r="K87" s="5">
        <v>57945.0146897675</v>
      </c>
      <c r="L87" s="35">
        <f t="shared" si="45"/>
        <v>3208.4207426018547</v>
      </c>
      <c r="M87" s="5">
        <v>192782.07463938819</v>
      </c>
      <c r="N87" s="5">
        <v>166433.51007175754</v>
      </c>
      <c r="O87" s="5">
        <v>240423</v>
      </c>
      <c r="P87" s="23">
        <f t="shared" si="46"/>
        <v>92.620818290252089</v>
      </c>
      <c r="Q87" s="23">
        <f t="shared" si="47"/>
        <v>101.87129490750661</v>
      </c>
      <c r="R87" s="23">
        <f t="shared" si="48"/>
        <v>96.312204890813106</v>
      </c>
      <c r="S87" s="23">
        <f t="shared" si="49"/>
        <v>98.797149536771684</v>
      </c>
      <c r="T87" s="23">
        <f t="shared" si="50"/>
        <v>96.649557195304496</v>
      </c>
      <c r="U87" s="23">
        <f t="shared" si="51"/>
        <v>99.114477400248717</v>
      </c>
      <c r="V87" s="9"/>
      <c r="W87" s="9">
        <v>6481.0853614682792</v>
      </c>
      <c r="X87" s="5">
        <v>7328.9554535561001</v>
      </c>
      <c r="Y87" s="5"/>
      <c r="Z87" s="9">
        <v>104.53170084764777</v>
      </c>
      <c r="AA87" s="9">
        <v>107</v>
      </c>
      <c r="AB87" s="9">
        <v>102</v>
      </c>
      <c r="AC87" s="9">
        <v>105.96666666666665</v>
      </c>
      <c r="AD87" s="23">
        <f t="shared" si="52"/>
        <v>105.45407407407409</v>
      </c>
      <c r="AE87" s="23"/>
      <c r="AF87" s="30">
        <v>103.54582838765795</v>
      </c>
      <c r="AG87" s="30">
        <v>103.54582838765795</v>
      </c>
      <c r="AH87" s="30">
        <f t="shared" si="53"/>
        <v>108.47519068760704</v>
      </c>
      <c r="AI87" s="30">
        <f t="shared" si="64"/>
        <v>2.3328223681996052</v>
      </c>
      <c r="AJ87" s="30">
        <f t="shared" si="65"/>
        <v>1.9368360231674586</v>
      </c>
      <c r="AK87" s="30">
        <f t="shared" si="66"/>
        <v>0.1657359934876701</v>
      </c>
      <c r="AL87" s="30">
        <f t="shared" si="67"/>
        <v>0.23025035154447648</v>
      </c>
      <c r="AM87" s="30"/>
      <c r="AN87" s="7">
        <v>3</v>
      </c>
      <c r="AO87" s="7">
        <v>2.99</v>
      </c>
      <c r="AP87" s="7">
        <v>4.83</v>
      </c>
      <c r="AQ87" s="37">
        <f t="shared" si="54"/>
        <v>1.83</v>
      </c>
      <c r="AR87" s="99">
        <v>3.0581</v>
      </c>
      <c r="AS87" s="7">
        <v>117.77</v>
      </c>
      <c r="AT87" s="7"/>
      <c r="AU87" s="5">
        <v>13975.412486010004</v>
      </c>
      <c r="AV87" s="5">
        <v>18901.021845819996</v>
      </c>
      <c r="AW87" s="5">
        <v>15012.365668170001</v>
      </c>
      <c r="AX87" s="5">
        <v>12675.350695860001</v>
      </c>
      <c r="AY87" s="5">
        <v>4658.6695903700002</v>
      </c>
      <c r="AZ87" s="5">
        <v>28265.084713770004</v>
      </c>
      <c r="BA87" s="5">
        <v>8120.4840000000004</v>
      </c>
      <c r="BB87" s="35">
        <f t="shared" si="55"/>
        <v>-5830.7890000000079</v>
      </c>
      <c r="BC87" s="23">
        <f t="shared" si="43"/>
        <v>-2.4468887172988021</v>
      </c>
      <c r="BD87" s="35">
        <f t="shared" si="56"/>
        <v>14100.273595323355</v>
      </c>
      <c r="BE87" s="35">
        <f t="shared" si="57"/>
        <v>19069.890031799296</v>
      </c>
      <c r="BF87" s="35">
        <f t="shared" si="58"/>
        <v>15146.491271448027</v>
      </c>
      <c r="BG87" s="35">
        <f t="shared" si="59"/>
        <v>12788.596609023934</v>
      </c>
      <c r="BH87" s="35">
        <f t="shared" si="60"/>
        <v>4700.2917359460444</v>
      </c>
      <c r="BI87" s="35">
        <f t="shared" si="61"/>
        <v>28517.614636284281</v>
      </c>
      <c r="BJ87" s="35">
        <f t="shared" si="62"/>
        <v>8193.035178107717</v>
      </c>
      <c r="BK87" s="35">
        <f t="shared" si="63"/>
        <v>-5882.8832607913046</v>
      </c>
      <c r="BM87" s="7">
        <v>0.21380515150592128</v>
      </c>
      <c r="BN87" s="33">
        <v>218769.22200000001</v>
      </c>
      <c r="BO87" s="33">
        <v>1023217.731</v>
      </c>
      <c r="BP87" s="5">
        <v>1783017.0649999999</v>
      </c>
      <c r="BQ87" s="5">
        <v>84415.879000000001</v>
      </c>
      <c r="BR87" s="5">
        <v>994928.43700000003</v>
      </c>
      <c r="BS87" s="35">
        <f t="shared" si="30"/>
        <v>212720.82521033447</v>
      </c>
      <c r="BT87" s="35">
        <f t="shared" si="31"/>
        <v>782207.61178966553</v>
      </c>
      <c r="BU87" s="5">
        <v>703672.74899999995</v>
      </c>
      <c r="BV87" s="5">
        <v>162355.83499999999</v>
      </c>
      <c r="BW87" s="5">
        <v>57311.132000000005</v>
      </c>
      <c r="BX87" s="5">
        <v>1332743.395</v>
      </c>
      <c r="BY87" s="5">
        <v>230606.70299999998</v>
      </c>
      <c r="BZ87" s="35">
        <f t="shared" si="32"/>
        <v>1798947.148558063</v>
      </c>
      <c r="CA87" s="35">
        <f t="shared" si="33"/>
        <v>85170.079300431404</v>
      </c>
      <c r="CB87" s="35">
        <f t="shared" si="34"/>
        <v>1003817.4675352758</v>
      </c>
      <c r="CC87" s="35">
        <f t="shared" si="35"/>
        <v>214621.34573066988</v>
      </c>
      <c r="CD87" s="35">
        <f t="shared" si="36"/>
        <v>789196.12180460594</v>
      </c>
      <c r="CE87" s="35">
        <f t="shared" si="37"/>
        <v>709959.60172235558</v>
      </c>
      <c r="CF87" s="35">
        <f t="shared" si="38"/>
        <v>163806.37749253024</v>
      </c>
      <c r="CG87" s="35">
        <f t="shared" si="39"/>
        <v>57823.169231436805</v>
      </c>
      <c r="CH87" s="35">
        <f t="shared" si="40"/>
        <v>1344650.5797715639</v>
      </c>
      <c r="CI87" s="35">
        <f t="shared" si="41"/>
        <v>232667.02206253199</v>
      </c>
      <c r="CK87" s="9">
        <v>173.17747</v>
      </c>
      <c r="CL87" s="9">
        <v>151.81462999999999</v>
      </c>
      <c r="CM87" s="9">
        <v>104.099</v>
      </c>
      <c r="CN87" s="9">
        <v>0.1</v>
      </c>
      <c r="CO87" s="9">
        <v>92.373000000000005</v>
      </c>
      <c r="CP87" s="9">
        <v>181.33864142838399</v>
      </c>
      <c r="CQ87" s="9">
        <v>102.893</v>
      </c>
      <c r="CR87" s="9">
        <v>118.71</v>
      </c>
    </row>
    <row r="88" spans="1:96">
      <c r="A88" s="1">
        <v>41061</v>
      </c>
      <c r="B88" s="5">
        <v>119632</v>
      </c>
      <c r="C88" s="5">
        <v>30117</v>
      </c>
      <c r="D88" s="5">
        <v>65448.741223878293</v>
      </c>
      <c r="E88" s="35">
        <f t="shared" si="44"/>
        <v>4094.9937892947637</v>
      </c>
      <c r="F88" s="5">
        <v>195979.62666451008</v>
      </c>
      <c r="G88" s="5">
        <v>171793.36167768313</v>
      </c>
      <c r="H88" s="5">
        <v>243479</v>
      </c>
      <c r="I88" s="5">
        <v>127117</v>
      </c>
      <c r="J88" s="5">
        <v>29545</v>
      </c>
      <c r="K88" s="5">
        <v>68317.63696237898</v>
      </c>
      <c r="L88" s="35">
        <f t="shared" si="45"/>
        <v>710.72391447843984</v>
      </c>
      <c r="M88" s="5">
        <v>197498.43775130995</v>
      </c>
      <c r="N88" s="5">
        <v>176096.79862816737</v>
      </c>
      <c r="O88" s="5">
        <v>247092</v>
      </c>
      <c r="P88" s="23">
        <f t="shared" si="46"/>
        <v>94.11172384496173</v>
      </c>
      <c r="Q88" s="23">
        <f t="shared" si="47"/>
        <v>101.93602978507361</v>
      </c>
      <c r="R88" s="23">
        <f t="shared" si="48"/>
        <v>95.800651389507919</v>
      </c>
      <c r="S88" s="23">
        <f t="shared" si="49"/>
        <v>99.2309756451277</v>
      </c>
      <c r="T88" s="23">
        <f t="shared" si="50"/>
        <v>97.55620943480578</v>
      </c>
      <c r="U88" s="23">
        <f t="shared" si="51"/>
        <v>98.537791591795767</v>
      </c>
      <c r="V88" s="9"/>
      <c r="W88" s="9">
        <v>6527.198776244536</v>
      </c>
      <c r="X88" s="5">
        <v>7462.5123193160898</v>
      </c>
      <c r="Y88" s="5"/>
      <c r="Z88" s="9">
        <v>104.69236657224569</v>
      </c>
      <c r="AA88" s="9">
        <v>107.33333333333333</v>
      </c>
      <c r="AB88" s="9">
        <v>102</v>
      </c>
      <c r="AC88" s="9">
        <v>106.13333333333333</v>
      </c>
      <c r="AD88" s="23">
        <f t="shared" si="52"/>
        <v>105.67999999999999</v>
      </c>
      <c r="AE88" s="23"/>
      <c r="AF88" s="30">
        <v>103.883573649745</v>
      </c>
      <c r="AG88" s="30">
        <v>103.883573649745</v>
      </c>
      <c r="AH88" s="30">
        <f t="shared" si="53"/>
        <v>107.92753826224839</v>
      </c>
      <c r="AI88" s="30">
        <f t="shared" si="64"/>
        <v>1.7330844842289972</v>
      </c>
      <c r="AJ88" s="30">
        <f t="shared" si="65"/>
        <v>1.6244578811336474</v>
      </c>
      <c r="AK88" s="30">
        <f t="shared" si="66"/>
        <v>6.217094011065738E-2</v>
      </c>
      <c r="AL88" s="30">
        <f t="shared" si="67"/>
        <v>4.6455662984692392E-2</v>
      </c>
      <c r="AM88" s="30"/>
      <c r="AN88" s="7">
        <v>3</v>
      </c>
      <c r="AO88" s="7">
        <v>2.98</v>
      </c>
      <c r="AP88" s="7">
        <v>4.8533333333333326</v>
      </c>
      <c r="AQ88" s="37">
        <f t="shared" si="54"/>
        <v>1.8533333333333326</v>
      </c>
      <c r="AR88" s="99">
        <v>3.1113</v>
      </c>
      <c r="AS88" s="7">
        <v>117.00999999999999</v>
      </c>
      <c r="AT88" s="7"/>
      <c r="AU88" s="5">
        <v>11027.12662465</v>
      </c>
      <c r="AV88" s="5">
        <v>24594.293020659999</v>
      </c>
      <c r="AW88" s="5">
        <v>15125.680354689992</v>
      </c>
      <c r="AX88" s="5">
        <v>13474.303612449999</v>
      </c>
      <c r="AY88" s="5">
        <v>4450.0655133100008</v>
      </c>
      <c r="AZ88" s="5">
        <v>30309.925874239991</v>
      </c>
      <c r="BA88" s="5">
        <v>8793.06</v>
      </c>
      <c r="BB88" s="35">
        <f t="shared" si="55"/>
        <v>-6280.2549999999992</v>
      </c>
      <c r="BC88" s="23">
        <f t="shared" si="43"/>
        <v>-2.5793826161599149</v>
      </c>
      <c r="BD88" s="35">
        <f t="shared" si="56"/>
        <v>11190.758841370376</v>
      </c>
      <c r="BE88" s="35">
        <f t="shared" si="57"/>
        <v>24959.249261993522</v>
      </c>
      <c r="BF88" s="35">
        <f t="shared" si="58"/>
        <v>15350.131264713014</v>
      </c>
      <c r="BG88" s="35">
        <f t="shared" si="59"/>
        <v>13674.249640451519</v>
      </c>
      <c r="BH88" s="35">
        <f t="shared" si="60"/>
        <v>4516.1003117919608</v>
      </c>
      <c r="BI88" s="35">
        <f t="shared" si="61"/>
        <v>30759.696746404035</v>
      </c>
      <c r="BJ88" s="35">
        <f t="shared" si="62"/>
        <v>8923.5407633512532</v>
      </c>
      <c r="BK88" s="35">
        <f t="shared" si="63"/>
        <v>-6373.4480939218574</v>
      </c>
      <c r="BM88" s="7">
        <v>0.20882638651807109</v>
      </c>
      <c r="BN88" s="33">
        <v>222876.22100000002</v>
      </c>
      <c r="BO88" s="33">
        <v>1067279.977</v>
      </c>
      <c r="BP88" s="5">
        <v>1832963.1950000001</v>
      </c>
      <c r="BQ88" s="5">
        <v>82818.505999999994</v>
      </c>
      <c r="BR88" s="5">
        <v>1039860.577</v>
      </c>
      <c r="BS88" s="35">
        <f t="shared" si="30"/>
        <v>217150.32677750645</v>
      </c>
      <c r="BT88" s="35">
        <f t="shared" si="31"/>
        <v>822710.25022249366</v>
      </c>
      <c r="BU88" s="5">
        <v>710284.11199999996</v>
      </c>
      <c r="BV88" s="5">
        <v>168176.91500000001</v>
      </c>
      <c r="BW88" s="5">
        <v>64815.506000000001</v>
      </c>
      <c r="BX88" s="5">
        <v>1359220.993</v>
      </c>
      <c r="BY88" s="5">
        <v>240749.78099999996</v>
      </c>
      <c r="BZ88" s="35">
        <f t="shared" si="32"/>
        <v>1860162.6496697455</v>
      </c>
      <c r="CA88" s="35">
        <f t="shared" si="33"/>
        <v>84047.45495320746</v>
      </c>
      <c r="CB88" s="35">
        <f t="shared" si="34"/>
        <v>1055291.1326729781</v>
      </c>
      <c r="CC88" s="35">
        <f t="shared" si="35"/>
        <v>220372.63396066037</v>
      </c>
      <c r="CD88" s="35">
        <f t="shared" si="36"/>
        <v>834918.49871231767</v>
      </c>
      <c r="CE88" s="35">
        <f t="shared" si="37"/>
        <v>720824.0620435602</v>
      </c>
      <c r="CF88" s="35">
        <f t="shared" si="38"/>
        <v>170672.50268474899</v>
      </c>
      <c r="CG88" s="35">
        <f t="shared" si="39"/>
        <v>65777.30731829851</v>
      </c>
      <c r="CH88" s="35">
        <f t="shared" si="40"/>
        <v>1379390.5577169121</v>
      </c>
      <c r="CI88" s="35">
        <f t="shared" si="41"/>
        <v>244322.28194978621</v>
      </c>
      <c r="CK88" s="9">
        <v>174.26981000000001</v>
      </c>
      <c r="CL88" s="9">
        <v>152.73747</v>
      </c>
      <c r="CM88" s="9">
        <v>104.289</v>
      </c>
      <c r="CN88" s="9">
        <v>0.15</v>
      </c>
      <c r="CO88" s="9">
        <v>92.754999999999995</v>
      </c>
      <c r="CP88" s="9">
        <v>171.828897832255</v>
      </c>
      <c r="CQ88" s="9">
        <v>93.48</v>
      </c>
      <c r="CR88" s="9">
        <v>107.75</v>
      </c>
    </row>
    <row r="89" spans="1:96">
      <c r="A89" s="1">
        <v>41153</v>
      </c>
      <c r="B89" s="5">
        <v>128838</v>
      </c>
      <c r="C89" s="5">
        <v>31550</v>
      </c>
      <c r="D89" s="5">
        <v>63547.482252564252</v>
      </c>
      <c r="E89" s="35">
        <f t="shared" si="44"/>
        <v>4076.6527041104273</v>
      </c>
      <c r="F89" s="5">
        <v>189666.69064396754</v>
      </c>
      <c r="G89" s="5">
        <v>168538.82560064222</v>
      </c>
      <c r="H89" s="5">
        <v>249140</v>
      </c>
      <c r="I89" s="5">
        <v>137034</v>
      </c>
      <c r="J89" s="5">
        <v>30932</v>
      </c>
      <c r="K89" s="5">
        <v>66671.845020864217</v>
      </c>
      <c r="L89" s="35">
        <f t="shared" si="45"/>
        <v>2955.8152283996169</v>
      </c>
      <c r="M89" s="5">
        <v>189757.83062780788</v>
      </c>
      <c r="N89" s="5">
        <v>170814.49087707172</v>
      </c>
      <c r="O89" s="5">
        <v>256537</v>
      </c>
      <c r="P89" s="23">
        <f t="shared" si="46"/>
        <v>94.019002583300491</v>
      </c>
      <c r="Q89" s="23">
        <f t="shared" si="47"/>
        <v>101.99793094529936</v>
      </c>
      <c r="R89" s="23">
        <f t="shared" si="48"/>
        <v>95.31381984805995</v>
      </c>
      <c r="S89" s="23">
        <f t="shared" si="49"/>
        <v>99.951970370055975</v>
      </c>
      <c r="T89" s="23">
        <f t="shared" si="50"/>
        <v>98.66775630993321</v>
      </c>
      <c r="U89" s="23">
        <f t="shared" si="51"/>
        <v>97.116595266959536</v>
      </c>
      <c r="V89" s="9"/>
      <c r="W89" s="9">
        <v>6390.781307383897</v>
      </c>
      <c r="X89" s="5">
        <v>7450.4792283481702</v>
      </c>
      <c r="Y89" s="5"/>
      <c r="Z89" s="9">
        <v>104.97747964718616</v>
      </c>
      <c r="AA89" s="9">
        <v>106.86666666666667</v>
      </c>
      <c r="AB89" s="9">
        <v>102</v>
      </c>
      <c r="AC89" s="9">
        <v>106.2</v>
      </c>
      <c r="AD89" s="23">
        <f t="shared" si="52"/>
        <v>105.37703703703704</v>
      </c>
      <c r="AE89" s="23"/>
      <c r="AF89" s="30">
        <v>104.26811390909712</v>
      </c>
      <c r="AG89" s="30">
        <v>104.26811390909712</v>
      </c>
      <c r="AH89" s="30">
        <f t="shared" si="53"/>
        <v>107.81494259954229</v>
      </c>
      <c r="AI89" s="30">
        <f t="shared" si="64"/>
        <v>1.3503743890754372</v>
      </c>
      <c r="AJ89" s="30">
        <f t="shared" si="65"/>
        <v>1.2219760982336325</v>
      </c>
      <c r="AK89" s="30">
        <f t="shared" si="66"/>
        <v>-4.2861157953921758E-3</v>
      </c>
      <c r="AL89" s="30">
        <f t="shared" si="67"/>
        <v>0.13268440663719683</v>
      </c>
      <c r="AM89" s="30"/>
      <c r="AN89" s="7">
        <v>3</v>
      </c>
      <c r="AO89" s="7">
        <v>2.98</v>
      </c>
      <c r="AP89" s="7">
        <v>4.7299999999999995</v>
      </c>
      <c r="AQ89" s="37">
        <f t="shared" si="54"/>
        <v>1.7299999999999995</v>
      </c>
      <c r="AR89" s="99">
        <v>3.12</v>
      </c>
      <c r="AS89" s="7">
        <v>116.82666666666667</v>
      </c>
      <c r="AT89" s="7"/>
      <c r="AU89" s="5">
        <v>9135.323394919993</v>
      </c>
      <c r="AV89" s="5">
        <v>27303.78687154</v>
      </c>
      <c r="AW89" s="5">
        <v>15661.489733540013</v>
      </c>
      <c r="AX89" s="5">
        <v>10303.106203719999</v>
      </c>
      <c r="AY89" s="5">
        <v>5116.9668479499996</v>
      </c>
      <c r="AZ89" s="5">
        <v>34642.126948330013</v>
      </c>
      <c r="BA89" s="5">
        <v>10800.357999999998</v>
      </c>
      <c r="BB89" s="35">
        <f t="shared" si="55"/>
        <v>-8761.9580000000042</v>
      </c>
      <c r="BC89" s="23">
        <f t="shared" si="43"/>
        <v>-3.5168812715742166</v>
      </c>
      <c r="BD89" s="35">
        <f t="shared" si="56"/>
        <v>9406.5523712073136</v>
      </c>
      <c r="BE89" s="35">
        <f t="shared" si="57"/>
        <v>28114.439964133653</v>
      </c>
      <c r="BF89" s="35">
        <f t="shared" si="58"/>
        <v>16126.481463326461</v>
      </c>
      <c r="BG89" s="35">
        <f t="shared" si="59"/>
        <v>10609.006808154923</v>
      </c>
      <c r="BH89" s="35">
        <f t="shared" si="60"/>
        <v>5268.8902796521998</v>
      </c>
      <c r="BI89" s="35">
        <f t="shared" si="61"/>
        <v>35670.656341590016</v>
      </c>
      <c r="BJ89" s="35">
        <f t="shared" si="62"/>
        <v>11121.022076928633</v>
      </c>
      <c r="BK89" s="35">
        <f t="shared" si="63"/>
        <v>-9022.1017076583466</v>
      </c>
      <c r="BM89" s="7">
        <v>0.20912194454245436</v>
      </c>
      <c r="BN89" s="33">
        <v>227561.19399999999</v>
      </c>
      <c r="BO89" s="33">
        <v>1088174.6270000001</v>
      </c>
      <c r="BP89" s="5">
        <v>1853032.0049999999</v>
      </c>
      <c r="BQ89" s="5">
        <v>84021.941999999995</v>
      </c>
      <c r="BR89" s="5">
        <v>1060616.7849999999</v>
      </c>
      <c r="BS89" s="35">
        <f t="shared" si="30"/>
        <v>221798.24449356622</v>
      </c>
      <c r="BT89" s="35">
        <f t="shared" si="31"/>
        <v>838818.5405064337</v>
      </c>
      <c r="BU89" s="5">
        <v>708393.27799999993</v>
      </c>
      <c r="BV89" s="5">
        <v>171087.81200000001</v>
      </c>
      <c r="BW89" s="5">
        <v>56842.678999999996</v>
      </c>
      <c r="BX89" s="5">
        <v>1387313.91</v>
      </c>
      <c r="BY89" s="5">
        <v>237787.60400000005</v>
      </c>
      <c r="BZ89" s="35">
        <f t="shared" si="32"/>
        <v>1908048.7736480893</v>
      </c>
      <c r="CA89" s="35">
        <f t="shared" si="33"/>
        <v>86516.564722059891</v>
      </c>
      <c r="CB89" s="35">
        <f t="shared" si="34"/>
        <v>1092106.6395341775</v>
      </c>
      <c r="CC89" s="35">
        <f t="shared" si="35"/>
        <v>228383.46410711246</v>
      </c>
      <c r="CD89" s="35">
        <f t="shared" si="36"/>
        <v>863723.17542706511</v>
      </c>
      <c r="CE89" s="35">
        <f t="shared" si="37"/>
        <v>729425.56939185201</v>
      </c>
      <c r="CF89" s="35">
        <f t="shared" si="38"/>
        <v>176167.43207451233</v>
      </c>
      <c r="CG89" s="35">
        <f t="shared" si="39"/>
        <v>58530.345759906071</v>
      </c>
      <c r="CH89" s="35">
        <f t="shared" si="40"/>
        <v>1428503.4459728266</v>
      </c>
      <c r="CI89" s="35">
        <f t="shared" si="41"/>
        <v>244847.54984084456</v>
      </c>
      <c r="CK89" s="9">
        <v>175.79298</v>
      </c>
      <c r="CL89" s="9">
        <v>153.95779999999999</v>
      </c>
      <c r="CM89" s="9">
        <v>104.223</v>
      </c>
      <c r="CN89" s="9">
        <v>0.14000000000000001</v>
      </c>
      <c r="CO89" s="9">
        <v>93.022999999999996</v>
      </c>
      <c r="CP89" s="9">
        <v>170.29086839267501</v>
      </c>
      <c r="CQ89" s="9">
        <v>92.27</v>
      </c>
      <c r="CR89" s="9">
        <v>109.63</v>
      </c>
    </row>
    <row r="90" spans="1:96">
      <c r="A90" s="1">
        <v>41244</v>
      </c>
      <c r="B90" s="5">
        <v>124866</v>
      </c>
      <c r="C90" s="5">
        <v>45929</v>
      </c>
      <c r="D90" s="5">
        <v>62963.895035877191</v>
      </c>
      <c r="E90" s="35">
        <f t="shared" si="44"/>
        <v>-7544.8518877244205</v>
      </c>
      <c r="F90" s="5">
        <v>194090.78887789461</v>
      </c>
      <c r="G90" s="5">
        <v>164524.83202604737</v>
      </c>
      <c r="H90" s="5">
        <v>255780</v>
      </c>
      <c r="I90" s="5">
        <v>133146</v>
      </c>
      <c r="J90" s="5">
        <v>45154</v>
      </c>
      <c r="K90" s="5">
        <v>66438.852567135909</v>
      </c>
      <c r="L90" s="35">
        <f t="shared" si="45"/>
        <v>-3892.0419032048376</v>
      </c>
      <c r="M90" s="5">
        <v>194144.31823335928</v>
      </c>
      <c r="N90" s="5">
        <v>169948.12889729036</v>
      </c>
      <c r="O90" s="5">
        <v>265043</v>
      </c>
      <c r="P90" s="23">
        <f t="shared" si="46"/>
        <v>93.781262674057047</v>
      </c>
      <c r="Q90" s="23">
        <f t="shared" si="47"/>
        <v>101.71634849625725</v>
      </c>
      <c r="R90" s="23">
        <f t="shared" si="48"/>
        <v>94.769690629820403</v>
      </c>
      <c r="S90" s="23">
        <f t="shared" si="49"/>
        <v>99.97242805972806</v>
      </c>
      <c r="T90" s="23">
        <f t="shared" si="50"/>
        <v>96.808851673488789</v>
      </c>
      <c r="U90" s="23">
        <f t="shared" si="51"/>
        <v>96.505095399614405</v>
      </c>
      <c r="V90" s="9"/>
      <c r="W90" s="9">
        <v>6768.4195387805648</v>
      </c>
      <c r="X90" s="5">
        <v>7572.0003760010704</v>
      </c>
      <c r="Y90" s="5"/>
      <c r="Z90" s="9">
        <v>105.44818894804196</v>
      </c>
      <c r="AA90" s="9">
        <v>107.26666666666667</v>
      </c>
      <c r="AB90" s="9">
        <v>102</v>
      </c>
      <c r="AC90" s="9">
        <v>106.06666666666666</v>
      </c>
      <c r="AD90" s="23">
        <f t="shared" si="52"/>
        <v>105.63333333333334</v>
      </c>
      <c r="AE90" s="23"/>
      <c r="AF90" s="30">
        <v>104.95713588938315</v>
      </c>
      <c r="AG90" s="30">
        <v>104.95713588938315</v>
      </c>
      <c r="AH90" s="30">
        <f t="shared" si="53"/>
        <v>107.41240118267719</v>
      </c>
      <c r="AI90" s="30">
        <f t="shared" si="64"/>
        <v>1.2666499127197639</v>
      </c>
      <c r="AJ90" s="30">
        <f t="shared" si="65"/>
        <v>1.1580707963538828</v>
      </c>
      <c r="AK90" s="30">
        <f t="shared" si="66"/>
        <v>1.7561729479118604E-2</v>
      </c>
      <c r="AL90" s="30">
        <f t="shared" si="67"/>
        <v>9.101738688676253E-2</v>
      </c>
      <c r="AM90" s="30"/>
      <c r="AN90" s="7">
        <v>3</v>
      </c>
      <c r="AO90" s="7">
        <v>2.97333333</v>
      </c>
      <c r="AP90" s="7">
        <v>4.7300000000000004</v>
      </c>
      <c r="AQ90" s="37">
        <f t="shared" si="54"/>
        <v>1.7300000000000004</v>
      </c>
      <c r="AR90" s="99">
        <v>3.0537999999999998</v>
      </c>
      <c r="AS90" s="7">
        <v>117.94</v>
      </c>
      <c r="AT90" s="7"/>
      <c r="AU90" s="5">
        <v>3918.2471269300113</v>
      </c>
      <c r="AV90" s="5">
        <v>42787.879223270007</v>
      </c>
      <c r="AW90" s="5">
        <v>10470.128649799983</v>
      </c>
      <c r="AX90" s="5">
        <v>21707.570119670003</v>
      </c>
      <c r="AY90" s="5">
        <v>5311.6836476200015</v>
      </c>
      <c r="AZ90" s="5">
        <v>34622.228232709982</v>
      </c>
      <c r="BA90" s="5">
        <v>16612.551000000003</v>
      </c>
      <c r="BB90" s="35">
        <f t="shared" si="55"/>
        <v>-21077.777999999984</v>
      </c>
      <c r="BC90" s="23">
        <f t="shared" si="43"/>
        <v>-8.2405887872390267</v>
      </c>
      <c r="BD90" s="35">
        <f t="shared" si="56"/>
        <v>4060.1453329537526</v>
      </c>
      <c r="BE90" s="35">
        <f t="shared" si="57"/>
        <v>44337.430107800261</v>
      </c>
      <c r="BF90" s="35">
        <f t="shared" si="58"/>
        <v>10849.301382942125</v>
      </c>
      <c r="BG90" s="35">
        <f t="shared" si="59"/>
        <v>22493.703601640849</v>
      </c>
      <c r="BH90" s="35">
        <f t="shared" si="60"/>
        <v>5504.0447611859727</v>
      </c>
      <c r="BI90" s="35">
        <f t="shared" si="61"/>
        <v>35876.062387528938</v>
      </c>
      <c r="BJ90" s="35">
        <f t="shared" si="62"/>
        <v>17214.169812702326</v>
      </c>
      <c r="BK90" s="35">
        <f t="shared" si="63"/>
        <v>-21841.103739361941</v>
      </c>
      <c r="BM90" s="7">
        <v>0.20975163440265709</v>
      </c>
      <c r="BN90" s="33">
        <v>232404.63199999995</v>
      </c>
      <c r="BO90" s="33">
        <v>1107999.1470000001</v>
      </c>
      <c r="BP90" s="5">
        <v>1882332.327</v>
      </c>
      <c r="BQ90" s="5">
        <v>83609.737999999998</v>
      </c>
      <c r="BR90" s="5">
        <v>1081912.7560000001</v>
      </c>
      <c r="BS90" s="35">
        <f t="shared" si="30"/>
        <v>226932.96885208317</v>
      </c>
      <c r="BT90" s="35">
        <f t="shared" si="31"/>
        <v>854979.78714791685</v>
      </c>
      <c r="BU90" s="5">
        <v>716809.8330000001</v>
      </c>
      <c r="BV90" s="5">
        <v>178912.897</v>
      </c>
      <c r="BW90" s="5">
        <v>58209.46</v>
      </c>
      <c r="BX90" s="5">
        <v>1408315.1880000001</v>
      </c>
      <c r="BY90" s="5">
        <v>236894.78200000012</v>
      </c>
      <c r="BZ90" s="35">
        <f t="shared" si="32"/>
        <v>1950500.4572095589</v>
      </c>
      <c r="CA90" s="35">
        <f t="shared" si="33"/>
        <v>86637.640897388366</v>
      </c>
      <c r="CB90" s="35">
        <f t="shared" si="34"/>
        <v>1121093.9189479554</v>
      </c>
      <c r="CC90" s="35">
        <f t="shared" si="35"/>
        <v>235151.28181821361</v>
      </c>
      <c r="CD90" s="35">
        <f t="shared" si="36"/>
        <v>885942.63712974172</v>
      </c>
      <c r="CE90" s="35">
        <f t="shared" si="37"/>
        <v>742768.89736421546</v>
      </c>
      <c r="CF90" s="35">
        <f t="shared" si="38"/>
        <v>185392.17671268669</v>
      </c>
      <c r="CG90" s="35">
        <f t="shared" si="39"/>
        <v>60317.499049104699</v>
      </c>
      <c r="CH90" s="35">
        <f t="shared" si="40"/>
        <v>1459316.9222499181</v>
      </c>
      <c r="CI90" s="35">
        <f t="shared" si="41"/>
        <v>245473.85919784984</v>
      </c>
      <c r="CK90" s="9">
        <v>177.72694999999999</v>
      </c>
      <c r="CL90" s="9">
        <v>155.16176999999999</v>
      </c>
      <c r="CM90" s="9">
        <v>104.57899999999999</v>
      </c>
      <c r="CN90" s="9">
        <v>0.16</v>
      </c>
      <c r="CO90" s="9">
        <v>93.435000000000002</v>
      </c>
      <c r="CP90" s="9">
        <v>170.09135784132201</v>
      </c>
      <c r="CQ90" s="9">
        <v>88.16</v>
      </c>
      <c r="CR90" s="9">
        <v>110.15</v>
      </c>
    </row>
    <row r="91" spans="1:96">
      <c r="A91" s="1">
        <v>41334</v>
      </c>
      <c r="B91" s="5">
        <v>125342</v>
      </c>
      <c r="C91" s="5">
        <v>28071</v>
      </c>
      <c r="D91" s="5">
        <v>63444.150815380708</v>
      </c>
      <c r="E91" s="35">
        <f t="shared" si="44"/>
        <v>3808.9092374684114</v>
      </c>
      <c r="F91" s="5">
        <v>183584.18753453818</v>
      </c>
      <c r="G91" s="5">
        <v>158981.2475873873</v>
      </c>
      <c r="H91" s="5">
        <v>245269</v>
      </c>
      <c r="I91" s="5">
        <v>132924</v>
      </c>
      <c r="J91" s="5">
        <v>28052</v>
      </c>
      <c r="K91" s="5">
        <v>65178.565259884483</v>
      </c>
      <c r="L91" s="35">
        <f t="shared" si="45"/>
        <v>1013.9817917718901</v>
      </c>
      <c r="M91" s="5">
        <v>186069.93150753589</v>
      </c>
      <c r="N91" s="5">
        <v>162410.47855919227</v>
      </c>
      <c r="O91" s="5">
        <v>250828</v>
      </c>
      <c r="P91" s="23">
        <f t="shared" si="46"/>
        <v>94.295988685263765</v>
      </c>
      <c r="Q91" s="23">
        <f t="shared" si="47"/>
        <v>100.06773135605305</v>
      </c>
      <c r="R91" s="23">
        <f t="shared" si="48"/>
        <v>97.338980326449047</v>
      </c>
      <c r="S91" s="23">
        <f t="shared" si="49"/>
        <v>98.664080782500292</v>
      </c>
      <c r="T91" s="23">
        <f t="shared" si="50"/>
        <v>97.888540812004848</v>
      </c>
      <c r="U91" s="23">
        <f t="shared" si="51"/>
        <v>97.783740252284431</v>
      </c>
      <c r="V91" s="9"/>
      <c r="W91" s="9">
        <v>6942.4475825599757</v>
      </c>
      <c r="X91" s="5">
        <v>7508.0509870613096</v>
      </c>
      <c r="Y91" s="5"/>
      <c r="Z91" s="9">
        <v>106.06475809755672</v>
      </c>
      <c r="AA91" s="9">
        <v>106.89999999999999</v>
      </c>
      <c r="AB91" s="9">
        <v>102</v>
      </c>
      <c r="AC91" s="9">
        <v>105.86666666666667</v>
      </c>
      <c r="AD91" s="23">
        <f t="shared" si="52"/>
        <v>105.38407407407406</v>
      </c>
      <c r="AE91" s="23"/>
      <c r="AF91" s="30">
        <v>104.94653886454456</v>
      </c>
      <c r="AG91" s="30">
        <v>104.94653886454456</v>
      </c>
      <c r="AH91" s="30">
        <f t="shared" si="53"/>
        <v>110.53763502960528</v>
      </c>
      <c r="AI91" s="30">
        <f t="shared" si="64"/>
        <v>1.4665955279378196</v>
      </c>
      <c r="AJ91" s="30">
        <f t="shared" si="65"/>
        <v>1.0821955833064401</v>
      </c>
      <c r="AK91" s="30">
        <f t="shared" si="66"/>
        <v>-6.6379607060840229E-3</v>
      </c>
      <c r="AL91" s="30">
        <f t="shared" si="67"/>
        <v>0.39103790533746352</v>
      </c>
      <c r="AM91" s="30"/>
      <c r="AN91" s="7">
        <v>3</v>
      </c>
      <c r="AO91" s="7">
        <v>2.97</v>
      </c>
      <c r="AP91" s="7">
        <v>4.7383999999999995</v>
      </c>
      <c r="AQ91" s="37">
        <f t="shared" si="54"/>
        <v>1.7383999999999995</v>
      </c>
      <c r="AR91" s="99">
        <v>3.081</v>
      </c>
      <c r="AS91" s="7">
        <v>118.38666666666666</v>
      </c>
      <c r="AT91" s="7"/>
      <c r="AU91" s="5">
        <v>12121.66402643</v>
      </c>
      <c r="AV91" s="5">
        <v>23150.749498089994</v>
      </c>
      <c r="AW91" s="5">
        <v>8478.4854754800017</v>
      </c>
      <c r="AX91" s="5">
        <v>12179.986947880003</v>
      </c>
      <c r="AY91" s="5">
        <v>4539.100545199999</v>
      </c>
      <c r="AZ91" s="5">
        <v>33173.013506920004</v>
      </c>
      <c r="BA91" s="5">
        <v>8797.3390000000018</v>
      </c>
      <c r="BB91" s="35">
        <f t="shared" si="55"/>
        <v>-14938.54100000001</v>
      </c>
      <c r="BC91" s="23">
        <f t="shared" si="43"/>
        <v>-6.0906763594257773</v>
      </c>
      <c r="BD91" s="35">
        <f t="shared" si="56"/>
        <v>12396.400459990395</v>
      </c>
      <c r="BE91" s="35">
        <f t="shared" si="57"/>
        <v>23675.459169756134</v>
      </c>
      <c r="BF91" s="35">
        <f t="shared" si="58"/>
        <v>8670.6495922586946</v>
      </c>
      <c r="BG91" s="35">
        <f t="shared" si="59"/>
        <v>12456.04526525099</v>
      </c>
      <c r="BH91" s="35">
        <f t="shared" si="60"/>
        <v>4641.9788540395457</v>
      </c>
      <c r="BI91" s="35">
        <f t="shared" si="61"/>
        <v>33924.876898074079</v>
      </c>
      <c r="BJ91" s="35">
        <f t="shared" si="62"/>
        <v>8996.7299034611005</v>
      </c>
      <c r="BK91" s="35">
        <f t="shared" si="63"/>
        <v>-15277.1216988205</v>
      </c>
      <c r="BM91" s="7">
        <v>0.20736853458202598</v>
      </c>
      <c r="BN91" s="33">
        <v>234601.76500000004</v>
      </c>
      <c r="BO91" s="33">
        <v>1131327.689</v>
      </c>
      <c r="BP91" s="5">
        <v>1913829.2021910001</v>
      </c>
      <c r="BQ91" s="5">
        <v>79834.613921000011</v>
      </c>
      <c r="BR91" s="5">
        <v>1108201.3799749999</v>
      </c>
      <c r="BS91" s="35">
        <f t="shared" ref="BS91:BS141" si="68">BM91*BR91</f>
        <v>229806.09618719469</v>
      </c>
      <c r="BT91" s="35">
        <f t="shared" ref="BT91:BT141" si="69">BR91-BS91</f>
        <v>878395.28378780524</v>
      </c>
      <c r="BU91" s="5">
        <v>725793.20829500025</v>
      </c>
      <c r="BV91" s="5">
        <v>179718.06222300002</v>
      </c>
      <c r="BW91" s="5">
        <v>53069.072845999995</v>
      </c>
      <c r="BX91" s="5">
        <v>1444357.4057980001</v>
      </c>
      <c r="BY91" s="5">
        <v>236684.66132399999</v>
      </c>
      <c r="BZ91" s="35">
        <f t="shared" ref="BZ91:BZ140" si="70">BP91/$U91*100</f>
        <v>1957205.9702904327</v>
      </c>
      <c r="CA91" s="35">
        <f t="shared" ref="CA91:CA141" si="71">BQ91/$U91*100</f>
        <v>81644.058321991732</v>
      </c>
      <c r="CB91" s="35">
        <f t="shared" ref="CB91:CB141" si="72">BR91/$U91*100</f>
        <v>1133318.6653689186</v>
      </c>
      <c r="CC91" s="35">
        <f t="shared" ref="CC91:CC141" si="73">BS91/$U91*100</f>
        <v>235014.63085201013</v>
      </c>
      <c r="CD91" s="35">
        <f t="shared" ref="CD91:CD141" si="74">BT91/$U91*100</f>
        <v>898304.03451690834</v>
      </c>
      <c r="CE91" s="35">
        <f t="shared" ref="CE91:CE141" si="75">BU91/$U91*100</f>
        <v>742243.24659952277</v>
      </c>
      <c r="CF91" s="35">
        <f t="shared" ref="CF91:CF141" si="76">BV91/$U91*100</f>
        <v>183791.35606730019</v>
      </c>
      <c r="CG91" s="35">
        <f t="shared" ref="CG91:CG141" si="77">BW91/$U91*100</f>
        <v>54271.878646777564</v>
      </c>
      <c r="CH91" s="35">
        <f t="shared" ref="CH91:CH141" si="78">BX91/$U91*100</f>
        <v>1477093.6375224784</v>
      </c>
      <c r="CI91" s="35">
        <f t="shared" ref="CI91:CI141" si="79">BY91/$U91*100</f>
        <v>242049.09805387666</v>
      </c>
      <c r="CK91" s="9">
        <v>178.62861000000001</v>
      </c>
      <c r="CL91" s="9">
        <v>156.39250000000001</v>
      </c>
      <c r="CM91" s="9">
        <v>104.896</v>
      </c>
      <c r="CN91" s="9">
        <v>0.14000000000000001</v>
      </c>
      <c r="CO91" s="9">
        <v>93.8</v>
      </c>
      <c r="CP91" s="9">
        <v>173.58391022166001</v>
      </c>
      <c r="CQ91" s="9">
        <v>94.352999999999994</v>
      </c>
      <c r="CR91" s="9">
        <v>112.44</v>
      </c>
    </row>
    <row r="92" spans="1:96">
      <c r="A92" s="1">
        <v>41426</v>
      </c>
      <c r="B92" s="5">
        <v>130105</v>
      </c>
      <c r="C92" s="5">
        <v>32763</v>
      </c>
      <c r="D92" s="5">
        <v>70033.023932529133</v>
      </c>
      <c r="E92" s="35">
        <f t="shared" si="44"/>
        <v>2455.686345554248</v>
      </c>
      <c r="F92" s="5">
        <v>184282.64894691249</v>
      </c>
      <c r="G92" s="5">
        <v>170628.35922499589</v>
      </c>
      <c r="H92" s="5">
        <v>249011</v>
      </c>
      <c r="I92" s="5">
        <v>135866</v>
      </c>
      <c r="J92" s="5">
        <v>32744</v>
      </c>
      <c r="K92" s="5">
        <v>72281.49286498352</v>
      </c>
      <c r="L92" s="35">
        <f t="shared" si="45"/>
        <v>2768.7583420282172</v>
      </c>
      <c r="M92" s="5">
        <v>188322.023027038</v>
      </c>
      <c r="N92" s="5">
        <v>173632.27423404975</v>
      </c>
      <c r="O92" s="5">
        <v>258350</v>
      </c>
      <c r="P92" s="23">
        <f t="shared" si="46"/>
        <v>95.759792736961415</v>
      </c>
      <c r="Q92" s="23">
        <f t="shared" si="47"/>
        <v>100.05802589787443</v>
      </c>
      <c r="R92" s="23">
        <f t="shared" si="48"/>
        <v>96.88928819351537</v>
      </c>
      <c r="S92" s="23">
        <f t="shared" si="49"/>
        <v>97.855070790342154</v>
      </c>
      <c r="T92" s="23">
        <f t="shared" si="50"/>
        <v>98.269955846454735</v>
      </c>
      <c r="U92" s="23">
        <f t="shared" si="51"/>
        <v>96.385136442810136</v>
      </c>
      <c r="V92" s="9"/>
      <c r="W92" s="9">
        <v>6938.225880470598</v>
      </c>
      <c r="X92" s="5">
        <v>7644.7698666380302</v>
      </c>
      <c r="Y92" s="5"/>
      <c r="Z92" s="9">
        <v>106.54196592851262</v>
      </c>
      <c r="AA92" s="9">
        <v>107.06666666666666</v>
      </c>
      <c r="AB92" s="9">
        <v>102</v>
      </c>
      <c r="AC92" s="9">
        <v>105.90000000000002</v>
      </c>
      <c r="AD92" s="23">
        <f t="shared" si="52"/>
        <v>105.49481481481482</v>
      </c>
      <c r="AE92" s="23"/>
      <c r="AF92" s="30">
        <v>105.49144407519428</v>
      </c>
      <c r="AG92" s="30">
        <v>105.49144407519428</v>
      </c>
      <c r="AH92" s="30">
        <f t="shared" si="53"/>
        <v>110.744053341786</v>
      </c>
      <c r="AI92" s="30">
        <f t="shared" si="64"/>
        <v>1.7666993466907366</v>
      </c>
      <c r="AJ92" s="30">
        <f t="shared" si="65"/>
        <v>1.2382095601527077</v>
      </c>
      <c r="AK92" s="30">
        <f t="shared" si="66"/>
        <v>-1.7523200717749488E-2</v>
      </c>
      <c r="AL92" s="30">
        <f t="shared" si="67"/>
        <v>0.5460129872557784</v>
      </c>
      <c r="AM92" s="30"/>
      <c r="AN92" s="7">
        <v>3</v>
      </c>
      <c r="AO92" s="7">
        <v>2.97</v>
      </c>
      <c r="AP92" s="7">
        <v>4.7475666666666667</v>
      </c>
      <c r="AQ92" s="37">
        <f t="shared" si="54"/>
        <v>1.7475666666666667</v>
      </c>
      <c r="AR92" s="99">
        <v>3.0676999999999999</v>
      </c>
      <c r="AS92" s="7">
        <v>120.50999999999999</v>
      </c>
      <c r="AT92" s="7"/>
      <c r="AU92" s="5">
        <v>13759.109303040002</v>
      </c>
      <c r="AV92" s="5">
        <v>23693.210160219995</v>
      </c>
      <c r="AW92" s="5">
        <v>14135.181536740001</v>
      </c>
      <c r="AX92" s="5">
        <v>13631.759934959995</v>
      </c>
      <c r="AY92" s="5">
        <v>5298.8125301500004</v>
      </c>
      <c r="AZ92" s="5">
        <v>30252.326534889999</v>
      </c>
      <c r="BA92" s="5">
        <v>6827.155999999999</v>
      </c>
      <c r="BB92" s="35">
        <f t="shared" si="55"/>
        <v>-4422.5539999999855</v>
      </c>
      <c r="BC92" s="23">
        <f t="shared" si="43"/>
        <v>-1.7760476444815634</v>
      </c>
      <c r="BD92" s="35">
        <f t="shared" si="56"/>
        <v>14275.135991744881</v>
      </c>
      <c r="BE92" s="35">
        <f t="shared" si="57"/>
        <v>24581.809016038791</v>
      </c>
      <c r="BF92" s="35">
        <f t="shared" si="58"/>
        <v>14665.312576620227</v>
      </c>
      <c r="BG92" s="35">
        <f t="shared" si="59"/>
        <v>14143.010466191916</v>
      </c>
      <c r="BH92" s="35">
        <f t="shared" si="60"/>
        <v>5497.5411414124383</v>
      </c>
      <c r="BI92" s="35">
        <f t="shared" si="61"/>
        <v>31386.920900236662</v>
      </c>
      <c r="BJ92" s="35">
        <f t="shared" si="62"/>
        <v>7083.2041660810164</v>
      </c>
      <c r="BK92" s="35">
        <f t="shared" si="63"/>
        <v>-4588.4190895181337</v>
      </c>
      <c r="BM92" s="7">
        <v>0.20410556874805755</v>
      </c>
      <c r="BN92" s="33">
        <v>237608.62000000002</v>
      </c>
      <c r="BO92" s="33">
        <v>1164145.699</v>
      </c>
      <c r="BP92" s="5">
        <v>1964982.446643</v>
      </c>
      <c r="BQ92" s="5">
        <v>88604.505440999987</v>
      </c>
      <c r="BR92" s="5">
        <v>1141088.5802849999</v>
      </c>
      <c r="BS92" s="35">
        <f t="shared" si="68"/>
        <v>232902.53367098342</v>
      </c>
      <c r="BT92" s="35">
        <f t="shared" si="69"/>
        <v>908186.04661401652</v>
      </c>
      <c r="BU92" s="5">
        <v>735289.3609170001</v>
      </c>
      <c r="BV92" s="5">
        <v>184968.256291</v>
      </c>
      <c r="BW92" s="5">
        <v>63478.739251999999</v>
      </c>
      <c r="BX92" s="5">
        <v>1468877.0707020001</v>
      </c>
      <c r="BY92" s="5">
        <v>247658.38039800012</v>
      </c>
      <c r="BZ92" s="35">
        <f t="shared" si="70"/>
        <v>2038677.8700146545</v>
      </c>
      <c r="CA92" s="35">
        <f t="shared" si="71"/>
        <v>91927.561355451558</v>
      </c>
      <c r="CB92" s="35">
        <f t="shared" si="72"/>
        <v>1183884.3854955393</v>
      </c>
      <c r="CC92" s="35">
        <f t="shared" si="73"/>
        <v>241637.39583351166</v>
      </c>
      <c r="CD92" s="35">
        <f t="shared" si="74"/>
        <v>942246.9896620278</v>
      </c>
      <c r="CE92" s="35">
        <f t="shared" si="75"/>
        <v>762865.92316366336</v>
      </c>
      <c r="CF92" s="35">
        <f t="shared" si="76"/>
        <v>191905.37370951424</v>
      </c>
      <c r="CG92" s="35">
        <f t="shared" si="77"/>
        <v>65859.469203184592</v>
      </c>
      <c r="CH92" s="35">
        <f t="shared" si="78"/>
        <v>1523966.3758462947</v>
      </c>
      <c r="CI92" s="35">
        <f t="shared" si="79"/>
        <v>256946.65125566075</v>
      </c>
      <c r="CK92" s="9">
        <v>180.63527999999999</v>
      </c>
      <c r="CL92" s="9">
        <v>157.88784000000001</v>
      </c>
      <c r="CM92" s="9">
        <v>104.206</v>
      </c>
      <c r="CN92" s="9">
        <v>0.12</v>
      </c>
      <c r="CO92" s="9">
        <v>94.063999999999993</v>
      </c>
      <c r="CP92" s="9">
        <v>166.201004224538</v>
      </c>
      <c r="CQ92" s="9">
        <v>94.222999999999999</v>
      </c>
      <c r="CR92" s="9">
        <v>102.56</v>
      </c>
    </row>
    <row r="93" spans="1:96">
      <c r="A93" s="1">
        <v>41518</v>
      </c>
      <c r="B93" s="5">
        <v>142040</v>
      </c>
      <c r="C93" s="5">
        <v>33043</v>
      </c>
      <c r="D93" s="5">
        <v>69943.675145628484</v>
      </c>
      <c r="E93" s="35">
        <f t="shared" si="44"/>
        <v>-3578.5363632701046</v>
      </c>
      <c r="F93" s="5">
        <v>196403.67965559533</v>
      </c>
      <c r="G93" s="5">
        <v>175460.81843795371</v>
      </c>
      <c r="H93" s="5">
        <v>262391</v>
      </c>
      <c r="I93" s="5">
        <v>148034</v>
      </c>
      <c r="J93" s="5">
        <v>32986</v>
      </c>
      <c r="K93" s="5">
        <v>72512.2937283012</v>
      </c>
      <c r="L93" s="35">
        <f t="shared" si="45"/>
        <v>-4711.081369755615</v>
      </c>
      <c r="M93" s="5">
        <v>197726.51613961055</v>
      </c>
      <c r="N93" s="5">
        <v>177434.72849815612</v>
      </c>
      <c r="O93" s="5">
        <v>269113</v>
      </c>
      <c r="P93" s="23">
        <f t="shared" si="46"/>
        <v>95.950930191712715</v>
      </c>
      <c r="Q93" s="23">
        <f t="shared" si="47"/>
        <v>100.17280058206512</v>
      </c>
      <c r="R93" s="23">
        <f t="shared" si="48"/>
        <v>96.457678483737993</v>
      </c>
      <c r="S93" s="23">
        <f t="shared" si="49"/>
        <v>99.330976689499153</v>
      </c>
      <c r="T93" s="23">
        <f t="shared" si="50"/>
        <v>98.887528908850044</v>
      </c>
      <c r="U93" s="23">
        <f t="shared" si="51"/>
        <v>97.502164518250694</v>
      </c>
      <c r="V93" s="9"/>
      <c r="W93" s="9">
        <v>7026.603028070911</v>
      </c>
      <c r="X93" s="5">
        <v>7681.9726003938504</v>
      </c>
      <c r="Y93" s="5"/>
      <c r="Z93" s="9">
        <v>107.25240178843272</v>
      </c>
      <c r="AA93" s="9">
        <v>109.36666666666667</v>
      </c>
      <c r="AB93" s="9">
        <v>102</v>
      </c>
      <c r="AC93" s="9">
        <v>106.13333333333333</v>
      </c>
      <c r="AD93" s="23">
        <f t="shared" si="52"/>
        <v>107.01296296296296</v>
      </c>
      <c r="AE93" s="23"/>
      <c r="AF93" s="30">
        <v>105.9977486699692</v>
      </c>
      <c r="AG93" s="30">
        <v>105.9977486699692</v>
      </c>
      <c r="AH93" s="30">
        <f t="shared" si="53"/>
        <v>112.27101426228678</v>
      </c>
      <c r="AI93" s="30">
        <f t="shared" si="64"/>
        <v>2.1670573049498154</v>
      </c>
      <c r="AJ93" s="30">
        <f t="shared" si="65"/>
        <v>1.3270670743157353</v>
      </c>
      <c r="AK93" s="30">
        <f t="shared" si="66"/>
        <v>0.15524501086047193</v>
      </c>
      <c r="AL93" s="30">
        <f t="shared" si="67"/>
        <v>0.68474521977360814</v>
      </c>
      <c r="AM93" s="30"/>
      <c r="AN93" s="7">
        <v>3</v>
      </c>
      <c r="AO93" s="7">
        <v>2.97</v>
      </c>
      <c r="AP93" s="7">
        <v>4.5569333333333333</v>
      </c>
      <c r="AQ93" s="37">
        <f t="shared" si="54"/>
        <v>1.5569333333333333</v>
      </c>
      <c r="AR93" s="99">
        <v>3.2389999999999999</v>
      </c>
      <c r="AS93" s="7">
        <v>115.26333333333332</v>
      </c>
      <c r="AT93" s="7"/>
      <c r="AU93" s="5">
        <v>18260.95279268</v>
      </c>
      <c r="AV93" s="5">
        <v>22399.218544049996</v>
      </c>
      <c r="AW93" s="5">
        <v>16319.879663270012</v>
      </c>
      <c r="AX93" s="5">
        <v>11602.835874910003</v>
      </c>
      <c r="AY93" s="5">
        <v>5953.8388676199993</v>
      </c>
      <c r="AZ93" s="5">
        <v>35846.793257469995</v>
      </c>
      <c r="BA93" s="5">
        <v>9015.3700000000008</v>
      </c>
      <c r="BB93" s="35">
        <f t="shared" si="55"/>
        <v>-5438.7869999999875</v>
      </c>
      <c r="BC93" s="23">
        <f t="shared" si="43"/>
        <v>-2.0727795541767775</v>
      </c>
      <c r="BD93" s="35">
        <f t="shared" si="56"/>
        <v>18728.766569343054</v>
      </c>
      <c r="BE93" s="35">
        <f t="shared" si="57"/>
        <v>22973.047475122723</v>
      </c>
      <c r="BF93" s="35">
        <f t="shared" si="58"/>
        <v>16737.966530184276</v>
      </c>
      <c r="BG93" s="35">
        <f t="shared" si="59"/>
        <v>11900.080303076918</v>
      </c>
      <c r="BH93" s="35">
        <f t="shared" si="60"/>
        <v>6106.3658402224955</v>
      </c>
      <c r="BI93" s="35">
        <f t="shared" si="61"/>
        <v>36765.125609862851</v>
      </c>
      <c r="BJ93" s="35">
        <f t="shared" si="62"/>
        <v>9246.3280631195448</v>
      </c>
      <c r="BK93" s="35">
        <f t="shared" si="63"/>
        <v>-5578.1192416317572</v>
      </c>
      <c r="BM93" s="7">
        <v>0.20423269406499181</v>
      </c>
      <c r="BN93" s="33">
        <v>243318.976</v>
      </c>
      <c r="BO93" s="33">
        <v>1191381.121</v>
      </c>
      <c r="BP93" s="5">
        <v>1993331.2369969999</v>
      </c>
      <c r="BQ93" s="5">
        <v>103169.82333</v>
      </c>
      <c r="BR93" s="5">
        <v>1167592.177743</v>
      </c>
      <c r="BS93" s="35">
        <f t="shared" si="68"/>
        <v>238460.49602966366</v>
      </c>
      <c r="BT93" s="35">
        <f t="shared" si="69"/>
        <v>929131.68171333638</v>
      </c>
      <c r="BU93" s="5">
        <v>722569.23592399992</v>
      </c>
      <c r="BV93" s="5">
        <v>187718.30691700001</v>
      </c>
      <c r="BW93" s="5">
        <v>68657.593985</v>
      </c>
      <c r="BX93" s="5">
        <v>1492726.1455999999</v>
      </c>
      <c r="BY93" s="5">
        <v>244229.19049499999</v>
      </c>
      <c r="BZ93" s="35">
        <f t="shared" si="70"/>
        <v>2044396.9083618482</v>
      </c>
      <c r="CA93" s="35">
        <f t="shared" si="71"/>
        <v>105812.8543502113</v>
      </c>
      <c r="CB93" s="35">
        <f t="shared" si="72"/>
        <v>1197503.8539010559</v>
      </c>
      <c r="CC93" s="35">
        <f t="shared" si="73"/>
        <v>244569.438235423</v>
      </c>
      <c r="CD93" s="35">
        <f t="shared" si="74"/>
        <v>952934.41566563305</v>
      </c>
      <c r="CE93" s="35">
        <f t="shared" si="75"/>
        <v>741080.20011058077</v>
      </c>
      <c r="CF93" s="35">
        <f t="shared" si="76"/>
        <v>192527.32269534635</v>
      </c>
      <c r="CG93" s="35">
        <f t="shared" si="77"/>
        <v>70416.481853742327</v>
      </c>
      <c r="CH93" s="35">
        <f t="shared" si="78"/>
        <v>1530967.1872162262</v>
      </c>
      <c r="CI93" s="35">
        <f t="shared" si="79"/>
        <v>250485.91659653315</v>
      </c>
      <c r="CK93" s="9">
        <v>182.52044000000001</v>
      </c>
      <c r="CL93" s="9">
        <v>159.21089000000001</v>
      </c>
      <c r="CM93" s="9">
        <v>104.405</v>
      </c>
      <c r="CN93" s="9">
        <v>0.09</v>
      </c>
      <c r="CO93" s="9">
        <v>94.433999999999997</v>
      </c>
      <c r="CP93" s="9">
        <v>167.50077280303501</v>
      </c>
      <c r="CQ93" s="9">
        <v>105.82299999999999</v>
      </c>
      <c r="CR93" s="9">
        <v>110.23</v>
      </c>
    </row>
    <row r="94" spans="1:96">
      <c r="A94" s="1">
        <v>41609</v>
      </c>
      <c r="B94" s="5">
        <v>137705</v>
      </c>
      <c r="C94" s="5">
        <v>47577</v>
      </c>
      <c r="D94" s="5">
        <v>67853.983328443006</v>
      </c>
      <c r="E94" s="35">
        <f t="shared" si="44"/>
        <v>-2737.9412254591298</v>
      </c>
      <c r="F94" s="5">
        <v>206095.77581947934</v>
      </c>
      <c r="G94" s="5">
        <v>178338.8179224632</v>
      </c>
      <c r="H94" s="5">
        <v>278155</v>
      </c>
      <c r="I94" s="5">
        <v>143244</v>
      </c>
      <c r="J94" s="5">
        <v>47610</v>
      </c>
      <c r="K94" s="5">
        <v>70490.532680705059</v>
      </c>
      <c r="L94" s="35">
        <f t="shared" si="45"/>
        <v>-5479.4804610431311</v>
      </c>
      <c r="M94" s="5">
        <v>204060.98602862615</v>
      </c>
      <c r="N94" s="5">
        <v>181758.0382482881</v>
      </c>
      <c r="O94" s="5">
        <v>278168</v>
      </c>
      <c r="P94" s="23">
        <f t="shared" si="46"/>
        <v>96.133171371924831</v>
      </c>
      <c r="Q94" s="23">
        <f t="shared" si="47"/>
        <v>99.930686830497791</v>
      </c>
      <c r="R94" s="23">
        <f t="shared" si="48"/>
        <v>96.259711408048787</v>
      </c>
      <c r="S94" s="23">
        <f t="shared" si="49"/>
        <v>100.99714787743295</v>
      </c>
      <c r="T94" s="23">
        <f t="shared" si="50"/>
        <v>98.118806541499907</v>
      </c>
      <c r="U94" s="23">
        <f t="shared" si="51"/>
        <v>99.995326565241143</v>
      </c>
      <c r="V94" s="9"/>
      <c r="W94" s="9">
        <v>7353.1877039723404</v>
      </c>
      <c r="X94" s="5">
        <v>7828.4872328865404</v>
      </c>
      <c r="Y94" s="5"/>
      <c r="Z94" s="9">
        <v>108.57650651113697</v>
      </c>
      <c r="AA94" s="9">
        <v>115.53333333333335</v>
      </c>
      <c r="AB94" s="9">
        <v>102</v>
      </c>
      <c r="AC94" s="9">
        <v>106.43333333333334</v>
      </c>
      <c r="AD94" s="23">
        <f t="shared" si="52"/>
        <v>111.06888888888889</v>
      </c>
      <c r="AE94" s="23"/>
      <c r="AF94" s="30">
        <v>106.87871266497854</v>
      </c>
      <c r="AG94" s="30">
        <v>106.87871266497854</v>
      </c>
      <c r="AH94" s="30">
        <f t="shared" si="53"/>
        <v>115.36768189577067</v>
      </c>
      <c r="AI94" s="30">
        <f t="shared" si="64"/>
        <v>2.9666868575964234</v>
      </c>
      <c r="AJ94" s="30">
        <f t="shared" si="65"/>
        <v>1.4646564118293703</v>
      </c>
      <c r="AK94" s="30">
        <f t="shared" si="66"/>
        <v>0.51456821289576071</v>
      </c>
      <c r="AL94" s="30">
        <f t="shared" si="67"/>
        <v>0.98746223287129231</v>
      </c>
      <c r="AM94" s="30"/>
      <c r="AN94" s="7">
        <v>3</v>
      </c>
      <c r="AO94" s="7">
        <v>2.97</v>
      </c>
      <c r="AP94" s="7">
        <v>4.5563000000000002</v>
      </c>
      <c r="AQ94" s="37">
        <f t="shared" si="54"/>
        <v>1.5563000000000002</v>
      </c>
      <c r="AR94" s="99">
        <v>3.206</v>
      </c>
      <c r="AS94" s="7">
        <v>115.81333333333333</v>
      </c>
      <c r="AT94" s="7"/>
      <c r="AU94" s="5">
        <v>-5075.0897623200017</v>
      </c>
      <c r="AV94" s="5">
        <v>47642.390981079981</v>
      </c>
      <c r="AW94" s="5">
        <v>18484.461336739983</v>
      </c>
      <c r="AX94" s="5">
        <v>20776.809621679993</v>
      </c>
      <c r="AY94" s="5">
        <v>4983.8625638600033</v>
      </c>
      <c r="AZ94" s="5">
        <v>33031.196607419988</v>
      </c>
      <c r="BA94" s="5">
        <v>16043.607999999997</v>
      </c>
      <c r="BB94" s="35">
        <f t="shared" si="55"/>
        <v>-13783.714237460012</v>
      </c>
      <c r="BC94" s="23">
        <f t="shared" si="43"/>
        <v>-4.9554076818536474</v>
      </c>
      <c r="BD94" s="35">
        <f t="shared" si="56"/>
        <v>-5075.3269544140148</v>
      </c>
      <c r="BE94" s="35">
        <f t="shared" si="57"/>
        <v>47644.617621200618</v>
      </c>
      <c r="BF94" s="35">
        <f t="shared" si="58"/>
        <v>18485.325236354867</v>
      </c>
      <c r="BG94" s="35">
        <f t="shared" si="59"/>
        <v>20777.78065770337</v>
      </c>
      <c r="BH94" s="35">
        <f t="shared" si="60"/>
        <v>4984.0954923111549</v>
      </c>
      <c r="BI94" s="35">
        <f t="shared" si="61"/>
        <v>33032.740370990294</v>
      </c>
      <c r="BJ94" s="35">
        <f t="shared" si="62"/>
        <v>16044.357822595313</v>
      </c>
      <c r="BK94" s="35">
        <f t="shared" si="63"/>
        <v>-13784.358440458662</v>
      </c>
      <c r="BM94" s="7">
        <v>0.20154118536917803</v>
      </c>
      <c r="BN94" s="33">
        <v>247020.20300000001</v>
      </c>
      <c r="BO94" s="33">
        <v>1225656.1980000001</v>
      </c>
      <c r="BP94" s="5">
        <v>2032110.172788</v>
      </c>
      <c r="BQ94" s="5">
        <v>105538.08179400001</v>
      </c>
      <c r="BR94" s="5">
        <v>1202161.7970990001</v>
      </c>
      <c r="BS94" s="35">
        <f t="shared" si="68"/>
        <v>242285.11359287376</v>
      </c>
      <c r="BT94" s="35">
        <f t="shared" si="69"/>
        <v>959876.68350612628</v>
      </c>
      <c r="BU94" s="5">
        <v>724410.29389499989</v>
      </c>
      <c r="BV94" s="5">
        <v>194478.950774</v>
      </c>
      <c r="BW94" s="5">
        <v>72365.662841999991</v>
      </c>
      <c r="BX94" s="5">
        <v>1525248.712824</v>
      </c>
      <c r="BY94" s="5">
        <v>240016.84634799999</v>
      </c>
      <c r="BZ94" s="35">
        <f t="shared" si="70"/>
        <v>2032205.1465696909</v>
      </c>
      <c r="CA94" s="35">
        <f t="shared" si="71"/>
        <v>105543.01427791482</v>
      </c>
      <c r="CB94" s="35">
        <f t="shared" si="72"/>
        <v>1202217.9819720469</v>
      </c>
      <c r="CC94" s="35">
        <f t="shared" si="73"/>
        <v>242296.43715878742</v>
      </c>
      <c r="CD94" s="35">
        <f t="shared" si="74"/>
        <v>959921.54481325939</v>
      </c>
      <c r="CE94" s="35">
        <f t="shared" si="75"/>
        <v>724444.15031972935</v>
      </c>
      <c r="CF94" s="35">
        <f t="shared" si="76"/>
        <v>194488.04004566532</v>
      </c>
      <c r="CG94" s="35">
        <f t="shared" si="77"/>
        <v>72369.044962101907</v>
      </c>
      <c r="CH94" s="35">
        <f t="shared" si="78"/>
        <v>1525319.9976589542</v>
      </c>
      <c r="CI94" s="35">
        <f t="shared" si="79"/>
        <v>240028.06390296947</v>
      </c>
      <c r="CK94" s="9">
        <v>184.64508000000001</v>
      </c>
      <c r="CL94" s="9">
        <v>160.80435</v>
      </c>
      <c r="CM94" s="9">
        <v>104.32899999999999</v>
      </c>
      <c r="CN94" s="9">
        <v>0.09</v>
      </c>
      <c r="CO94" s="9">
        <v>94.840999999999994</v>
      </c>
      <c r="CP94" s="9">
        <v>165.366421852607</v>
      </c>
      <c r="CQ94" s="9">
        <v>97.343000000000004</v>
      </c>
      <c r="CR94" s="9">
        <v>109.23</v>
      </c>
    </row>
    <row r="95" spans="1:96">
      <c r="A95" s="1">
        <v>41699</v>
      </c>
      <c r="B95" s="5">
        <v>138170</v>
      </c>
      <c r="C95" s="5">
        <v>31785</v>
      </c>
      <c r="D95" s="5">
        <v>68919.078012100494</v>
      </c>
      <c r="E95" s="35">
        <f t="shared" si="44"/>
        <v>-180.01824444023077</v>
      </c>
      <c r="F95" s="5">
        <v>201842.20618543148</v>
      </c>
      <c r="G95" s="5">
        <v>170774.26595309176</v>
      </c>
      <c r="H95" s="5">
        <v>269762</v>
      </c>
      <c r="I95" s="5">
        <v>142159</v>
      </c>
      <c r="J95" s="5">
        <v>31404</v>
      </c>
      <c r="K95" s="5">
        <v>69571.989604620161</v>
      </c>
      <c r="L95" s="35">
        <f t="shared" si="45"/>
        <v>-2536.1581326982414</v>
      </c>
      <c r="M95" s="5">
        <v>200491.23855846588</v>
      </c>
      <c r="N95" s="5">
        <v>174547.07003038781</v>
      </c>
      <c r="O95" s="5">
        <v>266543</v>
      </c>
      <c r="P95" s="23">
        <f t="shared" si="46"/>
        <v>97.193987014540056</v>
      </c>
      <c r="Q95" s="23">
        <f t="shared" si="47"/>
        <v>101.21322124570118</v>
      </c>
      <c r="R95" s="23">
        <f t="shared" si="48"/>
        <v>99.061530946246918</v>
      </c>
      <c r="S95" s="23">
        <f t="shared" si="49"/>
        <v>100.67382876013889</v>
      </c>
      <c r="T95" s="23">
        <f t="shared" si="50"/>
        <v>97.838517669394719</v>
      </c>
      <c r="U95" s="23">
        <f t="shared" si="51"/>
        <v>101.20768506394842</v>
      </c>
      <c r="V95" s="9"/>
      <c r="W95" s="9">
        <v>7365.6384870374532</v>
      </c>
      <c r="X95" s="5">
        <v>7876.1146428595403</v>
      </c>
      <c r="Y95" s="5"/>
      <c r="Z95" s="9">
        <v>109.74169588882849</v>
      </c>
      <c r="AA95" s="9">
        <v>115.73333333333333</v>
      </c>
      <c r="AB95" s="9">
        <v>108.5</v>
      </c>
      <c r="AC95" s="9">
        <v>107.10000000000001</v>
      </c>
      <c r="AD95" s="23">
        <f t="shared" si="52"/>
        <v>113.17962962962962</v>
      </c>
      <c r="AE95" s="23"/>
      <c r="AF95" s="30">
        <v>107.29524513347373</v>
      </c>
      <c r="AG95" s="30">
        <v>107.29524513347373</v>
      </c>
      <c r="AH95" s="30">
        <f t="shared" si="53"/>
        <v>119.52749891024752</v>
      </c>
      <c r="AI95" s="30">
        <f t="shared" si="64"/>
        <v>3.4666913470823069</v>
      </c>
      <c r="AJ95" s="30">
        <f t="shared" si="65"/>
        <v>1.7904020804045118</v>
      </c>
      <c r="AK95" s="30">
        <f t="shared" si="66"/>
        <v>0.7397280494276659</v>
      </c>
      <c r="AL95" s="30">
        <f t="shared" si="67"/>
        <v>0.9365612172501292</v>
      </c>
      <c r="AM95" s="30"/>
      <c r="AN95" s="7">
        <v>3</v>
      </c>
      <c r="AO95" s="7">
        <v>2.9703703699999999</v>
      </c>
      <c r="AP95" s="7">
        <v>4.5039827160493822</v>
      </c>
      <c r="AQ95" s="37">
        <f t="shared" si="54"/>
        <v>1.5039827160493822</v>
      </c>
      <c r="AR95" s="99">
        <v>3.2961999999999998</v>
      </c>
      <c r="AS95" s="7">
        <v>113.79666666666667</v>
      </c>
      <c r="AT95" s="7"/>
      <c r="AU95" s="5">
        <v>14647.502011249999</v>
      </c>
      <c r="AV95" s="5">
        <v>20647.386431690007</v>
      </c>
      <c r="AW95" s="5">
        <v>13880.411557059999</v>
      </c>
      <c r="AX95" s="5">
        <v>14724.50542358</v>
      </c>
      <c r="AY95" s="5">
        <v>6222.1865748800001</v>
      </c>
      <c r="AZ95" s="5">
        <v>34251.408001540003</v>
      </c>
      <c r="BA95" s="5">
        <v>6962.8860000000004</v>
      </c>
      <c r="BB95" s="35">
        <f t="shared" si="55"/>
        <v>-12985.686</v>
      </c>
      <c r="BC95" s="23">
        <f t="shared" si="43"/>
        <v>-4.8137565706066834</v>
      </c>
      <c r="BD95" s="35">
        <f t="shared" si="56"/>
        <v>14472.717167668565</v>
      </c>
      <c r="BE95" s="35">
        <f t="shared" si="57"/>
        <v>20401.006523016396</v>
      </c>
      <c r="BF95" s="35">
        <f t="shared" si="58"/>
        <v>13714.780204971208</v>
      </c>
      <c r="BG95" s="35">
        <f t="shared" si="59"/>
        <v>14548.80171824528</v>
      </c>
      <c r="BH95" s="35">
        <f t="shared" si="60"/>
        <v>6147.9388358191281</v>
      </c>
      <c r="BI95" s="35">
        <f t="shared" si="61"/>
        <v>33842.69483083042</v>
      </c>
      <c r="BJ95" s="35">
        <f t="shared" si="62"/>
        <v>6879.7996867535076</v>
      </c>
      <c r="BK95" s="35">
        <f t="shared" si="63"/>
        <v>-12830.731175992176</v>
      </c>
      <c r="BM95" s="7">
        <v>0.19888115181433522</v>
      </c>
      <c r="BN95" s="33">
        <v>247937.05599999998</v>
      </c>
      <c r="BO95" s="33">
        <v>1246659.3929999999</v>
      </c>
      <c r="BP95" s="5">
        <v>2058052.8161309999</v>
      </c>
      <c r="BQ95" s="5">
        <v>120192.04530299999</v>
      </c>
      <c r="BR95" s="5">
        <v>1223058.9959169999</v>
      </c>
      <c r="BS95" s="35">
        <f t="shared" si="68"/>
        <v>243243.38184485724</v>
      </c>
      <c r="BT95" s="35">
        <f t="shared" si="69"/>
        <v>979815.61407214263</v>
      </c>
      <c r="BU95" s="5">
        <v>714801.77491100016</v>
      </c>
      <c r="BV95" s="5">
        <v>200421.78119899999</v>
      </c>
      <c r="BW95" s="5">
        <v>66350.261348999993</v>
      </c>
      <c r="BX95" s="5">
        <v>1546297.53621</v>
      </c>
      <c r="BY95" s="5">
        <v>244983.23737299978</v>
      </c>
      <c r="BZ95" s="35">
        <f t="shared" si="70"/>
        <v>2033494.6055041298</v>
      </c>
      <c r="CA95" s="35">
        <f t="shared" si="71"/>
        <v>118757.82479073229</v>
      </c>
      <c r="CB95" s="35">
        <f t="shared" si="72"/>
        <v>1208464.550043019</v>
      </c>
      <c r="CC95" s="35">
        <f t="shared" si="73"/>
        <v>240340.82163934794</v>
      </c>
      <c r="CD95" s="35">
        <f t="shared" si="74"/>
        <v>968123.72840367095</v>
      </c>
      <c r="CE95" s="35">
        <f t="shared" si="75"/>
        <v>706272.23067037866</v>
      </c>
      <c r="CF95" s="35">
        <f t="shared" si="76"/>
        <v>198030.20005087834</v>
      </c>
      <c r="CG95" s="35">
        <f t="shared" si="77"/>
        <v>65558.520884136771</v>
      </c>
      <c r="CH95" s="35">
        <f t="shared" si="78"/>
        <v>1527845.968646518</v>
      </c>
      <c r="CI95" s="35">
        <f t="shared" si="79"/>
        <v>242059.91592259647</v>
      </c>
      <c r="CK95" s="9">
        <v>185.81258</v>
      </c>
      <c r="CL95" s="9">
        <v>161.98772</v>
      </c>
      <c r="CM95" s="9">
        <v>105.084</v>
      </c>
      <c r="CN95" s="9">
        <v>7.0000000000000007E-2</v>
      </c>
      <c r="CO95" s="9">
        <v>95.141000000000005</v>
      </c>
      <c r="CP95" s="9">
        <v>167.831403021444</v>
      </c>
      <c r="CQ95" s="9">
        <v>98.747</v>
      </c>
      <c r="CR95" s="9">
        <v>108.14</v>
      </c>
    </row>
    <row r="96" spans="1:96">
      <c r="A96" s="1">
        <v>41791</v>
      </c>
      <c r="B96" s="5">
        <v>142508</v>
      </c>
      <c r="C96" s="5">
        <v>33091</v>
      </c>
      <c r="D96" s="5">
        <v>76092.869501201145</v>
      </c>
      <c r="E96" s="35">
        <f t="shared" si="44"/>
        <v>-772.09480267419713</v>
      </c>
      <c r="F96" s="5">
        <v>206749.60614801236</v>
      </c>
      <c r="G96" s="5">
        <v>180898.38084653931</v>
      </c>
      <c r="H96" s="5">
        <v>276771</v>
      </c>
      <c r="I96" s="5">
        <v>144721</v>
      </c>
      <c r="J96" s="5">
        <v>32698</v>
      </c>
      <c r="K96" s="5">
        <v>77304.588364434676</v>
      </c>
      <c r="L96" s="35">
        <f t="shared" si="45"/>
        <v>-2783.3469929605781</v>
      </c>
      <c r="M96" s="5">
        <v>204605.86864315253</v>
      </c>
      <c r="N96" s="5">
        <v>181333.11001462661</v>
      </c>
      <c r="O96" s="5">
        <v>275213</v>
      </c>
      <c r="P96" s="23">
        <f t="shared" si="46"/>
        <v>98.470850809488596</v>
      </c>
      <c r="Q96" s="23">
        <f t="shared" si="47"/>
        <v>101.20190837360083</v>
      </c>
      <c r="R96" s="23">
        <f t="shared" si="48"/>
        <v>98.43253953113215</v>
      </c>
      <c r="S96" s="23">
        <f t="shared" si="49"/>
        <v>101.04773998863085</v>
      </c>
      <c r="T96" s="23">
        <f t="shared" si="50"/>
        <v>99.760259354702384</v>
      </c>
      <c r="U96" s="23">
        <f t="shared" si="51"/>
        <v>100.56610697895812</v>
      </c>
      <c r="V96" s="9"/>
      <c r="W96" s="9">
        <v>7402.8249181025421</v>
      </c>
      <c r="X96" s="5">
        <v>7923.7005936567202</v>
      </c>
      <c r="Y96" s="5"/>
      <c r="Z96" s="9">
        <v>110.05777899158868</v>
      </c>
      <c r="AA96" s="9">
        <v>115.89999999999999</v>
      </c>
      <c r="AB96" s="9">
        <v>108.5</v>
      </c>
      <c r="AC96" s="9">
        <v>107.13333333333333</v>
      </c>
      <c r="AD96" s="23">
        <f t="shared" si="52"/>
        <v>113.29037037037037</v>
      </c>
      <c r="AE96" s="23"/>
      <c r="AF96" s="30">
        <v>107.9001194456187</v>
      </c>
      <c r="AG96" s="30">
        <v>107.9001194456187</v>
      </c>
      <c r="AH96" s="30">
        <f t="shared" si="53"/>
        <v>118.68841717546857</v>
      </c>
      <c r="AI96" s="30">
        <f t="shared" si="64"/>
        <v>3.299932596921562</v>
      </c>
      <c r="AJ96" s="30">
        <f t="shared" si="65"/>
        <v>1.8266318308866936</v>
      </c>
      <c r="AK96" s="30">
        <f t="shared" si="66"/>
        <v>0.73895153702481453</v>
      </c>
      <c r="AL96" s="30">
        <f t="shared" si="67"/>
        <v>0.73434922901005395</v>
      </c>
      <c r="AM96" s="30"/>
      <c r="AN96" s="7">
        <v>3</v>
      </c>
      <c r="AO96" s="7">
        <v>2.9697530900000002</v>
      </c>
      <c r="AP96" s="7">
        <v>4.5068481481481486</v>
      </c>
      <c r="AQ96" s="37">
        <f t="shared" si="54"/>
        <v>1.5068481481481486</v>
      </c>
      <c r="AR96" s="99">
        <v>3.2338</v>
      </c>
      <c r="AS96" s="7">
        <v>115.71999999999998</v>
      </c>
      <c r="AT96" s="7"/>
      <c r="AU96" s="5">
        <v>13164.153064840006</v>
      </c>
      <c r="AV96" s="5">
        <v>26437.961211220001</v>
      </c>
      <c r="AW96" s="5">
        <v>13069.185723939994</v>
      </c>
      <c r="AX96" s="5">
        <v>15103.303680540001</v>
      </c>
      <c r="AY96" s="5">
        <v>4580.2312688799993</v>
      </c>
      <c r="AZ96" s="5">
        <v>32041.165050580006</v>
      </c>
      <c r="BA96" s="5">
        <v>7012.2939999999999</v>
      </c>
      <c r="BB96" s="35">
        <f t="shared" si="55"/>
        <v>-6065.6940000000086</v>
      </c>
      <c r="BC96" s="23">
        <f t="shared" si="43"/>
        <v>-2.191593049849879</v>
      </c>
      <c r="BD96" s="35">
        <f t="shared" si="56"/>
        <v>13090.049381740906</v>
      </c>
      <c r="BE96" s="35">
        <f t="shared" si="57"/>
        <v>26289.136574364693</v>
      </c>
      <c r="BF96" s="35">
        <f t="shared" si="58"/>
        <v>12995.616631231947</v>
      </c>
      <c r="BG96" s="35">
        <f t="shared" si="59"/>
        <v>15018.284125983053</v>
      </c>
      <c r="BH96" s="35">
        <f t="shared" si="60"/>
        <v>4554.4482196554964</v>
      </c>
      <c r="BI96" s="35">
        <f t="shared" si="61"/>
        <v>31860.798844767971</v>
      </c>
      <c r="BJ96" s="35">
        <f t="shared" si="62"/>
        <v>6972.8203772143761</v>
      </c>
      <c r="BK96" s="35">
        <f t="shared" si="63"/>
        <v>-6031.5489802833517</v>
      </c>
      <c r="BM96" s="7">
        <v>0.19724807064356858</v>
      </c>
      <c r="BN96" s="33">
        <v>250986.04899999997</v>
      </c>
      <c r="BO96" s="33">
        <v>1272438.55</v>
      </c>
      <c r="BP96" s="5">
        <v>2097985.1751339999</v>
      </c>
      <c r="BQ96" s="5">
        <v>120824.15814699999</v>
      </c>
      <c r="BR96" s="5">
        <v>1248633.9712429999</v>
      </c>
      <c r="BS96" s="35">
        <f t="shared" si="68"/>
        <v>246290.64176769883</v>
      </c>
      <c r="BT96" s="35">
        <f t="shared" si="69"/>
        <v>1002343.3294753011</v>
      </c>
      <c r="BU96" s="5">
        <v>728527.045744</v>
      </c>
      <c r="BV96" s="5">
        <v>207793.07517300002</v>
      </c>
      <c r="BW96" s="5">
        <v>72811.240972999993</v>
      </c>
      <c r="BX96" s="5">
        <v>1567108.8776639998</v>
      </c>
      <c r="BY96" s="5">
        <v>250271.98132400005</v>
      </c>
      <c r="BZ96" s="35">
        <f t="shared" si="70"/>
        <v>2086175.19178004</v>
      </c>
      <c r="CA96" s="35">
        <f t="shared" si="71"/>
        <v>120144.01449613691</v>
      </c>
      <c r="CB96" s="35">
        <f t="shared" si="72"/>
        <v>1241605.1577936264</v>
      </c>
      <c r="CC96" s="35">
        <f t="shared" si="73"/>
        <v>244904.2218758963</v>
      </c>
      <c r="CD96" s="35">
        <f t="shared" si="74"/>
        <v>996700.93591772998</v>
      </c>
      <c r="CE96" s="35">
        <f t="shared" si="75"/>
        <v>724426.01949027705</v>
      </c>
      <c r="CF96" s="35">
        <f t="shared" si="76"/>
        <v>206623.3658786031</v>
      </c>
      <c r="CG96" s="35">
        <f t="shared" si="77"/>
        <v>72401.371754635591</v>
      </c>
      <c r="CH96" s="35">
        <f t="shared" si="78"/>
        <v>1558287.3044811138</v>
      </c>
      <c r="CI96" s="35">
        <f t="shared" si="79"/>
        <v>248863.14966568761</v>
      </c>
      <c r="CK96" s="9">
        <v>188.12547000000001</v>
      </c>
      <c r="CL96" s="9">
        <v>163.59648999999999</v>
      </c>
      <c r="CM96" s="9">
        <v>105.126</v>
      </c>
      <c r="CN96" s="9">
        <v>0.09</v>
      </c>
      <c r="CO96" s="9">
        <v>95.555999999999997</v>
      </c>
      <c r="CP96" s="9">
        <v>168.8447505954</v>
      </c>
      <c r="CQ96" s="9">
        <v>103.34699999999999</v>
      </c>
      <c r="CR96" s="9">
        <v>109.69</v>
      </c>
    </row>
    <row r="97" spans="1:96">
      <c r="A97" s="1">
        <v>41883</v>
      </c>
      <c r="B97" s="5">
        <v>155604</v>
      </c>
      <c r="C97" s="5">
        <v>35127</v>
      </c>
      <c r="D97" s="5">
        <v>71978.598251131189</v>
      </c>
      <c r="E97" s="35">
        <f t="shared" si="44"/>
        <v>-1345.4556689120363</v>
      </c>
      <c r="F97" s="5">
        <v>201160.67189669871</v>
      </c>
      <c r="G97" s="5">
        <v>179286.81447891786</v>
      </c>
      <c r="H97" s="5">
        <v>283238</v>
      </c>
      <c r="I97" s="5">
        <v>158101</v>
      </c>
      <c r="J97" s="5">
        <v>34668</v>
      </c>
      <c r="K97" s="5">
        <v>73451.994773442682</v>
      </c>
      <c r="L97" s="35">
        <f t="shared" si="45"/>
        <v>-3777.6394886824128</v>
      </c>
      <c r="M97" s="5">
        <v>202930.98777187068</v>
      </c>
      <c r="N97" s="5">
        <v>181112.34305663095</v>
      </c>
      <c r="O97" s="5">
        <v>284262</v>
      </c>
      <c r="P97" s="23">
        <f t="shared" si="46"/>
        <v>98.420629850538575</v>
      </c>
      <c r="Q97" s="23">
        <f t="shared" si="47"/>
        <v>101.32398753894081</v>
      </c>
      <c r="R97" s="23">
        <f t="shared" si="48"/>
        <v>97.994068742644671</v>
      </c>
      <c r="S97" s="23">
        <f t="shared" si="49"/>
        <v>99.127626640657709</v>
      </c>
      <c r="T97" s="23">
        <f t="shared" si="50"/>
        <v>98.992046291874061</v>
      </c>
      <c r="U97" s="23">
        <f t="shared" si="51"/>
        <v>99.63976894555023</v>
      </c>
      <c r="V97" s="9"/>
      <c r="W97" s="9">
        <v>7322.0142271380082</v>
      </c>
      <c r="X97" s="5">
        <v>8018.2722628886704</v>
      </c>
      <c r="Y97" s="5"/>
      <c r="Z97" s="9">
        <v>110.50430152548945</v>
      </c>
      <c r="AA97" s="9">
        <v>115.60000000000001</v>
      </c>
      <c r="AB97" s="9">
        <v>108.5</v>
      </c>
      <c r="AC97" s="9">
        <v>107.13333333333333</v>
      </c>
      <c r="AD97" s="23">
        <f t="shared" si="52"/>
        <v>113.09370370370372</v>
      </c>
      <c r="AE97" s="23"/>
      <c r="AF97" s="30">
        <v>108.41111561585399</v>
      </c>
      <c r="AG97" s="30">
        <v>108.41111561585399</v>
      </c>
      <c r="AH97" s="30">
        <f t="shared" si="53"/>
        <v>118.87704516403126</v>
      </c>
      <c r="AI97" s="30">
        <f t="shared" si="64"/>
        <v>3.0320064472509012</v>
      </c>
      <c r="AJ97" s="30">
        <f t="shared" si="65"/>
        <v>1.8214477014216257</v>
      </c>
      <c r="AK97" s="30">
        <f t="shared" si="66"/>
        <v>0.56822468721339003</v>
      </c>
      <c r="AL97" s="30">
        <f t="shared" si="67"/>
        <v>0.64233405861588544</v>
      </c>
      <c r="AM97" s="30"/>
      <c r="AN97" s="7">
        <v>3.25</v>
      </c>
      <c r="AO97" s="7">
        <v>3.1216666700000002</v>
      </c>
      <c r="AP97" s="7">
        <v>4.6725975308641976</v>
      </c>
      <c r="AQ97" s="37">
        <f t="shared" si="54"/>
        <v>1.4225975308641976</v>
      </c>
      <c r="AR97" s="99">
        <v>3.1917</v>
      </c>
      <c r="AS97" s="7">
        <v>117.83</v>
      </c>
      <c r="AT97" s="7"/>
      <c r="AU97" s="5">
        <v>4265.1116077999941</v>
      </c>
      <c r="AV97" s="5">
        <v>37681.264047449993</v>
      </c>
      <c r="AW97" s="5">
        <v>17193.024344750011</v>
      </c>
      <c r="AX97" s="5">
        <v>12622.626189810002</v>
      </c>
      <c r="AY97" s="5">
        <v>6760.5328940300005</v>
      </c>
      <c r="AZ97" s="5">
        <v>33549.240916160001</v>
      </c>
      <c r="BA97" s="5">
        <v>8083.8019999999997</v>
      </c>
      <c r="BB97" s="35">
        <f t="shared" si="55"/>
        <v>-1876.8020000000142</v>
      </c>
      <c r="BC97" s="23">
        <f t="shared" si="43"/>
        <v>-0.66262365925476596</v>
      </c>
      <c r="BD97" s="35">
        <f t="shared" si="56"/>
        <v>4280.5314112387532</v>
      </c>
      <c r="BE97" s="35">
        <f t="shared" si="57"/>
        <v>37817.494406316349</v>
      </c>
      <c r="BF97" s="35">
        <f t="shared" si="58"/>
        <v>17255.182871956895</v>
      </c>
      <c r="BG97" s="35">
        <f t="shared" si="59"/>
        <v>12668.261200713785</v>
      </c>
      <c r="BH97" s="35">
        <f t="shared" si="60"/>
        <v>6784.9744791403555</v>
      </c>
      <c r="BI97" s="35">
        <f t="shared" si="61"/>
        <v>33670.532630895126</v>
      </c>
      <c r="BJ97" s="35">
        <f t="shared" si="62"/>
        <v>8113.027645033505</v>
      </c>
      <c r="BK97" s="35">
        <f t="shared" si="63"/>
        <v>-1883.5872662707816</v>
      </c>
      <c r="BM97" s="7">
        <v>0.19565045148461394</v>
      </c>
      <c r="BN97" s="33">
        <v>253977.111</v>
      </c>
      <c r="BO97" s="33">
        <v>1298116.662</v>
      </c>
      <c r="BP97" s="5">
        <v>2146166.83788</v>
      </c>
      <c r="BQ97" s="5">
        <v>125449.014777</v>
      </c>
      <c r="BR97" s="5">
        <v>1274605.1344300001</v>
      </c>
      <c r="BS97" s="35">
        <f t="shared" si="68"/>
        <v>249377.07001583657</v>
      </c>
      <c r="BT97" s="35">
        <f t="shared" si="69"/>
        <v>1025228.0644141636</v>
      </c>
      <c r="BU97" s="5">
        <v>746112.68867299985</v>
      </c>
      <c r="BV97" s="5">
        <v>217483.232797</v>
      </c>
      <c r="BW97" s="5">
        <v>78145.60414299999</v>
      </c>
      <c r="BX97" s="5">
        <v>1583463.093323</v>
      </c>
      <c r="BY97" s="5">
        <v>267074.90761699993</v>
      </c>
      <c r="BZ97" s="35">
        <f t="shared" si="70"/>
        <v>2153925.9480346725</v>
      </c>
      <c r="CA97" s="35">
        <f t="shared" si="71"/>
        <v>125902.55487801628</v>
      </c>
      <c r="CB97" s="35">
        <f t="shared" si="72"/>
        <v>1279213.2578373689</v>
      </c>
      <c r="CC97" s="35">
        <f t="shared" si="73"/>
        <v>250278.65144098509</v>
      </c>
      <c r="CD97" s="35">
        <f t="shared" si="74"/>
        <v>1028934.6063963838</v>
      </c>
      <c r="CE97" s="35">
        <f t="shared" si="75"/>
        <v>748810.13531928731</v>
      </c>
      <c r="CF97" s="35">
        <f t="shared" si="76"/>
        <v>218269.50734485066</v>
      </c>
      <c r="CG97" s="35">
        <f t="shared" si="77"/>
        <v>78428.126610474108</v>
      </c>
      <c r="CH97" s="35">
        <f t="shared" si="78"/>
        <v>1589187.841441412</v>
      </c>
      <c r="CI97" s="35">
        <f t="shared" si="79"/>
        <v>268040.47263793572</v>
      </c>
      <c r="CK97" s="9">
        <v>190.0624</v>
      </c>
      <c r="CL97" s="9">
        <v>165.00200000000001</v>
      </c>
      <c r="CM97" s="9">
        <v>104.869</v>
      </c>
      <c r="CN97" s="9">
        <v>0.09</v>
      </c>
      <c r="CO97" s="9">
        <v>95.915000000000006</v>
      </c>
      <c r="CP97" s="9">
        <v>159.423323655046</v>
      </c>
      <c r="CQ97" s="9">
        <v>97.78</v>
      </c>
      <c r="CR97" s="9">
        <v>101.9</v>
      </c>
    </row>
    <row r="98" spans="1:96">
      <c r="A98" s="1">
        <v>41974</v>
      </c>
      <c r="B98" s="5">
        <v>151883</v>
      </c>
      <c r="C98" s="5">
        <v>49316</v>
      </c>
      <c r="D98" s="5">
        <v>72077.696884419434</v>
      </c>
      <c r="E98" s="35">
        <f t="shared" si="44"/>
        <v>-2833.6587514120911</v>
      </c>
      <c r="F98" s="5">
        <v>206730.77512875936</v>
      </c>
      <c r="G98" s="5">
        <v>182903.81326176671</v>
      </c>
      <c r="H98" s="5">
        <v>294270</v>
      </c>
      <c r="I98" s="5">
        <v>154161</v>
      </c>
      <c r="J98" s="5">
        <v>48787</v>
      </c>
      <c r="K98" s="5">
        <v>73546.026026262858</v>
      </c>
      <c r="L98" s="35">
        <f t="shared" si="45"/>
        <v>-3897.3802324698772</v>
      </c>
      <c r="M98" s="5">
        <v>207281.12343016447</v>
      </c>
      <c r="N98" s="5">
        <v>185978.76922395744</v>
      </c>
      <c r="O98" s="5">
        <v>293899</v>
      </c>
      <c r="P98" s="23">
        <f t="shared" si="46"/>
        <v>98.522324063803424</v>
      </c>
      <c r="Q98" s="23">
        <f t="shared" si="47"/>
        <v>101.08430524524977</v>
      </c>
      <c r="R98" s="23">
        <f t="shared" si="48"/>
        <v>98.003523478863301</v>
      </c>
      <c r="S98" s="23">
        <f t="shared" si="49"/>
        <v>99.734491837800874</v>
      </c>
      <c r="T98" s="23">
        <f t="shared" si="50"/>
        <v>98.346609145214941</v>
      </c>
      <c r="U98" s="23">
        <f t="shared" si="51"/>
        <v>100.12623384223831</v>
      </c>
      <c r="V98" s="9"/>
      <c r="W98" s="9">
        <v>7487.0026975928113</v>
      </c>
      <c r="X98" s="5">
        <v>8099.23487087793</v>
      </c>
      <c r="Y98" s="5"/>
      <c r="Z98" s="9">
        <v>111.65280654749762</v>
      </c>
      <c r="AA98" s="9">
        <v>123.66666666666667</v>
      </c>
      <c r="AB98" s="9">
        <v>108.5</v>
      </c>
      <c r="AC98" s="9">
        <v>107.3</v>
      </c>
      <c r="AD98" s="23">
        <f t="shared" si="52"/>
        <v>118.38925925925926</v>
      </c>
      <c r="AE98" s="23"/>
      <c r="AF98" s="30">
        <v>109.16310663985114</v>
      </c>
      <c r="AG98" s="30">
        <v>109.16310663985114</v>
      </c>
      <c r="AH98" s="30">
        <f t="shared" si="53"/>
        <v>121.61160617808349</v>
      </c>
      <c r="AI98" s="30">
        <f t="shared" si="64"/>
        <v>2.833301729085469</v>
      </c>
      <c r="AJ98" s="30">
        <f t="shared" si="65"/>
        <v>1.7098963248430898</v>
      </c>
      <c r="AK98" s="30">
        <f t="shared" si="66"/>
        <v>0.65908378517169908</v>
      </c>
      <c r="AL98" s="30">
        <f t="shared" si="67"/>
        <v>0.46432161907068004</v>
      </c>
      <c r="AM98" s="30"/>
      <c r="AN98" s="7">
        <v>3.25</v>
      </c>
      <c r="AO98" s="7">
        <v>3.13064103</v>
      </c>
      <c r="AP98" s="7">
        <v>4.6646777777777784</v>
      </c>
      <c r="AQ98" s="37">
        <f t="shared" si="54"/>
        <v>1.4146777777777784</v>
      </c>
      <c r="AR98" s="99">
        <v>3.3626</v>
      </c>
      <c r="AS98" s="7">
        <v>115.57333333333334</v>
      </c>
      <c r="AT98" s="7"/>
      <c r="AU98" s="5">
        <v>9563.0192113000048</v>
      </c>
      <c r="AV98" s="5">
        <v>37798.489647480004</v>
      </c>
      <c r="AW98" s="5">
        <v>12278.164141219999</v>
      </c>
      <c r="AX98" s="5">
        <v>15470.154150720002</v>
      </c>
      <c r="AY98" s="5">
        <v>5025.2729766600005</v>
      </c>
      <c r="AZ98" s="5">
        <v>39238.514872620006</v>
      </c>
      <c r="BA98" s="5">
        <v>16392.505000000001</v>
      </c>
      <c r="BB98" s="35">
        <f t="shared" si="55"/>
        <v>-16486.774000000001</v>
      </c>
      <c r="BC98" s="23">
        <f t="shared" si="43"/>
        <v>-5.602601012675434</v>
      </c>
      <c r="BD98" s="35">
        <f t="shared" si="56"/>
        <v>9550.9626641582909</v>
      </c>
      <c r="BE98" s="35">
        <f t="shared" si="57"/>
        <v>37750.835317581565</v>
      </c>
      <c r="BF98" s="35">
        <f t="shared" si="58"/>
        <v>12262.684483434998</v>
      </c>
      <c r="BG98" s="35">
        <f t="shared" si="59"/>
        <v>15450.650201320075</v>
      </c>
      <c r="BH98" s="35">
        <f t="shared" si="60"/>
        <v>5018.937379166744</v>
      </c>
      <c r="BI98" s="35">
        <f t="shared" si="61"/>
        <v>39189.045035335403</v>
      </c>
      <c r="BJ98" s="35">
        <f t="shared" si="62"/>
        <v>16371.838199595612</v>
      </c>
      <c r="BK98" s="35">
        <f t="shared" si="63"/>
        <v>-16465.988350242977</v>
      </c>
      <c r="BM98" s="7">
        <v>0.19146929806455668</v>
      </c>
      <c r="BN98" s="33">
        <v>256514.87099999998</v>
      </c>
      <c r="BO98" s="33">
        <v>1339718.031</v>
      </c>
      <c r="BP98" s="5">
        <v>2214608.6374190003</v>
      </c>
      <c r="BQ98" s="5">
        <v>134636.123169</v>
      </c>
      <c r="BR98" s="5">
        <v>1316680.820719</v>
      </c>
      <c r="BS98" s="35">
        <f t="shared" si="68"/>
        <v>252103.95251813132</v>
      </c>
      <c r="BT98" s="35">
        <f t="shared" si="69"/>
        <v>1064576.8682008686</v>
      </c>
      <c r="BU98" s="5">
        <v>763291.69353100029</v>
      </c>
      <c r="BV98" s="5">
        <v>222499.47035000002</v>
      </c>
      <c r="BW98" s="5">
        <v>88828.861818000005</v>
      </c>
      <c r="BX98" s="5">
        <v>1645907.338611</v>
      </c>
      <c r="BY98" s="5">
        <v>257372.96664000023</v>
      </c>
      <c r="BZ98" s="35">
        <f t="shared" si="70"/>
        <v>2211816.5763713829</v>
      </c>
      <c r="CA98" s="35">
        <f t="shared" si="71"/>
        <v>134466.38108963176</v>
      </c>
      <c r="CB98" s="35">
        <f t="shared" si="72"/>
        <v>1315020.8194124219</v>
      </c>
      <c r="CC98" s="35">
        <f t="shared" si="73"/>
        <v>251786.1132331746</v>
      </c>
      <c r="CD98" s="35">
        <f t="shared" si="74"/>
        <v>1063234.7061792475</v>
      </c>
      <c r="CE98" s="35">
        <f t="shared" si="75"/>
        <v>762329.37586932909</v>
      </c>
      <c r="CF98" s="35">
        <f t="shared" si="76"/>
        <v>222218.95482514243</v>
      </c>
      <c r="CG98" s="35">
        <f t="shared" si="77"/>
        <v>88716.871102893216</v>
      </c>
      <c r="CH98" s="35">
        <f t="shared" si="78"/>
        <v>1643832.2659816982</v>
      </c>
      <c r="CI98" s="35">
        <f t="shared" si="79"/>
        <v>257048.48446164897</v>
      </c>
      <c r="CK98" s="9">
        <v>191.69918000000001</v>
      </c>
      <c r="CL98" s="9">
        <v>166.35256999999999</v>
      </c>
      <c r="CM98" s="9">
        <v>103.012</v>
      </c>
      <c r="CN98" s="9">
        <v>0.1</v>
      </c>
      <c r="CO98" s="9">
        <v>96.174999999999997</v>
      </c>
      <c r="CP98" s="9">
        <v>136.93776459265899</v>
      </c>
      <c r="CQ98" s="9">
        <v>73.16</v>
      </c>
      <c r="CR98" s="9">
        <v>76.430000000000007</v>
      </c>
    </row>
    <row r="99" spans="1:96">
      <c r="A99" s="1">
        <v>42064</v>
      </c>
      <c r="B99" s="5">
        <v>152097.448</v>
      </c>
      <c r="C99" s="5">
        <v>32733.045999999998</v>
      </c>
      <c r="D99" s="5">
        <v>75576.072</v>
      </c>
      <c r="E99" s="35">
        <f t="shared" si="44"/>
        <v>-2430.5320000000065</v>
      </c>
      <c r="F99" s="5">
        <v>193829.198</v>
      </c>
      <c r="G99" s="5">
        <v>170162.26500000001</v>
      </c>
      <c r="H99" s="5">
        <v>281642.967</v>
      </c>
      <c r="I99" s="5">
        <v>154769.44899999999</v>
      </c>
      <c r="J99" s="5">
        <v>32731.092000000001</v>
      </c>
      <c r="K99" s="5">
        <v>74977.846999999994</v>
      </c>
      <c r="L99" s="35">
        <f t="shared" si="45"/>
        <v>-2975.5909999999858</v>
      </c>
      <c r="M99" s="5">
        <v>196992.08900000001</v>
      </c>
      <c r="N99" s="5">
        <v>174239.584</v>
      </c>
      <c r="O99" s="5">
        <v>282255.30200000003</v>
      </c>
      <c r="P99" s="23">
        <f t="shared" si="46"/>
        <v>98.27356043633651</v>
      </c>
      <c r="Q99" s="23">
        <f t="shared" si="47"/>
        <v>100.00596985887302</v>
      </c>
      <c r="R99" s="23">
        <f t="shared" si="48"/>
        <v>100.79786900256018</v>
      </c>
      <c r="S99" s="23">
        <f t="shared" si="49"/>
        <v>98.394407097231195</v>
      </c>
      <c r="T99" s="23">
        <f t="shared" si="50"/>
        <v>97.659935299202743</v>
      </c>
      <c r="U99" s="23">
        <f t="shared" si="51"/>
        <v>99.783056333871798</v>
      </c>
      <c r="V99" s="9"/>
      <c r="W99" s="9">
        <v>7758.7577413433055</v>
      </c>
      <c r="X99" s="5">
        <v>8144</v>
      </c>
      <c r="Y99" s="5"/>
      <c r="Z99" s="9">
        <v>110.5</v>
      </c>
      <c r="AA99" s="9">
        <v>100.53333333333335</v>
      </c>
      <c r="AB99" s="9">
        <v>105.10000000000001</v>
      </c>
      <c r="AC99" s="9">
        <v>107.53333333333335</v>
      </c>
      <c r="AD99" s="23">
        <f t="shared" si="52"/>
        <v>102.21444444444445</v>
      </c>
      <c r="AE99" s="23"/>
      <c r="AF99" s="30">
        <v>109.6</v>
      </c>
      <c r="AG99" s="40">
        <v>109.47513667150737</v>
      </c>
      <c r="AH99" s="30">
        <f t="shared" si="53"/>
        <v>114.59945331397051</v>
      </c>
      <c r="AI99" s="30">
        <f t="shared" si="64"/>
        <v>0.69098996970093918</v>
      </c>
      <c r="AJ99" s="30">
        <f t="shared" si="65"/>
        <v>1.7184395179183909</v>
      </c>
      <c r="AK99" s="30">
        <f t="shared" si="66"/>
        <v>-0.96883027635518604</v>
      </c>
      <c r="AL99" s="30">
        <f t="shared" si="67"/>
        <v>-5.8619271862265676E-2</v>
      </c>
      <c r="AM99" s="30"/>
      <c r="AN99" s="7">
        <v>3.25</v>
      </c>
      <c r="AO99" s="7">
        <v>3.1338461538461542</v>
      </c>
      <c r="AP99" s="7">
        <v>4.6549086419753083</v>
      </c>
      <c r="AQ99" s="37">
        <f t="shared" si="54"/>
        <v>1.4049086419753083</v>
      </c>
      <c r="AR99" s="99">
        <v>3.6227</v>
      </c>
      <c r="AS99" s="7">
        <v>111.18</v>
      </c>
      <c r="AT99" s="7"/>
      <c r="AU99" s="5">
        <v>13179.774514870001</v>
      </c>
      <c r="AV99" s="5">
        <v>23879.075439869994</v>
      </c>
      <c r="AW99" s="5">
        <v>14489.450045260002</v>
      </c>
      <c r="AX99" s="5">
        <v>12618.211251879999</v>
      </c>
      <c r="AY99" s="5">
        <v>5817</v>
      </c>
      <c r="AZ99" s="5">
        <v>36985.88874812</v>
      </c>
      <c r="BA99" s="5">
        <v>7882.3389999999999</v>
      </c>
      <c r="BB99" s="35">
        <f t="shared" si="55"/>
        <v>-11755.138999999996</v>
      </c>
      <c r="BC99" s="23">
        <f t="shared" ref="BC99:BC130" si="80">BB99/H99*100</f>
        <v>-4.1737733149217942</v>
      </c>
      <c r="BD99" s="35">
        <f t="shared" si="56"/>
        <v>13208.429365774065</v>
      </c>
      <c r="BE99" s="35">
        <f t="shared" si="57"/>
        <v>23930.992211714944</v>
      </c>
      <c r="BF99" s="35">
        <f t="shared" si="58"/>
        <v>14520.952331604914</v>
      </c>
      <c r="BG99" s="35">
        <f t="shared" si="59"/>
        <v>12645.645178135008</v>
      </c>
      <c r="BH99" s="35">
        <f t="shared" si="60"/>
        <v>5829.6470500326759</v>
      </c>
      <c r="BI99" s="35">
        <f t="shared" si="61"/>
        <v>37066.301742017276</v>
      </c>
      <c r="BJ99" s="35">
        <f t="shared" si="62"/>
        <v>7899.4764137368929</v>
      </c>
      <c r="BK99" s="35">
        <f t="shared" si="63"/>
        <v>-11780.69647482793</v>
      </c>
      <c r="BM99" s="7">
        <v>0.18937040990814202</v>
      </c>
      <c r="BN99" s="33">
        <v>257904.93400000001</v>
      </c>
      <c r="BO99" s="33">
        <v>1361907.2489999998</v>
      </c>
      <c r="BP99" s="5">
        <v>2273723.3633439997</v>
      </c>
      <c r="BQ99" s="5">
        <v>133002.934763</v>
      </c>
      <c r="BR99" s="5">
        <v>1338964.067356</v>
      </c>
      <c r="BS99" s="35">
        <f t="shared" si="68"/>
        <v>253560.17428747879</v>
      </c>
      <c r="BT99" s="35">
        <f t="shared" si="69"/>
        <v>1085403.8930685213</v>
      </c>
      <c r="BU99" s="5">
        <v>801756.36122499988</v>
      </c>
      <c r="BV99" s="5">
        <v>228660.939006</v>
      </c>
      <c r="BW99" s="5">
        <v>82952.965442999994</v>
      </c>
      <c r="BX99" s="5">
        <v>1686919.493121</v>
      </c>
      <c r="BY99" s="5">
        <v>275189.96577399969</v>
      </c>
      <c r="BZ99" s="35">
        <f t="shared" si="70"/>
        <v>2278666.7866097167</v>
      </c>
      <c r="CA99" s="35">
        <f t="shared" si="71"/>
        <v>133292.10353907707</v>
      </c>
      <c r="CB99" s="35">
        <f t="shared" si="72"/>
        <v>1341875.1805675877</v>
      </c>
      <c r="CC99" s="35">
        <f t="shared" si="73"/>
        <v>254111.45298964615</v>
      </c>
      <c r="CD99" s="35">
        <f t="shared" si="74"/>
        <v>1087763.7275779415</v>
      </c>
      <c r="CE99" s="35">
        <f t="shared" si="75"/>
        <v>803499.50250305177</v>
      </c>
      <c r="CF99" s="35">
        <f t="shared" si="76"/>
        <v>229158.08295238603</v>
      </c>
      <c r="CG99" s="35">
        <f t="shared" si="77"/>
        <v>83133.317910649377</v>
      </c>
      <c r="CH99" s="35">
        <f t="shared" si="78"/>
        <v>1690587.1147869097</v>
      </c>
      <c r="CI99" s="35">
        <f t="shared" si="79"/>
        <v>275788.27095977141</v>
      </c>
      <c r="CK99" s="9">
        <v>192.09286</v>
      </c>
      <c r="CL99" s="9">
        <v>167.78657999999999</v>
      </c>
      <c r="CM99" s="9">
        <v>100.461</v>
      </c>
      <c r="CN99" s="9">
        <v>0.11</v>
      </c>
      <c r="CO99" s="9">
        <v>96.335999999999999</v>
      </c>
      <c r="CP99" s="9">
        <v>114.841022406074</v>
      </c>
      <c r="CQ99" s="9">
        <v>48.54</v>
      </c>
      <c r="CR99" s="9">
        <v>53.98</v>
      </c>
    </row>
    <row r="100" spans="1:96">
      <c r="A100" s="1">
        <v>42156</v>
      </c>
      <c r="B100" s="5">
        <v>154316.68400000001</v>
      </c>
      <c r="C100" s="5">
        <v>34963.296999999999</v>
      </c>
      <c r="D100" s="5">
        <v>77718.531000000003</v>
      </c>
      <c r="E100" s="35">
        <f t="shared" si="44"/>
        <v>2776.3100000000268</v>
      </c>
      <c r="F100" s="5">
        <v>194753.62899999999</v>
      </c>
      <c r="G100" s="5">
        <v>176221.37100000001</v>
      </c>
      <c r="H100" s="5">
        <v>288307.08</v>
      </c>
      <c r="I100" s="5">
        <v>154019.55799999999</v>
      </c>
      <c r="J100" s="5">
        <v>34967.008999999998</v>
      </c>
      <c r="K100" s="5">
        <v>77560.096999999994</v>
      </c>
      <c r="L100" s="35">
        <f t="shared" si="45"/>
        <v>2020.7790000000386</v>
      </c>
      <c r="M100" s="5">
        <v>195711.25099999999</v>
      </c>
      <c r="N100" s="5">
        <v>175303.48300000001</v>
      </c>
      <c r="O100" s="5">
        <v>288975.21100000001</v>
      </c>
      <c r="P100" s="23">
        <f t="shared" si="46"/>
        <v>100.19291446090244</v>
      </c>
      <c r="Q100" s="23">
        <f t="shared" si="47"/>
        <v>99.989384279335994</v>
      </c>
      <c r="R100" s="23">
        <f t="shared" si="48"/>
        <v>100.20427256556938</v>
      </c>
      <c r="S100" s="23">
        <f t="shared" si="49"/>
        <v>99.510696500529747</v>
      </c>
      <c r="T100" s="23">
        <f t="shared" si="50"/>
        <v>100.52359940846128</v>
      </c>
      <c r="U100" s="23">
        <f t="shared" si="51"/>
        <v>99.768792970965251</v>
      </c>
      <c r="V100" s="9"/>
      <c r="W100" s="9">
        <v>7756.7422513388256</v>
      </c>
      <c r="X100" s="5">
        <v>8196</v>
      </c>
      <c r="Y100" s="5"/>
      <c r="Z100" s="9">
        <v>112.4</v>
      </c>
      <c r="AA100" s="9">
        <v>107.63333333333333</v>
      </c>
      <c r="AB100" s="9">
        <v>104.90000000000002</v>
      </c>
      <c r="AC100" s="9">
        <v>107.96666666666665</v>
      </c>
      <c r="AD100" s="23">
        <f t="shared" si="52"/>
        <v>106.82814814814814</v>
      </c>
      <c r="AE100" s="23"/>
      <c r="AF100" s="30">
        <v>111.6</v>
      </c>
      <c r="AG100" s="40">
        <v>110.38421571166468</v>
      </c>
      <c r="AH100" s="30">
        <f t="shared" si="53"/>
        <v>120.46313715334129</v>
      </c>
      <c r="AI100" s="30">
        <f t="shared" si="64"/>
        <v>2.128173973591041</v>
      </c>
      <c r="AJ100" s="30">
        <f t="shared" si="65"/>
        <v>2.7431892186151074</v>
      </c>
      <c r="AK100" s="30">
        <f t="shared" si="66"/>
        <v>-0.57041231316446783</v>
      </c>
      <c r="AL100" s="30">
        <f t="shared" si="67"/>
        <v>-4.4602931859598627E-2</v>
      </c>
      <c r="AM100" s="30"/>
      <c r="AN100" s="7">
        <v>3.25</v>
      </c>
      <c r="AO100" s="7">
        <v>3.1364102564102567</v>
      </c>
      <c r="AP100" s="7">
        <v>4.5948160493827164</v>
      </c>
      <c r="AQ100" s="37">
        <f t="shared" si="54"/>
        <v>1.3448160493827164</v>
      </c>
      <c r="AR100" s="99">
        <v>3.6574</v>
      </c>
      <c r="AS100" s="7">
        <v>110.35666666666667</v>
      </c>
      <c r="AT100" s="7"/>
      <c r="AU100" s="5">
        <v>15627.728178979996</v>
      </c>
      <c r="AV100" s="5">
        <v>26339.769965350006</v>
      </c>
      <c r="AW100" s="5">
        <v>13283.466855669994</v>
      </c>
      <c r="AX100" s="5">
        <v>11999.828696250002</v>
      </c>
      <c r="AY100" s="5">
        <v>5690</v>
      </c>
      <c r="AZ100" s="5">
        <v>34139.890303749999</v>
      </c>
      <c r="BA100" s="5">
        <v>7254.7379999999994</v>
      </c>
      <c r="BB100" s="35">
        <f t="shared" si="55"/>
        <v>-3833.4920000000002</v>
      </c>
      <c r="BC100" s="23">
        <f t="shared" si="80"/>
        <v>-1.3296558655444743</v>
      </c>
      <c r="BD100" s="35">
        <f t="shared" si="56"/>
        <v>15663.944319270237</v>
      </c>
      <c r="BE100" s="35">
        <f t="shared" si="57"/>
        <v>26400.810494936446</v>
      </c>
      <c r="BF100" s="35">
        <f t="shared" si="58"/>
        <v>13314.250338315464</v>
      </c>
      <c r="BG100" s="35">
        <f t="shared" si="59"/>
        <v>12027.637439436794</v>
      </c>
      <c r="BH100" s="35">
        <f t="shared" si="60"/>
        <v>5703.1861672977302</v>
      </c>
      <c r="BI100" s="35">
        <f t="shared" si="61"/>
        <v>34219.007053323177</v>
      </c>
      <c r="BJ100" s="35">
        <f t="shared" si="62"/>
        <v>7271.5503354954653</v>
      </c>
      <c r="BK100" s="35">
        <f t="shared" si="63"/>
        <v>-3842.3758430310281</v>
      </c>
      <c r="BM100" s="7">
        <v>0.18607533859325015</v>
      </c>
      <c r="BN100" s="33">
        <v>258206.73000000004</v>
      </c>
      <c r="BO100" s="33">
        <v>1387646.1649999998</v>
      </c>
      <c r="BP100" s="5">
        <v>2290671.016088</v>
      </c>
      <c r="BQ100" s="5">
        <v>133138.729999</v>
      </c>
      <c r="BR100" s="5">
        <v>1365581.11005</v>
      </c>
      <c r="BS100" s="35">
        <f t="shared" si="68"/>
        <v>254100.96742910016</v>
      </c>
      <c r="BT100" s="35">
        <f t="shared" si="69"/>
        <v>1111480.1426208999</v>
      </c>
      <c r="BU100" s="5">
        <v>791951.17603899981</v>
      </c>
      <c r="BV100" s="5">
        <v>233447.96903099999</v>
      </c>
      <c r="BW100" s="5">
        <v>89900.734203</v>
      </c>
      <c r="BX100" s="5">
        <v>1686732.613532</v>
      </c>
      <c r="BY100" s="5">
        <v>280589.69932199991</v>
      </c>
      <c r="BZ100" s="35">
        <f t="shared" si="70"/>
        <v>2295979.482035662</v>
      </c>
      <c r="CA100" s="35">
        <f t="shared" si="71"/>
        <v>133447.26946606048</v>
      </c>
      <c r="CB100" s="35">
        <f t="shared" si="72"/>
        <v>1368745.7464253495</v>
      </c>
      <c r="CC100" s="35">
        <f t="shared" si="73"/>
        <v>254689.82821416785</v>
      </c>
      <c r="CD100" s="35">
        <f t="shared" si="74"/>
        <v>1114055.9182111819</v>
      </c>
      <c r="CE100" s="35">
        <f t="shared" si="75"/>
        <v>793786.46614425187</v>
      </c>
      <c r="CF100" s="35">
        <f t="shared" si="76"/>
        <v>233988.96797211736</v>
      </c>
      <c r="CG100" s="35">
        <f t="shared" si="77"/>
        <v>90109.072712910274</v>
      </c>
      <c r="CH100" s="35">
        <f t="shared" si="78"/>
        <v>1690641.4955053867</v>
      </c>
      <c r="CI100" s="35">
        <f t="shared" si="79"/>
        <v>281239.94584524765</v>
      </c>
      <c r="CK100" s="9">
        <v>194.04986</v>
      </c>
      <c r="CL100" s="9">
        <v>169.05942999999999</v>
      </c>
      <c r="CM100" s="9">
        <v>100.253</v>
      </c>
      <c r="CN100" s="9">
        <v>0.13</v>
      </c>
      <c r="CO100" s="9">
        <v>96.765000000000001</v>
      </c>
      <c r="CP100" s="9">
        <v>116.13375994928499</v>
      </c>
      <c r="CQ100" s="9">
        <v>57.847000000000001</v>
      </c>
      <c r="CR100" s="9">
        <v>61.65</v>
      </c>
    </row>
    <row r="101" spans="1:96">
      <c r="A101" s="1">
        <v>42248</v>
      </c>
      <c r="B101" s="5">
        <v>165970.299</v>
      </c>
      <c r="C101" s="5">
        <v>35949.315999999999</v>
      </c>
      <c r="D101" s="5">
        <v>75995.384000000005</v>
      </c>
      <c r="E101" s="35">
        <f t="shared" si="44"/>
        <v>-2080.176999999996</v>
      </c>
      <c r="F101" s="5">
        <v>209067.65900000001</v>
      </c>
      <c r="G101" s="5">
        <v>187480.80600000001</v>
      </c>
      <c r="H101" s="5">
        <v>297421.67499999999</v>
      </c>
      <c r="I101" s="5">
        <v>164632.247</v>
      </c>
      <c r="J101" s="5">
        <v>35909.981</v>
      </c>
      <c r="K101" s="5">
        <v>76447.070000000007</v>
      </c>
      <c r="L101" s="35">
        <f t="shared" si="45"/>
        <v>-2072.4470000000147</v>
      </c>
      <c r="M101" s="5">
        <v>209490.57</v>
      </c>
      <c r="N101" s="5">
        <v>186442.421</v>
      </c>
      <c r="O101" s="5">
        <v>297965</v>
      </c>
      <c r="P101" s="23">
        <f t="shared" si="46"/>
        <v>100.81275207280625</v>
      </c>
      <c r="Q101" s="23">
        <f t="shared" si="47"/>
        <v>100.10953779117844</v>
      </c>
      <c r="R101" s="23">
        <f t="shared" si="48"/>
        <v>99.4091519792714</v>
      </c>
      <c r="S101" s="23">
        <f t="shared" si="49"/>
        <v>99.798124087399259</v>
      </c>
      <c r="T101" s="23">
        <f t="shared" si="50"/>
        <v>100.55694674765033</v>
      </c>
      <c r="U101" s="23">
        <f t="shared" si="51"/>
        <v>99.817654758109171</v>
      </c>
      <c r="V101" s="9"/>
      <c r="W101" s="9">
        <v>7743.1004131343952</v>
      </c>
      <c r="X101" s="5">
        <v>8097</v>
      </c>
      <c r="Y101" s="5"/>
      <c r="Z101" s="9">
        <v>113.8</v>
      </c>
      <c r="AA101" s="9">
        <v>111.5</v>
      </c>
      <c r="AB101" s="9">
        <v>104.90000000000002</v>
      </c>
      <c r="AC101" s="9">
        <v>106.89999999999999</v>
      </c>
      <c r="AD101" s="23">
        <f t="shared" si="52"/>
        <v>109.31555555555556</v>
      </c>
      <c r="AE101" s="23"/>
      <c r="AF101" s="30">
        <v>112.3</v>
      </c>
      <c r="AG101" s="40">
        <v>111.04074451765761</v>
      </c>
      <c r="AH101" s="30">
        <f t="shared" si="53"/>
        <v>124.83702192936953</v>
      </c>
      <c r="AI101" s="30">
        <f t="shared" si="64"/>
        <v>2.9824164571099043</v>
      </c>
      <c r="AJ101" s="30">
        <f t="shared" si="65"/>
        <v>2.8697311061171682</v>
      </c>
      <c r="AK101" s="30">
        <f t="shared" si="66"/>
        <v>-0.33407236870114376</v>
      </c>
      <c r="AL101" s="30">
        <f t="shared" si="67"/>
        <v>0.4467577196938799</v>
      </c>
      <c r="AM101" s="30"/>
      <c r="AN101" s="7">
        <v>3.25</v>
      </c>
      <c r="AO101" s="7">
        <v>3.1357692307692311</v>
      </c>
      <c r="AP101" s="7">
        <v>4.4916580246913584</v>
      </c>
      <c r="AQ101" s="37">
        <f t="shared" si="54"/>
        <v>1.2416580246913584</v>
      </c>
      <c r="AR101" s="99">
        <v>4.0533000000000001</v>
      </c>
      <c r="AS101" s="7">
        <v>101.91333333333334</v>
      </c>
      <c r="AT101" s="7"/>
      <c r="AU101" s="5">
        <v>15417.452623070003</v>
      </c>
      <c r="AV101" s="5">
        <v>26853.29677642</v>
      </c>
      <c r="AW101" s="5">
        <v>13982.123600510007</v>
      </c>
      <c r="AX101" s="5">
        <v>10202.696359689999</v>
      </c>
      <c r="AY101" s="5">
        <v>7119</v>
      </c>
      <c r="AZ101" s="5">
        <v>34963.749640310009</v>
      </c>
      <c r="BA101" s="5">
        <v>8688.5600000000031</v>
      </c>
      <c r="BB101" s="35">
        <f t="shared" si="55"/>
        <v>-4721.1330000000071</v>
      </c>
      <c r="BC101" s="23">
        <f t="shared" si="80"/>
        <v>-1.5873533763132788</v>
      </c>
      <c r="BD101" s="35">
        <f t="shared" si="56"/>
        <v>15445.61697069675</v>
      </c>
      <c r="BE101" s="35">
        <f t="shared" si="57"/>
        <v>26902.351935130435</v>
      </c>
      <c r="BF101" s="35">
        <f t="shared" si="58"/>
        <v>14007.665912801966</v>
      </c>
      <c r="BG101" s="35">
        <f t="shared" si="59"/>
        <v>10221.334476766129</v>
      </c>
      <c r="BH101" s="35">
        <f t="shared" si="60"/>
        <v>7132.0048715346657</v>
      </c>
      <c r="BI101" s="35">
        <f t="shared" si="61"/>
        <v>35027.620840259784</v>
      </c>
      <c r="BJ101" s="35">
        <f t="shared" si="62"/>
        <v>8704.4321178004302</v>
      </c>
      <c r="BK101" s="35">
        <f t="shared" si="63"/>
        <v>-4729.757487731853</v>
      </c>
      <c r="BM101" s="7">
        <v>0.18295084934315695</v>
      </c>
      <c r="BN101" s="33">
        <v>260519.58499999999</v>
      </c>
      <c r="BO101" s="33">
        <v>1423986.7479999999</v>
      </c>
      <c r="BP101" s="5">
        <v>2365599.2888099998</v>
      </c>
      <c r="BQ101" s="5">
        <v>133102.39452500001</v>
      </c>
      <c r="BR101" s="5">
        <v>1400914.431657</v>
      </c>
      <c r="BS101" s="35">
        <f t="shared" si="68"/>
        <v>256298.48512873414</v>
      </c>
      <c r="BT101" s="35">
        <f t="shared" si="69"/>
        <v>1144615.9465282657</v>
      </c>
      <c r="BU101" s="5">
        <v>831582.46262799995</v>
      </c>
      <c r="BV101" s="5">
        <v>234899.95241</v>
      </c>
      <c r="BW101" s="5">
        <v>104545.441104</v>
      </c>
      <c r="BX101" s="5">
        <v>1675578.6945140001</v>
      </c>
      <c r="BY101" s="5">
        <v>350575.20078199985</v>
      </c>
      <c r="BZ101" s="35">
        <f t="shared" si="70"/>
        <v>2369920.7264913414</v>
      </c>
      <c r="CA101" s="35">
        <f t="shared" si="71"/>
        <v>133345.54377935512</v>
      </c>
      <c r="CB101" s="35">
        <f t="shared" si="72"/>
        <v>1403473.5989859449</v>
      </c>
      <c r="CC101" s="35">
        <f t="shared" si="73"/>
        <v>256766.68696517585</v>
      </c>
      <c r="CD101" s="35">
        <f t="shared" si="74"/>
        <v>1146706.912020769</v>
      </c>
      <c r="CE101" s="35">
        <f t="shared" si="75"/>
        <v>833101.58372604148</v>
      </c>
      <c r="CF101" s="35">
        <f t="shared" si="76"/>
        <v>235329.0637605536</v>
      </c>
      <c r="CG101" s="35">
        <f t="shared" si="77"/>
        <v>104736.42298784498</v>
      </c>
      <c r="CH101" s="35">
        <f t="shared" si="78"/>
        <v>1678639.6139785848</v>
      </c>
      <c r="CI101" s="35">
        <f t="shared" si="79"/>
        <v>351215.62576435826</v>
      </c>
      <c r="CK101" s="9">
        <v>195.68204</v>
      </c>
      <c r="CL101" s="9">
        <v>170.37130999999999</v>
      </c>
      <c r="CM101" s="9">
        <v>99.323999999999998</v>
      </c>
      <c r="CN101" s="9">
        <v>0.13</v>
      </c>
      <c r="CO101" s="9">
        <v>97.076999999999998</v>
      </c>
      <c r="CP101" s="9">
        <v>104.518276738053</v>
      </c>
      <c r="CQ101" s="9">
        <v>46.417000000000002</v>
      </c>
      <c r="CR101" s="9">
        <v>50.44</v>
      </c>
    </row>
    <row r="102" spans="1:96">
      <c r="A102" s="1">
        <v>42339</v>
      </c>
      <c r="B102" s="5">
        <v>162715.003</v>
      </c>
      <c r="C102" s="5">
        <v>50375.464</v>
      </c>
      <c r="D102" s="5">
        <v>75133.426000000007</v>
      </c>
      <c r="E102" s="35">
        <f t="shared" si="44"/>
        <v>-3460.3890000000247</v>
      </c>
      <c r="F102" s="5">
        <v>219719.761</v>
      </c>
      <c r="G102" s="5">
        <v>194913.80100000001</v>
      </c>
      <c r="H102" s="5">
        <v>309569.46399999998</v>
      </c>
      <c r="I102" s="5">
        <v>161678.18</v>
      </c>
      <c r="J102" s="5">
        <v>50413.042000000001</v>
      </c>
      <c r="K102" s="5">
        <v>75438.399000000005</v>
      </c>
      <c r="L102" s="35">
        <f t="shared" si="45"/>
        <v>-2168.1279999999679</v>
      </c>
      <c r="M102" s="5">
        <v>215176.337</v>
      </c>
      <c r="N102" s="5">
        <v>192792.755</v>
      </c>
      <c r="O102" s="5">
        <v>307745.07500000001</v>
      </c>
      <c r="P102" s="23">
        <f t="shared" si="46"/>
        <v>100.64128814413917</v>
      </c>
      <c r="Q102" s="23">
        <f t="shared" si="47"/>
        <v>99.925459764955264</v>
      </c>
      <c r="R102" s="23">
        <f t="shared" si="48"/>
        <v>99.595732406781337</v>
      </c>
      <c r="S102" s="23">
        <f t="shared" si="49"/>
        <v>102.11148868102538</v>
      </c>
      <c r="T102" s="23">
        <f t="shared" si="50"/>
        <v>101.10016893529013</v>
      </c>
      <c r="U102" s="23">
        <f t="shared" si="51"/>
        <v>100.59282475925893</v>
      </c>
      <c r="V102" s="9"/>
      <c r="W102" s="9">
        <v>8061.3884798492081</v>
      </c>
      <c r="X102" s="5">
        <v>8270</v>
      </c>
      <c r="Y102" s="5"/>
      <c r="Z102" s="9">
        <v>114.6</v>
      </c>
      <c r="AA102" s="9">
        <v>109.86666666666667</v>
      </c>
      <c r="AB102" s="9">
        <v>104.90000000000002</v>
      </c>
      <c r="AC102" s="9">
        <v>106.83333333333333</v>
      </c>
      <c r="AD102" s="23">
        <f t="shared" si="52"/>
        <v>108.24185185185186</v>
      </c>
      <c r="AE102" s="23"/>
      <c r="AF102" s="30">
        <v>112.9</v>
      </c>
      <c r="AG102" s="40">
        <v>111.73158429905978</v>
      </c>
      <c r="AH102" s="30">
        <f t="shared" si="53"/>
        <v>126.07366280376084</v>
      </c>
      <c r="AI102" s="30">
        <f t="shared" si="64"/>
        <v>2.6396053477156567</v>
      </c>
      <c r="AJ102" s="30">
        <f t="shared" si="65"/>
        <v>2.73857604472731</v>
      </c>
      <c r="AK102" s="30">
        <f t="shared" si="66"/>
        <v>-0.85712229900735459</v>
      </c>
      <c r="AL102" s="30">
        <f t="shared" si="67"/>
        <v>0.75815160199570131</v>
      </c>
      <c r="AM102" s="30"/>
      <c r="AN102" s="7">
        <v>3.25</v>
      </c>
      <c r="AO102" s="7">
        <v>3.1319230769230777</v>
      </c>
      <c r="AP102" s="7">
        <v>4.5201271604938258</v>
      </c>
      <c r="AQ102" s="37">
        <f t="shared" si="54"/>
        <v>1.2701271604938258</v>
      </c>
      <c r="AR102" s="99">
        <v>4.2816000000000001</v>
      </c>
      <c r="AS102" s="7">
        <v>97.193333333333328</v>
      </c>
      <c r="AT102" s="7"/>
      <c r="AU102" s="5">
        <v>17370.073280989996</v>
      </c>
      <c r="AV102" s="5">
        <v>26773.520166480004</v>
      </c>
      <c r="AW102" s="5">
        <v>11893.068552529983</v>
      </c>
      <c r="AX102" s="5">
        <v>11320.625106129999</v>
      </c>
      <c r="AY102" s="5">
        <v>5657</v>
      </c>
      <c r="AZ102" s="5">
        <v>40483.609893869987</v>
      </c>
      <c r="BA102" s="5">
        <v>15459.505999999994</v>
      </c>
      <c r="BB102" s="35">
        <f t="shared" si="55"/>
        <v>-16884.078999999991</v>
      </c>
      <c r="BC102" s="23">
        <f t="shared" si="80"/>
        <v>-5.4540518246980563</v>
      </c>
      <c r="BD102" s="35">
        <f t="shared" si="56"/>
        <v>17267.706044203904</v>
      </c>
      <c r="BE102" s="35">
        <f t="shared" si="57"/>
        <v>26615.735496597306</v>
      </c>
      <c r="BF102" s="35">
        <f t="shared" si="58"/>
        <v>11822.979005702196</v>
      </c>
      <c r="BG102" s="35">
        <f t="shared" si="59"/>
        <v>11253.909146326074</v>
      </c>
      <c r="BH102" s="35">
        <f t="shared" si="60"/>
        <v>5623.6615420020889</v>
      </c>
      <c r="BI102" s="35">
        <f t="shared" si="61"/>
        <v>40245.027407030568</v>
      </c>
      <c r="BJ102" s="35">
        <f t="shared" si="62"/>
        <v>15368.398329600586</v>
      </c>
      <c r="BK102" s="35">
        <f t="shared" si="63"/>
        <v>-16784.575878455911</v>
      </c>
      <c r="BM102" s="7">
        <v>0.18246242914197539</v>
      </c>
      <c r="BN102" s="33">
        <v>263677.30900000001</v>
      </c>
      <c r="BO102" s="33">
        <v>1445104.673</v>
      </c>
      <c r="BP102" s="5">
        <v>2350077.5912799998</v>
      </c>
      <c r="BQ102" s="5">
        <v>132980.28119899999</v>
      </c>
      <c r="BR102" s="5">
        <v>1423049.4849459999</v>
      </c>
      <c r="BS102" s="35">
        <f t="shared" si="68"/>
        <v>259653.06581248407</v>
      </c>
      <c r="BT102" s="35">
        <f t="shared" si="69"/>
        <v>1163396.4191335158</v>
      </c>
      <c r="BU102" s="5">
        <v>794047.82513500005</v>
      </c>
      <c r="BV102" s="5">
        <v>244961.81929699998</v>
      </c>
      <c r="BW102" s="5">
        <v>91039.248699999996</v>
      </c>
      <c r="BX102" s="5">
        <v>1682534.05535</v>
      </c>
      <c r="BY102" s="5">
        <v>331542.46793300007</v>
      </c>
      <c r="BZ102" s="35">
        <f t="shared" si="70"/>
        <v>2336227.854128025</v>
      </c>
      <c r="CA102" s="35">
        <f t="shared" si="71"/>
        <v>132196.58709977721</v>
      </c>
      <c r="CB102" s="35">
        <f t="shared" si="72"/>
        <v>1414663.0123487185</v>
      </c>
      <c r="CC102" s="35">
        <f t="shared" si="73"/>
        <v>258122.84965045151</v>
      </c>
      <c r="CD102" s="35">
        <f t="shared" si="74"/>
        <v>1156540.162698267</v>
      </c>
      <c r="CE102" s="35">
        <f t="shared" si="75"/>
        <v>789368.25467952969</v>
      </c>
      <c r="CF102" s="35">
        <f t="shared" si="76"/>
        <v>243518.18321361215</v>
      </c>
      <c r="CG102" s="35">
        <f t="shared" si="77"/>
        <v>90502.726131687057</v>
      </c>
      <c r="CH102" s="35">
        <f t="shared" si="78"/>
        <v>1672618.3595864607</v>
      </c>
      <c r="CI102" s="35">
        <f t="shared" si="79"/>
        <v>329588.58519626537</v>
      </c>
      <c r="CK102" s="9">
        <v>196.78202999999999</v>
      </c>
      <c r="CL102" s="9">
        <v>171.54525000000001</v>
      </c>
      <c r="CM102" s="9">
        <v>97.768000000000001</v>
      </c>
      <c r="CN102" s="9">
        <v>0.16</v>
      </c>
      <c r="CO102" s="9">
        <v>97.319000000000003</v>
      </c>
      <c r="CP102" s="9">
        <v>96.204645834106202</v>
      </c>
      <c r="CQ102" s="9">
        <v>41.95</v>
      </c>
      <c r="CR102" s="9">
        <v>43.56</v>
      </c>
    </row>
    <row r="103" spans="1:96">
      <c r="A103" s="1">
        <v>42430</v>
      </c>
      <c r="B103" s="5">
        <v>164480.204</v>
      </c>
      <c r="C103" s="5">
        <v>33925.896999999997</v>
      </c>
      <c r="D103" s="5">
        <v>77251.718999999997</v>
      </c>
      <c r="E103" s="35">
        <f t="shared" si="44"/>
        <v>1669.9970000000321</v>
      </c>
      <c r="F103" s="5">
        <v>197023.82399999999</v>
      </c>
      <c r="G103" s="5">
        <v>179335.20699999999</v>
      </c>
      <c r="H103" s="5">
        <v>295016.43400000001</v>
      </c>
      <c r="I103" s="5">
        <v>162610.99</v>
      </c>
      <c r="J103" s="5">
        <v>33638.169000000002</v>
      </c>
      <c r="K103" s="5">
        <v>75035.501000000004</v>
      </c>
      <c r="L103" s="35">
        <f t="shared" si="45"/>
        <v>2518.9709999999614</v>
      </c>
      <c r="M103" s="5">
        <v>198933.93700000001</v>
      </c>
      <c r="N103" s="5">
        <v>178408.97399999999</v>
      </c>
      <c r="O103" s="5">
        <v>294328.59399999998</v>
      </c>
      <c r="P103" s="23">
        <f t="shared" si="46"/>
        <v>101.14950041199553</v>
      </c>
      <c r="Q103" s="23">
        <f t="shared" si="47"/>
        <v>100.8553616577644</v>
      </c>
      <c r="R103" s="23">
        <f t="shared" si="48"/>
        <v>102.95355927589527</v>
      </c>
      <c r="S103" s="23">
        <f t="shared" si="49"/>
        <v>99.039825467285652</v>
      </c>
      <c r="T103" s="23">
        <f t="shared" si="50"/>
        <v>100.51916278606031</v>
      </c>
      <c r="U103" s="23">
        <f t="shared" si="51"/>
        <v>100.23369798722311</v>
      </c>
      <c r="V103" s="9"/>
      <c r="W103" s="9">
        <v>8277.9954949117073</v>
      </c>
      <c r="X103" s="5">
        <v>8230</v>
      </c>
      <c r="Y103" s="5"/>
      <c r="Z103" s="9">
        <v>114.3</v>
      </c>
      <c r="AA103" s="9">
        <v>94.633333333333326</v>
      </c>
      <c r="AB103" s="9">
        <v>106.3</v>
      </c>
      <c r="AC103" s="9">
        <v>106.8</v>
      </c>
      <c r="AD103" s="23">
        <f t="shared" si="52"/>
        <v>98.67407407407407</v>
      </c>
      <c r="AE103" s="23"/>
      <c r="AF103" s="30">
        <v>113.5</v>
      </c>
      <c r="AG103" s="40">
        <v>111.95483241499609</v>
      </c>
      <c r="AH103" s="30">
        <f t="shared" si="53"/>
        <v>123.68067034001562</v>
      </c>
      <c r="AI103" s="30">
        <f t="shared" si="64"/>
        <v>3.438914027149309</v>
      </c>
      <c r="AJ103" s="30">
        <f t="shared" si="65"/>
        <v>2.8467153284671554</v>
      </c>
      <c r="AK103" s="30">
        <f t="shared" si="66"/>
        <v>-0.34636693371597249</v>
      </c>
      <c r="AL103" s="30">
        <f t="shared" si="67"/>
        <v>0.93856563239812618</v>
      </c>
      <c r="AM103" s="30"/>
      <c r="AN103" s="7">
        <v>3.25</v>
      </c>
      <c r="AO103" s="7">
        <v>3.1318999999999999</v>
      </c>
      <c r="AP103" s="7">
        <v>4.5719666666666674</v>
      </c>
      <c r="AQ103" s="37">
        <f t="shared" si="54"/>
        <v>1.3219666666666674</v>
      </c>
      <c r="AR103" s="99">
        <v>4.1851000000000003</v>
      </c>
      <c r="AS103" s="7">
        <v>99.88</v>
      </c>
      <c r="AT103" s="7"/>
      <c r="AU103" s="5">
        <v>20839.155809899999</v>
      </c>
      <c r="AV103" s="5">
        <v>19001.271247400007</v>
      </c>
      <c r="AW103" s="5">
        <v>8953.1039426999978</v>
      </c>
      <c r="AX103" s="5">
        <v>14892.38091641</v>
      </c>
      <c r="AY103" s="5">
        <v>6869.5855985099997</v>
      </c>
      <c r="AZ103" s="5">
        <v>35615.086485079999</v>
      </c>
      <c r="BA103" s="5">
        <v>9150.64</v>
      </c>
      <c r="BB103" s="35">
        <f t="shared" si="55"/>
        <v>-17734.161999999989</v>
      </c>
      <c r="BC103" s="23">
        <f t="shared" si="80"/>
        <v>-6.0112454616680733</v>
      </c>
      <c r="BD103" s="35">
        <f t="shared" si="56"/>
        <v>20790.568669387401</v>
      </c>
      <c r="BE103" s="35">
        <f t="shared" si="57"/>
        <v>18956.969191959892</v>
      </c>
      <c r="BF103" s="35">
        <f t="shared" si="58"/>
        <v>8932.2295021393493</v>
      </c>
      <c r="BG103" s="35">
        <f t="shared" si="59"/>
        <v>14857.65886669007</v>
      </c>
      <c r="BH103" s="35">
        <f t="shared" si="60"/>
        <v>6853.5689458306451</v>
      </c>
      <c r="BI103" s="35">
        <f t="shared" si="61"/>
        <v>35532.048802210105</v>
      </c>
      <c r="BJ103" s="35">
        <f t="shared" si="62"/>
        <v>9129.30499797228</v>
      </c>
      <c r="BK103" s="35">
        <f t="shared" si="63"/>
        <v>-17692.814249216455</v>
      </c>
      <c r="BM103" s="7">
        <v>0.18076801901119263</v>
      </c>
      <c r="BN103" s="33">
        <v>262008.755</v>
      </c>
      <c r="BO103" s="33">
        <v>1449419.85</v>
      </c>
      <c r="BP103" s="5">
        <v>2359101.968539</v>
      </c>
      <c r="BQ103" s="5">
        <v>138570.28458099999</v>
      </c>
      <c r="BR103" s="5">
        <v>1425952.6512499999</v>
      </c>
      <c r="BS103" s="35">
        <f t="shared" si="68"/>
        <v>257766.63597022052</v>
      </c>
      <c r="BT103" s="35">
        <f t="shared" si="69"/>
        <v>1168186.0152797794</v>
      </c>
      <c r="BU103" s="5">
        <v>794579.03270800016</v>
      </c>
      <c r="BV103" s="5">
        <v>251802.89997299999</v>
      </c>
      <c r="BW103" s="5">
        <v>87041.904964000001</v>
      </c>
      <c r="BX103" s="5">
        <v>1679337.1750379999</v>
      </c>
      <c r="BY103" s="5">
        <v>340919.98856400023</v>
      </c>
      <c r="BZ103" s="35">
        <f t="shared" si="70"/>
        <v>2353601.6488583684</v>
      </c>
      <c r="CA103" s="35">
        <f t="shared" si="71"/>
        <v>138247.20364868079</v>
      </c>
      <c r="CB103" s="35">
        <f t="shared" si="72"/>
        <v>1422627.9982524116</v>
      </c>
      <c r="CC103" s="35">
        <f t="shared" si="73"/>
        <v>257165.64503394684</v>
      </c>
      <c r="CD103" s="35">
        <f t="shared" si="74"/>
        <v>1165462.3532184649</v>
      </c>
      <c r="CE103" s="35">
        <f t="shared" si="75"/>
        <v>792726.44695727574</v>
      </c>
      <c r="CF103" s="35">
        <f t="shared" si="76"/>
        <v>251215.81367286036</v>
      </c>
      <c r="CG103" s="35">
        <f t="shared" si="77"/>
        <v>86838.964052883006</v>
      </c>
      <c r="CH103" s="35">
        <f t="shared" si="78"/>
        <v>1675421.7481351097</v>
      </c>
      <c r="CI103" s="35">
        <f t="shared" si="79"/>
        <v>340125.1229975149</v>
      </c>
      <c r="CK103" s="9">
        <v>196.54935</v>
      </c>
      <c r="CL103" s="9">
        <v>173.05285000000001</v>
      </c>
      <c r="CM103" s="9">
        <v>96.269000000000005</v>
      </c>
      <c r="CN103" s="9">
        <v>0.36</v>
      </c>
      <c r="CO103" s="9">
        <v>97.725999999999999</v>
      </c>
      <c r="CP103" s="9">
        <v>88.608385331292595</v>
      </c>
      <c r="CQ103" s="9">
        <v>33.183</v>
      </c>
      <c r="CR103" s="9">
        <v>33.840000000000003</v>
      </c>
    </row>
    <row r="104" spans="1:96">
      <c r="A104" s="1">
        <v>42522</v>
      </c>
      <c r="B104" s="5">
        <v>166337.239</v>
      </c>
      <c r="C104" s="5">
        <v>37212.826999999997</v>
      </c>
      <c r="D104" s="5">
        <v>84200.554999999993</v>
      </c>
      <c r="E104" s="35">
        <f t="shared" si="44"/>
        <v>-300.81499999997322</v>
      </c>
      <c r="F104" s="5">
        <v>199691.4</v>
      </c>
      <c r="G104" s="5">
        <v>183403.152</v>
      </c>
      <c r="H104" s="5">
        <v>303738.054</v>
      </c>
      <c r="I104" s="5">
        <v>163473.82999999999</v>
      </c>
      <c r="J104" s="5">
        <v>36916.123</v>
      </c>
      <c r="K104" s="5">
        <v>82264.876999999993</v>
      </c>
      <c r="L104" s="35">
        <f t="shared" si="45"/>
        <v>-1284.9200000000128</v>
      </c>
      <c r="M104" s="5">
        <v>199813.09</v>
      </c>
      <c r="N104" s="5">
        <v>180167.829</v>
      </c>
      <c r="O104" s="5">
        <v>301015.17099999997</v>
      </c>
      <c r="P104" s="23">
        <f t="shared" si="46"/>
        <v>101.75160085256461</v>
      </c>
      <c r="Q104" s="23">
        <f t="shared" si="47"/>
        <v>100.80372470316019</v>
      </c>
      <c r="R104" s="23">
        <f t="shared" si="48"/>
        <v>102.35298230616694</v>
      </c>
      <c r="S104" s="23">
        <f t="shared" si="49"/>
        <v>99.939098084114505</v>
      </c>
      <c r="T104" s="23">
        <f t="shared" si="50"/>
        <v>101.79572736040461</v>
      </c>
      <c r="U104" s="23">
        <f t="shared" si="51"/>
        <v>100.90456670039399</v>
      </c>
      <c r="V104" s="9"/>
      <c r="W104" s="9">
        <v>8178.2994732448824</v>
      </c>
      <c r="X104" s="5">
        <v>8327</v>
      </c>
      <c r="Y104" s="5"/>
      <c r="Z104" s="9">
        <v>114.6</v>
      </c>
      <c r="AA104" s="9">
        <v>93.09999999999998</v>
      </c>
      <c r="AB104" s="9">
        <v>106.3</v>
      </c>
      <c r="AC104" s="9">
        <v>106.86666666666667</v>
      </c>
      <c r="AD104" s="23">
        <f t="shared" si="52"/>
        <v>97.671851851851855</v>
      </c>
      <c r="AE104" s="23"/>
      <c r="AF104" s="30">
        <v>114</v>
      </c>
      <c r="AG104" s="40">
        <v>112.51413319531717</v>
      </c>
      <c r="AH104" s="30">
        <f t="shared" si="53"/>
        <v>122.94346721873126</v>
      </c>
      <c r="AI104" s="30">
        <f t="shared" si="64"/>
        <v>1.9572953736654686</v>
      </c>
      <c r="AJ104" s="30">
        <f t="shared" si="65"/>
        <v>1.7204301075268802</v>
      </c>
      <c r="AK104" s="30">
        <f t="shared" si="66"/>
        <v>-0.85710521571509712</v>
      </c>
      <c r="AL104" s="30">
        <f t="shared" si="67"/>
        <v>1.0939704818536855</v>
      </c>
      <c r="AM104" s="30"/>
      <c r="AN104" s="7">
        <v>3.25</v>
      </c>
      <c r="AO104" s="7">
        <v>3.1330666666666667</v>
      </c>
      <c r="AP104" s="7">
        <v>4.5649000000000006</v>
      </c>
      <c r="AQ104" s="37">
        <f t="shared" si="54"/>
        <v>1.3149000000000006</v>
      </c>
      <c r="AR104" s="99">
        <v>4.0050999999999997</v>
      </c>
      <c r="AS104" s="7">
        <v>102.55666666666667</v>
      </c>
      <c r="AT104" s="7"/>
      <c r="AU104" s="5">
        <v>9775.0463461300023</v>
      </c>
      <c r="AV104" s="5">
        <v>26824.236930499988</v>
      </c>
      <c r="AW104" s="5">
        <v>10898.885723370004</v>
      </c>
      <c r="AX104" s="5">
        <v>11474.97951315</v>
      </c>
      <c r="AY104" s="5">
        <v>5669.3603573400014</v>
      </c>
      <c r="AZ104" s="5">
        <v>34932.607129509997</v>
      </c>
      <c r="BA104" s="5">
        <v>10439.677</v>
      </c>
      <c r="BB104" s="35">
        <f t="shared" si="55"/>
        <v>-15018.455000000005</v>
      </c>
      <c r="BC104" s="23">
        <f t="shared" si="80"/>
        <v>-4.9445417859956411</v>
      </c>
      <c r="BD104" s="35">
        <f t="shared" si="56"/>
        <v>9687.4171960463264</v>
      </c>
      <c r="BE104" s="35">
        <f t="shared" si="57"/>
        <v>26583.769008340882</v>
      </c>
      <c r="BF104" s="35">
        <f t="shared" si="58"/>
        <v>10801.181829293211</v>
      </c>
      <c r="BG104" s="35">
        <f t="shared" si="59"/>
        <v>11372.111182263465</v>
      </c>
      <c r="BH104" s="35">
        <f t="shared" si="60"/>
        <v>5618.5369431033541</v>
      </c>
      <c r="BI104" s="35">
        <f t="shared" si="61"/>
        <v>34619.451102973326</v>
      </c>
      <c r="BJ104" s="35">
        <f t="shared" si="62"/>
        <v>10346.089717621509</v>
      </c>
      <c r="BK104" s="35">
        <f t="shared" si="63"/>
        <v>-14883.820912281228</v>
      </c>
      <c r="BM104" s="7">
        <v>0.17909326669194056</v>
      </c>
      <c r="BN104" s="33">
        <v>262397.18300000002</v>
      </c>
      <c r="BO104" s="33">
        <v>1465142.648</v>
      </c>
      <c r="BP104" s="5">
        <v>2396015.0065959999</v>
      </c>
      <c r="BQ104" s="5">
        <v>139293.558586</v>
      </c>
      <c r="BR104" s="5">
        <v>1441987.632892</v>
      </c>
      <c r="BS104" s="35">
        <f t="shared" si="68"/>
        <v>258250.27570400704</v>
      </c>
      <c r="BT104" s="35">
        <f t="shared" si="69"/>
        <v>1183737.3571879929</v>
      </c>
      <c r="BU104" s="5">
        <v>814733.81511799991</v>
      </c>
      <c r="BV104" s="5">
        <v>259251.97367899999</v>
      </c>
      <c r="BW104" s="5">
        <v>88125.984366999997</v>
      </c>
      <c r="BX104" s="5">
        <v>1687235.084361</v>
      </c>
      <c r="BY104" s="5">
        <v>361401.96418899996</v>
      </c>
      <c r="BZ104" s="35">
        <f t="shared" si="70"/>
        <v>2374535.7469402272</v>
      </c>
      <c r="CA104" s="35">
        <f t="shared" si="71"/>
        <v>138044.85083374934</v>
      </c>
      <c r="CB104" s="35">
        <f t="shared" si="72"/>
        <v>1429060.8245447923</v>
      </c>
      <c r="CC104" s="35">
        <f t="shared" si="73"/>
        <v>255935.17136920497</v>
      </c>
      <c r="CD104" s="35">
        <f t="shared" si="74"/>
        <v>1173125.6531755871</v>
      </c>
      <c r="CE104" s="35">
        <f t="shared" si="75"/>
        <v>807430.07156168565</v>
      </c>
      <c r="CF104" s="35">
        <f t="shared" si="76"/>
        <v>256927.88954614056</v>
      </c>
      <c r="CG104" s="35">
        <f t="shared" si="77"/>
        <v>87335.972244609919</v>
      </c>
      <c r="CH104" s="35">
        <f t="shared" si="78"/>
        <v>1672109.7364906599</v>
      </c>
      <c r="CI104" s="35">
        <f t="shared" si="79"/>
        <v>358162.1486588167</v>
      </c>
      <c r="CK104" s="9">
        <v>198.80110999999999</v>
      </c>
      <c r="CL104" s="9">
        <v>174.46639999999999</v>
      </c>
      <c r="CM104" s="9">
        <v>97.28</v>
      </c>
      <c r="CN104" s="9">
        <v>0.37</v>
      </c>
      <c r="CO104" s="9">
        <v>98.262</v>
      </c>
      <c r="CP104" s="9">
        <v>100.42844405762099</v>
      </c>
      <c r="CQ104" s="9">
        <v>45.406999999999996</v>
      </c>
      <c r="CR104" s="9">
        <v>45.57</v>
      </c>
    </row>
    <row r="105" spans="1:96">
      <c r="A105" s="1">
        <v>42614</v>
      </c>
      <c r="B105" s="5">
        <v>178504.90900000001</v>
      </c>
      <c r="C105" s="5">
        <v>37094.947999999997</v>
      </c>
      <c r="D105" s="5">
        <v>79108.236000000004</v>
      </c>
      <c r="E105" s="35">
        <f t="shared" si="44"/>
        <v>-972.94899999999325</v>
      </c>
      <c r="F105" s="5">
        <v>209548.92499999999</v>
      </c>
      <c r="G105" s="5">
        <v>186547.141</v>
      </c>
      <c r="H105" s="5">
        <v>316736.92800000001</v>
      </c>
      <c r="I105" s="5">
        <v>174771.49400000001</v>
      </c>
      <c r="J105" s="5">
        <v>36718.021999999997</v>
      </c>
      <c r="K105" s="5">
        <v>77890.91</v>
      </c>
      <c r="L105" s="35">
        <f t="shared" si="45"/>
        <v>-3148.9970000000321</v>
      </c>
      <c r="M105" s="5">
        <v>209053.98300000001</v>
      </c>
      <c r="N105" s="5">
        <v>183775.09599999999</v>
      </c>
      <c r="O105" s="5">
        <v>311510.31599999999</v>
      </c>
      <c r="P105" s="23">
        <f t="shared" si="46"/>
        <v>102.13616930001182</v>
      </c>
      <c r="Q105" s="23">
        <f t="shared" si="47"/>
        <v>101.02654222495973</v>
      </c>
      <c r="R105" s="23">
        <f t="shared" si="48"/>
        <v>101.56286015916362</v>
      </c>
      <c r="S105" s="23">
        <f t="shared" si="49"/>
        <v>100.23675320264047</v>
      </c>
      <c r="T105" s="23">
        <f t="shared" si="50"/>
        <v>101.50838990719396</v>
      </c>
      <c r="U105" s="23">
        <f t="shared" si="51"/>
        <v>101.67782950725781</v>
      </c>
      <c r="V105" s="9"/>
      <c r="W105" s="9">
        <v>8316.3380831740196</v>
      </c>
      <c r="X105" s="5">
        <v>8257</v>
      </c>
      <c r="Y105" s="5"/>
      <c r="Z105" s="9">
        <v>115.3</v>
      </c>
      <c r="AA105" s="9">
        <v>94.966666666666683</v>
      </c>
      <c r="AB105" s="9">
        <v>106.3</v>
      </c>
      <c r="AC105" s="9">
        <v>106.93333333333334</v>
      </c>
      <c r="AD105" s="23">
        <f t="shared" si="52"/>
        <v>98.898518518518529</v>
      </c>
      <c r="AE105" s="23"/>
      <c r="AF105" s="30">
        <v>114.6</v>
      </c>
      <c r="AG105" s="40">
        <v>113.30719025678336</v>
      </c>
      <c r="AH105" s="30">
        <f t="shared" si="53"/>
        <v>123.27123897286654</v>
      </c>
      <c r="AI105" s="30">
        <f t="shared" si="64"/>
        <v>1.3181019332161759</v>
      </c>
      <c r="AJ105" s="30">
        <f t="shared" si="65"/>
        <v>1.6384683882457729</v>
      </c>
      <c r="AK105" s="30">
        <f t="shared" si="66"/>
        <v>-0.95293272618854008</v>
      </c>
      <c r="AL105" s="30">
        <f t="shared" si="67"/>
        <v>0.63256627115894304</v>
      </c>
      <c r="AM105" s="30"/>
      <c r="AN105" s="7">
        <v>3</v>
      </c>
      <c r="AO105" s="7">
        <v>2.9263999999999997</v>
      </c>
      <c r="AP105" s="7">
        <v>4.4851666666666672</v>
      </c>
      <c r="AQ105" s="37">
        <f t="shared" si="54"/>
        <v>1.4851666666666672</v>
      </c>
      <c r="AR105" s="99">
        <v>4.0472999999999999</v>
      </c>
      <c r="AS105" s="7">
        <v>101.27</v>
      </c>
      <c r="AT105" s="7"/>
      <c r="AU105" s="5">
        <v>22548.762836820002</v>
      </c>
      <c r="AV105" s="5">
        <v>21587.352194650004</v>
      </c>
      <c r="AW105" s="5">
        <v>12158.803968530005</v>
      </c>
      <c r="AX105" s="5">
        <v>9523.4869591699953</v>
      </c>
      <c r="AY105" s="5">
        <v>7588.7086367399997</v>
      </c>
      <c r="AZ105" s="5">
        <v>33601.311404090018</v>
      </c>
      <c r="BA105" s="5">
        <v>7379.7030000000013</v>
      </c>
      <c r="BB105" s="35">
        <f t="shared" si="55"/>
        <v>-1798.2910000000047</v>
      </c>
      <c r="BC105" s="23">
        <f t="shared" si="80"/>
        <v>-0.56775539604905323</v>
      </c>
      <c r="BD105" s="35">
        <f t="shared" si="56"/>
        <v>22176.676022780815</v>
      </c>
      <c r="BE105" s="35">
        <f t="shared" si="57"/>
        <v>21231.130030277731</v>
      </c>
      <c r="BF105" s="35">
        <f t="shared" si="58"/>
        <v>11958.16632539555</v>
      </c>
      <c r="BG105" s="35">
        <f t="shared" si="59"/>
        <v>9366.33581314814</v>
      </c>
      <c r="BH105" s="35">
        <f t="shared" si="60"/>
        <v>7463.4840982697351</v>
      </c>
      <c r="BI105" s="35">
        <f t="shared" si="61"/>
        <v>33046.84174212387</v>
      </c>
      <c r="BJ105" s="35">
        <f t="shared" si="62"/>
        <v>7257.9273532518073</v>
      </c>
      <c r="BK105" s="35">
        <f t="shared" si="63"/>
        <v>-1768.6166283394505</v>
      </c>
      <c r="BM105" s="7">
        <v>0.17729843466915288</v>
      </c>
      <c r="BN105" s="33">
        <v>263070.03599999996</v>
      </c>
      <c r="BO105" s="33">
        <v>1483769.648</v>
      </c>
      <c r="BP105" s="5">
        <v>2382490.4900930002</v>
      </c>
      <c r="BQ105" s="5">
        <v>134750.74535900002</v>
      </c>
      <c r="BR105" s="5">
        <v>1460784.5627669999</v>
      </c>
      <c r="BS105" s="35">
        <f t="shared" si="68"/>
        <v>258994.81636745197</v>
      </c>
      <c r="BT105" s="35">
        <f t="shared" si="69"/>
        <v>1201789.7463995479</v>
      </c>
      <c r="BU105" s="5">
        <v>786955.18196700048</v>
      </c>
      <c r="BV105" s="5">
        <v>263425.50667899998</v>
      </c>
      <c r="BW105" s="5">
        <v>86845.355731999996</v>
      </c>
      <c r="BX105" s="5">
        <v>1688902.3889969999</v>
      </c>
      <c r="BY105" s="5">
        <v>343317.23868500046</v>
      </c>
      <c r="BZ105" s="35">
        <f t="shared" si="70"/>
        <v>2343175.9918940212</v>
      </c>
      <c r="CA105" s="35">
        <f t="shared" si="71"/>
        <v>132527.16547158538</v>
      </c>
      <c r="CB105" s="35">
        <f t="shared" si="72"/>
        <v>1436679.5296930769</v>
      </c>
      <c r="CC105" s="35">
        <f t="shared" si="73"/>
        <v>254721.03173579721</v>
      </c>
      <c r="CD105" s="35">
        <f t="shared" si="74"/>
        <v>1181958.4979572794</v>
      </c>
      <c r="CE105" s="35">
        <f t="shared" si="75"/>
        <v>773969.29672935954</v>
      </c>
      <c r="CF105" s="35">
        <f t="shared" si="76"/>
        <v>259078.60932475605</v>
      </c>
      <c r="CG105" s="35">
        <f t="shared" si="77"/>
        <v>85412.283240960533</v>
      </c>
      <c r="CH105" s="35">
        <f t="shared" si="78"/>
        <v>1661033.0857588232</v>
      </c>
      <c r="CI105" s="35">
        <f t="shared" si="79"/>
        <v>337652.01356948155</v>
      </c>
      <c r="CK105" s="9">
        <v>200.77105</v>
      </c>
      <c r="CL105" s="9">
        <v>176.03630999999999</v>
      </c>
      <c r="CM105" s="9">
        <v>97.796999999999997</v>
      </c>
      <c r="CN105" s="9">
        <v>0.39</v>
      </c>
      <c r="CO105" s="9">
        <v>98.688999999999993</v>
      </c>
      <c r="CP105" s="9">
        <v>103.04110173321899</v>
      </c>
      <c r="CQ105" s="9">
        <v>44.85</v>
      </c>
      <c r="CR105" s="9">
        <v>45.8</v>
      </c>
    </row>
    <row r="106" spans="1:96">
      <c r="A106" s="1">
        <v>42705</v>
      </c>
      <c r="B106" s="5">
        <v>175358.38699999999</v>
      </c>
      <c r="C106" s="5">
        <v>48789.565999999999</v>
      </c>
      <c r="D106" s="5">
        <v>78334.695999999996</v>
      </c>
      <c r="E106" s="35">
        <f t="shared" si="44"/>
        <v>5573.8759999999893</v>
      </c>
      <c r="F106" s="5">
        <v>228227.05300000001</v>
      </c>
      <c r="G106" s="5">
        <v>202077.3</v>
      </c>
      <c r="H106" s="5">
        <v>334206.27799999999</v>
      </c>
      <c r="I106" s="5">
        <v>171403.96599999999</v>
      </c>
      <c r="J106" s="5">
        <v>48367.288999999997</v>
      </c>
      <c r="K106" s="5">
        <v>76998.796000000002</v>
      </c>
      <c r="L106" s="35">
        <f t="shared" si="45"/>
        <v>2212.2000000000407</v>
      </c>
      <c r="M106" s="5">
        <v>220354.26500000001</v>
      </c>
      <c r="N106" s="5">
        <v>196878.1</v>
      </c>
      <c r="O106" s="5">
        <v>322458.41600000003</v>
      </c>
      <c r="P106" s="23">
        <f t="shared" si="46"/>
        <v>102.30707672190036</v>
      </c>
      <c r="Q106" s="23">
        <f t="shared" si="47"/>
        <v>100.87306319773266</v>
      </c>
      <c r="R106" s="23">
        <f t="shared" si="48"/>
        <v>101.73496219343481</v>
      </c>
      <c r="S106" s="23">
        <f t="shared" si="49"/>
        <v>103.57278675772396</v>
      </c>
      <c r="T106" s="23">
        <f t="shared" si="50"/>
        <v>102.64082190959786</v>
      </c>
      <c r="U106" s="23">
        <f t="shared" si="51"/>
        <v>103.64321767306576</v>
      </c>
      <c r="V106" s="9"/>
      <c r="W106" s="9">
        <v>8630.9104646263022</v>
      </c>
      <c r="X106" s="5">
        <v>8385</v>
      </c>
      <c r="Y106" s="5"/>
      <c r="Z106" s="9">
        <v>116.4</v>
      </c>
      <c r="AA106" s="9">
        <v>103</v>
      </c>
      <c r="AB106" s="9">
        <v>106.3</v>
      </c>
      <c r="AC106" s="9">
        <v>107.06666666666666</v>
      </c>
      <c r="AD106" s="23">
        <f t="shared" si="52"/>
        <v>104.17074074074074</v>
      </c>
      <c r="AE106" s="23"/>
      <c r="AF106" s="30">
        <v>115.2</v>
      </c>
      <c r="AG106" s="40">
        <v>113.96621598504096</v>
      </c>
      <c r="AH106" s="30">
        <f t="shared" si="53"/>
        <v>126.13513605983613</v>
      </c>
      <c r="AI106" s="30">
        <f t="shared" si="64"/>
        <v>1.5706806282722585</v>
      </c>
      <c r="AJ106" s="30">
        <f t="shared" si="65"/>
        <v>1.6297608503100136</v>
      </c>
      <c r="AK106" s="30">
        <f t="shared" si="66"/>
        <v>-0.3761124778873115</v>
      </c>
      <c r="AL106" s="30">
        <f t="shared" si="67"/>
        <v>0.31703225584955641</v>
      </c>
      <c r="AM106" s="30"/>
      <c r="AN106" s="7">
        <v>3</v>
      </c>
      <c r="AO106" s="7">
        <v>2.9207666666666667</v>
      </c>
      <c r="AP106" s="7">
        <v>4.5022333333333338</v>
      </c>
      <c r="AQ106" s="37">
        <f t="shared" si="54"/>
        <v>1.5022333333333338</v>
      </c>
      <c r="AR106" s="99">
        <v>4.3212999999999999</v>
      </c>
      <c r="AS106" s="7">
        <v>97.456666666666663</v>
      </c>
      <c r="AT106" s="7"/>
      <c r="AU106" s="5">
        <v>15815.211361269981</v>
      </c>
      <c r="AV106" s="5">
        <v>32952.303513890009</v>
      </c>
      <c r="AW106" s="5">
        <v>11066.966124840008</v>
      </c>
      <c r="AX106" s="5">
        <v>9827.8912837903499</v>
      </c>
      <c r="AY106" s="5">
        <v>6351.8672066000054</v>
      </c>
      <c r="AZ106" s="5">
        <v>33825.395509609625</v>
      </c>
      <c r="BA106" s="5">
        <v>13678.448999999997</v>
      </c>
      <c r="BB106" s="35">
        <f t="shared" si="55"/>
        <v>-3849.1219999999776</v>
      </c>
      <c r="BC106" s="23">
        <f t="shared" si="80"/>
        <v>-1.1517204353653638</v>
      </c>
      <c r="BD106" s="35">
        <f t="shared" si="56"/>
        <v>15259.282484993664</v>
      </c>
      <c r="BE106" s="35">
        <f t="shared" si="57"/>
        <v>31793.979629072703</v>
      </c>
      <c r="BF106" s="35">
        <f t="shared" si="58"/>
        <v>10677.945333335623</v>
      </c>
      <c r="BG106" s="35">
        <f t="shared" si="59"/>
        <v>9482.4258687062829</v>
      </c>
      <c r="BH106" s="35">
        <f t="shared" si="60"/>
        <v>6128.5893560700342</v>
      </c>
      <c r="BI106" s="35">
        <f t="shared" si="61"/>
        <v>32636.381105331104</v>
      </c>
      <c r="BJ106" s="35">
        <f t="shared" si="62"/>
        <v>13197.630589922024</v>
      </c>
      <c r="BK106" s="35">
        <f t="shared" si="63"/>
        <v>-3713.819472627456</v>
      </c>
      <c r="BM106" s="7">
        <v>0.17442833538710864</v>
      </c>
      <c r="BN106" s="33">
        <v>265380.19200000004</v>
      </c>
      <c r="BO106" s="33">
        <v>1521428.2209999999</v>
      </c>
      <c r="BP106" s="5">
        <v>2441055.337849</v>
      </c>
      <c r="BQ106" s="5">
        <v>147465.76764000001</v>
      </c>
      <c r="BR106" s="5">
        <v>1498474.868609</v>
      </c>
      <c r="BS106" s="35">
        <f t="shared" si="68"/>
        <v>261376.47695088421</v>
      </c>
      <c r="BT106" s="35">
        <f t="shared" si="69"/>
        <v>1237098.3916581157</v>
      </c>
      <c r="BU106" s="5">
        <v>795114.7015999998</v>
      </c>
      <c r="BV106" s="5">
        <v>267672.44806999998</v>
      </c>
      <c r="BW106" s="5">
        <v>89440.964777999994</v>
      </c>
      <c r="BX106" s="5">
        <v>1711095.767188</v>
      </c>
      <c r="BY106" s="5">
        <v>372846.15781300003</v>
      </c>
      <c r="BZ106" s="35">
        <f t="shared" si="70"/>
        <v>2355248.5079623</v>
      </c>
      <c r="CA106" s="35">
        <f t="shared" si="71"/>
        <v>142282.12028805297</v>
      </c>
      <c r="CB106" s="35">
        <f t="shared" si="72"/>
        <v>1445801.1843435999</v>
      </c>
      <c r="CC106" s="35">
        <f t="shared" si="73"/>
        <v>252188.69388576431</v>
      </c>
      <c r="CD106" s="35">
        <f t="shared" si="74"/>
        <v>1193612.4904578354</v>
      </c>
      <c r="CE106" s="35">
        <f t="shared" si="75"/>
        <v>767165.20333064685</v>
      </c>
      <c r="CF106" s="35">
        <f t="shared" si="76"/>
        <v>258263.351987345</v>
      </c>
      <c r="CG106" s="35">
        <f t="shared" si="77"/>
        <v>86296.978023332267</v>
      </c>
      <c r="CH106" s="35">
        <f t="shared" si="78"/>
        <v>1650948.1330322206</v>
      </c>
      <c r="CI106" s="35">
        <f t="shared" si="79"/>
        <v>359740.0449194017</v>
      </c>
      <c r="CK106" s="9">
        <v>202.03514999999999</v>
      </c>
      <c r="CL106" s="9">
        <v>177.52960999999999</v>
      </c>
      <c r="CM106" s="9">
        <v>98.46</v>
      </c>
      <c r="CN106" s="9">
        <v>0.45</v>
      </c>
      <c r="CO106" s="9">
        <v>99.028999999999996</v>
      </c>
      <c r="CP106" s="9">
        <v>107.92206887786701</v>
      </c>
      <c r="CQ106" s="9">
        <v>49.137</v>
      </c>
      <c r="CR106" s="9">
        <v>49.05</v>
      </c>
    </row>
    <row r="107" spans="1:96">
      <c r="A107" s="1">
        <v>42795</v>
      </c>
      <c r="B107" s="5">
        <v>182570.74400000001</v>
      </c>
      <c r="C107" s="5">
        <v>37063.036999999997</v>
      </c>
      <c r="D107" s="5">
        <v>86106.009000000005</v>
      </c>
      <c r="E107" s="35">
        <f t="shared" si="44"/>
        <v>3661.4700000000012</v>
      </c>
      <c r="F107" s="5">
        <v>231567.02799999999</v>
      </c>
      <c r="G107" s="5">
        <v>212255.49900000001</v>
      </c>
      <c r="H107" s="5">
        <v>328712.78899999999</v>
      </c>
      <c r="I107" s="5">
        <v>173330.08900000001</v>
      </c>
      <c r="J107" s="5">
        <v>36245.1</v>
      </c>
      <c r="K107" s="5">
        <v>82183.122000000003</v>
      </c>
      <c r="L107" s="35">
        <f t="shared" si="45"/>
        <v>1984.560999999987</v>
      </c>
      <c r="M107" s="5">
        <v>218683.17800000001</v>
      </c>
      <c r="N107" s="5">
        <v>201681.72099999999</v>
      </c>
      <c r="O107" s="5">
        <v>310744.32900000003</v>
      </c>
      <c r="P107" s="23">
        <f t="shared" si="46"/>
        <v>105.33124690197326</v>
      </c>
      <c r="Q107" s="23">
        <f t="shared" si="47"/>
        <v>102.256682972319</v>
      </c>
      <c r="R107" s="23">
        <f t="shared" si="48"/>
        <v>104.77334871751405</v>
      </c>
      <c r="S107" s="23">
        <f t="shared" si="49"/>
        <v>105.89155970652666</v>
      </c>
      <c r="T107" s="23">
        <f t="shared" si="50"/>
        <v>105.24280432930261</v>
      </c>
      <c r="U107" s="23">
        <f t="shared" si="51"/>
        <v>105.78239353806515</v>
      </c>
      <c r="V107" s="9"/>
      <c r="W107" s="9">
        <v>8614.92291953524</v>
      </c>
      <c r="X107" s="5">
        <v>8459</v>
      </c>
      <c r="Y107" s="5"/>
      <c r="Z107" s="9">
        <v>119</v>
      </c>
      <c r="AA107" s="9">
        <v>121.36666666666667</v>
      </c>
      <c r="AB107" s="9">
        <v>106.3</v>
      </c>
      <c r="AC107" s="9">
        <v>107.06666666666666</v>
      </c>
      <c r="AD107" s="23">
        <f t="shared" si="52"/>
        <v>116.21111111111114</v>
      </c>
      <c r="AE107" s="23"/>
      <c r="AF107" s="30">
        <v>116</v>
      </c>
      <c r="AG107" s="40">
        <v>114.4553742024911</v>
      </c>
      <c r="AH107" s="30">
        <f t="shared" si="53"/>
        <v>137.1785031900356</v>
      </c>
      <c r="AI107" s="30">
        <f t="shared" si="64"/>
        <v>4.1119860017497789</v>
      </c>
      <c r="AJ107" s="30">
        <f t="shared" si="65"/>
        <v>1.7621145374449299</v>
      </c>
      <c r="AK107" s="30">
        <f t="shared" si="66"/>
        <v>1.7772689738007696</v>
      </c>
      <c r="AL107" s="30">
        <f t="shared" si="67"/>
        <v>0.57260249050407941</v>
      </c>
      <c r="AM107" s="30"/>
      <c r="AN107" s="7">
        <v>3</v>
      </c>
      <c r="AO107" s="7">
        <v>2.9245333333333341</v>
      </c>
      <c r="AP107" s="7">
        <v>4.5884641975308647</v>
      </c>
      <c r="AQ107" s="37">
        <f t="shared" si="54"/>
        <v>1.5884641975308647</v>
      </c>
      <c r="AR107" s="99">
        <v>4.4431000000000003</v>
      </c>
      <c r="AS107" s="7">
        <v>95.346666666666678</v>
      </c>
      <c r="AT107" s="7"/>
      <c r="AU107" s="5">
        <v>17324.938844259999</v>
      </c>
      <c r="AV107" s="5">
        <v>20297.112331610002</v>
      </c>
      <c r="AW107" s="5">
        <v>9022.8488241300001</v>
      </c>
      <c r="AX107" s="5">
        <v>14338.90307846</v>
      </c>
      <c r="AY107" s="5">
        <v>7198.6365838899992</v>
      </c>
      <c r="AZ107" s="5">
        <v>36020.960337649994</v>
      </c>
      <c r="BA107" s="5">
        <v>9305.1849999999995</v>
      </c>
      <c r="BB107" s="35">
        <f t="shared" si="55"/>
        <v>-20218.784999999989</v>
      </c>
      <c r="BC107" s="23">
        <f t="shared" si="80"/>
        <v>-6.1508969765091761</v>
      </c>
      <c r="BD107" s="35">
        <f t="shared" si="56"/>
        <v>16377.903982694175</v>
      </c>
      <c r="BE107" s="35">
        <f t="shared" si="57"/>
        <v>19187.609253997649</v>
      </c>
      <c r="BF107" s="35">
        <f t="shared" si="58"/>
        <v>8529.6319381194407</v>
      </c>
      <c r="BG107" s="35">
        <f t="shared" si="59"/>
        <v>13555.094188051467</v>
      </c>
      <c r="BH107" s="35">
        <f t="shared" si="60"/>
        <v>6805.1367936759843</v>
      </c>
      <c r="BI107" s="35">
        <f t="shared" si="61"/>
        <v>34051.942986795882</v>
      </c>
      <c r="BJ107" s="35">
        <f t="shared" si="62"/>
        <v>8796.5347434226715</v>
      </c>
      <c r="BK107" s="35">
        <f t="shared" si="63"/>
        <v>-19113.563537134738</v>
      </c>
      <c r="BM107" s="7">
        <v>0.17188381988642892</v>
      </c>
      <c r="BN107" s="33">
        <v>263997.67800000001</v>
      </c>
      <c r="BO107" s="33">
        <v>1535907.6740000001</v>
      </c>
      <c r="BP107" s="5">
        <v>2506060.5087049999</v>
      </c>
      <c r="BQ107" s="5">
        <v>185806.240028</v>
      </c>
      <c r="BR107" s="5">
        <v>1513654.387778</v>
      </c>
      <c r="BS107" s="35">
        <f t="shared" si="68"/>
        <v>260172.69815913658</v>
      </c>
      <c r="BT107" s="35">
        <f t="shared" si="69"/>
        <v>1253481.6896188634</v>
      </c>
      <c r="BU107" s="5">
        <v>806599.88089899998</v>
      </c>
      <c r="BV107" s="5">
        <v>269088.05335499998</v>
      </c>
      <c r="BW107" s="5">
        <v>112581.59352200001</v>
      </c>
      <c r="BX107" s="5">
        <v>1737462.788557</v>
      </c>
      <c r="BY107" s="5">
        <v>386928.07327099983</v>
      </c>
      <c r="BZ107" s="35">
        <f t="shared" si="70"/>
        <v>2369071.4729414862</v>
      </c>
      <c r="CA107" s="35">
        <f t="shared" si="71"/>
        <v>175649.49498059784</v>
      </c>
      <c r="CB107" s="35">
        <f t="shared" si="72"/>
        <v>1430913.3468730981</v>
      </c>
      <c r="CC107" s="35">
        <f t="shared" si="73"/>
        <v>245950.85198702276</v>
      </c>
      <c r="CD107" s="35">
        <f t="shared" si="74"/>
        <v>1184962.4948860754</v>
      </c>
      <c r="CE107" s="35">
        <f t="shared" si="75"/>
        <v>762508.63108779059</v>
      </c>
      <c r="CF107" s="35">
        <f t="shared" si="76"/>
        <v>254378.86623180847</v>
      </c>
      <c r="CG107" s="35">
        <f t="shared" si="77"/>
        <v>106427.53463645934</v>
      </c>
      <c r="CH107" s="35">
        <f t="shared" si="78"/>
        <v>1642487.6866978665</v>
      </c>
      <c r="CI107" s="35">
        <f t="shared" si="79"/>
        <v>365777.38537535182</v>
      </c>
      <c r="CK107" s="9">
        <v>206.53449000000001</v>
      </c>
      <c r="CL107" s="9">
        <v>179.14286999999999</v>
      </c>
      <c r="CM107" s="9">
        <v>99.144999999999996</v>
      </c>
      <c r="CN107" s="9">
        <v>0.7</v>
      </c>
      <c r="CO107" s="9">
        <v>99.488</v>
      </c>
      <c r="CP107" s="9">
        <v>114.286258478275</v>
      </c>
      <c r="CQ107" s="9">
        <v>51.767000000000003</v>
      </c>
      <c r="CR107" s="9">
        <v>53.59</v>
      </c>
    </row>
    <row r="108" spans="1:96">
      <c r="A108" s="1">
        <v>42887</v>
      </c>
      <c r="B108" s="5">
        <v>184594.26800000001</v>
      </c>
      <c r="C108" s="5">
        <v>39017.466999999997</v>
      </c>
      <c r="D108" s="5">
        <v>89172.423999999999</v>
      </c>
      <c r="E108" s="35">
        <f t="shared" si="44"/>
        <v>-742.25400000001537</v>
      </c>
      <c r="F108" s="5">
        <v>234845.69899999999</v>
      </c>
      <c r="G108" s="5">
        <v>212195.848</v>
      </c>
      <c r="H108" s="5">
        <v>334691.75599999999</v>
      </c>
      <c r="I108" s="5">
        <v>174884.185</v>
      </c>
      <c r="J108" s="5">
        <v>38211.091</v>
      </c>
      <c r="K108" s="5">
        <v>85476.884999999995</v>
      </c>
      <c r="L108" s="35">
        <f t="shared" si="45"/>
        <v>-1283.2609999999986</v>
      </c>
      <c r="M108" s="5">
        <v>218490.94699999999</v>
      </c>
      <c r="N108" s="5">
        <v>197548.72099999999</v>
      </c>
      <c r="O108" s="5">
        <v>318231.12599999999</v>
      </c>
      <c r="P108" s="23">
        <f t="shared" si="46"/>
        <v>105.55229336489175</v>
      </c>
      <c r="Q108" s="23">
        <f t="shared" si="47"/>
        <v>102.11031922642564</v>
      </c>
      <c r="R108" s="23">
        <f t="shared" si="48"/>
        <v>104.32343668115655</v>
      </c>
      <c r="S108" s="23">
        <f t="shared" si="49"/>
        <v>107.48532249256075</v>
      </c>
      <c r="T108" s="23">
        <f t="shared" si="50"/>
        <v>107.41443777811146</v>
      </c>
      <c r="U108" s="23">
        <f t="shared" si="51"/>
        <v>105.17253928203114</v>
      </c>
      <c r="V108" s="9"/>
      <c r="W108" s="9">
        <v>8981.0767687261377</v>
      </c>
      <c r="X108" s="5">
        <v>8407</v>
      </c>
      <c r="Y108" s="5"/>
      <c r="Z108" s="9">
        <v>119</v>
      </c>
      <c r="AA108" s="9">
        <v>114.43333333333332</v>
      </c>
      <c r="AB108" s="9">
        <v>106.3</v>
      </c>
      <c r="AC108" s="9">
        <v>107.09999999999998</v>
      </c>
      <c r="AD108" s="23">
        <f t="shared" si="52"/>
        <v>111.66740740740741</v>
      </c>
      <c r="AE108" s="23"/>
      <c r="AF108" s="30">
        <v>116.7</v>
      </c>
      <c r="AG108" s="40">
        <v>115.28938339394591</v>
      </c>
      <c r="AH108" s="30">
        <f t="shared" si="53"/>
        <v>133.8424664242163</v>
      </c>
      <c r="AI108" s="30">
        <f t="shared" si="64"/>
        <v>3.8394415357766221</v>
      </c>
      <c r="AJ108" s="30">
        <f t="shared" si="65"/>
        <v>1.8947368421052602</v>
      </c>
      <c r="AK108" s="30">
        <f t="shared" si="66"/>
        <v>1.4329159619891252</v>
      </c>
      <c r="AL108" s="30">
        <f t="shared" si="67"/>
        <v>0.51178873168223671</v>
      </c>
      <c r="AM108" s="30"/>
      <c r="AN108" s="7">
        <v>3</v>
      </c>
      <c r="AO108" s="7">
        <v>2.9339919999999999</v>
      </c>
      <c r="AP108" s="7">
        <v>4.6108098765432102</v>
      </c>
      <c r="AQ108" s="37">
        <f t="shared" si="54"/>
        <v>1.6108098765432102</v>
      </c>
      <c r="AR108" s="99">
        <v>4.3296000000000001</v>
      </c>
      <c r="AS108" s="7">
        <v>96.373333333333335</v>
      </c>
      <c r="AT108" s="7"/>
      <c r="AU108" s="5">
        <v>17386.938513710003</v>
      </c>
      <c r="AV108" s="5">
        <v>22153.812025689986</v>
      </c>
      <c r="AW108" s="5">
        <v>10890.049460600007</v>
      </c>
      <c r="AX108" s="5">
        <v>11937.77003122</v>
      </c>
      <c r="AY108" s="5">
        <v>6261.9522527000017</v>
      </c>
      <c r="AZ108" s="5">
        <v>35335.777716079996</v>
      </c>
      <c r="BA108" s="5">
        <v>10649.395602999999</v>
      </c>
      <c r="BB108" s="35">
        <f t="shared" si="55"/>
        <v>-13754.095602999996</v>
      </c>
      <c r="BC108" s="23">
        <f t="shared" si="80"/>
        <v>-4.1094814426800514</v>
      </c>
      <c r="BD108" s="35">
        <f t="shared" si="56"/>
        <v>16531.823451637993</v>
      </c>
      <c r="BE108" s="35">
        <f t="shared" si="57"/>
        <v>21064.255153412458</v>
      </c>
      <c r="BF108" s="35">
        <f t="shared" si="58"/>
        <v>10354.460902952247</v>
      </c>
      <c r="BG108" s="35">
        <f t="shared" si="59"/>
        <v>11350.65304376423</v>
      </c>
      <c r="BH108" s="35">
        <f t="shared" si="60"/>
        <v>5953.9802836821536</v>
      </c>
      <c r="BI108" s="35">
        <f t="shared" si="61"/>
        <v>33597.912494366443</v>
      </c>
      <c r="BJ108" s="35">
        <f t="shared" si="62"/>
        <v>10125.642753991642</v>
      </c>
      <c r="BK108" s="35">
        <f t="shared" si="63"/>
        <v>-13077.649067801767</v>
      </c>
      <c r="BM108" s="7">
        <v>0.17104720880402549</v>
      </c>
      <c r="BN108" s="33">
        <v>264857.18599999999</v>
      </c>
      <c r="BO108" s="33">
        <v>1548444.946</v>
      </c>
      <c r="BP108" s="5">
        <v>2510235.688635</v>
      </c>
      <c r="BQ108" s="5">
        <v>191175.74294899998</v>
      </c>
      <c r="BR108" s="5">
        <v>1526392.8469789999</v>
      </c>
      <c r="BS108" s="35">
        <f t="shared" si="68"/>
        <v>261085.23601418792</v>
      </c>
      <c r="BT108" s="35">
        <f t="shared" si="69"/>
        <v>1265307.6109648119</v>
      </c>
      <c r="BU108" s="5">
        <v>792667.09870700003</v>
      </c>
      <c r="BV108" s="5">
        <v>273206.25167100003</v>
      </c>
      <c r="BW108" s="5">
        <v>111122.29154000001</v>
      </c>
      <c r="BX108" s="5">
        <v>1739819.9590089999</v>
      </c>
      <c r="BY108" s="5">
        <v>386087.18641500012</v>
      </c>
      <c r="BZ108" s="35">
        <f t="shared" si="70"/>
        <v>2386778.6265990413</v>
      </c>
      <c r="CA108" s="35">
        <f t="shared" si="71"/>
        <v>181773.44034296088</v>
      </c>
      <c r="CB108" s="35">
        <f t="shared" si="72"/>
        <v>1451322.6146283471</v>
      </c>
      <c r="CC108" s="35">
        <f t="shared" si="73"/>
        <v>248244.68230633912</v>
      </c>
      <c r="CD108" s="35">
        <f t="shared" si="74"/>
        <v>1203077.9323220081</v>
      </c>
      <c r="CE108" s="35">
        <f t="shared" si="75"/>
        <v>753682.57162773306</v>
      </c>
      <c r="CF108" s="35">
        <f t="shared" si="76"/>
        <v>259769.56868785774</v>
      </c>
      <c r="CG108" s="35">
        <f t="shared" si="77"/>
        <v>105657.13474124075</v>
      </c>
      <c r="CH108" s="35">
        <f t="shared" si="78"/>
        <v>1654253.0691813871</v>
      </c>
      <c r="CI108" s="35">
        <f t="shared" si="79"/>
        <v>367098.85398855596</v>
      </c>
      <c r="CK108" s="9">
        <v>209.44502</v>
      </c>
      <c r="CL108" s="9">
        <v>180.98644999999999</v>
      </c>
      <c r="CM108" s="9">
        <v>99.231999999999999</v>
      </c>
      <c r="CN108" s="9">
        <v>0.95</v>
      </c>
      <c r="CO108" s="9">
        <v>99.820999999999998</v>
      </c>
      <c r="CP108" s="9">
        <v>108.560088155814</v>
      </c>
      <c r="CQ108" s="9">
        <v>48.24</v>
      </c>
      <c r="CR108" s="9">
        <v>49.55</v>
      </c>
    </row>
    <row r="109" spans="1:96">
      <c r="A109" s="1">
        <v>42979</v>
      </c>
      <c r="B109" s="5">
        <v>198415.24100000001</v>
      </c>
      <c r="C109" s="5">
        <v>38817.08</v>
      </c>
      <c r="D109" s="5">
        <v>85880.317999999999</v>
      </c>
      <c r="E109" s="35">
        <f t="shared" si="44"/>
        <v>-2050.5089999999909</v>
      </c>
      <c r="F109" s="5">
        <v>245639.67999999999</v>
      </c>
      <c r="G109" s="5">
        <v>219055.63200000001</v>
      </c>
      <c r="H109" s="5">
        <v>347646.17800000001</v>
      </c>
      <c r="I109" s="5">
        <v>187229.35200000001</v>
      </c>
      <c r="J109" s="5">
        <v>38256.887000000002</v>
      </c>
      <c r="K109" s="5">
        <v>83027.892000000007</v>
      </c>
      <c r="L109" s="35">
        <f t="shared" si="45"/>
        <v>-2913.7909999999974</v>
      </c>
      <c r="M109" s="5">
        <v>231256.16099999999</v>
      </c>
      <c r="N109" s="5">
        <v>206192.15</v>
      </c>
      <c r="O109" s="5">
        <v>330664.35100000002</v>
      </c>
      <c r="P109" s="23">
        <f t="shared" si="46"/>
        <v>105.97443129536654</v>
      </c>
      <c r="Q109" s="23">
        <f t="shared" si="47"/>
        <v>101.46429321340233</v>
      </c>
      <c r="R109" s="23">
        <f t="shared" si="48"/>
        <v>103.43550333663775</v>
      </c>
      <c r="S109" s="23">
        <f t="shared" si="49"/>
        <v>106.21973440093559</v>
      </c>
      <c r="T109" s="23">
        <f t="shared" si="50"/>
        <v>106.23858958743095</v>
      </c>
      <c r="U109" s="23">
        <f t="shared" si="51"/>
        <v>105.13566913053776</v>
      </c>
      <c r="V109" s="9"/>
      <c r="W109" s="9">
        <v>8979.5936226724589</v>
      </c>
      <c r="X109" s="5">
        <v>8526</v>
      </c>
      <c r="Y109" s="5"/>
      <c r="Z109" s="9">
        <v>119.5</v>
      </c>
      <c r="AA109" s="9">
        <v>113.93333333333334</v>
      </c>
      <c r="AB109" s="9">
        <v>106.3</v>
      </c>
      <c r="AC109" s="9">
        <v>107.16666666666667</v>
      </c>
      <c r="AD109" s="23">
        <f t="shared" si="52"/>
        <v>111.34259259259261</v>
      </c>
      <c r="AE109" s="23"/>
      <c r="AF109" s="30">
        <v>117.4</v>
      </c>
      <c r="AG109" s="40">
        <v>115.98854783106272</v>
      </c>
      <c r="AH109" s="30">
        <f t="shared" si="53"/>
        <v>133.5458086757491</v>
      </c>
      <c r="AI109" s="30">
        <f t="shared" si="64"/>
        <v>3.6426712922810189</v>
      </c>
      <c r="AJ109" s="30">
        <f t="shared" si="65"/>
        <v>1.9546247818499296</v>
      </c>
      <c r="AK109" s="30">
        <f t="shared" si="66"/>
        <v>1.2582669852373929</v>
      </c>
      <c r="AL109" s="30">
        <f t="shared" si="67"/>
        <v>0.42977952519369644</v>
      </c>
      <c r="AM109" s="30"/>
      <c r="AN109" s="7">
        <v>3</v>
      </c>
      <c r="AO109" s="7">
        <v>2.9013039999999997</v>
      </c>
      <c r="AP109" s="7">
        <v>4.613874074074074</v>
      </c>
      <c r="AQ109" s="37">
        <f t="shared" si="54"/>
        <v>1.613874074074074</v>
      </c>
      <c r="AR109" s="99">
        <v>4.2605000000000004</v>
      </c>
      <c r="AS109" s="7">
        <v>95.903333333333322</v>
      </c>
      <c r="AT109" s="7"/>
      <c r="AU109" s="5">
        <v>18510.177061330003</v>
      </c>
      <c r="AV109" s="5">
        <v>25294.541644740006</v>
      </c>
      <c r="AW109" s="5">
        <v>14911.48129392999</v>
      </c>
      <c r="AX109" s="5">
        <v>8624.3528875500015</v>
      </c>
      <c r="AY109" s="5">
        <v>6083.5031392799992</v>
      </c>
      <c r="AZ109" s="5">
        <v>33546.443973169982</v>
      </c>
      <c r="BA109" s="5">
        <v>9657.9571655100044</v>
      </c>
      <c r="BB109" s="35">
        <f t="shared" si="55"/>
        <v>803.94283449000432</v>
      </c>
      <c r="BC109" s="23">
        <f t="shared" si="80"/>
        <v>0.2312531779049227</v>
      </c>
      <c r="BD109" s="35">
        <f t="shared" si="56"/>
        <v>17605.991586306962</v>
      </c>
      <c r="BE109" s="35">
        <f t="shared" si="57"/>
        <v>24058.953401755578</v>
      </c>
      <c r="BF109" s="35">
        <f t="shared" si="58"/>
        <v>14183.084977007857</v>
      </c>
      <c r="BG109" s="35">
        <f t="shared" si="59"/>
        <v>8203.0703365209938</v>
      </c>
      <c r="BH109" s="35">
        <f t="shared" si="60"/>
        <v>5786.3360642396683</v>
      </c>
      <c r="BI109" s="35">
        <f t="shared" si="61"/>
        <v>31907.766651029062</v>
      </c>
      <c r="BJ109" s="35">
        <f t="shared" si="62"/>
        <v>9186.1850933944825</v>
      </c>
      <c r="BK109" s="35">
        <f t="shared" si="63"/>
        <v>764.6718198861945</v>
      </c>
      <c r="BM109" s="7">
        <v>0.16993217085159956</v>
      </c>
      <c r="BN109" s="33">
        <v>265255.57399999996</v>
      </c>
      <c r="BO109" s="33">
        <v>1560949.7169999999</v>
      </c>
      <c r="BP109" s="5">
        <v>2517666.2145219999</v>
      </c>
      <c r="BQ109" s="5">
        <v>183380.24708599999</v>
      </c>
      <c r="BR109" s="5">
        <v>1538208.5074070001</v>
      </c>
      <c r="BS109" s="35">
        <f t="shared" si="68"/>
        <v>261391.1108860703</v>
      </c>
      <c r="BT109" s="35">
        <f t="shared" si="69"/>
        <v>1276817.3965209299</v>
      </c>
      <c r="BU109" s="5">
        <v>796077.46002899972</v>
      </c>
      <c r="BV109" s="5">
        <v>276527.96903699997</v>
      </c>
      <c r="BW109" s="5">
        <v>91305.69406400001</v>
      </c>
      <c r="BX109" s="5">
        <v>1769498.3555020001</v>
      </c>
      <c r="BY109" s="5">
        <v>380334.19591899961</v>
      </c>
      <c r="BZ109" s="35">
        <f t="shared" si="70"/>
        <v>2394683.2082231138</v>
      </c>
      <c r="CA109" s="35">
        <f t="shared" si="71"/>
        <v>174422.48534920416</v>
      </c>
      <c r="CB109" s="35">
        <f t="shared" si="72"/>
        <v>1463070.0694900616</v>
      </c>
      <c r="CC109" s="35">
        <f t="shared" si="73"/>
        <v>248622.67301644679</v>
      </c>
      <c r="CD109" s="35">
        <f t="shared" si="74"/>
        <v>1214447.396473615</v>
      </c>
      <c r="CE109" s="35">
        <f t="shared" si="75"/>
        <v>757190.65338384826</v>
      </c>
      <c r="CF109" s="35">
        <f t="shared" si="76"/>
        <v>263020.12563753163</v>
      </c>
      <c r="CG109" s="35">
        <f t="shared" si="77"/>
        <v>86845.591813976775</v>
      </c>
      <c r="CH109" s="35">
        <f t="shared" si="78"/>
        <v>1683061.8667628099</v>
      </c>
      <c r="CI109" s="35">
        <f t="shared" si="79"/>
        <v>361755.6240087956</v>
      </c>
      <c r="CK109" s="9">
        <v>211.61777000000001</v>
      </c>
      <c r="CL109" s="9">
        <v>182.82803000000001</v>
      </c>
      <c r="CM109" s="9">
        <v>100.11499999999999</v>
      </c>
      <c r="CN109" s="9">
        <v>1.1499999999999999</v>
      </c>
      <c r="CO109" s="9">
        <v>100.123</v>
      </c>
      <c r="CP109" s="9">
        <v>111.111392847022</v>
      </c>
      <c r="CQ109" s="9">
        <v>48.162999999999997</v>
      </c>
      <c r="CR109" s="9">
        <v>52.1</v>
      </c>
    </row>
    <row r="110" spans="1:96">
      <c r="A110" s="1">
        <v>43070</v>
      </c>
      <c r="B110" s="5">
        <v>194566.22</v>
      </c>
      <c r="C110" s="5">
        <v>52422.553</v>
      </c>
      <c r="D110" s="5">
        <v>82782.785999999993</v>
      </c>
      <c r="E110" s="35">
        <f t="shared" si="44"/>
        <v>5778.4619999999704</v>
      </c>
      <c r="F110" s="5">
        <v>248725.61900000001</v>
      </c>
      <c r="G110" s="5">
        <v>223016.53099999999</v>
      </c>
      <c r="H110" s="5">
        <v>361259.109</v>
      </c>
      <c r="I110" s="5">
        <v>183258.18400000001</v>
      </c>
      <c r="J110" s="5">
        <v>51736.514000000003</v>
      </c>
      <c r="K110" s="5">
        <v>80404.642000000007</v>
      </c>
      <c r="L110" s="35">
        <f t="shared" si="45"/>
        <v>3244.4129999999714</v>
      </c>
      <c r="M110" s="5">
        <v>231633.709</v>
      </c>
      <c r="N110" s="5">
        <v>209148.24799999999</v>
      </c>
      <c r="O110" s="5">
        <v>341129.21399999998</v>
      </c>
      <c r="P110" s="23">
        <f t="shared" si="46"/>
        <v>106.17054897804728</v>
      </c>
      <c r="Q110" s="23">
        <f t="shared" si="47"/>
        <v>101.32602478783166</v>
      </c>
      <c r="R110" s="23">
        <f t="shared" si="48"/>
        <v>102.95771977941273</v>
      </c>
      <c r="S110" s="23">
        <f t="shared" si="49"/>
        <v>107.37885261769047</v>
      </c>
      <c r="T110" s="23">
        <f t="shared" si="50"/>
        <v>106.6308387149387</v>
      </c>
      <c r="U110" s="23">
        <f t="shared" si="51"/>
        <v>105.90095898382953</v>
      </c>
      <c r="V110" s="9"/>
      <c r="W110" s="9">
        <v>9156.8670101242096</v>
      </c>
      <c r="X110" s="5">
        <v>8485</v>
      </c>
      <c r="Y110" s="5"/>
      <c r="Z110" s="9">
        <v>120.6</v>
      </c>
      <c r="AA110" s="9">
        <v>122.5</v>
      </c>
      <c r="AB110" s="9">
        <v>106.3</v>
      </c>
      <c r="AC110" s="9">
        <v>107.2</v>
      </c>
      <c r="AD110" s="23">
        <f t="shared" si="52"/>
        <v>116.96000000000001</v>
      </c>
      <c r="AE110" s="23"/>
      <c r="AF110" s="30">
        <v>117.8</v>
      </c>
      <c r="AG110" s="40">
        <v>116.51137522934327</v>
      </c>
      <c r="AH110" s="30">
        <f t="shared" si="53"/>
        <v>136.95449908262688</v>
      </c>
      <c r="AI110" s="30">
        <f t="shared" si="64"/>
        <v>3.6082474226803996</v>
      </c>
      <c r="AJ110" s="30">
        <f t="shared" si="65"/>
        <v>1.8055555555555536</v>
      </c>
      <c r="AK110" s="30">
        <f t="shared" si="66"/>
        <v>1.2277208713614773</v>
      </c>
      <c r="AL110" s="30">
        <f t="shared" si="67"/>
        <v>0.57497099576336863</v>
      </c>
      <c r="AM110" s="30"/>
      <c r="AN110" s="7">
        <v>3</v>
      </c>
      <c r="AO110" s="7">
        <v>2.9382453333333332</v>
      </c>
      <c r="AP110" s="7">
        <v>4.619164197530865</v>
      </c>
      <c r="AQ110" s="37">
        <f t="shared" si="54"/>
        <v>1.619164197530865</v>
      </c>
      <c r="AR110" s="99">
        <v>4.1593</v>
      </c>
      <c r="AS110" s="7">
        <v>98.25333333333333</v>
      </c>
      <c r="AT110" s="7"/>
      <c r="AU110" s="5">
        <v>20075.770794740009</v>
      </c>
      <c r="AV110" s="5">
        <v>36615.20235681998</v>
      </c>
      <c r="AW110" s="5">
        <v>7923.1268484400243</v>
      </c>
      <c r="AX110" s="5">
        <v>10253.094621510001</v>
      </c>
      <c r="AY110" s="5">
        <v>8319.1172680399995</v>
      </c>
      <c r="AZ110" s="5">
        <v>39774.680778610003</v>
      </c>
      <c r="BA110" s="5">
        <v>13419.141231490001</v>
      </c>
      <c r="BB110" s="35">
        <f t="shared" si="55"/>
        <v>-7151.9338996499937</v>
      </c>
      <c r="BC110" s="23">
        <f t="shared" si="80"/>
        <v>-1.97972417067828</v>
      </c>
      <c r="BD110" s="35">
        <f t="shared" si="56"/>
        <v>18957.118979258219</v>
      </c>
      <c r="BE110" s="35">
        <f t="shared" si="57"/>
        <v>34574.948808925248</v>
      </c>
      <c r="BF110" s="35">
        <f t="shared" si="58"/>
        <v>7481.6384331796671</v>
      </c>
      <c r="BG110" s="35">
        <f t="shared" si="59"/>
        <v>9681.7769356324625</v>
      </c>
      <c r="BH110" s="35">
        <f t="shared" si="60"/>
        <v>7855.5636774831119</v>
      </c>
      <c r="BI110" s="35">
        <f t="shared" si="61"/>
        <v>37558.376392685328</v>
      </c>
      <c r="BJ110" s="35">
        <f t="shared" si="62"/>
        <v>12671.40671836506</v>
      </c>
      <c r="BK110" s="35">
        <f t="shared" si="63"/>
        <v>-6753.4175028028312</v>
      </c>
      <c r="BM110" s="7">
        <v>0.16894465947479115</v>
      </c>
      <c r="BN110" s="33">
        <v>267665.859</v>
      </c>
      <c r="BO110" s="33">
        <v>1584340.4569999999</v>
      </c>
      <c r="BP110" s="5">
        <v>2547104.8384759999</v>
      </c>
      <c r="BQ110" s="5">
        <v>168542.78478400002</v>
      </c>
      <c r="BR110" s="5">
        <v>1562731.912767</v>
      </c>
      <c r="BS110" s="35">
        <f t="shared" si="68"/>
        <v>264015.21085280983</v>
      </c>
      <c r="BT110" s="35">
        <f t="shared" si="69"/>
        <v>1298716.7019141903</v>
      </c>
      <c r="BU110" s="5">
        <v>815830.14092499996</v>
      </c>
      <c r="BV110" s="5">
        <v>285995.68668899999</v>
      </c>
      <c r="BW110" s="5">
        <v>88527.833182000002</v>
      </c>
      <c r="BX110" s="5">
        <v>1781699.9226550001</v>
      </c>
      <c r="BY110" s="5">
        <v>390881.39594999957</v>
      </c>
      <c r="BZ110" s="35">
        <f t="shared" si="70"/>
        <v>2405176.3675387758</v>
      </c>
      <c r="CA110" s="35">
        <f t="shared" si="71"/>
        <v>159151.33007410777</v>
      </c>
      <c r="CB110" s="35">
        <f t="shared" si="72"/>
        <v>1475654.1657055442</v>
      </c>
      <c r="CC110" s="35">
        <f t="shared" si="73"/>
        <v>249303.89052768014</v>
      </c>
      <c r="CD110" s="35">
        <f t="shared" si="74"/>
        <v>1226350.2751778641</v>
      </c>
      <c r="CE110" s="35">
        <f t="shared" si="75"/>
        <v>770370.8717591241</v>
      </c>
      <c r="CF110" s="35">
        <f t="shared" si="76"/>
        <v>270059.58154984214</v>
      </c>
      <c r="CG110" s="35">
        <f t="shared" si="77"/>
        <v>83594.930613912293</v>
      </c>
      <c r="CH110" s="35">
        <f t="shared" si="78"/>
        <v>1682420.9523230621</v>
      </c>
      <c r="CI110" s="35">
        <f t="shared" si="79"/>
        <v>369100.90305195906</v>
      </c>
      <c r="CK110" s="9">
        <v>213.17675</v>
      </c>
      <c r="CL110" s="9">
        <v>184.62854999999999</v>
      </c>
      <c r="CM110" s="9">
        <v>101.458</v>
      </c>
      <c r="CN110" s="9">
        <v>1.2</v>
      </c>
      <c r="CO110" s="9">
        <v>100.568</v>
      </c>
      <c r="CP110" s="9">
        <v>119.344897612922</v>
      </c>
      <c r="CQ110" s="9">
        <v>55.366999999999997</v>
      </c>
      <c r="CR110" s="9">
        <v>61.4</v>
      </c>
    </row>
    <row r="111" spans="1:96">
      <c r="A111" s="1">
        <v>43160</v>
      </c>
      <c r="B111" s="5">
        <v>198560.99600000001</v>
      </c>
      <c r="C111" s="5">
        <v>37328.500999999997</v>
      </c>
      <c r="D111" s="5">
        <v>86712.59</v>
      </c>
      <c r="E111" s="35">
        <f t="shared" si="44"/>
        <v>-3741.8449999999721</v>
      </c>
      <c r="F111" s="5">
        <v>237090.245</v>
      </c>
      <c r="G111" s="5">
        <v>209241.391</v>
      </c>
      <c r="H111" s="5">
        <v>346709.09600000002</v>
      </c>
      <c r="I111" s="5">
        <v>184719.86199999999</v>
      </c>
      <c r="J111" s="5">
        <v>36399.034</v>
      </c>
      <c r="K111" s="5">
        <v>82365.460999999996</v>
      </c>
      <c r="L111" s="35">
        <f t="shared" si="45"/>
        <v>-2505.4799999999814</v>
      </c>
      <c r="M111" s="5">
        <v>223747.42499999999</v>
      </c>
      <c r="N111" s="5">
        <v>197630.04699999999</v>
      </c>
      <c r="O111" s="5">
        <v>327096.255</v>
      </c>
      <c r="P111" s="23">
        <f t="shared" si="46"/>
        <v>107.49304046145294</v>
      </c>
      <c r="Q111" s="23">
        <f t="shared" si="47"/>
        <v>102.55354853648038</v>
      </c>
      <c r="R111" s="23">
        <f t="shared" si="48"/>
        <v>105.27785426952204</v>
      </c>
      <c r="S111" s="23">
        <f t="shared" si="49"/>
        <v>105.96334013676358</v>
      </c>
      <c r="T111" s="23">
        <f t="shared" si="50"/>
        <v>105.87529283945372</v>
      </c>
      <c r="U111" s="23">
        <f t="shared" si="51"/>
        <v>105.99604572054793</v>
      </c>
      <c r="V111" s="9"/>
      <c r="W111" s="9">
        <v>9355.5608914216173</v>
      </c>
      <c r="X111" s="5">
        <v>8558</v>
      </c>
      <c r="Y111" s="5"/>
      <c r="Z111" s="9">
        <v>121.2</v>
      </c>
      <c r="AA111" s="9">
        <v>122.40000000000002</v>
      </c>
      <c r="AB111" s="9">
        <v>106.3</v>
      </c>
      <c r="AC111" s="9">
        <v>107.2</v>
      </c>
      <c r="AD111" s="23">
        <f t="shared" si="52"/>
        <v>116.89444444444445</v>
      </c>
      <c r="AE111" s="23"/>
      <c r="AF111" s="30">
        <v>118.2</v>
      </c>
      <c r="AG111" s="40">
        <v>116.74180650631159</v>
      </c>
      <c r="AH111" s="30">
        <f t="shared" si="53"/>
        <v>139.03277397475364</v>
      </c>
      <c r="AI111" s="30">
        <f t="shared" si="64"/>
        <v>1.8487394957983128</v>
      </c>
      <c r="AJ111" s="30">
        <f t="shared" si="65"/>
        <v>1.5172413793103523</v>
      </c>
      <c r="AK111" s="30">
        <f t="shared" si="66"/>
        <v>5.8801032603497116E-2</v>
      </c>
      <c r="AL111" s="30">
        <f t="shared" si="67"/>
        <v>0.27269708388446334</v>
      </c>
      <c r="AM111" s="30"/>
      <c r="AN111" s="7">
        <v>3.25</v>
      </c>
      <c r="AO111" s="7">
        <v>3.1118666666666663</v>
      </c>
      <c r="AP111" s="7">
        <v>4.7583901234567909</v>
      </c>
      <c r="AQ111" s="37">
        <f t="shared" si="54"/>
        <v>1.5083901234567909</v>
      </c>
      <c r="AR111" s="99">
        <v>3.9211</v>
      </c>
      <c r="AS111" s="7">
        <v>101.2</v>
      </c>
      <c r="AT111" s="7"/>
      <c r="AU111" s="5">
        <v>21360.907551870001</v>
      </c>
      <c r="AV111" s="5">
        <v>21116.730886950001</v>
      </c>
      <c r="AW111" s="5">
        <v>11846.061561179999</v>
      </c>
      <c r="AX111" s="5">
        <v>15231.979827480001</v>
      </c>
      <c r="AY111" s="5">
        <v>6003.638599079999</v>
      </c>
      <c r="AZ111" s="5">
        <v>33670.681573440008</v>
      </c>
      <c r="BA111" s="5">
        <v>10750.892000000002</v>
      </c>
      <c r="BB111" s="35">
        <f t="shared" si="55"/>
        <v>-11333.492000000007</v>
      </c>
      <c r="BC111" s="23">
        <f t="shared" si="80"/>
        <v>-3.2688764531288808</v>
      </c>
      <c r="BD111" s="35">
        <f t="shared" si="56"/>
        <v>20152.551358554188</v>
      </c>
      <c r="BE111" s="35">
        <f t="shared" si="57"/>
        <v>19922.187420673188</v>
      </c>
      <c r="BF111" s="35">
        <f t="shared" si="58"/>
        <v>11175.946688059867</v>
      </c>
      <c r="BG111" s="35">
        <f t="shared" si="59"/>
        <v>14370.328368322515</v>
      </c>
      <c r="BH111" s="35">
        <f t="shared" si="60"/>
        <v>5664.021292745414</v>
      </c>
      <c r="BI111" s="35">
        <f t="shared" si="61"/>
        <v>31765.978951904202</v>
      </c>
      <c r="BJ111" s="35">
        <f t="shared" si="62"/>
        <v>10142.729313076516</v>
      </c>
      <c r="BK111" s="35">
        <f t="shared" si="63"/>
        <v>-10692.372458761403</v>
      </c>
      <c r="BM111" s="7">
        <v>0.16678304663425306</v>
      </c>
      <c r="BN111" s="33">
        <v>267404.45</v>
      </c>
      <c r="BO111" s="33">
        <v>1603307.1429999999</v>
      </c>
      <c r="BP111" s="5">
        <v>2584919.122343</v>
      </c>
      <c r="BQ111" s="5">
        <v>169478.23853</v>
      </c>
      <c r="BR111" s="5">
        <v>1578367.077539</v>
      </c>
      <c r="BS111" s="35">
        <f t="shared" si="68"/>
        <v>263244.86989915674</v>
      </c>
      <c r="BT111" s="35">
        <f t="shared" si="69"/>
        <v>1315122.2076398432</v>
      </c>
      <c r="BU111" s="5">
        <v>837073.80627399986</v>
      </c>
      <c r="BV111" s="5">
        <v>289496.342542</v>
      </c>
      <c r="BW111" s="5">
        <v>76942.886358999996</v>
      </c>
      <c r="BX111" s="5">
        <v>1829213.635708</v>
      </c>
      <c r="BY111" s="5">
        <v>389266.25773399975</v>
      </c>
      <c r="BZ111" s="35">
        <f t="shared" si="70"/>
        <v>2438693.9199203532</v>
      </c>
      <c r="CA111" s="35">
        <f t="shared" si="71"/>
        <v>159891.09534974446</v>
      </c>
      <c r="CB111" s="35">
        <f t="shared" si="72"/>
        <v>1489081.0943082424</v>
      </c>
      <c r="CC111" s="35">
        <f t="shared" si="73"/>
        <v>248353.48159419614</v>
      </c>
      <c r="CD111" s="35">
        <f t="shared" si="74"/>
        <v>1240727.6127140461</v>
      </c>
      <c r="CE111" s="35">
        <f t="shared" si="75"/>
        <v>789721.73026236624</v>
      </c>
      <c r="CF111" s="35">
        <f t="shared" si="76"/>
        <v>273119.94572442764</v>
      </c>
      <c r="CG111" s="35">
        <f t="shared" si="77"/>
        <v>72590.336588456514</v>
      </c>
      <c r="CH111" s="35">
        <f t="shared" si="78"/>
        <v>1725737.6190528932</v>
      </c>
      <c r="CI111" s="35">
        <f t="shared" si="79"/>
        <v>367246.01855457551</v>
      </c>
      <c r="CK111" s="9">
        <v>215.81216000000001</v>
      </c>
      <c r="CL111" s="9">
        <v>186.42542</v>
      </c>
      <c r="CM111" s="9">
        <v>102.357</v>
      </c>
      <c r="CN111" s="9">
        <v>1.45</v>
      </c>
      <c r="CO111" s="9">
        <v>101.208</v>
      </c>
      <c r="CP111" s="9">
        <v>126.964179578409</v>
      </c>
      <c r="CQ111" s="9">
        <v>62.887</v>
      </c>
      <c r="CR111" s="9">
        <v>66.86</v>
      </c>
    </row>
    <row r="112" spans="1:96">
      <c r="A112" s="1">
        <v>43252</v>
      </c>
      <c r="B112" s="5">
        <v>202223.726</v>
      </c>
      <c r="C112" s="5">
        <v>40382.506999999998</v>
      </c>
      <c r="D112" s="5">
        <v>91122.167000000001</v>
      </c>
      <c r="E112" s="35">
        <f t="shared" si="44"/>
        <v>1088.4629999999888</v>
      </c>
      <c r="F112" s="5">
        <v>241231.77799999999</v>
      </c>
      <c r="G112" s="5">
        <v>222115.64499999999</v>
      </c>
      <c r="H112" s="5">
        <v>353932.99599999998</v>
      </c>
      <c r="I112" s="5">
        <v>188796.07199999999</v>
      </c>
      <c r="J112" s="5">
        <v>39450.525999999998</v>
      </c>
      <c r="K112" s="5">
        <v>86933.913</v>
      </c>
      <c r="L112" s="35">
        <f t="shared" si="45"/>
        <v>172.3289999999979</v>
      </c>
      <c r="M112" s="5">
        <v>222887.66200000001</v>
      </c>
      <c r="N112" s="5">
        <v>204802.86199999999</v>
      </c>
      <c r="O112" s="5">
        <v>333437.64</v>
      </c>
      <c r="P112" s="23">
        <f t="shared" si="46"/>
        <v>107.11225284390451</v>
      </c>
      <c r="Q112" s="23">
        <f t="shared" si="47"/>
        <v>102.36240449620368</v>
      </c>
      <c r="R112" s="23">
        <f t="shared" si="48"/>
        <v>104.81774471603504</v>
      </c>
      <c r="S112" s="23">
        <f t="shared" si="49"/>
        <v>108.23020701791918</v>
      </c>
      <c r="T112" s="23">
        <f t="shared" si="50"/>
        <v>108.4533891914069</v>
      </c>
      <c r="U112" s="23">
        <f t="shared" si="51"/>
        <v>106.14668337983677</v>
      </c>
      <c r="V112" s="9"/>
      <c r="W112" s="9">
        <v>9504.1340935947846</v>
      </c>
      <c r="X112" s="5">
        <v>8486</v>
      </c>
      <c r="Y112" s="5"/>
      <c r="Z112" s="9">
        <v>120.5</v>
      </c>
      <c r="AA112" s="9">
        <v>120</v>
      </c>
      <c r="AB112" s="9">
        <v>104.96666666666665</v>
      </c>
      <c r="AC112" s="9">
        <v>107.2</v>
      </c>
      <c r="AD112" s="23">
        <f t="shared" si="52"/>
        <v>114.92111111111112</v>
      </c>
      <c r="AE112" s="23"/>
      <c r="AF112" s="30">
        <v>118</v>
      </c>
      <c r="AG112" s="40">
        <v>117.24652629440403</v>
      </c>
      <c r="AH112" s="30">
        <f t="shared" si="53"/>
        <v>133.5138948223838</v>
      </c>
      <c r="AI112" s="30">
        <f t="shared" si="64"/>
        <v>1.2605042016806678</v>
      </c>
      <c r="AJ112" s="30">
        <f t="shared" si="65"/>
        <v>0.89117395029990831</v>
      </c>
      <c r="AK112" s="30">
        <f t="shared" si="66"/>
        <v>0.29137451824531979</v>
      </c>
      <c r="AL112" s="30">
        <f t="shared" si="67"/>
        <v>7.7955733135439687E-2</v>
      </c>
      <c r="AM112" s="30"/>
      <c r="AN112" s="7">
        <v>3.25</v>
      </c>
      <c r="AO112" s="7">
        <v>3.155978666666666</v>
      </c>
      <c r="AP112" s="7">
        <v>4.9702024691358027</v>
      </c>
      <c r="AQ112" s="37">
        <f t="shared" si="54"/>
        <v>1.7202024691358027</v>
      </c>
      <c r="AR112" s="99">
        <v>3.9472999999999998</v>
      </c>
      <c r="AS112" s="7">
        <v>101.91000000000001</v>
      </c>
      <c r="AT112" s="7"/>
      <c r="AU112" s="5">
        <v>16022.50823369</v>
      </c>
      <c r="AV112" s="5">
        <v>26923.988328570005</v>
      </c>
      <c r="AW112" s="5">
        <v>9523.6034377399992</v>
      </c>
      <c r="AX112" s="5">
        <v>13192.376050359999</v>
      </c>
      <c r="AY112" s="5">
        <v>8622.915085390001</v>
      </c>
      <c r="AZ112" s="5">
        <v>41087.908864249999</v>
      </c>
      <c r="BA112" s="5">
        <v>9068.2079999999969</v>
      </c>
      <c r="BB112" s="35">
        <f t="shared" si="55"/>
        <v>-19501.30799999999</v>
      </c>
      <c r="BC112" s="23">
        <f t="shared" si="80"/>
        <v>-5.5098869617683208</v>
      </c>
      <c r="BD112" s="35">
        <f t="shared" si="56"/>
        <v>15094.685696730468</v>
      </c>
      <c r="BE112" s="35">
        <f t="shared" si="57"/>
        <v>25364.888917183434</v>
      </c>
      <c r="BF112" s="35">
        <f t="shared" si="58"/>
        <v>8972.1158820013279</v>
      </c>
      <c r="BG112" s="35">
        <f t="shared" si="59"/>
        <v>12428.439241151054</v>
      </c>
      <c r="BH112" s="35">
        <f t="shared" si="60"/>
        <v>8123.5840921507088</v>
      </c>
      <c r="BI112" s="35">
        <f t="shared" si="61"/>
        <v>38708.612983432045</v>
      </c>
      <c r="BJ112" s="35">
        <f t="shared" si="62"/>
        <v>8543.0912311694137</v>
      </c>
      <c r="BK112" s="35">
        <f t="shared" si="63"/>
        <v>-18372.037051987994</v>
      </c>
      <c r="BM112" s="7">
        <v>0.17503417393564344</v>
      </c>
      <c r="BN112" s="33">
        <v>290317.62400000001</v>
      </c>
      <c r="BO112" s="33">
        <v>1658633.9539999999</v>
      </c>
      <c r="BP112" s="5">
        <v>2663490.551891</v>
      </c>
      <c r="BQ112" s="5">
        <v>204147.14794600001</v>
      </c>
      <c r="BR112" s="5">
        <v>1617668.7428979999</v>
      </c>
      <c r="BS112" s="35">
        <f t="shared" si="68"/>
        <v>283147.3121146622</v>
      </c>
      <c r="BT112" s="35">
        <f t="shared" si="69"/>
        <v>1334521.4307833377</v>
      </c>
      <c r="BU112" s="5">
        <v>841674.66104699997</v>
      </c>
      <c r="BV112" s="5">
        <v>297607.14132399997</v>
      </c>
      <c r="BW112" s="5">
        <v>108894.13314799999</v>
      </c>
      <c r="BX112" s="5">
        <v>1865195.1165390001</v>
      </c>
      <c r="BY112" s="5">
        <v>391794.16087999986</v>
      </c>
      <c r="BZ112" s="35">
        <f t="shared" si="70"/>
        <v>2509254.6154833008</v>
      </c>
      <c r="CA112" s="35">
        <f t="shared" si="71"/>
        <v>192325.50791575562</v>
      </c>
      <c r="CB112" s="35">
        <f t="shared" si="72"/>
        <v>1523993.6768531066</v>
      </c>
      <c r="CC112" s="35">
        <f t="shared" si="73"/>
        <v>266750.97431112744</v>
      </c>
      <c r="CD112" s="35">
        <f t="shared" si="74"/>
        <v>1257242.702541979</v>
      </c>
      <c r="CE112" s="35">
        <f t="shared" si="75"/>
        <v>792935.43071443844</v>
      </c>
      <c r="CF112" s="35">
        <f t="shared" si="76"/>
        <v>280373.47173537058</v>
      </c>
      <c r="CG112" s="35">
        <f t="shared" si="77"/>
        <v>102588.35196793827</v>
      </c>
      <c r="CH112" s="35">
        <f t="shared" si="78"/>
        <v>1757186.4302764505</v>
      </c>
      <c r="CI112" s="35">
        <f t="shared" si="79"/>
        <v>369106.36150354141</v>
      </c>
      <c r="CK112" s="9">
        <v>218.69031000000001</v>
      </c>
      <c r="CL112" s="9">
        <v>188.09254000000001</v>
      </c>
      <c r="CM112" s="9">
        <v>103.62</v>
      </c>
      <c r="CN112" s="9">
        <v>1.74</v>
      </c>
      <c r="CO112" s="9">
        <v>101.751</v>
      </c>
      <c r="CP112" s="9">
        <v>130.859808648474</v>
      </c>
      <c r="CQ112" s="9">
        <v>68.033000000000001</v>
      </c>
      <c r="CR112" s="9">
        <v>74.53</v>
      </c>
    </row>
    <row r="113" spans="1:96">
      <c r="A113" s="1">
        <v>43344</v>
      </c>
      <c r="B113" s="5">
        <v>217974.72700000001</v>
      </c>
      <c r="C113" s="5">
        <v>40895.875999999997</v>
      </c>
      <c r="D113" s="5">
        <v>88493.67</v>
      </c>
      <c r="E113" s="35">
        <f t="shared" si="44"/>
        <v>-1466.6970000000147</v>
      </c>
      <c r="F113" s="5">
        <v>252773.63</v>
      </c>
      <c r="G113" s="5">
        <v>230753.633</v>
      </c>
      <c r="H113" s="5">
        <v>367917.57299999997</v>
      </c>
      <c r="I113" s="5">
        <v>203883.717</v>
      </c>
      <c r="J113" s="5">
        <v>40264.894999999997</v>
      </c>
      <c r="K113" s="5">
        <v>85387.83</v>
      </c>
      <c r="L113" s="35">
        <f t="shared" si="45"/>
        <v>-5223.4719999999797</v>
      </c>
      <c r="M113" s="5">
        <v>232374.908</v>
      </c>
      <c r="N113" s="5">
        <v>211002.834</v>
      </c>
      <c r="O113" s="5">
        <v>345685.04399999999</v>
      </c>
      <c r="P113" s="23">
        <f t="shared" si="46"/>
        <v>106.91129738428302</v>
      </c>
      <c r="Q113" s="23">
        <f t="shared" si="47"/>
        <v>101.56707474339619</v>
      </c>
      <c r="R113" s="23">
        <f t="shared" si="48"/>
        <v>103.63733332958572</v>
      </c>
      <c r="S113" s="23">
        <f t="shared" si="49"/>
        <v>108.77836689665305</v>
      </c>
      <c r="T113" s="23">
        <f t="shared" si="50"/>
        <v>109.36044252372459</v>
      </c>
      <c r="U113" s="23">
        <f t="shared" si="51"/>
        <v>106.43144081176968</v>
      </c>
      <c r="V113" s="9"/>
      <c r="W113" s="9">
        <v>9576.313753518074</v>
      </c>
      <c r="X113" s="5">
        <v>8636</v>
      </c>
      <c r="Y113" s="5"/>
      <c r="Z113" s="9">
        <v>120.1</v>
      </c>
      <c r="AA113" s="9">
        <v>120.3</v>
      </c>
      <c r="AB113" s="9">
        <v>106.40000000000002</v>
      </c>
      <c r="AC113" s="9">
        <v>107.26666666666667</v>
      </c>
      <c r="AD113" s="23">
        <f t="shared" si="52"/>
        <v>115.55074074074076</v>
      </c>
      <c r="AE113" s="23"/>
      <c r="AF113" s="30">
        <v>117.3</v>
      </c>
      <c r="AG113" s="40">
        <v>117.74910386066892</v>
      </c>
      <c r="AH113" s="30">
        <f t="shared" si="53"/>
        <v>129.50358455732427</v>
      </c>
      <c r="AI113" s="30">
        <f t="shared" si="64"/>
        <v>0.50209205020919079</v>
      </c>
      <c r="AJ113" s="30">
        <f t="shared" si="65"/>
        <v>-6.8143100511077748E-2</v>
      </c>
      <c r="AK113" s="30">
        <f t="shared" si="66"/>
        <v>0.37794594594594555</v>
      </c>
      <c r="AL113" s="30">
        <f t="shared" si="67"/>
        <v>0.19228920477432299</v>
      </c>
      <c r="AM113" s="30"/>
      <c r="AN113" s="7">
        <v>3.25</v>
      </c>
      <c r="AO113" s="7">
        <v>3.156162888888888</v>
      </c>
      <c r="AP113" s="7">
        <v>4.9924086894586903</v>
      </c>
      <c r="AQ113" s="37">
        <f t="shared" si="54"/>
        <v>1.7424086894586903</v>
      </c>
      <c r="AR113" s="99">
        <v>4.0913000000000004</v>
      </c>
      <c r="AS113" s="7">
        <v>101.83666666666666</v>
      </c>
      <c r="AT113" s="7"/>
      <c r="AU113" s="5">
        <v>12194.636692389995</v>
      </c>
      <c r="AV113" s="5">
        <v>29859.554633159998</v>
      </c>
      <c r="AW113" s="5">
        <v>16865.408674450002</v>
      </c>
      <c r="AX113" s="5">
        <v>11666.061525533994</v>
      </c>
      <c r="AY113" s="5">
        <v>6309.5003155299946</v>
      </c>
      <c r="AZ113" s="5">
        <v>37075.738158936001</v>
      </c>
      <c r="BA113" s="5">
        <v>7491.5</v>
      </c>
      <c r="BB113" s="35">
        <f t="shared" si="55"/>
        <v>-3623.1999999999898</v>
      </c>
      <c r="BC113" s="23">
        <f t="shared" si="80"/>
        <v>-0.98478579602937033</v>
      </c>
      <c r="BD113" s="35">
        <f t="shared" si="56"/>
        <v>11457.738990827846</v>
      </c>
      <c r="BE113" s="35">
        <f t="shared" si="57"/>
        <v>28055.200987054566</v>
      </c>
      <c r="BF113" s="35">
        <f t="shared" si="58"/>
        <v>15846.265488670286</v>
      </c>
      <c r="BG113" s="35">
        <f t="shared" si="59"/>
        <v>10961.104572629169</v>
      </c>
      <c r="BH113" s="35">
        <f t="shared" si="60"/>
        <v>5928.2297293040701</v>
      </c>
      <c r="BI113" s="35">
        <f t="shared" si="61"/>
        <v>34835.32485903921</v>
      </c>
      <c r="BJ113" s="35">
        <f t="shared" si="62"/>
        <v>7038.8035178901346</v>
      </c>
      <c r="BK113" s="35">
        <f t="shared" si="63"/>
        <v>-3404.2572123098807</v>
      </c>
      <c r="BM113" s="7">
        <v>0.17476398601430274</v>
      </c>
      <c r="BN113" s="33">
        <v>294163.32199999993</v>
      </c>
      <c r="BO113" s="33">
        <v>1683203.3230000001</v>
      </c>
      <c r="BP113" s="5">
        <v>2699870.57278</v>
      </c>
      <c r="BQ113" s="5">
        <v>203688.27792299999</v>
      </c>
      <c r="BR113" s="5">
        <v>1642076.4949020001</v>
      </c>
      <c r="BS113" s="35">
        <f t="shared" si="68"/>
        <v>286975.83358946838</v>
      </c>
      <c r="BT113" s="35">
        <f t="shared" si="69"/>
        <v>1355100.6613125317</v>
      </c>
      <c r="BU113" s="5">
        <v>854105.79995499994</v>
      </c>
      <c r="BV113" s="5">
        <v>301003.18777800002</v>
      </c>
      <c r="BW113" s="5">
        <v>109550.21211200001</v>
      </c>
      <c r="BX113" s="5">
        <v>1894731.1671769999</v>
      </c>
      <c r="BY113" s="5">
        <v>394586.0057130002</v>
      </c>
      <c r="BZ113" s="35">
        <f t="shared" si="70"/>
        <v>2536722.7505215132</v>
      </c>
      <c r="CA113" s="35">
        <f t="shared" si="71"/>
        <v>191379.79939897161</v>
      </c>
      <c r="CB113" s="35">
        <f t="shared" si="72"/>
        <v>1542849.0701409462</v>
      </c>
      <c r="CC113" s="35">
        <f t="shared" si="73"/>
        <v>269634.45331629232</v>
      </c>
      <c r="CD113" s="35">
        <f t="shared" si="74"/>
        <v>1273214.6168246539</v>
      </c>
      <c r="CE113" s="35">
        <f t="shared" si="75"/>
        <v>802493.88098159526</v>
      </c>
      <c r="CF113" s="35">
        <f t="shared" si="76"/>
        <v>282814.16232102131</v>
      </c>
      <c r="CG113" s="35">
        <f t="shared" si="77"/>
        <v>102930.31013809732</v>
      </c>
      <c r="CH113" s="35">
        <f t="shared" si="78"/>
        <v>1780236.3218289458</v>
      </c>
      <c r="CI113" s="35">
        <f t="shared" si="79"/>
        <v>370741.95623344887</v>
      </c>
      <c r="CK113" s="9">
        <v>219.8991</v>
      </c>
      <c r="CL113" s="9">
        <v>189.48672999999999</v>
      </c>
      <c r="CM113" s="9">
        <v>103.83799999999999</v>
      </c>
      <c r="CN113" s="9">
        <v>1.93</v>
      </c>
      <c r="CO113" s="9">
        <v>102.07599999999999</v>
      </c>
      <c r="CP113" s="9">
        <v>129.685076015698</v>
      </c>
      <c r="CQ113" s="9">
        <v>69.757000000000005</v>
      </c>
      <c r="CR113" s="9">
        <v>75.069999999999993</v>
      </c>
    </row>
    <row r="114" spans="1:96">
      <c r="A114" s="1">
        <v>43435</v>
      </c>
      <c r="B114" s="5">
        <v>212628.34099999999</v>
      </c>
      <c r="C114" s="5">
        <v>54681.928999999996</v>
      </c>
      <c r="D114" s="5">
        <v>84036.130999999994</v>
      </c>
      <c r="E114" s="35">
        <f t="shared" si="44"/>
        <v>-267.28000000002794</v>
      </c>
      <c r="F114" s="5">
        <v>261415.55100000001</v>
      </c>
      <c r="G114" s="5">
        <v>233294.70199999999</v>
      </c>
      <c r="H114" s="5">
        <v>379199.97</v>
      </c>
      <c r="I114" s="5">
        <v>198654.11300000001</v>
      </c>
      <c r="J114" s="5">
        <v>53915.082999999999</v>
      </c>
      <c r="K114" s="5">
        <v>80905.263999999996</v>
      </c>
      <c r="L114" s="35">
        <f t="shared" si="45"/>
        <v>-1121.085000000021</v>
      </c>
      <c r="M114" s="5">
        <v>238452.152</v>
      </c>
      <c r="N114" s="5">
        <v>213258.071</v>
      </c>
      <c r="O114" s="5">
        <v>357547.45600000001</v>
      </c>
      <c r="P114" s="23">
        <f t="shared" si="46"/>
        <v>107.03445188673237</v>
      </c>
      <c r="Q114" s="23">
        <f t="shared" si="47"/>
        <v>101.42232183895553</v>
      </c>
      <c r="R114" s="23">
        <f t="shared" si="48"/>
        <v>103.86979393578149</v>
      </c>
      <c r="S114" s="23">
        <f t="shared" si="49"/>
        <v>109.63019155306259</v>
      </c>
      <c r="T114" s="23">
        <f t="shared" si="50"/>
        <v>109.39548543510926</v>
      </c>
      <c r="U114" s="23">
        <f t="shared" si="51"/>
        <v>106.05584339551277</v>
      </c>
      <c r="V114" s="9"/>
      <c r="W114" s="9">
        <v>9760.332807254983</v>
      </c>
      <c r="X114" s="5">
        <v>8632</v>
      </c>
      <c r="Y114" s="5"/>
      <c r="Z114" s="9">
        <v>120.9</v>
      </c>
      <c r="AA114" s="9">
        <v>120.63333333333333</v>
      </c>
      <c r="AB114" s="9">
        <v>107.40000000000002</v>
      </c>
      <c r="AC114" s="9">
        <v>107.3</v>
      </c>
      <c r="AD114" s="23">
        <f t="shared" si="52"/>
        <v>116.07074074074075</v>
      </c>
      <c r="AE114" s="23"/>
      <c r="AF114" s="30">
        <v>118.3</v>
      </c>
      <c r="AG114" s="30">
        <v>118.3</v>
      </c>
      <c r="AH114" s="30">
        <f t="shared" si="53"/>
        <v>131.30000000000001</v>
      </c>
      <c r="AI114" s="30">
        <f t="shared" si="64"/>
        <v>0.24875621890547706</v>
      </c>
      <c r="AJ114" s="30">
        <f t="shared" si="65"/>
        <v>0.33955857385398858</v>
      </c>
      <c r="AK114" s="30">
        <f t="shared" si="66"/>
        <v>-7.6031058418200015E-2</v>
      </c>
      <c r="AL114" s="30">
        <f t="shared" si="67"/>
        <v>-1.4771296530311506E-2</v>
      </c>
      <c r="AM114" s="30"/>
      <c r="AN114" s="7">
        <v>3.25</v>
      </c>
      <c r="AO114" s="7">
        <v>3.1497666666666659</v>
      </c>
      <c r="AP114" s="7">
        <v>4.9936051282051279</v>
      </c>
      <c r="AQ114" s="37">
        <f t="shared" si="54"/>
        <v>1.7436051282051279</v>
      </c>
      <c r="AR114" s="99">
        <v>4.1691000000000003</v>
      </c>
      <c r="AS114" s="7">
        <v>101.01666666666667</v>
      </c>
      <c r="AT114" s="7"/>
      <c r="AU114" s="5">
        <v>8706.6169314700073</v>
      </c>
      <c r="AV114" s="5">
        <v>37875.650000390015</v>
      </c>
      <c r="AW114" s="5">
        <v>20586.895355939996</v>
      </c>
      <c r="AX114" s="5">
        <v>12602.591901709999</v>
      </c>
      <c r="AY114" s="5">
        <v>9610.9570000000022</v>
      </c>
      <c r="AZ114" s="5">
        <v>35886.144098290002</v>
      </c>
      <c r="BA114" s="5">
        <v>27996.673161740007</v>
      </c>
      <c r="BB114" s="35">
        <f t="shared" si="55"/>
        <v>-18927.203873939987</v>
      </c>
      <c r="BC114" s="23">
        <f t="shared" si="80"/>
        <v>-4.9913516274645247</v>
      </c>
      <c r="BD114" s="35">
        <f t="shared" si="56"/>
        <v>8209.4646110167887</v>
      </c>
      <c r="BE114" s="35">
        <f t="shared" si="57"/>
        <v>35712.930836956162</v>
      </c>
      <c r="BF114" s="35">
        <f t="shared" si="58"/>
        <v>19411.373005790487</v>
      </c>
      <c r="BG114" s="35">
        <f t="shared" si="59"/>
        <v>11882.977399662277</v>
      </c>
      <c r="BH114" s="35">
        <f t="shared" si="60"/>
        <v>9062.1663948849837</v>
      </c>
      <c r="BI114" s="35">
        <f t="shared" si="61"/>
        <v>33837.026748691482</v>
      </c>
      <c r="BJ114" s="35">
        <f t="shared" si="62"/>
        <v>26398.04867453871</v>
      </c>
      <c r="BK114" s="35">
        <f t="shared" si="63"/>
        <v>-17846.450764014015</v>
      </c>
      <c r="BM114" s="7">
        <v>0.17269122343727836</v>
      </c>
      <c r="BN114" s="33">
        <v>294567.81900000002</v>
      </c>
      <c r="BO114" s="33">
        <v>1705748.6370000001</v>
      </c>
      <c r="BP114" s="5">
        <v>2736789.8624229999</v>
      </c>
      <c r="BQ114" s="5">
        <v>208089.585953</v>
      </c>
      <c r="BR114" s="5">
        <v>1664701.959975</v>
      </c>
      <c r="BS114" s="35">
        <f t="shared" si="68"/>
        <v>287479.41812651796</v>
      </c>
      <c r="BT114" s="35">
        <f t="shared" si="69"/>
        <v>1377222.5418484821</v>
      </c>
      <c r="BU114" s="5">
        <v>863998.31649499992</v>
      </c>
      <c r="BV114" s="5">
        <v>307765.28868500004</v>
      </c>
      <c r="BW114" s="5">
        <v>100124.45482299999</v>
      </c>
      <c r="BX114" s="5">
        <v>1944896.936615</v>
      </c>
      <c r="BY114" s="5">
        <v>384003.18229999999</v>
      </c>
      <c r="BZ114" s="35">
        <f t="shared" si="70"/>
        <v>2580517.7487644153</v>
      </c>
      <c r="CA114" s="35">
        <f t="shared" si="71"/>
        <v>196207.56319571572</v>
      </c>
      <c r="CB114" s="35">
        <f t="shared" si="72"/>
        <v>1569646.6188730849</v>
      </c>
      <c r="CC114" s="35">
        <f t="shared" si="73"/>
        <v>271064.19497738045</v>
      </c>
      <c r="CD114" s="35">
        <f t="shared" si="74"/>
        <v>1298582.4238957043</v>
      </c>
      <c r="CE114" s="35">
        <f t="shared" si="75"/>
        <v>814663.56669561483</v>
      </c>
      <c r="CF114" s="35">
        <f t="shared" si="76"/>
        <v>290191.73185701302</v>
      </c>
      <c r="CG114" s="35">
        <f t="shared" si="77"/>
        <v>94407.296776290837</v>
      </c>
      <c r="CH114" s="35">
        <f t="shared" si="78"/>
        <v>1833842.3177324797</v>
      </c>
      <c r="CI114" s="35">
        <f t="shared" si="79"/>
        <v>362076.4023986322</v>
      </c>
      <c r="CK114" s="9">
        <v>220.55998</v>
      </c>
      <c r="CL114" s="9">
        <v>190.90031999999999</v>
      </c>
      <c r="CM114" s="9">
        <v>103.486</v>
      </c>
      <c r="CN114" s="9">
        <v>2.2200000000000002</v>
      </c>
      <c r="CO114" s="9">
        <v>102.55200000000001</v>
      </c>
      <c r="CP114" s="9">
        <v>123.39229255638401</v>
      </c>
      <c r="CQ114" s="9">
        <v>59.076999999999998</v>
      </c>
      <c r="CR114" s="9">
        <v>68.760000000000005</v>
      </c>
    </row>
    <row r="115" spans="1:96">
      <c r="A115" s="1">
        <v>43525</v>
      </c>
      <c r="B115" s="5">
        <v>215316.42800000001</v>
      </c>
      <c r="C115" s="5">
        <v>39385.192999999999</v>
      </c>
      <c r="D115" s="5">
        <v>84364.372000000003</v>
      </c>
      <c r="E115" s="35">
        <f t="shared" si="44"/>
        <v>-8658.2770000000019</v>
      </c>
      <c r="F115" s="5">
        <v>240098.356</v>
      </c>
      <c r="G115" s="5">
        <v>207994.53</v>
      </c>
      <c r="H115" s="5">
        <v>362511.54200000002</v>
      </c>
      <c r="I115" s="5">
        <v>199021.75099999999</v>
      </c>
      <c r="J115" s="5">
        <v>38559.408000000003</v>
      </c>
      <c r="K115" s="5">
        <v>79544.342000000004</v>
      </c>
      <c r="L115" s="35">
        <f t="shared" si="45"/>
        <v>-4670.2489999999816</v>
      </c>
      <c r="M115" s="5">
        <v>224408.61600000001</v>
      </c>
      <c r="N115" s="5">
        <v>194490.7</v>
      </c>
      <c r="O115" s="5">
        <v>342373.16800000001</v>
      </c>
      <c r="P115" s="23">
        <f t="shared" si="46"/>
        <v>108.18738500597355</v>
      </c>
      <c r="Q115" s="23">
        <f t="shared" si="47"/>
        <v>102.14159148916393</v>
      </c>
      <c r="R115" s="23">
        <f t="shared" si="48"/>
        <v>106.05955103632638</v>
      </c>
      <c r="S115" s="23">
        <f t="shared" si="49"/>
        <v>106.99159429778757</v>
      </c>
      <c r="T115" s="23">
        <f t="shared" si="50"/>
        <v>106.94317517495695</v>
      </c>
      <c r="U115" s="23">
        <f t="shared" si="51"/>
        <v>105.88199540216306</v>
      </c>
      <c r="V115" s="9"/>
      <c r="W115" s="9">
        <v>9856.8102679724998</v>
      </c>
      <c r="X115" s="5">
        <v>8730</v>
      </c>
      <c r="Y115" s="5"/>
      <c r="Z115" s="9">
        <v>120.8</v>
      </c>
      <c r="AA115" s="9">
        <v>110.60000000000001</v>
      </c>
      <c r="AB115" s="9">
        <v>107.40000000000002</v>
      </c>
      <c r="AC115" s="9">
        <v>107.3</v>
      </c>
      <c r="AD115" s="23">
        <f t="shared" si="52"/>
        <v>109.49333333333334</v>
      </c>
      <c r="AE115" s="23"/>
      <c r="AF115" s="30">
        <v>118.6</v>
      </c>
      <c r="AG115" s="30">
        <v>118.6</v>
      </c>
      <c r="AH115" s="30">
        <f t="shared" si="53"/>
        <v>129.6</v>
      </c>
      <c r="AI115" s="30">
        <f t="shared" si="64"/>
        <v>-0.33003300330033403</v>
      </c>
      <c r="AJ115" s="30">
        <f t="shared" si="65"/>
        <v>0.27072758037224531</v>
      </c>
      <c r="AK115" s="30">
        <f t="shared" si="66"/>
        <v>-0.6331448125089113</v>
      </c>
      <c r="AL115" s="30">
        <f t="shared" si="67"/>
        <v>3.2384228836331963E-2</v>
      </c>
      <c r="AM115" s="30"/>
      <c r="AN115" s="7">
        <v>3.25</v>
      </c>
      <c r="AO115" s="7">
        <v>3.1596666666666664</v>
      </c>
      <c r="AP115" s="7">
        <v>4.978939743589744</v>
      </c>
      <c r="AQ115" s="37">
        <f t="shared" si="54"/>
        <v>1.728939743589744</v>
      </c>
      <c r="AR115" s="99">
        <v>4.0899000000000001</v>
      </c>
      <c r="AS115" s="7">
        <v>101.63333333333333</v>
      </c>
      <c r="AT115" s="7"/>
      <c r="AU115" s="5">
        <v>14611.24366658</v>
      </c>
      <c r="AV115" s="5">
        <v>27162.408438540006</v>
      </c>
      <c r="AW115" s="5">
        <v>21914.14789488</v>
      </c>
      <c r="AX115" s="5">
        <v>13560.184641900001</v>
      </c>
      <c r="AY115" s="5">
        <v>6106.6074727699997</v>
      </c>
      <c r="AZ115" s="5">
        <v>39786.907885330002</v>
      </c>
      <c r="BA115" s="5">
        <v>11346.349999999999</v>
      </c>
      <c r="BB115" s="35">
        <f t="shared" si="55"/>
        <v>-7112.2499999999927</v>
      </c>
      <c r="BC115" s="23">
        <f t="shared" si="80"/>
        <v>-1.9619375319089818</v>
      </c>
      <c r="BD115" s="35">
        <f t="shared" si="56"/>
        <v>13799.554505072641</v>
      </c>
      <c r="BE115" s="35">
        <f t="shared" si="57"/>
        <v>25653.47237306137</v>
      </c>
      <c r="BF115" s="35">
        <f t="shared" si="58"/>
        <v>20696.765122007055</v>
      </c>
      <c r="BG115" s="35">
        <f t="shared" si="59"/>
        <v>12806.884296423999</v>
      </c>
      <c r="BH115" s="35">
        <f t="shared" si="60"/>
        <v>5767.3709770728865</v>
      </c>
      <c r="BI115" s="35">
        <f t="shared" si="61"/>
        <v>37576.651001155195</v>
      </c>
      <c r="BJ115" s="35">
        <f t="shared" si="62"/>
        <v>10716.03340766678</v>
      </c>
      <c r="BK115" s="35">
        <f t="shared" si="63"/>
        <v>-6717.1476821777997</v>
      </c>
      <c r="BM115" s="7">
        <v>0.17046107970851007</v>
      </c>
      <c r="BN115" s="33">
        <v>292337.01400000002</v>
      </c>
      <c r="BO115" s="33">
        <v>1714978.0730000001</v>
      </c>
      <c r="BP115" s="5">
        <v>2759667.5986029999</v>
      </c>
      <c r="BQ115" s="5">
        <v>221781.89456199997</v>
      </c>
      <c r="BR115" s="5">
        <v>1674266.923622</v>
      </c>
      <c r="BS115" s="35">
        <f t="shared" si="68"/>
        <v>285397.3475208517</v>
      </c>
      <c r="BT115" s="35">
        <f t="shared" si="69"/>
        <v>1388869.5761011483</v>
      </c>
      <c r="BU115" s="5">
        <v>863618.78041899996</v>
      </c>
      <c r="BV115" s="5">
        <v>315620.406395</v>
      </c>
      <c r="BW115" s="5">
        <v>86714.645111999998</v>
      </c>
      <c r="BX115" s="5">
        <v>1957763.980857</v>
      </c>
      <c r="BY115" s="5">
        <v>399568.56623900007</v>
      </c>
      <c r="BZ115" s="35">
        <f t="shared" si="70"/>
        <v>2606361.533064405</v>
      </c>
      <c r="CA115" s="35">
        <f t="shared" si="71"/>
        <v>209461.38549771722</v>
      </c>
      <c r="CB115" s="35">
        <f t="shared" si="72"/>
        <v>1581257.43405455</v>
      </c>
      <c r="CC115" s="35">
        <f t="shared" si="73"/>
        <v>269542.84950604674</v>
      </c>
      <c r="CD115" s="35">
        <f t="shared" si="74"/>
        <v>1311714.5845485032</v>
      </c>
      <c r="CE115" s="35">
        <f t="shared" si="75"/>
        <v>815642.713512138</v>
      </c>
      <c r="CF115" s="35">
        <f t="shared" si="76"/>
        <v>298086.94594034087</v>
      </c>
      <c r="CG115" s="35">
        <f t="shared" si="77"/>
        <v>81897.441375787021</v>
      </c>
      <c r="CH115" s="35">
        <f t="shared" si="78"/>
        <v>1849005.5588969425</v>
      </c>
      <c r="CI115" s="35">
        <f t="shared" si="79"/>
        <v>377371.58685133478</v>
      </c>
      <c r="CK115" s="9">
        <v>218.73545999999999</v>
      </c>
      <c r="CL115" s="9">
        <v>192.42135999999999</v>
      </c>
      <c r="CM115" s="9">
        <v>102.639</v>
      </c>
      <c r="CN115" s="9">
        <v>2.4</v>
      </c>
      <c r="CO115" s="9">
        <v>102.964</v>
      </c>
      <c r="CP115" s="9">
        <v>118.382456999905</v>
      </c>
      <c r="CQ115" s="9">
        <v>54.826999999999998</v>
      </c>
      <c r="CR115" s="9">
        <v>63.1</v>
      </c>
    </row>
    <row r="116" spans="1:96">
      <c r="A116" s="1">
        <v>43617</v>
      </c>
      <c r="B116" s="5">
        <v>220640.364</v>
      </c>
      <c r="C116" s="5">
        <v>40406.383000000002</v>
      </c>
      <c r="D116" s="5">
        <v>91775.769</v>
      </c>
      <c r="E116" s="35">
        <f t="shared" si="44"/>
        <v>-5990.902000000031</v>
      </c>
      <c r="F116" s="5">
        <v>244462.91500000001</v>
      </c>
      <c r="G116" s="5">
        <v>219691.70699999999</v>
      </c>
      <c r="H116" s="5">
        <v>371602.82199999999</v>
      </c>
      <c r="I116" s="5">
        <v>203545.432</v>
      </c>
      <c r="J116" s="5">
        <v>39460.5</v>
      </c>
      <c r="K116" s="5">
        <v>86418.573999999993</v>
      </c>
      <c r="L116" s="35">
        <f t="shared" si="45"/>
        <v>-3475.1939999999886</v>
      </c>
      <c r="M116" s="5">
        <v>224133.18</v>
      </c>
      <c r="N116" s="5">
        <v>200172.726</v>
      </c>
      <c r="O116" s="5">
        <v>349909.766</v>
      </c>
      <c r="P116" s="23">
        <f t="shared" si="46"/>
        <v>108.39858297581446</v>
      </c>
      <c r="Q116" s="23">
        <f t="shared" si="47"/>
        <v>102.397037543873</v>
      </c>
      <c r="R116" s="23">
        <f t="shared" si="48"/>
        <v>106.19912450765506</v>
      </c>
      <c r="S116" s="23">
        <f t="shared" si="49"/>
        <v>109.07038172572219</v>
      </c>
      <c r="T116" s="23">
        <f t="shared" si="50"/>
        <v>109.75106918412052</v>
      </c>
      <c r="U116" s="23">
        <f t="shared" si="51"/>
        <v>106.19961433142737</v>
      </c>
      <c r="V116" s="9"/>
      <c r="W116" s="9">
        <v>9734.324882662755</v>
      </c>
      <c r="X116" s="5">
        <v>8693</v>
      </c>
      <c r="Y116" s="5"/>
      <c r="Z116" s="9">
        <v>121.3</v>
      </c>
      <c r="AA116" s="9">
        <v>114.7</v>
      </c>
      <c r="AB116" s="9">
        <v>107.40000000000002</v>
      </c>
      <c r="AC116" s="9">
        <v>107.3</v>
      </c>
      <c r="AD116" s="23">
        <f t="shared" si="52"/>
        <v>112.18111111111111</v>
      </c>
      <c r="AE116" s="23"/>
      <c r="AF116" s="30">
        <v>119.1</v>
      </c>
      <c r="AG116" s="30">
        <v>119.1</v>
      </c>
      <c r="AH116" s="30">
        <f t="shared" si="53"/>
        <v>130.09999999999997</v>
      </c>
      <c r="AI116" s="30">
        <f t="shared" si="64"/>
        <v>0.66390041493775698</v>
      </c>
      <c r="AJ116" s="30">
        <f t="shared" si="65"/>
        <v>0.74576271186440835</v>
      </c>
      <c r="AK116" s="30">
        <f t="shared" si="66"/>
        <v>-0.23842442641812345</v>
      </c>
      <c r="AL116" s="30">
        <f t="shared" si="67"/>
        <v>0.15656212949147208</v>
      </c>
      <c r="AM116" s="30"/>
      <c r="AN116" s="7">
        <v>3.0833333333333335</v>
      </c>
      <c r="AO116" s="7">
        <v>2.9920833333333334</v>
      </c>
      <c r="AP116" s="7">
        <v>4.8908551282051285</v>
      </c>
      <c r="AQ116" s="37">
        <f t="shared" si="54"/>
        <v>1.807521794871795</v>
      </c>
      <c r="AR116" s="99">
        <v>4.1463000000000001</v>
      </c>
      <c r="AS116" s="7">
        <v>100.98666666666668</v>
      </c>
      <c r="AT116" s="7"/>
      <c r="AU116" s="5">
        <v>15296.004033930001</v>
      </c>
      <c r="AV116" s="5">
        <v>28060.409217289998</v>
      </c>
      <c r="AW116" s="5">
        <v>18729.48474878</v>
      </c>
      <c r="AX116" s="5">
        <v>12428.937826209998</v>
      </c>
      <c r="AY116" s="5">
        <v>9518.6459357500007</v>
      </c>
      <c r="AZ116" s="5">
        <v>43368.42223804001</v>
      </c>
      <c r="BA116" s="5">
        <v>12081.990694979999</v>
      </c>
      <c r="BB116" s="35">
        <f t="shared" si="55"/>
        <v>-15312.098694980006</v>
      </c>
      <c r="BC116" s="23">
        <f t="shared" si="80"/>
        <v>-4.120555008858358</v>
      </c>
      <c r="BD116" s="35">
        <f t="shared" si="56"/>
        <v>14403.069286291651</v>
      </c>
      <c r="BE116" s="35">
        <f t="shared" si="57"/>
        <v>26422.326854897212</v>
      </c>
      <c r="BF116" s="35">
        <f t="shared" si="58"/>
        <v>17636.113715374795</v>
      </c>
      <c r="BG116" s="35">
        <f t="shared" si="59"/>
        <v>11703.373787612649</v>
      </c>
      <c r="BH116" s="35">
        <f t="shared" si="60"/>
        <v>8962.9759916493149</v>
      </c>
      <c r="BI116" s="35">
        <f t="shared" si="61"/>
        <v>40836.704079447969</v>
      </c>
      <c r="BJ116" s="35">
        <f t="shared" si="62"/>
        <v>11376.680387251281</v>
      </c>
      <c r="BK116" s="35">
        <f t="shared" si="63"/>
        <v>-14418.224389397552</v>
      </c>
      <c r="BM116" s="7">
        <v>0.16950999008496578</v>
      </c>
      <c r="BN116" s="33">
        <v>292987.30499999999</v>
      </c>
      <c r="BO116" s="33">
        <v>1728436.801</v>
      </c>
      <c r="BP116" s="5">
        <v>2775030.1301239999</v>
      </c>
      <c r="BQ116" s="5">
        <v>242377.800147</v>
      </c>
      <c r="BR116" s="5">
        <v>1688706.037858</v>
      </c>
      <c r="BS116" s="35">
        <f t="shared" si="68"/>
        <v>286252.54373373144</v>
      </c>
      <c r="BT116" s="35">
        <f t="shared" si="69"/>
        <v>1402453.4941242686</v>
      </c>
      <c r="BU116" s="5">
        <v>843946.29211900011</v>
      </c>
      <c r="BV116" s="5">
        <v>321087.225706</v>
      </c>
      <c r="BW116" s="5">
        <v>94932.970835999993</v>
      </c>
      <c r="BX116" s="5">
        <v>1960210.5226339998</v>
      </c>
      <c r="BY116" s="5">
        <v>398799.41094800015</v>
      </c>
      <c r="BZ116" s="35">
        <f t="shared" si="70"/>
        <v>2613032.2107043592</v>
      </c>
      <c r="CA116" s="35">
        <f t="shared" si="71"/>
        <v>228228.51257311372</v>
      </c>
      <c r="CB116" s="35">
        <f t="shared" si="72"/>
        <v>1590124.4543015875</v>
      </c>
      <c r="CC116" s="35">
        <f t="shared" si="73"/>
        <v>269541.98048252374</v>
      </c>
      <c r="CD116" s="35">
        <f t="shared" si="74"/>
        <v>1320582.4738190637</v>
      </c>
      <c r="CE116" s="35">
        <f t="shared" si="75"/>
        <v>794679.24382965802</v>
      </c>
      <c r="CF116" s="35">
        <f t="shared" si="76"/>
        <v>302343.11840714613</v>
      </c>
      <c r="CG116" s="35">
        <f t="shared" si="77"/>
        <v>89391.069293089444</v>
      </c>
      <c r="CH116" s="35">
        <f t="shared" si="78"/>
        <v>1845779.3231871652</v>
      </c>
      <c r="CI116" s="35">
        <f t="shared" si="79"/>
        <v>375518.69981695828</v>
      </c>
      <c r="CK116" s="9">
        <v>221.66879</v>
      </c>
      <c r="CL116" s="9">
        <v>193.92472000000001</v>
      </c>
      <c r="CM116" s="9">
        <v>103.45399999999999</v>
      </c>
      <c r="CN116" s="9">
        <v>2.4</v>
      </c>
      <c r="CO116" s="9">
        <v>103.399</v>
      </c>
      <c r="CP116" s="9">
        <v>119.091510642232</v>
      </c>
      <c r="CQ116" s="9">
        <v>59.783000000000001</v>
      </c>
      <c r="CR116" s="9">
        <v>69.040000000000006</v>
      </c>
    </row>
    <row r="117" spans="1:96">
      <c r="A117" s="1">
        <v>43709</v>
      </c>
      <c r="B117" s="5">
        <v>235895.19399999999</v>
      </c>
      <c r="C117" s="5">
        <v>41166.714</v>
      </c>
      <c r="D117" s="5">
        <v>86538.328999999998</v>
      </c>
      <c r="E117" s="35">
        <f t="shared" si="44"/>
        <v>-9670.5179999999818</v>
      </c>
      <c r="F117" s="5">
        <v>249305.33</v>
      </c>
      <c r="G117" s="5">
        <v>220956.549</v>
      </c>
      <c r="H117" s="5">
        <v>382278.5</v>
      </c>
      <c r="I117" s="5">
        <v>218308.53200000001</v>
      </c>
      <c r="J117" s="5">
        <v>40413.288</v>
      </c>
      <c r="K117" s="5">
        <v>82218.84</v>
      </c>
      <c r="L117" s="35">
        <f t="shared" si="45"/>
        <v>-4469.7760000000417</v>
      </c>
      <c r="M117" s="5">
        <v>228651.717</v>
      </c>
      <c r="N117" s="5">
        <v>204005.31099999999</v>
      </c>
      <c r="O117" s="5">
        <v>361117.29</v>
      </c>
      <c r="P117" s="23">
        <f t="shared" si="46"/>
        <v>108.05587479283676</v>
      </c>
      <c r="Q117" s="23">
        <f t="shared" si="47"/>
        <v>101.86430265213757</v>
      </c>
      <c r="R117" s="23">
        <f t="shared" si="48"/>
        <v>105.25364867711586</v>
      </c>
      <c r="S117" s="23">
        <f t="shared" si="49"/>
        <v>109.03278281527182</v>
      </c>
      <c r="T117" s="23">
        <f t="shared" si="50"/>
        <v>108.30921406747103</v>
      </c>
      <c r="U117" s="23">
        <f t="shared" si="51"/>
        <v>105.85992711675478</v>
      </c>
      <c r="V117" s="9"/>
      <c r="W117" s="9">
        <v>9789.1549507922391</v>
      </c>
      <c r="X117" s="5">
        <v>8788</v>
      </c>
      <c r="Y117" s="5"/>
      <c r="Z117" s="9">
        <v>121.7</v>
      </c>
      <c r="AA117" s="9">
        <v>114.33333333333333</v>
      </c>
      <c r="AB117" s="9">
        <v>107.40000000000002</v>
      </c>
      <c r="AC117" s="9">
        <v>107.3</v>
      </c>
      <c r="AD117" s="23">
        <f t="shared" si="52"/>
        <v>111.94074074074074</v>
      </c>
      <c r="AE117" s="23"/>
      <c r="AF117" s="30">
        <v>119.5</v>
      </c>
      <c r="AG117" s="30">
        <v>119.5</v>
      </c>
      <c r="AH117" s="30">
        <f t="shared" si="53"/>
        <v>130.49999999999997</v>
      </c>
      <c r="AI117" s="30">
        <f t="shared" si="64"/>
        <v>1.3322231473771984</v>
      </c>
      <c r="AJ117" s="30">
        <f t="shared" si="65"/>
        <v>1.5004262574595018</v>
      </c>
      <c r="AK117" s="30">
        <f t="shared" si="66"/>
        <v>-0.31241686352316167</v>
      </c>
      <c r="AL117" s="30">
        <f t="shared" si="67"/>
        <v>0.14421375344085829</v>
      </c>
      <c r="AM117" s="30"/>
      <c r="AN117" s="7">
        <v>3</v>
      </c>
      <c r="AO117" s="7">
        <v>2.8885680555555546</v>
      </c>
      <c r="AP117" s="7">
        <v>4.7285846153846158</v>
      </c>
      <c r="AQ117" s="37">
        <f t="shared" si="54"/>
        <v>1.7285846153846158</v>
      </c>
      <c r="AR117" s="99">
        <v>4.1630000000000003</v>
      </c>
      <c r="AS117" s="7">
        <v>101.39333333333333</v>
      </c>
      <c r="AT117" s="7"/>
      <c r="AU117" s="5">
        <v>20079.353226420004</v>
      </c>
      <c r="AV117" s="5">
        <v>26061.634068719974</v>
      </c>
      <c r="AW117" s="5">
        <v>22634.114704860007</v>
      </c>
      <c r="AX117" s="5">
        <v>11666.253239349999</v>
      </c>
      <c r="AY117" s="5">
        <v>8675.1554435399976</v>
      </c>
      <c r="AZ117" s="5">
        <v>48459.385317109998</v>
      </c>
      <c r="BA117" s="5">
        <v>9562.948305020007</v>
      </c>
      <c r="BB117" s="35">
        <f t="shared" si="55"/>
        <v>-9588.640305020017</v>
      </c>
      <c r="BC117" s="23">
        <f t="shared" si="80"/>
        <v>-2.5082865777227905</v>
      </c>
      <c r="BD117" s="35">
        <f t="shared" si="56"/>
        <v>18967.850983190394</v>
      </c>
      <c r="BE117" s="35">
        <f t="shared" si="57"/>
        <v>24618.979795797648</v>
      </c>
      <c r="BF117" s="35">
        <f t="shared" si="58"/>
        <v>21381.192412778109</v>
      </c>
      <c r="BG117" s="35">
        <f t="shared" si="59"/>
        <v>11020.46218724776</v>
      </c>
      <c r="BH117" s="35">
        <f t="shared" si="60"/>
        <v>8194.9380467379469</v>
      </c>
      <c r="BI117" s="35">
        <f t="shared" si="61"/>
        <v>45776.892764778961</v>
      </c>
      <c r="BJ117" s="35">
        <f t="shared" si="62"/>
        <v>9033.5867079077652</v>
      </c>
      <c r="BK117" s="35">
        <f t="shared" si="63"/>
        <v>-9057.8565149062779</v>
      </c>
      <c r="BM117" s="7">
        <v>0.16832446898154302</v>
      </c>
      <c r="BN117" s="33">
        <v>294145.685</v>
      </c>
      <c r="BO117" s="33">
        <v>1747492.1310000001</v>
      </c>
      <c r="BP117" s="5">
        <v>2810512.3516079998</v>
      </c>
      <c r="BQ117" s="5">
        <v>243587.79883699998</v>
      </c>
      <c r="BR117" s="5">
        <v>1706448.6566440002</v>
      </c>
      <c r="BS117" s="35">
        <f t="shared" si="68"/>
        <v>287237.06397386879</v>
      </c>
      <c r="BT117" s="35">
        <f t="shared" si="69"/>
        <v>1419211.5926701315</v>
      </c>
      <c r="BU117" s="5">
        <v>860475.89612699952</v>
      </c>
      <c r="BV117" s="5">
        <v>323053.31911400001</v>
      </c>
      <c r="BW117" s="5">
        <v>112962.188001</v>
      </c>
      <c r="BX117" s="5">
        <v>1974751.4726729998</v>
      </c>
      <c r="BY117" s="5">
        <v>399745.37182</v>
      </c>
      <c r="BZ117" s="35">
        <f t="shared" si="70"/>
        <v>2654935.0903182053</v>
      </c>
      <c r="CA117" s="35">
        <f t="shared" si="71"/>
        <v>230103.87922177833</v>
      </c>
      <c r="CB117" s="35">
        <f t="shared" si="72"/>
        <v>1611987.3715404393</v>
      </c>
      <c r="CC117" s="35">
        <f t="shared" si="73"/>
        <v>271336.91831949778</v>
      </c>
      <c r="CD117" s="35">
        <f t="shared" si="74"/>
        <v>1340650.4532209418</v>
      </c>
      <c r="CE117" s="35">
        <f t="shared" si="75"/>
        <v>812843.83955598751</v>
      </c>
      <c r="CF117" s="35">
        <f t="shared" si="76"/>
        <v>305170.54745153832</v>
      </c>
      <c r="CG117" s="35">
        <f t="shared" si="77"/>
        <v>106709.1118213335</v>
      </c>
      <c r="CH117" s="35">
        <f t="shared" si="78"/>
        <v>1865438.1563053711</v>
      </c>
      <c r="CI117" s="35">
        <f t="shared" si="79"/>
        <v>377617.2747399626</v>
      </c>
      <c r="CK117" s="9">
        <v>222.91871</v>
      </c>
      <c r="CL117" s="9">
        <v>195.34064000000001</v>
      </c>
      <c r="CM117" s="9">
        <v>102.822</v>
      </c>
      <c r="CN117" s="9">
        <v>2.19</v>
      </c>
      <c r="CO117" s="9">
        <v>103.783</v>
      </c>
      <c r="CP117" s="9">
        <v>114.494370562695</v>
      </c>
      <c r="CQ117" s="9">
        <v>56.37</v>
      </c>
      <c r="CR117" s="9">
        <v>61.95</v>
      </c>
    </row>
    <row r="118" spans="1:96">
      <c r="A118" s="1">
        <v>43800</v>
      </c>
      <c r="B118" s="5">
        <v>232336.90100000001</v>
      </c>
      <c r="C118" s="5">
        <v>55322.555999999997</v>
      </c>
      <c r="D118" s="5">
        <v>84294.957999999999</v>
      </c>
      <c r="E118" s="35">
        <f t="shared" si="44"/>
        <v>-4249.0529999999853</v>
      </c>
      <c r="F118" s="5">
        <v>253614.823</v>
      </c>
      <c r="G118" s="5">
        <v>224975.296</v>
      </c>
      <c r="H118" s="5">
        <v>396344.88900000002</v>
      </c>
      <c r="I118" s="5">
        <v>214838.592</v>
      </c>
      <c r="J118" s="5">
        <v>54225.856</v>
      </c>
      <c r="K118" s="5">
        <v>80353.964000000007</v>
      </c>
      <c r="L118" s="35">
        <f t="shared" si="45"/>
        <v>-1267.3649999999907</v>
      </c>
      <c r="M118" s="5">
        <v>230683.50899999999</v>
      </c>
      <c r="N118" s="5">
        <v>208282.818</v>
      </c>
      <c r="O118" s="5">
        <v>370551.73800000001</v>
      </c>
      <c r="P118" s="23">
        <f t="shared" si="46"/>
        <v>108.14486300487391</v>
      </c>
      <c r="Q118" s="23">
        <f t="shared" si="47"/>
        <v>102.0224669205775</v>
      </c>
      <c r="R118" s="23">
        <f t="shared" si="48"/>
        <v>104.9045421082151</v>
      </c>
      <c r="S118" s="23">
        <f t="shared" si="49"/>
        <v>109.94059527679545</v>
      </c>
      <c r="T118" s="23">
        <f t="shared" si="50"/>
        <v>108.01433270410237</v>
      </c>
      <c r="U118" s="23">
        <f t="shared" si="51"/>
        <v>106.96074214608056</v>
      </c>
      <c r="V118" s="9"/>
      <c r="W118" s="9">
        <v>9995.1013049730773</v>
      </c>
      <c r="X118" s="5">
        <v>8815</v>
      </c>
      <c r="Y118" s="5"/>
      <c r="Z118" s="9">
        <v>122.1</v>
      </c>
      <c r="AA118" s="9">
        <v>114.63333333333333</v>
      </c>
      <c r="AB118" s="9">
        <v>107.40000000000002</v>
      </c>
      <c r="AC118" s="9">
        <v>107.3</v>
      </c>
      <c r="AD118" s="23">
        <f t="shared" si="52"/>
        <v>112.13740740740741</v>
      </c>
      <c r="AE118" s="23"/>
      <c r="AF118" s="30">
        <v>120</v>
      </c>
      <c r="AG118" s="30">
        <v>120</v>
      </c>
      <c r="AH118" s="30">
        <f t="shared" si="53"/>
        <v>130.49999999999997</v>
      </c>
      <c r="AI118" s="30">
        <f t="shared" si="64"/>
        <v>0.99255583126549585</v>
      </c>
      <c r="AJ118" s="30">
        <f t="shared" si="65"/>
        <v>1.1496196111580659</v>
      </c>
      <c r="AK118" s="30">
        <f t="shared" si="66"/>
        <v>-0.33887380301285019</v>
      </c>
      <c r="AL118" s="30">
        <f t="shared" si="67"/>
        <v>0.18181002312028016</v>
      </c>
      <c r="AM118" s="30"/>
      <c r="AN118" s="7">
        <v>3</v>
      </c>
      <c r="AO118" s="7">
        <v>2.8932444444444445</v>
      </c>
      <c r="AP118" s="7">
        <v>4.6384153846153842</v>
      </c>
      <c r="AQ118" s="37">
        <f t="shared" si="54"/>
        <v>1.6384153846153842</v>
      </c>
      <c r="AR118" s="99">
        <v>4.1635999999999997</v>
      </c>
      <c r="AS118" s="7">
        <v>101.31333333333333</v>
      </c>
      <c r="AT118" s="7"/>
      <c r="AU118" s="5">
        <v>16362.300744749989</v>
      </c>
      <c r="AV118" s="5">
        <v>32932.768523860024</v>
      </c>
      <c r="AW118" s="5">
        <v>20570.927731390017</v>
      </c>
      <c r="AX118" s="5">
        <v>12138.9833839</v>
      </c>
      <c r="AY118" s="5">
        <v>8632.2693261200002</v>
      </c>
      <c r="AZ118" s="5">
        <v>49001.112289979996</v>
      </c>
      <c r="BA118" s="5">
        <v>19579.032316969999</v>
      </c>
      <c r="BB118" s="35">
        <f t="shared" si="55"/>
        <v>-19485.400316969957</v>
      </c>
      <c r="BC118" s="23">
        <f t="shared" si="80"/>
        <v>-4.9162738962353458</v>
      </c>
      <c r="BD118" s="35">
        <f t="shared" si="56"/>
        <v>15297.482437437971</v>
      </c>
      <c r="BE118" s="35">
        <f t="shared" si="57"/>
        <v>30789.584910398644</v>
      </c>
      <c r="BF118" s="35">
        <f t="shared" si="58"/>
        <v>19232.22232629564</v>
      </c>
      <c r="BG118" s="35">
        <f t="shared" si="59"/>
        <v>11349.008187809042</v>
      </c>
      <c r="BH118" s="35">
        <f t="shared" si="60"/>
        <v>8070.5024599872022</v>
      </c>
      <c r="BI118" s="35">
        <f t="shared" si="61"/>
        <v>45812.240366710634</v>
      </c>
      <c r="BJ118" s="35">
        <f t="shared" si="62"/>
        <v>18304.877026965773</v>
      </c>
      <c r="BK118" s="35">
        <f t="shared" si="63"/>
        <v>-18217.338367340399</v>
      </c>
      <c r="BM118" s="7">
        <v>0.16723768977269754</v>
      </c>
      <c r="BN118" s="33">
        <v>296276.47500000003</v>
      </c>
      <c r="BO118" s="33">
        <v>1771589.14</v>
      </c>
      <c r="BP118" s="5">
        <v>2831231.6012180001</v>
      </c>
      <c r="BQ118" s="5">
        <v>219254.40097100002</v>
      </c>
      <c r="BR118" s="5">
        <v>1731991.564003</v>
      </c>
      <c r="BS118" s="35">
        <f t="shared" si="68"/>
        <v>289654.26786966296</v>
      </c>
      <c r="BT118" s="35">
        <f t="shared" si="69"/>
        <v>1442337.2961333371</v>
      </c>
      <c r="BU118" s="5">
        <v>879985.63624399994</v>
      </c>
      <c r="BV118" s="5">
        <v>329886.63157299999</v>
      </c>
      <c r="BW118" s="5">
        <v>103055.45528299999</v>
      </c>
      <c r="BX118" s="5">
        <v>2000373.303911</v>
      </c>
      <c r="BY118" s="5">
        <v>397916.2104509999</v>
      </c>
      <c r="BZ118" s="35">
        <f t="shared" si="70"/>
        <v>2646982.0089236796</v>
      </c>
      <c r="CA118" s="35">
        <f t="shared" si="71"/>
        <v>204985.86357184727</v>
      </c>
      <c r="CB118" s="35">
        <f t="shared" si="72"/>
        <v>1619277.8109538076</v>
      </c>
      <c r="CC118" s="35">
        <f t="shared" si="73"/>
        <v>270804.28020410566</v>
      </c>
      <c r="CD118" s="35">
        <f t="shared" si="74"/>
        <v>1348473.5307497019</v>
      </c>
      <c r="CE118" s="35">
        <f t="shared" si="75"/>
        <v>822718.33439802472</v>
      </c>
      <c r="CF118" s="35">
        <f t="shared" si="76"/>
        <v>308418.42058505974</v>
      </c>
      <c r="CG118" s="35">
        <f t="shared" si="77"/>
        <v>96348.859605193313</v>
      </c>
      <c r="CH118" s="35">
        <f t="shared" si="78"/>
        <v>1870193.9270195137</v>
      </c>
      <c r="CI118" s="35">
        <f t="shared" si="79"/>
        <v>372020.80171391275</v>
      </c>
      <c r="CK118" s="9">
        <v>222.46306999999999</v>
      </c>
      <c r="CL118" s="9">
        <v>195.90465</v>
      </c>
      <c r="CM118" s="9">
        <v>102.404</v>
      </c>
      <c r="CN118" s="9">
        <v>1.65</v>
      </c>
      <c r="CO118" s="9">
        <v>104.14700000000001</v>
      </c>
      <c r="CP118" s="9">
        <v>116.121506808652</v>
      </c>
      <c r="CQ118" s="9">
        <v>56.957000000000001</v>
      </c>
      <c r="CR118" s="9">
        <v>63.27</v>
      </c>
    </row>
    <row r="119" spans="1:96">
      <c r="A119" s="1">
        <v>43891</v>
      </c>
      <c r="B119" s="5">
        <v>232651.60699999999</v>
      </c>
      <c r="C119" s="5">
        <v>41520.328999999998</v>
      </c>
      <c r="D119" s="5">
        <v>80740.221000000005</v>
      </c>
      <c r="E119" s="35">
        <f t="shared" si="44"/>
        <v>-7987.9500000000116</v>
      </c>
      <c r="F119" s="5">
        <v>224436.97399999999</v>
      </c>
      <c r="G119" s="5">
        <v>204101.86900000001</v>
      </c>
      <c r="H119" s="5">
        <v>367259.31199999998</v>
      </c>
      <c r="I119" s="5">
        <v>213285.21599999999</v>
      </c>
      <c r="J119" s="5">
        <v>40623.574000000001</v>
      </c>
      <c r="K119" s="5">
        <v>76019.701000000001</v>
      </c>
      <c r="L119" s="35">
        <f t="shared" si="45"/>
        <v>-3317.4719999999797</v>
      </c>
      <c r="M119" s="5">
        <v>208781.73199999999</v>
      </c>
      <c r="N119" s="5">
        <v>190703.23300000001</v>
      </c>
      <c r="O119" s="5">
        <v>344689.51799999998</v>
      </c>
      <c r="P119" s="23">
        <f t="shared" si="46"/>
        <v>109.08004378512575</v>
      </c>
      <c r="Q119" s="23">
        <f t="shared" si="47"/>
        <v>102.20747440882478</v>
      </c>
      <c r="R119" s="23">
        <f t="shared" si="48"/>
        <v>106.20960085070578</v>
      </c>
      <c r="S119" s="23">
        <f t="shared" si="49"/>
        <v>107.49837730055806</v>
      </c>
      <c r="T119" s="23">
        <f t="shared" si="50"/>
        <v>107.0259092041717</v>
      </c>
      <c r="U119" s="23">
        <f t="shared" si="51"/>
        <v>106.54786200954331</v>
      </c>
      <c r="V119" s="9"/>
      <c r="W119" s="9">
        <v>10068.777189846869</v>
      </c>
      <c r="X119" s="5">
        <v>8611</v>
      </c>
      <c r="Y119" s="5"/>
      <c r="Z119" s="9">
        <v>121.9</v>
      </c>
      <c r="AA119" s="9">
        <v>107.80000000000001</v>
      </c>
      <c r="AB119" s="9">
        <v>107.40000000000002</v>
      </c>
      <c r="AC119" s="9">
        <v>107.3</v>
      </c>
      <c r="AD119" s="23">
        <f t="shared" si="52"/>
        <v>107.6577777777778</v>
      </c>
      <c r="AE119" s="23"/>
      <c r="AF119" s="30">
        <v>120.2</v>
      </c>
      <c r="AG119" s="30">
        <v>120.2</v>
      </c>
      <c r="AH119" s="30">
        <f t="shared" si="53"/>
        <v>128.69999999999996</v>
      </c>
      <c r="AI119" s="30">
        <f t="shared" si="64"/>
        <v>0.91059602649006255</v>
      </c>
      <c r="AJ119" s="30">
        <f t="shared" si="65"/>
        <v>1.0792580101180427</v>
      </c>
      <c r="AK119" s="30">
        <f t="shared" si="66"/>
        <v>-0.16764085078746493</v>
      </c>
      <c r="AL119" s="30">
        <f t="shared" si="67"/>
        <v>-1.0211328405151932E-3</v>
      </c>
      <c r="AM119" s="30"/>
      <c r="AN119" s="7">
        <v>2.67</v>
      </c>
      <c r="AO119" s="7">
        <v>2.5698652777777777</v>
      </c>
      <c r="AP119" s="7">
        <v>4.4838102564102558</v>
      </c>
      <c r="AQ119" s="37">
        <f t="shared" si="54"/>
        <v>1.8138102564102558</v>
      </c>
      <c r="AR119" s="99">
        <v>4.1814</v>
      </c>
      <c r="AS119" s="7">
        <v>101.37333333333333</v>
      </c>
      <c r="AT119" s="7"/>
      <c r="AU119" s="5">
        <v>16043.52072296</v>
      </c>
      <c r="AV119" s="5">
        <v>22378.482841160003</v>
      </c>
      <c r="AW119" s="5">
        <v>6899.4964358799971</v>
      </c>
      <c r="AX119" s="5">
        <v>14817.569366490001</v>
      </c>
      <c r="AY119" s="5">
        <v>8620.8951545299988</v>
      </c>
      <c r="AZ119" s="5">
        <v>39148.135478979995</v>
      </c>
      <c r="BA119" s="5">
        <v>10853.6</v>
      </c>
      <c r="BB119" s="35">
        <f t="shared" si="55"/>
        <v>-28118.699999999997</v>
      </c>
      <c r="BC119" s="23">
        <f t="shared" si="80"/>
        <v>-7.6563613450324173</v>
      </c>
      <c r="BD119" s="35">
        <f t="shared" si="56"/>
        <v>15057.571705683789</v>
      </c>
      <c r="BE119" s="35">
        <f t="shared" si="57"/>
        <v>21003.220917896597</v>
      </c>
      <c r="BF119" s="35">
        <f t="shared" si="58"/>
        <v>6475.4902686475507</v>
      </c>
      <c r="BG119" s="35">
        <f t="shared" si="59"/>
        <v>13906.960765822609</v>
      </c>
      <c r="BH119" s="35">
        <f t="shared" si="60"/>
        <v>8091.1010243995706</v>
      </c>
      <c r="BI119" s="35">
        <f t="shared" si="61"/>
        <v>36742.300352749982</v>
      </c>
      <c r="BJ119" s="35">
        <f t="shared" si="62"/>
        <v>10186.595765786331</v>
      </c>
      <c r="BK119" s="35">
        <f t="shared" si="63"/>
        <v>-26390.675016530549</v>
      </c>
      <c r="BM119" s="7">
        <v>0.16412961641806717</v>
      </c>
      <c r="BN119" s="33">
        <v>292739.57900000003</v>
      </c>
      <c r="BO119" s="33">
        <v>1783587.7849999999</v>
      </c>
      <c r="BP119" s="5">
        <v>2912138.2144760001</v>
      </c>
      <c r="BQ119" s="5">
        <v>251906.91736800002</v>
      </c>
      <c r="BR119" s="5">
        <v>1740672.9265059999</v>
      </c>
      <c r="BS119" s="35">
        <f t="shared" si="68"/>
        <v>285695.97973674419</v>
      </c>
      <c r="BT119" s="35">
        <f t="shared" si="69"/>
        <v>1454976.9467692557</v>
      </c>
      <c r="BU119" s="5">
        <v>919558.37060200027</v>
      </c>
      <c r="BV119" s="5">
        <v>327939.63694900001</v>
      </c>
      <c r="BW119" s="5">
        <v>130998.501938</v>
      </c>
      <c r="BX119" s="5">
        <v>2009948.8642530001</v>
      </c>
      <c r="BY119" s="5">
        <v>443251.21133600012</v>
      </c>
      <c r="BZ119" s="35">
        <f t="shared" si="70"/>
        <v>2733173.7676868308</v>
      </c>
      <c r="CA119" s="35">
        <f t="shared" si="71"/>
        <v>236426.06488475308</v>
      </c>
      <c r="CB119" s="35">
        <f t="shared" si="72"/>
        <v>1633700.4738303344</v>
      </c>
      <c r="CC119" s="35">
        <f t="shared" si="73"/>
        <v>268138.63211178739</v>
      </c>
      <c r="CD119" s="35">
        <f t="shared" si="74"/>
        <v>1365561.841718547</v>
      </c>
      <c r="CE119" s="35">
        <f t="shared" si="75"/>
        <v>863047.22897174326</v>
      </c>
      <c r="CF119" s="35">
        <f t="shared" si="76"/>
        <v>307786.21998030052</v>
      </c>
      <c r="CG119" s="35">
        <f t="shared" si="77"/>
        <v>122948.03430806212</v>
      </c>
      <c r="CH119" s="35">
        <f t="shared" si="78"/>
        <v>1886428.1519538821</v>
      </c>
      <c r="CI119" s="35">
        <f t="shared" si="79"/>
        <v>416011.36144458613</v>
      </c>
      <c r="CK119" s="9">
        <v>205.09893</v>
      </c>
      <c r="CL119" s="9">
        <v>190.91794999999999</v>
      </c>
      <c r="CM119" s="9">
        <v>101.85299999999999</v>
      </c>
      <c r="CN119" s="9">
        <v>1.25</v>
      </c>
      <c r="CO119" s="9">
        <v>104.617</v>
      </c>
      <c r="CP119" s="9">
        <v>107.383609748073</v>
      </c>
      <c r="CQ119" s="9">
        <v>45.756999999999998</v>
      </c>
      <c r="CR119" s="9">
        <v>50.27</v>
      </c>
    </row>
    <row r="120" spans="1:96">
      <c r="A120" s="1">
        <v>43983</v>
      </c>
      <c r="B120" s="5">
        <v>179330.603</v>
      </c>
      <c r="C120" s="5">
        <v>40449.267999999996</v>
      </c>
      <c r="D120" s="5">
        <v>64494.175000000003</v>
      </c>
      <c r="E120" s="35">
        <f t="shared" si="44"/>
        <v>7556.0259999999835</v>
      </c>
      <c r="F120" s="5">
        <v>184094.05600000001</v>
      </c>
      <c r="G120" s="5">
        <v>172800.144</v>
      </c>
      <c r="H120" s="5">
        <v>303123.984</v>
      </c>
      <c r="I120" s="5">
        <v>166551.45000000001</v>
      </c>
      <c r="J120" s="5">
        <v>39709.438999999998</v>
      </c>
      <c r="K120" s="5">
        <v>61358.345000000001</v>
      </c>
      <c r="L120" s="35">
        <f t="shared" si="45"/>
        <v>10222.010999999969</v>
      </c>
      <c r="M120" s="5">
        <v>175905.38200000001</v>
      </c>
      <c r="N120" s="5">
        <v>163060.606</v>
      </c>
      <c r="O120" s="5">
        <v>290686.02100000001</v>
      </c>
      <c r="P120" s="23">
        <f t="shared" si="46"/>
        <v>107.67279600387747</v>
      </c>
      <c r="Q120" s="23">
        <f t="shared" si="47"/>
        <v>101.8631061496487</v>
      </c>
      <c r="R120" s="23">
        <f t="shared" si="48"/>
        <v>105.11068217371249</v>
      </c>
      <c r="S120" s="23">
        <f t="shared" si="49"/>
        <v>104.65515830550312</v>
      </c>
      <c r="T120" s="23">
        <f t="shared" si="50"/>
        <v>105.97295584685855</v>
      </c>
      <c r="U120" s="23">
        <f t="shared" si="51"/>
        <v>104.27883080074221</v>
      </c>
      <c r="V120" s="9"/>
      <c r="W120" s="9">
        <v>9554.4312185680956</v>
      </c>
      <c r="X120" s="5">
        <v>6237</v>
      </c>
      <c r="Y120" s="5"/>
      <c r="Z120" s="9">
        <v>118.2</v>
      </c>
      <c r="AA120" s="9">
        <v>76.266666666666666</v>
      </c>
      <c r="AB120" s="9">
        <v>71.599999999999994</v>
      </c>
      <c r="AC120" s="9">
        <v>107.3</v>
      </c>
      <c r="AD120" s="23">
        <f t="shared" si="52"/>
        <v>76.245925925925917</v>
      </c>
      <c r="AE120" s="23"/>
      <c r="AF120" s="30">
        <v>120.5</v>
      </c>
      <c r="AG120" s="30">
        <v>120.5</v>
      </c>
      <c r="AH120" s="30">
        <f t="shared" si="53"/>
        <v>108.99999999999999</v>
      </c>
      <c r="AI120" s="30">
        <f t="shared" si="64"/>
        <v>-2.5556471558120353</v>
      </c>
      <c r="AJ120" s="30">
        <f t="shared" si="65"/>
        <v>0.94038623005877398</v>
      </c>
      <c r="AK120" s="30">
        <f t="shared" si="66"/>
        <v>-3.2033187075133145</v>
      </c>
      <c r="AL120" s="30">
        <f t="shared" si="67"/>
        <v>-0.29271467835749476</v>
      </c>
      <c r="AM120" s="30"/>
      <c r="AN120" s="7">
        <v>2.17</v>
      </c>
      <c r="AO120" s="7">
        <v>2.0324027777777776</v>
      </c>
      <c r="AP120" s="7">
        <v>4.0055782051282049</v>
      </c>
      <c r="AQ120" s="37">
        <f t="shared" si="54"/>
        <v>1.835578205128205</v>
      </c>
      <c r="AR120" s="99">
        <v>4.319</v>
      </c>
      <c r="AS120" s="7">
        <v>99.410000000000011</v>
      </c>
      <c r="AT120" s="7"/>
      <c r="AU120" s="5">
        <v>13569.031457129999</v>
      </c>
      <c r="AV120" s="5">
        <v>13244.039833620001</v>
      </c>
      <c r="AW120" s="5">
        <v>29636.928709250002</v>
      </c>
      <c r="AX120" s="5">
        <v>8891.1853981999975</v>
      </c>
      <c r="AY120" s="5">
        <v>8188.9079553800011</v>
      </c>
      <c r="AZ120" s="5">
        <v>57004.606646419998</v>
      </c>
      <c r="BA120" s="5">
        <v>6935.9</v>
      </c>
      <c r="BB120" s="35">
        <f t="shared" si="55"/>
        <v>-24570.6</v>
      </c>
      <c r="BC120" s="23">
        <f t="shared" si="80"/>
        <v>-8.1057921170632277</v>
      </c>
      <c r="BD120" s="35">
        <f t="shared" si="56"/>
        <v>13012.258914810753</v>
      </c>
      <c r="BE120" s="35">
        <f t="shared" si="57"/>
        <v>12700.602540248021</v>
      </c>
      <c r="BF120" s="35">
        <f t="shared" si="58"/>
        <v>28420.848682011747</v>
      </c>
      <c r="BG120" s="35">
        <f t="shared" si="59"/>
        <v>8526.3570083456616</v>
      </c>
      <c r="BH120" s="35">
        <f t="shared" si="60"/>
        <v>7852.895829861679</v>
      </c>
      <c r="BI120" s="35">
        <f t="shared" si="61"/>
        <v>54665.559834809981</v>
      </c>
      <c r="BJ120" s="35">
        <f t="shared" si="62"/>
        <v>6651.3020396759503</v>
      </c>
      <c r="BK120" s="35">
        <f t="shared" si="63"/>
        <v>-23562.404575622746</v>
      </c>
      <c r="BM120" s="7">
        <v>0.16155263332970524</v>
      </c>
      <c r="BN120" s="33">
        <v>290768.42</v>
      </c>
      <c r="BO120" s="33">
        <v>1799837.081</v>
      </c>
      <c r="BP120" s="5">
        <v>2910572.0889940001</v>
      </c>
      <c r="BQ120" s="5">
        <v>286154.97559199994</v>
      </c>
      <c r="BR120" s="5">
        <v>1754478.4642479999</v>
      </c>
      <c r="BS120" s="35">
        <f t="shared" si="68"/>
        <v>283440.61601952149</v>
      </c>
      <c r="BT120" s="35">
        <f t="shared" si="69"/>
        <v>1471037.8482284783</v>
      </c>
      <c r="BU120" s="5">
        <v>869938.64915400022</v>
      </c>
      <c r="BV120" s="5">
        <v>335843.16570399998</v>
      </c>
      <c r="BW120" s="5">
        <v>111506.931845</v>
      </c>
      <c r="BX120" s="5">
        <v>2045784.965781</v>
      </c>
      <c r="BY120" s="5">
        <v>417437.02566400031</v>
      </c>
      <c r="BZ120" s="35">
        <f t="shared" si="70"/>
        <v>2791143.7696837736</v>
      </c>
      <c r="CA120" s="35">
        <f t="shared" si="71"/>
        <v>274413.2950040357</v>
      </c>
      <c r="CB120" s="35">
        <f t="shared" si="72"/>
        <v>1682487.663867739</v>
      </c>
      <c r="CC120" s="35">
        <f t="shared" si="73"/>
        <v>271810.31264257716</v>
      </c>
      <c r="CD120" s="35">
        <f t="shared" si="74"/>
        <v>1410677.3512251617</v>
      </c>
      <c r="CE120" s="35">
        <f t="shared" si="75"/>
        <v>834242.81081199879</v>
      </c>
      <c r="CF120" s="35">
        <f t="shared" si="76"/>
        <v>322062.649844756</v>
      </c>
      <c r="CG120" s="35">
        <f t="shared" si="77"/>
        <v>106931.51331747224</v>
      </c>
      <c r="CH120" s="35">
        <f t="shared" si="78"/>
        <v>1961841.1043465966</v>
      </c>
      <c r="CI120" s="35">
        <f t="shared" si="79"/>
        <v>400308.50217494881</v>
      </c>
      <c r="CK120" s="9">
        <v>189.18189000000001</v>
      </c>
      <c r="CL120" s="9">
        <v>176.60571999999999</v>
      </c>
      <c r="CM120" s="9">
        <v>96.992999999999995</v>
      </c>
      <c r="CN120" s="9">
        <v>0.06</v>
      </c>
      <c r="CO120" s="9">
        <v>104.42</v>
      </c>
      <c r="CP120" s="9">
        <v>92.218000478934798</v>
      </c>
      <c r="CQ120" s="9">
        <v>27.806999999999999</v>
      </c>
      <c r="CR120" s="9">
        <v>29.7</v>
      </c>
    </row>
    <row r="121" spans="1:96">
      <c r="A121" s="1">
        <v>44075</v>
      </c>
      <c r="B121" s="5">
        <v>230699.921</v>
      </c>
      <c r="C121" s="5">
        <v>44728.870999999999</v>
      </c>
      <c r="D121" s="5">
        <v>77344.320000000007</v>
      </c>
      <c r="E121" s="35">
        <f t="shared" si="44"/>
        <v>-13737.883000000031</v>
      </c>
      <c r="F121" s="5">
        <v>226585.98499999999</v>
      </c>
      <c r="G121" s="5">
        <v>196871.745</v>
      </c>
      <c r="H121" s="5">
        <v>368749.46899999998</v>
      </c>
      <c r="I121" s="5">
        <v>214652.56</v>
      </c>
      <c r="J121" s="5">
        <v>43587.173999999999</v>
      </c>
      <c r="K121" s="5">
        <v>72873.233999999997</v>
      </c>
      <c r="L121" s="35">
        <f t="shared" si="45"/>
        <v>-10011.62599999996</v>
      </c>
      <c r="M121" s="5">
        <v>219086.359</v>
      </c>
      <c r="N121" s="5">
        <v>188050.448</v>
      </c>
      <c r="O121" s="5">
        <v>352137.25300000003</v>
      </c>
      <c r="P121" s="23">
        <f t="shared" si="46"/>
        <v>107.47597000473696</v>
      </c>
      <c r="Q121" s="23">
        <f t="shared" si="47"/>
        <v>102.61934164394324</v>
      </c>
      <c r="R121" s="23">
        <f t="shared" si="48"/>
        <v>106.13542964210976</v>
      </c>
      <c r="S121" s="23">
        <f t="shared" si="49"/>
        <v>103.42313690100625</v>
      </c>
      <c r="T121" s="23">
        <f t="shared" si="50"/>
        <v>104.69092049171826</v>
      </c>
      <c r="U121" s="23">
        <f t="shared" si="51"/>
        <v>104.7175400666853</v>
      </c>
      <c r="V121" s="9"/>
      <c r="W121" s="9">
        <v>9757.3918203455523</v>
      </c>
      <c r="X121" s="5">
        <v>8545</v>
      </c>
      <c r="Y121" s="5"/>
      <c r="Z121" s="9">
        <v>120.03333333333335</v>
      </c>
      <c r="AA121" s="9">
        <v>92.833333333333329</v>
      </c>
      <c r="AB121" s="9">
        <v>71.599999999999994</v>
      </c>
      <c r="AC121" s="9">
        <v>107.3</v>
      </c>
      <c r="AD121" s="23">
        <f t="shared" si="52"/>
        <v>87.106296296296293</v>
      </c>
      <c r="AE121" s="23"/>
      <c r="AF121" s="30">
        <v>120.7</v>
      </c>
      <c r="AG121" s="30">
        <v>120.7</v>
      </c>
      <c r="AH121" s="30">
        <f t="shared" si="53"/>
        <v>117.36666666666672</v>
      </c>
      <c r="AI121" s="30">
        <f t="shared" si="64"/>
        <v>-1.3694878115584674</v>
      </c>
      <c r="AJ121" s="30">
        <f t="shared" si="65"/>
        <v>0.80334728033472302</v>
      </c>
      <c r="AK121" s="30">
        <f t="shared" si="66"/>
        <v>-2.2185349391212283</v>
      </c>
      <c r="AL121" s="30">
        <f t="shared" si="67"/>
        <v>4.5699847228037882E-2</v>
      </c>
      <c r="AM121" s="30"/>
      <c r="AN121" s="7">
        <v>1.75</v>
      </c>
      <c r="AO121" s="7">
        <v>1.6160458333333334</v>
      </c>
      <c r="AP121" s="7">
        <v>3.6066871794871793</v>
      </c>
      <c r="AQ121" s="37">
        <f t="shared" si="54"/>
        <v>1.8566871794871793</v>
      </c>
      <c r="AR121" s="99">
        <v>4.1988000000000003</v>
      </c>
      <c r="AS121" s="7">
        <v>99.720000000000013</v>
      </c>
      <c r="AT121" s="7"/>
      <c r="AU121" s="5">
        <v>16810.46496125</v>
      </c>
      <c r="AV121" s="5">
        <v>13880.34717288</v>
      </c>
      <c r="AW121" s="5">
        <v>15711.287865870006</v>
      </c>
      <c r="AX121" s="5">
        <v>8837.1141230599969</v>
      </c>
      <c r="AY121" s="5">
        <v>9100.3870252399993</v>
      </c>
      <c r="AZ121" s="5">
        <v>43911.398851700003</v>
      </c>
      <c r="BA121" s="5">
        <v>12106.1</v>
      </c>
      <c r="BB121" s="35">
        <f t="shared" si="55"/>
        <v>-27552.899999999994</v>
      </c>
      <c r="BC121" s="23">
        <f t="shared" si="80"/>
        <v>-7.4719836410123737</v>
      </c>
      <c r="BD121" s="35">
        <f t="shared" si="56"/>
        <v>16053.151124964268</v>
      </c>
      <c r="BE121" s="35">
        <f t="shared" si="57"/>
        <v>13255.03555950688</v>
      </c>
      <c r="BF121" s="35">
        <f t="shared" si="58"/>
        <v>15003.492113990533</v>
      </c>
      <c r="BG121" s="35">
        <f t="shared" si="59"/>
        <v>8439.0008755289928</v>
      </c>
      <c r="BH121" s="35">
        <f t="shared" si="60"/>
        <v>8690.4132960388215</v>
      </c>
      <c r="BI121" s="35">
        <f t="shared" si="61"/>
        <v>41933.184090971517</v>
      </c>
      <c r="BJ121" s="35">
        <f t="shared" si="62"/>
        <v>11560.718473992705</v>
      </c>
      <c r="BK121" s="35">
        <f t="shared" si="63"/>
        <v>-26311.637938070351</v>
      </c>
      <c r="BM121" s="7">
        <v>0.16612753338208849</v>
      </c>
      <c r="BN121" s="33">
        <v>303036.66700000002</v>
      </c>
      <c r="BO121" s="33">
        <v>1824120.6669999999</v>
      </c>
      <c r="BP121" s="5">
        <v>2952835.6874810001</v>
      </c>
      <c r="BQ121" s="5">
        <v>287339.61316500005</v>
      </c>
      <c r="BR121" s="5">
        <v>1776777.902609</v>
      </c>
      <c r="BS121" s="35">
        <f t="shared" si="68"/>
        <v>295171.7303282338</v>
      </c>
      <c r="BT121" s="35">
        <f t="shared" si="69"/>
        <v>1481606.1722807661</v>
      </c>
      <c r="BU121" s="5">
        <v>888718.17170700012</v>
      </c>
      <c r="BV121" s="5">
        <v>342988.151357</v>
      </c>
      <c r="BW121" s="5">
        <v>108558.94609099999</v>
      </c>
      <c r="BX121" s="5">
        <v>2076580.075245</v>
      </c>
      <c r="BY121" s="5">
        <v>424708.51478800038</v>
      </c>
      <c r="BZ121" s="35">
        <f t="shared" si="70"/>
        <v>2819810.0199838546</v>
      </c>
      <c r="CA121" s="35">
        <f t="shared" si="71"/>
        <v>274394.92274361959</v>
      </c>
      <c r="CB121" s="35">
        <f t="shared" si="72"/>
        <v>1696733.8055091132</v>
      </c>
      <c r="CC121" s="35">
        <f t="shared" si="73"/>
        <v>281874.20191523322</v>
      </c>
      <c r="CD121" s="35">
        <f t="shared" si="74"/>
        <v>1414859.6035938798</v>
      </c>
      <c r="CE121" s="35">
        <f t="shared" si="75"/>
        <v>848681.29173112207</v>
      </c>
      <c r="CF121" s="35">
        <f t="shared" si="76"/>
        <v>327536.48637905484</v>
      </c>
      <c r="CG121" s="35">
        <f t="shared" si="77"/>
        <v>103668.35013682373</v>
      </c>
      <c r="CH121" s="35">
        <f t="shared" si="78"/>
        <v>1983029.8476478828</v>
      </c>
      <c r="CI121" s="35">
        <f t="shared" si="79"/>
        <v>405575.33582009398</v>
      </c>
      <c r="CK121" s="9">
        <v>206.22441000000001</v>
      </c>
      <c r="CL121" s="9">
        <v>192.30237</v>
      </c>
      <c r="CM121" s="9">
        <v>100.045</v>
      </c>
      <c r="CN121" s="9">
        <v>0.09</v>
      </c>
      <c r="CO121" s="9">
        <v>105.197</v>
      </c>
      <c r="CP121" s="9">
        <v>106.62545780356</v>
      </c>
      <c r="CQ121" s="9">
        <v>40.893000000000001</v>
      </c>
      <c r="CR121" s="9">
        <v>42.91</v>
      </c>
    </row>
    <row r="122" spans="1:96">
      <c r="A122" s="1">
        <v>44166</v>
      </c>
      <c r="B122" s="5">
        <v>222767.95300000001</v>
      </c>
      <c r="C122" s="5">
        <v>57170.205000000002</v>
      </c>
      <c r="D122" s="5">
        <v>74084.703999999998</v>
      </c>
      <c r="E122" s="35">
        <f t="shared" si="44"/>
        <v>-3646.5540000000037</v>
      </c>
      <c r="F122" s="5">
        <v>238360.40900000001</v>
      </c>
      <c r="G122" s="5">
        <v>209378.571</v>
      </c>
      <c r="H122" s="5">
        <v>379358.14600000001</v>
      </c>
      <c r="I122" s="5">
        <v>208257.95499999999</v>
      </c>
      <c r="J122" s="5">
        <v>55801.177000000003</v>
      </c>
      <c r="K122" s="5">
        <v>70923.714000000007</v>
      </c>
      <c r="L122" s="35">
        <f t="shared" si="45"/>
        <v>-1356.9230000000098</v>
      </c>
      <c r="M122" s="5">
        <v>226383.3</v>
      </c>
      <c r="N122" s="5">
        <v>201272.927</v>
      </c>
      <c r="O122" s="5">
        <v>358736.29599999997</v>
      </c>
      <c r="P122" s="23">
        <f t="shared" si="46"/>
        <v>106.96731992782702</v>
      </c>
      <c r="Q122" s="23">
        <f t="shared" si="47"/>
        <v>102.45340344702765</v>
      </c>
      <c r="R122" s="23">
        <f t="shared" si="48"/>
        <v>104.45688729724445</v>
      </c>
      <c r="S122" s="23">
        <f t="shared" si="49"/>
        <v>105.29063274543662</v>
      </c>
      <c r="T122" s="23">
        <f t="shared" si="50"/>
        <v>104.02719040300934</v>
      </c>
      <c r="U122" s="23">
        <f t="shared" si="51"/>
        <v>105.74847045864577</v>
      </c>
      <c r="V122" s="9"/>
      <c r="W122" s="9">
        <v>10067.046426675997</v>
      </c>
      <c r="X122" s="5">
        <v>8578</v>
      </c>
      <c r="Y122" s="5"/>
      <c r="Z122" s="9">
        <v>120.26666666666665</v>
      </c>
      <c r="AA122" s="9">
        <v>92.666666666666671</v>
      </c>
      <c r="AB122" s="9">
        <v>71.599999999999994</v>
      </c>
      <c r="AC122" s="9">
        <v>107.3</v>
      </c>
      <c r="AD122" s="23">
        <f t="shared" si="52"/>
        <v>86.997037037037046</v>
      </c>
      <c r="AE122" s="23"/>
      <c r="AF122" s="30">
        <v>120.9</v>
      </c>
      <c r="AG122" s="30">
        <v>120.9</v>
      </c>
      <c r="AH122" s="30">
        <f t="shared" si="53"/>
        <v>117.73333333333319</v>
      </c>
      <c r="AI122" s="30">
        <f t="shared" si="64"/>
        <v>-1.5015015015015121</v>
      </c>
      <c r="AJ122" s="30">
        <f t="shared" si="65"/>
        <v>0.60000000000000497</v>
      </c>
      <c r="AK122" s="30">
        <f t="shared" si="66"/>
        <v>-2.2419254155781099</v>
      </c>
      <c r="AL122" s="30">
        <f t="shared" si="67"/>
        <v>0.14042391407659283</v>
      </c>
      <c r="AM122" s="30"/>
      <c r="AN122" s="7">
        <v>1.75</v>
      </c>
      <c r="AO122" s="7">
        <v>1.6012569444444444</v>
      </c>
      <c r="AP122" s="7">
        <v>3.4450987179487171</v>
      </c>
      <c r="AQ122" s="37">
        <f t="shared" si="54"/>
        <v>1.6950987179487171</v>
      </c>
      <c r="AR122" s="99">
        <v>4.1055999999999999</v>
      </c>
      <c r="AS122" s="7">
        <v>99.5</v>
      </c>
      <c r="AT122" s="7"/>
      <c r="AU122" s="5">
        <v>19302.932613279998</v>
      </c>
      <c r="AV122" s="5">
        <v>39168.740937099996</v>
      </c>
      <c r="AW122" s="5">
        <v>18430.226449619997</v>
      </c>
      <c r="AX122" s="5">
        <v>14779.879332890006</v>
      </c>
      <c r="AY122" s="5">
        <v>8584.6122258299965</v>
      </c>
      <c r="AZ122" s="5">
        <v>40734.508441279999</v>
      </c>
      <c r="BA122" s="5">
        <v>20205.3</v>
      </c>
      <c r="BB122" s="35">
        <f t="shared" si="55"/>
        <v>-7402.4000000000051</v>
      </c>
      <c r="BC122" s="23">
        <f t="shared" si="80"/>
        <v>-1.9512959133873469</v>
      </c>
      <c r="BD122" s="35">
        <f t="shared" si="56"/>
        <v>18253.62818919319</v>
      </c>
      <c r="BE122" s="35">
        <f t="shared" si="57"/>
        <v>37039.534252570971</v>
      </c>
      <c r="BF122" s="35">
        <f t="shared" si="58"/>
        <v>17428.362197283375</v>
      </c>
      <c r="BG122" s="35">
        <f t="shared" si="59"/>
        <v>13976.44738386061</v>
      </c>
      <c r="BH122" s="35">
        <f t="shared" si="60"/>
        <v>8117.9540362119124</v>
      </c>
      <c r="BI122" s="35">
        <f t="shared" si="61"/>
        <v>38520.186877983942</v>
      </c>
      <c r="BJ122" s="35">
        <f t="shared" si="62"/>
        <v>19106.943024676209</v>
      </c>
      <c r="BK122" s="35">
        <f t="shared" si="63"/>
        <v>-7000.0066836851365</v>
      </c>
      <c r="BM122" s="7">
        <v>0.16658291559097582</v>
      </c>
      <c r="BN122" s="33">
        <v>305039.402</v>
      </c>
      <c r="BO122" s="33">
        <v>1831156.58</v>
      </c>
      <c r="BP122" s="5">
        <v>2966181.2517560003</v>
      </c>
      <c r="BQ122" s="5">
        <v>274776.66022800002</v>
      </c>
      <c r="BR122" s="5">
        <v>1783347.9527489999</v>
      </c>
      <c r="BS122" s="35">
        <f t="shared" si="68"/>
        <v>297075.30148212617</v>
      </c>
      <c r="BT122" s="35">
        <f t="shared" si="69"/>
        <v>1486272.6512668738</v>
      </c>
      <c r="BU122" s="5">
        <v>908056.63877900038</v>
      </c>
      <c r="BV122" s="5">
        <v>345078.09260600002</v>
      </c>
      <c r="BW122" s="5">
        <v>108625.29237099999</v>
      </c>
      <c r="BX122" s="5">
        <v>2089311.7667149999</v>
      </c>
      <c r="BY122" s="5">
        <v>423166.10006400011</v>
      </c>
      <c r="BZ122" s="35">
        <f t="shared" si="70"/>
        <v>2804940.0987941115</v>
      </c>
      <c r="CA122" s="35">
        <f t="shared" si="71"/>
        <v>259839.84358001166</v>
      </c>
      <c r="CB122" s="35">
        <f t="shared" si="72"/>
        <v>1686405.434531935</v>
      </c>
      <c r="CC122" s="35">
        <f t="shared" si="73"/>
        <v>280926.33415279619</v>
      </c>
      <c r="CD122" s="35">
        <f t="shared" si="74"/>
        <v>1405479.1003791387</v>
      </c>
      <c r="CE122" s="35">
        <f t="shared" si="75"/>
        <v>858694.82068216498</v>
      </c>
      <c r="CF122" s="35">
        <f t="shared" si="76"/>
        <v>326319.70099363942</v>
      </c>
      <c r="CG122" s="35">
        <f t="shared" si="77"/>
        <v>102720.43831922775</v>
      </c>
      <c r="CH122" s="35">
        <f t="shared" si="78"/>
        <v>1975737.1030080768</v>
      </c>
      <c r="CI122" s="35">
        <f t="shared" si="79"/>
        <v>400162.85647316702</v>
      </c>
      <c r="CK122" s="9">
        <v>210.93608</v>
      </c>
      <c r="CL122" s="9">
        <v>196.62024</v>
      </c>
      <c r="CM122" s="9">
        <v>101.59</v>
      </c>
      <c r="CN122" s="9">
        <v>0.09</v>
      </c>
      <c r="CO122" s="9">
        <v>105.669</v>
      </c>
      <c r="CP122" s="9">
        <v>117.229786941828</v>
      </c>
      <c r="CQ122" s="9">
        <v>42.453000000000003</v>
      </c>
      <c r="CR122" s="9">
        <v>44.32</v>
      </c>
    </row>
    <row r="123" spans="1:96">
      <c r="A123" s="1">
        <v>44256</v>
      </c>
      <c r="B123" s="5">
        <v>229503.394</v>
      </c>
      <c r="C123" s="5">
        <v>44353.961000000003</v>
      </c>
      <c r="D123" s="5">
        <v>78683.75</v>
      </c>
      <c r="E123" s="35">
        <f t="shared" si="44"/>
        <v>-3492.9529999999795</v>
      </c>
      <c r="F123" s="5">
        <v>246246.34899999999</v>
      </c>
      <c r="G123" s="5">
        <v>224024.595</v>
      </c>
      <c r="H123" s="5">
        <v>371269.90600000002</v>
      </c>
      <c r="I123" s="5">
        <v>209680.63099999999</v>
      </c>
      <c r="J123" s="5">
        <v>43154.553999999996</v>
      </c>
      <c r="K123" s="5">
        <v>73678.573999999993</v>
      </c>
      <c r="L123" s="35">
        <f t="shared" si="45"/>
        <v>-1975.9439999999595</v>
      </c>
      <c r="M123" s="5">
        <v>233326.07999999999</v>
      </c>
      <c r="N123" s="5">
        <v>213951.516</v>
      </c>
      <c r="O123" s="5">
        <v>343912.37900000002</v>
      </c>
      <c r="P123" s="23">
        <f t="shared" si="46"/>
        <v>109.45378831867403</v>
      </c>
      <c r="Q123" s="23">
        <f t="shared" si="47"/>
        <v>102.77932892088285</v>
      </c>
      <c r="R123" s="23">
        <f t="shared" si="48"/>
        <v>106.7932585123051</v>
      </c>
      <c r="S123" s="23">
        <f t="shared" si="49"/>
        <v>105.53743027783264</v>
      </c>
      <c r="T123" s="23">
        <f t="shared" si="50"/>
        <v>104.70811293526894</v>
      </c>
      <c r="U123" s="23">
        <f t="shared" si="51"/>
        <v>107.95479566032138</v>
      </c>
      <c r="V123" s="9"/>
      <c r="W123" s="9">
        <v>10111.485130633933</v>
      </c>
      <c r="X123" s="5">
        <v>8538</v>
      </c>
      <c r="Y123" s="5"/>
      <c r="Z123" s="9">
        <v>122.5</v>
      </c>
      <c r="AA123" s="9">
        <v>107.73333333333335</v>
      </c>
      <c r="AB123" s="9">
        <v>96.40000000000002</v>
      </c>
      <c r="AC123" s="9">
        <v>107.3</v>
      </c>
      <c r="AD123" s="23">
        <f t="shared" si="52"/>
        <v>104.3140740740741</v>
      </c>
      <c r="AE123" s="23"/>
      <c r="AF123" s="30">
        <v>121.1</v>
      </c>
      <c r="AG123" s="30">
        <v>121.1</v>
      </c>
      <c r="AH123" s="30">
        <f t="shared" si="53"/>
        <v>128.10000000000002</v>
      </c>
      <c r="AI123" s="30">
        <f t="shared" si="64"/>
        <v>0.49220672682526168</v>
      </c>
      <c r="AJ123" s="30">
        <f t="shared" si="65"/>
        <v>0.59900166389351028</v>
      </c>
      <c r="AK123" s="30">
        <f t="shared" si="66"/>
        <v>-0.31058635731880058</v>
      </c>
      <c r="AL123" s="30">
        <f t="shared" si="67"/>
        <v>0.20379142025055197</v>
      </c>
      <c r="AM123" s="30"/>
      <c r="AN123" s="7">
        <v>1.75</v>
      </c>
      <c r="AO123" s="7">
        <v>1.568961111111111</v>
      </c>
      <c r="AP123" s="7">
        <v>3.3885858974358976</v>
      </c>
      <c r="AQ123" s="37">
        <f t="shared" si="54"/>
        <v>1.6385858974358976</v>
      </c>
      <c r="AR123" s="99">
        <v>4.0666000000000002</v>
      </c>
      <c r="AS123" s="7">
        <v>99.393333333333331</v>
      </c>
      <c r="AT123" s="7"/>
      <c r="AU123" s="5">
        <v>14482.631626360002</v>
      </c>
      <c r="AV123" s="5">
        <v>25737.487533509997</v>
      </c>
      <c r="AW123" s="5">
        <v>9307.0808401299983</v>
      </c>
      <c r="AX123" s="5">
        <v>12987.49986511</v>
      </c>
      <c r="AY123" s="5">
        <v>9261.6265302200027</v>
      </c>
      <c r="AZ123" s="5">
        <v>49050.253604670004</v>
      </c>
      <c r="BA123" s="5">
        <v>15293.540558590003</v>
      </c>
      <c r="BB123" s="35">
        <f t="shared" si="55"/>
        <v>-37065.720558590016</v>
      </c>
      <c r="BC123" s="23">
        <f t="shared" si="80"/>
        <v>-9.9834971700049433</v>
      </c>
      <c r="BD123" s="35">
        <f t="shared" si="56"/>
        <v>13415.45925567721</v>
      </c>
      <c r="BE123" s="35">
        <f t="shared" si="57"/>
        <v>23840.985827524262</v>
      </c>
      <c r="BF123" s="35">
        <f t="shared" si="58"/>
        <v>8621.275954626999</v>
      </c>
      <c r="BG123" s="35">
        <f t="shared" si="59"/>
        <v>12030.498307805639</v>
      </c>
      <c r="BH123" s="35">
        <f t="shared" si="60"/>
        <v>8579.1710072441911</v>
      </c>
      <c r="BI123" s="35">
        <f t="shared" si="61"/>
        <v>45435.919085064183</v>
      </c>
      <c r="BJ123" s="35">
        <f t="shared" si="62"/>
        <v>14166.615262476125</v>
      </c>
      <c r="BK123" s="35">
        <f t="shared" si="63"/>
        <v>-34334.482624761673</v>
      </c>
      <c r="BM123" s="7">
        <v>0.16386643157780068</v>
      </c>
      <c r="BN123" s="33">
        <v>303748.82</v>
      </c>
      <c r="BO123" s="33">
        <v>1853636.63</v>
      </c>
      <c r="BP123" s="5">
        <v>3016647.1385929999</v>
      </c>
      <c r="BQ123" s="5">
        <v>286473.922043</v>
      </c>
      <c r="BR123" s="5">
        <v>1803554.0534729999</v>
      </c>
      <c r="BS123" s="35">
        <f t="shared" si="68"/>
        <v>295541.96690029843</v>
      </c>
      <c r="BT123" s="35">
        <f t="shared" si="69"/>
        <v>1508012.0865727016</v>
      </c>
      <c r="BU123" s="5">
        <v>926619.16307700006</v>
      </c>
      <c r="BV123" s="5">
        <v>340761.58929900004</v>
      </c>
      <c r="BW123" s="5">
        <v>121150.69585800001</v>
      </c>
      <c r="BX123" s="5">
        <v>2129222.3612120003</v>
      </c>
      <c r="BY123" s="5">
        <v>425512.49222399993</v>
      </c>
      <c r="BZ123" s="35">
        <f t="shared" si="70"/>
        <v>2794361.3992701611</v>
      </c>
      <c r="CA123" s="35">
        <f t="shared" si="71"/>
        <v>265364.70222627919</v>
      </c>
      <c r="CB123" s="35">
        <f t="shared" si="72"/>
        <v>1670656.7248275508</v>
      </c>
      <c r="CC123" s="35">
        <f t="shared" si="73"/>
        <v>273764.5558889464</v>
      </c>
      <c r="CD123" s="35">
        <f t="shared" si="74"/>
        <v>1396892.1689386042</v>
      </c>
      <c r="CE123" s="35">
        <f t="shared" si="75"/>
        <v>858339.97221633163</v>
      </c>
      <c r="CF123" s="35">
        <f t="shared" si="76"/>
        <v>315652.10902830365</v>
      </c>
      <c r="CG123" s="35">
        <f t="shared" si="77"/>
        <v>112223.54237897812</v>
      </c>
      <c r="CH123" s="35">
        <f t="shared" si="78"/>
        <v>1972327.7212358178</v>
      </c>
      <c r="CI123" s="35">
        <f t="shared" si="79"/>
        <v>394158.026627062</v>
      </c>
      <c r="CK123" s="9">
        <v>222.17934</v>
      </c>
      <c r="CL123" s="9">
        <v>198.76038</v>
      </c>
      <c r="CM123" s="9">
        <v>106.48099999999999</v>
      </c>
      <c r="CN123" s="9">
        <v>0.08</v>
      </c>
      <c r="CO123" s="9">
        <v>106.572</v>
      </c>
      <c r="CP123" s="9">
        <v>138.65061089740701</v>
      </c>
      <c r="CQ123" s="9">
        <v>57.79</v>
      </c>
      <c r="CR123" s="9">
        <v>61.04</v>
      </c>
    </row>
    <row r="124" spans="1:96">
      <c r="A124" s="1">
        <v>44348</v>
      </c>
      <c r="B124" s="5">
        <v>205042.99299999999</v>
      </c>
      <c r="C124" s="5">
        <v>45194.491999999998</v>
      </c>
      <c r="D124" s="5">
        <v>76636.153999999995</v>
      </c>
      <c r="E124" s="35">
        <f t="shared" si="44"/>
        <v>22243.420000000071</v>
      </c>
      <c r="F124" s="5">
        <v>264781.80599999998</v>
      </c>
      <c r="G124" s="5">
        <v>239471.20800000001</v>
      </c>
      <c r="H124" s="5">
        <v>374427.65700000001</v>
      </c>
      <c r="I124" s="5">
        <v>185891.59</v>
      </c>
      <c r="J124" s="5">
        <v>43925.275999999998</v>
      </c>
      <c r="K124" s="5">
        <v>71514.528000000006</v>
      </c>
      <c r="L124" s="35">
        <f t="shared" si="45"/>
        <v>16485.831000000006</v>
      </c>
      <c r="M124" s="5">
        <v>240971.427</v>
      </c>
      <c r="N124" s="5">
        <v>220628.47200000001</v>
      </c>
      <c r="O124" s="5">
        <v>338160.18</v>
      </c>
      <c r="P124" s="23">
        <f t="shared" si="46"/>
        <v>110.30245800791741</v>
      </c>
      <c r="Q124" s="23">
        <f t="shared" si="47"/>
        <v>102.88948895847577</v>
      </c>
      <c r="R124" s="23">
        <f t="shared" si="48"/>
        <v>107.16165811791416</v>
      </c>
      <c r="S124" s="23">
        <f t="shared" si="49"/>
        <v>109.88099680382437</v>
      </c>
      <c r="T124" s="23">
        <f t="shared" si="50"/>
        <v>108.54048248133633</v>
      </c>
      <c r="U124" s="23">
        <f t="shared" si="51"/>
        <v>110.72494017480119</v>
      </c>
      <c r="V124" s="9"/>
      <c r="W124" s="9">
        <v>10003.321206936727</v>
      </c>
      <c r="X124" s="5">
        <v>8312</v>
      </c>
      <c r="Y124" s="5"/>
      <c r="Z124" s="9">
        <v>123.1</v>
      </c>
      <c r="AA124" s="9">
        <v>113.16666666666667</v>
      </c>
      <c r="AB124" s="9">
        <v>96.40000000000002</v>
      </c>
      <c r="AC124" s="9">
        <v>107.3</v>
      </c>
      <c r="AD124" s="23">
        <f t="shared" si="52"/>
        <v>107.87592592592594</v>
      </c>
      <c r="AE124" s="23"/>
      <c r="AF124" s="30">
        <v>121.366666666667</v>
      </c>
      <c r="AG124" s="30">
        <v>121.366666666667</v>
      </c>
      <c r="AH124" s="30">
        <f t="shared" si="53"/>
        <v>130.03333333333194</v>
      </c>
      <c r="AI124" s="30">
        <f t="shared" si="64"/>
        <v>4.1455160744500841</v>
      </c>
      <c r="AJ124" s="30">
        <f t="shared" si="65"/>
        <v>0.57538035961295364</v>
      </c>
      <c r="AK124" s="30">
        <f t="shared" si="66"/>
        <v>4.1484183732949953</v>
      </c>
      <c r="AL124" s="30">
        <f t="shared" si="67"/>
        <v>-0.57828265845786486</v>
      </c>
      <c r="AM124" s="30"/>
      <c r="AN124" s="7">
        <v>1.75</v>
      </c>
      <c r="AO124" s="7">
        <v>1.5593055555555555</v>
      </c>
      <c r="AP124" s="7">
        <v>3.3770384615384614</v>
      </c>
      <c r="AQ124" s="37">
        <f t="shared" si="54"/>
        <v>1.6270384615384614</v>
      </c>
      <c r="AR124" s="99">
        <v>4.1266999999999996</v>
      </c>
      <c r="AS124" s="7">
        <v>98.283333333333346</v>
      </c>
      <c r="AT124" s="7"/>
      <c r="AU124" s="5">
        <v>18247.882295490006</v>
      </c>
      <c r="AV124" s="5">
        <v>21702.648321409994</v>
      </c>
      <c r="AW124" s="5">
        <v>16940.569383100003</v>
      </c>
      <c r="AX124" s="5">
        <v>12866.311394660001</v>
      </c>
      <c r="AY124" s="5">
        <v>9132.8761883699954</v>
      </c>
      <c r="AZ124" s="5">
        <v>42498.832416970006</v>
      </c>
      <c r="BA124" s="5">
        <v>12650.107846389999</v>
      </c>
      <c r="BB124" s="35">
        <f t="shared" si="55"/>
        <v>-20257.027846389996</v>
      </c>
      <c r="BC124" s="23">
        <f t="shared" si="80"/>
        <v>-5.4101312944385391</v>
      </c>
      <c r="BD124" s="35">
        <f t="shared" si="56"/>
        <v>16480.372232924325</v>
      </c>
      <c r="BE124" s="35">
        <f t="shared" si="57"/>
        <v>19600.505800362662</v>
      </c>
      <c r="BF124" s="35">
        <f t="shared" si="58"/>
        <v>15299.687095207248</v>
      </c>
      <c r="BG124" s="35">
        <f t="shared" si="59"/>
        <v>11620.066241939699</v>
      </c>
      <c r="BH124" s="35">
        <f t="shared" si="60"/>
        <v>8248.2556991694419</v>
      </c>
      <c r="BI124" s="35">
        <f t="shared" si="61"/>
        <v>38382.348502403525</v>
      </c>
      <c r="BJ124" s="35">
        <f t="shared" si="62"/>
        <v>11424.804408491262</v>
      </c>
      <c r="BK124" s="35">
        <f t="shared" si="63"/>
        <v>-18294.909723509692</v>
      </c>
      <c r="BM124" s="7">
        <v>0.16182866251584832</v>
      </c>
      <c r="BN124" s="33">
        <v>301086.3</v>
      </c>
      <c r="BO124" s="33">
        <v>1860525.1710000001</v>
      </c>
      <c r="BP124" s="5">
        <v>3015667.334113</v>
      </c>
      <c r="BQ124" s="5">
        <v>310617.49426800001</v>
      </c>
      <c r="BR124" s="5">
        <v>1809302.8298260001</v>
      </c>
      <c r="BS124" s="35">
        <f t="shared" si="68"/>
        <v>292797.0570368811</v>
      </c>
      <c r="BT124" s="35">
        <f t="shared" si="69"/>
        <v>1516505.772789119</v>
      </c>
      <c r="BU124" s="5">
        <v>895747.01001899969</v>
      </c>
      <c r="BV124" s="5">
        <v>346432.86904999998</v>
      </c>
      <c r="BW124" s="5">
        <v>113875.42210699999</v>
      </c>
      <c r="BX124" s="5">
        <v>2125676.2857909999</v>
      </c>
      <c r="BY124" s="5">
        <v>429682.75716500031</v>
      </c>
      <c r="BZ124" s="35">
        <f t="shared" si="70"/>
        <v>2723566.4605934066</v>
      </c>
      <c r="CA124" s="35">
        <f t="shared" si="71"/>
        <v>280530.74020869093</v>
      </c>
      <c r="CB124" s="35">
        <f t="shared" si="72"/>
        <v>1634051.7565145288</v>
      </c>
      <c r="CC124" s="35">
        <f t="shared" si="73"/>
        <v>264436.41023841884</v>
      </c>
      <c r="CD124" s="35">
        <f t="shared" si="74"/>
        <v>1369615.34627611</v>
      </c>
      <c r="CE124" s="35">
        <f t="shared" si="75"/>
        <v>808983.96387018682</v>
      </c>
      <c r="CF124" s="35">
        <f t="shared" si="76"/>
        <v>312876.99817501573</v>
      </c>
      <c r="CG124" s="35">
        <f t="shared" si="77"/>
        <v>102845.32276759431</v>
      </c>
      <c r="CH124" s="35">
        <f t="shared" si="78"/>
        <v>1919780.929603755</v>
      </c>
      <c r="CI124" s="35">
        <f t="shared" si="79"/>
        <v>388063.21004704194</v>
      </c>
      <c r="CK124" s="9">
        <v>222.70714000000001</v>
      </c>
      <c r="CL124" s="9">
        <v>200.62475000000001</v>
      </c>
      <c r="CM124" s="9">
        <v>111.129</v>
      </c>
      <c r="CN124" s="9">
        <v>7.0000000000000007E-2</v>
      </c>
      <c r="CO124" s="9">
        <v>108.087</v>
      </c>
      <c r="CP124" s="9">
        <v>153.72814987821201</v>
      </c>
      <c r="CQ124" s="9">
        <v>66.09</v>
      </c>
      <c r="CR124" s="9">
        <v>68.98</v>
      </c>
    </row>
    <row r="125" spans="1:96">
      <c r="A125" s="1">
        <v>44440</v>
      </c>
      <c r="B125" s="5">
        <v>226701.16399999999</v>
      </c>
      <c r="C125" s="5">
        <v>45646.661999999997</v>
      </c>
      <c r="D125" s="5">
        <v>69376.494000000006</v>
      </c>
      <c r="E125" s="35">
        <f t="shared" si="44"/>
        <v>9735.2130000000179</v>
      </c>
      <c r="F125" s="5">
        <v>274843.81699999998</v>
      </c>
      <c r="G125" s="5">
        <v>247816.633</v>
      </c>
      <c r="H125" s="5">
        <v>378486.717</v>
      </c>
      <c r="I125" s="5">
        <v>205803.992</v>
      </c>
      <c r="J125" s="5">
        <v>44363.485999999997</v>
      </c>
      <c r="K125" s="5">
        <v>65137.743999999999</v>
      </c>
      <c r="L125" s="35">
        <f t="shared" si="45"/>
        <v>2949.0990000000165</v>
      </c>
      <c r="M125" s="5">
        <v>243357.31299999999</v>
      </c>
      <c r="N125" s="5">
        <v>224190.353</v>
      </c>
      <c r="O125" s="5">
        <v>337421.28100000002</v>
      </c>
      <c r="P125" s="23">
        <f t="shared" si="46"/>
        <v>110.15391965769059</v>
      </c>
      <c r="Q125" s="23">
        <f t="shared" si="47"/>
        <v>102.89241472142203</v>
      </c>
      <c r="R125" s="23">
        <f t="shared" si="48"/>
        <v>106.50736384115484</v>
      </c>
      <c r="S125" s="23">
        <f t="shared" si="49"/>
        <v>112.93838414463426</v>
      </c>
      <c r="T125" s="23">
        <f t="shared" si="50"/>
        <v>110.53849092248853</v>
      </c>
      <c r="U125" s="23">
        <f t="shared" si="51"/>
        <v>112.17037522894118</v>
      </c>
      <c r="V125" s="9"/>
      <c r="W125" s="9">
        <v>9816.0787341871928</v>
      </c>
      <c r="X125" s="5">
        <v>8214</v>
      </c>
      <c r="Y125" s="5"/>
      <c r="Z125" s="9">
        <v>122.60000000000001</v>
      </c>
      <c r="AA125" s="9">
        <v>113.63333333333333</v>
      </c>
      <c r="AB125" s="9">
        <v>72.900000000000006</v>
      </c>
      <c r="AC125" s="9">
        <v>107.3</v>
      </c>
      <c r="AD125" s="23">
        <f t="shared" si="52"/>
        <v>101.13185185185185</v>
      </c>
      <c r="AE125" s="23"/>
      <c r="AF125" s="30">
        <v>121.5</v>
      </c>
      <c r="AG125" s="30">
        <v>121.5</v>
      </c>
      <c r="AH125" s="30">
        <f t="shared" si="53"/>
        <v>127.00000000000003</v>
      </c>
      <c r="AI125" s="30">
        <f t="shared" si="64"/>
        <v>2.1382949180783095</v>
      </c>
      <c r="AJ125" s="30">
        <f t="shared" si="65"/>
        <v>0.53024026512012767</v>
      </c>
      <c r="AK125" s="30">
        <f t="shared" si="66"/>
        <v>1.6101655278565574</v>
      </c>
      <c r="AL125" s="30">
        <f t="shared" si="67"/>
        <v>-2.110874898375581E-3</v>
      </c>
      <c r="AM125" s="30"/>
      <c r="AN125" s="7">
        <v>1.75</v>
      </c>
      <c r="AO125" s="7">
        <v>1.5564680555555555</v>
      </c>
      <c r="AP125" s="7">
        <v>3.3661230769230772</v>
      </c>
      <c r="AQ125" s="37">
        <f t="shared" si="54"/>
        <v>1.6161230769230772</v>
      </c>
      <c r="AR125" s="99">
        <v>4.1961000000000004</v>
      </c>
      <c r="AS125" s="7">
        <v>97.73</v>
      </c>
      <c r="AT125" s="7"/>
      <c r="AU125" s="5">
        <v>19040.739069499992</v>
      </c>
      <c r="AV125" s="5">
        <v>17486.91200294999</v>
      </c>
      <c r="AW125" s="5">
        <v>14926.848927550003</v>
      </c>
      <c r="AX125" s="5">
        <v>9998.7512969700001</v>
      </c>
      <c r="AY125" s="5">
        <v>9495.3997850600026</v>
      </c>
      <c r="AZ125" s="5">
        <v>36193.50174906</v>
      </c>
      <c r="BA125" s="5">
        <v>22076.576222920001</v>
      </c>
      <c r="BB125" s="35">
        <f t="shared" si="55"/>
        <v>-26309.729054010022</v>
      </c>
      <c r="BC125" s="23">
        <f t="shared" si="80"/>
        <v>-6.9512952165267192</v>
      </c>
      <c r="BD125" s="35">
        <f t="shared" si="56"/>
        <v>16974.837634836826</v>
      </c>
      <c r="BE125" s="35">
        <f t="shared" si="57"/>
        <v>15589.599274549077</v>
      </c>
      <c r="BF125" s="35">
        <f t="shared" si="58"/>
        <v>13307.300521268749</v>
      </c>
      <c r="BG125" s="35">
        <f t="shared" si="59"/>
        <v>8913.896629624729</v>
      </c>
      <c r="BH125" s="35">
        <f t="shared" si="60"/>
        <v>8465.1582609755642</v>
      </c>
      <c r="BI125" s="35">
        <f t="shared" si="61"/>
        <v>32266.542458459815</v>
      </c>
      <c r="BJ125" s="35">
        <f t="shared" si="62"/>
        <v>19681.289447290717</v>
      </c>
      <c r="BK125" s="35">
        <f t="shared" si="63"/>
        <v>-23455.149365696172</v>
      </c>
      <c r="BM125" s="7">
        <v>0.16106689242766564</v>
      </c>
      <c r="BN125" s="5">
        <v>302609.75632976991</v>
      </c>
      <c r="BO125" s="5">
        <v>1878783.1053838113</v>
      </c>
      <c r="BP125" s="5">
        <v>3080501.8653460001</v>
      </c>
      <c r="BQ125" s="5">
        <v>313241.08072299999</v>
      </c>
      <c r="BR125" s="5">
        <v>1821517.7753980001</v>
      </c>
      <c r="BS125" s="35">
        <f t="shared" si="68"/>
        <v>293386.2075851105</v>
      </c>
      <c r="BT125" s="35">
        <f t="shared" si="69"/>
        <v>1528131.5678128896</v>
      </c>
      <c r="BU125" s="5">
        <v>945743.0092249997</v>
      </c>
      <c r="BV125" s="5">
        <v>347429.41252900002</v>
      </c>
      <c r="BW125" s="5">
        <v>107818.451478</v>
      </c>
      <c r="BX125" s="5">
        <v>2173389.6998429997</v>
      </c>
      <c r="BY125" s="5">
        <v>451864.30149600049</v>
      </c>
      <c r="BZ125" s="35">
        <f t="shared" si="70"/>
        <v>2746270.4471288929</v>
      </c>
      <c r="CA125" s="35">
        <f t="shared" si="71"/>
        <v>279254.73199467408</v>
      </c>
      <c r="CB125" s="35">
        <f t="shared" si="72"/>
        <v>1623884.8908905394</v>
      </c>
      <c r="CC125" s="35">
        <f t="shared" si="73"/>
        <v>261554.09303597809</v>
      </c>
      <c r="CD125" s="35">
        <f t="shared" si="74"/>
        <v>1362330.7978545611</v>
      </c>
      <c r="CE125" s="35">
        <f t="shared" si="75"/>
        <v>843130.82424367929</v>
      </c>
      <c r="CF125" s="35">
        <f t="shared" si="76"/>
        <v>309733.66347388254</v>
      </c>
      <c r="CG125" s="35">
        <f t="shared" si="77"/>
        <v>96120.25568956256</v>
      </c>
      <c r="CH125" s="35">
        <f t="shared" si="78"/>
        <v>1937579.0581132348</v>
      </c>
      <c r="CI125" s="35">
        <f t="shared" si="79"/>
        <v>402837.46985221334</v>
      </c>
      <c r="CK125" s="9">
        <v>226.37870000000001</v>
      </c>
      <c r="CL125" s="9">
        <v>202.97868</v>
      </c>
      <c r="CM125" s="9">
        <v>113.78400000000001</v>
      </c>
      <c r="CN125" s="9">
        <v>0.09</v>
      </c>
      <c r="CO125" s="9">
        <v>109.369</v>
      </c>
      <c r="CP125" s="9">
        <v>166.53282835302801</v>
      </c>
      <c r="CQ125" s="9">
        <v>70.623000000000005</v>
      </c>
      <c r="CR125" s="9">
        <v>73.510000000000005</v>
      </c>
    </row>
    <row r="126" spans="1:96">
      <c r="A126" s="1">
        <v>44531</v>
      </c>
      <c r="B126" s="5">
        <v>237111.86799999999</v>
      </c>
      <c r="C126" s="5">
        <v>60512.364999999998</v>
      </c>
      <c r="D126" s="5">
        <v>74006.44</v>
      </c>
      <c r="E126" s="35">
        <f t="shared" si="44"/>
        <v>15472.504000000044</v>
      </c>
      <c r="F126" s="5">
        <v>308022.71799999999</v>
      </c>
      <c r="G126" s="5">
        <v>270609.38500000001</v>
      </c>
      <c r="H126" s="5">
        <v>424516.51</v>
      </c>
      <c r="I126" s="5">
        <v>215726.57</v>
      </c>
      <c r="J126" s="5">
        <v>58766.275000000001</v>
      </c>
      <c r="K126" s="5">
        <v>68911.572</v>
      </c>
      <c r="L126" s="35">
        <f t="shared" si="45"/>
        <v>3290.158999999956</v>
      </c>
      <c r="M126" s="5">
        <v>266439.587</v>
      </c>
      <c r="N126" s="5">
        <v>241746.052</v>
      </c>
      <c r="O126" s="5">
        <v>371388.11099999998</v>
      </c>
      <c r="P126" s="23">
        <f t="shared" si="46"/>
        <v>109.91314978029827</v>
      </c>
      <c r="Q126" s="23">
        <f t="shared" si="47"/>
        <v>102.97124498702699</v>
      </c>
      <c r="R126" s="23">
        <f t="shared" si="48"/>
        <v>107.3933417162505</v>
      </c>
      <c r="S126" s="23">
        <f t="shared" si="49"/>
        <v>115.60696421586931</v>
      </c>
      <c r="T126" s="23">
        <f t="shared" si="50"/>
        <v>111.93952611064772</v>
      </c>
      <c r="U126" s="23">
        <f t="shared" si="51"/>
        <v>114.30535804093094</v>
      </c>
      <c r="V126" s="9"/>
      <c r="W126" s="9">
        <v>10258.273720895151</v>
      </c>
      <c r="X126" s="5">
        <v>8775</v>
      </c>
      <c r="Y126" s="5"/>
      <c r="Z126" s="9">
        <v>124.1</v>
      </c>
      <c r="AA126" s="9">
        <v>114.46666666666665</v>
      </c>
      <c r="AB126" s="9">
        <v>96.40000000000002</v>
      </c>
      <c r="AC126" s="9">
        <v>107.3</v>
      </c>
      <c r="AD126" s="23">
        <f t="shared" si="52"/>
        <v>108.72814814814815</v>
      </c>
      <c r="AE126" s="23"/>
      <c r="AF126" s="30">
        <v>121.9</v>
      </c>
      <c r="AG126" s="30">
        <v>121.9</v>
      </c>
      <c r="AH126" s="30">
        <f t="shared" si="53"/>
        <v>132.89999999999992</v>
      </c>
      <c r="AI126" s="30">
        <f t="shared" si="64"/>
        <v>3.187361419068746</v>
      </c>
      <c r="AJ126" s="30">
        <f t="shared" si="65"/>
        <v>0.66170388751034537</v>
      </c>
      <c r="AK126" s="30">
        <f t="shared" si="66"/>
        <v>2.4979139349147683</v>
      </c>
      <c r="AL126" s="30">
        <f t="shared" si="67"/>
        <v>2.7743596643632351E-2</v>
      </c>
      <c r="AM126" s="30"/>
      <c r="AN126" s="7">
        <v>1.75</v>
      </c>
      <c r="AO126" s="7">
        <v>1.5612499999999996</v>
      </c>
      <c r="AP126" s="7">
        <v>3.3496217948717955</v>
      </c>
      <c r="AQ126" s="37">
        <f t="shared" si="54"/>
        <v>1.5996217948717955</v>
      </c>
      <c r="AR126" s="99">
        <v>4.1830999999999996</v>
      </c>
      <c r="AS126" s="7">
        <v>98.836666666666659</v>
      </c>
      <c r="AT126" s="7"/>
      <c r="AU126" s="5">
        <v>895.52213253000627</v>
      </c>
      <c r="AV126" s="5">
        <v>56108.945227670018</v>
      </c>
      <c r="AW126" s="5">
        <v>18874.832639799992</v>
      </c>
      <c r="AX126" s="5">
        <v>16283.33952791</v>
      </c>
      <c r="AY126" s="5">
        <v>10179.164365950001</v>
      </c>
      <c r="AZ126" s="5">
        <v>51279.843275049985</v>
      </c>
      <c r="BA126" s="5">
        <v>13261.441126669997</v>
      </c>
      <c r="BB126" s="35">
        <f t="shared" si="55"/>
        <v>-15124.488295579969</v>
      </c>
      <c r="BC126" s="23">
        <f t="shared" si="80"/>
        <v>-3.5627562036585974</v>
      </c>
      <c r="BD126" s="35">
        <f t="shared" si="56"/>
        <v>783.44720481898491</v>
      </c>
      <c r="BE126" s="35">
        <f t="shared" si="57"/>
        <v>49086.889879281327</v>
      </c>
      <c r="BF126" s="35">
        <f t="shared" si="58"/>
        <v>16512.640320011258</v>
      </c>
      <c r="BG126" s="35">
        <f t="shared" si="59"/>
        <v>14245.47353421455</v>
      </c>
      <c r="BH126" s="35">
        <f t="shared" si="60"/>
        <v>8905.2381624184254</v>
      </c>
      <c r="BI126" s="35">
        <f t="shared" si="61"/>
        <v>44862.151830789495</v>
      </c>
      <c r="BJ126" s="35">
        <f t="shared" si="62"/>
        <v>11601.766840992077</v>
      </c>
      <c r="BK126" s="35">
        <f t="shared" si="63"/>
        <v>-13231.652964302975</v>
      </c>
      <c r="BM126" s="7">
        <v>0.16253209985883599</v>
      </c>
      <c r="BN126" s="5">
        <v>311319.10662829987</v>
      </c>
      <c r="BO126" s="5">
        <v>1915431.51721223</v>
      </c>
      <c r="BP126" s="5">
        <v>3118726.2455839999</v>
      </c>
      <c r="BQ126" s="5">
        <v>314397.57846399996</v>
      </c>
      <c r="BR126" s="5">
        <v>1857901.5311759999</v>
      </c>
      <c r="BS126" s="35">
        <f t="shared" si="68"/>
        <v>301968.6371929819</v>
      </c>
      <c r="BT126" s="35">
        <f t="shared" si="69"/>
        <v>1555932.8939830181</v>
      </c>
      <c r="BU126" s="5">
        <v>946427.13594399998</v>
      </c>
      <c r="BV126" s="5">
        <v>353626.16541000002</v>
      </c>
      <c r="BW126" s="5">
        <v>100246.291486</v>
      </c>
      <c r="BX126" s="5">
        <v>2221753.2420800002</v>
      </c>
      <c r="BY126" s="5">
        <v>443100.5466079996</v>
      </c>
      <c r="BZ126" s="35">
        <f t="shared" si="70"/>
        <v>2728416.4968603076</v>
      </c>
      <c r="CA126" s="35">
        <f t="shared" si="71"/>
        <v>275050.60467193427</v>
      </c>
      <c r="CB126" s="35">
        <f t="shared" si="72"/>
        <v>1625384.464051733</v>
      </c>
      <c r="CC126" s="35">
        <f t="shared" si="73"/>
        <v>264177.15002025687</v>
      </c>
      <c r="CD126" s="35">
        <f t="shared" si="74"/>
        <v>1361207.3140314762</v>
      </c>
      <c r="CE126" s="35">
        <f t="shared" si="75"/>
        <v>827981.42813664034</v>
      </c>
      <c r="CF126" s="35">
        <f t="shared" si="76"/>
        <v>309369.71938215889</v>
      </c>
      <c r="CG126" s="35">
        <f t="shared" si="77"/>
        <v>87700.430849534969</v>
      </c>
      <c r="CH126" s="35">
        <f t="shared" si="78"/>
        <v>1943699.9981089474</v>
      </c>
      <c r="CI126" s="35">
        <f t="shared" si="79"/>
        <v>387646.34851966635</v>
      </c>
      <c r="CK126" s="9">
        <v>230.06697</v>
      </c>
      <c r="CL126" s="9">
        <v>205.67570000000001</v>
      </c>
      <c r="CM126" s="9">
        <v>115.613</v>
      </c>
      <c r="CN126" s="9">
        <v>0.08</v>
      </c>
      <c r="CO126" s="9">
        <v>110.792</v>
      </c>
      <c r="CP126" s="9">
        <v>187.09888989752099</v>
      </c>
      <c r="CQ126" s="9">
        <v>77.447000000000003</v>
      </c>
      <c r="CR126" s="9">
        <v>79.61</v>
      </c>
    </row>
    <row r="127" spans="1:96">
      <c r="A127" s="1">
        <v>44621</v>
      </c>
      <c r="B127" s="5">
        <v>247173.93100000001</v>
      </c>
      <c r="C127" s="5">
        <v>47878.2</v>
      </c>
      <c r="D127" s="5">
        <v>80911.803</v>
      </c>
      <c r="E127" s="35">
        <f t="shared" si="44"/>
        <v>22196.989999999991</v>
      </c>
      <c r="F127" s="5">
        <v>305105.90399999998</v>
      </c>
      <c r="G127" s="5">
        <v>280121.77399999998</v>
      </c>
      <c r="H127" s="5">
        <v>423145.054</v>
      </c>
      <c r="I127" s="5">
        <v>221515.57800000001</v>
      </c>
      <c r="J127" s="5">
        <v>46366.512999999999</v>
      </c>
      <c r="K127" s="5">
        <v>73907.16</v>
      </c>
      <c r="L127" s="35">
        <f t="shared" si="45"/>
        <v>6576.7909999999683</v>
      </c>
      <c r="M127" s="5">
        <v>262088.291</v>
      </c>
      <c r="N127" s="5">
        <v>249119.54399999999</v>
      </c>
      <c r="O127" s="33">
        <v>361334.78899999999</v>
      </c>
      <c r="P127" s="23">
        <f t="shared" si="46"/>
        <v>111.58309191238911</v>
      </c>
      <c r="Q127" s="23">
        <f t="shared" si="47"/>
        <v>103.26029908697252</v>
      </c>
      <c r="R127" s="23">
        <f t="shared" si="48"/>
        <v>109.47762436007554</v>
      </c>
      <c r="S127" s="23">
        <f t="shared" si="49"/>
        <v>116.41340512995293</v>
      </c>
      <c r="T127" s="23">
        <f t="shared" si="50"/>
        <v>112.44472011397066</v>
      </c>
      <c r="U127" s="23">
        <f t="shared" si="51"/>
        <v>117.10609298680068</v>
      </c>
      <c r="V127" s="9"/>
      <c r="W127" s="9">
        <v>10279.883696888073</v>
      </c>
      <c r="X127" s="5">
        <v>8935</v>
      </c>
      <c r="Y127" s="5"/>
      <c r="Z127" s="9">
        <v>125.2</v>
      </c>
      <c r="AA127" s="9">
        <v>115.7</v>
      </c>
      <c r="AB127" s="9">
        <v>96.40000000000002</v>
      </c>
      <c r="AC127" s="9">
        <v>107.3</v>
      </c>
      <c r="AD127" s="23">
        <f t="shared" si="52"/>
        <v>109.53666666666668</v>
      </c>
      <c r="AE127" s="23"/>
      <c r="AF127" s="30">
        <v>123.2</v>
      </c>
      <c r="AG127" s="30">
        <v>123.2</v>
      </c>
      <c r="AH127" s="30">
        <f t="shared" si="53"/>
        <v>133.19999999999999</v>
      </c>
      <c r="AI127" s="30">
        <f t="shared" si="64"/>
        <v>2.2040816326530654</v>
      </c>
      <c r="AJ127" s="30">
        <f t="shared" si="65"/>
        <v>1.3872832369942323</v>
      </c>
      <c r="AK127" s="30">
        <f t="shared" si="66"/>
        <v>0.50066039879565816</v>
      </c>
      <c r="AL127" s="30">
        <f t="shared" si="67"/>
        <v>0.31613799686317501</v>
      </c>
      <c r="AM127" s="30"/>
      <c r="AN127" s="7">
        <v>1.75</v>
      </c>
      <c r="AO127" s="7">
        <v>1.5556944444444445</v>
      </c>
      <c r="AP127" s="7">
        <v>3.304808</v>
      </c>
      <c r="AQ127" s="37">
        <f t="shared" si="54"/>
        <v>1.554808</v>
      </c>
      <c r="AR127" s="99">
        <v>4.1917999999999997</v>
      </c>
      <c r="AS127" s="7">
        <v>99.19</v>
      </c>
      <c r="AT127" s="7"/>
      <c r="AU127" s="5">
        <v>16098.29804401</v>
      </c>
      <c r="AV127" s="5">
        <v>32152.476877789999</v>
      </c>
      <c r="AW127" s="5">
        <v>14505.8250782</v>
      </c>
      <c r="AX127" s="5">
        <v>16136.985823398001</v>
      </c>
      <c r="AY127" s="5">
        <v>9139.8827657500005</v>
      </c>
      <c r="AZ127" s="5">
        <v>44664.131410852002</v>
      </c>
      <c r="BA127" s="5">
        <v>16611.706567829999</v>
      </c>
      <c r="BB127" s="35">
        <f t="shared" si="55"/>
        <v>-23796.106567830015</v>
      </c>
      <c r="BC127" s="23">
        <f t="shared" si="80"/>
        <v>-5.6236286689126738</v>
      </c>
      <c r="BD127" s="35">
        <f t="shared" si="56"/>
        <v>13746.763839029691</v>
      </c>
      <c r="BE127" s="35">
        <f t="shared" si="57"/>
        <v>27455.85311382046</v>
      </c>
      <c r="BF127" s="35">
        <f t="shared" si="58"/>
        <v>12386.908920131926</v>
      </c>
      <c r="BG127" s="35">
        <f t="shared" si="59"/>
        <v>13779.800360359422</v>
      </c>
      <c r="BH127" s="35">
        <f t="shared" si="60"/>
        <v>7804.7884039476758</v>
      </c>
      <c r="BI127" s="35">
        <f t="shared" si="61"/>
        <v>38139.886893747032</v>
      </c>
      <c r="BJ127" s="35">
        <f t="shared" si="62"/>
        <v>14185.176999887057</v>
      </c>
      <c r="BK127" s="35">
        <f t="shared" si="63"/>
        <v>-20320.126784959117</v>
      </c>
      <c r="BM127" s="7">
        <v>0.16219397772340294</v>
      </c>
      <c r="BN127" s="5">
        <v>314724.48187299992</v>
      </c>
      <c r="BO127" s="5">
        <v>1940420.2689307889</v>
      </c>
      <c r="BP127" s="5">
        <v>3179884.168455</v>
      </c>
      <c r="BQ127" s="5">
        <v>324154.06527200004</v>
      </c>
      <c r="BR127" s="5">
        <v>1883700.328371</v>
      </c>
      <c r="BS127" s="35">
        <f t="shared" si="68"/>
        <v>305524.84909737279</v>
      </c>
      <c r="BT127" s="35">
        <f t="shared" si="69"/>
        <v>1578175.4792736273</v>
      </c>
      <c r="BU127" s="5">
        <v>972029.77481199987</v>
      </c>
      <c r="BV127" s="5">
        <v>351641.34317499999</v>
      </c>
      <c r="BW127" s="5">
        <v>120495.580447</v>
      </c>
      <c r="BX127" s="5">
        <v>2240006.7010209998</v>
      </c>
      <c r="BY127" s="5">
        <v>467740.54381200019</v>
      </c>
      <c r="BZ127" s="35">
        <f t="shared" si="70"/>
        <v>2715387.4639241979</v>
      </c>
      <c r="CA127" s="35">
        <f t="shared" si="71"/>
        <v>276803.75717814808</v>
      </c>
      <c r="CB127" s="35">
        <f t="shared" si="72"/>
        <v>1608541.6909804314</v>
      </c>
      <c r="CC127" s="35">
        <f t="shared" si="73"/>
        <v>260895.77519404501</v>
      </c>
      <c r="CD127" s="35">
        <f t="shared" si="74"/>
        <v>1347645.9157863865</v>
      </c>
      <c r="CE127" s="35">
        <f t="shared" si="75"/>
        <v>830042.01576561842</v>
      </c>
      <c r="CF127" s="35">
        <f t="shared" si="76"/>
        <v>300275.87310477038</v>
      </c>
      <c r="CG127" s="35">
        <f t="shared" si="77"/>
        <v>102894.37327618928</v>
      </c>
      <c r="CH127" s="35">
        <f t="shared" si="78"/>
        <v>1912801.1565320317</v>
      </c>
      <c r="CI127" s="35">
        <f t="shared" si="79"/>
        <v>399416.06101120665</v>
      </c>
      <c r="CK127" s="9">
        <v>236.48548</v>
      </c>
      <c r="CL127" s="9">
        <v>207.37360000000001</v>
      </c>
      <c r="CM127" s="9">
        <v>120.51300000000001</v>
      </c>
      <c r="CN127" s="9">
        <v>0.12</v>
      </c>
      <c r="CO127" s="9">
        <v>112.453</v>
      </c>
      <c r="CP127" s="9">
        <v>211.87046899565499</v>
      </c>
      <c r="CQ127" s="9">
        <v>94.453000000000003</v>
      </c>
      <c r="CR127" s="9">
        <v>100.87</v>
      </c>
    </row>
    <row r="128" spans="1:96">
      <c r="A128" s="1">
        <v>44713</v>
      </c>
      <c r="B128" s="5">
        <v>248665.54699999999</v>
      </c>
      <c r="C128" s="5">
        <v>46965.944000000003</v>
      </c>
      <c r="D128" s="5">
        <v>82934.524999999994</v>
      </c>
      <c r="E128" s="35">
        <f t="shared" si="44"/>
        <v>44905.478000000061</v>
      </c>
      <c r="F128" s="5">
        <v>341985.40299999999</v>
      </c>
      <c r="G128" s="5">
        <v>319202.36900000001</v>
      </c>
      <c r="H128" s="5">
        <v>446254.52799999999</v>
      </c>
      <c r="I128" s="5">
        <v>220898.61799999999</v>
      </c>
      <c r="J128" s="5">
        <v>45417.828999999998</v>
      </c>
      <c r="K128" s="5">
        <v>75620.892000000007</v>
      </c>
      <c r="L128" s="35">
        <f t="shared" si="45"/>
        <v>12404.45299999998</v>
      </c>
      <c r="M128" s="5">
        <v>278053.315</v>
      </c>
      <c r="N128" s="5">
        <v>262966.17499999999</v>
      </c>
      <c r="O128" s="33">
        <v>369428.93199999997</v>
      </c>
      <c r="P128" s="23">
        <f t="shared" si="46"/>
        <v>112.56998764926634</v>
      </c>
      <c r="Q128" s="23">
        <f t="shared" si="47"/>
        <v>103.40860634267659</v>
      </c>
      <c r="R128" s="23">
        <f t="shared" si="48"/>
        <v>109.67144502870978</v>
      </c>
      <c r="S128" s="23">
        <f t="shared" si="49"/>
        <v>122.99274439508122</v>
      </c>
      <c r="T128" s="23">
        <f t="shared" si="50"/>
        <v>121.38533368407553</v>
      </c>
      <c r="U128" s="23">
        <f t="shared" si="51"/>
        <v>120.79577135014429</v>
      </c>
      <c r="V128" s="9"/>
      <c r="W128" s="9">
        <v>10147.457068826167</v>
      </c>
      <c r="X128" s="5">
        <v>8939</v>
      </c>
      <c r="Y128" s="5"/>
      <c r="Z128" s="9">
        <v>126.6</v>
      </c>
      <c r="AA128" s="9">
        <v>118.89999999999999</v>
      </c>
      <c r="AB128" s="9">
        <v>96.40000000000002</v>
      </c>
      <c r="AC128" s="9">
        <v>107.3</v>
      </c>
      <c r="AD128" s="23">
        <f t="shared" si="52"/>
        <v>111.63444444444445</v>
      </c>
      <c r="AE128" s="23"/>
      <c r="AF128" s="30">
        <v>124.4</v>
      </c>
      <c r="AG128" s="30">
        <v>124.4</v>
      </c>
      <c r="AH128" s="30">
        <f t="shared" si="53"/>
        <v>135.39999999999992</v>
      </c>
      <c r="AI128" s="30">
        <f t="shared" si="64"/>
        <v>2.8432168968318461</v>
      </c>
      <c r="AJ128" s="30">
        <f t="shared" si="65"/>
        <v>1.9994507003568174</v>
      </c>
      <c r="AK128" s="30">
        <f t="shared" si="66"/>
        <v>0.34841124062279905</v>
      </c>
      <c r="AL128" s="30">
        <f t="shared" si="67"/>
        <v>0.49535495585222966</v>
      </c>
      <c r="AM128" s="30"/>
      <c r="AN128" s="7">
        <v>1.9166666666666667</v>
      </c>
      <c r="AO128" s="7">
        <v>1.7055555555555555</v>
      </c>
      <c r="AP128" s="7">
        <v>3.5121253333333331</v>
      </c>
      <c r="AQ128" s="37">
        <f t="shared" si="54"/>
        <v>1.5954586666666664</v>
      </c>
      <c r="AR128" s="99">
        <v>4.3490000000000002</v>
      </c>
      <c r="AS128" s="7">
        <v>99.213333333333324</v>
      </c>
      <c r="AT128" s="7"/>
      <c r="AU128" s="5">
        <v>14145.177155130001</v>
      </c>
      <c r="AV128" s="5">
        <v>32433.28210315001</v>
      </c>
      <c r="AW128" s="5">
        <v>14987.04074172</v>
      </c>
      <c r="AX128" s="5">
        <v>18196.758652479999</v>
      </c>
      <c r="AY128" s="5">
        <v>10685.587793920002</v>
      </c>
      <c r="AZ128" s="5">
        <v>40396.553553600002</v>
      </c>
      <c r="BA128" s="5">
        <v>13414.6947719</v>
      </c>
      <c r="BB128" s="35">
        <f t="shared" si="55"/>
        <v>-21128.094771899989</v>
      </c>
      <c r="BC128" s="23">
        <f t="shared" si="80"/>
        <v>-4.7345390234113189</v>
      </c>
      <c r="BD128" s="35">
        <f t="shared" si="56"/>
        <v>11709.993650463248</v>
      </c>
      <c r="BE128" s="35">
        <f t="shared" si="57"/>
        <v>26849.683346230206</v>
      </c>
      <c r="BF128" s="35">
        <f t="shared" si="58"/>
        <v>12406.924989350711</v>
      </c>
      <c r="BG128" s="35">
        <f t="shared" si="59"/>
        <v>15064.069254323498</v>
      </c>
      <c r="BH128" s="35">
        <f t="shared" si="60"/>
        <v>8845.9949172775723</v>
      </c>
      <c r="BI128" s="35">
        <f t="shared" si="61"/>
        <v>33442.02624155167</v>
      </c>
      <c r="BJ128" s="35">
        <f t="shared" si="62"/>
        <v>11105.268522203096</v>
      </c>
      <c r="BK128" s="35">
        <f t="shared" si="63"/>
        <v>-17490.756949311679</v>
      </c>
      <c r="BM128" s="7">
        <v>0.16230733051194315</v>
      </c>
      <c r="BN128" s="5">
        <v>319258.74940642982</v>
      </c>
      <c r="BO128" s="5">
        <v>1967001.4188480391</v>
      </c>
      <c r="BP128" s="5">
        <v>3245532.4976150002</v>
      </c>
      <c r="BQ128" s="5">
        <v>343771.50373500003</v>
      </c>
      <c r="BR128" s="5">
        <v>1908002.4810520001</v>
      </c>
      <c r="BS128" s="35">
        <f t="shared" si="68"/>
        <v>309682.78930971451</v>
      </c>
      <c r="BT128" s="35">
        <f t="shared" si="69"/>
        <v>1598319.6917422856</v>
      </c>
      <c r="BU128" s="5">
        <v>993758.51282799989</v>
      </c>
      <c r="BV128" s="5">
        <v>353846.36154399998</v>
      </c>
      <c r="BW128" s="5">
        <v>130776.25002699999</v>
      </c>
      <c r="BX128" s="5">
        <v>2266326.7409930006</v>
      </c>
      <c r="BY128" s="5">
        <v>494583.14505099971</v>
      </c>
      <c r="BZ128" s="35">
        <f t="shared" si="70"/>
        <v>2686793.1396433963</v>
      </c>
      <c r="CA128" s="35">
        <f t="shared" si="71"/>
        <v>284589.0215300069</v>
      </c>
      <c r="CB128" s="35">
        <f t="shared" si="72"/>
        <v>1579527.5444877739</v>
      </c>
      <c r="CC128" s="35">
        <f t="shared" si="73"/>
        <v>256368.8992158951</v>
      </c>
      <c r="CD128" s="35">
        <f t="shared" si="74"/>
        <v>1323158.6452718789</v>
      </c>
      <c r="CE128" s="35">
        <f t="shared" si="75"/>
        <v>822676.57362561545</v>
      </c>
      <c r="CF128" s="35">
        <f t="shared" si="76"/>
        <v>292929.42756938428</v>
      </c>
      <c r="CG128" s="35">
        <f t="shared" si="77"/>
        <v>108262.27488371741</v>
      </c>
      <c r="CH128" s="35">
        <f t="shared" si="78"/>
        <v>1876163.9713560166</v>
      </c>
      <c r="CI128" s="35">
        <f t="shared" si="79"/>
        <v>409437.46583427809</v>
      </c>
      <c r="CK128" s="9">
        <v>236.58412999999999</v>
      </c>
      <c r="CL128" s="9">
        <v>208.70031</v>
      </c>
      <c r="CM128" s="9">
        <v>126.188</v>
      </c>
      <c r="CN128" s="9">
        <v>0.77</v>
      </c>
      <c r="CO128" s="9">
        <v>113.795</v>
      </c>
      <c r="CP128" s="9">
        <v>228.74345202251999</v>
      </c>
      <c r="CQ128" s="9">
        <v>108.723</v>
      </c>
      <c r="CR128" s="9">
        <v>113.84</v>
      </c>
    </row>
    <row r="129" spans="1:96">
      <c r="A129" s="1">
        <v>44805</v>
      </c>
      <c r="B129" s="5">
        <v>272545.52600000001</v>
      </c>
      <c r="C129" s="5">
        <v>49518.552000000003</v>
      </c>
      <c r="D129" s="5">
        <v>80555.379000000001</v>
      </c>
      <c r="E129" s="35">
        <f t="shared" si="44"/>
        <v>19542.081000000006</v>
      </c>
      <c r="F129" s="5">
        <v>369842.62400000001</v>
      </c>
      <c r="G129" s="5">
        <v>333876.30300000001</v>
      </c>
      <c r="H129" s="5">
        <v>458127.859</v>
      </c>
      <c r="I129" s="5">
        <v>237194.587</v>
      </c>
      <c r="J129" s="5">
        <v>47755.597000000002</v>
      </c>
      <c r="K129" s="5">
        <v>73751.892000000007</v>
      </c>
      <c r="L129" s="35">
        <f t="shared" si="45"/>
        <v>4038.8940000000293</v>
      </c>
      <c r="M129" s="5">
        <v>296768.03999999998</v>
      </c>
      <c r="N129" s="5">
        <v>272689.10499999998</v>
      </c>
      <c r="O129" s="33">
        <v>386819.90500000003</v>
      </c>
      <c r="P129" s="23">
        <f t="shared" si="46"/>
        <v>114.90377139171393</v>
      </c>
      <c r="Q129" s="23">
        <f t="shared" si="47"/>
        <v>103.69161964408067</v>
      </c>
      <c r="R129" s="23">
        <f t="shared" si="48"/>
        <v>109.22483046265444</v>
      </c>
      <c r="S129" s="23">
        <f t="shared" si="49"/>
        <v>124.62346821443442</v>
      </c>
      <c r="T129" s="23">
        <f t="shared" si="50"/>
        <v>122.43844615647555</v>
      </c>
      <c r="U129" s="23">
        <f t="shared" si="51"/>
        <v>118.43440657481159</v>
      </c>
      <c r="V129" s="9"/>
      <c r="W129" s="9">
        <v>10084.089440931517</v>
      </c>
      <c r="X129" s="5">
        <v>9039</v>
      </c>
      <c r="Y129" s="5"/>
      <c r="Z129" s="9">
        <v>128.1</v>
      </c>
      <c r="AA129" s="9">
        <v>119.39999999999999</v>
      </c>
      <c r="AB129" s="9">
        <v>96.40000000000002</v>
      </c>
      <c r="AC129" s="9">
        <v>107.3</v>
      </c>
      <c r="AD129" s="23">
        <f t="shared" si="52"/>
        <v>111.96222222222222</v>
      </c>
      <c r="AE129" s="23"/>
      <c r="AF129" s="30">
        <v>126</v>
      </c>
      <c r="AG129" s="30">
        <v>126</v>
      </c>
      <c r="AH129" s="30">
        <f t="shared" si="53"/>
        <v>136.49999999999991</v>
      </c>
      <c r="AI129" s="30">
        <f t="shared" si="64"/>
        <v>4.4861337683523628</v>
      </c>
      <c r="AJ129" s="30">
        <f t="shared" si="65"/>
        <v>2.9629629629629584</v>
      </c>
      <c r="AK129" s="30">
        <f t="shared" si="66"/>
        <v>1.0709158560881282</v>
      </c>
      <c r="AL129" s="30">
        <f t="shared" si="67"/>
        <v>0.45225494930127619</v>
      </c>
      <c r="AM129" s="30"/>
      <c r="AN129" s="7">
        <v>2.3333333333333335</v>
      </c>
      <c r="AO129" s="7">
        <v>2.0961111111111115</v>
      </c>
      <c r="AP129" s="7">
        <v>4.1225666666666676</v>
      </c>
      <c r="AQ129" s="37">
        <f t="shared" si="54"/>
        <v>1.7892333333333341</v>
      </c>
      <c r="AR129" s="99">
        <v>4.4839000000000002</v>
      </c>
      <c r="AS129" s="7">
        <v>99.836666666666659</v>
      </c>
      <c r="AT129" s="7"/>
      <c r="AU129" s="5">
        <v>18952.86734312</v>
      </c>
      <c r="AV129" s="5">
        <v>39802.795810009979</v>
      </c>
      <c r="AW129" s="5">
        <v>24525.636846870006</v>
      </c>
      <c r="AX129" s="5">
        <v>23533.550758012236</v>
      </c>
      <c r="AY129" s="5">
        <v>9362.868567659998</v>
      </c>
      <c r="AZ129" s="5">
        <v>41870.380674327767</v>
      </c>
      <c r="BA129" s="5">
        <v>15581.357268759997</v>
      </c>
      <c r="BB129" s="35">
        <f t="shared" si="55"/>
        <v>-7066.8572687600117</v>
      </c>
      <c r="BC129" s="23">
        <f t="shared" si="80"/>
        <v>-1.5425513052590873</v>
      </c>
      <c r="BD129" s="35">
        <f t="shared" si="56"/>
        <v>16002.83894794375</v>
      </c>
      <c r="BE129" s="35">
        <f t="shared" si="57"/>
        <v>33607.45999505448</v>
      </c>
      <c r="BF129" s="35">
        <f t="shared" si="58"/>
        <v>20708.202587546104</v>
      </c>
      <c r="BG129" s="35">
        <f t="shared" si="59"/>
        <v>19870.535462299777</v>
      </c>
      <c r="BH129" s="35">
        <f t="shared" si="60"/>
        <v>7905.5308659361117</v>
      </c>
      <c r="BI129" s="35">
        <f t="shared" si="61"/>
        <v>35353.223683254124</v>
      </c>
      <c r="BJ129" s="35">
        <f t="shared" si="62"/>
        <v>13156.107012633785</v>
      </c>
      <c r="BK129" s="35">
        <f t="shared" si="63"/>
        <v>-5966.8954935794591</v>
      </c>
      <c r="BM129" s="7">
        <v>0.16290710742525136</v>
      </c>
      <c r="BN129" s="5">
        <v>325665.62827430968</v>
      </c>
      <c r="BO129" s="5">
        <v>1999087.9061169189</v>
      </c>
      <c r="BP129" s="5">
        <v>3309788.096074</v>
      </c>
      <c r="BQ129" s="5">
        <v>356650.85097600002</v>
      </c>
      <c r="BR129" s="5">
        <v>1915521.6797489999</v>
      </c>
      <c r="BS129" s="35">
        <f t="shared" si="68"/>
        <v>312052.09605826827</v>
      </c>
      <c r="BT129" s="35">
        <f t="shared" si="69"/>
        <v>1603469.5836907316</v>
      </c>
      <c r="BU129" s="5">
        <v>1037615.565349</v>
      </c>
      <c r="BV129" s="5">
        <v>357853.87966000004</v>
      </c>
      <c r="BW129" s="5">
        <v>132357.51841300001</v>
      </c>
      <c r="BX129" s="5">
        <v>2333278.1398160001</v>
      </c>
      <c r="BY129" s="5">
        <v>486298.55818499997</v>
      </c>
      <c r="BZ129" s="35">
        <f t="shared" si="70"/>
        <v>2794617.0304685091</v>
      </c>
      <c r="CA129" s="35">
        <f t="shared" si="71"/>
        <v>301137.87140961777</v>
      </c>
      <c r="CB129" s="35">
        <f t="shared" si="72"/>
        <v>1617369.2553937191</v>
      </c>
      <c r="CC129" s="35">
        <f t="shared" si="73"/>
        <v>263480.94703472336</v>
      </c>
      <c r="CD129" s="35">
        <f t="shared" si="74"/>
        <v>1353888.3083589955</v>
      </c>
      <c r="CE129" s="35">
        <f t="shared" si="75"/>
        <v>876109.90366517194</v>
      </c>
      <c r="CF129" s="35">
        <f t="shared" si="76"/>
        <v>302153.64775265206</v>
      </c>
      <c r="CG129" s="35">
        <f t="shared" si="77"/>
        <v>111755.96876013694</v>
      </c>
      <c r="CH129" s="35">
        <f t="shared" si="78"/>
        <v>1970101.6007895777</v>
      </c>
      <c r="CI129" s="35">
        <f t="shared" si="79"/>
        <v>410605.81316614209</v>
      </c>
      <c r="CK129" s="9">
        <v>239.24698000000001</v>
      </c>
      <c r="CL129" s="9">
        <v>210.53771</v>
      </c>
      <c r="CM129" s="9">
        <v>123.244</v>
      </c>
      <c r="CN129" s="9">
        <v>2.1800000000000002</v>
      </c>
      <c r="CO129" s="9">
        <v>115.23099999999999</v>
      </c>
      <c r="CP129" s="9">
        <v>230.475776694632</v>
      </c>
      <c r="CQ129" s="9">
        <v>93.183000000000007</v>
      </c>
      <c r="CR129" s="9">
        <v>100.71</v>
      </c>
    </row>
    <row r="130" spans="1:96">
      <c r="A130" s="1">
        <v>44896</v>
      </c>
      <c r="B130" s="5">
        <v>265643.05800000002</v>
      </c>
      <c r="C130" s="5">
        <v>64083.052000000003</v>
      </c>
      <c r="D130" s="5">
        <v>82415.038</v>
      </c>
      <c r="E130" s="35">
        <f t="shared" si="44"/>
        <v>9887.4460000000545</v>
      </c>
      <c r="F130" s="5">
        <v>361683.95699999999</v>
      </c>
      <c r="G130" s="5">
        <v>316346.85200000001</v>
      </c>
      <c r="H130" s="5">
        <v>467365.69900000002</v>
      </c>
      <c r="I130" s="5">
        <v>230755.34599999999</v>
      </c>
      <c r="J130" s="5">
        <v>61408.235000000001</v>
      </c>
      <c r="K130" s="5">
        <v>75059.717999999993</v>
      </c>
      <c r="L130" s="35">
        <f t="shared" si="45"/>
        <v>1486.3340000000317</v>
      </c>
      <c r="M130" s="5">
        <v>289963.58199999999</v>
      </c>
      <c r="N130" s="5">
        <v>259754.087</v>
      </c>
      <c r="O130" s="33">
        <v>398919.12800000003</v>
      </c>
      <c r="P130" s="23">
        <f t="shared" si="46"/>
        <v>115.11891819832422</v>
      </c>
      <c r="Q130" s="23">
        <f t="shared" si="47"/>
        <v>104.35579527729466</v>
      </c>
      <c r="R130" s="23">
        <f t="shared" si="48"/>
        <v>109.79929074606969</v>
      </c>
      <c r="S130" s="23">
        <f t="shared" si="49"/>
        <v>124.73426990566008</v>
      </c>
      <c r="T130" s="23">
        <f t="shared" si="50"/>
        <v>121.78705469223281</v>
      </c>
      <c r="U130" s="23">
        <f t="shared" si="51"/>
        <v>117.15800677274117</v>
      </c>
      <c r="V130" s="9"/>
      <c r="W130" s="9">
        <v>10418.741256620378</v>
      </c>
      <c r="X130" s="5">
        <v>9210</v>
      </c>
      <c r="Y130" s="5"/>
      <c r="Z130" s="9">
        <v>128.93333333333334</v>
      </c>
      <c r="AA130" s="9">
        <v>117.46666666666665</v>
      </c>
      <c r="AB130" s="9">
        <v>96.40000000000002</v>
      </c>
      <c r="AC130" s="9">
        <v>107.3</v>
      </c>
      <c r="AD130" s="23">
        <f t="shared" si="52"/>
        <v>110.69481481481482</v>
      </c>
      <c r="AE130" s="23"/>
      <c r="AF130" s="30">
        <v>127</v>
      </c>
      <c r="AG130" s="30">
        <v>127</v>
      </c>
      <c r="AH130" s="30">
        <f t="shared" si="53"/>
        <v>136.66666666666663</v>
      </c>
      <c r="AI130" s="30">
        <f t="shared" si="64"/>
        <v>3.8947085683588512</v>
      </c>
      <c r="AJ130" s="30">
        <f t="shared" si="65"/>
        <v>3.347005742411806</v>
      </c>
      <c r="AK130" s="30">
        <f t="shared" si="66"/>
        <v>0.18087925713468289</v>
      </c>
      <c r="AL130" s="30">
        <f t="shared" si="67"/>
        <v>0.36682356881236222</v>
      </c>
      <c r="AM130" s="30"/>
      <c r="AN130" s="7">
        <v>2.5833333333333335</v>
      </c>
      <c r="AO130" s="7">
        <v>2.4388388888888888</v>
      </c>
      <c r="AP130" s="7">
        <v>4.6926066666666664</v>
      </c>
      <c r="AQ130" s="37">
        <f t="shared" si="54"/>
        <v>2.1092733333333329</v>
      </c>
      <c r="AR130" s="99">
        <v>4.569</v>
      </c>
      <c r="AS130" s="7">
        <v>99.366666666666674</v>
      </c>
      <c r="AT130" s="7"/>
      <c r="AU130" s="5">
        <v>15947.80594935</v>
      </c>
      <c r="AV130" s="5">
        <v>39231.990812139993</v>
      </c>
      <c r="AW130" s="5">
        <v>31573.603238509997</v>
      </c>
      <c r="AX130" s="5">
        <v>40887.437584412408</v>
      </c>
      <c r="AY130" s="5">
        <v>12080.597794870006</v>
      </c>
      <c r="AZ130" s="5">
        <v>56717.564620717581</v>
      </c>
      <c r="BA130" s="5">
        <v>24559.202817299993</v>
      </c>
      <c r="BB130" s="35">
        <f t="shared" si="55"/>
        <v>-47491.402817299997</v>
      </c>
      <c r="BC130" s="23">
        <f t="shared" si="80"/>
        <v>-10.16150798377268</v>
      </c>
      <c r="BD130" s="35">
        <f t="shared" si="56"/>
        <v>13612.220272989938</v>
      </c>
      <c r="BE130" s="35">
        <f t="shared" si="57"/>
        <v>33486.393199092898</v>
      </c>
      <c r="BF130" s="35">
        <f t="shared" si="58"/>
        <v>26949.590649621852</v>
      </c>
      <c r="BG130" s="35">
        <f t="shared" si="59"/>
        <v>34899.396729857624</v>
      </c>
      <c r="BH130" s="35">
        <f t="shared" si="60"/>
        <v>10311.371905040607</v>
      </c>
      <c r="BI130" s="35">
        <f t="shared" si="61"/>
        <v>48411.172384262434</v>
      </c>
      <c r="BJ130" s="35">
        <f t="shared" si="62"/>
        <v>20962.462143060387</v>
      </c>
      <c r="BK130" s="35">
        <f t="shared" si="63"/>
        <v>-40536.199040516374</v>
      </c>
      <c r="BM130" s="7">
        <v>0.16406588013991066</v>
      </c>
      <c r="BN130" s="5">
        <v>332123.42145482998</v>
      </c>
      <c r="BO130" s="5">
        <v>2024329.6239998511</v>
      </c>
      <c r="BP130" s="5">
        <v>3349264.6433359999</v>
      </c>
      <c r="BQ130" s="5">
        <v>354052.03873099998</v>
      </c>
      <c r="BR130" s="5">
        <v>1941015.60861</v>
      </c>
      <c r="BS130" s="35">
        <f t="shared" si="68"/>
        <v>318454.43419190403</v>
      </c>
      <c r="BT130" s="35">
        <f t="shared" si="69"/>
        <v>1622561.174418096</v>
      </c>
      <c r="BU130" s="5">
        <v>1054196.995995</v>
      </c>
      <c r="BV130" s="5">
        <v>367784.03728699998</v>
      </c>
      <c r="BW130" s="5">
        <v>134999.336702</v>
      </c>
      <c r="BX130" s="5">
        <v>2353729.9986900003</v>
      </c>
      <c r="BY130" s="5">
        <v>492751.27065699967</v>
      </c>
      <c r="BZ130" s="35">
        <f t="shared" si="70"/>
        <v>2858758.6419362538</v>
      </c>
      <c r="CA130" s="35">
        <f t="shared" si="71"/>
        <v>302200.46284824325</v>
      </c>
      <c r="CB130" s="35">
        <f t="shared" si="72"/>
        <v>1656750.2828680852</v>
      </c>
      <c r="CC130" s="35">
        <f t="shared" si="73"/>
        <v>271816.19333079841</v>
      </c>
      <c r="CD130" s="35">
        <f t="shared" si="74"/>
        <v>1384934.0895372871</v>
      </c>
      <c r="CE130" s="35">
        <f t="shared" si="75"/>
        <v>899807.89621992537</v>
      </c>
      <c r="CF130" s="35">
        <f t="shared" si="76"/>
        <v>313921.38481872092</v>
      </c>
      <c r="CG130" s="35">
        <f t="shared" si="77"/>
        <v>115228.43416401475</v>
      </c>
      <c r="CH130" s="35">
        <f t="shared" si="78"/>
        <v>2009021.8872156814</v>
      </c>
      <c r="CI130" s="35">
        <f t="shared" si="79"/>
        <v>420586.93573783705</v>
      </c>
      <c r="CK130" s="9">
        <v>240.60803000000001</v>
      </c>
      <c r="CL130" s="9">
        <v>211.84772000000001</v>
      </c>
      <c r="CM130" s="9">
        <v>121.33199999999999</v>
      </c>
      <c r="CN130" s="9">
        <v>3.65</v>
      </c>
      <c r="CO130" s="9">
        <v>116.565</v>
      </c>
      <c r="CP130" s="9">
        <v>192.57855229441199</v>
      </c>
      <c r="CQ130" s="9">
        <v>82.787000000000006</v>
      </c>
      <c r="CR130" s="9">
        <v>88.72</v>
      </c>
    </row>
    <row r="131" spans="1:96">
      <c r="A131" s="1">
        <v>44986</v>
      </c>
      <c r="B131" s="5">
        <v>269202.55499999999</v>
      </c>
      <c r="C131" s="5">
        <v>47817.326000000001</v>
      </c>
      <c r="D131" s="5">
        <v>86532.857000000004</v>
      </c>
      <c r="E131" s="35">
        <f t="shared" si="44"/>
        <v>16662.282999999996</v>
      </c>
      <c r="F131" s="5">
        <v>306843.18800000002</v>
      </c>
      <c r="G131" s="5">
        <v>282330.57400000002</v>
      </c>
      <c r="H131" s="5">
        <v>444727.63500000001</v>
      </c>
      <c r="I131" s="5">
        <v>235054.72200000001</v>
      </c>
      <c r="J131" s="5">
        <v>45735.707000000002</v>
      </c>
      <c r="K131" s="5">
        <v>77552.718999999997</v>
      </c>
      <c r="L131" s="35">
        <f t="shared" si="45"/>
        <v>5162.9569999999658</v>
      </c>
      <c r="M131" s="5">
        <v>256591.29500000001</v>
      </c>
      <c r="N131" s="5">
        <v>238240.427</v>
      </c>
      <c r="O131" s="33">
        <v>381856.973</v>
      </c>
      <c r="P131" s="23">
        <f t="shared" si="46"/>
        <v>114.52760987290441</v>
      </c>
      <c r="Q131" s="23">
        <f t="shared" si="47"/>
        <v>104.55140881499874</v>
      </c>
      <c r="R131" s="23">
        <f t="shared" si="48"/>
        <v>111.57939800924323</v>
      </c>
      <c r="S131" s="23">
        <f t="shared" si="49"/>
        <v>119.58441068704222</v>
      </c>
      <c r="T131" s="23">
        <f t="shared" si="50"/>
        <v>118.50657655176215</v>
      </c>
      <c r="U131" s="23">
        <f t="shared" si="51"/>
        <v>116.46445304011772</v>
      </c>
      <c r="V131" s="9"/>
      <c r="W131" s="9">
        <v>10427.04138815144</v>
      </c>
      <c r="X131" s="5">
        <v>9247</v>
      </c>
      <c r="Y131" s="5"/>
      <c r="Z131" s="9">
        <v>129.69999999999999</v>
      </c>
      <c r="AA131" s="9">
        <v>115.86666666666667</v>
      </c>
      <c r="AB131" s="9">
        <v>96.40000000000002</v>
      </c>
      <c r="AC131" s="9">
        <v>107.3</v>
      </c>
      <c r="AD131" s="23">
        <f t="shared" si="52"/>
        <v>109.64592592592594</v>
      </c>
      <c r="AE131" s="23"/>
      <c r="AF131" s="30">
        <v>128</v>
      </c>
      <c r="AG131" s="30">
        <v>128</v>
      </c>
      <c r="AH131" s="30">
        <f t="shared" si="53"/>
        <v>136.49999999999991</v>
      </c>
      <c r="AI131" s="30">
        <f t="shared" si="64"/>
        <v>3.5942492012779548</v>
      </c>
      <c r="AJ131" s="30">
        <f t="shared" si="65"/>
        <v>3.116883116883109</v>
      </c>
      <c r="AK131" s="30">
        <f t="shared" si="66"/>
        <v>9.9746744705808688E-3</v>
      </c>
      <c r="AL131" s="30">
        <f t="shared" si="67"/>
        <v>0.46739140992426487</v>
      </c>
      <c r="AM131" s="30"/>
      <c r="AN131" s="7">
        <v>2.75</v>
      </c>
      <c r="AO131" s="7">
        <v>2.519166666666667</v>
      </c>
      <c r="AP131" s="7">
        <v>5.0534439999999998</v>
      </c>
      <c r="AQ131" s="37">
        <f t="shared" si="54"/>
        <v>2.3034439999999998</v>
      </c>
      <c r="AR131" s="99">
        <v>4.3872</v>
      </c>
      <c r="AS131" s="7">
        <v>99.843333333333348</v>
      </c>
      <c r="AT131" s="7"/>
      <c r="AU131" s="5">
        <v>19831.324659660004</v>
      </c>
      <c r="AV131" s="5">
        <v>40406.227490949983</v>
      </c>
      <c r="AW131" s="5">
        <v>15958.847849390007</v>
      </c>
      <c r="AX131" s="5">
        <v>24695.773552799998</v>
      </c>
      <c r="AY131" s="5">
        <v>9467.067519090002</v>
      </c>
      <c r="AZ131" s="5">
        <v>32448.458928110005</v>
      </c>
      <c r="BA131" s="5">
        <v>26449.879800040002</v>
      </c>
      <c r="BB131" s="35">
        <f t="shared" si="55"/>
        <v>-16864.779800040011</v>
      </c>
      <c r="BC131" s="23">
        <f t="shared" ref="BC131:BC142" si="81">BB131/H131*100</f>
        <v>-3.7921591717681342</v>
      </c>
      <c r="BD131" s="35">
        <f t="shared" si="56"/>
        <v>17027.791864380149</v>
      </c>
      <c r="BE131" s="35">
        <f t="shared" si="57"/>
        <v>34694.043063106583</v>
      </c>
      <c r="BF131" s="35">
        <f t="shared" si="58"/>
        <v>13702.762888426369</v>
      </c>
      <c r="BG131" s="35">
        <f t="shared" si="59"/>
        <v>21204.558908882878</v>
      </c>
      <c r="BH131" s="35">
        <f t="shared" si="60"/>
        <v>8128.7184818778524</v>
      </c>
      <c r="BI131" s="35">
        <f t="shared" si="61"/>
        <v>27861.255585798961</v>
      </c>
      <c r="BJ131" s="35">
        <f t="shared" si="62"/>
        <v>22710.689064009075</v>
      </c>
      <c r="BK131" s="35">
        <f t="shared" si="63"/>
        <v>-14480.624224655665</v>
      </c>
      <c r="BM131" s="7">
        <v>0.1653631170111198</v>
      </c>
      <c r="BN131" s="5">
        <v>336951.81634147</v>
      </c>
      <c r="BO131" s="5">
        <v>2037647.9497469303</v>
      </c>
      <c r="BP131" s="5">
        <v>3391913.2584579997</v>
      </c>
      <c r="BQ131" s="5">
        <v>367134.59869999997</v>
      </c>
      <c r="BR131" s="5">
        <v>1955763.870104</v>
      </c>
      <c r="BS131" s="35">
        <f t="shared" si="68"/>
        <v>323411.20969812828</v>
      </c>
      <c r="BT131" s="35">
        <f t="shared" si="69"/>
        <v>1632352.6604058717</v>
      </c>
      <c r="BU131" s="5">
        <v>1069014.7896539997</v>
      </c>
      <c r="BV131" s="5">
        <v>374142.900348</v>
      </c>
      <c r="BW131" s="5">
        <v>130904.771129</v>
      </c>
      <c r="BX131" s="5">
        <v>2397611.880752</v>
      </c>
      <c r="BY131" s="5">
        <v>489253.70622899942</v>
      </c>
      <c r="BZ131" s="35">
        <f t="shared" si="70"/>
        <v>2912402.1707203747</v>
      </c>
      <c r="CA131" s="35">
        <f t="shared" si="71"/>
        <v>315233.1798386033</v>
      </c>
      <c r="CB131" s="35">
        <f t="shared" si="72"/>
        <v>1679279.6592023759</v>
      </c>
      <c r="CC131" s="35">
        <f t="shared" si="73"/>
        <v>277690.9187790759</v>
      </c>
      <c r="CD131" s="35">
        <f t="shared" si="74"/>
        <v>1401588.7404233001</v>
      </c>
      <c r="CE131" s="35">
        <f t="shared" si="75"/>
        <v>917889.3316793954</v>
      </c>
      <c r="CF131" s="35">
        <f t="shared" si="76"/>
        <v>321250.72550602333</v>
      </c>
      <c r="CG131" s="35">
        <f t="shared" si="77"/>
        <v>112398.9060283554</v>
      </c>
      <c r="CH131" s="35">
        <f t="shared" si="78"/>
        <v>2058664.0972126585</v>
      </c>
      <c r="CI131" s="35">
        <f t="shared" si="79"/>
        <v>420088.44197333721</v>
      </c>
      <c r="CK131" s="9">
        <v>237.22320999999999</v>
      </c>
      <c r="CL131" s="9">
        <v>213.72623999999999</v>
      </c>
      <c r="CM131" s="9">
        <v>121.30800000000001</v>
      </c>
      <c r="CN131" s="9">
        <v>4.51</v>
      </c>
      <c r="CO131" s="9">
        <v>117.916</v>
      </c>
      <c r="CP131" s="9">
        <v>175.16617338806</v>
      </c>
      <c r="CQ131" s="9">
        <v>76.076999999999998</v>
      </c>
      <c r="CR131" s="9">
        <v>81.069999999999993</v>
      </c>
    </row>
    <row r="132" spans="1:96">
      <c r="A132" s="1">
        <v>45078</v>
      </c>
      <c r="B132" s="5">
        <v>262934.11300000001</v>
      </c>
      <c r="C132" s="5">
        <v>49333.400999999998</v>
      </c>
      <c r="D132" s="5">
        <v>89316.403000000006</v>
      </c>
      <c r="E132" s="35">
        <f t="shared" ref="E132:E142" si="82">H132-B132-C132-D132-F132+G132</f>
        <v>21551.787000000011</v>
      </c>
      <c r="F132" s="5">
        <v>302638.299</v>
      </c>
      <c r="G132" s="5">
        <v>284362.337</v>
      </c>
      <c r="H132" s="5">
        <v>441411.66600000003</v>
      </c>
      <c r="I132" s="5">
        <v>230148.236</v>
      </c>
      <c r="J132" s="5">
        <v>47121.321000000004</v>
      </c>
      <c r="K132" s="5">
        <v>79803.808000000005</v>
      </c>
      <c r="L132" s="35">
        <f t="shared" ref="L132:L142" si="83">O132-I132-J132-K132-M132+N132</f>
        <v>8097.2399999999907</v>
      </c>
      <c r="M132" s="5">
        <v>253187.264</v>
      </c>
      <c r="N132" s="5">
        <v>239071.53700000001</v>
      </c>
      <c r="O132" s="33">
        <v>379286.33199999999</v>
      </c>
      <c r="P132" s="23">
        <f t="shared" ref="P132:P141" si="84">B132/I132*100</f>
        <v>114.24554781293219</v>
      </c>
      <c r="Q132" s="23">
        <f t="shared" ref="Q132:Q141" si="85">C132/J132*100</f>
        <v>104.69443545523691</v>
      </c>
      <c r="R132" s="23">
        <f t="shared" ref="R132:R141" si="86">D132/K132*100</f>
        <v>111.91997629987782</v>
      </c>
      <c r="S132" s="23">
        <f t="shared" ref="S132:S141" si="87">F132/M132*100</f>
        <v>119.53140699841838</v>
      </c>
      <c r="T132" s="23">
        <f t="shared" ref="T132:T141" si="88">G132/N132*100</f>
        <v>118.94445510675745</v>
      </c>
      <c r="U132" s="23">
        <f t="shared" ref="U132:U141" si="89">H132/O132*100</f>
        <v>116.37953407717315</v>
      </c>
      <c r="V132" s="9"/>
      <c r="W132" s="9">
        <v>10302.570111925956</v>
      </c>
      <c r="X132" s="5">
        <v>9299</v>
      </c>
      <c r="Y132" s="5"/>
      <c r="Z132" s="9">
        <v>130.19999999999999</v>
      </c>
      <c r="AA132" s="9">
        <v>115.90000000000002</v>
      </c>
      <c r="AB132" s="9">
        <v>96.40000000000002</v>
      </c>
      <c r="AC132" s="9">
        <v>107.3</v>
      </c>
      <c r="AD132" s="23">
        <f t="shared" ref="AD132:AD142" si="90">SUMPRODUCT($AA$1:$AC$1,AA132:AC132)/SUM($AA$1:$AC$1)</f>
        <v>109.66777777777779</v>
      </c>
      <c r="AE132" s="23"/>
      <c r="AF132" s="30">
        <v>128.6</v>
      </c>
      <c r="AG132" s="30">
        <v>128.6</v>
      </c>
      <c r="AH132" s="30">
        <f t="shared" ref="AH132:AH142" si="91">(Z132-0.8*AG132)/0.2</f>
        <v>136.59999999999997</v>
      </c>
      <c r="AI132" s="30">
        <f t="shared" si="64"/>
        <v>2.8436018957345821</v>
      </c>
      <c r="AJ132" s="30">
        <f t="shared" si="65"/>
        <v>2.70096463022508</v>
      </c>
      <c r="AK132" s="30">
        <f t="shared" si="66"/>
        <v>-0.17617023817818045</v>
      </c>
      <c r="AL132" s="30">
        <f t="shared" si="67"/>
        <v>0.31880750368768251</v>
      </c>
      <c r="AM132" s="30"/>
      <c r="AN132" s="7">
        <v>2.9166666666666665</v>
      </c>
      <c r="AO132" s="7">
        <v>2.6484722222222228</v>
      </c>
      <c r="AP132" s="7">
        <v>5.289658666666667</v>
      </c>
      <c r="AQ132" s="37">
        <f t="shared" ref="AQ132:AQ141" si="92">AP132-AN132</f>
        <v>2.3729920000000004</v>
      </c>
      <c r="AR132" s="99">
        <v>4.5233999999999996</v>
      </c>
      <c r="AS132" s="7">
        <v>97.73</v>
      </c>
      <c r="AT132" s="7"/>
      <c r="AU132" s="5">
        <v>20142.248755679997</v>
      </c>
      <c r="AV132" s="5">
        <v>34545.240802900022</v>
      </c>
      <c r="AW132" s="5">
        <v>17522.110441419991</v>
      </c>
      <c r="AX132" s="5">
        <v>27857.981792860002</v>
      </c>
      <c r="AY132" s="5">
        <v>12771.188376299997</v>
      </c>
      <c r="AZ132" s="5">
        <v>36581.12983084</v>
      </c>
      <c r="BA132" s="5">
        <v>17918.793550249993</v>
      </c>
      <c r="BB132" s="35">
        <f t="shared" ref="BB132:BB142" si="93">AU132+AV132+AW132-AX132-AY132-AZ132-BA132</f>
        <v>-22919.493550249987</v>
      </c>
      <c r="BC132" s="23">
        <f t="shared" si="81"/>
        <v>-5.1923171306147546</v>
      </c>
      <c r="BD132" s="35">
        <f t="shared" ref="BD132:BD141" si="94">AU132/$U132*100</f>
        <v>17307.380473205318</v>
      </c>
      <c r="BE132" s="35">
        <f t="shared" ref="BE132:BE141" si="95">AV132/$U132*100</f>
        <v>29683.260958917839</v>
      </c>
      <c r="BF132" s="35">
        <f t="shared" ref="BF132:BF141" si="96">AW132/$U132*100</f>
        <v>15056.006694270485</v>
      </c>
      <c r="BG132" s="35">
        <f t="shared" ref="BG132:BG141" si="97">AX132/$U132*100</f>
        <v>23937.182781971718</v>
      </c>
      <c r="BH132" s="35">
        <f t="shared" ref="BH132:BH141" si="98">AY132/$U132*100</f>
        <v>10973.740767711972</v>
      </c>
      <c r="BI132" s="35">
        <f t="shared" ref="BI132:BI141" si="99">AZ132/$U132*100</f>
        <v>31432.614093971592</v>
      </c>
      <c r="BJ132" s="35">
        <f t="shared" ref="BJ132:BJ141" si="100">BA132/$U132*100</f>
        <v>15396.859673254707</v>
      </c>
      <c r="BK132" s="35">
        <f t="shared" ref="BK132:BK141" si="101">BD132+BE132+BF132-BG132-BH132-BI132-BJ132</f>
        <v>-19693.749190516341</v>
      </c>
      <c r="BM132" s="7">
        <v>0.167308840780652</v>
      </c>
      <c r="BN132" s="5">
        <v>343596.03107330995</v>
      </c>
      <c r="BO132" s="5">
        <v>2053663.3298641816</v>
      </c>
      <c r="BP132" s="5">
        <v>3425375.257551</v>
      </c>
      <c r="BQ132" s="5">
        <v>382744.02579300001</v>
      </c>
      <c r="BR132" s="5">
        <v>1970506.44147</v>
      </c>
      <c r="BS132" s="35">
        <f t="shared" si="68"/>
        <v>329683.14847315341</v>
      </c>
      <c r="BT132" s="35">
        <f t="shared" si="69"/>
        <v>1640823.2929968466</v>
      </c>
      <c r="BU132" s="5">
        <v>1072124.7902879999</v>
      </c>
      <c r="BV132" s="5">
        <v>380157.39332199999</v>
      </c>
      <c r="BW132" s="5">
        <v>125545.81489800001</v>
      </c>
      <c r="BX132" s="5">
        <v>2400153.6294840002</v>
      </c>
      <c r="BY132" s="5">
        <v>519518.41984699992</v>
      </c>
      <c r="BZ132" s="35">
        <f t="shared" si="70"/>
        <v>2943279.7482069125</v>
      </c>
      <c r="CA132" s="35">
        <f t="shared" si="71"/>
        <v>328875.71584467439</v>
      </c>
      <c r="CB132" s="35">
        <f t="shared" si="72"/>
        <v>1693172.6502387656</v>
      </c>
      <c r="CC132" s="35">
        <f t="shared" si="73"/>
        <v>283282.75335295225</v>
      </c>
      <c r="CD132" s="35">
        <f t="shared" si="74"/>
        <v>1409889.8968858134</v>
      </c>
      <c r="CE132" s="35">
        <f t="shared" si="75"/>
        <v>921231.38212347263</v>
      </c>
      <c r="CF132" s="35">
        <f t="shared" si="76"/>
        <v>326653.13221645262</v>
      </c>
      <c r="CG132" s="35">
        <f t="shared" si="77"/>
        <v>107876.19652674375</v>
      </c>
      <c r="CH132" s="35">
        <f t="shared" si="78"/>
        <v>2062350.265032355</v>
      </c>
      <c r="CI132" s="35">
        <f t="shared" si="79"/>
        <v>446400.15443136153</v>
      </c>
      <c r="CK132" s="9">
        <v>239.94432</v>
      </c>
      <c r="CL132" s="9">
        <v>216.08351999999999</v>
      </c>
      <c r="CM132" s="9">
        <v>120.203</v>
      </c>
      <c r="CN132" s="9">
        <v>4.99</v>
      </c>
      <c r="CO132" s="9">
        <v>119.069</v>
      </c>
      <c r="CP132" s="9">
        <v>160.65112630136801</v>
      </c>
      <c r="CQ132" s="9">
        <v>73.760000000000005</v>
      </c>
      <c r="CR132" s="9">
        <v>77.989999999999995</v>
      </c>
    </row>
    <row r="133" spans="1:96">
      <c r="A133" s="1">
        <v>45170</v>
      </c>
      <c r="B133" s="5">
        <v>288831.42499999999</v>
      </c>
      <c r="C133" s="5">
        <v>52451.142999999996</v>
      </c>
      <c r="D133" s="5">
        <v>86062.853000000003</v>
      </c>
      <c r="E133" s="35">
        <f t="shared" si="82"/>
        <v>13043.090999999957</v>
      </c>
      <c r="F133" s="5">
        <v>312167.36200000002</v>
      </c>
      <c r="G133" s="5">
        <v>290086.92099999997</v>
      </c>
      <c r="H133" s="5">
        <v>462468.95299999998</v>
      </c>
      <c r="I133" s="5">
        <v>246838.19699999999</v>
      </c>
      <c r="J133" s="5">
        <v>50019.561999999998</v>
      </c>
      <c r="K133" s="5">
        <v>77432.645999999993</v>
      </c>
      <c r="L133" s="35">
        <f t="shared" si="83"/>
        <v>5943.2030000000377</v>
      </c>
      <c r="M133" s="5">
        <v>261236.07500000001</v>
      </c>
      <c r="N133" s="5">
        <v>242701.484</v>
      </c>
      <c r="O133" s="33">
        <v>398768.19900000002</v>
      </c>
      <c r="P133" s="23">
        <f t="shared" si="84"/>
        <v>117.01245127795193</v>
      </c>
      <c r="Q133" s="23">
        <f t="shared" si="85"/>
        <v>104.86126008060606</v>
      </c>
      <c r="R133" s="23">
        <f t="shared" si="86"/>
        <v>111.14543728752342</v>
      </c>
      <c r="S133" s="23">
        <f t="shared" si="87"/>
        <v>119.49626865278849</v>
      </c>
      <c r="T133" s="23">
        <f t="shared" si="88"/>
        <v>119.52416450819887</v>
      </c>
      <c r="U133" s="23">
        <f t="shared" si="89"/>
        <v>115.97438164822165</v>
      </c>
      <c r="V133" s="9"/>
      <c r="W133" s="9">
        <v>10143.58778683639</v>
      </c>
      <c r="X133" s="5">
        <v>9419</v>
      </c>
      <c r="Y133" s="5"/>
      <c r="Z133" s="9">
        <v>130.69999999999999</v>
      </c>
      <c r="AA133" s="9">
        <v>115.93333333333334</v>
      </c>
      <c r="AB133" s="9">
        <v>96.40000000000002</v>
      </c>
      <c r="AC133" s="9">
        <v>107.3</v>
      </c>
      <c r="AD133" s="23">
        <f t="shared" si="90"/>
        <v>109.68962962962964</v>
      </c>
      <c r="AE133" s="23"/>
      <c r="AF133" s="30">
        <v>129.19999999999999</v>
      </c>
      <c r="AG133" s="30">
        <v>129.19999999999999</v>
      </c>
      <c r="AH133" s="30">
        <f t="shared" si="91"/>
        <v>136.69999999999993</v>
      </c>
      <c r="AI133" s="30">
        <f t="shared" si="64"/>
        <v>2.0296643247462942</v>
      </c>
      <c r="AJ133" s="30">
        <f t="shared" si="65"/>
        <v>2.0317460317460245</v>
      </c>
      <c r="AK133" s="30">
        <f t="shared" si="66"/>
        <v>-0.20297851788632415</v>
      </c>
      <c r="AL133" s="30">
        <f t="shared" si="67"/>
        <v>0.20089681088659384</v>
      </c>
      <c r="AM133" s="30"/>
      <c r="AN133" s="7">
        <v>3</v>
      </c>
      <c r="AO133" s="7">
        <v>2.7177777777777781</v>
      </c>
      <c r="AP133" s="7">
        <v>5.4592897435897427</v>
      </c>
      <c r="AQ133" s="37">
        <f t="shared" si="92"/>
        <v>2.4592897435897427</v>
      </c>
      <c r="AR133" s="99">
        <v>4.6246</v>
      </c>
      <c r="AS133" s="7">
        <v>97.336666666666659</v>
      </c>
      <c r="AT133" s="7"/>
      <c r="AU133" s="5">
        <v>16769.023387150002</v>
      </c>
      <c r="AV133" s="5">
        <v>40288.778002919993</v>
      </c>
      <c r="AW133" s="5">
        <v>20797.698609930008</v>
      </c>
      <c r="AX133" s="5">
        <v>21456.310606829997</v>
      </c>
      <c r="AY133" s="5">
        <v>7577.0975693800046</v>
      </c>
      <c r="AZ133" s="5">
        <v>40686.891823789985</v>
      </c>
      <c r="BA133" s="5">
        <v>19620.432865990006</v>
      </c>
      <c r="BB133" s="35">
        <f t="shared" si="93"/>
        <v>-11485.232865989994</v>
      </c>
      <c r="BC133" s="23">
        <f t="shared" si="81"/>
        <v>-2.4834603039806642</v>
      </c>
      <c r="BD133" s="35">
        <f t="shared" si="94"/>
        <v>14459.247938061446</v>
      </c>
      <c r="BE133" s="35">
        <f t="shared" si="95"/>
        <v>34739.377292069206</v>
      </c>
      <c r="BF133" s="35">
        <f t="shared" si="96"/>
        <v>17933.010992905707</v>
      </c>
      <c r="BG133" s="35">
        <f t="shared" si="97"/>
        <v>18500.905374009388</v>
      </c>
      <c r="BH133" s="35">
        <f t="shared" si="98"/>
        <v>6533.4235558704468</v>
      </c>
      <c r="BI133" s="35">
        <f t="shared" si="99"/>
        <v>35082.654673859928</v>
      </c>
      <c r="BJ133" s="35">
        <f t="shared" si="100"/>
        <v>16917.902546360216</v>
      </c>
      <c r="BK133" s="35">
        <f t="shared" si="101"/>
        <v>-9903.2499270636181</v>
      </c>
      <c r="BM133" s="7">
        <v>0.16870236394793464</v>
      </c>
      <c r="BN133" s="5">
        <v>352005.56007774995</v>
      </c>
      <c r="BO133" s="5">
        <v>2086547.881370452</v>
      </c>
      <c r="BP133" s="5">
        <v>3491156.0165870003</v>
      </c>
      <c r="BQ133" s="5">
        <v>381883.09417399997</v>
      </c>
      <c r="BR133" s="5">
        <v>2002912.9310880001</v>
      </c>
      <c r="BS133" s="35">
        <f t="shared" si="68"/>
        <v>337896.14625643234</v>
      </c>
      <c r="BT133" s="35">
        <f t="shared" si="69"/>
        <v>1665016.7848315677</v>
      </c>
      <c r="BU133" s="5">
        <v>1106359.9913250003</v>
      </c>
      <c r="BV133" s="5">
        <v>381644.73712299997</v>
      </c>
      <c r="BW133" s="5">
        <v>145993.22567700001</v>
      </c>
      <c r="BX133" s="5">
        <v>2432959.9318539998</v>
      </c>
      <c r="BY133" s="5">
        <v>530558.12193300063</v>
      </c>
      <c r="BZ133" s="35">
        <f t="shared" si="70"/>
        <v>3010282.0700320876</v>
      </c>
      <c r="CA133" s="35">
        <f t="shared" si="71"/>
        <v>329282.28523118474</v>
      </c>
      <c r="CB133" s="35">
        <f t="shared" si="72"/>
        <v>1727030.4895121746</v>
      </c>
      <c r="CC133" s="35">
        <f t="shared" si="73"/>
        <v>291354.12619086262</v>
      </c>
      <c r="CD133" s="35">
        <f t="shared" si="74"/>
        <v>1435676.363321312</v>
      </c>
      <c r="CE133" s="35">
        <f t="shared" si="75"/>
        <v>953969.2952887282</v>
      </c>
      <c r="CF133" s="35">
        <f t="shared" si="76"/>
        <v>329076.75962491508</v>
      </c>
      <c r="CG133" s="35">
        <f t="shared" si="77"/>
        <v>125884.0302506055</v>
      </c>
      <c r="CH133" s="35">
        <f t="shared" si="78"/>
        <v>2097842.5556376367</v>
      </c>
      <c r="CI133" s="35">
        <f t="shared" si="79"/>
        <v>457478.72451893019</v>
      </c>
      <c r="CK133" s="9">
        <v>241.69829999999999</v>
      </c>
      <c r="CL133" s="9">
        <v>217.67178999999999</v>
      </c>
      <c r="CM133" s="9">
        <v>121.498</v>
      </c>
      <c r="CN133" s="9">
        <v>5.26</v>
      </c>
      <c r="CO133" s="9">
        <v>119.768</v>
      </c>
      <c r="CP133" s="9">
        <v>162.59512444725601</v>
      </c>
      <c r="CQ133" s="9">
        <v>82.296999999999997</v>
      </c>
      <c r="CR133" s="9">
        <v>86.65</v>
      </c>
    </row>
    <row r="134" spans="1:96">
      <c r="A134" s="1">
        <v>45261</v>
      </c>
      <c r="B134" s="5">
        <v>281906.87699999998</v>
      </c>
      <c r="C134" s="5">
        <v>68729.002999999997</v>
      </c>
      <c r="D134" s="5">
        <v>88799.225000000006</v>
      </c>
      <c r="E134" s="35">
        <f t="shared" si="82"/>
        <v>13939.808000000019</v>
      </c>
      <c r="F134" s="5">
        <v>331067.98200000002</v>
      </c>
      <c r="G134" s="5">
        <v>309032.63099999999</v>
      </c>
      <c r="H134" s="5">
        <v>475410.26400000002</v>
      </c>
      <c r="I134" s="5">
        <v>240355.685</v>
      </c>
      <c r="J134" s="5">
        <v>64931.421000000002</v>
      </c>
      <c r="K134" s="5">
        <v>79667.728000000003</v>
      </c>
      <c r="L134" s="35">
        <f t="shared" si="83"/>
        <v>12200.478999999963</v>
      </c>
      <c r="M134" s="5">
        <v>267070.01</v>
      </c>
      <c r="N134" s="5">
        <v>253994.40299999999</v>
      </c>
      <c r="O134" s="33">
        <v>410230.92</v>
      </c>
      <c r="P134" s="23">
        <f t="shared" si="84"/>
        <v>117.28737641466644</v>
      </c>
      <c r="Q134" s="23">
        <f t="shared" si="85"/>
        <v>105.84860448379835</v>
      </c>
      <c r="R134" s="23">
        <f t="shared" si="86"/>
        <v>111.46197742704548</v>
      </c>
      <c r="S134" s="23">
        <f t="shared" si="87"/>
        <v>123.9629945720974</v>
      </c>
      <c r="T134" s="23">
        <f t="shared" si="88"/>
        <v>121.66907118815529</v>
      </c>
      <c r="U134" s="23">
        <f t="shared" si="89"/>
        <v>115.88845228926188</v>
      </c>
      <c r="V134" s="9"/>
      <c r="W134" s="9">
        <v>10544.699718383006</v>
      </c>
      <c r="X134" s="5">
        <v>9418</v>
      </c>
      <c r="Y134" s="5"/>
      <c r="Z134" s="9">
        <v>131</v>
      </c>
      <c r="AA134" s="9">
        <v>116.3</v>
      </c>
      <c r="AB134" s="9">
        <v>96.40000000000002</v>
      </c>
      <c r="AC134" s="9">
        <v>107.3</v>
      </c>
      <c r="AD134" s="23">
        <f t="shared" si="90"/>
        <v>109.93</v>
      </c>
      <c r="AE134" s="23"/>
      <c r="AF134" s="30">
        <v>129.6</v>
      </c>
      <c r="AG134" s="30">
        <v>129.6</v>
      </c>
      <c r="AH134" s="30">
        <f t="shared" si="91"/>
        <v>136.59999999999997</v>
      </c>
      <c r="AI134" s="30">
        <f t="shared" si="64"/>
        <v>1.6028955532574996</v>
      </c>
      <c r="AJ134" s="30">
        <f t="shared" si="65"/>
        <v>1.6377952755905412</v>
      </c>
      <c r="AK134" s="30">
        <f t="shared" si="66"/>
        <v>-6.9092198771396607E-2</v>
      </c>
      <c r="AL134" s="30">
        <f t="shared" si="67"/>
        <v>3.4192476438354991E-2</v>
      </c>
      <c r="AM134" s="30"/>
      <c r="AN134" s="7">
        <v>3</v>
      </c>
      <c r="AO134" s="7">
        <v>2.7162500000000005</v>
      </c>
      <c r="AP134" s="7">
        <v>5.4671076923076924</v>
      </c>
      <c r="AQ134" s="37">
        <f t="shared" si="92"/>
        <v>2.4671076923076924</v>
      </c>
      <c r="AR134" s="99">
        <v>4.6973000000000003</v>
      </c>
      <c r="AS134" s="7">
        <v>96.469999999999985</v>
      </c>
      <c r="AT134" s="7"/>
      <c r="AU134" s="5">
        <v>16490.101128880004</v>
      </c>
      <c r="AV134" s="5">
        <v>40712.06726910999</v>
      </c>
      <c r="AW134" s="5">
        <v>31495.81333322002</v>
      </c>
      <c r="AX134" s="5">
        <v>37947.350709590006</v>
      </c>
      <c r="AY134" s="5">
        <v>16516.020001269997</v>
      </c>
      <c r="AZ134" s="5">
        <v>43261.647116609995</v>
      </c>
      <c r="BA134" s="5">
        <v>31094.577949229999</v>
      </c>
      <c r="BB134" s="35">
        <f t="shared" si="93"/>
        <v>-40121.61404548998</v>
      </c>
      <c r="BC134" s="23">
        <f t="shared" si="81"/>
        <v>-8.4393663922851232</v>
      </c>
      <c r="BD134" s="35">
        <f t="shared" si="94"/>
        <v>14229.28756328551</v>
      </c>
      <c r="BE134" s="35">
        <f t="shared" si="95"/>
        <v>35130.391738679158</v>
      </c>
      <c r="BF134" s="35">
        <f t="shared" si="96"/>
        <v>27177.697787010999</v>
      </c>
      <c r="BG134" s="35">
        <f t="shared" si="97"/>
        <v>32744.721290152371</v>
      </c>
      <c r="BH134" s="35">
        <f t="shared" si="98"/>
        <v>14251.652925733617</v>
      </c>
      <c r="BI134" s="35">
        <f t="shared" si="99"/>
        <v>37330.420988475467</v>
      </c>
      <c r="BJ134" s="35">
        <f t="shared" si="100"/>
        <v>26831.472277856279</v>
      </c>
      <c r="BK134" s="35">
        <f t="shared" si="101"/>
        <v>-34620.890393242065</v>
      </c>
      <c r="BM134" s="7">
        <v>0.16919866034581535</v>
      </c>
      <c r="BN134" s="5">
        <v>360687.85318636987</v>
      </c>
      <c r="BO134" s="5">
        <v>2131741.7788603106</v>
      </c>
      <c r="BP134" s="5">
        <v>3520800.3324659998</v>
      </c>
      <c r="BQ134" s="5">
        <v>380265.24204800004</v>
      </c>
      <c r="BR134" s="5">
        <v>2042150.1891679999</v>
      </c>
      <c r="BS134" s="35">
        <f t="shared" si="68"/>
        <v>345529.07623217895</v>
      </c>
      <c r="BT134" s="35">
        <f t="shared" si="69"/>
        <v>1696621.1129358211</v>
      </c>
      <c r="BU134" s="5">
        <v>1098384.9012499999</v>
      </c>
      <c r="BV134" s="5">
        <v>391006.02729200001</v>
      </c>
      <c r="BW134" s="5">
        <v>133814.03264600001</v>
      </c>
      <c r="BX134" s="5">
        <v>2485875.262317</v>
      </c>
      <c r="BY134" s="5">
        <v>510105.01021099975</v>
      </c>
      <c r="BZ134" s="35">
        <f t="shared" si="70"/>
        <v>3038094.187053212</v>
      </c>
      <c r="CA134" s="35">
        <f t="shared" si="71"/>
        <v>328130.39999778743</v>
      </c>
      <c r="CB134" s="35">
        <f t="shared" si="72"/>
        <v>1762168.8346227261</v>
      </c>
      <c r="CC134" s="35">
        <f t="shared" si="73"/>
        <v>298156.6061213119</v>
      </c>
      <c r="CD134" s="35">
        <f t="shared" si="74"/>
        <v>1464012.2285014142</v>
      </c>
      <c r="CE134" s="35">
        <f t="shared" si="75"/>
        <v>947794.95243269834</v>
      </c>
      <c r="CF134" s="35">
        <f t="shared" si="76"/>
        <v>337398.61010140547</v>
      </c>
      <c r="CG134" s="35">
        <f t="shared" si="77"/>
        <v>115467.96078697748</v>
      </c>
      <c r="CH134" s="35">
        <f t="shared" si="78"/>
        <v>2145058.6432133578</v>
      </c>
      <c r="CI134" s="35">
        <f t="shared" si="79"/>
        <v>440168.97295147117</v>
      </c>
      <c r="CK134" s="9">
        <v>243.28819999999999</v>
      </c>
      <c r="CL134" s="9">
        <v>219.54438999999999</v>
      </c>
      <c r="CM134" s="9">
        <v>120.78</v>
      </c>
      <c r="CN134" s="9">
        <v>5.33</v>
      </c>
      <c r="CO134" s="9">
        <v>120.402</v>
      </c>
      <c r="CP134" s="9">
        <v>164.18058858173401</v>
      </c>
      <c r="CQ134" s="9">
        <v>78.41</v>
      </c>
      <c r="CR134" s="9">
        <v>84.01</v>
      </c>
    </row>
    <row r="135" spans="1:96">
      <c r="A135" s="1">
        <v>45352</v>
      </c>
      <c r="B135" s="5">
        <v>284228.05200000003</v>
      </c>
      <c r="C135" s="5">
        <v>51855.08</v>
      </c>
      <c r="D135" s="5">
        <v>95632.554999999993</v>
      </c>
      <c r="E135" s="35">
        <f t="shared" si="82"/>
        <v>9241.064000000013</v>
      </c>
      <c r="F135" s="5">
        <v>327886.63799999998</v>
      </c>
      <c r="G135" s="5">
        <v>302877.35800000001</v>
      </c>
      <c r="H135" s="5">
        <v>465966.03100000002</v>
      </c>
      <c r="I135" s="5">
        <v>246189.54800000001</v>
      </c>
      <c r="J135" s="5">
        <v>49086.374000000003</v>
      </c>
      <c r="K135" s="5">
        <v>85013.915999999997</v>
      </c>
      <c r="L135" s="35">
        <f t="shared" si="83"/>
        <v>685.39100000000326</v>
      </c>
      <c r="M135" s="5">
        <v>267461.44</v>
      </c>
      <c r="N135" s="5">
        <v>250634.30100000001</v>
      </c>
      <c r="O135" s="33">
        <v>397802.36800000002</v>
      </c>
      <c r="P135" s="23">
        <f t="shared" si="84"/>
        <v>115.45090127059335</v>
      </c>
      <c r="Q135" s="23">
        <f t="shared" si="85"/>
        <v>105.64047774235677</v>
      </c>
      <c r="R135" s="23">
        <f t="shared" si="86"/>
        <v>112.49047155997378</v>
      </c>
      <c r="S135" s="23">
        <f t="shared" si="87"/>
        <v>122.59211570834285</v>
      </c>
      <c r="T135" s="23">
        <f t="shared" si="88"/>
        <v>120.84433646614076</v>
      </c>
      <c r="U135" s="23">
        <f t="shared" si="89"/>
        <v>117.13505712464737</v>
      </c>
      <c r="V135" s="9"/>
      <c r="W135" s="9">
        <v>10503.363512270022</v>
      </c>
      <c r="X135" s="5">
        <v>9452</v>
      </c>
      <c r="Y135" s="5"/>
      <c r="Z135" s="9">
        <v>131.9</v>
      </c>
      <c r="AA135" s="9">
        <v>116.3</v>
      </c>
      <c r="AB135" s="9">
        <v>97.033333333333346</v>
      </c>
      <c r="AC135" s="9">
        <v>107.3</v>
      </c>
      <c r="AD135" s="23">
        <f t="shared" si="90"/>
        <v>110.12</v>
      </c>
      <c r="AE135" s="30"/>
      <c r="AF135" s="30">
        <v>130.30000000000001</v>
      </c>
      <c r="AG135" s="30">
        <v>130.30000000000001</v>
      </c>
      <c r="AH135" s="30">
        <f t="shared" si="91"/>
        <v>138.29999999999998</v>
      </c>
      <c r="AI135" s="30">
        <f t="shared" si="64"/>
        <v>1.6962220508866643</v>
      </c>
      <c r="AJ135" s="30">
        <f t="shared" si="65"/>
        <v>1.4375000000000071</v>
      </c>
      <c r="AK135" s="30">
        <f t="shared" si="66"/>
        <v>4.3236816148950474E-2</v>
      </c>
      <c r="AL135" s="30">
        <f t="shared" si="67"/>
        <v>0.21548523473770675</v>
      </c>
      <c r="AM135" s="30"/>
      <c r="AN135" s="7">
        <v>3</v>
      </c>
      <c r="AO135" s="7">
        <v>2.689027777777778</v>
      </c>
      <c r="AP135" s="7">
        <v>5.3719506666666659</v>
      </c>
      <c r="AQ135" s="37">
        <f t="shared" si="92"/>
        <v>2.3719506666666659</v>
      </c>
      <c r="AR135" s="99">
        <v>4.7213000000000003</v>
      </c>
      <c r="AS135" s="7">
        <v>95.633333333333326</v>
      </c>
      <c r="AT135" s="7"/>
      <c r="AU135" s="5">
        <v>18739.380445729999</v>
      </c>
      <c r="AV135" s="5">
        <v>33839.254160849989</v>
      </c>
      <c r="AW135" s="5">
        <v>17397.865393420008</v>
      </c>
      <c r="AX135" s="5">
        <v>26363.469677010002</v>
      </c>
      <c r="AY135" s="5">
        <v>7689.6988689599993</v>
      </c>
      <c r="AZ135" s="5">
        <v>43608.28331571001</v>
      </c>
      <c r="BA135" s="5">
        <v>18690.059804299999</v>
      </c>
      <c r="BB135" s="35">
        <f t="shared" si="93"/>
        <v>-26375.011665980004</v>
      </c>
      <c r="BC135" s="23">
        <f t="shared" si="81"/>
        <v>-5.66028635378788</v>
      </c>
      <c r="BD135" s="35">
        <f t="shared" si="94"/>
        <v>15998.097329468828</v>
      </c>
      <c r="BE135" s="35">
        <f t="shared" si="95"/>
        <v>28889.091781327683</v>
      </c>
      <c r="BF135" s="35">
        <f t="shared" si="96"/>
        <v>14852.825294571165</v>
      </c>
      <c r="BG135" s="35">
        <f t="shared" si="97"/>
        <v>22506.8995774303</v>
      </c>
      <c r="BH135" s="35">
        <f t="shared" si="98"/>
        <v>6564.8142048346217</v>
      </c>
      <c r="BI135" s="35">
        <f t="shared" si="99"/>
        <v>37229.062234805555</v>
      </c>
      <c r="BJ135" s="35">
        <f t="shared" si="100"/>
        <v>15955.991539246254</v>
      </c>
      <c r="BK135" s="35">
        <f t="shared" si="101"/>
        <v>-22516.753150949055</v>
      </c>
      <c r="BM135" s="7">
        <v>0.16984006485775294</v>
      </c>
      <c r="BN135" s="5">
        <v>366878.82488360989</v>
      </c>
      <c r="BO135" s="5">
        <v>2160142.9862316875</v>
      </c>
      <c r="BP135" s="5">
        <v>3582752.69649</v>
      </c>
      <c r="BQ135" s="5">
        <v>399628.55023299996</v>
      </c>
      <c r="BR135" s="5">
        <v>2069213.6179760001</v>
      </c>
      <c r="BS135" s="35">
        <f t="shared" si="68"/>
        <v>351435.37508158945</v>
      </c>
      <c r="BT135" s="35">
        <f t="shared" si="69"/>
        <v>1717778.2428944106</v>
      </c>
      <c r="BU135" s="5">
        <v>1113910.528281</v>
      </c>
      <c r="BV135" s="5">
        <v>394739.46536500001</v>
      </c>
      <c r="BW135" s="5">
        <v>127239.91589100001</v>
      </c>
      <c r="BX135" s="5">
        <v>2517764.2373660002</v>
      </c>
      <c r="BY135" s="5">
        <v>543009.07786799967</v>
      </c>
      <c r="BZ135" s="35">
        <f t="shared" si="70"/>
        <v>3058651.0857099527</v>
      </c>
      <c r="CA135" s="35">
        <f t="shared" si="71"/>
        <v>341169.04028803413</v>
      </c>
      <c r="CB135" s="35">
        <f t="shared" si="72"/>
        <v>1766519.4936252774</v>
      </c>
      <c r="CC135" s="35">
        <f t="shared" si="73"/>
        <v>300025.78536980198</v>
      </c>
      <c r="CD135" s="35">
        <f t="shared" si="74"/>
        <v>1466493.7082554754</v>
      </c>
      <c r="CE135" s="35">
        <f t="shared" si="75"/>
        <v>950962.55179664108</v>
      </c>
      <c r="CF135" s="35">
        <f t="shared" si="76"/>
        <v>336995.15333393693</v>
      </c>
      <c r="CG135" s="35">
        <f t="shared" si="77"/>
        <v>108626.67335842908</v>
      </c>
      <c r="CH135" s="35">
        <f t="shared" si="78"/>
        <v>2149454.0568557219</v>
      </c>
      <c r="CI135" s="35">
        <f t="shared" si="79"/>
        <v>463575.20216186461</v>
      </c>
      <c r="CK135" s="9">
        <v>246.31743</v>
      </c>
      <c r="CL135" s="9">
        <v>221.38561999999999</v>
      </c>
      <c r="CM135" s="9">
        <v>121.526</v>
      </c>
      <c r="CN135" s="9">
        <v>5.33</v>
      </c>
      <c r="CO135" s="9">
        <v>121.58799999999999</v>
      </c>
      <c r="CP135" s="9">
        <v>160.344495188705</v>
      </c>
      <c r="CQ135" s="9">
        <v>77.56</v>
      </c>
      <c r="CR135" s="9">
        <v>82.92</v>
      </c>
    </row>
    <row r="136" spans="1:96">
      <c r="A136" s="1">
        <v>45444</v>
      </c>
      <c r="B136" s="5">
        <v>281637.06699999998</v>
      </c>
      <c r="C136" s="5">
        <v>50669.101999999999</v>
      </c>
      <c r="D136" s="5">
        <v>100887.47500000001</v>
      </c>
      <c r="E136" s="35">
        <f t="shared" si="82"/>
        <v>21131.404999999912</v>
      </c>
      <c r="F136" s="5">
        <v>337319.19900000002</v>
      </c>
      <c r="G136" s="5">
        <v>317037.07799999998</v>
      </c>
      <c r="H136" s="5">
        <v>474607.17</v>
      </c>
      <c r="I136" s="5">
        <v>243276.342</v>
      </c>
      <c r="J136" s="5">
        <v>47958.216999999997</v>
      </c>
      <c r="K136" s="5">
        <v>88956.923999999999</v>
      </c>
      <c r="L136" s="35">
        <f t="shared" si="83"/>
        <v>7320.7569999999832</v>
      </c>
      <c r="M136" s="5">
        <v>274710.12300000002</v>
      </c>
      <c r="N136" s="5">
        <v>260550.04800000001</v>
      </c>
      <c r="O136" s="33">
        <v>401672.315</v>
      </c>
      <c r="P136" s="23">
        <f t="shared" si="84"/>
        <v>115.76837463299245</v>
      </c>
      <c r="Q136" s="23">
        <f t="shared" si="85"/>
        <v>105.65259755173967</v>
      </c>
      <c r="R136" s="23">
        <f t="shared" si="86"/>
        <v>113.41160469982078</v>
      </c>
      <c r="S136" s="23">
        <f t="shared" si="87"/>
        <v>122.79096063744255</v>
      </c>
      <c r="T136" s="23">
        <f t="shared" si="88"/>
        <v>121.67991540726946</v>
      </c>
      <c r="U136" s="23">
        <f t="shared" si="89"/>
        <v>118.1577998473706</v>
      </c>
      <c r="V136" s="9"/>
      <c r="W136" s="9">
        <v>10339.414020582684</v>
      </c>
      <c r="X136" s="5">
        <v>9612</v>
      </c>
      <c r="Y136" s="5"/>
      <c r="Z136" s="9">
        <v>132.73333333333335</v>
      </c>
      <c r="AA136" s="9">
        <v>116.53333333333335</v>
      </c>
      <c r="AB136" s="9">
        <v>98.3</v>
      </c>
      <c r="AC136" s="9">
        <v>107.3</v>
      </c>
      <c r="AD136" s="23">
        <f t="shared" si="90"/>
        <v>110.65296296296297</v>
      </c>
      <c r="AE136" s="30"/>
      <c r="AF136" s="30">
        <v>131.1</v>
      </c>
      <c r="AG136" s="30">
        <v>131.1</v>
      </c>
      <c r="AH136" s="30">
        <f t="shared" si="91"/>
        <v>139.26666666666677</v>
      </c>
      <c r="AI136" s="30">
        <f t="shared" ref="AI136:AI142" si="102">(Z136/Z132-1)*100</f>
        <v>1.9457245263697187</v>
      </c>
      <c r="AJ136" s="30">
        <f t="shared" ref="AJ136:AJ142" si="103">(AF136/AF132-1)*100*$AJ$1</f>
        <v>1.5552099533437058</v>
      </c>
      <c r="AK136" s="30">
        <f t="shared" ref="AK136:AK142" si="104">(AD136/AD132-1)*100*$AK$1</f>
        <v>8.9833605198190725E-2</v>
      </c>
      <c r="AL136" s="30">
        <f t="shared" ref="AL136:AL142" si="105">AI136-AJ136-AK136</f>
        <v>0.30068096782782217</v>
      </c>
      <c r="AM136" s="30"/>
      <c r="AN136" s="7">
        <v>3</v>
      </c>
      <c r="AO136" s="7">
        <v>2.6768659420289858</v>
      </c>
      <c r="AP136" s="7">
        <v>5.3435640000000006</v>
      </c>
      <c r="AQ136" s="37">
        <f t="shared" si="92"/>
        <v>2.3435640000000006</v>
      </c>
      <c r="AR136" s="99">
        <v>4.7310999999999996</v>
      </c>
      <c r="AS136" s="7">
        <v>96.916666666666671</v>
      </c>
      <c r="AT136" s="7"/>
      <c r="AU136" s="5">
        <v>21357.046044829996</v>
      </c>
      <c r="AV136" s="5">
        <v>31989.436548110032</v>
      </c>
      <c r="AW136" s="5">
        <v>15758.217407059978</v>
      </c>
      <c r="AX136" s="5">
        <v>24496.123189539998</v>
      </c>
      <c r="AY136" s="5">
        <v>16743.482196069999</v>
      </c>
      <c r="AZ136" s="5">
        <v>38203.04411871</v>
      </c>
      <c r="BA136" s="5">
        <v>14851.791603739999</v>
      </c>
      <c r="BB136" s="35">
        <f t="shared" si="93"/>
        <v>-25189.74110806</v>
      </c>
      <c r="BC136" s="23">
        <f t="shared" si="81"/>
        <v>-5.307492743537777</v>
      </c>
      <c r="BD136" s="35">
        <f t="shared" si="94"/>
        <v>18075.020076895296</v>
      </c>
      <c r="BE136" s="35">
        <f t="shared" si="95"/>
        <v>27073.486972025661</v>
      </c>
      <c r="BF136" s="35">
        <f t="shared" si="96"/>
        <v>13336.586689508038</v>
      </c>
      <c r="BG136" s="35">
        <f t="shared" si="97"/>
        <v>20731.702199247677</v>
      </c>
      <c r="BH136" s="35">
        <f t="shared" si="98"/>
        <v>14170.441746290351</v>
      </c>
      <c r="BI136" s="35">
        <f t="shared" si="99"/>
        <v>32332.223660273365</v>
      </c>
      <c r="BJ136" s="35">
        <f t="shared" si="100"/>
        <v>12569.4551040428</v>
      </c>
      <c r="BK136" s="35">
        <f t="shared" si="101"/>
        <v>-21318.728971425197</v>
      </c>
      <c r="BM136" s="7">
        <v>0.17012730113528554</v>
      </c>
      <c r="BN136" s="5">
        <v>371771.43591651006</v>
      </c>
      <c r="BO136" s="5">
        <v>2185254.4149917285</v>
      </c>
      <c r="BP136" s="5">
        <v>3596026.1325710001</v>
      </c>
      <c r="BQ136" s="5">
        <v>398862.574157</v>
      </c>
      <c r="BR136" s="5">
        <v>2094976.050546</v>
      </c>
      <c r="BS136" s="35">
        <f t="shared" si="68"/>
        <v>356412.62142245052</v>
      </c>
      <c r="BT136" s="35">
        <f t="shared" si="69"/>
        <v>1738563.4291235495</v>
      </c>
      <c r="BU136" s="5">
        <v>1102187.5078680001</v>
      </c>
      <c r="BV136" s="5">
        <v>399311.271993</v>
      </c>
      <c r="BW136" s="5">
        <v>141007.03411000001</v>
      </c>
      <c r="BX136" s="5">
        <v>2516597.6314320001</v>
      </c>
      <c r="BY136" s="5">
        <v>539110.19503600011</v>
      </c>
      <c r="BZ136" s="35">
        <f t="shared" si="70"/>
        <v>3043409.8614024115</v>
      </c>
      <c r="CA136" s="35">
        <f t="shared" si="71"/>
        <v>337567.70579024625</v>
      </c>
      <c r="CB136" s="35">
        <f t="shared" si="72"/>
        <v>1773032.3797939441</v>
      </c>
      <c r="CC136" s="35">
        <f t="shared" si="73"/>
        <v>301641.21359981626</v>
      </c>
      <c r="CD136" s="35">
        <f t="shared" si="74"/>
        <v>1471391.1661941279</v>
      </c>
      <c r="CE136" s="35">
        <f t="shared" si="75"/>
        <v>932809.77581822115</v>
      </c>
      <c r="CF136" s="35">
        <f t="shared" si="76"/>
        <v>337947.45036621124</v>
      </c>
      <c r="CG136" s="35">
        <f t="shared" si="77"/>
        <v>119337.89753375971</v>
      </c>
      <c r="CH136" s="35">
        <f t="shared" si="78"/>
        <v>2129861.6212241556</v>
      </c>
      <c r="CI136" s="35">
        <f t="shared" si="79"/>
        <v>456262.892278285</v>
      </c>
      <c r="CK136" s="9">
        <v>248.35775000000001</v>
      </c>
      <c r="CL136" s="9">
        <v>223.14443</v>
      </c>
      <c r="CM136" s="9">
        <v>122.419</v>
      </c>
      <c r="CN136" s="9">
        <v>5.33</v>
      </c>
      <c r="CO136" s="9">
        <v>122.455</v>
      </c>
      <c r="CP136" s="9">
        <v>168.606903090841</v>
      </c>
      <c r="CQ136" s="9">
        <v>81.712999999999994</v>
      </c>
      <c r="CR136" s="9">
        <v>84.68</v>
      </c>
    </row>
    <row r="137" spans="1:96">
      <c r="A137" s="1">
        <v>45536</v>
      </c>
      <c r="B137" s="5">
        <v>307203.07799999998</v>
      </c>
      <c r="C137" s="5">
        <v>56240.311999999998</v>
      </c>
      <c r="D137" s="5">
        <v>100551.853</v>
      </c>
      <c r="E137" s="35">
        <f t="shared" si="82"/>
        <v>4673.7600000000675</v>
      </c>
      <c r="F137" s="5">
        <v>353211.96399999998</v>
      </c>
      <c r="G137" s="5">
        <v>331634.66100000002</v>
      </c>
      <c r="H137" s="5">
        <v>490246.30599999998</v>
      </c>
      <c r="I137" s="5">
        <v>258514.18400000001</v>
      </c>
      <c r="J137" s="5">
        <v>53013.09</v>
      </c>
      <c r="K137" s="5">
        <v>89306.13</v>
      </c>
      <c r="L137" s="35">
        <f t="shared" si="83"/>
        <v>1960.2400000000489</v>
      </c>
      <c r="M137" s="5">
        <v>291804.85800000001</v>
      </c>
      <c r="N137" s="5">
        <v>274244.59700000001</v>
      </c>
      <c r="O137" s="33">
        <v>420353.90500000003</v>
      </c>
      <c r="P137" s="23">
        <f t="shared" si="84"/>
        <v>118.83412865268544</v>
      </c>
      <c r="Q137" s="23">
        <f t="shared" si="85"/>
        <v>106.08759459220356</v>
      </c>
      <c r="R137" s="23">
        <f t="shared" si="86"/>
        <v>112.59233044808906</v>
      </c>
      <c r="S137" s="23">
        <f t="shared" si="87"/>
        <v>121.043894341197</v>
      </c>
      <c r="T137" s="23">
        <f t="shared" si="88"/>
        <v>120.92659787204487</v>
      </c>
      <c r="U137" s="23">
        <f t="shared" si="89"/>
        <v>116.62703740078256</v>
      </c>
      <c r="V137" s="9"/>
      <c r="W137" s="9">
        <v>10235.572368567062</v>
      </c>
      <c r="X137" s="5">
        <v>9672</v>
      </c>
      <c r="Y137" s="5"/>
      <c r="Z137" s="9">
        <v>133.16666666666666</v>
      </c>
      <c r="AA137" s="9">
        <v>116.66666666666667</v>
      </c>
      <c r="AB137" s="9">
        <v>98.3</v>
      </c>
      <c r="AC137" s="9">
        <v>107.3</v>
      </c>
      <c r="AD137" s="23">
        <f t="shared" si="90"/>
        <v>110.74037037037036</v>
      </c>
      <c r="AE137" s="30"/>
      <c r="AF137" s="30">
        <v>131.69999999999999</v>
      </c>
      <c r="AG137" s="30">
        <v>131.69999999999999</v>
      </c>
      <c r="AH137" s="30">
        <f t="shared" si="91"/>
        <v>139.03333333333327</v>
      </c>
      <c r="AI137" s="30">
        <f t="shared" si="102"/>
        <v>1.8872736546799329</v>
      </c>
      <c r="AJ137" s="30">
        <f t="shared" si="103"/>
        <v>1.5479876160990713</v>
      </c>
      <c r="AK137" s="30">
        <f t="shared" si="104"/>
        <v>9.5792167800052841E-2</v>
      </c>
      <c r="AL137" s="30">
        <f t="shared" si="105"/>
        <v>0.24349387078080875</v>
      </c>
      <c r="AM137" s="30"/>
      <c r="AN137" s="7">
        <v>3</v>
      </c>
      <c r="AO137" s="7">
        <v>2.6307246376811602</v>
      </c>
      <c r="AP137" s="7">
        <v>5.2652800000000006</v>
      </c>
      <c r="AQ137" s="37">
        <f t="shared" si="92"/>
        <v>2.2652800000000006</v>
      </c>
      <c r="AR137" s="99">
        <v>4.4538000000000002</v>
      </c>
      <c r="AS137" s="7">
        <v>101.57666666666665</v>
      </c>
      <c r="AT137" s="7"/>
      <c r="AU137" s="5">
        <v>22970.391744710003</v>
      </c>
      <c r="AV137" s="5">
        <v>41928.84133620996</v>
      </c>
      <c r="AW137" s="5">
        <v>22230.866919080014</v>
      </c>
      <c r="AX137" s="5">
        <v>23374.938898779998</v>
      </c>
      <c r="AY137" s="5">
        <v>11996.91572378001</v>
      </c>
      <c r="AZ137" s="5">
        <v>40976.633412749994</v>
      </c>
      <c r="BA137" s="5">
        <v>17397.756652960008</v>
      </c>
      <c r="BB137" s="35">
        <f t="shared" si="93"/>
        <v>-6616.1446882700329</v>
      </c>
      <c r="BC137" s="23">
        <f t="shared" si="81"/>
        <v>-1.3495552352555684</v>
      </c>
      <c r="BD137" s="35">
        <f t="shared" si="94"/>
        <v>19695.597398889149</v>
      </c>
      <c r="BE137" s="35">
        <f t="shared" si="95"/>
        <v>35951.218748808431</v>
      </c>
      <c r="BF137" s="35">
        <f t="shared" si="96"/>
        <v>19061.503588301599</v>
      </c>
      <c r="BG137" s="35">
        <f t="shared" si="97"/>
        <v>20042.46992783781</v>
      </c>
      <c r="BH137" s="35">
        <f t="shared" si="98"/>
        <v>10286.564754751724</v>
      </c>
      <c r="BI137" s="35">
        <f t="shared" si="99"/>
        <v>35134.763195549582</v>
      </c>
      <c r="BJ137" s="35">
        <f t="shared" si="100"/>
        <v>14917.429989388782</v>
      </c>
      <c r="BK137" s="35">
        <f t="shared" si="101"/>
        <v>-5672.9081315287203</v>
      </c>
      <c r="BM137" s="7">
        <v>0.1718040080300115</v>
      </c>
      <c r="BN137" s="5">
        <v>378590.69464251981</v>
      </c>
      <c r="BO137" s="5">
        <v>2203619.6884090495</v>
      </c>
      <c r="BP137" s="5">
        <v>3625387.9759729998</v>
      </c>
      <c r="BQ137" s="5">
        <v>384550.59225300001</v>
      </c>
      <c r="BR137" s="5">
        <v>2113115.4457410001</v>
      </c>
      <c r="BS137" s="35">
        <f t="shared" si="68"/>
        <v>363041.7030084281</v>
      </c>
      <c r="BT137" s="35">
        <f t="shared" si="69"/>
        <v>1750073.7427325719</v>
      </c>
      <c r="BU137" s="5">
        <v>1127721.9379789997</v>
      </c>
      <c r="BV137" s="5">
        <v>400192.58041699999</v>
      </c>
      <c r="BW137" s="5">
        <v>125932.529369</v>
      </c>
      <c r="BX137" s="5">
        <v>2512137.6838410003</v>
      </c>
      <c r="BY137" s="5">
        <v>587125.18234599987</v>
      </c>
      <c r="BZ137" s="35">
        <f t="shared" si="70"/>
        <v>3108531.3120957953</v>
      </c>
      <c r="CA137" s="35">
        <f t="shared" si="71"/>
        <v>329726.79476673366</v>
      </c>
      <c r="CB137" s="35">
        <f t="shared" si="72"/>
        <v>1811857.2612621484</v>
      </c>
      <c r="CC137" s="35">
        <f t="shared" si="73"/>
        <v>311284.33946311678</v>
      </c>
      <c r="CD137" s="35">
        <f t="shared" si="74"/>
        <v>1500572.9217990313</v>
      </c>
      <c r="CE137" s="35">
        <f t="shared" si="75"/>
        <v>966947.25606691337</v>
      </c>
      <c r="CF137" s="35">
        <f t="shared" si="76"/>
        <v>343138.76896466094</v>
      </c>
      <c r="CG137" s="35">
        <f t="shared" si="77"/>
        <v>107978.84622262984</v>
      </c>
      <c r="CH137" s="35">
        <f t="shared" si="78"/>
        <v>2153992.5388039947</v>
      </c>
      <c r="CI137" s="35">
        <f t="shared" si="79"/>
        <v>503421.15810451022</v>
      </c>
      <c r="CK137" s="9">
        <v>249.98453000000001</v>
      </c>
      <c r="CL137" s="9">
        <v>224.90424999999999</v>
      </c>
      <c r="CM137" s="9">
        <v>122.22499999999999</v>
      </c>
      <c r="CN137" s="9">
        <v>5.26</v>
      </c>
      <c r="CO137" s="9">
        <v>123.16800000000001</v>
      </c>
      <c r="CP137" s="9">
        <v>163.85905553338301</v>
      </c>
      <c r="CQ137" s="9">
        <v>76.239999999999995</v>
      </c>
      <c r="CR137" s="9">
        <v>80.010000000000005</v>
      </c>
    </row>
    <row r="138" spans="1:96">
      <c r="A138" s="1">
        <v>45627</v>
      </c>
      <c r="B138" s="5">
        <v>301023.7</v>
      </c>
      <c r="C138" s="5">
        <v>72431.929000000004</v>
      </c>
      <c r="D138" s="5">
        <v>99873.316999999995</v>
      </c>
      <c r="E138" s="35">
        <f t="shared" si="82"/>
        <v>-7778.4139999999898</v>
      </c>
      <c r="F138" s="5">
        <v>360099.913</v>
      </c>
      <c r="G138" s="5">
        <v>324178.462</v>
      </c>
      <c r="H138" s="5">
        <v>501471.98300000001</v>
      </c>
      <c r="I138" s="5">
        <v>253019.383</v>
      </c>
      <c r="J138" s="5">
        <v>67505.817999999999</v>
      </c>
      <c r="K138" s="5">
        <v>89038.861999999994</v>
      </c>
      <c r="L138" s="35">
        <f t="shared" si="83"/>
        <v>-481.25700000004144</v>
      </c>
      <c r="M138" s="5">
        <v>290282.36300000001</v>
      </c>
      <c r="N138" s="5">
        <v>268888.35200000001</v>
      </c>
      <c r="O138" s="33">
        <v>430476.81699999998</v>
      </c>
      <c r="P138" s="23">
        <f t="shared" si="84"/>
        <v>118.97258479995583</v>
      </c>
      <c r="Q138" s="23">
        <f t="shared" si="85"/>
        <v>107.29731324787444</v>
      </c>
      <c r="R138" s="23">
        <f t="shared" si="86"/>
        <v>112.16823166495547</v>
      </c>
      <c r="S138" s="23">
        <f t="shared" si="87"/>
        <v>124.05159902877048</v>
      </c>
      <c r="T138" s="23">
        <f t="shared" si="88"/>
        <v>120.56247866028795</v>
      </c>
      <c r="U138" s="23">
        <f t="shared" si="89"/>
        <v>116.49221588627385</v>
      </c>
      <c r="V138" s="9"/>
      <c r="W138" s="9">
        <v>10617.572528933044</v>
      </c>
      <c r="X138" s="5">
        <v>9747</v>
      </c>
      <c r="Y138" s="5"/>
      <c r="Z138" s="9">
        <v>133.36666666666667</v>
      </c>
      <c r="AA138" s="9">
        <v>116.2</v>
      </c>
      <c r="AB138" s="9">
        <v>98.3</v>
      </c>
      <c r="AC138" s="9">
        <v>107.3</v>
      </c>
      <c r="AD138" s="23">
        <f t="shared" si="90"/>
        <v>110.43444444444442</v>
      </c>
      <c r="AE138" s="30"/>
      <c r="AF138" s="30">
        <v>131.80000000000001</v>
      </c>
      <c r="AG138" s="30">
        <v>131.80000000000001</v>
      </c>
      <c r="AH138" s="30">
        <f t="shared" si="91"/>
        <v>139.6333333333333</v>
      </c>
      <c r="AI138" s="30">
        <f t="shared" si="102"/>
        <v>1.8066157760814328</v>
      </c>
      <c r="AJ138" s="30">
        <f t="shared" si="103"/>
        <v>1.3580246913580396</v>
      </c>
      <c r="AK138" s="30">
        <f t="shared" si="104"/>
        <v>4.5887787177696371E-2</v>
      </c>
      <c r="AL138" s="30">
        <f t="shared" si="105"/>
        <v>0.40270329754569678</v>
      </c>
      <c r="AM138" s="30"/>
      <c r="AN138" s="7">
        <v>3</v>
      </c>
      <c r="AO138" s="7">
        <v>2.5918434782608699</v>
      </c>
      <c r="AP138" s="7">
        <v>5.1499293333333327</v>
      </c>
      <c r="AQ138" s="37">
        <f t="shared" si="92"/>
        <v>2.1499293333333327</v>
      </c>
      <c r="AR138" s="99">
        <v>4.3939000000000004</v>
      </c>
      <c r="AS138" s="7">
        <v>103.91333333333334</v>
      </c>
      <c r="AT138" s="7"/>
      <c r="AU138" s="5">
        <v>22789.429780940001</v>
      </c>
      <c r="AV138" s="5">
        <v>46577.714044040018</v>
      </c>
      <c r="AW138" s="5">
        <v>29039.156175019969</v>
      </c>
      <c r="AX138" s="5">
        <v>29026.133333440004</v>
      </c>
      <c r="AY138" s="5">
        <v>14051.262445519997</v>
      </c>
      <c r="AZ138" s="5">
        <v>44978.866681410022</v>
      </c>
      <c r="BA138" s="5">
        <v>31335.087402780002</v>
      </c>
      <c r="BB138" s="35">
        <f t="shared" si="93"/>
        <v>-20985.04986315003</v>
      </c>
      <c r="BC138" s="23">
        <f t="shared" si="81"/>
        <v>-4.1846903864118818</v>
      </c>
      <c r="BD138" s="35">
        <f t="shared" si="94"/>
        <v>19563.049434297227</v>
      </c>
      <c r="BE138" s="35">
        <f t="shared" si="95"/>
        <v>39983.541981476046</v>
      </c>
      <c r="BF138" s="35">
        <f t="shared" si="96"/>
        <v>24927.979911867762</v>
      </c>
      <c r="BG138" s="35">
        <f t="shared" si="97"/>
        <v>24916.800760127113</v>
      </c>
      <c r="BH138" s="35">
        <f t="shared" si="98"/>
        <v>12061.975419231116</v>
      </c>
      <c r="BI138" s="35">
        <f t="shared" si="99"/>
        <v>38611.049106766826</v>
      </c>
      <c r="BJ138" s="35">
        <f t="shared" si="100"/>
        <v>26898.868018246856</v>
      </c>
      <c r="BK138" s="35">
        <f t="shared" si="101"/>
        <v>-18014.121976730868</v>
      </c>
      <c r="BM138" s="7">
        <v>0.17136383444106751</v>
      </c>
      <c r="BN138" s="5">
        <v>385412.15175943985</v>
      </c>
      <c r="BO138" s="5">
        <v>2249086.8800673583</v>
      </c>
      <c r="BP138" s="5">
        <v>3666466.3880179999</v>
      </c>
      <c r="BQ138" s="5">
        <v>382351.23512099998</v>
      </c>
      <c r="BR138" s="5">
        <v>2156949.8928</v>
      </c>
      <c r="BS138" s="35">
        <f t="shared" si="68"/>
        <v>369623.20432745753</v>
      </c>
      <c r="BT138" s="35">
        <f t="shared" si="69"/>
        <v>1787326.6884725424</v>
      </c>
      <c r="BU138" s="5">
        <v>1127165.2600969998</v>
      </c>
      <c r="BV138" s="5">
        <v>407137.31288099999</v>
      </c>
      <c r="BW138" s="5">
        <v>142999.29320499999</v>
      </c>
      <c r="BX138" s="5">
        <v>2561195.8103299998</v>
      </c>
      <c r="BY138" s="33">
        <f t="shared" ref="BY138:BY141" si="106">BP138-BV138-BW138-BX138</f>
        <v>555133.9716020003</v>
      </c>
      <c r="BZ138" s="35">
        <f t="shared" si="70"/>
        <v>3147391.7464128309</v>
      </c>
      <c r="CA138" s="35">
        <f t="shared" si="71"/>
        <v>328220.41559778759</v>
      </c>
      <c r="CB138" s="35">
        <f t="shared" si="72"/>
        <v>1851582.8516007746</v>
      </c>
      <c r="CC138" s="35">
        <f t="shared" si="73"/>
        <v>317294.33723563486</v>
      </c>
      <c r="CD138" s="35">
        <f t="shared" si="74"/>
        <v>1534288.5143651399</v>
      </c>
      <c r="CE138" s="35">
        <f t="shared" si="75"/>
        <v>967588.47921426862</v>
      </c>
      <c r="CF138" s="35">
        <f t="shared" si="76"/>
        <v>349497.44048003166</v>
      </c>
      <c r="CG138" s="35">
        <f t="shared" si="77"/>
        <v>122754.37643370421</v>
      </c>
      <c r="CH138" s="35">
        <f t="shared" si="78"/>
        <v>2198598.2418176173</v>
      </c>
      <c r="CI138" s="35">
        <f t="shared" si="79"/>
        <v>476541.68768147804</v>
      </c>
      <c r="CK138" s="9">
        <v>252.30001999999999</v>
      </c>
      <c r="CL138" s="9">
        <v>227.02350999999999</v>
      </c>
      <c r="CM138" s="9">
        <v>122.18600000000001</v>
      </c>
      <c r="CN138" s="9">
        <v>4.6500000000000004</v>
      </c>
      <c r="CO138" s="9">
        <v>123.997</v>
      </c>
      <c r="CP138" s="9">
        <v>166.47995294754</v>
      </c>
      <c r="CQ138" s="9">
        <v>70.686999999999998</v>
      </c>
      <c r="CR138" s="9">
        <v>74.66</v>
      </c>
    </row>
    <row r="139" spans="1:96">
      <c r="A139" s="1">
        <v>45717</v>
      </c>
      <c r="B139" s="5">
        <v>301923.85100000002</v>
      </c>
      <c r="C139" s="5">
        <v>54840.163</v>
      </c>
      <c r="D139" s="5">
        <v>104768.01300000001</v>
      </c>
      <c r="E139" s="35">
        <f t="shared" si="82"/>
        <v>-11778.164000000048</v>
      </c>
      <c r="F139" s="5">
        <v>346276.01</v>
      </c>
      <c r="G139" s="5">
        <v>311217.65299999999</v>
      </c>
      <c r="H139" s="5">
        <v>484812.22</v>
      </c>
      <c r="I139" s="5">
        <v>258562.90100000001</v>
      </c>
      <c r="J139" s="5">
        <v>51200.646999999997</v>
      </c>
      <c r="K139" s="5">
        <v>93243.343999999997</v>
      </c>
      <c r="L139" s="35">
        <f t="shared" si="83"/>
        <v>-7795.7129999999597</v>
      </c>
      <c r="M139" s="5">
        <v>278486.04499999998</v>
      </c>
      <c r="N139" s="5">
        <v>258359.61799999999</v>
      </c>
      <c r="O139" s="33">
        <v>415337.60600000003</v>
      </c>
      <c r="P139" s="23">
        <f t="shared" si="84"/>
        <v>116.76998124336484</v>
      </c>
      <c r="Q139" s="23">
        <f t="shared" si="85"/>
        <v>107.1083398614084</v>
      </c>
      <c r="R139" s="23">
        <f t="shared" si="86"/>
        <v>112.3597765863052</v>
      </c>
      <c r="S139" s="23">
        <f t="shared" si="87"/>
        <v>124.34232027676649</v>
      </c>
      <c r="T139" s="23">
        <f t="shared" si="88"/>
        <v>120.45909318537544</v>
      </c>
      <c r="U139" s="23">
        <f t="shared" si="89"/>
        <v>116.72726307378964</v>
      </c>
      <c r="V139" s="9"/>
      <c r="W139" s="9">
        <v>10579.010552445514</v>
      </c>
      <c r="X139" s="5">
        <v>9653</v>
      </c>
      <c r="Y139" s="5"/>
      <c r="Z139" s="9">
        <v>133.9</v>
      </c>
      <c r="AA139" s="9">
        <v>116.83333333333333</v>
      </c>
      <c r="AB139" s="9">
        <v>98.3</v>
      </c>
      <c r="AC139" s="9">
        <v>107.3</v>
      </c>
      <c r="AD139" s="23">
        <f t="shared" si="90"/>
        <v>110.84962962962962</v>
      </c>
      <c r="AE139" s="30"/>
      <c r="AF139" s="30">
        <v>132.69999999999999</v>
      </c>
      <c r="AG139" s="30">
        <v>132.69999999999999</v>
      </c>
      <c r="AH139" s="30">
        <f t="shared" si="91"/>
        <v>138.70000000000005</v>
      </c>
      <c r="AI139" s="30">
        <f t="shared" si="102"/>
        <v>1.5163002274450443</v>
      </c>
      <c r="AJ139" s="30">
        <f t="shared" si="103"/>
        <v>1.4735226400613755</v>
      </c>
      <c r="AK139" s="30">
        <f t="shared" si="104"/>
        <v>6.6257685218817919E-2</v>
      </c>
      <c r="AL139" s="30">
        <f t="shared" si="105"/>
        <v>-2.3480097835149039E-2</v>
      </c>
      <c r="AM139" s="30"/>
      <c r="AN139" s="7">
        <v>3</v>
      </c>
      <c r="AO139" s="7">
        <v>2.5730303030303037</v>
      </c>
      <c r="AP139" s="7">
        <v>5.0135958333333326</v>
      </c>
      <c r="AQ139" s="37">
        <f t="shared" si="92"/>
        <v>2.0135958333333326</v>
      </c>
      <c r="AR139" s="99">
        <v>4.4452999999999996</v>
      </c>
      <c r="AS139" s="7">
        <v>103.88999999999999</v>
      </c>
      <c r="AT139" s="7"/>
      <c r="AU139" s="5">
        <v>22743.265758769998</v>
      </c>
      <c r="AV139" s="5">
        <v>34034.746006710004</v>
      </c>
      <c r="AW139" s="5">
        <v>15348.988234519999</v>
      </c>
      <c r="AX139" s="5">
        <v>23024</v>
      </c>
      <c r="AY139" s="5">
        <v>8545</v>
      </c>
      <c r="AZ139" s="5">
        <v>44889</v>
      </c>
      <c r="BA139" s="5">
        <v>17577</v>
      </c>
      <c r="BB139" s="35">
        <f t="shared" si="93"/>
        <v>-21908</v>
      </c>
      <c r="BC139" s="23">
        <f t="shared" si="81"/>
        <v>-4.5188629940062155</v>
      </c>
      <c r="BD139" s="35">
        <f t="shared" si="94"/>
        <v>19484.107790990303</v>
      </c>
      <c r="BE139" s="35">
        <f t="shared" si="95"/>
        <v>29157.495096235398</v>
      </c>
      <c r="BF139" s="35">
        <f t="shared" si="96"/>
        <v>13149.445836674051</v>
      </c>
      <c r="BG139" s="35">
        <f t="shared" si="97"/>
        <v>19724.612223148997</v>
      </c>
      <c r="BH139" s="35">
        <f t="shared" si="98"/>
        <v>7320.4834714562285</v>
      </c>
      <c r="BI139" s="35">
        <f t="shared" si="99"/>
        <v>38456.311591597259</v>
      </c>
      <c r="BJ139" s="35">
        <f t="shared" si="100"/>
        <v>15058.178815422601</v>
      </c>
      <c r="BK139" s="35">
        <f t="shared" si="101"/>
        <v>-18768.537377725333</v>
      </c>
      <c r="BM139" s="7">
        <v>0.17129890110118892</v>
      </c>
      <c r="BN139" s="5">
        <v>389434.22977270989</v>
      </c>
      <c r="BO139" s="5">
        <v>2273419.3113280106</v>
      </c>
      <c r="BP139" s="5">
        <v>3713867.6985200001</v>
      </c>
      <c r="BQ139" s="5">
        <v>378708.14645699994</v>
      </c>
      <c r="BR139" s="5">
        <v>2180462.024336</v>
      </c>
      <c r="BS139" s="35">
        <f t="shared" si="68"/>
        <v>373510.74866163067</v>
      </c>
      <c r="BT139" s="35">
        <f t="shared" si="69"/>
        <v>1806951.2756743692</v>
      </c>
      <c r="BU139" s="5">
        <v>1154697.5277270004</v>
      </c>
      <c r="BV139" s="5">
        <v>411277</v>
      </c>
      <c r="BW139" s="5">
        <v>147424</v>
      </c>
      <c r="BX139" s="5">
        <v>2593814.7000000002</v>
      </c>
      <c r="BY139" s="33">
        <f t="shared" si="106"/>
        <v>561351.99851999991</v>
      </c>
      <c r="BZ139" s="35">
        <f t="shared" si="70"/>
        <v>3181662.6216724217</v>
      </c>
      <c r="CA139" s="35">
        <f t="shared" si="71"/>
        <v>324438.47005784581</v>
      </c>
      <c r="CB139" s="35">
        <f t="shared" si="72"/>
        <v>1867997.2158326127</v>
      </c>
      <c r="CC139" s="35">
        <f t="shared" si="73"/>
        <v>319985.87033220701</v>
      </c>
      <c r="CD139" s="35">
        <f t="shared" si="74"/>
        <v>1548011.3455004056</v>
      </c>
      <c r="CE139" s="35">
        <f t="shared" si="75"/>
        <v>989226.93578196317</v>
      </c>
      <c r="CF139" s="35">
        <f t="shared" si="76"/>
        <v>352340.13817321276</v>
      </c>
      <c r="CG139" s="35">
        <f t="shared" si="77"/>
        <v>126297.82975962119</v>
      </c>
      <c r="CH139" s="35">
        <f t="shared" si="78"/>
        <v>2222115.5809678403</v>
      </c>
      <c r="CI139" s="35">
        <f t="shared" si="79"/>
        <v>480909.07277174731</v>
      </c>
      <c r="CK139" s="9">
        <v>256.99448000000001</v>
      </c>
      <c r="CL139" s="9">
        <v>229.03415000000001</v>
      </c>
      <c r="CM139" s="9">
        <v>123.84399999999999</v>
      </c>
      <c r="CN139" s="9">
        <v>4.33</v>
      </c>
      <c r="CO139" s="9">
        <v>125</v>
      </c>
      <c r="CP139" s="9">
        <v>170.93640220376801</v>
      </c>
      <c r="CQ139" s="9">
        <v>71.837000000000003</v>
      </c>
      <c r="CR139" s="9">
        <v>75.87</v>
      </c>
    </row>
    <row r="140" spans="1:96">
      <c r="A140" s="1">
        <v>45809</v>
      </c>
      <c r="B140" s="5">
        <v>299239.92200000002</v>
      </c>
      <c r="C140" s="5">
        <v>54687.203999999998</v>
      </c>
      <c r="D140" s="5">
        <v>111513.09299999999</v>
      </c>
      <c r="E140" s="35">
        <f t="shared" si="82"/>
        <v>9121.8360000000102</v>
      </c>
      <c r="F140" s="5">
        <v>345342.69799999997</v>
      </c>
      <c r="G140" s="5">
        <v>331611.152</v>
      </c>
      <c r="H140" s="5">
        <v>488293.60100000002</v>
      </c>
      <c r="I140" s="5">
        <v>256125.04800000001</v>
      </c>
      <c r="J140" s="5">
        <v>51007.322999999997</v>
      </c>
      <c r="K140" s="5">
        <v>99725.656000000003</v>
      </c>
      <c r="L140" s="35">
        <f t="shared" si="83"/>
        <v>8683.75</v>
      </c>
      <c r="M140" s="5">
        <v>281729.70299999998</v>
      </c>
      <c r="N140" s="5">
        <v>277851.24</v>
      </c>
      <c r="O140" s="33">
        <v>419420.24</v>
      </c>
      <c r="P140" s="23">
        <f t="shared" si="84"/>
        <v>116.83352500533255</v>
      </c>
      <c r="Q140" s="23">
        <f t="shared" si="85"/>
        <v>107.21441703576563</v>
      </c>
      <c r="R140" s="23">
        <f t="shared" si="86"/>
        <v>111.81986408793338</v>
      </c>
      <c r="S140" s="23">
        <f t="shared" si="87"/>
        <v>122.57944204058597</v>
      </c>
      <c r="T140" s="23">
        <f t="shared" si="88"/>
        <v>119.34845135116188</v>
      </c>
      <c r="U140" s="23">
        <f t="shared" si="89"/>
        <v>116.42108664093082</v>
      </c>
      <c r="V140" s="9"/>
      <c r="W140" s="9">
        <v>10430.403153407651</v>
      </c>
      <c r="X140" s="5">
        <v>9703</v>
      </c>
      <c r="Y140" s="5"/>
      <c r="Z140" s="9">
        <v>134.4</v>
      </c>
      <c r="AA140" s="9">
        <v>115.96666666666665</v>
      </c>
      <c r="AB140" s="9">
        <v>98.3</v>
      </c>
      <c r="AC140" s="9">
        <v>107.3</v>
      </c>
      <c r="AD140" s="23">
        <f t="shared" si="90"/>
        <v>110.28148148148148</v>
      </c>
      <c r="AE140" s="30"/>
      <c r="AF140" s="30">
        <v>133.5</v>
      </c>
      <c r="AG140" s="30">
        <v>133.5</v>
      </c>
      <c r="AH140" s="30">
        <f t="shared" si="91"/>
        <v>137.99999999999997</v>
      </c>
      <c r="AI140" s="30">
        <f t="shared" si="102"/>
        <v>1.2556504269211288</v>
      </c>
      <c r="AJ140" s="30">
        <f t="shared" si="103"/>
        <v>1.4645308924485079</v>
      </c>
      <c r="AK140" s="30">
        <f t="shared" si="104"/>
        <v>-3.3571760894087754E-2</v>
      </c>
      <c r="AL140" s="30">
        <f t="shared" si="105"/>
        <v>-0.17530870463329129</v>
      </c>
      <c r="AM140" s="30"/>
      <c r="AN140" s="7">
        <v>3</v>
      </c>
      <c r="AO140" s="7">
        <v>2.5757971014492753</v>
      </c>
      <c r="AP140" s="7">
        <v>4.9160708333333325</v>
      </c>
      <c r="AQ140" s="37">
        <f t="shared" si="92"/>
        <v>1.9160708333333325</v>
      </c>
      <c r="AR140" s="99">
        <v>4.3075000000000001</v>
      </c>
      <c r="AS140" s="7">
        <v>104.17666666666666</v>
      </c>
      <c r="AT140" s="7"/>
      <c r="AU140" s="5">
        <v>26343.665015630002</v>
      </c>
      <c r="AV140" s="5">
        <v>35983.572159410003</v>
      </c>
      <c r="AW140" s="5">
        <v>13169.762824959997</v>
      </c>
      <c r="AX140" s="5">
        <v>20026</v>
      </c>
      <c r="AY140" s="5">
        <v>17812</v>
      </c>
      <c r="AZ140" s="5">
        <v>41040</v>
      </c>
      <c r="BA140" s="5">
        <v>15171</v>
      </c>
      <c r="BB140" s="35">
        <f t="shared" si="93"/>
        <v>-18552</v>
      </c>
      <c r="BC140" s="23">
        <f t="shared" si="81"/>
        <v>-3.7993534959308217</v>
      </c>
      <c r="BD140" s="35">
        <f t="shared" si="94"/>
        <v>22627.91541954927</v>
      </c>
      <c r="BE140" s="35">
        <f t="shared" si="95"/>
        <v>30908.122572667224</v>
      </c>
      <c r="BF140" s="35">
        <f t="shared" si="96"/>
        <v>11312.179953772935</v>
      </c>
      <c r="BG140" s="35">
        <f t="shared" si="97"/>
        <v>17201.351213775171</v>
      </c>
      <c r="BH140" s="35">
        <f t="shared" si="98"/>
        <v>15299.63386696112</v>
      </c>
      <c r="BI140" s="35">
        <f t="shared" si="99"/>
        <v>35251.345940943429</v>
      </c>
      <c r="BJ140" s="35">
        <f t="shared" si="100"/>
        <v>13031.144475391151</v>
      </c>
      <c r="BK140" s="35">
        <f t="shared" si="101"/>
        <v>-15935.257551081444</v>
      </c>
      <c r="BM140" s="7">
        <v>0.17181260467877971</v>
      </c>
      <c r="BN140" s="5">
        <v>394669.21872084989</v>
      </c>
      <c r="BO140" s="5">
        <v>2297091.1794202887</v>
      </c>
      <c r="BP140" s="5">
        <v>3761706.1131410003</v>
      </c>
      <c r="BQ140" s="5">
        <v>397836.41079599998</v>
      </c>
      <c r="BR140" s="5">
        <v>2204214.2231109999</v>
      </c>
      <c r="BS140" s="35">
        <f t="shared" si="68"/>
        <v>378711.78694271378</v>
      </c>
      <c r="BT140" s="35">
        <f t="shared" si="69"/>
        <v>1825502.436168286</v>
      </c>
      <c r="BU140" s="5">
        <v>1159655.4792340002</v>
      </c>
      <c r="BV140" s="5">
        <v>420540.8</v>
      </c>
      <c r="BW140" s="5">
        <v>130168.3</v>
      </c>
      <c r="BX140" s="5">
        <v>2588668.2000000002</v>
      </c>
      <c r="BY140" s="33">
        <f t="shared" si="106"/>
        <v>622328.81314100046</v>
      </c>
      <c r="BZ140" s="35">
        <f t="shared" si="70"/>
        <v>3231120.9435305819</v>
      </c>
      <c r="CA140" s="35">
        <f>BQ140/$U140*100</f>
        <v>341721.9528477845</v>
      </c>
      <c r="CB140" s="35">
        <f t="shared" si="72"/>
        <v>1893311.8447084238</v>
      </c>
      <c r="CC140" s="35">
        <f t="shared" si="73"/>
        <v>325294.83950853959</v>
      </c>
      <c r="CD140" s="35">
        <f t="shared" si="74"/>
        <v>1568017.0051998843</v>
      </c>
      <c r="CE140" s="35">
        <f t="shared" si="75"/>
        <v>996087.14597437321</v>
      </c>
      <c r="CF140" s="35">
        <f t="shared" si="76"/>
        <v>361223.90894447133</v>
      </c>
      <c r="CG140" s="35">
        <f t="shared" si="77"/>
        <v>111808.18162389148</v>
      </c>
      <c r="CH140" s="35">
        <f t="shared" si="78"/>
        <v>2223538.9435799057</v>
      </c>
      <c r="CI140" s="35">
        <f t="shared" si="79"/>
        <v>534549.90938231361</v>
      </c>
      <c r="CK140" s="9">
        <v>259.23284000000001</v>
      </c>
      <c r="CL140" s="9">
        <v>231.02746999999999</v>
      </c>
      <c r="CM140" s="9">
        <v>123.429</v>
      </c>
      <c r="CN140" s="9">
        <v>4.33</v>
      </c>
      <c r="CO140" s="9">
        <v>125.804</v>
      </c>
      <c r="CP140" s="9">
        <v>163.37829799871199</v>
      </c>
      <c r="CQ140" s="9">
        <v>64.626999999999995</v>
      </c>
      <c r="CR140" s="9">
        <v>68.069999999999993</v>
      </c>
    </row>
    <row r="141" spans="1:96">
      <c r="A141" s="1">
        <v>45901</v>
      </c>
      <c r="B141" s="5">
        <v>325765.70600000001</v>
      </c>
      <c r="C141" s="5">
        <v>61160.485000000001</v>
      </c>
      <c r="D141" s="5">
        <v>106959.52499999999</v>
      </c>
      <c r="E141" s="35">
        <f t="shared" si="82"/>
        <v>-11365.178000000014</v>
      </c>
      <c r="F141" s="5">
        <v>363751.89600000001</v>
      </c>
      <c r="G141" s="5">
        <v>329172.43800000002</v>
      </c>
      <c r="H141" s="5">
        <v>517099.99599999998</v>
      </c>
      <c r="I141" s="5">
        <v>271562.37900000002</v>
      </c>
      <c r="J141" s="5">
        <v>56763.071000000004</v>
      </c>
      <c r="K141" s="5">
        <v>95881.077999999994</v>
      </c>
      <c r="L141" s="35">
        <f t="shared" si="83"/>
        <v>-1834.1349999999511</v>
      </c>
      <c r="M141" s="5">
        <v>296897.35499999998</v>
      </c>
      <c r="N141" s="5">
        <v>276061.353</v>
      </c>
      <c r="O141" s="33">
        <v>443208.39500000002</v>
      </c>
      <c r="P141" s="23">
        <f t="shared" si="84"/>
        <v>119.9598070983168</v>
      </c>
      <c r="Q141" s="23">
        <f t="shared" si="85"/>
        <v>107.74696280967602</v>
      </c>
      <c r="R141" s="23">
        <f t="shared" si="86"/>
        <v>111.55436216518133</v>
      </c>
      <c r="S141" s="23">
        <f t="shared" si="87"/>
        <v>122.51772872816602</v>
      </c>
      <c r="T141" s="23">
        <f t="shared" si="88"/>
        <v>119.23887006378615</v>
      </c>
      <c r="U141" s="23">
        <f t="shared" si="89"/>
        <v>116.67197684736996</v>
      </c>
      <c r="V141" s="9"/>
      <c r="W141" s="9">
        <v>10344.032888899334</v>
      </c>
      <c r="X141" s="5">
        <v>9795</v>
      </c>
      <c r="Y141" s="5"/>
      <c r="Z141" s="9">
        <v>134.9</v>
      </c>
      <c r="AA141" s="9">
        <v>116.1</v>
      </c>
      <c r="AB141" s="9">
        <v>93.8</v>
      </c>
      <c r="AC141" s="9">
        <v>107.3</v>
      </c>
      <c r="AD141" s="23">
        <f t="shared" si="90"/>
        <v>109.01888888888888</v>
      </c>
      <c r="AE141" s="30"/>
      <c r="AF141" s="30">
        <v>134.30000000000001</v>
      </c>
      <c r="AG141" s="30">
        <v>134.30000000000001</v>
      </c>
      <c r="AH141" s="30">
        <f t="shared" si="91"/>
        <v>137.29999999999995</v>
      </c>
      <c r="AI141" s="30">
        <f t="shared" si="102"/>
        <v>1.3016270337922409</v>
      </c>
      <c r="AJ141" s="30">
        <f t="shared" si="103"/>
        <v>1.5793470007593235</v>
      </c>
      <c r="AK141" s="30">
        <f t="shared" si="104"/>
        <v>-0.15545202492315946</v>
      </c>
      <c r="AL141" s="30">
        <f t="shared" si="105"/>
        <v>-0.12226794204392322</v>
      </c>
      <c r="AM141" s="30"/>
      <c r="AN141" s="7">
        <v>2.75</v>
      </c>
      <c r="AO141" s="7">
        <v>2.2995915678524379</v>
      </c>
      <c r="AP141" s="7">
        <v>4.7515541666666659</v>
      </c>
      <c r="AQ141" s="37">
        <f t="shared" si="92"/>
        <v>2.0015541666666659</v>
      </c>
      <c r="AR141" s="99">
        <v>4.2232000000000003</v>
      </c>
      <c r="AS141" s="7">
        <v>105.13999999999999</v>
      </c>
      <c r="AT141" s="7"/>
      <c r="AU141" s="5">
        <v>27287.184061630003</v>
      </c>
      <c r="AV141" s="5">
        <v>48811.07048689996</v>
      </c>
      <c r="AW141" s="5">
        <v>17717.745451470033</v>
      </c>
      <c r="AX141">
        <v>24527</v>
      </c>
      <c r="AY141">
        <v>12105</v>
      </c>
      <c r="AZ141" s="5">
        <v>46394.477263090004</v>
      </c>
      <c r="BA141">
        <v>20171</v>
      </c>
      <c r="BB141" s="35">
        <f t="shared" si="93"/>
        <v>-9381.4772630900043</v>
      </c>
      <c r="BC141" s="23">
        <f t="shared" si="81"/>
        <v>-1.8142481793966219</v>
      </c>
      <c r="BD141" s="35">
        <f t="shared" si="94"/>
        <v>23387.950387887093</v>
      </c>
      <c r="BE141" s="35">
        <f t="shared" si="95"/>
        <v>41836.156209776491</v>
      </c>
      <c r="BF141" s="35">
        <f t="shared" si="96"/>
        <v>15185.947757316524</v>
      </c>
      <c r="BG141" s="35">
        <f t="shared" si="97"/>
        <v>21022.186014801282</v>
      </c>
      <c r="BH141" s="35">
        <f t="shared" si="98"/>
        <v>10375.242047913302</v>
      </c>
      <c r="BI141" s="35">
        <f t="shared" si="99"/>
        <v>39764.884865011896</v>
      </c>
      <c r="BJ141" s="35">
        <f t="shared" si="100"/>
        <v>17288.641664474118</v>
      </c>
      <c r="BK141" s="35">
        <f t="shared" si="101"/>
        <v>-8040.900237220485</v>
      </c>
      <c r="BM141" s="7">
        <v>0.17144843120558109</v>
      </c>
      <c r="BN141" s="5">
        <v>398550.02616580005</v>
      </c>
      <c r="BO141" s="5">
        <v>2324605.8500698968</v>
      </c>
      <c r="BP141" s="5">
        <v>3801520.1661149999</v>
      </c>
      <c r="BQ141" s="5">
        <v>408796.32594199997</v>
      </c>
      <c r="BR141" s="5">
        <v>2232015.9653230002</v>
      </c>
      <c r="BS141" s="35">
        <f t="shared" si="68"/>
        <v>382675.63568043907</v>
      </c>
      <c r="BT141" s="35">
        <f t="shared" si="69"/>
        <v>1849340.3296425613</v>
      </c>
      <c r="BU141" s="5">
        <v>1160707.8748499998</v>
      </c>
      <c r="BV141" s="5">
        <v>418345.7</v>
      </c>
      <c r="BW141" s="5">
        <v>143401.5</v>
      </c>
      <c r="BX141" s="5">
        <v>2613129.2000000002</v>
      </c>
      <c r="BY141" s="33">
        <f t="shared" si="106"/>
        <v>626643.76611499954</v>
      </c>
      <c r="BZ141" s="35">
        <f>BP141/$U141*100</f>
        <v>3258297.5525375223</v>
      </c>
      <c r="CA141" s="35">
        <f t="shared" si="71"/>
        <v>350380.90292820398</v>
      </c>
      <c r="CB141" s="35">
        <f t="shared" si="72"/>
        <v>1913069.4667520022</v>
      </c>
      <c r="CC141" s="35">
        <f t="shared" si="73"/>
        <v>327992.75886192836</v>
      </c>
      <c r="CD141" s="35">
        <f t="shared" si="74"/>
        <v>1585076.707890074</v>
      </c>
      <c r="CE141" s="35">
        <f t="shared" si="75"/>
        <v>994847.18285731575</v>
      </c>
      <c r="CF141" s="35">
        <f t="shared" si="76"/>
        <v>358565.70815396315</v>
      </c>
      <c r="CG141" s="35">
        <f t="shared" si="77"/>
        <v>122909.97707838408</v>
      </c>
      <c r="CH141" s="35">
        <f t="shared" si="78"/>
        <v>2239723.0857059108</v>
      </c>
      <c r="CI141" s="35">
        <f t="shared" si="79"/>
        <v>537098.78159926413</v>
      </c>
      <c r="CK141" s="9">
        <v>260.63659999999999</v>
      </c>
      <c r="CL141" s="9">
        <v>232.57194000000001</v>
      </c>
      <c r="CM141" s="9">
        <v>124.295</v>
      </c>
      <c r="CN141" s="9">
        <v>4.29</v>
      </c>
      <c r="CO141" s="9">
        <v>126.699</v>
      </c>
      <c r="CP141" s="9">
        <v>165.506674440105</v>
      </c>
      <c r="CQ141" s="9">
        <v>65.736999999999995</v>
      </c>
      <c r="CR141" s="9">
        <v>69.03</v>
      </c>
    </row>
    <row r="142" spans="1:96">
      <c r="A142" s="1">
        <v>45992</v>
      </c>
      <c r="B142" s="5">
        <v>319887.26400000002</v>
      </c>
      <c r="C142" s="5">
        <v>79569.232000000004</v>
      </c>
      <c r="D142" s="5">
        <v>108355.469</v>
      </c>
      <c r="E142" s="35">
        <f t="shared" si="82"/>
        <v>-3633.9720000000671</v>
      </c>
      <c r="F142" s="5">
        <v>380361.52</v>
      </c>
      <c r="G142" s="5">
        <v>351669.75799999997</v>
      </c>
      <c r="H142" s="5">
        <v>532869.755</v>
      </c>
      <c r="I142" s="5">
        <v>266319.87099999998</v>
      </c>
      <c r="J142" s="5">
        <v>72895.887000000002</v>
      </c>
      <c r="K142" s="5">
        <v>97329.093999999997</v>
      </c>
      <c r="L142" s="35">
        <f t="shared" si="83"/>
        <v>9534.9050000000279</v>
      </c>
      <c r="M142" s="5">
        <v>301695.516</v>
      </c>
      <c r="N142" s="5">
        <v>290094.34600000002</v>
      </c>
      <c r="O142" s="33">
        <v>457680.92700000003</v>
      </c>
      <c r="P142" s="23">
        <f t="shared" ref="P142" si="107">B142/I142*100</f>
        <v>120.11393021439247</v>
      </c>
      <c r="Q142" s="23">
        <f t="shared" ref="Q142" si="108">C142/J142*100</f>
        <v>109.15462486930161</v>
      </c>
      <c r="R142" s="23">
        <f t="shared" ref="R142" si="109">D142/K142*100</f>
        <v>111.32896089631738</v>
      </c>
      <c r="S142" s="23">
        <f t="shared" ref="S142" si="110">F142/M142*100</f>
        <v>126.07463479835079</v>
      </c>
      <c r="T142" s="23">
        <f t="shared" ref="T142" si="111">G142/N142*100</f>
        <v>121.22599521467403</v>
      </c>
      <c r="U142" s="23">
        <f t="shared" ref="U142" si="112">H142/O142*100</f>
        <v>116.4282196535579</v>
      </c>
      <c r="W142" s="9">
        <v>10740.000683360438</v>
      </c>
      <c r="X142">
        <v>9880</v>
      </c>
      <c r="Z142" s="9">
        <v>135.19999999999999</v>
      </c>
      <c r="AA142" s="9">
        <v>114</v>
      </c>
      <c r="AB142">
        <v>88.2</v>
      </c>
      <c r="AC142">
        <v>107.3</v>
      </c>
      <c r="AD142" s="23">
        <f t="shared" si="90"/>
        <v>105.96222222222222</v>
      </c>
      <c r="AE142" s="30"/>
      <c r="AF142" s="30">
        <v>134.80000000000001</v>
      </c>
      <c r="AG142" s="30">
        <v>134.80000000000001</v>
      </c>
      <c r="AH142" s="30">
        <f t="shared" si="91"/>
        <v>136.79999999999984</v>
      </c>
      <c r="AI142" s="30">
        <f t="shared" si="102"/>
        <v>1.3746563359160024</v>
      </c>
      <c r="AJ142" s="30">
        <f t="shared" si="103"/>
        <v>1.8209408194233667</v>
      </c>
      <c r="AK142" s="30">
        <f t="shared" si="104"/>
        <v>-0.40496624442856843</v>
      </c>
      <c r="AL142" s="30">
        <f t="shared" si="105"/>
        <v>-4.1318239078795838E-2</v>
      </c>
      <c r="AM142" s="30"/>
      <c r="AN142" s="7">
        <v>2.75</v>
      </c>
      <c r="AO142" s="7">
        <v>2.2400000000000002</v>
      </c>
      <c r="AP142" s="7">
        <v>4.6621305555555557</v>
      </c>
      <c r="AQ142" s="37">
        <f>AP142-AN142</f>
        <v>1.9121305555555557</v>
      </c>
      <c r="AR142" s="99">
        <v>4.1519000000000004</v>
      </c>
      <c r="AS142">
        <v>107.81</v>
      </c>
      <c r="AU142" s="33">
        <v>25070</v>
      </c>
      <c r="AV142" s="33">
        <v>39553</v>
      </c>
      <c r="AW142" s="33">
        <v>30006</v>
      </c>
      <c r="AX142" s="33">
        <v>27380</v>
      </c>
      <c r="AY142" s="33">
        <v>15249</v>
      </c>
      <c r="AZ142" s="33">
        <v>49784.633391689989</v>
      </c>
      <c r="BA142" s="33">
        <v>27663.044313149992</v>
      </c>
      <c r="BB142" s="35">
        <f t="shared" si="93"/>
        <v>-25447.677704839982</v>
      </c>
      <c r="BC142" s="23">
        <f t="shared" si="81"/>
        <v>-4.775590557741447</v>
      </c>
      <c r="BD142" s="35">
        <f t="shared" ref="BD142:BD150" si="113">AU142/$U142*100</f>
        <v>21532.580395541496</v>
      </c>
      <c r="BE142" s="35">
        <f t="shared" ref="BE142:BE150" si="114">AV142/$U142*100</f>
        <v>33972.004482842152</v>
      </c>
      <c r="BF142" s="35">
        <f t="shared" ref="BF142:BF150" si="115">AW142/$U142*100</f>
        <v>25772.102407204551</v>
      </c>
      <c r="BG142" s="35">
        <f t="shared" ref="BG142:BG150" si="116">AX142/$U142*100</f>
        <v>23516.635469881378</v>
      </c>
      <c r="BH142" s="35">
        <f t="shared" ref="BH142:BH150" si="117">AY142/$U142*100</f>
        <v>13097.340185544965</v>
      </c>
      <c r="BI142" s="35">
        <f t="shared" ref="BI142:BI150" si="118">AZ142/$U142*100</f>
        <v>42759.937015122632</v>
      </c>
      <c r="BJ142" s="35">
        <f t="shared" ref="BJ142:BJ150" si="119">BA142/$U142*100</f>
        <v>23759.74174943475</v>
      </c>
      <c r="BK142" s="35">
        <f t="shared" ref="BK142:BK150" si="120">BD142+BE142+BF142-BG142-BH142-BI142-BJ142</f>
        <v>-21856.967134395531</v>
      </c>
      <c r="BM142" s="44">
        <f>BM141</f>
        <v>0.17144843120558109</v>
      </c>
      <c r="BN142" s="5">
        <v>404380.67372119997</v>
      </c>
      <c r="BO142">
        <v>2357599.0455379901</v>
      </c>
      <c r="BP142">
        <v>3841934.1969989999</v>
      </c>
      <c r="BQ142" s="5">
        <v>392604.6</v>
      </c>
      <c r="BR142" s="5">
        <v>2266234.4</v>
      </c>
      <c r="BS142" s="35">
        <f t="shared" ref="BS142" si="121">BM142*BR142</f>
        <v>388542.33262412134</v>
      </c>
      <c r="BT142" s="35">
        <f t="shared" ref="BT142" si="122">BR142-BS142</f>
        <v>1877692.0673758786</v>
      </c>
      <c r="BU142" s="33">
        <f>BP142-BQ142-BR142</f>
        <v>1183095.1969989999</v>
      </c>
      <c r="BV142" s="5">
        <v>426922.9</v>
      </c>
      <c r="BW142" s="5">
        <v>135738.29999999999</v>
      </c>
      <c r="BX142" s="5">
        <v>2648531.7999999998</v>
      </c>
      <c r="BY142" s="33">
        <f>BP142-BV142-BW142-BX142</f>
        <v>630741.19699900039</v>
      </c>
      <c r="BZ142" s="35">
        <f>BP142/$U142*100</f>
        <v>3299830.7527427655</v>
      </c>
      <c r="CA142" s="35">
        <f t="shared" ref="CA142" si="123">BQ142/$U142*100</f>
        <v>337207.42373990471</v>
      </c>
      <c r="CB142" s="35">
        <f t="shared" ref="CB142" si="124">BR142/$U142*100</f>
        <v>1946464.874876017</v>
      </c>
      <c r="CC142" s="35">
        <f t="shared" ref="CC142" si="125">BS142/$U142*100</f>
        <v>333718.34919426078</v>
      </c>
      <c r="CD142" s="35">
        <f t="shared" ref="CD142" si="126">BT142/$U142*100</f>
        <v>1612746.525681756</v>
      </c>
      <c r="CE142" s="35">
        <f t="shared" ref="CE142" si="127">BU142/$U142*100</f>
        <v>1016158.4541268436</v>
      </c>
      <c r="CF142" s="35">
        <f t="shared" ref="CF142" si="128">BV142/$U142*100</f>
        <v>366683.35328870057</v>
      </c>
      <c r="CG142" s="35">
        <f t="shared" ref="CG142" si="129">BW142/$U142*100</f>
        <v>116585.39519362304</v>
      </c>
      <c r="CH142" s="35">
        <f t="shared" ref="CH142" si="130">BX142/$U142*100</f>
        <v>2274819.4620521832</v>
      </c>
      <c r="CI142" s="35">
        <f t="shared" ref="CI142" si="131">BY142/$U142*100</f>
        <v>541742.54220825899</v>
      </c>
      <c r="CK142" s="9">
        <v>262.48829000000001</v>
      </c>
      <c r="CL142" s="9">
        <v>234.30886000000001</v>
      </c>
      <c r="CM142" s="9">
        <v>124.73</v>
      </c>
      <c r="CN142" s="9">
        <v>3.9</v>
      </c>
      <c r="CO142" s="9">
        <v>127.545</v>
      </c>
      <c r="CP142" s="9">
        <v>169.06806832705101</v>
      </c>
      <c r="CQ142" s="9">
        <v>59.64</v>
      </c>
      <c r="CR142" s="9">
        <v>63.65</v>
      </c>
    </row>
    <row r="143" spans="1:96">
      <c r="A143" s="1">
        <v>46082</v>
      </c>
      <c r="B143" s="5"/>
      <c r="E143" s="35"/>
      <c r="U143" s="40">
        <f>U142*1</f>
        <v>116.4282196535579</v>
      </c>
      <c r="Z143" s="9"/>
      <c r="AM143" s="30"/>
      <c r="AR143" s="75">
        <v>3.9590000000000001</v>
      </c>
      <c r="AU143" s="77"/>
      <c r="AV143" s="77"/>
      <c r="AW143" s="77"/>
      <c r="AX143" s="77"/>
      <c r="AY143" s="77"/>
      <c r="AZ143" s="77"/>
      <c r="BA143" s="77"/>
      <c r="BB143" s="77"/>
      <c r="BD143" s="35">
        <f t="shared" si="113"/>
        <v>0</v>
      </c>
      <c r="BE143" s="35">
        <f t="shared" si="114"/>
        <v>0</v>
      </c>
      <c r="BF143" s="35">
        <f t="shared" si="115"/>
        <v>0</v>
      </c>
      <c r="BG143" s="35">
        <f t="shared" si="116"/>
        <v>0</v>
      </c>
      <c r="BH143" s="35">
        <f t="shared" si="117"/>
        <v>0</v>
      </c>
      <c r="BI143" s="35">
        <f t="shared" si="118"/>
        <v>0</v>
      </c>
      <c r="BJ143" s="35">
        <f t="shared" si="119"/>
        <v>0</v>
      </c>
      <c r="BK143" s="35">
        <f t="shared" si="120"/>
        <v>0</v>
      </c>
      <c r="CK143" s="9"/>
      <c r="CL143" s="9"/>
      <c r="CQ143" s="9">
        <v>71.796999999999997</v>
      </c>
      <c r="CR143" s="9">
        <v>79.98</v>
      </c>
    </row>
    <row r="144" spans="1:96">
      <c r="A144" s="1">
        <v>46174</v>
      </c>
      <c r="E144" s="35"/>
      <c r="O144" s="28"/>
      <c r="U144" s="40">
        <f t="shared" ref="U144:U150" si="132">U143*1</f>
        <v>116.4282196535579</v>
      </c>
      <c r="Z144" s="9"/>
      <c r="AU144" s="77"/>
      <c r="AV144" s="77"/>
      <c r="AW144" s="77"/>
      <c r="AX144" s="77"/>
      <c r="AY144" s="77"/>
      <c r="AZ144" s="77"/>
      <c r="BA144" s="77"/>
      <c r="BB144" s="77"/>
      <c r="BD144" s="35">
        <f t="shared" si="113"/>
        <v>0</v>
      </c>
      <c r="BE144" s="35">
        <f t="shared" si="114"/>
        <v>0</v>
      </c>
      <c r="BF144" s="35">
        <f t="shared" si="115"/>
        <v>0</v>
      </c>
      <c r="BG144" s="35">
        <f t="shared" si="116"/>
        <v>0</v>
      </c>
      <c r="BH144" s="35">
        <f t="shared" si="117"/>
        <v>0</v>
      </c>
      <c r="BI144" s="35">
        <f t="shared" si="118"/>
        <v>0</v>
      </c>
      <c r="BJ144" s="35">
        <f t="shared" si="119"/>
        <v>0</v>
      </c>
      <c r="BK144" s="35">
        <f t="shared" si="120"/>
        <v>0</v>
      </c>
      <c r="CK144" s="9"/>
      <c r="CL144" s="9"/>
    </row>
    <row r="145" spans="1:90">
      <c r="A145" s="1">
        <v>46266</v>
      </c>
      <c r="E145" s="35"/>
      <c r="U145" s="40">
        <f t="shared" si="132"/>
        <v>116.4282196535579</v>
      </c>
      <c r="Z145" s="9"/>
      <c r="AU145" s="77"/>
      <c r="AV145" s="77"/>
      <c r="AW145" s="77"/>
      <c r="AX145" s="77"/>
      <c r="AY145" s="77"/>
      <c r="AZ145" s="77"/>
      <c r="BA145" s="77"/>
      <c r="BB145" s="77"/>
      <c r="BD145" s="35">
        <f t="shared" si="113"/>
        <v>0</v>
      </c>
      <c r="BE145" s="35">
        <f t="shared" si="114"/>
        <v>0</v>
      </c>
      <c r="BF145" s="35">
        <f t="shared" si="115"/>
        <v>0</v>
      </c>
      <c r="BG145" s="35">
        <f t="shared" si="116"/>
        <v>0</v>
      </c>
      <c r="BH145" s="35">
        <f t="shared" si="117"/>
        <v>0</v>
      </c>
      <c r="BI145" s="35">
        <f t="shared" si="118"/>
        <v>0</v>
      </c>
      <c r="BJ145" s="35">
        <f t="shared" si="119"/>
        <v>0</v>
      </c>
      <c r="BK145" s="35">
        <f t="shared" si="120"/>
        <v>0</v>
      </c>
      <c r="CK145" s="9"/>
      <c r="CL145" s="9"/>
    </row>
    <row r="146" spans="1:90">
      <c r="A146" s="1">
        <v>46357</v>
      </c>
      <c r="E146" s="35"/>
      <c r="O146" s="28"/>
      <c r="U146" s="40">
        <f t="shared" si="132"/>
        <v>116.4282196535579</v>
      </c>
      <c r="Z146" s="9"/>
      <c r="AI146" s="9"/>
      <c r="AJ146" s="9"/>
      <c r="AK146" s="9"/>
      <c r="AL146" s="9"/>
      <c r="AU146" s="77"/>
      <c r="AV146" s="77"/>
      <c r="AW146" s="77"/>
      <c r="AX146" s="77"/>
      <c r="AY146" s="77"/>
      <c r="AZ146" s="77"/>
      <c r="BA146" s="77"/>
      <c r="BB146" s="77"/>
      <c r="BD146" s="35">
        <f t="shared" si="113"/>
        <v>0</v>
      </c>
      <c r="BE146" s="35">
        <f t="shared" si="114"/>
        <v>0</v>
      </c>
      <c r="BF146" s="35">
        <f t="shared" si="115"/>
        <v>0</v>
      </c>
      <c r="BG146" s="35">
        <f t="shared" si="116"/>
        <v>0</v>
      </c>
      <c r="BH146" s="35">
        <f t="shared" si="117"/>
        <v>0</v>
      </c>
      <c r="BI146" s="35">
        <f t="shared" si="118"/>
        <v>0</v>
      </c>
      <c r="BJ146" s="35">
        <f t="shared" si="119"/>
        <v>0</v>
      </c>
      <c r="BK146" s="35">
        <f t="shared" si="120"/>
        <v>0</v>
      </c>
      <c r="CK146" s="9"/>
      <c r="CL146" s="9"/>
    </row>
    <row r="147" spans="1:90">
      <c r="A147" s="1">
        <v>46447</v>
      </c>
      <c r="E147" s="35"/>
      <c r="U147" s="40">
        <f t="shared" si="132"/>
        <v>116.4282196535579</v>
      </c>
      <c r="Z147" s="9"/>
      <c r="AU147" s="77"/>
      <c r="AV147" s="77"/>
      <c r="AW147" s="77"/>
      <c r="AX147" s="77"/>
      <c r="AY147" s="77"/>
      <c r="AZ147" s="77"/>
      <c r="BA147" s="77"/>
      <c r="BB147" s="77"/>
      <c r="BD147" s="35">
        <f t="shared" si="113"/>
        <v>0</v>
      </c>
      <c r="BE147" s="35">
        <f t="shared" si="114"/>
        <v>0</v>
      </c>
      <c r="BF147" s="35">
        <f t="shared" si="115"/>
        <v>0</v>
      </c>
      <c r="BG147" s="35">
        <f t="shared" si="116"/>
        <v>0</v>
      </c>
      <c r="BH147" s="35">
        <f t="shared" si="117"/>
        <v>0</v>
      </c>
      <c r="BI147" s="35">
        <f t="shared" si="118"/>
        <v>0</v>
      </c>
      <c r="BJ147" s="35">
        <f t="shared" si="119"/>
        <v>0</v>
      </c>
      <c r="BK147" s="35">
        <f t="shared" si="120"/>
        <v>0</v>
      </c>
      <c r="BR147" s="9"/>
      <c r="BS147" s="9"/>
      <c r="BT147" s="9"/>
      <c r="CK147" s="9"/>
      <c r="CL147" s="9"/>
    </row>
    <row r="148" spans="1:90">
      <c r="A148" s="1">
        <v>46539</v>
      </c>
      <c r="E148" s="35"/>
      <c r="O148" s="28"/>
      <c r="U148" s="40">
        <f t="shared" si="132"/>
        <v>116.4282196535579</v>
      </c>
      <c r="Z148" s="9"/>
      <c r="AI148" s="7"/>
      <c r="AJ148" s="7"/>
      <c r="AK148" s="7"/>
      <c r="AU148" s="77"/>
      <c r="AV148" s="77"/>
      <c r="AW148" s="77"/>
      <c r="AX148" s="77"/>
      <c r="AY148" s="77"/>
      <c r="AZ148" s="77"/>
      <c r="BA148" s="77"/>
      <c r="BB148" s="77"/>
      <c r="BD148" s="35">
        <f t="shared" si="113"/>
        <v>0</v>
      </c>
      <c r="BE148" s="35">
        <f t="shared" si="114"/>
        <v>0</v>
      </c>
      <c r="BF148" s="35">
        <f t="shared" si="115"/>
        <v>0</v>
      </c>
      <c r="BG148" s="35">
        <f t="shared" si="116"/>
        <v>0</v>
      </c>
      <c r="BH148" s="35">
        <f t="shared" si="117"/>
        <v>0</v>
      </c>
      <c r="BI148" s="35">
        <f t="shared" si="118"/>
        <v>0</v>
      </c>
      <c r="BJ148" s="35">
        <f t="shared" si="119"/>
        <v>0</v>
      </c>
      <c r="BK148" s="35">
        <f t="shared" si="120"/>
        <v>0</v>
      </c>
      <c r="BR148" s="9"/>
      <c r="BS148" s="9"/>
      <c r="BT148" s="9"/>
      <c r="CK148" s="9"/>
      <c r="CL148" s="9"/>
    </row>
    <row r="149" spans="1:90">
      <c r="A149" s="1">
        <v>46631</v>
      </c>
      <c r="E149" s="35"/>
      <c r="U149" s="40">
        <f t="shared" si="132"/>
        <v>116.4282196535579</v>
      </c>
      <c r="Z149" s="9"/>
      <c r="AU149" s="77"/>
      <c r="AV149" s="77"/>
      <c r="AW149" s="77"/>
      <c r="AX149" s="77"/>
      <c r="AY149" s="77"/>
      <c r="AZ149" s="77"/>
      <c r="BA149" s="77"/>
      <c r="BB149" s="77"/>
      <c r="BD149" s="35">
        <f t="shared" si="113"/>
        <v>0</v>
      </c>
      <c r="BE149" s="35">
        <f t="shared" si="114"/>
        <v>0</v>
      </c>
      <c r="BF149" s="35">
        <f t="shared" si="115"/>
        <v>0</v>
      </c>
      <c r="BG149" s="35">
        <f t="shared" si="116"/>
        <v>0</v>
      </c>
      <c r="BH149" s="35">
        <f t="shared" si="117"/>
        <v>0</v>
      </c>
      <c r="BI149" s="35">
        <f t="shared" si="118"/>
        <v>0</v>
      </c>
      <c r="BJ149" s="35">
        <f t="shared" si="119"/>
        <v>0</v>
      </c>
      <c r="BK149" s="35">
        <f t="shared" si="120"/>
        <v>0</v>
      </c>
      <c r="BR149" s="9"/>
      <c r="BS149" s="9"/>
      <c r="BT149" s="9"/>
      <c r="CB149" s="9"/>
      <c r="CC149" s="9"/>
      <c r="CD149" s="9"/>
      <c r="CK149" s="9"/>
      <c r="CL149" s="9"/>
    </row>
    <row r="150" spans="1:90">
      <c r="A150" s="1">
        <v>46722</v>
      </c>
      <c r="E150" s="35"/>
      <c r="O150" s="28"/>
      <c r="U150" s="40">
        <f t="shared" si="132"/>
        <v>116.4282196535579</v>
      </c>
      <c r="Z150" s="9"/>
      <c r="AU150" s="77"/>
      <c r="AV150" s="77"/>
      <c r="AW150" s="77"/>
      <c r="AX150" s="77"/>
      <c r="AY150" s="77"/>
      <c r="AZ150" s="77"/>
      <c r="BA150" s="77"/>
      <c r="BB150" s="77"/>
      <c r="BD150" s="35">
        <f t="shared" si="113"/>
        <v>0</v>
      </c>
      <c r="BE150" s="35">
        <f t="shared" si="114"/>
        <v>0</v>
      </c>
      <c r="BF150" s="35">
        <f t="shared" si="115"/>
        <v>0</v>
      </c>
      <c r="BG150" s="35">
        <f t="shared" si="116"/>
        <v>0</v>
      </c>
      <c r="BH150" s="35">
        <f t="shared" si="117"/>
        <v>0</v>
      </c>
      <c r="BI150" s="35">
        <f t="shared" si="118"/>
        <v>0</v>
      </c>
      <c r="BJ150" s="35">
        <f t="shared" si="119"/>
        <v>0</v>
      </c>
      <c r="BK150" s="35">
        <f t="shared" si="120"/>
        <v>0</v>
      </c>
      <c r="BR150" s="9"/>
      <c r="BS150" s="9"/>
      <c r="BT150" s="9"/>
      <c r="CB150" s="9"/>
      <c r="CC150" s="9"/>
      <c r="CD150" s="9"/>
      <c r="CK150" s="9"/>
      <c r="CL150" s="9"/>
    </row>
    <row r="151" spans="1:90">
      <c r="A151" s="1">
        <v>46813</v>
      </c>
      <c r="E151" s="35"/>
      <c r="Z151" s="9"/>
      <c r="BR151" s="9"/>
      <c r="BS151" s="9"/>
      <c r="BT151" s="9"/>
      <c r="CB151" s="9"/>
      <c r="CC151" s="9"/>
      <c r="CD151" s="9"/>
    </row>
    <row r="152" spans="1:90">
      <c r="A152" s="1">
        <v>46905</v>
      </c>
      <c r="E152" s="35"/>
      <c r="O152" s="28"/>
      <c r="Z152" s="9"/>
      <c r="BR152" s="9"/>
      <c r="BS152" s="9"/>
      <c r="BT152" s="9"/>
      <c r="CB152" s="9"/>
      <c r="CC152" s="9"/>
      <c r="CD152" s="9"/>
    </row>
    <row r="153" spans="1:90">
      <c r="A153" s="1">
        <v>46997</v>
      </c>
      <c r="E153" s="35"/>
      <c r="Z153" s="9"/>
      <c r="BR153" s="9"/>
      <c r="BS153" s="9"/>
      <c r="BT153" s="9"/>
      <c r="CB153" s="9"/>
      <c r="CC153" s="9"/>
      <c r="CD153" s="9"/>
    </row>
    <row r="154" spans="1:90">
      <c r="A154" s="1">
        <v>47088</v>
      </c>
      <c r="E154" s="35"/>
      <c r="Z154" s="9"/>
      <c r="AI154" s="9"/>
      <c r="AJ154" s="9"/>
      <c r="AK154" s="9"/>
      <c r="AL154" s="9"/>
      <c r="BR154" s="9"/>
      <c r="BS154" s="9"/>
      <c r="BT154" s="9"/>
      <c r="CB154" s="9"/>
      <c r="CC154" s="9"/>
      <c r="CD154" s="9"/>
    </row>
    <row r="155" spans="1:90">
      <c r="Z155" s="9"/>
      <c r="BR155" s="9"/>
      <c r="BS155" s="9"/>
      <c r="BT155" s="9"/>
      <c r="CB155" s="9"/>
      <c r="CC155" s="9"/>
      <c r="CD155" s="9"/>
    </row>
    <row r="156" spans="1:90">
      <c r="Z156" s="9"/>
      <c r="AA156" s="9"/>
      <c r="AB156" s="9"/>
      <c r="AC156" s="9"/>
      <c r="AD156" s="9"/>
      <c r="AE156" s="9"/>
      <c r="AF156" s="9"/>
      <c r="BR156" s="9"/>
      <c r="BS156" s="9"/>
      <c r="BT156" s="9"/>
      <c r="CB156" s="9"/>
      <c r="CC156" s="9"/>
      <c r="CD156" s="9"/>
    </row>
    <row r="157" spans="1:90">
      <c r="O157" s="9">
        <f>LN(O127/O123)*100</f>
        <v>4.9418009201721267</v>
      </c>
      <c r="Z157" s="9"/>
    </row>
    <row r="158" spans="1:90">
      <c r="K158" s="9"/>
      <c r="O158" s="9">
        <f t="shared" ref="O158:O171" si="133">LN(O128/O124)*100</f>
        <v>8.8438697749963016</v>
      </c>
      <c r="Z158" s="9"/>
    </row>
    <row r="159" spans="1:90">
      <c r="K159" s="9"/>
      <c r="O159" s="9">
        <f t="shared" si="133"/>
        <v>13.662698133221014</v>
      </c>
      <c r="Z159" s="9"/>
    </row>
    <row r="160" spans="1:90">
      <c r="K160" s="9"/>
      <c r="O160" s="9">
        <f t="shared" si="133"/>
        <v>7.1511072531672699</v>
      </c>
      <c r="Z160" s="9"/>
      <c r="AE160" s="9"/>
      <c r="AF160" s="9"/>
    </row>
    <row r="161" spans="11:26">
      <c r="K161" s="34"/>
      <c r="O161" s="9">
        <f t="shared" si="133"/>
        <v>5.5241200343797789</v>
      </c>
      <c r="Z161" s="9"/>
    </row>
    <row r="162" spans="11:26">
      <c r="K162" s="34"/>
      <c r="O162" s="9">
        <f t="shared" si="133"/>
        <v>2.6333026943873268</v>
      </c>
      <c r="Z162" s="9"/>
    </row>
    <row r="163" spans="11:26">
      <c r="K163" s="34"/>
      <c r="O163" s="9">
        <f t="shared" si="133"/>
        <v>3.0421070224678735</v>
      </c>
      <c r="Z163" s="9"/>
    </row>
    <row r="164" spans="11:26">
      <c r="K164" s="34"/>
      <c r="O164" s="9">
        <f t="shared" si="133"/>
        <v>2.7961511032625226</v>
      </c>
      <c r="Z164" s="9"/>
    </row>
    <row r="165" spans="11:26">
      <c r="K165" s="34"/>
      <c r="O165" s="9">
        <f t="shared" si="133"/>
        <v>4.0909196877273839</v>
      </c>
      <c r="Z165" s="9"/>
    </row>
    <row r="166" spans="11:26">
      <c r="O166" s="9">
        <f t="shared" si="133"/>
        <v>5.7345206153802124</v>
      </c>
      <c r="Z166" s="9"/>
    </row>
    <row r="167" spans="11:26">
      <c r="O167" s="9">
        <f t="shared" si="133"/>
        <v>5.2716694232670918</v>
      </c>
      <c r="Z167" s="9"/>
    </row>
    <row r="168" spans="11:26">
      <c r="O168" s="9">
        <f t="shared" si="133"/>
        <v>4.8173250420125813</v>
      </c>
      <c r="Z168" s="9"/>
    </row>
    <row r="169" spans="11:26">
      <c r="O169" s="9">
        <f t="shared" si="133"/>
        <v>4.313637880357212</v>
      </c>
      <c r="Z169" s="9"/>
    </row>
    <row r="170" spans="11:26">
      <c r="O170" s="9">
        <f t="shared" si="133"/>
        <v>4.323675732315067</v>
      </c>
      <c r="Z170" s="9"/>
    </row>
    <row r="171" spans="11:26">
      <c r="O171" s="9">
        <f t="shared" si="133"/>
        <v>5.2943089625045925</v>
      </c>
      <c r="Z171" s="9"/>
    </row>
    <row r="172" spans="11:26">
      <c r="O172" s="9"/>
      <c r="Z172" s="9"/>
    </row>
    <row r="173" spans="11:26">
      <c r="O173" s="9"/>
      <c r="Z173" s="9"/>
    </row>
    <row r="174" spans="11:26">
      <c r="O174" s="9"/>
      <c r="Z174" s="9"/>
    </row>
    <row r="175" spans="11:26">
      <c r="O175" s="9"/>
      <c r="Z175" s="9"/>
    </row>
    <row r="176" spans="11:26">
      <c r="O176" s="9"/>
      <c r="Z176" s="9"/>
    </row>
    <row r="177" spans="26:26">
      <c r="Z177" s="9"/>
    </row>
    <row r="178" spans="26:26">
      <c r="Z178" s="9"/>
    </row>
    <row r="179" spans="26:26">
      <c r="Z179" s="9"/>
    </row>
    <row r="180" spans="26:26">
      <c r="Z180" s="9"/>
    </row>
    <row r="181" spans="26:26">
      <c r="Z181" s="9"/>
    </row>
    <row r="182" spans="26:26">
      <c r="Z182" s="9"/>
    </row>
    <row r="183" spans="26:26">
      <c r="Z183" s="9"/>
    </row>
    <row r="184" spans="26:26">
      <c r="Z184" s="9"/>
    </row>
    <row r="185" spans="26:26">
      <c r="Z185" s="9"/>
    </row>
    <row r="186" spans="26:26">
      <c r="Z186" s="9"/>
    </row>
    <row r="187" spans="26:26">
      <c r="Z187" s="9"/>
    </row>
    <row r="188" spans="26:26">
      <c r="Z188" s="9"/>
    </row>
    <row r="189" spans="26:26">
      <c r="Z189" s="9"/>
    </row>
    <row r="190" spans="26:26">
      <c r="Z190" s="9"/>
    </row>
    <row r="191" spans="26:26">
      <c r="Z191" s="9"/>
    </row>
    <row r="192" spans="26:26">
      <c r="Z192" s="9"/>
    </row>
    <row r="193" spans="26:26">
      <c r="Z193" s="9"/>
    </row>
    <row r="194" spans="26:26">
      <c r="Z194" s="9"/>
    </row>
    <row r="195" spans="26:26">
      <c r="Z195" s="9"/>
    </row>
    <row r="196" spans="26:26">
      <c r="Z196" s="9"/>
    </row>
    <row r="197" spans="26:26">
      <c r="Z197" s="9"/>
    </row>
    <row r="198" spans="26:26">
      <c r="Z198" s="9"/>
    </row>
    <row r="199" spans="26:26">
      <c r="Z199" s="9"/>
    </row>
    <row r="200" spans="26:26">
      <c r="Z200" s="9"/>
    </row>
    <row r="201" spans="26:26">
      <c r="Z201" s="9"/>
    </row>
    <row r="202" spans="26:26">
      <c r="Z202" s="9"/>
    </row>
    <row r="203" spans="26:26">
      <c r="Z203" s="9"/>
    </row>
    <row r="204" spans="26:26">
      <c r="Z204" s="9"/>
    </row>
    <row r="205" spans="26:26">
      <c r="Z205" s="9"/>
    </row>
    <row r="206" spans="26:26">
      <c r="Z206" s="9"/>
    </row>
    <row r="207" spans="26:26">
      <c r="Z207" s="9"/>
    </row>
    <row r="208" spans="26:26">
      <c r="Z208" s="9"/>
    </row>
    <row r="209" spans="26:26">
      <c r="Z209" s="9"/>
    </row>
    <row r="210" spans="26:26">
      <c r="Z210" s="9"/>
    </row>
    <row r="211" spans="26:26">
      <c r="Z211" s="9"/>
    </row>
    <row r="212" spans="26:26">
      <c r="Z212" s="9"/>
    </row>
    <row r="213" spans="26:26">
      <c r="Z213" s="9"/>
    </row>
    <row r="214" spans="26:26">
      <c r="Z214" s="9"/>
    </row>
    <row r="215" spans="26:26">
      <c r="Z215" s="9"/>
    </row>
    <row r="216" spans="26:26">
      <c r="Z216" s="9"/>
    </row>
    <row r="217" spans="26:26">
      <c r="Z217" s="9"/>
    </row>
    <row r="218" spans="26:26">
      <c r="Z218" s="9"/>
    </row>
    <row r="219" spans="26:26">
      <c r="Z219" s="9"/>
    </row>
    <row r="220" spans="26:26">
      <c r="Z220" s="9"/>
    </row>
    <row r="221" spans="26:26">
      <c r="Z221" s="9"/>
    </row>
    <row r="222" spans="26:26">
      <c r="Z222" s="9"/>
    </row>
    <row r="223" spans="26:26">
      <c r="Z223" s="9"/>
    </row>
    <row r="224" spans="26:26">
      <c r="Z224" s="9"/>
    </row>
    <row r="225" spans="26:26">
      <c r="Z225" s="9"/>
    </row>
    <row r="226" spans="26:26">
      <c r="Z226" s="9"/>
    </row>
    <row r="227" spans="26:26">
      <c r="Z227" s="9"/>
    </row>
    <row r="228" spans="26:26">
      <c r="Z228" s="9"/>
    </row>
    <row r="229" spans="26:26">
      <c r="Z229" s="9"/>
    </row>
    <row r="230" spans="26:26">
      <c r="Z230" s="9"/>
    </row>
    <row r="231" spans="26:26">
      <c r="Z231" s="9"/>
    </row>
    <row r="232" spans="26:26">
      <c r="Z232" s="9"/>
    </row>
    <row r="233" spans="26:26">
      <c r="Z233" s="9"/>
    </row>
    <row r="234" spans="26:26">
      <c r="Z234" s="9"/>
    </row>
    <row r="235" spans="26:26">
      <c r="Z235" s="9"/>
    </row>
    <row r="236" spans="26:26">
      <c r="Z236" s="9"/>
    </row>
    <row r="237" spans="26:26">
      <c r="Z237" s="9"/>
    </row>
    <row r="238" spans="26:26">
      <c r="Z238" s="9"/>
    </row>
    <row r="239" spans="26:26">
      <c r="Z239" s="9"/>
    </row>
    <row r="240" spans="26:26">
      <c r="Z240" s="9"/>
    </row>
    <row r="241" spans="26:26">
      <c r="Z241" s="9"/>
    </row>
    <row r="242" spans="26:26">
      <c r="Z242" s="9"/>
    </row>
    <row r="243" spans="26:26">
      <c r="Z243" s="9"/>
    </row>
    <row r="244" spans="26:26">
      <c r="Z244" s="9"/>
    </row>
    <row r="245" spans="26:26">
      <c r="Z245" s="9"/>
    </row>
    <row r="246" spans="26:26">
      <c r="Z246" s="9"/>
    </row>
    <row r="247" spans="26:26">
      <c r="Z247" s="9"/>
    </row>
    <row r="248" spans="26:26">
      <c r="Z248" s="9"/>
    </row>
    <row r="249" spans="26:26">
      <c r="Z249" s="9"/>
    </row>
    <row r="250" spans="26:26">
      <c r="Z250" s="9"/>
    </row>
    <row r="251" spans="26:26">
      <c r="Z251" s="9"/>
    </row>
    <row r="252" spans="26:26">
      <c r="Z252" s="9"/>
    </row>
    <row r="253" spans="26:26">
      <c r="Z253" s="9"/>
    </row>
    <row r="254" spans="26:26">
      <c r="Z254" s="9"/>
    </row>
    <row r="255" spans="26:26">
      <c r="Z255" s="9"/>
    </row>
    <row r="256" spans="26:26">
      <c r="Z256" s="9"/>
    </row>
    <row r="257" spans="26:26">
      <c r="Z257" s="9"/>
    </row>
    <row r="258" spans="26:26">
      <c r="Z258" s="9"/>
    </row>
    <row r="259" spans="26:26">
      <c r="Z259" s="9"/>
    </row>
    <row r="260" spans="26:26">
      <c r="Z260" s="9"/>
    </row>
    <row r="261" spans="26:26">
      <c r="Z261" s="9"/>
    </row>
    <row r="262" spans="26:26">
      <c r="Z262" s="9"/>
    </row>
    <row r="263" spans="26:26">
      <c r="Z263" s="9"/>
    </row>
    <row r="264" spans="26:26">
      <c r="Z264" s="9"/>
    </row>
    <row r="265" spans="26:26">
      <c r="Z265" s="9"/>
    </row>
    <row r="266" spans="26:26">
      <c r="Z266" s="9"/>
    </row>
    <row r="267" spans="26:26">
      <c r="Z267" s="9"/>
    </row>
    <row r="268" spans="26:26">
      <c r="Z268" s="9"/>
    </row>
    <row r="269" spans="26:26">
      <c r="Z269" s="9"/>
    </row>
    <row r="270" spans="26:26">
      <c r="Z270" s="9"/>
    </row>
    <row r="271" spans="26:26">
      <c r="Z271" s="9"/>
    </row>
    <row r="272" spans="26:26">
      <c r="Z272" s="9"/>
    </row>
    <row r="273" spans="26:26">
      <c r="Z273" s="9"/>
    </row>
    <row r="274" spans="26:26">
      <c r="Z274" s="9"/>
    </row>
    <row r="275" spans="26:26">
      <c r="Z275" s="9"/>
    </row>
    <row r="276" spans="26:26">
      <c r="Z276" s="9"/>
    </row>
    <row r="277" spans="26:26">
      <c r="Z277" s="9"/>
    </row>
    <row r="278" spans="26:26">
      <c r="Z278" s="9"/>
    </row>
    <row r="279" spans="26:26">
      <c r="Z279" s="9"/>
    </row>
    <row r="280" spans="26:26">
      <c r="Z280" s="9"/>
    </row>
    <row r="281" spans="26:26">
      <c r="Z281" s="9"/>
    </row>
    <row r="282" spans="26:26">
      <c r="Z282" s="9"/>
    </row>
    <row r="283" spans="26:26">
      <c r="Z283" s="9"/>
    </row>
    <row r="284" spans="26:26">
      <c r="Z284" s="9"/>
    </row>
    <row r="285" spans="26:26">
      <c r="Z285" s="9"/>
    </row>
    <row r="286" spans="26:26">
      <c r="Z286" s="9"/>
    </row>
    <row r="287" spans="26:26">
      <c r="Z287" s="9"/>
    </row>
    <row r="288" spans="26:26">
      <c r="Z288" s="9"/>
    </row>
    <row r="289" spans="26:26">
      <c r="Z289" s="9"/>
    </row>
    <row r="290" spans="26:26">
      <c r="Z290" s="9"/>
    </row>
    <row r="291" spans="26:26">
      <c r="Z291" s="9"/>
    </row>
    <row r="292" spans="26:26">
      <c r="Z292" s="9"/>
    </row>
    <row r="293" spans="26:26">
      <c r="Z293" s="9"/>
    </row>
    <row r="294" spans="26:26">
      <c r="Z294" s="9"/>
    </row>
    <row r="295" spans="26:26">
      <c r="Z295" s="9"/>
    </row>
    <row r="296" spans="26:26">
      <c r="Z296" s="9"/>
    </row>
    <row r="297" spans="26:26">
      <c r="Z297" s="9"/>
    </row>
    <row r="298" spans="26:26">
      <c r="Z298" s="9"/>
    </row>
    <row r="299" spans="26:26">
      <c r="Z299" s="9"/>
    </row>
    <row r="300" spans="26:26">
      <c r="Z300" s="9"/>
    </row>
    <row r="301" spans="26:26">
      <c r="Z301" s="9"/>
    </row>
    <row r="302" spans="26:26">
      <c r="Z302" s="9"/>
    </row>
    <row r="303" spans="26:26">
      <c r="Z303" s="9"/>
    </row>
    <row r="304" spans="26:26">
      <c r="Z304" s="9"/>
    </row>
    <row r="305" spans="26:26">
      <c r="Z305" s="9"/>
    </row>
    <row r="306" spans="26:26">
      <c r="Z306" s="9"/>
    </row>
    <row r="307" spans="26:26">
      <c r="Z307" s="9"/>
    </row>
    <row r="308" spans="26:26">
      <c r="Z308" s="9"/>
    </row>
    <row r="309" spans="26:26">
      <c r="Z309" s="9"/>
    </row>
    <row r="310" spans="26:26">
      <c r="Z310" s="9"/>
    </row>
    <row r="311" spans="26:26">
      <c r="Z311" s="9"/>
    </row>
    <row r="312" spans="26:26">
      <c r="Z312" s="9"/>
    </row>
    <row r="313" spans="26:26">
      <c r="Z313" s="9"/>
    </row>
    <row r="314" spans="26:26">
      <c r="Z314" s="9"/>
    </row>
    <row r="315" spans="26:26">
      <c r="Z315" s="9"/>
    </row>
    <row r="316" spans="26:26">
      <c r="Z316" s="9"/>
    </row>
    <row r="317" spans="26:26">
      <c r="Z317" s="9"/>
    </row>
    <row r="318" spans="26:26">
      <c r="Z318" s="9"/>
    </row>
    <row r="319" spans="26:26">
      <c r="Z319" s="9"/>
    </row>
    <row r="320" spans="26:26">
      <c r="Z320" s="9"/>
    </row>
    <row r="321" spans="26:26">
      <c r="Z321" s="9"/>
    </row>
    <row r="322" spans="26:26">
      <c r="Z322" s="9"/>
    </row>
    <row r="323" spans="26:26">
      <c r="Z323" s="9"/>
    </row>
    <row r="324" spans="26:26">
      <c r="Z324" s="9"/>
    </row>
    <row r="325" spans="26:26">
      <c r="Z325" s="9"/>
    </row>
    <row r="326" spans="26:26">
      <c r="Z326" s="9"/>
    </row>
    <row r="327" spans="26:26">
      <c r="Z327" s="9"/>
    </row>
    <row r="328" spans="26:26">
      <c r="Z328" s="9"/>
    </row>
    <row r="329" spans="26:26">
      <c r="Z329" s="9"/>
    </row>
    <row r="330" spans="26:26">
      <c r="Z330" s="9"/>
    </row>
    <row r="331" spans="26:26">
      <c r="Z331" s="9"/>
    </row>
    <row r="332" spans="26:26">
      <c r="Z332" s="9"/>
    </row>
    <row r="333" spans="26:26">
      <c r="Z333" s="9"/>
    </row>
    <row r="334" spans="26:26">
      <c r="Z334" s="9"/>
    </row>
    <row r="335" spans="26:26">
      <c r="Z335" s="9"/>
    </row>
    <row r="336" spans="26:26">
      <c r="Z336" s="9"/>
    </row>
    <row r="337" spans="26:26">
      <c r="Z337" s="9"/>
    </row>
    <row r="338" spans="26:26">
      <c r="Z338" s="9"/>
    </row>
    <row r="339" spans="26:26">
      <c r="Z339" s="9"/>
    </row>
    <row r="340" spans="26:26">
      <c r="Z340" s="9"/>
    </row>
    <row r="341" spans="26:26">
      <c r="Z341" s="9"/>
    </row>
    <row r="342" spans="26:26">
      <c r="Z342" s="9"/>
    </row>
    <row r="343" spans="26:26">
      <c r="Z343" s="9"/>
    </row>
    <row r="344" spans="26:26">
      <c r="Z344" s="9"/>
    </row>
    <row r="345" spans="26:26">
      <c r="Z345" s="9"/>
    </row>
    <row r="346" spans="26:26">
      <c r="Z346" s="9"/>
    </row>
    <row r="347" spans="26:26">
      <c r="Z347" s="9"/>
    </row>
    <row r="348" spans="26:26">
      <c r="Z348" s="9"/>
    </row>
    <row r="349" spans="26:26">
      <c r="Z349" s="9"/>
    </row>
    <row r="350" spans="26:26">
      <c r="Z350" s="9"/>
    </row>
    <row r="351" spans="26:26">
      <c r="Z351" s="9"/>
    </row>
    <row r="352" spans="26:26">
      <c r="Z352" s="9"/>
    </row>
    <row r="353" spans="26:26">
      <c r="Z353" s="9"/>
    </row>
    <row r="354" spans="26:26">
      <c r="Z354" s="9"/>
    </row>
    <row r="355" spans="26:26">
      <c r="Z355" s="9"/>
    </row>
    <row r="356" spans="26:26">
      <c r="Z356" s="9"/>
    </row>
    <row r="357" spans="26:26">
      <c r="Z357" s="9"/>
    </row>
    <row r="358" spans="26:26">
      <c r="Z358" s="9"/>
    </row>
    <row r="359" spans="26:26">
      <c r="Z359" s="9"/>
    </row>
    <row r="360" spans="26:26">
      <c r="Z360" s="9"/>
    </row>
    <row r="361" spans="26:26">
      <c r="Z361" s="9"/>
    </row>
    <row r="362" spans="26:26">
      <c r="Z362" s="9"/>
    </row>
    <row r="363" spans="26:26">
      <c r="Z363" s="9"/>
    </row>
    <row r="364" spans="26:26">
      <c r="Z364" s="9"/>
    </row>
    <row r="365" spans="26:26">
      <c r="Z365" s="9"/>
    </row>
    <row r="366" spans="26:26">
      <c r="Z366" s="9"/>
    </row>
    <row r="367" spans="26:26">
      <c r="Z367" s="9"/>
    </row>
    <row r="368" spans="26:26">
      <c r="Z368" s="9"/>
    </row>
    <row r="369" spans="26:26">
      <c r="Z369" s="9"/>
    </row>
    <row r="370" spans="26:26">
      <c r="Z370" s="9"/>
    </row>
    <row r="371" spans="26:26">
      <c r="Z371" s="9"/>
    </row>
    <row r="372" spans="26:26">
      <c r="Z372" s="9"/>
    </row>
    <row r="373" spans="26:26">
      <c r="Z373" s="9"/>
    </row>
    <row r="374" spans="26:26">
      <c r="Z374" s="9"/>
    </row>
    <row r="375" spans="26:26">
      <c r="Z375" s="9"/>
    </row>
    <row r="376" spans="26:26">
      <c r="Z376" s="9"/>
    </row>
    <row r="377" spans="26:26">
      <c r="Z377" s="9"/>
    </row>
    <row r="378" spans="26:26">
      <c r="Z378" s="9"/>
    </row>
    <row r="379" spans="26:26">
      <c r="Z379" s="9"/>
    </row>
    <row r="380" spans="26:26">
      <c r="Z380" s="9"/>
    </row>
    <row r="381" spans="26:26">
      <c r="Z381" s="9"/>
    </row>
    <row r="382" spans="26:26">
      <c r="Z382" s="9"/>
    </row>
    <row r="383" spans="26:26">
      <c r="Z383" s="9"/>
    </row>
    <row r="384" spans="26:26">
      <c r="Z384" s="9"/>
    </row>
    <row r="385" spans="26:26">
      <c r="Z385" s="9"/>
    </row>
    <row r="386" spans="26:26">
      <c r="Z386" s="9"/>
    </row>
    <row r="387" spans="26:26">
      <c r="Z387" s="9"/>
    </row>
    <row r="388" spans="26:26">
      <c r="Z388" s="9"/>
    </row>
    <row r="389" spans="26:26">
      <c r="Z389" s="9"/>
    </row>
    <row r="390" spans="26:26">
      <c r="Z390" s="9"/>
    </row>
    <row r="391" spans="26:26">
      <c r="Z391" s="9"/>
    </row>
    <row r="392" spans="26:26">
      <c r="Z392" s="9"/>
    </row>
    <row r="393" spans="26:26">
      <c r="Z393" s="9"/>
    </row>
    <row r="394" spans="26:26">
      <c r="Z394" s="9"/>
    </row>
    <row r="395" spans="26:26">
      <c r="Z395" s="9"/>
    </row>
    <row r="396" spans="26:26">
      <c r="Z396" s="9"/>
    </row>
    <row r="397" spans="26:26">
      <c r="Z397" s="9"/>
    </row>
    <row r="398" spans="26:26">
      <c r="Z398" s="9"/>
    </row>
    <row r="399" spans="26:26">
      <c r="Z399" s="9"/>
    </row>
    <row r="400" spans="26:26">
      <c r="Z400" s="9"/>
    </row>
    <row r="401" spans="26:26">
      <c r="Z401" s="9"/>
    </row>
    <row r="402" spans="26:26">
      <c r="Z402" s="9"/>
    </row>
    <row r="403" spans="26:26">
      <c r="Z403" s="9"/>
    </row>
    <row r="404" spans="26:26">
      <c r="Z404" s="9"/>
    </row>
    <row r="405" spans="26:26">
      <c r="Z405" s="9"/>
    </row>
    <row r="406" spans="26:26">
      <c r="Z406" s="9"/>
    </row>
    <row r="407" spans="26:26">
      <c r="Z407" s="9"/>
    </row>
    <row r="408" spans="26:26">
      <c r="Z408" s="9"/>
    </row>
    <row r="409" spans="26:26">
      <c r="Z409" s="9"/>
    </row>
    <row r="410" spans="26:26">
      <c r="Z410" s="9"/>
    </row>
    <row r="411" spans="26:26">
      <c r="Z411" s="9"/>
    </row>
    <row r="412" spans="26:26">
      <c r="Z412" s="9"/>
    </row>
    <row r="413" spans="26:26">
      <c r="Z413" s="9"/>
    </row>
    <row r="414" spans="26:26">
      <c r="Z414" s="9"/>
    </row>
    <row r="415" spans="26:26">
      <c r="Z415" s="9"/>
    </row>
    <row r="416" spans="26:26">
      <c r="Z416" s="9"/>
    </row>
    <row r="417" spans="26:26">
      <c r="Z417" s="9"/>
    </row>
    <row r="418" spans="26:26">
      <c r="Z418" s="9"/>
    </row>
    <row r="419" spans="26:26">
      <c r="Z419" s="9"/>
    </row>
  </sheetData>
  <mergeCells count="9">
    <mergeCell ref="CK1:CL1"/>
    <mergeCell ref="BZ1:CI1"/>
    <mergeCell ref="B1:H1"/>
    <mergeCell ref="I1:O1"/>
    <mergeCell ref="P1:U1"/>
    <mergeCell ref="AU1:BB1"/>
    <mergeCell ref="BD1:BK1"/>
    <mergeCell ref="BP1:BY1"/>
    <mergeCell ref="BM1:BO1"/>
  </mergeCells>
  <hyperlinks>
    <hyperlink ref="CQ1" r:id="rId1" xr:uid="{A5C8D8B6-377E-42EF-BE48-29CF02FD48AE}"/>
    <hyperlink ref="CR1" r:id="rId2" display="https://fred.stlouisfed.org/series/DCOILBRENTEU" xr:uid="{53682C9B-E974-48C5-9D5E-5C42A12D5BC0}"/>
  </hyperlinks>
  <pageMargins left="0.7" right="0.7" top="0.75" bottom="0.75" header="0.3" footer="0.3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46509-3A33-424A-8606-959FB5D92CF0}">
  <dimension ref="A1:AV151"/>
  <sheetViews>
    <sheetView zoomScale="80" zoomScaleNormal="77"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V2" sqref="V2"/>
    </sheetView>
  </sheetViews>
  <sheetFormatPr defaultRowHeight="14.5"/>
  <cols>
    <col min="1" max="1" width="10.08984375" bestFit="1" customWidth="1"/>
    <col min="28" max="28" width="9.08984375" customWidth="1"/>
    <col min="29" max="29" width="12.26953125" bestFit="1" customWidth="1"/>
    <col min="30" max="30" width="12.26953125" customWidth="1"/>
  </cols>
  <sheetData>
    <row r="1" spans="1:48" s="14" customFormat="1" ht="65">
      <c r="B1" s="13" t="s">
        <v>10</v>
      </c>
      <c r="C1" s="13" t="s">
        <v>3</v>
      </c>
      <c r="D1" s="13" t="s">
        <v>203</v>
      </c>
      <c r="E1" s="13" t="s">
        <v>184</v>
      </c>
      <c r="F1" s="13" t="s">
        <v>4</v>
      </c>
      <c r="G1" s="13" t="s">
        <v>5</v>
      </c>
      <c r="H1" s="13" t="s">
        <v>114</v>
      </c>
      <c r="I1" s="13" t="s">
        <v>36</v>
      </c>
      <c r="J1" s="13" t="s">
        <v>171</v>
      </c>
      <c r="K1" s="13" t="s">
        <v>172</v>
      </c>
      <c r="L1" s="13" t="s">
        <v>180</v>
      </c>
      <c r="M1" s="13" t="s">
        <v>415</v>
      </c>
      <c r="N1" s="13" t="s">
        <v>183</v>
      </c>
      <c r="O1" s="13" t="s">
        <v>182</v>
      </c>
      <c r="P1" s="13" t="s">
        <v>181</v>
      </c>
      <c r="Q1" s="13" t="s">
        <v>178</v>
      </c>
      <c r="R1" s="13" t="s">
        <v>179</v>
      </c>
      <c r="S1" s="13" t="s">
        <v>8</v>
      </c>
      <c r="T1" s="13" t="s">
        <v>7</v>
      </c>
      <c r="U1" s="13" t="s">
        <v>359</v>
      </c>
      <c r="V1" s="13" t="s">
        <v>37</v>
      </c>
      <c r="W1" s="13" t="s">
        <v>38</v>
      </c>
      <c r="X1" s="13" t="s">
        <v>39</v>
      </c>
      <c r="Y1" s="13" t="s">
        <v>11</v>
      </c>
      <c r="Z1" s="13" t="s">
        <v>436</v>
      </c>
      <c r="AA1" s="13" t="s">
        <v>193</v>
      </c>
      <c r="AB1" s="67">
        <f>AVERAGE(AB42:AB137)</f>
        <v>-0.12575287421595141</v>
      </c>
      <c r="AC1" s="13" t="s">
        <v>373</v>
      </c>
      <c r="AD1" s="67">
        <f>AVERAGE(AD42:AD137)</f>
        <v>-1.6237011735142914E-15</v>
      </c>
      <c r="AE1" s="13" t="s">
        <v>41</v>
      </c>
      <c r="AF1" s="13" t="s">
        <v>42</v>
      </c>
      <c r="AG1" s="13" t="s">
        <v>9</v>
      </c>
      <c r="AH1" s="13" t="s">
        <v>43</v>
      </c>
      <c r="AI1" s="13" t="s">
        <v>44</v>
      </c>
      <c r="AJ1" s="13" t="s">
        <v>45</v>
      </c>
      <c r="AK1" s="13" t="s">
        <v>434</v>
      </c>
      <c r="AL1" s="13" t="s">
        <v>205</v>
      </c>
      <c r="AM1" s="13" t="s">
        <v>204</v>
      </c>
      <c r="AN1" s="13" t="s">
        <v>135</v>
      </c>
      <c r="AO1" s="13" t="s">
        <v>133</v>
      </c>
      <c r="AP1" s="13" t="s">
        <v>134</v>
      </c>
      <c r="AQ1" s="13" t="s">
        <v>122</v>
      </c>
      <c r="AR1" s="13" t="s">
        <v>117</v>
      </c>
      <c r="AS1" s="13" t="s">
        <v>46</v>
      </c>
      <c r="AT1" s="13" t="s">
        <v>132</v>
      </c>
      <c r="AU1" s="13" t="s">
        <v>136</v>
      </c>
      <c r="AV1" s="13" t="s">
        <v>206</v>
      </c>
    </row>
    <row r="2" spans="1:48">
      <c r="A2" s="38" t="s">
        <v>214</v>
      </c>
      <c r="B2" s="5">
        <f>DATA!O3</f>
        <v>74513</v>
      </c>
      <c r="C2" s="5">
        <f>DATA!I3</f>
        <v>40020</v>
      </c>
      <c r="D2" s="5">
        <f>DATA!J3</f>
        <v>6650</v>
      </c>
      <c r="E2" s="5">
        <f>DATA!K3</f>
        <v>22298.502687539025</v>
      </c>
      <c r="F2" s="5">
        <f>DATA!M3</f>
        <v>43385.471928478029</v>
      </c>
      <c r="G2" s="5">
        <f>DATA!N3</f>
        <v>39647.989941921747</v>
      </c>
      <c r="H2" s="5">
        <f>DATA!W3</f>
        <v>1974.8527457088921</v>
      </c>
      <c r="I2" s="5">
        <f>DATA!X3</f>
        <v>4844.7117906063604</v>
      </c>
      <c r="J2" s="5">
        <f>DATA!BI3</f>
        <v>8119.9005698845713</v>
      </c>
      <c r="K2" s="5">
        <f>DATA!BJ3</f>
        <v>1679.8395556182465</v>
      </c>
      <c r="L2" s="5">
        <f>DATA!BG3</f>
        <v>1453.8689045893709</v>
      </c>
      <c r="M2" s="5">
        <f>DATA!BH3</f>
        <v>2081.9970193084332</v>
      </c>
      <c r="N2" s="5">
        <f>O2+R2</f>
        <v>16132.501054765093</v>
      </c>
      <c r="O2" s="5">
        <f>P2+Q2</f>
        <v>13124.952686153327</v>
      </c>
      <c r="P2" s="5">
        <f>DATA!BD3</f>
        <v>3341.4258233895916</v>
      </c>
      <c r="Q2" s="5">
        <f>DATA!BE3</f>
        <v>9783.5268627637342</v>
      </c>
      <c r="R2" s="5">
        <f>DATA!BF3</f>
        <v>3007.548368611765</v>
      </c>
      <c r="S2" s="9">
        <v>58.429370584894968</v>
      </c>
      <c r="T2" s="9">
        <f>DATA!AG3</f>
        <v>67.076243155004903</v>
      </c>
      <c r="U2" s="9">
        <f>DATA!AH3</f>
        <v>23.841880304455216</v>
      </c>
      <c r="V2" s="9">
        <f>DATA!AD3</f>
        <v>69.585185185185196</v>
      </c>
      <c r="W2" s="9">
        <f>DATA!S3</f>
        <v>52.563151323561861</v>
      </c>
      <c r="X2" s="9">
        <f>DATA!T3</f>
        <v>61.802092583739721</v>
      </c>
      <c r="Y2" s="7">
        <f>DATA!AN3</f>
        <v>6.5866666666666669</v>
      </c>
      <c r="Z2" s="7">
        <f>DATA!AR3</f>
        <v>2.7181999999999999</v>
      </c>
      <c r="AA2" s="7">
        <f>DATA!AS3</f>
        <v>138.34505568505571</v>
      </c>
      <c r="AB2" s="7"/>
      <c r="AC2" s="7">
        <f>AA2</f>
        <v>138.34505568505571</v>
      </c>
      <c r="AD2" s="7"/>
      <c r="AE2" s="9">
        <f>DATA!CK3</f>
        <v>48.625968999999998</v>
      </c>
      <c r="AF2" s="9">
        <f>DATA!CL3</f>
        <v>68.775947000000002</v>
      </c>
      <c r="AG2" s="9">
        <f>DATA!CM3</f>
        <v>84.590999999999994</v>
      </c>
      <c r="AH2" s="9">
        <f>DATA!CO3</f>
        <v>61.792999999999999</v>
      </c>
      <c r="AI2" s="7">
        <f>DATA!CN3</f>
        <v>6.43</v>
      </c>
      <c r="AJ2" s="9"/>
      <c r="AK2" s="9">
        <f>DATA!CR3</f>
        <v>20.82</v>
      </c>
      <c r="AL2" s="5"/>
      <c r="AM2" s="5"/>
      <c r="AN2" s="5"/>
      <c r="AO2" s="5"/>
      <c r="AP2" s="5"/>
      <c r="AQ2" s="5"/>
      <c r="AR2" s="5"/>
      <c r="AS2" s="5"/>
      <c r="AT2" s="5"/>
      <c r="AU2" s="5"/>
      <c r="AV2" s="7">
        <f>DATA!AQ3</f>
        <v>2.5133333333333328</v>
      </c>
    </row>
    <row r="3" spans="1:48">
      <c r="A3" t="s">
        <v>215</v>
      </c>
      <c r="B3" s="5">
        <f>DATA!O4</f>
        <v>74696</v>
      </c>
      <c r="C3" s="5">
        <f>DATA!I4</f>
        <v>33768</v>
      </c>
      <c r="D3" s="5">
        <f>DATA!J4</f>
        <v>7088</v>
      </c>
      <c r="E3" s="5">
        <f>DATA!K4</f>
        <v>21428.749625592249</v>
      </c>
      <c r="F3" s="5">
        <f>DATA!M4</f>
        <v>43069.235655715565</v>
      </c>
      <c r="G3" s="5">
        <f>DATA!N4</f>
        <v>40861.222894610997</v>
      </c>
      <c r="H3" s="5">
        <f>DATA!W4</f>
        <v>1994.2183768013149</v>
      </c>
      <c r="I3" s="5">
        <f>DATA!X4</f>
        <v>4744.3815404572997</v>
      </c>
      <c r="J3" s="5">
        <f>DATA!BI4</f>
        <v>7851.5941397358847</v>
      </c>
      <c r="K3" s="5">
        <f>DATA!BJ4</f>
        <v>2333.1716694378288</v>
      </c>
      <c r="L3" s="5">
        <f>DATA!BG4</f>
        <v>992.87109414673489</v>
      </c>
      <c r="M3" s="5">
        <f>DATA!BH4</f>
        <v>3990.7721453209783</v>
      </c>
      <c r="N3" s="5">
        <f t="shared" ref="N3:N66" si="0">O3+R3</f>
        <v>16831.89926626845</v>
      </c>
      <c r="O3" s="5">
        <f t="shared" ref="O3:O66" si="1">P3+Q3</f>
        <v>13486.934777011127</v>
      </c>
      <c r="P3" s="5">
        <f>DATA!BD4</f>
        <v>2765.2004825518538</v>
      </c>
      <c r="Q3" s="5">
        <f>DATA!BE4</f>
        <v>10721.734294459273</v>
      </c>
      <c r="R3" s="5">
        <f>DATA!BF4</f>
        <v>3344.9644892573224</v>
      </c>
      <c r="S3" s="9">
        <v>59.186542735692193</v>
      </c>
      <c r="T3" s="9">
        <f>DATA!AG4</f>
        <v>67.734365074318305</v>
      </c>
      <c r="U3" s="9">
        <f>DATA!AH4</f>
        <v>24.995253381187723</v>
      </c>
      <c r="V3" s="9">
        <f>DATA!AD4</f>
        <v>69.600000000000009</v>
      </c>
      <c r="W3" s="9">
        <f>DATA!S4</f>
        <v>53.025206801772896</v>
      </c>
      <c r="X3" s="9">
        <f>DATA!T4</f>
        <v>62.285070305542497</v>
      </c>
      <c r="Y3" s="7">
        <f>DATA!AN4</f>
        <v>6.8833333333333337</v>
      </c>
      <c r="Z3" s="7">
        <f>DATA!AR4</f>
        <v>2.7621000000000002</v>
      </c>
      <c r="AA3" s="7">
        <f>DATA!AS4</f>
        <v>141.12478632478633</v>
      </c>
      <c r="AB3" s="7">
        <f t="shared" ref="AB3:AB34" si="2">LN(AA3/AA2)*100</f>
        <v>1.9893540519570572</v>
      </c>
      <c r="AC3" s="7">
        <f t="shared" ref="AC3:AC34" si="3">EXP(LN(AA3/AA2)-$AB$1/100)*AC2</f>
        <v>141.30236643246383</v>
      </c>
      <c r="AD3" s="7">
        <f t="shared" ref="AD3:AD34" si="4">LN(AC3/AC2)*100</f>
        <v>2.1151069261730071</v>
      </c>
      <c r="AE3" s="9">
        <f>DATA!CK4</f>
        <v>50.008921000000001</v>
      </c>
      <c r="AF3" s="9">
        <f>DATA!CL4</f>
        <v>69.402570999999995</v>
      </c>
      <c r="AG3" s="9">
        <f>DATA!CM4</f>
        <v>84.114999999999995</v>
      </c>
      <c r="AH3" s="9">
        <f>DATA!CO4</f>
        <v>62.27</v>
      </c>
      <c r="AI3" s="7">
        <f>DATA!CN4</f>
        <v>5.86</v>
      </c>
      <c r="AJ3" s="9"/>
      <c r="AK3" s="9">
        <f>DATA!CR4</f>
        <v>18.87</v>
      </c>
      <c r="AL3" s="5"/>
      <c r="AM3" s="5"/>
      <c r="AN3" s="5"/>
      <c r="AO3" s="5"/>
      <c r="AP3" s="5"/>
      <c r="AQ3" s="5"/>
      <c r="AR3" s="5"/>
      <c r="AS3" s="5"/>
      <c r="AT3" s="5"/>
      <c r="AU3" s="5"/>
      <c r="AV3" s="7">
        <f>DATA!AQ4</f>
        <v>2.416666666666667</v>
      </c>
    </row>
    <row r="4" spans="1:48">
      <c r="A4" t="s">
        <v>216</v>
      </c>
      <c r="B4" s="5">
        <f>DATA!O5</f>
        <v>84432</v>
      </c>
      <c r="C4" s="5">
        <f>DATA!I5</f>
        <v>38019</v>
      </c>
      <c r="D4" s="5">
        <f>DATA!J5</f>
        <v>9128</v>
      </c>
      <c r="E4" s="5">
        <f>DATA!K5</f>
        <v>25300.960590199378</v>
      </c>
      <c r="F4" s="5">
        <f>DATA!M5</f>
        <v>50861.96452302549</v>
      </c>
      <c r="G4" s="5">
        <f>DATA!N5</f>
        <v>43952.111870649409</v>
      </c>
      <c r="H4" s="5">
        <f>DATA!W5</f>
        <v>2069.3729459732085</v>
      </c>
      <c r="I4" s="5">
        <f>DATA!X5</f>
        <v>4912.1779170528998</v>
      </c>
      <c r="J4" s="5">
        <f>DATA!BI5</f>
        <v>9174.6987971739236</v>
      </c>
      <c r="K4" s="5">
        <f>DATA!BJ5</f>
        <v>5653.4450587989359</v>
      </c>
      <c r="L4" s="5">
        <f>DATA!BG5</f>
        <v>1277.1619248304662</v>
      </c>
      <c r="M4" s="5">
        <f>DATA!BH5</f>
        <v>3029.532588299659</v>
      </c>
      <c r="N4" s="5">
        <f t="shared" si="0"/>
        <v>16459.628115824344</v>
      </c>
      <c r="O4" s="5">
        <f t="shared" si="1"/>
        <v>13798.195768486556</v>
      </c>
      <c r="P4" s="5">
        <f>DATA!BD5</f>
        <v>3209.0969761201422</v>
      </c>
      <c r="Q4" s="5">
        <f>DATA!BE5</f>
        <v>10589.098792366414</v>
      </c>
      <c r="R4" s="5">
        <f>DATA!BF5</f>
        <v>2661.4323473377876</v>
      </c>
      <c r="S4" s="9">
        <v>59.476419764862023</v>
      </c>
      <c r="T4" s="9">
        <f>DATA!AG5</f>
        <v>68.305717595874995</v>
      </c>
      <c r="U4" s="9">
        <f>DATA!AH5</f>
        <v>24.159228440810132</v>
      </c>
      <c r="V4" s="9">
        <f>DATA!AD5</f>
        <v>69.600000000000009</v>
      </c>
      <c r="W4" s="9">
        <f>DATA!S5</f>
        <v>53.75939998225757</v>
      </c>
      <c r="X4" s="9">
        <f>DATA!T5</f>
        <v>62.522932276047641</v>
      </c>
      <c r="Y4" s="7">
        <f>DATA!AN5</f>
        <v>7.4066666666666663</v>
      </c>
      <c r="Z4" s="7">
        <f>DATA!AR5</f>
        <v>2.7755999999999998</v>
      </c>
      <c r="AA4" s="7">
        <f>DATA!AS5</f>
        <v>140.05565915565916</v>
      </c>
      <c r="AB4" s="7">
        <f t="shared" si="2"/>
        <v>-0.76045993852193039</v>
      </c>
      <c r="AC4" s="7">
        <f t="shared" si="3"/>
        <v>140.40835052305863</v>
      </c>
      <c r="AD4" s="7">
        <f t="shared" si="4"/>
        <v>-0.63470706430598911</v>
      </c>
      <c r="AE4" s="9">
        <f>DATA!CK5</f>
        <v>51.228721</v>
      </c>
      <c r="AF4" s="9">
        <f>DATA!CL5</f>
        <v>70.132529000000005</v>
      </c>
      <c r="AG4" s="9">
        <f>DATA!CM5</f>
        <v>83.542000000000002</v>
      </c>
      <c r="AH4" s="9">
        <f>DATA!CO5</f>
        <v>62.83</v>
      </c>
      <c r="AI4" s="7">
        <f>DATA!CN5</f>
        <v>5.65</v>
      </c>
      <c r="AJ4" s="9"/>
      <c r="AK4" s="9">
        <f>DATA!CR5</f>
        <v>19.87</v>
      </c>
      <c r="AL4" s="5"/>
      <c r="AM4" s="5"/>
      <c r="AN4" s="5"/>
      <c r="AO4" s="5"/>
      <c r="AP4" s="5"/>
      <c r="AQ4" s="5"/>
      <c r="AR4" s="5"/>
      <c r="AS4" s="5"/>
      <c r="AT4" s="5"/>
      <c r="AU4" s="5"/>
      <c r="AV4" s="7">
        <f>DATA!AQ5</f>
        <v>1.8933333333333344</v>
      </c>
    </row>
    <row r="5" spans="1:48">
      <c r="A5" t="s">
        <v>217</v>
      </c>
      <c r="B5" s="5">
        <f>DATA!O6</f>
        <v>85673</v>
      </c>
      <c r="C5" s="5">
        <f>DATA!I6</f>
        <v>37877</v>
      </c>
      <c r="D5" s="5">
        <f>DATA!J6</f>
        <v>12378</v>
      </c>
      <c r="E5" s="5">
        <f>DATA!K6</f>
        <v>27787.639747683006</v>
      </c>
      <c r="F5" s="5">
        <f>DATA!M6</f>
        <v>51518.265058449208</v>
      </c>
      <c r="G5" s="5">
        <f>DATA!N6</f>
        <v>44177.837649627472</v>
      </c>
      <c r="H5" s="5">
        <f>DATA!W6</f>
        <v>2226.5044158835012</v>
      </c>
      <c r="I5" s="5">
        <f>DATA!X6</f>
        <v>4913.8759904687104</v>
      </c>
      <c r="J5" s="5">
        <f>DATA!BI6</f>
        <v>13252.185037963323</v>
      </c>
      <c r="K5" s="5">
        <f>DATA!BJ6</f>
        <v>7660.8055207308498</v>
      </c>
      <c r="L5" s="5">
        <f>DATA!BG6</f>
        <v>2054.1154866629058</v>
      </c>
      <c r="M5" s="5">
        <f>DATA!BH6</f>
        <v>5532.354116481386</v>
      </c>
      <c r="N5" s="5">
        <f t="shared" si="0"/>
        <v>21570.164017946412</v>
      </c>
      <c r="O5" s="5">
        <f t="shared" si="1"/>
        <v>13591.240478297757</v>
      </c>
      <c r="P5" s="5">
        <f>DATA!BD6</f>
        <v>2994.5291950357973</v>
      </c>
      <c r="Q5" s="5">
        <f>DATA!BE6</f>
        <v>10596.71128326196</v>
      </c>
      <c r="R5" s="5">
        <f>DATA!BF6</f>
        <v>7978.9235396486547</v>
      </c>
      <c r="S5" s="9">
        <v>59.84358138540447</v>
      </c>
      <c r="T5" s="9">
        <f>DATA!AG6</f>
        <v>68.669915427556603</v>
      </c>
      <c r="U5" s="9">
        <f>DATA!AH6</f>
        <v>24.538245216795929</v>
      </c>
      <c r="V5" s="9">
        <f>DATA!AD6</f>
        <v>69.600000000000009</v>
      </c>
      <c r="W5" s="9">
        <f>DATA!S6</f>
        <v>54.267468162734822</v>
      </c>
      <c r="X5" s="9">
        <f>DATA!T6</f>
        <v>63.565805945962531</v>
      </c>
      <c r="Y5" s="7">
        <f>DATA!AN6</f>
        <v>7.71</v>
      </c>
      <c r="Z5" s="7">
        <f>DATA!AR6</f>
        <v>2.7433999999999998</v>
      </c>
      <c r="AA5" s="7">
        <f>DATA!AS6</f>
        <v>137.59666666666666</v>
      </c>
      <c r="AB5" s="7">
        <f t="shared" si="2"/>
        <v>-1.7713208599070582</v>
      </c>
      <c r="AC5" s="7">
        <f t="shared" si="3"/>
        <v>138.11674235450377</v>
      </c>
      <c r="AD5" s="7">
        <f t="shared" si="4"/>
        <v>-1.6455679856911214</v>
      </c>
      <c r="AE5" s="9">
        <f>DATA!CK6</f>
        <v>52.115670999999999</v>
      </c>
      <c r="AF5" s="9">
        <f>DATA!CL6</f>
        <v>70.761915000000002</v>
      </c>
      <c r="AG5" s="9">
        <f>DATA!CM6</f>
        <v>83.691000000000003</v>
      </c>
      <c r="AH5" s="9">
        <f>DATA!CO6</f>
        <v>63.325000000000003</v>
      </c>
      <c r="AI5" s="7">
        <f>DATA!CN6</f>
        <v>4.82</v>
      </c>
      <c r="AJ5" s="9"/>
      <c r="AK5" s="9">
        <f>DATA!CR6</f>
        <v>20.63</v>
      </c>
      <c r="AL5" s="5"/>
      <c r="AM5" s="5"/>
      <c r="AN5" s="5"/>
      <c r="AO5" s="5"/>
      <c r="AP5" s="5"/>
      <c r="AQ5" s="5"/>
      <c r="AR5" s="5"/>
      <c r="AS5" s="5"/>
      <c r="AT5" s="5"/>
      <c r="AU5" s="5"/>
      <c r="AV5" s="7">
        <f>DATA!AQ6</f>
        <v>1.9799999999999995</v>
      </c>
    </row>
    <row r="6" spans="1:48">
      <c r="A6" t="s">
        <v>218</v>
      </c>
      <c r="B6" s="5">
        <f>DATA!O7</f>
        <v>81826</v>
      </c>
      <c r="C6" s="5">
        <f>DATA!I7</f>
        <v>42183</v>
      </c>
      <c r="D6" s="5">
        <f>DATA!J7</f>
        <v>6597</v>
      </c>
      <c r="E6" s="5">
        <f>DATA!K7</f>
        <v>25643.278090669875</v>
      </c>
      <c r="F6" s="5">
        <f>DATA!M7</f>
        <v>47408.986491695214</v>
      </c>
      <c r="G6" s="5">
        <f>DATA!N7</f>
        <v>43408.097733596107</v>
      </c>
      <c r="H6" s="5">
        <f>DATA!W7</f>
        <v>2193.9840391711123</v>
      </c>
      <c r="I6" s="5">
        <f>DATA!X7</f>
        <v>4951.0638097153496</v>
      </c>
      <c r="J6" s="5">
        <f>DATA!BI7</f>
        <v>9309.02112969476</v>
      </c>
      <c r="K6" s="5">
        <f>DATA!BJ7</f>
        <v>1666.2039928241738</v>
      </c>
      <c r="L6" s="5">
        <f>DATA!BG7</f>
        <v>1628.6935216653774</v>
      </c>
      <c r="M6" s="5">
        <f>DATA!BH7</f>
        <v>2134.7674472224589</v>
      </c>
      <c r="N6" s="5">
        <f t="shared" si="0"/>
        <v>18397.617444601234</v>
      </c>
      <c r="O6" s="5">
        <f t="shared" si="1"/>
        <v>14619.495534778718</v>
      </c>
      <c r="P6" s="5">
        <f>DATA!BD7</f>
        <v>3844.8822315522002</v>
      </c>
      <c r="Q6" s="5">
        <f>DATA!BE7</f>
        <v>10774.613303226519</v>
      </c>
      <c r="R6" s="5">
        <f>DATA!BF7</f>
        <v>3778.1219098225151</v>
      </c>
      <c r="S6" s="9">
        <v>60.951381984032508</v>
      </c>
      <c r="T6" s="9">
        <f>DATA!AG7</f>
        <v>69.678962900454593</v>
      </c>
      <c r="U6" s="9">
        <f>DATA!AH7</f>
        <v>26.04105831834417</v>
      </c>
      <c r="V6" s="9">
        <f>DATA!AD7</f>
        <v>69.600000000000009</v>
      </c>
      <c r="W6" s="9">
        <f>DATA!S7</f>
        <v>51.03643293975324</v>
      </c>
      <c r="X6" s="9">
        <f>DATA!T7</f>
        <v>59.912100233505406</v>
      </c>
      <c r="Y6" s="7">
        <f>DATA!AN7</f>
        <v>7.9300000000000006</v>
      </c>
      <c r="Z6" s="7">
        <f>DATA!AR7</f>
        <v>2.6227</v>
      </c>
      <c r="AA6" s="7">
        <f>DATA!AS7</f>
        <v>143.4768660968661</v>
      </c>
      <c r="AB6" s="7">
        <f t="shared" si="2"/>
        <v>4.1847109935500502</v>
      </c>
      <c r="AC6" s="7">
        <f t="shared" si="3"/>
        <v>144.20038940583487</v>
      </c>
      <c r="AD6" s="7">
        <f t="shared" si="4"/>
        <v>4.3104638677659981</v>
      </c>
      <c r="AE6" s="9">
        <f>DATA!CK7</f>
        <v>52.952021000000002</v>
      </c>
      <c r="AF6" s="9">
        <f>DATA!CL7</f>
        <v>71.741310999999996</v>
      </c>
      <c r="AG6" s="9">
        <f>DATA!CM7</f>
        <v>83.551000000000002</v>
      </c>
      <c r="AH6" s="9">
        <f>DATA!CO7</f>
        <v>63.808999999999997</v>
      </c>
      <c r="AI6" s="7">
        <f>DATA!CN7</f>
        <v>4.0199999999999996</v>
      </c>
      <c r="AJ6" s="9">
        <f>DATA!CP7</f>
        <v>45.563088504341799</v>
      </c>
      <c r="AK6" s="9">
        <f>DATA!CR7</f>
        <v>17.95</v>
      </c>
      <c r="AL6" s="5"/>
      <c r="AM6" s="5"/>
      <c r="AN6" s="5"/>
      <c r="AO6" s="5"/>
      <c r="AP6" s="5"/>
      <c r="AQ6" s="5"/>
      <c r="AR6" s="5"/>
      <c r="AS6" s="5"/>
      <c r="AT6" s="5"/>
      <c r="AU6" s="5"/>
      <c r="AV6" s="7">
        <f>DATA!AQ7</f>
        <v>1.9799999999999995</v>
      </c>
    </row>
    <row r="7" spans="1:48">
      <c r="A7" t="s">
        <v>215</v>
      </c>
      <c r="B7" s="5">
        <f>DATA!O8</f>
        <v>82763</v>
      </c>
      <c r="C7" s="5">
        <f>DATA!I8</f>
        <v>35487</v>
      </c>
      <c r="D7" s="5">
        <f>DATA!J8</f>
        <v>8257</v>
      </c>
      <c r="E7" s="5">
        <f>DATA!K8</f>
        <v>23871.627082909767</v>
      </c>
      <c r="F7" s="5">
        <f>DATA!M8</f>
        <v>52164.087087506596</v>
      </c>
      <c r="G7" s="5">
        <f>DATA!N8</f>
        <v>43615.35162090775</v>
      </c>
      <c r="H7" s="5">
        <f>DATA!W8</f>
        <v>2149.3003382999314</v>
      </c>
      <c r="I7" s="5">
        <f>DATA!X8</f>
        <v>4921.7585291762198</v>
      </c>
      <c r="J7" s="5">
        <f>DATA!BI8</f>
        <v>9109.5956898615059</v>
      </c>
      <c r="K7" s="5">
        <f>DATA!BJ8</f>
        <v>2270.8199901323133</v>
      </c>
      <c r="L7" s="5">
        <f>DATA!BG8</f>
        <v>1000.5129129563136</v>
      </c>
      <c r="M7" s="5">
        <f>DATA!BH8</f>
        <v>4015.1617690603771</v>
      </c>
      <c r="N7" s="5">
        <f t="shared" si="0"/>
        <v>18835.131305196675</v>
      </c>
      <c r="O7" s="5">
        <f t="shared" si="1"/>
        <v>14701.575763422648</v>
      </c>
      <c r="P7" s="5">
        <f>DATA!BD8</f>
        <v>3122.4813933165683</v>
      </c>
      <c r="Q7" s="5">
        <f>DATA!BE8</f>
        <v>11579.094370106081</v>
      </c>
      <c r="R7" s="5">
        <f>DATA!BF8</f>
        <v>4133.5555417740279</v>
      </c>
      <c r="S7" s="9">
        <v>61.899058874755269</v>
      </c>
      <c r="T7" s="9">
        <f>DATA!AG8</f>
        <v>70.352826755078496</v>
      </c>
      <c r="U7" s="9">
        <f>DATA!AH8</f>
        <v>28.083987353462341</v>
      </c>
      <c r="V7" s="9">
        <f>DATA!AD8</f>
        <v>69.600000000000009</v>
      </c>
      <c r="W7" s="9">
        <f>DATA!S8</f>
        <v>50.709580372387698</v>
      </c>
      <c r="X7" s="9">
        <f>DATA!T8</f>
        <v>59.474011988403774</v>
      </c>
      <c r="Y7" s="7">
        <f>DATA!AN8</f>
        <v>7.956666666666667</v>
      </c>
      <c r="Z7" s="7">
        <f>DATA!AR8</f>
        <v>2.5310000000000001</v>
      </c>
      <c r="AA7" s="7">
        <f>DATA!AS8</f>
        <v>149.03632737632739</v>
      </c>
      <c r="AB7" s="7">
        <f t="shared" si="2"/>
        <v>3.801627378884223</v>
      </c>
      <c r="AC7" s="7">
        <f t="shared" si="3"/>
        <v>149.97636692271186</v>
      </c>
      <c r="AD7" s="7">
        <f t="shared" si="4"/>
        <v>3.9273802531001714</v>
      </c>
      <c r="AE7" s="9">
        <f>DATA!CK8</f>
        <v>53.652745000000003</v>
      </c>
      <c r="AF7" s="9">
        <f>DATA!CL8</f>
        <v>72.670181999999997</v>
      </c>
      <c r="AG7" s="9">
        <f>DATA!CM8</f>
        <v>83.628</v>
      </c>
      <c r="AH7" s="9">
        <f>DATA!CO8</f>
        <v>64.260000000000005</v>
      </c>
      <c r="AI7" s="7">
        <f>DATA!CN8</f>
        <v>3.77</v>
      </c>
      <c r="AJ7" s="9">
        <f>DATA!CP8</f>
        <v>47.754751508910601</v>
      </c>
      <c r="AK7" s="9">
        <f>DATA!CR8</f>
        <v>20.010000000000002</v>
      </c>
      <c r="AL7" s="5"/>
      <c r="AM7" s="5"/>
      <c r="AN7" s="5"/>
      <c r="AO7" s="5"/>
      <c r="AP7" s="5"/>
      <c r="AQ7" s="5"/>
      <c r="AR7" s="5"/>
      <c r="AS7" s="5"/>
      <c r="AT7" s="5"/>
      <c r="AU7" s="5"/>
      <c r="AV7" s="7">
        <f>DATA!AQ8</f>
        <v>2.2133333333333329</v>
      </c>
    </row>
    <row r="8" spans="1:48">
      <c r="A8" t="s">
        <v>219</v>
      </c>
      <c r="B8" s="5">
        <f>DATA!O9</f>
        <v>90766</v>
      </c>
      <c r="C8" s="5">
        <f>DATA!I9</f>
        <v>39915</v>
      </c>
      <c r="D8" s="5">
        <f>DATA!J9</f>
        <v>8796</v>
      </c>
      <c r="E8" s="5">
        <f>DATA!K9</f>
        <v>28817.79411223709</v>
      </c>
      <c r="F8" s="5">
        <f>DATA!M9</f>
        <v>55379.163557093125</v>
      </c>
      <c r="G8" s="5">
        <f>DATA!N9</f>
        <v>46876.427805083462</v>
      </c>
      <c r="H8" s="5">
        <f>DATA!W9</f>
        <v>2227.1442662439927</v>
      </c>
      <c r="I8" s="5">
        <f>DATA!X9</f>
        <v>4875.7835415232003</v>
      </c>
      <c r="J8" s="5">
        <f>DATA!BI9</f>
        <v>10515.785073844705</v>
      </c>
      <c r="K8" s="5">
        <f>DATA!BJ9</f>
        <v>5478.7008001079012</v>
      </c>
      <c r="L8" s="5">
        <f>DATA!BG9</f>
        <v>1221.8440614620476</v>
      </c>
      <c r="M8" s="5">
        <f>DATA!BH9</f>
        <v>3034.9401918321537</v>
      </c>
      <c r="N8" s="5">
        <f t="shared" si="0"/>
        <v>18339.350077115865</v>
      </c>
      <c r="O8" s="5">
        <f t="shared" si="1"/>
        <v>15064.869405014044</v>
      </c>
      <c r="P8" s="5">
        <f>DATA!BD9</f>
        <v>3608.7345879245922</v>
      </c>
      <c r="Q8" s="5">
        <f>DATA!BE9</f>
        <v>11456.134817089451</v>
      </c>
      <c r="R8" s="5">
        <f>DATA!BF9</f>
        <v>3274.4806721018231</v>
      </c>
      <c r="S8" s="9">
        <v>62.499898406966146</v>
      </c>
      <c r="T8" s="9">
        <f>DATA!AG9</f>
        <v>70.800950136745897</v>
      </c>
      <c r="U8" s="9">
        <f>DATA!AH9</f>
        <v>29.295691487847115</v>
      </c>
      <c r="V8" s="9">
        <f>DATA!AD9</f>
        <v>69.600000000000009</v>
      </c>
      <c r="W8" s="9">
        <f>DATA!S9</f>
        <v>51.822478535070836</v>
      </c>
      <c r="X8" s="9">
        <f>DATA!T9</f>
        <v>59.796253174670966</v>
      </c>
      <c r="Y8" s="7">
        <f>DATA!AN9</f>
        <v>7.8433333333333337</v>
      </c>
      <c r="Z8" s="7">
        <f>DATA!AR9</f>
        <v>2.5002</v>
      </c>
      <c r="AA8" s="7">
        <f>DATA!AS9</f>
        <v>146.68424760424759</v>
      </c>
      <c r="AB8" s="7">
        <f t="shared" si="2"/>
        <v>-1.5907783034638852</v>
      </c>
      <c r="AC8" s="7">
        <f t="shared" si="3"/>
        <v>147.79519140938851</v>
      </c>
      <c r="AD8" s="7">
        <f t="shared" si="4"/>
        <v>-1.4650254292479352</v>
      </c>
      <c r="AE8" s="9">
        <f>DATA!CK9</f>
        <v>54.354990000000001</v>
      </c>
      <c r="AF8" s="9">
        <f>DATA!CL9</f>
        <v>73.535546999999994</v>
      </c>
      <c r="AG8" s="9">
        <f>DATA!CM9</f>
        <v>83.619</v>
      </c>
      <c r="AH8" s="9">
        <f>DATA!CO9</f>
        <v>64.64</v>
      </c>
      <c r="AI8" s="7">
        <f>DATA!CN9</f>
        <v>3.26</v>
      </c>
      <c r="AJ8" s="9">
        <f>DATA!CP9</f>
        <v>48.522837159635202</v>
      </c>
      <c r="AK8" s="9">
        <f>DATA!CR9</f>
        <v>20.09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7">
        <f>DATA!AQ9</f>
        <v>2.456666666666667</v>
      </c>
    </row>
    <row r="9" spans="1:48">
      <c r="A9" t="s">
        <v>220</v>
      </c>
      <c r="B9" s="5">
        <f>DATA!O10</f>
        <v>92316</v>
      </c>
      <c r="C9" s="5">
        <f>DATA!I10</f>
        <v>39059</v>
      </c>
      <c r="D9" s="5">
        <f>DATA!J10</f>
        <v>13309</v>
      </c>
      <c r="E9" s="5">
        <f>DATA!K10</f>
        <v>29010.295896581061</v>
      </c>
      <c r="F9" s="5">
        <f>DATA!M10</f>
        <v>57665.595199693089</v>
      </c>
      <c r="G9" s="5">
        <f>DATA!N10</f>
        <v>45486.097668784518</v>
      </c>
      <c r="H9" s="5">
        <f>DATA!W10</f>
        <v>2403.8500856154442</v>
      </c>
      <c r="I9" s="5">
        <f>DATA!X10</f>
        <v>4997.5792476700099</v>
      </c>
      <c r="J9" s="5">
        <f>DATA!BI10</f>
        <v>15781.557402594921</v>
      </c>
      <c r="K9" s="5">
        <f>DATA!BJ10</f>
        <v>7522.3456400647292</v>
      </c>
      <c r="L9" s="5">
        <f>DATA!BG10</f>
        <v>1739.7179124468521</v>
      </c>
      <c r="M9" s="5">
        <f>DATA!BH10</f>
        <v>5615.6356057531484</v>
      </c>
      <c r="N9" s="5">
        <f t="shared" si="0"/>
        <v>24351.841548765547</v>
      </c>
      <c r="O9" s="5">
        <f t="shared" si="1"/>
        <v>14372.959002494987</v>
      </c>
      <c r="P9" s="5">
        <f>DATA!BD10</f>
        <v>3409.1764502629239</v>
      </c>
      <c r="Q9" s="5">
        <f>DATA!BE10</f>
        <v>10963.782552232062</v>
      </c>
      <c r="R9" s="5">
        <f>DATA!BF10</f>
        <v>9978.8825462705609</v>
      </c>
      <c r="S9" s="9">
        <v>62.745839518578613</v>
      </c>
      <c r="T9" s="9">
        <f>DATA!AG10</f>
        <v>71.024094791921797</v>
      </c>
      <c r="U9" s="9">
        <f>DATA!AH10</f>
        <v>29.632818425205869</v>
      </c>
      <c r="V9" s="9">
        <f>DATA!AD10</f>
        <v>69.600000000000009</v>
      </c>
      <c r="W9" s="9">
        <f>DATA!S10</f>
        <v>52.976538166491302</v>
      </c>
      <c r="X9" s="9">
        <f>DATA!T10</f>
        <v>61.067079265451618</v>
      </c>
      <c r="Y9" s="7">
        <f>DATA!AN10</f>
        <v>7.9366666666666674</v>
      </c>
      <c r="Z9" s="7">
        <f>DATA!AR10</f>
        <v>2.5337000000000001</v>
      </c>
      <c r="AA9" s="7">
        <f>DATA!AS10</f>
        <v>148.07411292411291</v>
      </c>
      <c r="AB9" s="7">
        <f t="shared" si="2"/>
        <v>0.94306103356084381</v>
      </c>
      <c r="AC9" s="7">
        <f t="shared" si="3"/>
        <v>149.38331891556939</v>
      </c>
      <c r="AD9" s="7">
        <f t="shared" si="4"/>
        <v>1.0688139077767878</v>
      </c>
      <c r="AE9" s="9">
        <f>DATA!CK10</f>
        <v>55.138063000000002</v>
      </c>
      <c r="AF9" s="9">
        <f>DATA!CL10</f>
        <v>74.585097000000005</v>
      </c>
      <c r="AG9" s="9">
        <f>DATA!CM10</f>
        <v>83.465999999999994</v>
      </c>
      <c r="AH9" s="9">
        <f>DATA!CO10</f>
        <v>65.114000000000004</v>
      </c>
      <c r="AI9" s="7">
        <f>DATA!CN10</f>
        <v>3.03</v>
      </c>
      <c r="AJ9" s="9">
        <f>DATA!CP10</f>
        <v>46.850930415088698</v>
      </c>
      <c r="AK9" s="9">
        <f>DATA!CR10</f>
        <v>19.22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7">
        <f>DATA!AQ10</f>
        <v>2.3333333333333321</v>
      </c>
    </row>
    <row r="10" spans="1:48">
      <c r="A10" t="s">
        <v>221</v>
      </c>
      <c r="B10" s="5">
        <f>DATA!O11</f>
        <v>88406</v>
      </c>
      <c r="C10" s="5">
        <f>DATA!I11</f>
        <v>41328</v>
      </c>
      <c r="D10" s="5">
        <f>DATA!J11</f>
        <v>6453</v>
      </c>
      <c r="E10" s="5">
        <f>DATA!K11</f>
        <v>27566.523947470116</v>
      </c>
      <c r="F10" s="5">
        <f>DATA!M11</f>
        <v>52922.057510231098</v>
      </c>
      <c r="G10" s="5">
        <f>DATA!N11</f>
        <v>44971.388870523842</v>
      </c>
      <c r="H10" s="5">
        <f>DATA!W11</f>
        <v>2253.7761849410995</v>
      </c>
      <c r="I10" s="5">
        <f>DATA!X11</f>
        <v>4946.9225266898102</v>
      </c>
      <c r="J10" s="5">
        <f>DATA!BI11</f>
        <v>8840.9098910141965</v>
      </c>
      <c r="K10" s="5">
        <f>DATA!BJ11</f>
        <v>1714.9265787359748</v>
      </c>
      <c r="L10" s="5">
        <f>DATA!BG11</f>
        <v>1643.4051606579906</v>
      </c>
      <c r="M10" s="5">
        <f>DATA!BH11</f>
        <v>1989.7478976835625</v>
      </c>
      <c r="N10" s="5">
        <f t="shared" si="0"/>
        <v>18565.030997061636</v>
      </c>
      <c r="O10" s="5">
        <f t="shared" si="1"/>
        <v>15249.037011585162</v>
      </c>
      <c r="P10" s="5">
        <f>DATA!BD11</f>
        <v>4451.4628602563835</v>
      </c>
      <c r="Q10" s="5">
        <f>DATA!BE11</f>
        <v>10797.574151328778</v>
      </c>
      <c r="R10" s="5">
        <f>DATA!BF11</f>
        <v>3315.9939854764757</v>
      </c>
      <c r="S10" s="9">
        <v>63.605042900646488</v>
      </c>
      <c r="T10" s="9">
        <f>DATA!AG11</f>
        <v>71.836604683228799</v>
      </c>
      <c r="U10" s="9">
        <f>DATA!AH11</f>
        <v>30.678795770317215</v>
      </c>
      <c r="V10" s="9">
        <f>DATA!AD11</f>
        <v>69.600000000000009</v>
      </c>
      <c r="W10" s="9">
        <f>DATA!S11</f>
        <v>54.572818366133681</v>
      </c>
      <c r="X10" s="9">
        <f>DATA!T11</f>
        <v>62.344149607785113</v>
      </c>
      <c r="Y10" s="7">
        <f>DATA!AN11</f>
        <v>7.6466666666666656</v>
      </c>
      <c r="Z10" s="7">
        <f>DATA!AR11</f>
        <v>2.6105999999999998</v>
      </c>
      <c r="AA10" s="7">
        <f>DATA!AS11</f>
        <v>145.40129500129501</v>
      </c>
      <c r="AB10" s="7">
        <f t="shared" si="2"/>
        <v>-1.821543989134099</v>
      </c>
      <c r="AC10" s="7">
        <f t="shared" si="3"/>
        <v>146.87144810202588</v>
      </c>
      <c r="AD10" s="7">
        <f t="shared" si="4"/>
        <v>-1.6957911149181522</v>
      </c>
      <c r="AE10" s="9">
        <f>DATA!CK11</f>
        <v>56.014870999999999</v>
      </c>
      <c r="AF10" s="9">
        <f>DATA!CL11</f>
        <v>75.277223000000006</v>
      </c>
      <c r="AG10" s="9">
        <f>DATA!CM11</f>
        <v>83.567999999999998</v>
      </c>
      <c r="AH10" s="9">
        <f>DATA!CO11</f>
        <v>65.563000000000002</v>
      </c>
      <c r="AI10" s="7">
        <f>DATA!CN11</f>
        <v>3.04</v>
      </c>
      <c r="AJ10" s="9">
        <f>DATA!CP11</f>
        <v>46.3271123475877</v>
      </c>
      <c r="AK10" s="9">
        <f>DATA!CR11</f>
        <v>18.239999999999998</v>
      </c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7">
        <f>DATA!AQ11</f>
        <v>2.573333333333335</v>
      </c>
    </row>
    <row r="11" spans="1:48">
      <c r="A11" t="s">
        <v>222</v>
      </c>
      <c r="B11" s="5">
        <f>DATA!O12</f>
        <v>93185</v>
      </c>
      <c r="C11" s="5">
        <f>DATA!I12</f>
        <v>37957</v>
      </c>
      <c r="D11" s="5">
        <f>DATA!J12</f>
        <v>10148</v>
      </c>
      <c r="E11" s="5">
        <f>DATA!K12</f>
        <v>30316.966395295403</v>
      </c>
      <c r="F11" s="5">
        <f>DATA!M12</f>
        <v>58415.867122452961</v>
      </c>
      <c r="G11" s="5">
        <f>DATA!N12</f>
        <v>51003.04361828979</v>
      </c>
      <c r="H11" s="5">
        <f>DATA!W12</f>
        <v>2279.11970136331</v>
      </c>
      <c r="I11" s="5">
        <f>DATA!X12</f>
        <v>4986.6826953752998</v>
      </c>
      <c r="J11" s="5">
        <f>DATA!BI12</f>
        <v>8768.9298580479972</v>
      </c>
      <c r="K11" s="5">
        <f>DATA!BJ12</f>
        <v>2348.2790421972163</v>
      </c>
      <c r="L11" s="5">
        <f>DATA!BG12</f>
        <v>1013.3834683709542</v>
      </c>
      <c r="M11" s="5">
        <f>DATA!BH12</f>
        <v>3760.1066509776315</v>
      </c>
      <c r="N11" s="5">
        <f t="shared" si="0"/>
        <v>19096.43855687102</v>
      </c>
      <c r="O11" s="5">
        <f t="shared" si="1"/>
        <v>15422.077773112956</v>
      </c>
      <c r="P11" s="5">
        <f>DATA!BD12</f>
        <v>3633.8008323350186</v>
      </c>
      <c r="Q11" s="5">
        <f>DATA!BE12</f>
        <v>11788.276940777938</v>
      </c>
      <c r="R11" s="5">
        <f>DATA!BF12</f>
        <v>3674.3607837580621</v>
      </c>
      <c r="S11" s="9">
        <v>64.055098090342412</v>
      </c>
      <c r="T11" s="9">
        <f>DATA!AG12</f>
        <v>72.172010717244106</v>
      </c>
      <c r="U11" s="9">
        <f>DATA!AH12</f>
        <v>31.587447582735635</v>
      </c>
      <c r="V11" s="9">
        <f>DATA!AD12</f>
        <v>69.600000000000009</v>
      </c>
      <c r="W11" s="9">
        <f>DATA!S12</f>
        <v>55.495061270175583</v>
      </c>
      <c r="X11" s="9">
        <f>DATA!T12</f>
        <v>62.764594412339903</v>
      </c>
      <c r="Y11" s="7">
        <f>DATA!AN12</f>
        <v>7.3066666666666675</v>
      </c>
      <c r="Z11" s="7">
        <f>DATA!AR12</f>
        <v>2.5712999999999999</v>
      </c>
      <c r="AA11" s="7">
        <f>DATA!AS12</f>
        <v>143.2630406630407</v>
      </c>
      <c r="AB11" s="7">
        <f t="shared" si="2"/>
        <v>-1.4815085785140474</v>
      </c>
      <c r="AC11" s="7">
        <f t="shared" si="3"/>
        <v>144.89366729855661</v>
      </c>
      <c r="AD11" s="7">
        <f t="shared" si="4"/>
        <v>-1.3557557042980888</v>
      </c>
      <c r="AE11" s="9">
        <f>DATA!CK12</f>
        <v>56.861775999999999</v>
      </c>
      <c r="AF11" s="9">
        <f>DATA!CL12</f>
        <v>76.119003000000006</v>
      </c>
      <c r="AG11" s="9">
        <f>DATA!CM12</f>
        <v>83.798000000000002</v>
      </c>
      <c r="AH11" s="9">
        <f>DATA!CO12</f>
        <v>66.061000000000007</v>
      </c>
      <c r="AI11" s="7">
        <f>DATA!CN12</f>
        <v>3</v>
      </c>
      <c r="AJ11" s="9">
        <f>DATA!CP12</f>
        <v>47.382120554682999</v>
      </c>
      <c r="AK11" s="9">
        <f>DATA!CR12</f>
        <v>18.25</v>
      </c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7">
        <f>DATA!AQ12</f>
        <v>2.8533333333333326</v>
      </c>
    </row>
    <row r="12" spans="1:48">
      <c r="A12" t="s">
        <v>223</v>
      </c>
      <c r="B12" s="5">
        <f>DATA!O13</f>
        <v>100769</v>
      </c>
      <c r="C12" s="5">
        <f>DATA!I13</f>
        <v>42124</v>
      </c>
      <c r="D12" s="5">
        <f>DATA!J13</f>
        <v>10189</v>
      </c>
      <c r="E12" s="5">
        <f>DATA!K13</f>
        <v>32247.111611593304</v>
      </c>
      <c r="F12" s="5">
        <f>DATA!M13</f>
        <v>62890.862608110772</v>
      </c>
      <c r="G12" s="5">
        <f>DATA!N13</f>
        <v>53404.428192865824</v>
      </c>
      <c r="H12" s="5">
        <f>DATA!W13</f>
        <v>2334.8816581290707</v>
      </c>
      <c r="I12" s="5">
        <f>DATA!X13</f>
        <v>5037.5946940111498</v>
      </c>
      <c r="J12" s="5">
        <f>DATA!BI13</f>
        <v>10195.7489751636</v>
      </c>
      <c r="K12" s="5">
        <f>DATA!BJ13</f>
        <v>5728.3843209808165</v>
      </c>
      <c r="L12" s="5">
        <f>DATA!BG13</f>
        <v>1250.5979493512286</v>
      </c>
      <c r="M12" s="5">
        <f>DATA!BH13</f>
        <v>2873.6562968585836</v>
      </c>
      <c r="N12" s="5">
        <f t="shared" si="0"/>
        <v>18799.886995216097</v>
      </c>
      <c r="O12" s="5">
        <f t="shared" si="1"/>
        <v>15857.6224903654</v>
      </c>
      <c r="P12" s="5">
        <f>DATA!BD13</f>
        <v>4223.8420091843591</v>
      </c>
      <c r="Q12" s="5">
        <f>DATA!BE13</f>
        <v>11633.78048118104</v>
      </c>
      <c r="R12" s="5">
        <f>DATA!BF13</f>
        <v>2942.264504850697</v>
      </c>
      <c r="S12" s="9">
        <v>64.442401329846589</v>
      </c>
      <c r="T12" s="9">
        <f>DATA!AG13</f>
        <v>72.514125938030602</v>
      </c>
      <c r="U12" s="9">
        <f>DATA!AH13</f>
        <v>32.155502897110537</v>
      </c>
      <c r="V12" s="9">
        <f>DATA!AD13</f>
        <v>69.600000000000009</v>
      </c>
      <c r="W12" s="9">
        <f>DATA!S13</f>
        <v>55.105245181289717</v>
      </c>
      <c r="X12" s="9">
        <f>DATA!T13</f>
        <v>63.404332408558354</v>
      </c>
      <c r="Y12" s="7">
        <f>DATA!AN13</f>
        <v>6.94</v>
      </c>
      <c r="Z12" s="7">
        <f>DATA!AR13</f>
        <v>2.5552999999999999</v>
      </c>
      <c r="AA12" s="7">
        <f>DATA!AS13</f>
        <v>144.01142968142969</v>
      </c>
      <c r="AB12" s="7">
        <f t="shared" si="2"/>
        <v>0.52102834654068475</v>
      </c>
      <c r="AC12" s="7">
        <f t="shared" si="3"/>
        <v>145.83384951218912</v>
      </c>
      <c r="AD12" s="7">
        <f t="shared" si="4"/>
        <v>0.64678122075664679</v>
      </c>
      <c r="AE12" s="9">
        <f>DATA!CK13</f>
        <v>57.458111000000002</v>
      </c>
      <c r="AF12" s="9">
        <f>DATA!CL13</f>
        <v>77.104476000000005</v>
      </c>
      <c r="AG12" s="9">
        <f>DATA!CM13</f>
        <v>83.741</v>
      </c>
      <c r="AH12" s="9">
        <f>DATA!CO13</f>
        <v>66.430000000000007</v>
      </c>
      <c r="AI12" s="7">
        <f>DATA!CN13</f>
        <v>3.06</v>
      </c>
      <c r="AJ12" s="9">
        <f>DATA!CP13</f>
        <v>46.698385439331801</v>
      </c>
      <c r="AK12" s="9">
        <f>DATA!CR13</f>
        <v>16.489999999999998</v>
      </c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7">
        <f>DATA!AQ13</f>
        <v>2.9899999999999993</v>
      </c>
    </row>
    <row r="13" spans="1:48">
      <c r="A13" t="s">
        <v>224</v>
      </c>
      <c r="B13" s="5">
        <f>DATA!O14</f>
        <v>99691</v>
      </c>
      <c r="C13" s="5">
        <f>DATA!I14</f>
        <v>45056</v>
      </c>
      <c r="D13" s="5">
        <f>DATA!J14</f>
        <v>13078</v>
      </c>
      <c r="E13" s="5">
        <f>DATA!K14</f>
        <v>36378.911054312652</v>
      </c>
      <c r="F13" s="5">
        <f>DATA!M14</f>
        <v>62935.037519665035</v>
      </c>
      <c r="G13" s="5">
        <f>DATA!N14</f>
        <v>56975.258545468881</v>
      </c>
      <c r="H13" s="5">
        <f>DATA!W14</f>
        <v>2476.6206617264365</v>
      </c>
      <c r="I13" s="5">
        <f>DATA!X14</f>
        <v>4973.52752358835</v>
      </c>
      <c r="J13" s="5">
        <f>DATA!BI14</f>
        <v>15494.927327808486</v>
      </c>
      <c r="K13" s="5">
        <f>DATA!BJ14</f>
        <v>7948.0979024616272</v>
      </c>
      <c r="L13" s="5">
        <f>DATA!BG14</f>
        <v>1796.3861223779973</v>
      </c>
      <c r="M13" s="5">
        <f>DATA!BH14</f>
        <v>5373.2737218301072</v>
      </c>
      <c r="N13" s="5">
        <f t="shared" si="0"/>
        <v>25226.585235804578</v>
      </c>
      <c r="O13" s="5">
        <f t="shared" si="1"/>
        <v>16073.707299402166</v>
      </c>
      <c r="P13" s="5">
        <f>DATA!BD14</f>
        <v>4045.893758147241</v>
      </c>
      <c r="Q13" s="5">
        <f>DATA!BE14</f>
        <v>12027.813541254925</v>
      </c>
      <c r="R13" s="5">
        <f>DATA!BF14</f>
        <v>9152.8779364024122</v>
      </c>
      <c r="S13" s="9">
        <v>64.830510074724998</v>
      </c>
      <c r="T13" s="9">
        <f>DATA!AG14</f>
        <v>72.725912337374893</v>
      </c>
      <c r="U13" s="9">
        <f>DATA!AH14</f>
        <v>33.248901024125388</v>
      </c>
      <c r="V13" s="9">
        <f>DATA!AD14</f>
        <v>69.2</v>
      </c>
      <c r="W13" s="9">
        <f>DATA!S14</f>
        <v>54.778883425610871</v>
      </c>
      <c r="X13" s="9">
        <f>DATA!T14</f>
        <v>64.060967365050288</v>
      </c>
      <c r="Y13" s="7">
        <f>DATA!AN14</f>
        <v>6.5233333333333334</v>
      </c>
      <c r="Z13" s="7">
        <f>DATA!AR14</f>
        <v>2.5594999999999999</v>
      </c>
      <c r="AA13" s="7">
        <f>DATA!AS14</f>
        <v>144.75981869981874</v>
      </c>
      <c r="AB13" s="7">
        <f t="shared" si="2"/>
        <v>0.51832770618565949</v>
      </c>
      <c r="AC13" s="7">
        <f t="shared" si="3"/>
        <v>146.77616840545519</v>
      </c>
      <c r="AD13" s="7">
        <f t="shared" si="4"/>
        <v>0.64408058040160898</v>
      </c>
      <c r="AE13" s="9">
        <f>DATA!CK14</f>
        <v>59.350850000000001</v>
      </c>
      <c r="AF13" s="9">
        <f>DATA!CL14</f>
        <v>78.078834999999998</v>
      </c>
      <c r="AG13" s="9">
        <f>DATA!CM14</f>
        <v>83.706999999999994</v>
      </c>
      <c r="AH13" s="9">
        <f>DATA!CO14</f>
        <v>66.772000000000006</v>
      </c>
      <c r="AI13" s="7">
        <f>DATA!CN14</f>
        <v>2.99</v>
      </c>
      <c r="AJ13" s="9">
        <f>DATA!CP14</f>
        <v>45.472073247700202</v>
      </c>
      <c r="AK13" s="9">
        <f>DATA!CR14</f>
        <v>15.18</v>
      </c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7">
        <f>DATA!AQ14</f>
        <v>3.2966666666666669</v>
      </c>
    </row>
    <row r="14" spans="1:48">
      <c r="A14" s="38" t="s">
        <v>225</v>
      </c>
      <c r="B14" s="5">
        <f>DATA!O15</f>
        <v>95545</v>
      </c>
      <c r="C14" s="5">
        <f>DATA!I15</f>
        <v>46771</v>
      </c>
      <c r="D14" s="5">
        <f>DATA!J15</f>
        <v>7392</v>
      </c>
      <c r="E14" s="5">
        <f>DATA!K15</f>
        <v>32418.232162224853</v>
      </c>
      <c r="F14" s="5">
        <f>DATA!M15</f>
        <v>63907.536368206514</v>
      </c>
      <c r="G14" s="5">
        <f>DATA!N15</f>
        <v>56399.832296191889</v>
      </c>
      <c r="H14" s="5">
        <f>DATA!W15</f>
        <v>2397.6398990278867</v>
      </c>
      <c r="I14" s="5">
        <f>DATA!X15</f>
        <v>4832.5359842396701</v>
      </c>
      <c r="J14" s="5">
        <f>DATA!BI15</f>
        <v>9652.3946866988263</v>
      </c>
      <c r="K14" s="5">
        <f>DATA!BJ15</f>
        <v>1854.3689086902368</v>
      </c>
      <c r="L14" s="5">
        <f>DATA!BG15</f>
        <v>1899.984211466824</v>
      </c>
      <c r="M14" s="5">
        <f>DATA!BH15</f>
        <v>1870.9543496972267</v>
      </c>
      <c r="N14" s="5">
        <f t="shared" si="0"/>
        <v>21770.109385551474</v>
      </c>
      <c r="O14" s="5">
        <f t="shared" si="1"/>
        <v>17766.831212430643</v>
      </c>
      <c r="P14" s="5">
        <f>DATA!BD15</f>
        <v>5016.357675249611</v>
      </c>
      <c r="Q14" s="5">
        <f>DATA!BE15</f>
        <v>12750.473537181031</v>
      </c>
      <c r="R14" s="5">
        <f>DATA!BF15</f>
        <v>4003.2781731208297</v>
      </c>
      <c r="S14" s="9">
        <v>66.206978335715817</v>
      </c>
      <c r="T14" s="9">
        <f>DATA!AG15</f>
        <v>73.300145650701296</v>
      </c>
      <c r="U14" s="9">
        <f>DATA!AH15</f>
        <v>37.834309075773902</v>
      </c>
      <c r="V14" s="9">
        <f>DATA!AD15</f>
        <v>68.355555555555554</v>
      </c>
      <c r="W14" s="9">
        <f>DATA!S15</f>
        <v>57.175122920356614</v>
      </c>
      <c r="X14" s="9">
        <f>DATA!T15</f>
        <v>66.76281708438367</v>
      </c>
      <c r="Y14" s="7">
        <f>DATA!AN15</f>
        <v>4.0466666666666669</v>
      </c>
      <c r="Z14" s="7">
        <f>DATA!AR15</f>
        <v>2.7305999999999999</v>
      </c>
      <c r="AA14" s="7">
        <f>DATA!AS15</f>
        <v>137.59666666666666</v>
      </c>
      <c r="AB14" s="7">
        <f t="shared" si="2"/>
        <v>-5.0749245876093889</v>
      </c>
      <c r="AC14" s="7">
        <f t="shared" si="3"/>
        <v>139.68879358175414</v>
      </c>
      <c r="AD14" s="7">
        <f t="shared" si="4"/>
        <v>-4.9491717133934232</v>
      </c>
      <c r="AE14" s="9">
        <f>DATA!CK15</f>
        <v>60.603952999999997</v>
      </c>
      <c r="AF14" s="9">
        <f>DATA!CL15</f>
        <v>79.203567000000007</v>
      </c>
      <c r="AG14" s="9">
        <f>DATA!CM15</f>
        <v>84.081999999999994</v>
      </c>
      <c r="AH14" s="9">
        <f>DATA!CO15</f>
        <v>67.075000000000003</v>
      </c>
      <c r="AI14" s="7">
        <f>DATA!CN15</f>
        <v>3.21</v>
      </c>
      <c r="AJ14" s="9">
        <f>DATA!CP15</f>
        <v>45.829921818650803</v>
      </c>
      <c r="AK14" s="9">
        <f>DATA!CR15</f>
        <v>13.96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7">
        <f>DATA!AQ15</f>
        <v>5.3033333333333328</v>
      </c>
    </row>
    <row r="15" spans="1:48">
      <c r="A15" s="38" t="s">
        <v>226</v>
      </c>
      <c r="B15" s="5">
        <f>DATA!O16</f>
        <v>100307</v>
      </c>
      <c r="C15" s="5">
        <f>DATA!I16</f>
        <v>41547</v>
      </c>
      <c r="D15" s="5">
        <f>DATA!J16</f>
        <v>8931</v>
      </c>
      <c r="E15" s="5">
        <f>DATA!K16</f>
        <v>31772.180782269585</v>
      </c>
      <c r="F15" s="5">
        <f>DATA!M16</f>
        <v>70747.184273015548</v>
      </c>
      <c r="G15" s="5">
        <f>DATA!N16</f>
        <v>62206.611250683243</v>
      </c>
      <c r="H15" s="5">
        <f>DATA!W16</f>
        <v>2443.2013852910864</v>
      </c>
      <c r="I15" s="5">
        <f>DATA!X16</f>
        <v>5162.42228850626</v>
      </c>
      <c r="J15" s="5">
        <f>DATA!BI16</f>
        <v>9791.9599425171</v>
      </c>
      <c r="K15" s="5">
        <f>DATA!BJ16</f>
        <v>2516.0849928940761</v>
      </c>
      <c r="L15" s="5">
        <f>DATA!BG16</f>
        <v>1144.8523833332952</v>
      </c>
      <c r="M15" s="5">
        <f>DATA!BH16</f>
        <v>3503.4046284614119</v>
      </c>
      <c r="N15" s="5">
        <f t="shared" si="0"/>
        <v>22189.234088735269</v>
      </c>
      <c r="O15" s="5">
        <f t="shared" si="1"/>
        <v>17792.718445103728</v>
      </c>
      <c r="P15" s="5">
        <f>DATA!BD16</f>
        <v>4055.0232377929119</v>
      </c>
      <c r="Q15" s="5">
        <f>DATA!BE16</f>
        <v>13737.695207310815</v>
      </c>
      <c r="R15" s="5">
        <f>DATA!BF16</f>
        <v>4396.5156436315401</v>
      </c>
      <c r="S15" s="9">
        <v>66.209657957147257</v>
      </c>
      <c r="T15" s="9">
        <f>DATA!AG16</f>
        <v>73.578579024365993</v>
      </c>
      <c r="U15" s="9">
        <f>DATA!AH16</f>
        <v>36.733973688272314</v>
      </c>
      <c r="V15" s="9">
        <f>DATA!AD16</f>
        <v>68.7</v>
      </c>
      <c r="W15" s="9">
        <f>DATA!S16</f>
        <v>56.900548961396957</v>
      </c>
      <c r="X15" s="9">
        <f>DATA!T16</f>
        <v>64.967520397076413</v>
      </c>
      <c r="Y15" s="7">
        <f>DATA!AN16</f>
        <v>4.0666666666666664</v>
      </c>
      <c r="Z15" s="7">
        <f>DATA!AR16</f>
        <v>2.6326000000000001</v>
      </c>
      <c r="AA15" s="7">
        <f>DATA!AS16</f>
        <v>141.09</v>
      </c>
      <c r="AB15" s="7">
        <f t="shared" si="2"/>
        <v>2.5071284225449983</v>
      </c>
      <c r="AC15" s="7">
        <f t="shared" si="3"/>
        <v>143.41547801268956</v>
      </c>
      <c r="AD15" s="7">
        <f t="shared" si="4"/>
        <v>2.6328812967609432</v>
      </c>
      <c r="AE15" s="9">
        <f>DATA!CK16</f>
        <v>62.407797000000002</v>
      </c>
      <c r="AF15" s="9">
        <f>DATA!CL16</f>
        <v>80.292642000000001</v>
      </c>
      <c r="AG15" s="9">
        <f>DATA!CM16</f>
        <v>84.411000000000001</v>
      </c>
      <c r="AH15" s="9">
        <f>DATA!CO16</f>
        <v>67.525999999999996</v>
      </c>
      <c r="AI15" s="7">
        <f>DATA!CN16</f>
        <v>3.94</v>
      </c>
      <c r="AJ15" s="9">
        <f>DATA!CP16</f>
        <v>48.167029264537703</v>
      </c>
      <c r="AK15" s="9">
        <f>DATA!CR16</f>
        <v>16.100000000000001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7">
        <f>DATA!AQ16</f>
        <v>4.8833333333333329</v>
      </c>
    </row>
    <row r="16" spans="1:48">
      <c r="A16" s="38" t="s">
        <v>227</v>
      </c>
      <c r="B16" s="5">
        <f>DATA!O17</f>
        <v>110343</v>
      </c>
      <c r="C16" s="5">
        <f>DATA!I17</f>
        <v>45802</v>
      </c>
      <c r="D16" s="5">
        <f>DATA!J17</f>
        <v>10271</v>
      </c>
      <c r="E16" s="5">
        <f>DATA!K17</f>
        <v>40083.159733210472</v>
      </c>
      <c r="F16" s="5">
        <f>DATA!M17</f>
        <v>75751.094975522123</v>
      </c>
      <c r="G16" s="5">
        <f>DATA!N17</f>
        <v>68651.882799783882</v>
      </c>
      <c r="H16" s="5">
        <f>DATA!W17</f>
        <v>2519.5273957463237</v>
      </c>
      <c r="I16" s="5">
        <f>DATA!X17</f>
        <v>5350.4722702683403</v>
      </c>
      <c r="J16" s="5">
        <f>DATA!BI17</f>
        <v>10907.226284531169</v>
      </c>
      <c r="K16" s="5">
        <f>DATA!BJ17</f>
        <v>5982.2668978623442</v>
      </c>
      <c r="L16" s="5">
        <f>DATA!BG17</f>
        <v>1365.7117745226401</v>
      </c>
      <c r="M16" s="5">
        <f>DATA!BH17</f>
        <v>2609.654368509347</v>
      </c>
      <c r="N16" s="5">
        <f t="shared" si="0"/>
        <v>21291.350197297164</v>
      </c>
      <c r="O16" s="5">
        <f t="shared" si="1"/>
        <v>17860.011990588733</v>
      </c>
      <c r="P16" s="5">
        <f>DATA!BD17</f>
        <v>4648.5834676873683</v>
      </c>
      <c r="Q16" s="5">
        <f>DATA!BE17</f>
        <v>13211.428522901364</v>
      </c>
      <c r="R16" s="5">
        <f>DATA!BF17</f>
        <v>3431.3382067084299</v>
      </c>
      <c r="S16" s="9">
        <v>66.7521079301399</v>
      </c>
      <c r="T16" s="9">
        <f>DATA!AG17</f>
        <v>74.124366835595893</v>
      </c>
      <c r="U16" s="9">
        <f>DATA!AH17</f>
        <v>37.263072308315905</v>
      </c>
      <c r="V16" s="9">
        <f>DATA!AD17</f>
        <v>68.400000000000006</v>
      </c>
      <c r="W16" s="9">
        <f>DATA!S17</f>
        <v>58.217535143962593</v>
      </c>
      <c r="X16" s="9">
        <f>DATA!T17</f>
        <v>65.072660031271766</v>
      </c>
      <c r="Y16" s="7">
        <f>DATA!AN17</f>
        <v>4.0533333333333337</v>
      </c>
      <c r="Z16" s="7">
        <f>DATA!AR17</f>
        <v>2.5712000000000002</v>
      </c>
      <c r="AA16" s="7">
        <f>DATA!AS17</f>
        <v>141.26000000000002</v>
      </c>
      <c r="AB16" s="7">
        <f t="shared" si="2"/>
        <v>0.12041793557099882</v>
      </c>
      <c r="AC16" s="7">
        <f t="shared" si="3"/>
        <v>143.76895996245375</v>
      </c>
      <c r="AD16" s="7">
        <f t="shared" si="4"/>
        <v>0.24617080978694217</v>
      </c>
      <c r="AE16" s="9">
        <f>DATA!CK17</f>
        <v>64.205575999999894</v>
      </c>
      <c r="AF16" s="9">
        <f>DATA!CL17</f>
        <v>81.108168000000006</v>
      </c>
      <c r="AG16" s="9">
        <f>DATA!CM17</f>
        <v>84.805999999999997</v>
      </c>
      <c r="AH16" s="9">
        <f>DATA!CO17</f>
        <v>67.903000000000006</v>
      </c>
      <c r="AI16" s="7">
        <f>DATA!CN17</f>
        <v>4.49</v>
      </c>
      <c r="AJ16" s="9">
        <f>DATA!CP17</f>
        <v>50.360794641384899</v>
      </c>
      <c r="AK16" s="9">
        <f>DATA!CR17</f>
        <v>16.78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7">
        <f>DATA!AQ17</f>
        <v>4.4866666666666655</v>
      </c>
    </row>
    <row r="17" spans="1:48">
      <c r="A17" s="38" t="s">
        <v>228</v>
      </c>
      <c r="B17" s="5">
        <f>DATA!O18</f>
        <v>111058</v>
      </c>
      <c r="C17" s="5">
        <f>DATA!I18</f>
        <v>47958</v>
      </c>
      <c r="D17" s="5">
        <f>DATA!J18</f>
        <v>16728</v>
      </c>
      <c r="E17" s="5">
        <f>DATA!K18</f>
        <v>42781.599399871673</v>
      </c>
      <c r="F17" s="5">
        <f>DATA!M18</f>
        <v>78701.056632772612</v>
      </c>
      <c r="G17" s="5">
        <f>DATA!N18</f>
        <v>71995.295577398632</v>
      </c>
      <c r="H17" s="5">
        <f>DATA!W18</f>
        <v>2684.4918544779298</v>
      </c>
      <c r="I17" s="5">
        <f>DATA!X18</f>
        <v>5410.5365130301598</v>
      </c>
      <c r="J17" s="5">
        <f>DATA!BI18</f>
        <v>16358.913068457665</v>
      </c>
      <c r="K17" s="5">
        <f>DATA!BJ18</f>
        <v>8099.6046926589825</v>
      </c>
      <c r="L17" s="5">
        <f>DATA!BG18</f>
        <v>1864.7783551778466</v>
      </c>
      <c r="M17" s="5">
        <f>DATA!BH18</f>
        <v>4761.6131707587047</v>
      </c>
      <c r="N17" s="5">
        <f t="shared" si="0"/>
        <v>27878.757154976076</v>
      </c>
      <c r="O17" s="5">
        <f t="shared" si="1"/>
        <v>17459.63094527051</v>
      </c>
      <c r="P17" s="5">
        <f>DATA!BD18</f>
        <v>4303.5001175852994</v>
      </c>
      <c r="Q17" s="5">
        <f>DATA!BE18</f>
        <v>13156.130827685212</v>
      </c>
      <c r="R17" s="5">
        <f>DATA!BF18</f>
        <v>10419.126209705566</v>
      </c>
      <c r="S17" s="9">
        <v>67.290088771531728</v>
      </c>
      <c r="T17" s="9">
        <f>DATA!AG18</f>
        <v>74.484470371016599</v>
      </c>
      <c r="U17" s="9">
        <f>DATA!AH18</f>
        <v>38.512562373592232</v>
      </c>
      <c r="V17" s="9">
        <f>DATA!AD18</f>
        <v>69.600000000000009</v>
      </c>
      <c r="W17" s="9">
        <f>DATA!S18</f>
        <v>58.909606222474956</v>
      </c>
      <c r="X17" s="9">
        <f>DATA!T18</f>
        <v>65.654285746222882</v>
      </c>
      <c r="Y17" s="7">
        <f>DATA!AN18</f>
        <v>4.6333333333333337</v>
      </c>
      <c r="Z17" s="7">
        <f>DATA!AR18</f>
        <v>2.5607000000000002</v>
      </c>
      <c r="AA17" s="7">
        <f>DATA!AS18</f>
        <v>140.96333333333334</v>
      </c>
      <c r="AB17" s="7">
        <f t="shared" si="2"/>
        <v>-0.21023547020891917</v>
      </c>
      <c r="AC17" s="7">
        <f t="shared" si="3"/>
        <v>143.64755150457495</v>
      </c>
      <c r="AD17" s="7">
        <f t="shared" si="4"/>
        <v>-8.448259599296204E-2</v>
      </c>
      <c r="AE17" s="9">
        <f>DATA!CK18</f>
        <v>65.831576999999996</v>
      </c>
      <c r="AF17" s="9">
        <f>DATA!CL18</f>
        <v>81.942238000000003</v>
      </c>
      <c r="AG17" s="9">
        <f>DATA!CM18</f>
        <v>85.340999999999994</v>
      </c>
      <c r="AH17" s="9">
        <f>DATA!CO18</f>
        <v>68.248000000000005</v>
      </c>
      <c r="AI17" s="7">
        <f>DATA!CN18</f>
        <v>5.17</v>
      </c>
      <c r="AJ17" s="9">
        <f>DATA!CP18</f>
        <v>51.088317869614301</v>
      </c>
      <c r="AK17" s="9">
        <f>DATA!CR18</f>
        <v>16.559999999999999</v>
      </c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7">
        <f>DATA!AQ18</f>
        <v>3.5766666666666671</v>
      </c>
    </row>
    <row r="18" spans="1:48">
      <c r="A18" s="38" t="s">
        <v>229</v>
      </c>
      <c r="B18" s="5">
        <f>DATA!O19</f>
        <v>105861</v>
      </c>
      <c r="C18" s="5">
        <f>DATA!I19</f>
        <v>53226</v>
      </c>
      <c r="D18" s="5">
        <f>DATA!J19</f>
        <v>6837</v>
      </c>
      <c r="E18" s="5">
        <f>DATA!K19</f>
        <v>44510.232758734724</v>
      </c>
      <c r="F18" s="5">
        <f>DATA!M19</f>
        <v>75883.912695740204</v>
      </c>
      <c r="G18" s="5">
        <f>DATA!N19</f>
        <v>69332.675754314361</v>
      </c>
      <c r="H18" s="5">
        <f>DATA!W19</f>
        <v>2575.7847865138892</v>
      </c>
      <c r="I18" s="5">
        <f>DATA!X19</f>
        <v>5322.3555892267996</v>
      </c>
      <c r="J18" s="5">
        <f>DATA!BI19</f>
        <v>9692.8385060376404</v>
      </c>
      <c r="K18" s="5">
        <f>DATA!BJ19</f>
        <v>2191.5506037050745</v>
      </c>
      <c r="L18" s="5">
        <f>DATA!BG19</f>
        <v>1803.6065013386381</v>
      </c>
      <c r="M18" s="5">
        <f>DATA!BH19</f>
        <v>1685.5123234451614</v>
      </c>
      <c r="N18" s="5">
        <f t="shared" si="0"/>
        <v>21121.66403961489</v>
      </c>
      <c r="O18" s="5">
        <f t="shared" si="1"/>
        <v>18156.954399330807</v>
      </c>
      <c r="P18" s="5">
        <f>DATA!BD19</f>
        <v>6017.7766280394781</v>
      </c>
      <c r="Q18" s="5">
        <f>DATA!BE19</f>
        <v>12139.17777129133</v>
      </c>
      <c r="R18" s="5">
        <f>DATA!BF19</f>
        <v>2964.7096402840839</v>
      </c>
      <c r="S18" s="9">
        <v>68.29754958153606</v>
      </c>
      <c r="T18" s="9">
        <f>DATA!AG19</f>
        <v>75.192937650203305</v>
      </c>
      <c r="U18" s="9">
        <f>DATA!AH19</f>
        <v>40.715997306867067</v>
      </c>
      <c r="V18" s="9">
        <f>DATA!AD19</f>
        <v>69.600000000000009</v>
      </c>
      <c r="W18" s="9">
        <f>DATA!S19</f>
        <v>58.35330914258018</v>
      </c>
      <c r="X18" s="9">
        <f>DATA!T19</f>
        <v>65.395067351575008</v>
      </c>
      <c r="Y18" s="7">
        <f>DATA!AN19</f>
        <v>5.0166666666666666</v>
      </c>
      <c r="Z18" s="7">
        <f>DATA!AR19</f>
        <v>2.5512999999999999</v>
      </c>
      <c r="AA18" s="7">
        <f>DATA!AS19</f>
        <v>140.18333333333331</v>
      </c>
      <c r="AB18" s="7">
        <f t="shared" si="2"/>
        <v>-0.55487195383507515</v>
      </c>
      <c r="AC18" s="7">
        <f t="shared" si="3"/>
        <v>143.03245314974708</v>
      </c>
      <c r="AD18" s="7">
        <f t="shared" si="4"/>
        <v>-0.42911907961910778</v>
      </c>
      <c r="AE18" s="9">
        <f>DATA!CK19</f>
        <v>67.124730999999997</v>
      </c>
      <c r="AF18" s="9">
        <f>DATA!CL19</f>
        <v>82.530548999999894</v>
      </c>
      <c r="AG18" s="9">
        <f>DATA!CM19</f>
        <v>86.257999999999996</v>
      </c>
      <c r="AH18" s="9">
        <f>DATA!CO19</f>
        <v>68.605999999999995</v>
      </c>
      <c r="AI18" s="7">
        <f>DATA!CN19</f>
        <v>5.8</v>
      </c>
      <c r="AJ18" s="9">
        <f>DATA!CP19</f>
        <v>52.672334855506698</v>
      </c>
      <c r="AK18" s="9">
        <f>DATA!CR19</f>
        <v>16.89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7">
        <f>DATA!AQ19</f>
        <v>3.333333333333333</v>
      </c>
    </row>
    <row r="19" spans="1:48">
      <c r="A19" s="38" t="s">
        <v>230</v>
      </c>
      <c r="B19" s="5">
        <f>DATA!O20</f>
        <v>112676</v>
      </c>
      <c r="C19" s="5">
        <f>DATA!I20</f>
        <v>47292</v>
      </c>
      <c r="D19" s="5">
        <f>DATA!J20</f>
        <v>10300</v>
      </c>
      <c r="E19" s="5">
        <f>DATA!K20</f>
        <v>46959.283196194447</v>
      </c>
      <c r="F19" s="5">
        <f>DATA!M20</f>
        <v>81649.523129876106</v>
      </c>
      <c r="G19" s="5">
        <f>DATA!N20</f>
        <v>80144.077062508601</v>
      </c>
      <c r="H19" s="5">
        <f>DATA!W20</f>
        <v>2689.6476588666737</v>
      </c>
      <c r="I19" s="5">
        <f>DATA!X20</f>
        <v>5556.9006290359803</v>
      </c>
      <c r="J19" s="5">
        <f>DATA!BI20</f>
        <v>10147.037629428301</v>
      </c>
      <c r="K19" s="5">
        <f>DATA!BJ20</f>
        <v>3037.130390546597</v>
      </c>
      <c r="L19" s="5">
        <f>DATA!BG20</f>
        <v>1112.9404657845744</v>
      </c>
      <c r="M19" s="5">
        <f>DATA!BH20</f>
        <v>3223.6048799735854</v>
      </c>
      <c r="N19" s="5">
        <f t="shared" si="0"/>
        <v>21988.347667716967</v>
      </c>
      <c r="O19" s="5">
        <f t="shared" si="1"/>
        <v>18693.62420761415</v>
      </c>
      <c r="P19" s="5">
        <f>DATA!BD20</f>
        <v>4972.5622130029942</v>
      </c>
      <c r="Q19" s="5">
        <f>DATA!BE20</f>
        <v>13721.061994611156</v>
      </c>
      <c r="R19" s="5">
        <f>DATA!BF20</f>
        <v>3294.7234601028176</v>
      </c>
      <c r="S19" s="9">
        <v>68.563864274917137</v>
      </c>
      <c r="T19" s="9">
        <f>DATA!AG20</f>
        <v>75.5648512602761</v>
      </c>
      <c r="U19" s="9">
        <f>DATA!AH20</f>
        <v>40.559916333481283</v>
      </c>
      <c r="V19" s="9">
        <f>DATA!AD20</f>
        <v>69.900000000000006</v>
      </c>
      <c r="W19" s="9">
        <f>DATA!S20</f>
        <v>58.52940749001101</v>
      </c>
      <c r="X19" s="9">
        <f>DATA!T20</f>
        <v>65.149125350801754</v>
      </c>
      <c r="Y19" s="7">
        <f>DATA!AN20</f>
        <v>5.4733333333333336</v>
      </c>
      <c r="Z19" s="7">
        <f>DATA!AR20</f>
        <v>2.4617</v>
      </c>
      <c r="AA19" s="7">
        <f>DATA!AS20</f>
        <v>138.97</v>
      </c>
      <c r="AB19" s="7">
        <f t="shared" si="2"/>
        <v>-0.86930072418458604</v>
      </c>
      <c r="AC19" s="7">
        <f t="shared" si="3"/>
        <v>141.97288250859941</v>
      </c>
      <c r="AD19" s="7">
        <f t="shared" si="4"/>
        <v>-0.74354784996865075</v>
      </c>
      <c r="AE19" s="9">
        <f>DATA!CK20</f>
        <v>68.132069999999999</v>
      </c>
      <c r="AF19" s="9">
        <f>DATA!CL20</f>
        <v>83.009191999999999</v>
      </c>
      <c r="AG19" s="9">
        <f>DATA!CM20</f>
        <v>86.945999999999998</v>
      </c>
      <c r="AH19" s="9">
        <f>DATA!CO20</f>
        <v>69.013000000000005</v>
      </c>
      <c r="AI19" s="7">
        <f>DATA!CN20</f>
        <v>6.02</v>
      </c>
      <c r="AJ19" s="9">
        <f>DATA!CP20</f>
        <v>53.661933353341901</v>
      </c>
      <c r="AK19" s="9">
        <f>DATA!CR20</f>
        <v>18.07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7">
        <f>DATA!AQ20</f>
        <v>3.1766666666666667</v>
      </c>
    </row>
    <row r="20" spans="1:48">
      <c r="A20" s="38" t="s">
        <v>231</v>
      </c>
      <c r="B20" s="5">
        <f>DATA!O21</f>
        <v>119006</v>
      </c>
      <c r="C20" s="5">
        <f>DATA!I21</f>
        <v>49757</v>
      </c>
      <c r="D20" s="5">
        <f>DATA!J21</f>
        <v>11534</v>
      </c>
      <c r="E20" s="5">
        <f>DATA!K21</f>
        <v>34992.598447092743</v>
      </c>
      <c r="F20" s="5">
        <f>DATA!M21</f>
        <v>92617.425453428208</v>
      </c>
      <c r="G20" s="5">
        <f>DATA!N21</f>
        <v>86424.234579359632</v>
      </c>
      <c r="H20" s="5">
        <f>DATA!W21</f>
        <v>2760.7323399905922</v>
      </c>
      <c r="I20" s="5">
        <f>DATA!X21</f>
        <v>5615.8184489913201</v>
      </c>
      <c r="J20" s="5">
        <f>DATA!BI21</f>
        <v>11368.847909299546</v>
      </c>
      <c r="K20" s="5">
        <f>DATA!BJ21</f>
        <v>7332.3903831356456</v>
      </c>
      <c r="L20" s="5">
        <f>DATA!BG21</f>
        <v>1350.2381314541908</v>
      </c>
      <c r="M20" s="5">
        <f>DATA!BH21</f>
        <v>2438.2383666890823</v>
      </c>
      <c r="N20" s="5">
        <f t="shared" si="0"/>
        <v>21423.733163608948</v>
      </c>
      <c r="O20" s="5">
        <f t="shared" si="1"/>
        <v>18811.936879466393</v>
      </c>
      <c r="P20" s="5">
        <f>DATA!BD21</f>
        <v>5707.9032010209885</v>
      </c>
      <c r="Q20" s="5">
        <f>DATA!BE21</f>
        <v>13104.033678445405</v>
      </c>
      <c r="R20" s="5">
        <f>DATA!BF21</f>
        <v>2611.7962841425547</v>
      </c>
      <c r="S20" s="9">
        <v>69.083691988318506</v>
      </c>
      <c r="T20" s="9">
        <f>DATA!AG21</f>
        <v>76.035019539751204</v>
      </c>
      <c r="U20" s="9">
        <f>DATA!AH21</f>
        <v>41.278381782587701</v>
      </c>
      <c r="V20" s="9">
        <f>DATA!AD21</f>
        <v>69.600000000000009</v>
      </c>
      <c r="W20" s="9">
        <f>DATA!S21</f>
        <v>57.776435060985776</v>
      </c>
      <c r="X20" s="9">
        <f>DATA!T21</f>
        <v>64.745765658896275</v>
      </c>
      <c r="Y20" s="7">
        <f>DATA!AN21</f>
        <v>5.63</v>
      </c>
      <c r="Z20" s="7">
        <f>DATA!AR21</f>
        <v>2.4811999999999999</v>
      </c>
      <c r="AA20" s="7">
        <f>DATA!AS21</f>
        <v>142.39333333333332</v>
      </c>
      <c r="AB20" s="7">
        <f t="shared" si="2"/>
        <v>2.4335098904058268</v>
      </c>
      <c r="AC20" s="7">
        <f t="shared" si="3"/>
        <v>145.65323570253906</v>
      </c>
      <c r="AD20" s="7">
        <f t="shared" si="4"/>
        <v>2.5592627646217827</v>
      </c>
      <c r="AE20" s="9">
        <f>DATA!CK21</f>
        <v>69.261230999999995</v>
      </c>
      <c r="AF20" s="9">
        <f>DATA!CL21</f>
        <v>83.730943999999994</v>
      </c>
      <c r="AG20" s="9">
        <f>DATA!CM21</f>
        <v>86.734999999999999</v>
      </c>
      <c r="AH20" s="9">
        <f>DATA!CO21</f>
        <v>69.341999999999999</v>
      </c>
      <c r="AI20" s="7">
        <f>DATA!CN21</f>
        <v>5.8</v>
      </c>
      <c r="AJ20" s="9">
        <f>DATA!CP21</f>
        <v>52.772931769885602</v>
      </c>
      <c r="AK20" s="9">
        <f>DATA!CR21</f>
        <v>16.21</v>
      </c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7">
        <f>DATA!AQ21</f>
        <v>3.1700000000000008</v>
      </c>
    </row>
    <row r="21" spans="1:48">
      <c r="A21" s="38" t="s">
        <v>232</v>
      </c>
      <c r="B21" s="5">
        <f>DATA!O22</f>
        <v>120693</v>
      </c>
      <c r="C21" s="5">
        <f>DATA!I22</f>
        <v>52996</v>
      </c>
      <c r="D21" s="5">
        <f>DATA!J22</f>
        <v>17117</v>
      </c>
      <c r="E21" s="5">
        <f>DATA!K22</f>
        <v>54033.160042037918</v>
      </c>
      <c r="F21" s="5">
        <f>DATA!M22</f>
        <v>93775.342450564713</v>
      </c>
      <c r="G21" s="5">
        <f>DATA!N22</f>
        <v>84789.151732043436</v>
      </c>
      <c r="H21" s="5">
        <f>DATA!W22</f>
        <v>2889.0415357683873</v>
      </c>
      <c r="I21" s="5">
        <f>DATA!X22</f>
        <v>5571.34928162905</v>
      </c>
      <c r="J21" s="5">
        <f>DATA!BI22</f>
        <v>17105.02351760073</v>
      </c>
      <c r="K21" s="5">
        <f>DATA!BJ22</f>
        <v>9926.0195694565427</v>
      </c>
      <c r="L21" s="5">
        <f>DATA!BG22</f>
        <v>1852.7537388464502</v>
      </c>
      <c r="M21" s="5">
        <f>DATA!BH22</f>
        <v>4448.1435019189712</v>
      </c>
      <c r="N21" s="5">
        <f t="shared" si="0"/>
        <v>28047.674962164223</v>
      </c>
      <c r="O21" s="5">
        <f t="shared" si="1"/>
        <v>20210.935616536008</v>
      </c>
      <c r="P21" s="5">
        <f>DATA!BD22</f>
        <v>5341.8553108670039</v>
      </c>
      <c r="Q21" s="5">
        <f>DATA!BE22</f>
        <v>14869.080305669004</v>
      </c>
      <c r="R21" s="5">
        <f>DATA!BF22</f>
        <v>7836.7393456282143</v>
      </c>
      <c r="S21" s="9">
        <v>69.527968691121814</v>
      </c>
      <c r="T21" s="9">
        <f>DATA!AG22</f>
        <v>76.410494185957404</v>
      </c>
      <c r="U21" s="9">
        <f>DATA!AH22</f>
        <v>41.99786671177943</v>
      </c>
      <c r="V21" s="9">
        <f>DATA!AD22</f>
        <v>69.600000000000009</v>
      </c>
      <c r="W21" s="9">
        <f>DATA!S22</f>
        <v>59.010926601466394</v>
      </c>
      <c r="X21" s="9">
        <f>DATA!T22</f>
        <v>65.438554929744825</v>
      </c>
      <c r="Y21" s="7">
        <f>DATA!AN22</f>
        <v>6.2766666666666664</v>
      </c>
      <c r="Z21" s="7">
        <f>DATA!AR22</f>
        <v>2.5369999999999999</v>
      </c>
      <c r="AA21" s="7">
        <f>DATA!AS22</f>
        <v>142.08000000000001</v>
      </c>
      <c r="AB21" s="7">
        <f t="shared" si="2"/>
        <v>-0.2202902158688958</v>
      </c>
      <c r="AC21" s="7">
        <f t="shared" si="3"/>
        <v>145.51560407236707</v>
      </c>
      <c r="AD21" s="7">
        <f t="shared" si="4"/>
        <v>-9.4537341652945389E-2</v>
      </c>
      <c r="AE21" s="9">
        <f>DATA!CK22</f>
        <v>70.087485000000001</v>
      </c>
      <c r="AF21" s="9">
        <f>DATA!CL22</f>
        <v>84.316308000000006</v>
      </c>
      <c r="AG21" s="9">
        <f>DATA!CM22</f>
        <v>86.34</v>
      </c>
      <c r="AH21" s="9">
        <f>DATA!CO22</f>
        <v>69.69</v>
      </c>
      <c r="AI21" s="7">
        <f>DATA!CN22</f>
        <v>5.72</v>
      </c>
      <c r="AJ21" s="9">
        <f>DATA!CP22</f>
        <v>53.787532812917803</v>
      </c>
      <c r="AK21" s="9">
        <f>DATA!CR22</f>
        <v>16.920000000000002</v>
      </c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7">
        <f>DATA!AQ22</f>
        <v>2.8533333333333344</v>
      </c>
    </row>
    <row r="22" spans="1:48">
      <c r="A22" s="38" t="s">
        <v>233</v>
      </c>
      <c r="B22" s="5">
        <f>DATA!O23</f>
        <v>118270</v>
      </c>
      <c r="C22" s="5">
        <f>DATA!I23</f>
        <v>55290</v>
      </c>
      <c r="D22" s="5">
        <f>DATA!J23</f>
        <v>8319</v>
      </c>
      <c r="E22" s="5">
        <f>DATA!K23</f>
        <v>45489.457879426889</v>
      </c>
      <c r="F22" s="5">
        <f>DATA!M23</f>
        <v>89846.364297032167</v>
      </c>
      <c r="G22" s="5">
        <f>DATA!N23</f>
        <v>80025.8726635278</v>
      </c>
      <c r="H22" s="5">
        <f>DATA!W23</f>
        <v>2929.8604151773484</v>
      </c>
      <c r="I22" s="5">
        <f>DATA!X23</f>
        <v>5600.2558948107599</v>
      </c>
      <c r="J22" s="5">
        <f>DATA!BI23</f>
        <v>11445.672205203562</v>
      </c>
      <c r="K22" s="5">
        <f>DATA!BJ23</f>
        <v>2149.1404676618449</v>
      </c>
      <c r="L22" s="5">
        <f>DATA!BG23</f>
        <v>2248.7267654073803</v>
      </c>
      <c r="M22" s="5">
        <f>DATA!BH23</f>
        <v>1711.4108284574261</v>
      </c>
      <c r="N22" s="5">
        <f t="shared" si="0"/>
        <v>23540.54283825542</v>
      </c>
      <c r="O22" s="5">
        <f t="shared" si="1"/>
        <v>20147.737328393319</v>
      </c>
      <c r="P22" s="5">
        <f>DATA!BD23</f>
        <v>6223.7798822389968</v>
      </c>
      <c r="Q22" s="5">
        <f>DATA!BE23</f>
        <v>13923.957446154322</v>
      </c>
      <c r="R22" s="5">
        <f>DATA!BF23</f>
        <v>3392.8055098621003</v>
      </c>
      <c r="S22" s="9">
        <v>70.632708325355722</v>
      </c>
      <c r="T22" s="9">
        <f>DATA!AG23</f>
        <v>77.274667769701395</v>
      </c>
      <c r="U22" s="9">
        <f>DATA!AH23</f>
        <v>44.06487054797303</v>
      </c>
      <c r="V22" s="9">
        <f>DATA!AD23</f>
        <v>69.099999999999994</v>
      </c>
      <c r="W22" s="9">
        <f>DATA!S23</f>
        <v>58.456303800797784</v>
      </c>
      <c r="X22" s="9">
        <f>DATA!T23</f>
        <v>65.819963027802345</v>
      </c>
      <c r="Y22" s="7">
        <f>DATA!AN23</f>
        <v>6.8833333333333329</v>
      </c>
      <c r="Z22" s="7">
        <f>DATA!AR23</f>
        <v>2.5489000000000002</v>
      </c>
      <c r="AA22" s="7">
        <f>DATA!AS23</f>
        <v>143.51666666666668</v>
      </c>
      <c r="AB22" s="7">
        <f t="shared" si="2"/>
        <v>1.0060893230204646</v>
      </c>
      <c r="AC22" s="7">
        <f t="shared" si="3"/>
        <v>147.17196710815168</v>
      </c>
      <c r="AD22" s="7">
        <f t="shared" si="4"/>
        <v>1.1318421972364077</v>
      </c>
      <c r="AE22" s="9">
        <f>DATA!CK23</f>
        <v>71.634620999999996</v>
      </c>
      <c r="AF22" s="9">
        <f>DATA!CL23</f>
        <v>85.140664000000001</v>
      </c>
      <c r="AG22" s="9">
        <f>DATA!CM23</f>
        <v>86.179000000000002</v>
      </c>
      <c r="AH22" s="9">
        <f>DATA!CO23</f>
        <v>69.963999999999999</v>
      </c>
      <c r="AI22" s="7">
        <f>DATA!CN23</f>
        <v>5.37</v>
      </c>
      <c r="AJ22" s="9">
        <f>DATA!CP23</f>
        <v>56.229094203303497</v>
      </c>
      <c r="AK22" s="9">
        <f>DATA!CR23</f>
        <v>18.559999999999999</v>
      </c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7">
        <f>DATA!AQ23</f>
        <v>2.6866666666666674</v>
      </c>
    </row>
    <row r="23" spans="1:48">
      <c r="A23" s="38" t="s">
        <v>234</v>
      </c>
      <c r="B23" s="5">
        <f>DATA!O24</f>
        <v>122385</v>
      </c>
      <c r="C23" s="5">
        <f>DATA!I24</f>
        <v>49804</v>
      </c>
      <c r="D23" s="5">
        <f>DATA!J24</f>
        <v>9625</v>
      </c>
      <c r="E23" s="5">
        <f>DATA!K24</f>
        <v>46536.649647428698</v>
      </c>
      <c r="F23" s="5">
        <f>DATA!M24</f>
        <v>94716.59398523171</v>
      </c>
      <c r="G23" s="5">
        <f>DATA!N24</f>
        <v>83316.847606838812</v>
      </c>
      <c r="H23" s="5">
        <f>DATA!W24</f>
        <v>2891.4549393289194</v>
      </c>
      <c r="I23" s="5">
        <f>DATA!X24</f>
        <v>5545.8390115726097</v>
      </c>
      <c r="J23" s="5">
        <f>DATA!BI24</f>
        <v>12012.781721436349</v>
      </c>
      <c r="K23" s="5">
        <f>DATA!BJ24</f>
        <v>2919.1869924615071</v>
      </c>
      <c r="L23" s="5">
        <f>DATA!BG24</f>
        <v>1369.85014341602</v>
      </c>
      <c r="M23" s="5">
        <f>DATA!BH24</f>
        <v>3208.1105602720581</v>
      </c>
      <c r="N23" s="5">
        <f t="shared" si="0"/>
        <v>24019.619146025554</v>
      </c>
      <c r="O23" s="5">
        <f t="shared" si="1"/>
        <v>20298.947012253688</v>
      </c>
      <c r="P23" s="5">
        <f>DATA!BD24</f>
        <v>5036.8888436126554</v>
      </c>
      <c r="Q23" s="5">
        <f>DATA!BE24</f>
        <v>15262.058168641033</v>
      </c>
      <c r="R23" s="5">
        <f>DATA!BF24</f>
        <v>3720.6721337718664</v>
      </c>
      <c r="S23" s="9">
        <v>71.140233135789884</v>
      </c>
      <c r="T23" s="9">
        <f>DATA!AG24</f>
        <v>77.763529024461604</v>
      </c>
      <c r="U23" s="9">
        <f>DATA!AH24</f>
        <v>44.647049581102998</v>
      </c>
      <c r="V23" s="9">
        <f>DATA!AD24</f>
        <v>68.099999999999994</v>
      </c>
      <c r="W23" s="9">
        <f>DATA!S24</f>
        <v>58.708308759121678</v>
      </c>
      <c r="X23" s="9">
        <f>DATA!T24</f>
        <v>65.297486233656656</v>
      </c>
      <c r="Y23" s="7">
        <f>DATA!AN24</f>
        <v>6.8166666666666664</v>
      </c>
      <c r="Z23" s="7">
        <f>DATA!AR24</f>
        <v>2.5007000000000001</v>
      </c>
      <c r="AA23" s="7">
        <f>DATA!AS24</f>
        <v>147.37666666666667</v>
      </c>
      <c r="AB23" s="7">
        <f t="shared" si="2"/>
        <v>2.6540495338466448</v>
      </c>
      <c r="AC23" s="7">
        <f t="shared" si="3"/>
        <v>151.32044966818168</v>
      </c>
      <c r="AD23" s="7">
        <f t="shared" si="4"/>
        <v>2.7798024080626043</v>
      </c>
      <c r="AE23" s="9">
        <f>DATA!CK24</f>
        <v>72.709418999999997</v>
      </c>
      <c r="AF23" s="9">
        <f>DATA!CL24</f>
        <v>86.058763999999996</v>
      </c>
      <c r="AG23" s="9">
        <f>DATA!CM24</f>
        <v>85.91</v>
      </c>
      <c r="AH23" s="9">
        <f>DATA!CO24</f>
        <v>70.296000000000006</v>
      </c>
      <c r="AI23" s="7">
        <f>DATA!CN24</f>
        <v>5.24</v>
      </c>
      <c r="AJ23" s="9">
        <f>DATA!CP24</f>
        <v>57.501599378028899</v>
      </c>
      <c r="AK23" s="9">
        <f>DATA!CR24</f>
        <v>19.5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7">
        <f>DATA!AQ24</f>
        <v>3.0333333333333332</v>
      </c>
    </row>
    <row r="24" spans="1:48">
      <c r="A24" s="38" t="s">
        <v>235</v>
      </c>
      <c r="B24" s="5">
        <f>DATA!O25</f>
        <v>130784</v>
      </c>
      <c r="C24" s="5">
        <f>DATA!I25</f>
        <v>54119</v>
      </c>
      <c r="D24" s="5">
        <f>DATA!J25</f>
        <v>12614</v>
      </c>
      <c r="E24" s="5">
        <f>DATA!K25</f>
        <v>48429.75625077635</v>
      </c>
      <c r="F24" s="5">
        <f>DATA!M25</f>
        <v>95620.408473259085</v>
      </c>
      <c r="G24" s="5">
        <f>DATA!N25</f>
        <v>84944.245417420447</v>
      </c>
      <c r="H24" s="5">
        <f>DATA!W25</f>
        <v>3006.2436514956426</v>
      </c>
      <c r="I24" s="5">
        <f>DATA!X25</f>
        <v>5604.3436320181499</v>
      </c>
      <c r="J24" s="5">
        <f>DATA!BI25</f>
        <v>13375.105774512309</v>
      </c>
      <c r="K24" s="5">
        <f>DATA!BJ25</f>
        <v>7105.0998967371625</v>
      </c>
      <c r="L24" s="5">
        <f>DATA!BG25</f>
        <v>1682.6413007074868</v>
      </c>
      <c r="M24" s="5">
        <f>DATA!BH25</f>
        <v>2446.3005597930101</v>
      </c>
      <c r="N24" s="5">
        <f t="shared" si="0"/>
        <v>23593.63214290504</v>
      </c>
      <c r="O24" s="5">
        <f t="shared" si="1"/>
        <v>20620.750305094749</v>
      </c>
      <c r="P24" s="5">
        <f>DATA!BD25</f>
        <v>5907.177598669653</v>
      </c>
      <c r="Q24" s="5">
        <f>DATA!BE25</f>
        <v>14713.572706425095</v>
      </c>
      <c r="R24" s="5">
        <f>DATA!BF25</f>
        <v>2972.8818378102915</v>
      </c>
      <c r="S24" s="9">
        <v>71.570776080355344</v>
      </c>
      <c r="T24" s="9">
        <f>DATA!AG25</f>
        <v>78.514075691925598</v>
      </c>
      <c r="U24" s="9">
        <f>DATA!AH25</f>
        <v>43.797577634074329</v>
      </c>
      <c r="V24" s="9">
        <f>DATA!AD25</f>
        <v>68.099999999999994</v>
      </c>
      <c r="W24" s="9">
        <f>DATA!S25</f>
        <v>59.404619964320126</v>
      </c>
      <c r="X24" s="9">
        <f>DATA!T25</f>
        <v>64.909607470417086</v>
      </c>
      <c r="Y24" s="7">
        <f>DATA!AN25</f>
        <v>6.9066666666666663</v>
      </c>
      <c r="Z24" s="7">
        <f>DATA!AR25</f>
        <v>2.4950999999999999</v>
      </c>
      <c r="AA24" s="7">
        <f>DATA!AS25</f>
        <v>148.16</v>
      </c>
      <c r="AB24" s="7">
        <f t="shared" si="2"/>
        <v>0.53011030853380836</v>
      </c>
      <c r="AC24" s="7">
        <f t="shared" si="3"/>
        <v>152.31616648625234</v>
      </c>
      <c r="AD24" s="7">
        <f t="shared" si="4"/>
        <v>0.65586318274976452</v>
      </c>
      <c r="AE24" s="9">
        <f>DATA!CK25</f>
        <v>74.947163000000003</v>
      </c>
      <c r="AF24" s="9">
        <f>DATA!CL25</f>
        <v>86.893889000000001</v>
      </c>
      <c r="AG24" s="9">
        <f>DATA!CM25</f>
        <v>85.274000000000001</v>
      </c>
      <c r="AH24" s="9">
        <f>DATA!CO25</f>
        <v>70.617000000000004</v>
      </c>
      <c r="AI24" s="7">
        <f>DATA!CN25</f>
        <v>5.31</v>
      </c>
      <c r="AJ24" s="9">
        <f>DATA!CP25</f>
        <v>56.9098971735052</v>
      </c>
      <c r="AK24" s="9">
        <f>DATA!CR25</f>
        <v>20.86</v>
      </c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7">
        <f>DATA!AQ25</f>
        <v>3.2333333333333343</v>
      </c>
    </row>
    <row r="25" spans="1:48">
      <c r="A25" s="38" t="s">
        <v>236</v>
      </c>
      <c r="B25" s="5">
        <f>DATA!O26</f>
        <v>132655</v>
      </c>
      <c r="C25" s="5">
        <f>DATA!I26</f>
        <v>58047</v>
      </c>
      <c r="D25" s="5">
        <f>DATA!J26</f>
        <v>15550</v>
      </c>
      <c r="E25" s="5">
        <f>DATA!K26</f>
        <v>54735.591122584403</v>
      </c>
      <c r="F25" s="5">
        <f>DATA!M26</f>
        <v>95573.425939916837</v>
      </c>
      <c r="G25" s="5">
        <f>DATA!N26</f>
        <v>88077.625485919125</v>
      </c>
      <c r="H25" s="5">
        <f>DATA!W26</f>
        <v>3236.7035710709374</v>
      </c>
      <c r="I25" s="5">
        <f>DATA!X26</f>
        <v>5685.2538135243103</v>
      </c>
      <c r="J25" s="5">
        <f>DATA!BI26</f>
        <v>20299.48566820339</v>
      </c>
      <c r="K25" s="5">
        <f>DATA!BJ26</f>
        <v>9653.0291173331989</v>
      </c>
      <c r="L25" s="5">
        <f>DATA!BG26</f>
        <v>2348.7995378914538</v>
      </c>
      <c r="M25" s="5">
        <f>DATA!BH26</f>
        <v>4478.9511245113854</v>
      </c>
      <c r="N25" s="5">
        <f t="shared" si="0"/>
        <v>30999.907579145285</v>
      </c>
      <c r="O25" s="5">
        <f t="shared" si="1"/>
        <v>21970.415608008538</v>
      </c>
      <c r="P25" s="5">
        <f>DATA!BD26</f>
        <v>5488.8121220590483</v>
      </c>
      <c r="Q25" s="5">
        <f>DATA!BE26</f>
        <v>16481.60348594949</v>
      </c>
      <c r="R25" s="5">
        <f>DATA!BF26</f>
        <v>9029.4919711367456</v>
      </c>
      <c r="S25" s="9">
        <v>71.85443401491996</v>
      </c>
      <c r="T25" s="9">
        <f>DATA!AG26</f>
        <v>78.907435725799104</v>
      </c>
      <c r="U25" s="9">
        <f>DATA!AH26</f>
        <v>43.642427171403355</v>
      </c>
      <c r="V25" s="9">
        <f>DATA!AD26</f>
        <v>68.099999999999994</v>
      </c>
      <c r="W25" s="9">
        <f>DATA!S26</f>
        <v>60.763418609632247</v>
      </c>
      <c r="X25" s="9">
        <f>DATA!T26</f>
        <v>64.791020358947122</v>
      </c>
      <c r="Y25" s="7">
        <f>DATA!AN26</f>
        <v>7.0666666666666673</v>
      </c>
      <c r="Z25" s="7">
        <f>DATA!AR26</f>
        <v>2.5183</v>
      </c>
      <c r="AA25" s="7">
        <f>DATA!AS26</f>
        <v>147.97999999999999</v>
      </c>
      <c r="AB25" s="7">
        <f t="shared" si="2"/>
        <v>-0.12156414004644701</v>
      </c>
      <c r="AC25" s="7">
        <f t="shared" si="3"/>
        <v>152.32254673918862</v>
      </c>
      <c r="AD25" s="7">
        <f t="shared" si="4"/>
        <v>4.1887341695153986E-3</v>
      </c>
      <c r="AE25" s="9">
        <f>DATA!CK26</f>
        <v>76.798272999999995</v>
      </c>
      <c r="AF25" s="9">
        <f>DATA!CL26</f>
        <v>87.854614999999995</v>
      </c>
      <c r="AG25" s="9">
        <f>DATA!CM26</f>
        <v>84.399000000000001</v>
      </c>
      <c r="AH25" s="9">
        <f>DATA!CO26</f>
        <v>71.019000000000005</v>
      </c>
      <c r="AI25" s="7">
        <f>DATA!CN26</f>
        <v>5.28</v>
      </c>
      <c r="AJ25" s="9">
        <f>DATA!CP26</f>
        <v>58.251899369928601</v>
      </c>
      <c r="AK25" s="9">
        <f>DATA!CR26</f>
        <v>23.58</v>
      </c>
      <c r="AL25" s="5">
        <f>DATA!BZ26</f>
        <v>866157.83944547491</v>
      </c>
      <c r="AM25" s="5">
        <f>DATA!CB26</f>
        <v>538104.29782820516</v>
      </c>
      <c r="AN25" s="5">
        <f>DATA!CC26</f>
        <v>69795.883642289409</v>
      </c>
      <c r="AO25" s="5">
        <f>DATA!CD26</f>
        <v>468308.41418591578</v>
      </c>
      <c r="AP25" s="5">
        <f>DATA!CA26</f>
        <v>23340.897119872072</v>
      </c>
      <c r="AQ25" s="5">
        <f>DATA!CE26</f>
        <v>304712.6444973977</v>
      </c>
      <c r="AR25" s="5">
        <f>DATA!CF26</f>
        <v>68873.847070100121</v>
      </c>
      <c r="AS25" s="5">
        <f>DATA!CG26</f>
        <v>35771.969599418808</v>
      </c>
      <c r="AT25" s="5">
        <f>DATA!CH26</f>
        <v>604611.07384115621</v>
      </c>
      <c r="AU25" s="5">
        <f>DATA!CI26</f>
        <v>156900.94893479988</v>
      </c>
      <c r="AV25" s="7">
        <f>DATA!AQ26</f>
        <v>3.1433333333333335</v>
      </c>
    </row>
    <row r="26" spans="1:48">
      <c r="A26" s="38" t="s">
        <v>237</v>
      </c>
      <c r="B26" s="5">
        <f>DATA!O27</f>
        <v>127299</v>
      </c>
      <c r="C26" s="5">
        <f>DATA!I27</f>
        <v>57893</v>
      </c>
      <c r="D26" s="5">
        <f>DATA!J27</f>
        <v>8808</v>
      </c>
      <c r="E26" s="5">
        <f>DATA!K27</f>
        <v>46088.032227577642</v>
      </c>
      <c r="F26" s="5">
        <f>DATA!M27</f>
        <v>97495.322301786538</v>
      </c>
      <c r="G26" s="5">
        <f>DATA!N27</f>
        <v>84164.311186970051</v>
      </c>
      <c r="H26" s="5">
        <f>DATA!W27</f>
        <v>3161.253911727852</v>
      </c>
      <c r="I26" s="5">
        <f>DATA!X27</f>
        <v>5903.1292939642099</v>
      </c>
      <c r="J26" s="5">
        <f>DATA!BI27</f>
        <v>11974.990919429323</v>
      </c>
      <c r="K26" s="5">
        <f>DATA!BJ27</f>
        <v>2735.3269873079494</v>
      </c>
      <c r="L26" s="5">
        <f>DATA!BG27</f>
        <v>2282.4762097351895</v>
      </c>
      <c r="M26" s="5">
        <f>DATA!BH27</f>
        <v>1576.9581380365571</v>
      </c>
      <c r="N26" s="5">
        <f t="shared" si="0"/>
        <v>25317.718896125589</v>
      </c>
      <c r="O26" s="5">
        <f t="shared" si="1"/>
        <v>21714.315339011358</v>
      </c>
      <c r="P26" s="5">
        <f>DATA!BD27</f>
        <v>6595.6103456913834</v>
      </c>
      <c r="Q26" s="5">
        <f>DATA!BE27</f>
        <v>15118.704993319974</v>
      </c>
      <c r="R26" s="5">
        <f>DATA!BF27</f>
        <v>3603.403557114229</v>
      </c>
      <c r="S26" s="9">
        <v>72.878911665973902</v>
      </c>
      <c r="T26" s="9">
        <f>DATA!AG27</f>
        <v>79.727141472461696</v>
      </c>
      <c r="U26" s="9">
        <f>DATA!AH27</f>
        <v>45.48599244002272</v>
      </c>
      <c r="V26" s="9">
        <f>DATA!AD27</f>
        <v>68.099999999999994</v>
      </c>
      <c r="W26" s="9">
        <f>DATA!S27</f>
        <v>57.336399005051106</v>
      </c>
      <c r="X26" s="9">
        <f>DATA!T27</f>
        <v>63.731293237916098</v>
      </c>
      <c r="Y26" s="7">
        <f>DATA!AN27</f>
        <v>7.0586666666666673</v>
      </c>
      <c r="Z26" s="7">
        <f>DATA!AR27</f>
        <v>2.4845000000000002</v>
      </c>
      <c r="AA26" s="7">
        <f>DATA!AS27</f>
        <v>154.76333333333335</v>
      </c>
      <c r="AB26" s="7">
        <f t="shared" si="2"/>
        <v>4.4819938829582915</v>
      </c>
      <c r="AC26" s="7">
        <f t="shared" si="3"/>
        <v>159.50539691957411</v>
      </c>
      <c r="AD26" s="7">
        <f t="shared" si="4"/>
        <v>4.6077467571742323</v>
      </c>
      <c r="AE26" s="9">
        <f>DATA!CK27</f>
        <v>78.793163000000007</v>
      </c>
      <c r="AF26" s="9">
        <f>DATA!CL27</f>
        <v>88.731989999999996</v>
      </c>
      <c r="AG26" s="9">
        <f>DATA!CM27</f>
        <v>84.16</v>
      </c>
      <c r="AH26" s="9">
        <f>DATA!CO27</f>
        <v>71.298000000000002</v>
      </c>
      <c r="AI26" s="7">
        <f>DATA!CN27</f>
        <v>5.28</v>
      </c>
      <c r="AJ26" s="9">
        <f>DATA!CP27</f>
        <v>56.059258764178999</v>
      </c>
      <c r="AK26" s="9">
        <f>DATA!CR27</f>
        <v>21.22</v>
      </c>
      <c r="AL26" s="5">
        <f>DATA!BZ27</f>
        <v>980474.18689641776</v>
      </c>
      <c r="AM26" s="5">
        <f>DATA!CB27</f>
        <v>610788.77786401985</v>
      </c>
      <c r="AN26" s="5">
        <f>DATA!CC27</f>
        <v>74360.924860766638</v>
      </c>
      <c r="AO26" s="5">
        <f>DATA!CD27</f>
        <v>536427.85300325311</v>
      </c>
      <c r="AP26" s="5">
        <f>DATA!CA27</f>
        <v>24357.968072645708</v>
      </c>
      <c r="AQ26" s="5">
        <f>DATA!CE27</f>
        <v>345327.4409597523</v>
      </c>
      <c r="AR26" s="5">
        <f>DATA!CF27</f>
        <v>83214.496727037418</v>
      </c>
      <c r="AS26" s="5">
        <f>DATA!CG27</f>
        <v>51481.667921921347</v>
      </c>
      <c r="AT26" s="5">
        <f>DATA!CH27</f>
        <v>669844.18548249966</v>
      </c>
      <c r="AU26" s="5">
        <f>DATA!CI27</f>
        <v>175933.83676495956</v>
      </c>
      <c r="AV26" s="7">
        <f>DATA!AQ27</f>
        <v>3.091333333333333</v>
      </c>
    </row>
    <row r="27" spans="1:48">
      <c r="A27" s="38" t="s">
        <v>238</v>
      </c>
      <c r="B27" s="5">
        <f>DATA!O28</f>
        <v>132628</v>
      </c>
      <c r="C27" s="5">
        <f>DATA!I28</f>
        <v>53465</v>
      </c>
      <c r="D27" s="5">
        <f>DATA!J28</f>
        <v>10860</v>
      </c>
      <c r="E27" s="5">
        <f>DATA!K28</f>
        <v>52749.98979109084</v>
      </c>
      <c r="F27" s="5">
        <f>DATA!M28</f>
        <v>96139.19291155113</v>
      </c>
      <c r="G27" s="5">
        <f>DATA!N28</f>
        <v>94527.541057411567</v>
      </c>
      <c r="H27" s="5">
        <f>DATA!W28</f>
        <v>3206.1360519010714</v>
      </c>
      <c r="I27" s="5">
        <f>DATA!X28</f>
        <v>6055.7735686128599</v>
      </c>
      <c r="J27" s="5">
        <f>DATA!BI28</f>
        <v>11488.179178919567</v>
      </c>
      <c r="K27" s="5">
        <f>DATA!BJ28</f>
        <v>5745.4835103409732</v>
      </c>
      <c r="L27" s="5">
        <f>DATA!BG28</f>
        <v>1424.7661447349037</v>
      </c>
      <c r="M27" s="5">
        <f>DATA!BH28</f>
        <v>3006.7215825714088</v>
      </c>
      <c r="N27" s="5">
        <f t="shared" si="0"/>
        <v>28282.605925097818</v>
      </c>
      <c r="O27" s="5">
        <f t="shared" si="1"/>
        <v>23702.10524634672</v>
      </c>
      <c r="P27" s="5">
        <f>DATA!BD28</f>
        <v>5198.2946045942135</v>
      </c>
      <c r="Q27" s="5">
        <f>DATA!BE28</f>
        <v>18503.810641752509</v>
      </c>
      <c r="R27" s="5">
        <f>DATA!BF28</f>
        <v>4580.5006787510983</v>
      </c>
      <c r="S27" s="9">
        <v>72.894961800749556</v>
      </c>
      <c r="T27" s="9">
        <f>DATA!AG28</f>
        <v>80.1177342913047</v>
      </c>
      <c r="U27" s="9">
        <f>DATA!AH28</f>
        <v>44.003871838528994</v>
      </c>
      <c r="V27" s="9">
        <f>DATA!AD28</f>
        <v>69.3</v>
      </c>
      <c r="W27" s="9">
        <f>DATA!S28</f>
        <v>58.974787224451454</v>
      </c>
      <c r="X27" s="9">
        <f>DATA!T28</f>
        <v>63.617019623871293</v>
      </c>
      <c r="Y27" s="7">
        <f>DATA!AN28</f>
        <v>8.1946666666666665</v>
      </c>
      <c r="Z27" s="7">
        <f>DATA!AR28</f>
        <v>2.5087000000000002</v>
      </c>
      <c r="AA27" s="7">
        <f>DATA!AS28</f>
        <v>154.11666666666667</v>
      </c>
      <c r="AB27" s="7">
        <f t="shared" si="2"/>
        <v>-0.41871769714497747</v>
      </c>
      <c r="AC27" s="7">
        <f t="shared" si="3"/>
        <v>159.03878605251376</v>
      </c>
      <c r="AD27" s="7">
        <f t="shared" si="4"/>
        <v>-0.29296482292902937</v>
      </c>
      <c r="AE27" s="9">
        <f>DATA!CK28</f>
        <v>81.267947000000007</v>
      </c>
      <c r="AF27" s="9">
        <f>DATA!CL28</f>
        <v>89.714658999999997</v>
      </c>
      <c r="AG27" s="9">
        <f>DATA!CM28</f>
        <v>84.103999999999999</v>
      </c>
      <c r="AH27" s="9">
        <f>DATA!CO28</f>
        <v>71.67</v>
      </c>
      <c r="AI27" s="7">
        <f>DATA!CN28</f>
        <v>5.52</v>
      </c>
      <c r="AJ27" s="9">
        <f>DATA!CP28</f>
        <v>53.892030586202502</v>
      </c>
      <c r="AK27" s="9">
        <f>DATA!CR28</f>
        <v>18.05</v>
      </c>
      <c r="AL27" s="5">
        <f>DATA!BZ28</f>
        <v>1071815.4304858474</v>
      </c>
      <c r="AM27" s="5">
        <f>DATA!CB28</f>
        <v>645311.32589251455</v>
      </c>
      <c r="AN27" s="5">
        <f>DATA!CC28</f>
        <v>83503.399636076283</v>
      </c>
      <c r="AO27" s="5">
        <f>DATA!CD28</f>
        <v>561807.92625643825</v>
      </c>
      <c r="AP27" s="5">
        <f>DATA!CA28</f>
        <v>24718.46221597062</v>
      </c>
      <c r="AQ27" s="5">
        <f>DATA!CE28</f>
        <v>401785.64237736212</v>
      </c>
      <c r="AR27" s="5">
        <f>DATA!CF28</f>
        <v>101914.15825460033</v>
      </c>
      <c r="AS27" s="5">
        <f>DATA!CG28</f>
        <v>57877.789375084249</v>
      </c>
      <c r="AT27" s="5">
        <f>DATA!CH28</f>
        <v>703110.42403106345</v>
      </c>
      <c r="AU27" s="5">
        <f>DATA!CI28</f>
        <v>208913.05882509929</v>
      </c>
      <c r="AV27" s="7">
        <f>DATA!AQ28</f>
        <v>2.3286666666666669</v>
      </c>
    </row>
    <row r="28" spans="1:48">
      <c r="A28" s="38" t="s">
        <v>239</v>
      </c>
      <c r="B28" s="5">
        <f>DATA!O29</f>
        <v>140261</v>
      </c>
      <c r="C28" s="5">
        <f>DATA!I29</f>
        <v>57368</v>
      </c>
      <c r="D28" s="5">
        <f>DATA!J29</f>
        <v>11349</v>
      </c>
      <c r="E28" s="5">
        <f>DATA!K29</f>
        <v>57906.990480425782</v>
      </c>
      <c r="F28" s="5">
        <f>DATA!M29</f>
        <v>102188.37345377904</v>
      </c>
      <c r="G28" s="5">
        <f>DATA!N29</f>
        <v>91015.767220315553</v>
      </c>
      <c r="H28" s="5">
        <f>DATA!W29</f>
        <v>3268.7634812182037</v>
      </c>
      <c r="I28" s="5">
        <f>DATA!X29</f>
        <v>5954.5441607822304</v>
      </c>
      <c r="J28" s="5">
        <f>DATA!BI29</f>
        <v>14257.354684572267</v>
      </c>
      <c r="K28" s="5">
        <f>DATA!BJ29</f>
        <v>5239.0261926806688</v>
      </c>
      <c r="L28" s="5">
        <f>DATA!BG29</f>
        <v>1727.9543252146614</v>
      </c>
      <c r="M28" s="5">
        <f>DATA!BH29</f>
        <v>2253.8839388997831</v>
      </c>
      <c r="N28" s="5">
        <f t="shared" si="0"/>
        <v>28226.834206422689</v>
      </c>
      <c r="O28" s="5">
        <f t="shared" si="1"/>
        <v>23233.867952341505</v>
      </c>
      <c r="P28" s="5">
        <f>DATA!BD29</f>
        <v>6776.9008089274412</v>
      </c>
      <c r="Q28" s="5">
        <f>DATA!BE29</f>
        <v>16456.967143414066</v>
      </c>
      <c r="R28" s="5">
        <f>DATA!BF29</f>
        <v>4992.9662540811851</v>
      </c>
      <c r="S28" s="9">
        <v>73.214046467916305</v>
      </c>
      <c r="T28" s="9">
        <f>DATA!AG29</f>
        <v>80.3679793129769</v>
      </c>
      <c r="U28" s="9">
        <f>DATA!AH29</f>
        <v>44.598315087673939</v>
      </c>
      <c r="V28" s="9">
        <f>DATA!AD29</f>
        <v>69.900000000000006</v>
      </c>
      <c r="W28" s="9">
        <f>DATA!S29</f>
        <v>63.717096426531924</v>
      </c>
      <c r="X28" s="9">
        <f>DATA!T29</f>
        <v>69.141879424744573</v>
      </c>
      <c r="Y28" s="7">
        <f>DATA!AN29</f>
        <v>7.5613333333333337</v>
      </c>
      <c r="Z28" s="7">
        <f>DATA!AR29</f>
        <v>2.7854000000000001</v>
      </c>
      <c r="AA28" s="7">
        <f>DATA!AS29</f>
        <v>142.38333333333333</v>
      </c>
      <c r="AB28" s="7">
        <f t="shared" si="2"/>
        <v>-7.918694042602004</v>
      </c>
      <c r="AC28" s="7">
        <f t="shared" si="3"/>
        <v>147.11560381548659</v>
      </c>
      <c r="AD28" s="7">
        <f t="shared" si="4"/>
        <v>-7.7929411683860526</v>
      </c>
      <c r="AE28" s="9">
        <f>DATA!CK29</f>
        <v>83.227115999999995</v>
      </c>
      <c r="AF28" s="9">
        <f>DATA!CL29</f>
        <v>90.553314999999998</v>
      </c>
      <c r="AG28" s="9">
        <f>DATA!CM29</f>
        <v>83.891000000000005</v>
      </c>
      <c r="AH28" s="9">
        <f>DATA!CO29</f>
        <v>71.837000000000003</v>
      </c>
      <c r="AI28" s="7">
        <f>DATA!CN29</f>
        <v>5.53</v>
      </c>
      <c r="AJ28" s="9">
        <f>DATA!CP29</f>
        <v>52.462664011912999</v>
      </c>
      <c r="AK28" s="9">
        <f>DATA!CR29</f>
        <v>18.510000000000002</v>
      </c>
      <c r="AL28" s="5">
        <f>DATA!BZ29</f>
        <v>1092798.764159871</v>
      </c>
      <c r="AM28" s="5">
        <f>DATA!CB29</f>
        <v>657439.4107767283</v>
      </c>
      <c r="AN28" s="5">
        <f>DATA!CC29</f>
        <v>89692.963485697561</v>
      </c>
      <c r="AO28" s="5">
        <f>DATA!CD29</f>
        <v>567746.44729103078</v>
      </c>
      <c r="AP28" s="5">
        <f>DATA!CA29</f>
        <v>25643.173563923421</v>
      </c>
      <c r="AQ28" s="5">
        <f>DATA!CE29</f>
        <v>409716.17981921928</v>
      </c>
      <c r="AR28" s="5">
        <f>DATA!CF29</f>
        <v>88891.032341069382</v>
      </c>
      <c r="AS28" s="5">
        <f>DATA!CG29</f>
        <v>62101.735386031134</v>
      </c>
      <c r="AT28" s="5">
        <f>DATA!CH29</f>
        <v>698531.50623372069</v>
      </c>
      <c r="AU28" s="5">
        <f>DATA!CI29</f>
        <v>243274.49019904993</v>
      </c>
      <c r="AV28" s="7">
        <f>DATA!AQ29</f>
        <v>3.1786666666666665</v>
      </c>
    </row>
    <row r="29" spans="1:48">
      <c r="A29" s="38" t="s">
        <v>240</v>
      </c>
      <c r="B29" s="5">
        <f>DATA!O30</f>
        <v>140807</v>
      </c>
      <c r="C29" s="5">
        <f>DATA!I30</f>
        <v>57852</v>
      </c>
      <c r="D29" s="5">
        <f>DATA!J30</f>
        <v>17819</v>
      </c>
      <c r="E29" s="5">
        <f>DATA!K30</f>
        <v>56021.225430978091</v>
      </c>
      <c r="F29" s="5">
        <f>DATA!M30</f>
        <v>100582.67500201784</v>
      </c>
      <c r="G29" s="5">
        <f>DATA!N30</f>
        <v>86245.348510859942</v>
      </c>
      <c r="H29" s="5">
        <f>DATA!W30</f>
        <v>3494.9271486768721</v>
      </c>
      <c r="I29" s="5">
        <f>DATA!X30</f>
        <v>6320.6805182355802</v>
      </c>
      <c r="J29" s="5">
        <f>DATA!BI30</f>
        <v>18863.579493464782</v>
      </c>
      <c r="K29" s="5">
        <f>DATA!BJ30</f>
        <v>10316.564893996081</v>
      </c>
      <c r="L29" s="5">
        <f>DATA!BG30</f>
        <v>2334.8744480117412</v>
      </c>
      <c r="M29" s="5">
        <f>DATA!BH30</f>
        <v>3940.7256193643784</v>
      </c>
      <c r="N29" s="5">
        <f t="shared" si="0"/>
        <v>29637.389998663821</v>
      </c>
      <c r="O29" s="5">
        <f t="shared" si="1"/>
        <v>22491.052189114558</v>
      </c>
      <c r="P29" s="5">
        <f>DATA!BD30</f>
        <v>5388.7588967575275</v>
      </c>
      <c r="Q29" s="5">
        <f>DATA!BE30</f>
        <v>17102.29329235703</v>
      </c>
      <c r="R29" s="5">
        <f>DATA!BF30</f>
        <v>7146.3378095492617</v>
      </c>
      <c r="S29" s="9">
        <v>73.804113083476025</v>
      </c>
      <c r="T29" s="9">
        <f>DATA!AG30</f>
        <v>80.827224236741799</v>
      </c>
      <c r="U29" s="9">
        <f>DATA!AH30</f>
        <v>45.711668470412903</v>
      </c>
      <c r="V29" s="9">
        <f>DATA!AD30</f>
        <v>69.900000000000006</v>
      </c>
      <c r="W29" s="9">
        <f>DATA!S30</f>
        <v>74.212153569795547</v>
      </c>
      <c r="X29" s="9">
        <f>DATA!T30</f>
        <v>84.396526563104743</v>
      </c>
      <c r="Y29" s="7">
        <f>DATA!AN30</f>
        <v>7.4626666666666672</v>
      </c>
      <c r="Z29" s="7">
        <f>DATA!AR30</f>
        <v>3.4961000000000002</v>
      </c>
      <c r="AA29" s="7">
        <f>DATA!AS30</f>
        <v>119.17</v>
      </c>
      <c r="AB29" s="7">
        <f t="shared" si="2"/>
        <v>-17.797190582680308</v>
      </c>
      <c r="AC29" s="7">
        <f t="shared" si="3"/>
        <v>123.28568705349429</v>
      </c>
      <c r="AD29" s="7">
        <f t="shared" si="4"/>
        <v>-17.671437708464357</v>
      </c>
      <c r="AE29" s="9">
        <f>DATA!CK30</f>
        <v>84.205155000000005</v>
      </c>
      <c r="AF29" s="9">
        <f>DATA!CL30</f>
        <v>91.373729999999995</v>
      </c>
      <c r="AG29" s="9">
        <f>DATA!CM30</f>
        <v>83.518000000000001</v>
      </c>
      <c r="AH29" s="9">
        <f>DATA!CO30</f>
        <v>72.064999999999998</v>
      </c>
      <c r="AI29" s="7">
        <f>DATA!CN30</f>
        <v>5.51</v>
      </c>
      <c r="AJ29" s="9">
        <f>DATA!CP30</f>
        <v>51.565524317839497</v>
      </c>
      <c r="AK29" s="9">
        <f>DATA!CR30</f>
        <v>18.760000000000002</v>
      </c>
      <c r="AL29" s="5">
        <f>DATA!BZ30</f>
        <v>1061344.0053607207</v>
      </c>
      <c r="AM29" s="5">
        <f>DATA!CB30</f>
        <v>630071.55203967437</v>
      </c>
      <c r="AN29" s="5">
        <f>DATA!CC30</f>
        <v>86108.863966562887</v>
      </c>
      <c r="AO29" s="5">
        <f>DATA!CD30</f>
        <v>543962.68807311158</v>
      </c>
      <c r="AP29" s="5">
        <f>DATA!CA30</f>
        <v>28252.414193611152</v>
      </c>
      <c r="AQ29" s="5">
        <f>DATA!CE30</f>
        <v>403020.03912743513</v>
      </c>
      <c r="AR29" s="5">
        <f>DATA!CF30</f>
        <v>81614.577187257149</v>
      </c>
      <c r="AS29" s="5">
        <f>DATA!CG30</f>
        <v>63213.675251084649</v>
      </c>
      <c r="AT29" s="5">
        <f>DATA!CH30</f>
        <v>682095.31210618815</v>
      </c>
      <c r="AU29" s="5">
        <f>DATA!CI30</f>
        <v>234420.44081619073</v>
      </c>
      <c r="AV29" s="7">
        <f>DATA!AQ30</f>
        <v>3.6339999999999986</v>
      </c>
    </row>
    <row r="30" spans="1:48">
      <c r="A30" s="38" t="s">
        <v>241</v>
      </c>
      <c r="B30" s="5">
        <f>DATA!O31</f>
        <v>125345</v>
      </c>
      <c r="C30" s="5">
        <f>DATA!I31</f>
        <v>52628</v>
      </c>
      <c r="D30" s="5">
        <f>DATA!J31</f>
        <v>8423</v>
      </c>
      <c r="E30" s="5">
        <f>DATA!K31</f>
        <v>35140.480138505562</v>
      </c>
      <c r="F30" s="5">
        <f>DATA!M31</f>
        <v>96637.115206121598</v>
      </c>
      <c r="G30" s="5">
        <f>DATA!N31</f>
        <v>76181.889662452071</v>
      </c>
      <c r="H30" s="5">
        <f>DATA!W31</f>
        <v>3348.2355455473803</v>
      </c>
      <c r="I30" s="5">
        <f>DATA!X31</f>
        <v>6283.53176916348</v>
      </c>
      <c r="J30" s="5">
        <f>DATA!BI31</f>
        <v>9874.904401477017</v>
      </c>
      <c r="K30" s="5">
        <f>DATA!BJ31</f>
        <v>1880.5273986607372</v>
      </c>
      <c r="L30" s="5">
        <f>DATA!BG31</f>
        <v>2099.1573913466664</v>
      </c>
      <c r="M30" s="5">
        <f>DATA!BH31</f>
        <v>1537.2232222558048</v>
      </c>
      <c r="N30" s="5">
        <f t="shared" si="0"/>
        <v>22124.228645913201</v>
      </c>
      <c r="O30" s="5">
        <f t="shared" si="1"/>
        <v>18787.654053570513</v>
      </c>
      <c r="P30" s="5">
        <f>DATA!BD31</f>
        <v>5800.1615933139092</v>
      </c>
      <c r="Q30" s="5">
        <f>DATA!BE31</f>
        <v>12987.492460256606</v>
      </c>
      <c r="R30" s="5">
        <f>DATA!BF31</f>
        <v>3336.574592342688</v>
      </c>
      <c r="S30" s="9">
        <v>76.014330544023323</v>
      </c>
      <c r="T30" s="9">
        <f>DATA!AG31</f>
        <v>82.664780597682096</v>
      </c>
      <c r="U30" s="9">
        <f>DATA!AH31</f>
        <v>49.412530329388247</v>
      </c>
      <c r="V30" s="9">
        <f>DATA!AD31</f>
        <v>69.900000000000006</v>
      </c>
      <c r="W30" s="9">
        <f>DATA!S31</f>
        <v>80.077864606937013</v>
      </c>
      <c r="X30" s="9">
        <f>DATA!T31</f>
        <v>88.25417593644535</v>
      </c>
      <c r="Y30" s="7">
        <f>DATA!AN31</f>
        <v>9.9893333333333327</v>
      </c>
      <c r="Z30" s="7">
        <f>DATA!AR31</f>
        <v>3.9847999999999999</v>
      </c>
      <c r="AA30" s="7">
        <f>DATA!AS31</f>
        <v>110.46</v>
      </c>
      <c r="AB30" s="7">
        <f t="shared" si="2"/>
        <v>-7.5897580629673405</v>
      </c>
      <c r="AC30" s="7">
        <f t="shared" si="3"/>
        <v>114.41867049459397</v>
      </c>
      <c r="AD30" s="7">
        <f t="shared" si="4"/>
        <v>-7.4640051887513836</v>
      </c>
      <c r="AE30" s="9">
        <f>DATA!CK31</f>
        <v>86.125275999999999</v>
      </c>
      <c r="AF30" s="9">
        <f>DATA!CL31</f>
        <v>92.046631000000005</v>
      </c>
      <c r="AG30" s="9">
        <f>DATA!CM31</f>
        <v>82.677999999999997</v>
      </c>
      <c r="AH30" s="9">
        <f>DATA!CO31</f>
        <v>72.277000000000001</v>
      </c>
      <c r="AI30" s="7">
        <f>DATA!CN31</f>
        <v>5.52</v>
      </c>
      <c r="AJ30" s="9">
        <f>DATA!CP31</f>
        <v>49.142448535048999</v>
      </c>
      <c r="AK30" s="9">
        <f>DATA!CR31</f>
        <v>14.1</v>
      </c>
      <c r="AL30" s="5">
        <f>DATA!BZ31</f>
        <v>1029215.5876716755</v>
      </c>
      <c r="AM30" s="5">
        <f>DATA!CB31</f>
        <v>640017.99586143368</v>
      </c>
      <c r="AN30" s="5">
        <f>DATA!CC31</f>
        <v>83896.609380024718</v>
      </c>
      <c r="AO30" s="5">
        <f>DATA!CD31</f>
        <v>556121.38648140896</v>
      </c>
      <c r="AP30" s="5">
        <f>DATA!CA31</f>
        <v>27389.943535603561</v>
      </c>
      <c r="AQ30" s="5">
        <f>DATA!CE31</f>
        <v>361807.64827463828</v>
      </c>
      <c r="AR30" s="5">
        <f>DATA!CF31</f>
        <v>85127.844045371996</v>
      </c>
      <c r="AS30" s="5">
        <f>DATA!CG31</f>
        <v>49859.978232181275</v>
      </c>
      <c r="AT30" s="5">
        <f>DATA!CH31</f>
        <v>690025.40620827454</v>
      </c>
      <c r="AU30" s="5">
        <f>DATA!CI31</f>
        <v>204202.35918584772</v>
      </c>
      <c r="AV30" s="7">
        <f>DATA!AQ31</f>
        <v>2.554000000000002</v>
      </c>
    </row>
    <row r="31" spans="1:48">
      <c r="A31" s="38" t="s">
        <v>242</v>
      </c>
      <c r="B31" s="5">
        <f>DATA!O32</f>
        <v>124770</v>
      </c>
      <c r="C31" s="5">
        <f>DATA!I32</f>
        <v>48667</v>
      </c>
      <c r="D31" s="5">
        <f>DATA!J32</f>
        <v>10526</v>
      </c>
      <c r="E31" s="5">
        <f>DATA!K32</f>
        <v>30141.039839765126</v>
      </c>
      <c r="F31" s="5">
        <f>DATA!M32</f>
        <v>97553.28601469376</v>
      </c>
      <c r="G31" s="5">
        <f>DATA!N32</f>
        <v>71008.778156654953</v>
      </c>
      <c r="H31" s="5">
        <f>DATA!W32</f>
        <v>3326.0413694378376</v>
      </c>
      <c r="I31" s="5">
        <f>DATA!X32</f>
        <v>5517.0761266543896</v>
      </c>
      <c r="J31" s="5">
        <f>DATA!BI32</f>
        <v>14998.645491759373</v>
      </c>
      <c r="K31" s="5">
        <f>DATA!BJ32</f>
        <v>3855.4779647950659</v>
      </c>
      <c r="L31" s="5">
        <f>DATA!BG32</f>
        <v>1339.4850434354378</v>
      </c>
      <c r="M31" s="5">
        <f>DATA!BH32</f>
        <v>2944.0686168031311</v>
      </c>
      <c r="N31" s="5">
        <f t="shared" si="0"/>
        <v>22523.686239239367</v>
      </c>
      <c r="O31" s="5">
        <f t="shared" si="1"/>
        <v>18269.034048567388</v>
      </c>
      <c r="P31" s="5">
        <f>DATA!BD32</f>
        <v>4144.037646151869</v>
      </c>
      <c r="Q31" s="5">
        <f>DATA!BE32</f>
        <v>14124.99640241552</v>
      </c>
      <c r="R31" s="5">
        <f>DATA!BF32</f>
        <v>4254.6521906719772</v>
      </c>
      <c r="S31" s="9">
        <v>77.070328473236316</v>
      </c>
      <c r="T31" s="9">
        <f>DATA!AG32</f>
        <v>83.874289486176195</v>
      </c>
      <c r="U31" s="9">
        <f>DATA!AH32</f>
        <v>49.854484421476783</v>
      </c>
      <c r="V31" s="9">
        <f>DATA!AD32</f>
        <v>69.900000000000006</v>
      </c>
      <c r="W31" s="9">
        <f>DATA!S32</f>
        <v>77.357254462011454</v>
      </c>
      <c r="X31" s="9">
        <f>DATA!T32</f>
        <v>87.353987835925267</v>
      </c>
      <c r="Y31" s="7">
        <f>DATA!AN32</f>
        <v>10.065666666666667</v>
      </c>
      <c r="Z31" s="7">
        <f>DATA!AR32</f>
        <v>3.8538999999999999</v>
      </c>
      <c r="AA31" s="7">
        <f>DATA!AS32</f>
        <v>114.02666666666666</v>
      </c>
      <c r="AB31" s="7">
        <f t="shared" si="2"/>
        <v>3.1778874695529105</v>
      </c>
      <c r="AC31" s="7">
        <f t="shared" si="3"/>
        <v>118.26178364607283</v>
      </c>
      <c r="AD31" s="7">
        <f t="shared" si="4"/>
        <v>3.303640343768862</v>
      </c>
      <c r="AE31" s="9">
        <f>DATA!CK32</f>
        <v>86.478154000000004</v>
      </c>
      <c r="AF31" s="9">
        <f>DATA!CL32</f>
        <v>92.730958000000001</v>
      </c>
      <c r="AG31" s="9">
        <f>DATA!CM32</f>
        <v>82.233999999999995</v>
      </c>
      <c r="AH31" s="9">
        <f>DATA!CO32</f>
        <v>72.498000000000005</v>
      </c>
      <c r="AI31" s="7">
        <f>DATA!CN32</f>
        <v>5.5</v>
      </c>
      <c r="AJ31" s="9">
        <f>DATA!CP32</f>
        <v>48.160078605608099</v>
      </c>
      <c r="AK31" s="9">
        <f>DATA!CR32</f>
        <v>13.31</v>
      </c>
      <c r="AL31" s="5">
        <f>DATA!BZ32</f>
        <v>999803.58142325946</v>
      </c>
      <c r="AM31" s="5">
        <f>DATA!CB32</f>
        <v>641255.20707671845</v>
      </c>
      <c r="AN31" s="5">
        <f>DATA!CC32</f>
        <v>80363.994515582061</v>
      </c>
      <c r="AO31" s="5">
        <f>DATA!CD32</f>
        <v>560891.21256113634</v>
      </c>
      <c r="AP31" s="5">
        <f>DATA!CA32</f>
        <v>29095.416065415651</v>
      </c>
      <c r="AQ31" s="5">
        <f>DATA!CE32</f>
        <v>329452.95828112547</v>
      </c>
      <c r="AR31" s="5">
        <f>DATA!CF32</f>
        <v>78944.575492075019</v>
      </c>
      <c r="AS31" s="5">
        <f>DATA!CG32</f>
        <v>47705.902336061925</v>
      </c>
      <c r="AT31" s="5">
        <f>DATA!CH32</f>
        <v>677060.81635958503</v>
      </c>
      <c r="AU31" s="5">
        <f>DATA!CI32</f>
        <v>196092.28723553749</v>
      </c>
      <c r="AV31" s="7">
        <f>DATA!AQ32</f>
        <v>3.4476666666666667</v>
      </c>
    </row>
    <row r="32" spans="1:48">
      <c r="A32" s="38" t="s">
        <v>243</v>
      </c>
      <c r="B32" s="5">
        <f>DATA!O33</f>
        <v>126001</v>
      </c>
      <c r="C32" s="5">
        <f>DATA!I33</f>
        <v>50309</v>
      </c>
      <c r="D32" s="5">
        <f>DATA!J33</f>
        <v>11547</v>
      </c>
      <c r="E32" s="5">
        <f>DATA!K33</f>
        <v>25222.515098080792</v>
      </c>
      <c r="F32" s="5">
        <f>DATA!M33</f>
        <v>99868.272165858856</v>
      </c>
      <c r="G32" s="5">
        <f>DATA!N33</f>
        <v>70513.459528777268</v>
      </c>
      <c r="H32" s="5">
        <f>DATA!W33</f>
        <v>3325.7469433778765</v>
      </c>
      <c r="I32" s="5">
        <f>DATA!X33</f>
        <v>5032.8939643082304</v>
      </c>
      <c r="J32" s="5">
        <f>DATA!BI33</f>
        <v>10530.118088450106</v>
      </c>
      <c r="K32" s="5">
        <f>DATA!BJ33</f>
        <v>5493.7619036036149</v>
      </c>
      <c r="L32" s="5">
        <f>DATA!BG33</f>
        <v>1620.4163420119874</v>
      </c>
      <c r="M32" s="5">
        <f>DATA!BH33</f>
        <v>2179.2194218663312</v>
      </c>
      <c r="N32" s="5">
        <f t="shared" si="0"/>
        <v>22119.096043686077</v>
      </c>
      <c r="O32" s="5">
        <f t="shared" si="1"/>
        <v>16942.54717049974</v>
      </c>
      <c r="P32" s="5">
        <f>DATA!BD33</f>
        <v>4676.9766610315846</v>
      </c>
      <c r="Q32" s="5">
        <f>DATA!BE33</f>
        <v>12265.570509468154</v>
      </c>
      <c r="R32" s="5">
        <f>DATA!BF33</f>
        <v>5176.5488731863352</v>
      </c>
      <c r="S32" s="9">
        <v>77.366528414949229</v>
      </c>
      <c r="T32" s="9">
        <f>DATA!AG33</f>
        <v>84.468656424174398</v>
      </c>
      <c r="U32" s="9">
        <f>DATA!AH33</f>
        <v>48.958016378048512</v>
      </c>
      <c r="V32" s="9">
        <f>DATA!AD33</f>
        <v>69.900000000000006</v>
      </c>
      <c r="W32" s="9">
        <f>DATA!S33</f>
        <v>80.483568169048596</v>
      </c>
      <c r="X32" s="9">
        <f>DATA!T33</f>
        <v>89.644378461773542</v>
      </c>
      <c r="Y32" s="7">
        <f>DATA!AN33</f>
        <v>8.4610000000000003</v>
      </c>
      <c r="Z32" s="7">
        <f>DATA!AR33</f>
        <v>4.0590999999999999</v>
      </c>
      <c r="AA32" s="7">
        <f>DATA!AS33</f>
        <v>110.56666666666666</v>
      </c>
      <c r="AB32" s="7">
        <f t="shared" si="2"/>
        <v>-3.0813681883673669</v>
      </c>
      <c r="AC32" s="7">
        <f t="shared" si="3"/>
        <v>114.81756983862371</v>
      </c>
      <c r="AD32" s="7">
        <f t="shared" si="4"/>
        <v>-2.9556153141514145</v>
      </c>
      <c r="AE32" s="9">
        <f>DATA!CK33</f>
        <v>87.155225000000002</v>
      </c>
      <c r="AF32" s="9">
        <f>DATA!CL33</f>
        <v>93.465964999999997</v>
      </c>
      <c r="AG32" s="9">
        <f>DATA!CM33</f>
        <v>81.561000000000007</v>
      </c>
      <c r="AH32" s="9">
        <f>DATA!CO33</f>
        <v>72.756</v>
      </c>
      <c r="AI32" s="7">
        <f>DATA!CN33</f>
        <v>5.53</v>
      </c>
      <c r="AJ32" s="9">
        <f>DATA!CP33</f>
        <v>45.148292171101602</v>
      </c>
      <c r="AK32" s="9">
        <f>DATA!CR33</f>
        <v>12.46</v>
      </c>
      <c r="AL32" s="5">
        <f>DATA!BZ33</f>
        <v>934805.95718446688</v>
      </c>
      <c r="AM32" s="5">
        <f>DATA!CB33</f>
        <v>613256.05909805512</v>
      </c>
      <c r="AN32" s="5">
        <f>DATA!CC33</f>
        <v>74514.746503174916</v>
      </c>
      <c r="AO32" s="5">
        <f>DATA!CD33</f>
        <v>538741.31259488012</v>
      </c>
      <c r="AP32" s="5">
        <f>DATA!CA33</f>
        <v>28784.534860653464</v>
      </c>
      <c r="AQ32" s="5">
        <f>DATA!CE33</f>
        <v>292765.36322575837</v>
      </c>
      <c r="AR32" s="5">
        <f>DATA!CF33</f>
        <v>74210.095118087163</v>
      </c>
      <c r="AS32" s="5">
        <f>DATA!CG33</f>
        <v>36534.936899855151</v>
      </c>
      <c r="AT32" s="5">
        <f>DATA!CH33</f>
        <v>648296.44665185607</v>
      </c>
      <c r="AU32" s="5">
        <f>DATA!CI33</f>
        <v>175764.47851466836</v>
      </c>
      <c r="AV32" s="7">
        <f>DATA!AQ33</f>
        <v>4.0956666666666663</v>
      </c>
    </row>
    <row r="33" spans="1:48">
      <c r="A33" s="38" t="s">
        <v>244</v>
      </c>
      <c r="B33" s="5">
        <f>DATA!O34</f>
        <v>125063</v>
      </c>
      <c r="C33" s="5">
        <f>DATA!I34</f>
        <v>51757</v>
      </c>
      <c r="D33" s="5">
        <f>DATA!J34</f>
        <v>13798</v>
      </c>
      <c r="E33" s="5">
        <f>DATA!K34</f>
        <v>30832.058819315185</v>
      </c>
      <c r="F33" s="5">
        <f>DATA!M34</f>
        <v>104276.15002838118</v>
      </c>
      <c r="G33" s="5">
        <f>DATA!N34</f>
        <v>71505.143662864328</v>
      </c>
      <c r="H33" s="5">
        <f>DATA!W34</f>
        <v>3487.5600242942792</v>
      </c>
      <c r="I33" s="5">
        <f>DATA!X34</f>
        <v>4955.7101937103598</v>
      </c>
      <c r="J33" s="5">
        <f>DATA!BI34</f>
        <v>15985.396414679557</v>
      </c>
      <c r="K33" s="5">
        <f>DATA!BJ34</f>
        <v>15235.139095032586</v>
      </c>
      <c r="L33" s="5">
        <f>DATA!BG34</f>
        <v>2454.9006131822316</v>
      </c>
      <c r="M33" s="5">
        <f>DATA!BH34</f>
        <v>4143.304380571697</v>
      </c>
      <c r="N33" s="5">
        <f t="shared" si="0"/>
        <v>22039.270866700084</v>
      </c>
      <c r="O33" s="5">
        <f t="shared" si="1"/>
        <v>17056.199980438425</v>
      </c>
      <c r="P33" s="5">
        <f>DATA!BD34</f>
        <v>4486.1399141735856</v>
      </c>
      <c r="Q33" s="5">
        <f>DATA!BE34</f>
        <v>12570.060066264841</v>
      </c>
      <c r="R33" s="5">
        <f>DATA!BF34</f>
        <v>4983.0708862616611</v>
      </c>
      <c r="S33" s="9">
        <v>77.770287654441418</v>
      </c>
      <c r="T33" s="9">
        <f>DATA!AG34</f>
        <v>84.664627783432394</v>
      </c>
      <c r="U33" s="9">
        <f>DATA!AH34</f>
        <v>50.192927138477472</v>
      </c>
      <c r="V33" s="9">
        <f>DATA!AD34</f>
        <v>69.900000000000006</v>
      </c>
      <c r="W33" s="9">
        <f>DATA!S34</f>
        <v>78.076541033874108</v>
      </c>
      <c r="X33" s="9">
        <f>DATA!T34</f>
        <v>86.605782504694119</v>
      </c>
      <c r="Y33" s="7">
        <f>DATA!AN34</f>
        <v>5.9446666666666665</v>
      </c>
      <c r="Z33" s="7">
        <f>DATA!AR34</f>
        <v>3.8005</v>
      </c>
      <c r="AA33" s="7">
        <f>DATA!AS34</f>
        <v>111.02999999999999</v>
      </c>
      <c r="AB33" s="7">
        <f t="shared" si="2"/>
        <v>0.41817777812772766</v>
      </c>
      <c r="AC33" s="7">
        <f t="shared" si="3"/>
        <v>115.4437993784917</v>
      </c>
      <c r="AD33" s="7">
        <f t="shared" si="4"/>
        <v>0.54393065234366977</v>
      </c>
      <c r="AE33" s="9">
        <f>DATA!CK34</f>
        <v>87.976281</v>
      </c>
      <c r="AF33" s="9">
        <f>DATA!CL34</f>
        <v>94.291183000000004</v>
      </c>
      <c r="AG33" s="9">
        <f>DATA!CM34</f>
        <v>81.248999999999995</v>
      </c>
      <c r="AH33" s="9">
        <f>DATA!CO34</f>
        <v>72.988</v>
      </c>
      <c r="AI33" s="7">
        <f>DATA!CN34</f>
        <v>4.8600000000000003</v>
      </c>
      <c r="AJ33" s="9">
        <f>DATA!CP34</f>
        <v>43.818510767034397</v>
      </c>
      <c r="AK33" s="9">
        <f>DATA!CR34</f>
        <v>11.21</v>
      </c>
      <c r="AL33" s="5">
        <f>DATA!BZ34</f>
        <v>942363.26779053686</v>
      </c>
      <c r="AM33" s="5">
        <f>DATA!CB34</f>
        <v>603077.9436035048</v>
      </c>
      <c r="AN33" s="5">
        <f>DATA!CC34</f>
        <v>74340.91998208109</v>
      </c>
      <c r="AO33" s="5">
        <f>DATA!CD34</f>
        <v>528737.02362142375</v>
      </c>
      <c r="AP33" s="5">
        <f>DATA!CA34</f>
        <v>29296.932607344883</v>
      </c>
      <c r="AQ33" s="5">
        <f>DATA!CE34</f>
        <v>309988.3915796873</v>
      </c>
      <c r="AR33" s="5">
        <f>DATA!CF34</f>
        <v>74839.310800658131</v>
      </c>
      <c r="AS33" s="5">
        <f>DATA!CG34</f>
        <v>41989.798567263948</v>
      </c>
      <c r="AT33" s="5">
        <f>DATA!CH34</f>
        <v>662659.02118377644</v>
      </c>
      <c r="AU33" s="5">
        <f>DATA!CI34</f>
        <v>162875.13723883845</v>
      </c>
      <c r="AV33" s="7">
        <f>DATA!AQ34</f>
        <v>4.0686666666666671</v>
      </c>
    </row>
    <row r="34" spans="1:48">
      <c r="A34" s="38" t="s">
        <v>245</v>
      </c>
      <c r="B34" s="5">
        <f>DATA!O35</f>
        <v>124104</v>
      </c>
      <c r="C34" s="5">
        <f>DATA!I35</f>
        <v>51225</v>
      </c>
      <c r="D34" s="5">
        <f>DATA!J35</f>
        <v>9629</v>
      </c>
      <c r="E34" s="5">
        <f>DATA!K35</f>
        <v>26335.078738603002</v>
      </c>
      <c r="F34" s="5">
        <f>DATA!M35</f>
        <v>98670.274160938789</v>
      </c>
      <c r="G34" s="5">
        <f>DATA!N35</f>
        <v>69796.666274407064</v>
      </c>
      <c r="H34" s="5">
        <f>DATA!W35</f>
        <v>3472.8805010151955</v>
      </c>
      <c r="I34" s="5">
        <f>DATA!X35</f>
        <v>5219.7223610419396</v>
      </c>
      <c r="J34" s="5">
        <f>DATA!BI35</f>
        <v>11202.599028255545</v>
      </c>
      <c r="K34" s="5">
        <f>DATA!BJ35</f>
        <v>1450.1585041024746</v>
      </c>
      <c r="L34" s="5">
        <f>DATA!BG35</f>
        <v>2249.1576340833344</v>
      </c>
      <c r="M34" s="5">
        <f>DATA!BH35</f>
        <v>1827.2329375861652</v>
      </c>
      <c r="N34" s="5">
        <f t="shared" si="0"/>
        <v>18800.56580690929</v>
      </c>
      <c r="O34" s="5">
        <f t="shared" si="1"/>
        <v>14963.376637978341</v>
      </c>
      <c r="P34" s="5">
        <f>DATA!BD35</f>
        <v>4923.5622063685396</v>
      </c>
      <c r="Q34" s="5">
        <f>DATA!BE35</f>
        <v>10039.814431609802</v>
      </c>
      <c r="R34" s="5">
        <f>DATA!BF35</f>
        <v>3837.1891689309473</v>
      </c>
      <c r="S34" s="9">
        <v>79.061583208789401</v>
      </c>
      <c r="T34" s="9">
        <f>DATA!AG35</f>
        <v>85.167746714362394</v>
      </c>
      <c r="U34" s="9">
        <f>DATA!AH35</f>
        <v>54.636929186497412</v>
      </c>
      <c r="V34" s="9">
        <f>DATA!AD35</f>
        <v>69.900000000000006</v>
      </c>
      <c r="W34" s="9">
        <f>DATA!S35</f>
        <v>76.478728788620685</v>
      </c>
      <c r="X34" s="9">
        <f>DATA!T35</f>
        <v>86.141956270070992</v>
      </c>
      <c r="Y34" s="7">
        <f>DATA!AN35</f>
        <v>5.2136666666666658</v>
      </c>
      <c r="Z34" s="7">
        <f>DATA!AR35</f>
        <v>3.8</v>
      </c>
      <c r="AA34" s="7">
        <f>DATA!AS35</f>
        <v>111.91666666666667</v>
      </c>
      <c r="AB34" s="7">
        <f t="shared" si="2"/>
        <v>0.79541116690630986</v>
      </c>
      <c r="AC34" s="7">
        <f t="shared" si="3"/>
        <v>116.51213917265564</v>
      </c>
      <c r="AD34" s="7">
        <f t="shared" si="4"/>
        <v>0.92116404112225314</v>
      </c>
      <c r="AE34" s="9">
        <f>DATA!CK35</f>
        <v>88.936010999999894</v>
      </c>
      <c r="AF34" s="9">
        <f>DATA!CL35</f>
        <v>95.215539000000007</v>
      </c>
      <c r="AG34" s="9">
        <f>DATA!CM35</f>
        <v>81.052000000000007</v>
      </c>
      <c r="AH34" s="9">
        <f>DATA!CO35</f>
        <v>73.171000000000006</v>
      </c>
      <c r="AI34" s="7">
        <f>DATA!CN35</f>
        <v>4.7300000000000004</v>
      </c>
      <c r="AJ34" s="9">
        <f>DATA!CP35</f>
        <v>42.049950621108501</v>
      </c>
      <c r="AK34" s="9">
        <f>DATA!CR35</f>
        <v>11.37</v>
      </c>
      <c r="AL34" s="5">
        <f>DATA!BZ35</f>
        <v>1025096.2410445859</v>
      </c>
      <c r="AM34" s="5">
        <f>DATA!CB35</f>
        <v>639847.40581671242</v>
      </c>
      <c r="AN34" s="5">
        <f>DATA!CC35</f>
        <v>79592.658196429067</v>
      </c>
      <c r="AO34" s="5">
        <f>DATA!CD35</f>
        <v>560254.74762028339</v>
      </c>
      <c r="AP34" s="5">
        <f>DATA!CA35</f>
        <v>30864.72428473772</v>
      </c>
      <c r="AQ34" s="5">
        <f>DATA!CE35</f>
        <v>354384.11094313592</v>
      </c>
      <c r="AR34" s="5">
        <f>DATA!CF35</f>
        <v>80396.394612359625</v>
      </c>
      <c r="AS34" s="5">
        <f>DATA!CG35</f>
        <v>44014.588411478893</v>
      </c>
      <c r="AT34" s="5">
        <f>DATA!CH35</f>
        <v>728293.89149659895</v>
      </c>
      <c r="AU34" s="5">
        <f>DATA!CI35</f>
        <v>172391.36652414859</v>
      </c>
      <c r="AV34" s="7">
        <f>DATA!AQ35</f>
        <v>4.3663333333333343</v>
      </c>
    </row>
    <row r="35" spans="1:48">
      <c r="A35" s="38" t="s">
        <v>246</v>
      </c>
      <c r="B35" s="5">
        <f>DATA!O36</f>
        <v>130749</v>
      </c>
      <c r="C35" s="5">
        <f>DATA!I36</f>
        <v>49434</v>
      </c>
      <c r="D35" s="5">
        <f>DATA!J36</f>
        <v>11027</v>
      </c>
      <c r="E35" s="5">
        <f>DATA!K36</f>
        <v>26791.33095279081</v>
      </c>
      <c r="F35" s="5">
        <f>DATA!M36</f>
        <v>109959.02911805331</v>
      </c>
      <c r="G35" s="5">
        <f>DATA!N36</f>
        <v>77315.127245329291</v>
      </c>
      <c r="H35" s="5">
        <f>DATA!W36</f>
        <v>3425.2936039047368</v>
      </c>
      <c r="I35" s="5">
        <f>DATA!X36</f>
        <v>5325.3494809571303</v>
      </c>
      <c r="J35" s="5">
        <f>DATA!BI36</f>
        <v>11348.750838125536</v>
      </c>
      <c r="K35" s="5">
        <f>DATA!BJ36</f>
        <v>8505.9639422488672</v>
      </c>
      <c r="L35" s="5">
        <f>DATA!BG36</f>
        <v>1374.2003058852317</v>
      </c>
      <c r="M35" s="5">
        <f>DATA!BH36</f>
        <v>3367.5106448060687</v>
      </c>
      <c r="N35" s="5">
        <f t="shared" si="0"/>
        <v>24793.19713691423</v>
      </c>
      <c r="O35" s="5">
        <f t="shared" si="1"/>
        <v>19737.931750887066</v>
      </c>
      <c r="P35" s="5">
        <f>DATA!BD36</f>
        <v>5260.0356295118072</v>
      </c>
      <c r="Q35" s="5">
        <f>DATA!BE36</f>
        <v>14477.896121375257</v>
      </c>
      <c r="R35" s="5">
        <f>DATA!BF36</f>
        <v>5055.265386027163</v>
      </c>
      <c r="S35" s="9">
        <v>79.113928449489222</v>
      </c>
      <c r="T35" s="9">
        <f>DATA!AG36</f>
        <v>85.463240197218198</v>
      </c>
      <c r="U35" s="9">
        <f>DATA!AH36</f>
        <v>53.716681458573277</v>
      </c>
      <c r="V35" s="9">
        <f>DATA!AD36</f>
        <v>69.681481481481484</v>
      </c>
      <c r="W35" s="9">
        <f>DATA!S36</f>
        <v>76.311562626951869</v>
      </c>
      <c r="X35" s="9">
        <f>DATA!T36</f>
        <v>85.821415408715154</v>
      </c>
      <c r="Y35" s="7">
        <f>DATA!AN36</f>
        <v>3.065666666666667</v>
      </c>
      <c r="Z35" s="7">
        <f>DATA!AR36</f>
        <v>3.8</v>
      </c>
      <c r="AA35" s="7">
        <f>DATA!AS36</f>
        <v>113.43666666666667</v>
      </c>
      <c r="AB35" s="7">
        <f t="shared" ref="AB35:AB66" si="5">LN(AA35/AA34)*100</f>
        <v>1.3490131507784919</v>
      </c>
      <c r="AC35" s="7">
        <f t="shared" ref="AC35:AC66" si="6">EXP(LN(AA35/AA34)-$AB$1/100)*AC34</f>
        <v>118.24315344779708</v>
      </c>
      <c r="AD35" s="7">
        <f t="shared" ref="AD35:AD66" si="7">LN(AC35/AC34)*100</f>
        <v>1.4747660249944343</v>
      </c>
      <c r="AE35" s="9">
        <f>DATA!CK36</f>
        <v>90.996629999999996</v>
      </c>
      <c r="AF35" s="9">
        <f>DATA!CL36</f>
        <v>96.184584000000001</v>
      </c>
      <c r="AG35" s="9">
        <f>DATA!CM36</f>
        <v>81.209999999999994</v>
      </c>
      <c r="AH35" s="9">
        <f>DATA!CO36</f>
        <v>73.424999999999997</v>
      </c>
      <c r="AI35" s="7">
        <f>DATA!CN36</f>
        <v>4.75</v>
      </c>
      <c r="AJ35" s="9">
        <f>DATA!CP36</f>
        <v>45.626233107040598</v>
      </c>
      <c r="AK35" s="9">
        <f>DATA!CR36</f>
        <v>15.48</v>
      </c>
      <c r="AL35" s="5">
        <f>DATA!BZ36</f>
        <v>1007467.3918650313</v>
      </c>
      <c r="AM35" s="5">
        <f>DATA!CB36</f>
        <v>617753.79651928297</v>
      </c>
      <c r="AN35" s="5">
        <f>DATA!CC36</f>
        <v>79118.358364252897</v>
      </c>
      <c r="AO35" s="5">
        <f>DATA!CD36</f>
        <v>538635.43815503002</v>
      </c>
      <c r="AP35" s="5">
        <f>DATA!CA36</f>
        <v>31356.670555279583</v>
      </c>
      <c r="AQ35" s="5">
        <f>DATA!CE36</f>
        <v>358356.92479046871</v>
      </c>
      <c r="AR35" s="5">
        <f>DATA!CF36</f>
        <v>75607.974506289</v>
      </c>
      <c r="AS35" s="5">
        <f>DATA!CG36</f>
        <v>42435.457423651038</v>
      </c>
      <c r="AT35" s="5">
        <f>DATA!CH36</f>
        <v>717724.3891327664</v>
      </c>
      <c r="AU35" s="5">
        <f>DATA!CI36</f>
        <v>171699.57080232474</v>
      </c>
      <c r="AV35" s="7">
        <f>DATA!AQ36</f>
        <v>5.6709999999999994</v>
      </c>
    </row>
    <row r="36" spans="1:48">
      <c r="A36" s="38" t="s">
        <v>247</v>
      </c>
      <c r="B36" s="5">
        <f>DATA!O37</f>
        <v>137441</v>
      </c>
      <c r="C36" s="5">
        <f>DATA!I37</f>
        <v>52370</v>
      </c>
      <c r="D36" s="5">
        <f>DATA!J37</f>
        <v>14478</v>
      </c>
      <c r="E36" s="5">
        <f>DATA!K37</f>
        <v>27961.108989269142</v>
      </c>
      <c r="F36" s="5">
        <f>DATA!M37</f>
        <v>118325.1656839296</v>
      </c>
      <c r="G36" s="5">
        <f>DATA!N37</f>
        <v>82959.633444844163</v>
      </c>
      <c r="H36" s="5">
        <f>DATA!W37</f>
        <v>3521.4835427254857</v>
      </c>
      <c r="I36" s="5">
        <f>DATA!X37</f>
        <v>5612.0393074657704</v>
      </c>
      <c r="J36" s="5">
        <f>DATA!BI37</f>
        <v>14552.141396475179</v>
      </c>
      <c r="K36" s="5">
        <f>DATA!BJ37</f>
        <v>11536.624590788826</v>
      </c>
      <c r="L36" s="5">
        <f>DATA!BG37</f>
        <v>1670.3220323781338</v>
      </c>
      <c r="M36" s="5">
        <f>DATA!BH37</f>
        <v>2511.646598502175</v>
      </c>
      <c r="N36" s="5">
        <f t="shared" si="0"/>
        <v>21567.802109960088</v>
      </c>
      <c r="O36" s="5">
        <f t="shared" si="1"/>
        <v>16804.91889770842</v>
      </c>
      <c r="P36" s="5">
        <f>DATA!BD37</f>
        <v>4115.7104690793312</v>
      </c>
      <c r="Q36" s="5">
        <f>DATA!BE37</f>
        <v>12689.208428629086</v>
      </c>
      <c r="R36" s="5">
        <f>DATA!BF37</f>
        <v>4762.8832122516706</v>
      </c>
      <c r="S36" s="9">
        <v>79.165109612348886</v>
      </c>
      <c r="T36" s="9">
        <f>DATA!AG37</f>
        <v>85.617366330367602</v>
      </c>
      <c r="U36" s="9">
        <f>DATA!AH37</f>
        <v>53.356082740274005</v>
      </c>
      <c r="V36" s="9">
        <f>DATA!AD37</f>
        <v>69.900000000000006</v>
      </c>
      <c r="W36" s="9">
        <f>DATA!S37</f>
        <v>78.481120035688562</v>
      </c>
      <c r="X36" s="9">
        <f>DATA!T37</f>
        <v>87.113427596478473</v>
      </c>
      <c r="Y36" s="7">
        <f>DATA!AN37</f>
        <v>2.5489999999999999</v>
      </c>
      <c r="Z36" s="7">
        <f>DATA!AR37</f>
        <v>3.8</v>
      </c>
      <c r="AA36" s="7">
        <f>DATA!AS37</f>
        <v>112.01666666666665</v>
      </c>
      <c r="AB36" s="7">
        <f t="shared" si="5"/>
        <v>-1.2597008495157076</v>
      </c>
      <c r="AC36" s="7">
        <f t="shared" si="6"/>
        <v>116.90991102714685</v>
      </c>
      <c r="AD36" s="7">
        <f t="shared" si="7"/>
        <v>-1.1339479752997512</v>
      </c>
      <c r="AE36" s="9">
        <f>DATA!CK37</f>
        <v>93.487757999999999</v>
      </c>
      <c r="AF36" s="9">
        <f>DATA!CL37</f>
        <v>97.438873999999998</v>
      </c>
      <c r="AG36" s="9">
        <f>DATA!CM37</f>
        <v>81.316000000000003</v>
      </c>
      <c r="AH36" s="9">
        <f>DATA!CO37</f>
        <v>73.694999999999993</v>
      </c>
      <c r="AI36" s="7">
        <f>DATA!CN37</f>
        <v>5.0999999999999996</v>
      </c>
      <c r="AJ36" s="9">
        <f>DATA!CP37</f>
        <v>49.654399839562103</v>
      </c>
      <c r="AK36" s="9">
        <f>DATA!CR37</f>
        <v>20.64</v>
      </c>
      <c r="AL36" s="5">
        <f>DATA!BZ37</f>
        <v>975093.90713077539</v>
      </c>
      <c r="AM36" s="5">
        <f>DATA!CB37</f>
        <v>589609.62299474201</v>
      </c>
      <c r="AN36" s="5">
        <f>DATA!CC37</f>
        <v>77028.132156825406</v>
      </c>
      <c r="AO36" s="5">
        <f>DATA!CD37</f>
        <v>512581.49083791667</v>
      </c>
      <c r="AP36" s="5">
        <f>DATA!CA37</f>
        <v>26371.207642894751</v>
      </c>
      <c r="AQ36" s="5">
        <f>DATA!CE37</f>
        <v>359113.07649313851</v>
      </c>
      <c r="AR36" s="5">
        <f>DATA!CF37</f>
        <v>76231.420441409922</v>
      </c>
      <c r="AS36" s="5">
        <f>DATA!CG37</f>
        <v>38388.755482824337</v>
      </c>
      <c r="AT36" s="5">
        <f>DATA!CH37</f>
        <v>686766.43722703925</v>
      </c>
      <c r="AU36" s="5">
        <f>DATA!CI37</f>
        <v>173707.29397950182</v>
      </c>
      <c r="AV36" s="7">
        <f>DATA!AQ37</f>
        <v>5.5576666666666679</v>
      </c>
    </row>
    <row r="37" spans="1:48">
      <c r="A37" s="38" t="s">
        <v>248</v>
      </c>
      <c r="B37" s="5">
        <f>DATA!O38</f>
        <v>139636</v>
      </c>
      <c r="C37" s="5">
        <f>DATA!I38</f>
        <v>56192</v>
      </c>
      <c r="D37" s="5">
        <f>DATA!J38</f>
        <v>16793</v>
      </c>
      <c r="E37" s="5">
        <f>DATA!K38</f>
        <v>32527.822054377517</v>
      </c>
      <c r="F37" s="5">
        <f>DATA!M38</f>
        <v>123701.79789040545</v>
      </c>
      <c r="G37" s="5">
        <f>DATA!N38</f>
        <v>89674.629542001858</v>
      </c>
      <c r="H37" s="5">
        <f>DATA!W38</f>
        <v>3849.3854395667067</v>
      </c>
      <c r="I37" s="5">
        <f>DATA!X38</f>
        <v>5791.8739561110797</v>
      </c>
      <c r="J37" s="5">
        <f>DATA!BI38</f>
        <v>15549.183255028242</v>
      </c>
      <c r="K37" s="5">
        <f>DATA!BJ38</f>
        <v>11477.234440162592</v>
      </c>
      <c r="L37" s="5">
        <f>DATA!BG38</f>
        <v>2406.0175473789786</v>
      </c>
      <c r="M37" s="5">
        <f>DATA!BH38</f>
        <v>4579.0995724014147</v>
      </c>
      <c r="N37" s="5">
        <f t="shared" si="0"/>
        <v>26332.033954495062</v>
      </c>
      <c r="O37" s="5">
        <f t="shared" si="1"/>
        <v>19301.214295518133</v>
      </c>
      <c r="P37" s="5">
        <f>DATA!BD38</f>
        <v>5077.4046771894627</v>
      </c>
      <c r="Q37" s="5">
        <f>DATA!BE38</f>
        <v>14223.809618328671</v>
      </c>
      <c r="R37" s="5">
        <f>DATA!BF38</f>
        <v>7030.8196589769295</v>
      </c>
      <c r="S37" s="9">
        <v>79.343070250359531</v>
      </c>
      <c r="T37" s="9">
        <f>DATA!AG38</f>
        <v>85.742525854834696</v>
      </c>
      <c r="U37" s="9">
        <f>DATA!AH38</f>
        <v>53.745247832458887</v>
      </c>
      <c r="V37" s="9">
        <f>DATA!AD38</f>
        <v>69.900000000000006</v>
      </c>
      <c r="W37" s="9">
        <f>DATA!S38</f>
        <v>79.206092568735116</v>
      </c>
      <c r="X37" s="9">
        <f>DATA!T38</f>
        <v>87.799076343878099</v>
      </c>
      <c r="Y37" s="7">
        <f>DATA!AN38</f>
        <v>2.5796666666666663</v>
      </c>
      <c r="Z37" s="7">
        <f>DATA!AR38</f>
        <v>3.8</v>
      </c>
      <c r="AA37" s="7">
        <f>DATA!AS38</f>
        <v>110.21333333333332</v>
      </c>
      <c r="AB37" s="7">
        <f t="shared" si="5"/>
        <v>-1.622978821249788</v>
      </c>
      <c r="AC37" s="7">
        <f t="shared" si="6"/>
        <v>115.17254411383595</v>
      </c>
      <c r="AD37" s="7">
        <f t="shared" si="7"/>
        <v>-1.49722594703384</v>
      </c>
      <c r="AE37" s="9">
        <f>DATA!CK38</f>
        <v>96.644695999999996</v>
      </c>
      <c r="AF37" s="9">
        <f>DATA!CL38</f>
        <v>98.683508000000003</v>
      </c>
      <c r="AG37" s="9">
        <f>DATA!CM38</f>
        <v>81.647000000000006</v>
      </c>
      <c r="AH37" s="9">
        <f>DATA!CO38</f>
        <v>74.042000000000002</v>
      </c>
      <c r="AI37" s="7">
        <f>DATA!CN38</f>
        <v>5.3</v>
      </c>
      <c r="AJ37" s="9">
        <f>DATA!CP38</f>
        <v>53.246137189993803</v>
      </c>
      <c r="AK37" s="9">
        <f>DATA!CR38</f>
        <v>23.98</v>
      </c>
      <c r="AL37" s="5">
        <f>DATA!BZ38</f>
        <v>941118.9472097978</v>
      </c>
      <c r="AM37" s="5">
        <f>DATA!CB38</f>
        <v>558558.04837083875</v>
      </c>
      <c r="AN37" s="5">
        <f>DATA!CC38</f>
        <v>74809.735848893877</v>
      </c>
      <c r="AO37" s="5">
        <f>DATA!CD38</f>
        <v>483748.31252194487</v>
      </c>
      <c r="AP37" s="5">
        <f>DATA!CA38</f>
        <v>23529.169465068888</v>
      </c>
      <c r="AQ37" s="5">
        <f>DATA!CE38</f>
        <v>359031.72937389003</v>
      </c>
      <c r="AR37" s="5">
        <f>DATA!CF38</f>
        <v>74133.975311492366</v>
      </c>
      <c r="AS37" s="5">
        <f>DATA!CG38</f>
        <v>27459.878268236287</v>
      </c>
      <c r="AT37" s="5">
        <f>DATA!CH38</f>
        <v>675427.10880304058</v>
      </c>
      <c r="AU37" s="5">
        <f>DATA!CI38</f>
        <v>164097.98482702847</v>
      </c>
      <c r="AV37" s="7">
        <f>DATA!AQ38</f>
        <v>5.2436666666666669</v>
      </c>
    </row>
    <row r="38" spans="1:48">
      <c r="A38" s="38" t="s">
        <v>249</v>
      </c>
      <c r="B38" s="5">
        <f>DATA!O39</f>
        <v>138608</v>
      </c>
      <c r="C38" s="5">
        <f>DATA!I39</f>
        <v>59083</v>
      </c>
      <c r="D38" s="5">
        <f>DATA!J39</f>
        <v>9974</v>
      </c>
      <c r="E38" s="5">
        <f>DATA!K39</f>
        <v>32418.481927220299</v>
      </c>
      <c r="F38" s="5">
        <f>DATA!M39</f>
        <v>119746.64193677007</v>
      </c>
      <c r="G38" s="5">
        <f>DATA!N39</f>
        <v>87801.283032927502</v>
      </c>
      <c r="H38" s="5">
        <f>DATA!W39</f>
        <v>3743.17620180523</v>
      </c>
      <c r="I38" s="5">
        <f>DATA!X39</f>
        <v>6047.2650976001196</v>
      </c>
      <c r="J38" s="5">
        <f>DATA!BI39</f>
        <v>10074.932584643724</v>
      </c>
      <c r="K38" s="5">
        <f>DATA!BJ39</f>
        <v>3714.6507163228384</v>
      </c>
      <c r="L38" s="5">
        <f>DATA!BG39</f>
        <v>701.39988680878446</v>
      </c>
      <c r="M38" s="5">
        <f>DATA!BH39</f>
        <v>1228.9879595618834</v>
      </c>
      <c r="N38" s="5">
        <f t="shared" si="0"/>
        <v>17256.59063620121</v>
      </c>
      <c r="O38" s="5">
        <f t="shared" si="1"/>
        <v>13138.942616492624</v>
      </c>
      <c r="P38" s="5">
        <f>DATA!BD39</f>
        <v>5037.4662923218621</v>
      </c>
      <c r="Q38" s="5">
        <f>DATA!BE39</f>
        <v>8101.4763241707624</v>
      </c>
      <c r="R38" s="5">
        <f>DATA!BF39</f>
        <v>4117.6480197085875</v>
      </c>
      <c r="S38" s="9">
        <v>80.262555501442748</v>
      </c>
      <c r="T38" s="9">
        <f>DATA!AG39</f>
        <v>86.222087463486901</v>
      </c>
      <c r="U38" s="9">
        <f>DATA!AH39</f>
        <v>56.424427653266136</v>
      </c>
      <c r="V38" s="9">
        <f>DATA!AD39</f>
        <v>69.900000000000006</v>
      </c>
      <c r="W38" s="9">
        <f>DATA!S39</f>
        <v>78.14304329392408</v>
      </c>
      <c r="X38" s="9">
        <f>DATA!T39</f>
        <v>85.861457547967518</v>
      </c>
      <c r="Y38" s="7">
        <f>DATA!AN39</f>
        <v>2.5513333333333335</v>
      </c>
      <c r="Z38" s="7">
        <f>DATA!AR39</f>
        <v>3.8</v>
      </c>
      <c r="AA38" s="7">
        <f>DATA!AS39</f>
        <v>111.40333333333335</v>
      </c>
      <c r="AB38" s="7">
        <f t="shared" si="5"/>
        <v>1.0739367712430494</v>
      </c>
      <c r="AC38" s="7">
        <f t="shared" si="6"/>
        <v>116.56257857800217</v>
      </c>
      <c r="AD38" s="7">
        <f t="shared" si="7"/>
        <v>1.1996896454590025</v>
      </c>
      <c r="AE38" s="9">
        <f>DATA!CK39</f>
        <v>100.02638</v>
      </c>
      <c r="AF38" s="9">
        <f>DATA!CL39</f>
        <v>99.941142999999997</v>
      </c>
      <c r="AG38" s="9">
        <f>DATA!CM39</f>
        <v>82.2</v>
      </c>
      <c r="AH38" s="9">
        <f>DATA!CO39</f>
        <v>74.430000000000007</v>
      </c>
      <c r="AI38" s="7">
        <f>DATA!CN39</f>
        <v>5.68</v>
      </c>
      <c r="AJ38" s="9">
        <f>DATA!CP39</f>
        <v>57.399339233497003</v>
      </c>
      <c r="AK38" s="9">
        <f>DATA!CR39</f>
        <v>26.96</v>
      </c>
      <c r="AL38" s="5">
        <f>DATA!BZ39</f>
        <v>978613.61956441344</v>
      </c>
      <c r="AM38" s="5">
        <f>DATA!CB39</f>
        <v>580842.60362735682</v>
      </c>
      <c r="AN38" s="5">
        <f>DATA!CC39</f>
        <v>80312.448673879175</v>
      </c>
      <c r="AO38" s="5">
        <f>DATA!CD39</f>
        <v>500530.15495347755</v>
      </c>
      <c r="AP38" s="5">
        <f>DATA!CA39</f>
        <v>27171.337945379684</v>
      </c>
      <c r="AQ38" s="5">
        <f>DATA!CE39</f>
        <v>370599.67799167684</v>
      </c>
      <c r="AR38" s="5">
        <f>DATA!CF39</f>
        <v>81553.945946800115</v>
      </c>
      <c r="AS38" s="5">
        <f>DATA!CG39</f>
        <v>33433.883738683646</v>
      </c>
      <c r="AT38" s="5">
        <f>DATA!CH39</f>
        <v>702702.37716964248</v>
      </c>
      <c r="AU38" s="5">
        <f>DATA!CI39</f>
        <v>160923.41270928705</v>
      </c>
      <c r="AV38" s="7">
        <f>DATA!AQ39</f>
        <v>5.2286666666666672</v>
      </c>
    </row>
    <row r="39" spans="1:48">
      <c r="A39" s="38" t="s">
        <v>250</v>
      </c>
      <c r="B39" s="5">
        <f>DATA!O40</f>
        <v>141917</v>
      </c>
      <c r="C39" s="5">
        <f>DATA!I40</f>
        <v>56169</v>
      </c>
      <c r="D39" s="5">
        <f>DATA!J40</f>
        <v>12118</v>
      </c>
      <c r="E39" s="5">
        <f>DATA!K40</f>
        <v>35846.800814834103</v>
      </c>
      <c r="F39" s="5">
        <f>DATA!M40</f>
        <v>128442.18288123488</v>
      </c>
      <c r="G39" s="5">
        <f>DATA!N40</f>
        <v>98902.79341949751</v>
      </c>
      <c r="H39" s="5">
        <f>DATA!W40</f>
        <v>3695.6074689371803</v>
      </c>
      <c r="I39" s="5">
        <f>DATA!X40</f>
        <v>6262.7635326177797</v>
      </c>
      <c r="J39" s="5">
        <f>DATA!BI40</f>
        <v>12125.157891389379</v>
      </c>
      <c r="K39" s="5">
        <f>DATA!BJ40</f>
        <v>8316.1132535484485</v>
      </c>
      <c r="L39" s="5">
        <f>DATA!BG40</f>
        <v>2963.5931818904564</v>
      </c>
      <c r="M39" s="5">
        <f>DATA!BH40</f>
        <v>4106.9083180512416</v>
      </c>
      <c r="N39" s="5">
        <f t="shared" si="0"/>
        <v>25095.767238729233</v>
      </c>
      <c r="O39" s="5">
        <f t="shared" si="1"/>
        <v>19767.31695941147</v>
      </c>
      <c r="P39" s="5">
        <f>DATA!BD40</f>
        <v>5818.8722982498912</v>
      </c>
      <c r="Q39" s="5">
        <f>DATA!BE40</f>
        <v>13948.444661161579</v>
      </c>
      <c r="R39" s="5">
        <f>DATA!BF40</f>
        <v>5328.4502793177644</v>
      </c>
      <c r="S39" s="9">
        <v>80.224484212395794</v>
      </c>
      <c r="T39" s="9">
        <f>DATA!AG40</f>
        <v>86.386752977751698</v>
      </c>
      <c r="U39" s="9">
        <f>DATA!AH40</f>
        <v>55.575409150972135</v>
      </c>
      <c r="V39" s="9">
        <f>DATA!AD40</f>
        <v>69.900000000000006</v>
      </c>
      <c r="W39" s="9">
        <f>DATA!S40</f>
        <v>78.124795757891746</v>
      </c>
      <c r="X39" s="9">
        <f>DATA!T40</f>
        <v>86.381864643923905</v>
      </c>
      <c r="Y39" s="7">
        <f>DATA!AN40</f>
        <v>2.529666666666667</v>
      </c>
      <c r="Z39" s="7">
        <f>DATA!AR40</f>
        <v>3.8</v>
      </c>
      <c r="AA39" s="7">
        <f>DATA!AS40</f>
        <v>113.13333333333333</v>
      </c>
      <c r="AB39" s="7">
        <f t="shared" si="5"/>
        <v>1.5409814884218536</v>
      </c>
      <c r="AC39" s="7">
        <f t="shared" si="6"/>
        <v>118.52164801861207</v>
      </c>
      <c r="AD39" s="7">
        <f t="shared" si="7"/>
        <v>1.6667343626378079</v>
      </c>
      <c r="AE39" s="9">
        <f>DATA!CK40</f>
        <v>102.98278999999999</v>
      </c>
      <c r="AF39" s="9">
        <f>DATA!CL40</f>
        <v>101.10732</v>
      </c>
      <c r="AG39" s="9">
        <f>DATA!CM40</f>
        <v>82.834000000000003</v>
      </c>
      <c r="AH39" s="9">
        <f>DATA!CO40</f>
        <v>74.688999999999993</v>
      </c>
      <c r="AI39" s="7">
        <f>DATA!CN40</f>
        <v>6.27</v>
      </c>
      <c r="AJ39" s="9">
        <f>DATA!CP40</f>
        <v>59.3919436620874</v>
      </c>
      <c r="AK39" s="9">
        <f>DATA!CR40</f>
        <v>27.01</v>
      </c>
      <c r="AL39" s="5">
        <f>DATA!BZ40</f>
        <v>971799.08828991815</v>
      </c>
      <c r="AM39" s="5">
        <f>DATA!CB40</f>
        <v>579221.34537402075</v>
      </c>
      <c r="AN39" s="5">
        <f>DATA!CC40</f>
        <v>81953.073859602329</v>
      </c>
      <c r="AO39" s="5">
        <f>DATA!CD40</f>
        <v>497268.27151441859</v>
      </c>
      <c r="AP39" s="5">
        <f>DATA!CA40</f>
        <v>25752.661958934459</v>
      </c>
      <c r="AQ39" s="5">
        <f>DATA!CE40</f>
        <v>366825.08095696272</v>
      </c>
      <c r="AR39" s="5">
        <f>DATA!CF40</f>
        <v>81304.265396673625</v>
      </c>
      <c r="AS39" s="5">
        <f>DATA!CG40</f>
        <v>30548.939705274814</v>
      </c>
      <c r="AT39" s="5">
        <f>DATA!CH40</f>
        <v>690544.87509368523</v>
      </c>
      <c r="AU39" s="5">
        <f>DATA!CI40</f>
        <v>169401.00809428439</v>
      </c>
      <c r="AV39" s="7">
        <f>DATA!AQ40</f>
        <v>5.2036666666666669</v>
      </c>
    </row>
    <row r="40" spans="1:48">
      <c r="A40" s="38" t="s">
        <v>251</v>
      </c>
      <c r="B40" s="5">
        <f>DATA!O41</f>
        <v>149042</v>
      </c>
      <c r="C40" s="5">
        <f>DATA!I41</f>
        <v>58822</v>
      </c>
      <c r="D40" s="5">
        <f>DATA!J41</f>
        <v>13443</v>
      </c>
      <c r="E40" s="5">
        <f>DATA!K41</f>
        <v>37663.613808545531</v>
      </c>
      <c r="F40" s="5">
        <f>DATA!M41</f>
        <v>140985.38712947551</v>
      </c>
      <c r="G40" s="5">
        <f>DATA!N41</f>
        <v>109779.53342644332</v>
      </c>
      <c r="H40" s="5">
        <f>DATA!W41</f>
        <v>3800.9524038085406</v>
      </c>
      <c r="I40" s="5">
        <f>DATA!X41</f>
        <v>6442.3248293013803</v>
      </c>
      <c r="J40" s="5">
        <f>DATA!BI41</f>
        <v>16258.184574098001</v>
      </c>
      <c r="K40" s="5">
        <f>DATA!BJ41</f>
        <v>7904.662677666236</v>
      </c>
      <c r="L40" s="5">
        <f>DATA!BG41</f>
        <v>2396.878600536726</v>
      </c>
      <c r="M40" s="5">
        <f>DATA!BH41</f>
        <v>3064.9825862240332</v>
      </c>
      <c r="N40" s="5">
        <f t="shared" si="0"/>
        <v>22844.415883113012</v>
      </c>
      <c r="O40" s="5">
        <f t="shared" si="1"/>
        <v>16948.509313189545</v>
      </c>
      <c r="P40" s="5">
        <f>DATA!BD41</f>
        <v>7190.6358016101776</v>
      </c>
      <c r="Q40" s="5">
        <f>DATA!BE41</f>
        <v>9757.8735115793661</v>
      </c>
      <c r="R40" s="5">
        <f>DATA!BF41</f>
        <v>5895.906569923467</v>
      </c>
      <c r="S40" s="9">
        <v>80.342056540305222</v>
      </c>
      <c r="T40" s="9">
        <f>DATA!AG41</f>
        <v>86.4062579967093</v>
      </c>
      <c r="U40" s="9">
        <f>DATA!AH41</f>
        <v>56.085250714688897</v>
      </c>
      <c r="V40" s="9">
        <f>DATA!AD41</f>
        <v>69.900000000000006</v>
      </c>
      <c r="W40" s="9">
        <f>DATA!S41</f>
        <v>78.302227705085087</v>
      </c>
      <c r="X40" s="9">
        <f>DATA!T41</f>
        <v>86.442566170642692</v>
      </c>
      <c r="Y40" s="7">
        <f>DATA!AN41</f>
        <v>2.738</v>
      </c>
      <c r="Z40" s="7">
        <f>DATA!AR41</f>
        <v>3.8</v>
      </c>
      <c r="AA40" s="7">
        <f>DATA!AS41</f>
        <v>114.67666666666668</v>
      </c>
      <c r="AB40" s="7">
        <f t="shared" si="5"/>
        <v>1.3549510073087927</v>
      </c>
      <c r="AC40" s="7">
        <f t="shared" si="6"/>
        <v>120.28965986861935</v>
      </c>
      <c r="AD40" s="7">
        <f t="shared" si="7"/>
        <v>1.4807038815247493</v>
      </c>
      <c r="AE40" s="9">
        <f>DATA!CK41</f>
        <v>106.20246</v>
      </c>
      <c r="AF40" s="9">
        <f>DATA!CL41</f>
        <v>101.95576</v>
      </c>
      <c r="AG40" s="9">
        <f>DATA!CM41</f>
        <v>83.233000000000004</v>
      </c>
      <c r="AH40" s="9">
        <f>DATA!CO41</f>
        <v>75.05</v>
      </c>
      <c r="AI40" s="7">
        <f>DATA!CN41</f>
        <v>6.52</v>
      </c>
      <c r="AJ40" s="9">
        <f>DATA!CP41</f>
        <v>62.189751938383097</v>
      </c>
      <c r="AK40" s="9">
        <f>DATA!CR41</f>
        <v>30.66</v>
      </c>
      <c r="AL40" s="5">
        <f>DATA!BZ41</f>
        <v>962262.91773151769</v>
      </c>
      <c r="AM40" s="5">
        <f>DATA!CB41</f>
        <v>574607.48887889879</v>
      </c>
      <c r="AN40" s="5">
        <f>DATA!CC41</f>
        <v>82929.497780960563</v>
      </c>
      <c r="AO40" s="5">
        <f>DATA!CD41</f>
        <v>491677.99109793815</v>
      </c>
      <c r="AP40" s="5">
        <f>DATA!CA41</f>
        <v>25269.202268541896</v>
      </c>
      <c r="AQ40" s="5">
        <f>DATA!CE41</f>
        <v>362386.226584077</v>
      </c>
      <c r="AR40" s="5">
        <f>DATA!CF41</f>
        <v>80255.24614475698</v>
      </c>
      <c r="AS40" s="5">
        <f>DATA!CG41</f>
        <v>30684.098959711162</v>
      </c>
      <c r="AT40" s="5">
        <f>DATA!CH41</f>
        <v>683120.81676077913</v>
      </c>
      <c r="AU40" s="5">
        <f>DATA!CI41</f>
        <v>168202.75586627043</v>
      </c>
      <c r="AV40" s="7">
        <f>DATA!AQ41</f>
        <v>4.8986666666666672</v>
      </c>
    </row>
    <row r="41" spans="1:48">
      <c r="A41" s="38" t="s">
        <v>252</v>
      </c>
      <c r="B41" s="5">
        <f>DATA!O42</f>
        <v>149505</v>
      </c>
      <c r="C41" s="5">
        <f>DATA!I42</f>
        <v>62387</v>
      </c>
      <c r="D41" s="5">
        <f>DATA!J42</f>
        <v>17250</v>
      </c>
      <c r="E41" s="5">
        <f>DATA!K42</f>
        <v>36593.799811174707</v>
      </c>
      <c r="F41" s="5">
        <f>DATA!M42</f>
        <v>133957.21995673384</v>
      </c>
      <c r="G41" s="5">
        <f>DATA!N42</f>
        <v>101199.43783065237</v>
      </c>
      <c r="H41" s="5">
        <f>DATA!W42</f>
        <v>3972.3620489472396</v>
      </c>
      <c r="I41" s="5">
        <f>DATA!X42</f>
        <v>6460.7563955800297</v>
      </c>
      <c r="J41" s="5">
        <f>DATA!BI42</f>
        <v>18711.158470899933</v>
      </c>
      <c r="K41" s="5">
        <f>DATA!BJ42</f>
        <v>17052.748566104754</v>
      </c>
      <c r="L41" s="5">
        <f>DATA!BG42</f>
        <v>7206.7559029900704</v>
      </c>
      <c r="M41" s="5">
        <f>DATA!BH42</f>
        <v>5015.8556788074648</v>
      </c>
      <c r="N41" s="5">
        <f t="shared" si="0"/>
        <v>26903.094011121782</v>
      </c>
      <c r="O41" s="5">
        <f t="shared" si="1"/>
        <v>20385.528576003722</v>
      </c>
      <c r="P41" s="5">
        <f>DATA!BD42</f>
        <v>3897.1907299036302</v>
      </c>
      <c r="Q41" s="5">
        <f>DATA!BE42</f>
        <v>16488.337846100094</v>
      </c>
      <c r="R41" s="5">
        <f>DATA!BF42</f>
        <v>6517.5654351180601</v>
      </c>
      <c r="S41" s="9">
        <v>80.761315501230698</v>
      </c>
      <c r="T41" s="9">
        <f>DATA!AG42</f>
        <v>86.431865554164204</v>
      </c>
      <c r="U41" s="9">
        <f>DATA!AH42</f>
        <v>58.07911528949667</v>
      </c>
      <c r="V41" s="9">
        <f>DATA!AD42</f>
        <v>74.055555555555543</v>
      </c>
      <c r="W41" s="9">
        <f>DATA!S42</f>
        <v>78.765067714493625</v>
      </c>
      <c r="X41" s="9">
        <f>DATA!T42</f>
        <v>86.828552404449269</v>
      </c>
      <c r="Y41" s="7">
        <f>DATA!AN42</f>
        <v>2.8033333333333332</v>
      </c>
      <c r="Z41" s="7">
        <f>DATA!AR42</f>
        <v>3.8</v>
      </c>
      <c r="AA41" s="7">
        <f>DATA!AS42</f>
        <v>117.24666666666667</v>
      </c>
      <c r="AB41" s="7">
        <f t="shared" si="5"/>
        <v>2.2163403435004234</v>
      </c>
      <c r="AC41" s="7">
        <f t="shared" si="6"/>
        <v>123.14020676470341</v>
      </c>
      <c r="AD41" s="7">
        <f t="shared" si="7"/>
        <v>2.3420932177163811</v>
      </c>
      <c r="AE41" s="9">
        <f>DATA!CK42</f>
        <v>108.03605</v>
      </c>
      <c r="AF41" s="9">
        <f>DATA!CL42</f>
        <v>102.60888</v>
      </c>
      <c r="AG41" s="9">
        <f>DATA!CM42</f>
        <v>83.191000000000003</v>
      </c>
      <c r="AH41" s="9">
        <f>DATA!CO42</f>
        <v>75.421000000000006</v>
      </c>
      <c r="AI41" s="7">
        <f>DATA!CN42</f>
        <v>6.47</v>
      </c>
      <c r="AJ41" s="9">
        <f>DATA!CP42</f>
        <v>64.790797667437602</v>
      </c>
      <c r="AK41" s="9">
        <f>DATA!CR42</f>
        <v>29.92</v>
      </c>
      <c r="AL41" s="5">
        <f>DATA!BZ42</f>
        <v>956161.92549931584</v>
      </c>
      <c r="AM41" s="5">
        <f>DATA!CB42</f>
        <v>575548.49210571509</v>
      </c>
      <c r="AN41" s="5">
        <f>DATA!CC42</f>
        <v>85133.195188168116</v>
      </c>
      <c r="AO41" s="5">
        <f>DATA!CD42</f>
        <v>490415.29691754695</v>
      </c>
      <c r="AP41" s="5">
        <f>DATA!CA42</f>
        <v>23821.81628861327</v>
      </c>
      <c r="AQ41" s="5">
        <f>DATA!CE42</f>
        <v>356791.61710498738</v>
      </c>
      <c r="AR41" s="5">
        <f>DATA!CF42</f>
        <v>79436.295005822903</v>
      </c>
      <c r="AS41" s="5">
        <f>DATA!CG42</f>
        <v>25229.659913728996</v>
      </c>
      <c r="AT41" s="5">
        <f>DATA!CH42</f>
        <v>685902.58390558115</v>
      </c>
      <c r="AU41" s="5">
        <f>DATA!CI42</f>
        <v>165593.38667418272</v>
      </c>
      <c r="AV41" s="7">
        <f>DATA!AQ42</f>
        <v>4.7433333333333341</v>
      </c>
    </row>
    <row r="42" spans="1:48">
      <c r="A42" s="38" t="s">
        <v>253</v>
      </c>
      <c r="B42" s="5">
        <f>DATA!O43</f>
        <v>140675</v>
      </c>
      <c r="C42" s="5">
        <f>DATA!I43</f>
        <v>61334</v>
      </c>
      <c r="D42" s="5">
        <f>DATA!J43</f>
        <v>11276</v>
      </c>
      <c r="E42" s="5">
        <f>DATA!K43</f>
        <v>35126.304739358275</v>
      </c>
      <c r="F42" s="5">
        <f>DATA!M43</f>
        <v>128292.9234251173</v>
      </c>
      <c r="G42" s="5">
        <f>DATA!N43</f>
        <v>94750.55251323976</v>
      </c>
      <c r="H42" s="5">
        <f>DATA!W43</f>
        <v>3922.8507212717641</v>
      </c>
      <c r="I42" s="5">
        <f>DATA!X43</f>
        <v>6367.1415128129302</v>
      </c>
      <c r="J42" s="5">
        <f>DATA!BI43</f>
        <v>12015.648315866651</v>
      </c>
      <c r="K42" s="5">
        <f>DATA!BJ43</f>
        <v>7520.0182214171746</v>
      </c>
      <c r="L42" s="5">
        <f>DATA!BG43</f>
        <v>3288.3016345365936</v>
      </c>
      <c r="M42" s="5">
        <f>DATA!BH43</f>
        <v>1839.8108315004099</v>
      </c>
      <c r="N42" s="5">
        <f t="shared" si="0"/>
        <v>22196.036033122007</v>
      </c>
      <c r="O42" s="5">
        <f t="shared" si="1"/>
        <v>17306.052421615561</v>
      </c>
      <c r="P42" s="5">
        <f>DATA!BD43</f>
        <v>7897.6875512140423</v>
      </c>
      <c r="Q42" s="5">
        <f>DATA!BE43</f>
        <v>9408.3648704015195</v>
      </c>
      <c r="R42" s="5">
        <f>DATA!BF43</f>
        <v>4889.9836115064481</v>
      </c>
      <c r="S42" s="9">
        <v>81.549443658996708</v>
      </c>
      <c r="T42" s="9">
        <f>DATA!AG43</f>
        <v>86.967774034206201</v>
      </c>
      <c r="U42" s="9">
        <f>DATA!AH43</f>
        <v>59.876122158158722</v>
      </c>
      <c r="V42" s="9">
        <f>DATA!AD43</f>
        <v>74.055555555555543</v>
      </c>
      <c r="W42" s="9">
        <f>DATA!S43</f>
        <v>75.820521143673361</v>
      </c>
      <c r="X42" s="9">
        <f>DATA!T43</f>
        <v>86.028844987038596</v>
      </c>
      <c r="Y42" s="7">
        <f>DATA!AN43</f>
        <v>2.8106666666666666</v>
      </c>
      <c r="Z42" s="7">
        <f>DATA!AR43</f>
        <v>3.8</v>
      </c>
      <c r="AA42" s="7">
        <f>DATA!AS43</f>
        <v>118.61</v>
      </c>
      <c r="AB42" s="7">
        <f t="shared" si="5"/>
        <v>1.1560822401076005</v>
      </c>
      <c r="AC42" s="7">
        <f t="shared" si="6"/>
        <v>124.7288211311951</v>
      </c>
      <c r="AD42" s="7">
        <f t="shared" si="7"/>
        <v>1.2818351143235458</v>
      </c>
      <c r="AE42" s="9">
        <f>DATA!CK43</f>
        <v>107.32746</v>
      </c>
      <c r="AF42" s="9">
        <f>DATA!CL43</f>
        <v>103.04716999999999</v>
      </c>
      <c r="AG42" s="9">
        <f>DATA!CM43</f>
        <v>83.013000000000005</v>
      </c>
      <c r="AH42" s="9">
        <f>DATA!CO43</f>
        <v>75.912000000000006</v>
      </c>
      <c r="AI42" s="7">
        <f>DATA!CN43</f>
        <v>5.6</v>
      </c>
      <c r="AJ42" s="9">
        <f>DATA!CP43</f>
        <v>61.597910381220203</v>
      </c>
      <c r="AK42" s="9">
        <f>DATA!CR43</f>
        <v>25.82</v>
      </c>
      <c r="AL42" s="5">
        <f>DATA!BZ43</f>
        <v>989173.14386401884</v>
      </c>
      <c r="AM42" s="5">
        <f>DATA!CB43</f>
        <v>603521.50280140818</v>
      </c>
      <c r="AN42" s="5">
        <f>DATA!CC43</f>
        <v>91822.737623739886</v>
      </c>
      <c r="AO42" s="5">
        <f>DATA!CD43</f>
        <v>511698.76517766825</v>
      </c>
      <c r="AP42" s="5">
        <f>DATA!CA43</f>
        <v>23986.71496663001</v>
      </c>
      <c r="AQ42" s="5">
        <f>DATA!CE43</f>
        <v>361664.92609598069</v>
      </c>
      <c r="AR42" s="5">
        <f>DATA!CF43</f>
        <v>83681.807219023613</v>
      </c>
      <c r="AS42" s="5">
        <f>DATA!CG43</f>
        <v>25722.71807423071</v>
      </c>
      <c r="AT42" s="5">
        <f>DATA!CH43</f>
        <v>712181.39939405711</v>
      </c>
      <c r="AU42" s="5">
        <f>DATA!CI43</f>
        <v>167587.21917670747</v>
      </c>
      <c r="AV42" s="7">
        <f>DATA!AQ43</f>
        <v>4.5459999999999994</v>
      </c>
    </row>
    <row r="43" spans="1:48">
      <c r="A43" s="38" t="s">
        <v>254</v>
      </c>
      <c r="B43" s="5">
        <f>DATA!O44</f>
        <v>143138</v>
      </c>
      <c r="C43" s="5">
        <f>DATA!I44</f>
        <v>58193</v>
      </c>
      <c r="D43" s="5">
        <f>DATA!J44</f>
        <v>13546</v>
      </c>
      <c r="E43" s="5">
        <f>DATA!K44</f>
        <v>36738.1599589951</v>
      </c>
      <c r="F43" s="5">
        <f>DATA!M44</f>
        <v>121603.16191982686</v>
      </c>
      <c r="G43" s="5">
        <f>DATA!N44</f>
        <v>91221.991509965184</v>
      </c>
      <c r="H43" s="5">
        <f>DATA!W44</f>
        <v>3849.0040892749439</v>
      </c>
      <c r="I43" s="5">
        <f>DATA!X44</f>
        <v>6122.69129224688</v>
      </c>
      <c r="J43" s="5">
        <f>DATA!BI44</f>
        <v>13681.526077073753</v>
      </c>
      <c r="K43" s="5">
        <f>DATA!BJ44</f>
        <v>8313.8698188902963</v>
      </c>
      <c r="L43" s="5">
        <f>DATA!BG44</f>
        <v>2328.4832874186891</v>
      </c>
      <c r="M43" s="5">
        <f>DATA!BH44</f>
        <v>4033.2389202551667</v>
      </c>
      <c r="N43" s="5">
        <f t="shared" si="0"/>
        <v>31093.423319052657</v>
      </c>
      <c r="O43" s="5">
        <f t="shared" si="1"/>
        <v>23521.729435302252</v>
      </c>
      <c r="P43" s="5">
        <f>DATA!BD44</f>
        <v>10394.961127929022</v>
      </c>
      <c r="Q43" s="5">
        <f>DATA!BE44</f>
        <v>13126.768307373228</v>
      </c>
      <c r="R43" s="5">
        <f>DATA!BF44</f>
        <v>7571.6938837504058</v>
      </c>
      <c r="S43" s="9">
        <v>81.469895760399794</v>
      </c>
      <c r="T43" s="9">
        <f>DATA!AG44</f>
        <v>87.010263082706004</v>
      </c>
      <c r="U43" s="9">
        <f>DATA!AH44</f>
        <v>59.30842647117494</v>
      </c>
      <c r="V43" s="9">
        <f>DATA!AD44</f>
        <v>74.055555555555543</v>
      </c>
      <c r="W43" s="9">
        <f>DATA!S44</f>
        <v>76.574384492872809</v>
      </c>
      <c r="X43" s="9">
        <f>DATA!T44</f>
        <v>85.679667862263514</v>
      </c>
      <c r="Y43" s="7">
        <f>DATA!AN44</f>
        <v>2.7909999999999999</v>
      </c>
      <c r="Z43" s="7">
        <f>DATA!AR44</f>
        <v>3.8</v>
      </c>
      <c r="AA43" s="7">
        <f>DATA!AS44</f>
        <v>122.09666666666665</v>
      </c>
      <c r="AB43" s="7">
        <f t="shared" si="5"/>
        <v>2.8972280675521835</v>
      </c>
      <c r="AC43" s="7">
        <f t="shared" si="6"/>
        <v>128.55691944567627</v>
      </c>
      <c r="AD43" s="7">
        <f t="shared" si="7"/>
        <v>3.0229809417681457</v>
      </c>
      <c r="AE43" s="9">
        <f>DATA!CK44</f>
        <v>105.68804</v>
      </c>
      <c r="AF43" s="9">
        <f>DATA!CL44</f>
        <v>103.41336</v>
      </c>
      <c r="AG43" s="9">
        <f>DATA!CM44</f>
        <v>82.492999999999995</v>
      </c>
      <c r="AH43" s="9">
        <f>DATA!CO44</f>
        <v>76.198999999999998</v>
      </c>
      <c r="AI43" s="7">
        <f>DATA!CN44</f>
        <v>4.33</v>
      </c>
      <c r="AJ43" s="9">
        <f>DATA!CP44</f>
        <v>59.626714817687102</v>
      </c>
      <c r="AK43" s="9">
        <f>DATA!CR44</f>
        <v>27.29</v>
      </c>
      <c r="AL43" s="5">
        <f>DATA!BZ44</f>
        <v>991775.49709711201</v>
      </c>
      <c r="AM43" s="5">
        <f>DATA!CB44</f>
        <v>609291.45552672644</v>
      </c>
      <c r="AN43" s="5">
        <f>DATA!CC44</f>
        <v>93069.96103890294</v>
      </c>
      <c r="AO43" s="5">
        <f>DATA!CD44</f>
        <v>516221.49448782345</v>
      </c>
      <c r="AP43" s="5">
        <f>DATA!CA44</f>
        <v>21200.874816889602</v>
      </c>
      <c r="AQ43" s="5">
        <f>DATA!CE44</f>
        <v>361283.16675349599</v>
      </c>
      <c r="AR43" s="5">
        <f>DATA!CF44</f>
        <v>83249.672233022924</v>
      </c>
      <c r="AS43" s="5">
        <f>DATA!CG44</f>
        <v>23848.066443001244</v>
      </c>
      <c r="AT43" s="5">
        <f>DATA!CH44</f>
        <v>712553.44904850889</v>
      </c>
      <c r="AU43" s="5">
        <f>DATA!CI44</f>
        <v>172124.30937257886</v>
      </c>
      <c r="AV43" s="7">
        <f>DATA!AQ44</f>
        <v>4.4556666666666676</v>
      </c>
    </row>
    <row r="44" spans="1:48">
      <c r="A44" s="38" t="s">
        <v>255</v>
      </c>
      <c r="B44" s="5">
        <f>DATA!O45</f>
        <v>148520</v>
      </c>
      <c r="C44" s="5">
        <f>DATA!I45</f>
        <v>60033</v>
      </c>
      <c r="D44" s="5">
        <f>DATA!J45</f>
        <v>15571</v>
      </c>
      <c r="E44" s="5">
        <f>DATA!K45</f>
        <v>33869.325718475411</v>
      </c>
      <c r="F44" s="5">
        <f>DATA!M45</f>
        <v>118886.23731242542</v>
      </c>
      <c r="G44" s="5">
        <f>DATA!N45</f>
        <v>88079.005380092844</v>
      </c>
      <c r="H44" s="5">
        <f>DATA!W45</f>
        <v>3821.5143599212147</v>
      </c>
      <c r="I44" s="5">
        <f>DATA!X45</f>
        <v>6043.6575313627</v>
      </c>
      <c r="J44" s="5">
        <f>DATA!BI45</f>
        <v>15266.991068048579</v>
      </c>
      <c r="K44" s="5">
        <f>DATA!BJ45</f>
        <v>10899.78370967577</v>
      </c>
      <c r="L44" s="5">
        <f>DATA!BG45</f>
        <v>3675.8088378231823</v>
      </c>
      <c r="M44" s="5">
        <f>DATA!BH45</f>
        <v>2826.3763697193549</v>
      </c>
      <c r="N44" s="5">
        <f t="shared" si="0"/>
        <v>28076.858163066951</v>
      </c>
      <c r="O44" s="5">
        <f t="shared" si="1"/>
        <v>23133.73863043412</v>
      </c>
      <c r="P44" s="5">
        <f>DATA!BD45</f>
        <v>3192.5896520324541</v>
      </c>
      <c r="Q44" s="5">
        <f>DATA!BE45</f>
        <v>19941.148978401667</v>
      </c>
      <c r="R44" s="5">
        <f>DATA!BF45</f>
        <v>4943.1195326328289</v>
      </c>
      <c r="S44" s="9">
        <v>81.427215044468426</v>
      </c>
      <c r="T44" s="9">
        <f>DATA!AG45</f>
        <v>86.931874702586299</v>
      </c>
      <c r="U44" s="9">
        <f>DATA!AH45</f>
        <v>59.408576411996918</v>
      </c>
      <c r="V44" s="9">
        <f>DATA!AD45</f>
        <v>74.055555555555543</v>
      </c>
      <c r="W44" s="9">
        <f>DATA!S45</f>
        <v>77.24352171320082</v>
      </c>
      <c r="X44" s="9">
        <f>DATA!T45</f>
        <v>86.193894564568453</v>
      </c>
      <c r="Y44" s="7">
        <f>DATA!AN45</f>
        <v>2.7743333333333333</v>
      </c>
      <c r="Z44" s="7">
        <f>DATA!AR45</f>
        <v>3.8</v>
      </c>
      <c r="AA44" s="7">
        <f>DATA!AS45</f>
        <v>121.17333333333333</v>
      </c>
      <c r="AB44" s="7">
        <f t="shared" si="5"/>
        <v>-0.75910532920842155</v>
      </c>
      <c r="AC44" s="7">
        <f t="shared" si="6"/>
        <v>127.74527404151286</v>
      </c>
      <c r="AD44" s="7">
        <f t="shared" si="7"/>
        <v>-0.63335245499247561</v>
      </c>
      <c r="AE44" s="9">
        <f>DATA!CK45</f>
        <v>102.93293</v>
      </c>
      <c r="AF44" s="9">
        <f>DATA!CL45</f>
        <v>103.71496999999999</v>
      </c>
      <c r="AG44" s="9">
        <f>DATA!CM45</f>
        <v>82.087999999999994</v>
      </c>
      <c r="AH44" s="9">
        <f>DATA!CO45</f>
        <v>76.394999999999996</v>
      </c>
      <c r="AI44" s="7">
        <f>DATA!CN45</f>
        <v>3.5</v>
      </c>
      <c r="AJ44" s="9">
        <f>DATA!CP45</f>
        <v>55.383092558119301</v>
      </c>
      <c r="AK44" s="9">
        <f>DATA!CR45</f>
        <v>25.3</v>
      </c>
      <c r="AL44" s="5">
        <f>DATA!BZ45</f>
        <v>1046918.6303047916</v>
      </c>
      <c r="AM44" s="5">
        <f>DATA!CB45</f>
        <v>656225.63119082467</v>
      </c>
      <c r="AN44" s="5">
        <f>DATA!CC45</f>
        <v>103323.06676970034</v>
      </c>
      <c r="AO44" s="5">
        <f>DATA!CD45</f>
        <v>552902.56442112429</v>
      </c>
      <c r="AP44" s="5">
        <f>DATA!CA45</f>
        <v>25365.126304955036</v>
      </c>
      <c r="AQ44" s="5">
        <f>DATA!CE45</f>
        <v>365327.87280901195</v>
      </c>
      <c r="AR44" s="5">
        <f>DATA!CF45</f>
        <v>85128.64646333603</v>
      </c>
      <c r="AS44" s="5">
        <f>DATA!CG45</f>
        <v>25926.026773754591</v>
      </c>
      <c r="AT44" s="5">
        <f>DATA!CH45</f>
        <v>727966.04126090929</v>
      </c>
      <c r="AU44" s="5">
        <f>DATA!CI45</f>
        <v>207897.91580679172</v>
      </c>
      <c r="AV44" s="7">
        <f>DATA!AQ45</f>
        <v>4.3256666666666668</v>
      </c>
    </row>
    <row r="45" spans="1:48">
      <c r="A45" s="38" t="s">
        <v>256</v>
      </c>
      <c r="B45" s="5">
        <f>DATA!O46</f>
        <v>149738</v>
      </c>
      <c r="C45" s="5">
        <f>DATA!I46</f>
        <v>64062</v>
      </c>
      <c r="D45" s="5">
        <f>DATA!J46</f>
        <v>20679</v>
      </c>
      <c r="E45" s="5">
        <f>DATA!K46</f>
        <v>33727.501003821213</v>
      </c>
      <c r="F45" s="5">
        <f>DATA!M46</f>
        <v>118790.57200136007</v>
      </c>
      <c r="G45" s="5">
        <f>DATA!N46</f>
        <v>90890.978767823704</v>
      </c>
      <c r="H45" s="5">
        <f>DATA!W46</f>
        <v>4109.9303607086322</v>
      </c>
      <c r="I45" s="5">
        <f>DATA!X46</f>
        <v>6133.9131509089202</v>
      </c>
      <c r="J45" s="5">
        <f>DATA!BI46</f>
        <v>27153.118319519865</v>
      </c>
      <c r="K45" s="5">
        <f>DATA!BJ46</f>
        <v>25303.784019924064</v>
      </c>
      <c r="L45" s="5">
        <f>DATA!BG46</f>
        <v>4773.1165435022258</v>
      </c>
      <c r="M45" s="5">
        <f>DATA!BH46</f>
        <v>5916.3413832523584</v>
      </c>
      <c r="N45" s="5">
        <f t="shared" si="0"/>
        <v>39306.759931408975</v>
      </c>
      <c r="O45" s="5">
        <f t="shared" si="1"/>
        <v>29298.957457232682</v>
      </c>
      <c r="P45" s="5">
        <f>DATA!BD46</f>
        <v>6845.5936594128943</v>
      </c>
      <c r="Q45" s="5">
        <f>DATA!BE46</f>
        <v>22453.363797819788</v>
      </c>
      <c r="R45" s="5">
        <f>DATA!BF46</f>
        <v>10007.802474176297</v>
      </c>
      <c r="S45" s="9">
        <v>81.647112040341071</v>
      </c>
      <c r="T45" s="9">
        <f>DATA!AG46</f>
        <v>86.814323098864307</v>
      </c>
      <c r="U45" s="9">
        <f>DATA!AH46</f>
        <v>60.978267806248141</v>
      </c>
      <c r="V45" s="9">
        <f>DATA!AD46</f>
        <v>76.240740740740733</v>
      </c>
      <c r="W45" s="9">
        <f>DATA!S46</f>
        <v>76.88403177687124</v>
      </c>
      <c r="X45" s="9">
        <f>DATA!T46</f>
        <v>86.297041374887442</v>
      </c>
      <c r="Y45" s="7">
        <f>DATA!AN46</f>
        <v>2.7763333333333331</v>
      </c>
      <c r="Z45" s="7">
        <f>DATA!AR46</f>
        <v>3.8</v>
      </c>
      <c r="AA45" s="7">
        <f>DATA!AS46</f>
        <v>122.04</v>
      </c>
      <c r="AB45" s="7">
        <f t="shared" si="5"/>
        <v>0.7126832423846865</v>
      </c>
      <c r="AC45" s="7">
        <f t="shared" si="6"/>
        <v>128.82083921899118</v>
      </c>
      <c r="AD45" s="7">
        <f t="shared" si="7"/>
        <v>0.83843611660063455</v>
      </c>
      <c r="AE45" s="9">
        <f>DATA!CK46</f>
        <v>101.23712999999999</v>
      </c>
      <c r="AF45" s="9">
        <f>DATA!CL46</f>
        <v>104.24484</v>
      </c>
      <c r="AG45" s="9">
        <f>DATA!CM46</f>
        <v>81.180000000000007</v>
      </c>
      <c r="AH45" s="9">
        <f>DATA!CO46</f>
        <v>76.763999999999996</v>
      </c>
      <c r="AI45" s="7">
        <f>DATA!CN46</f>
        <v>2.13</v>
      </c>
      <c r="AJ45" s="9">
        <f>DATA!CP46</f>
        <v>48.364096815410598</v>
      </c>
      <c r="AK45" s="9">
        <f>DATA!CR46</f>
        <v>19.399999999999999</v>
      </c>
      <c r="AL45" s="5">
        <f>DATA!BZ46</f>
        <v>1058509.782193525</v>
      </c>
      <c r="AM45" s="5">
        <f>DATA!CB46</f>
        <v>660575.28368968691</v>
      </c>
      <c r="AN45" s="5">
        <f>DATA!CC46</f>
        <v>109369.50844699248</v>
      </c>
      <c r="AO45" s="5">
        <f>DATA!CD46</f>
        <v>551205.77524269454</v>
      </c>
      <c r="AP45" s="5">
        <f>DATA!CA46</f>
        <v>31630.573688155808</v>
      </c>
      <c r="AQ45" s="5">
        <f>DATA!CE46</f>
        <v>366303.92481568205</v>
      </c>
      <c r="AR45" s="5">
        <f>DATA!CF46</f>
        <v>87994.095391091338</v>
      </c>
      <c r="AS45" s="5">
        <f>DATA!CG46</f>
        <v>23830.110651594336</v>
      </c>
      <c r="AT45" s="5">
        <f>DATA!CH46</f>
        <v>735076.32729908556</v>
      </c>
      <c r="AU45" s="5">
        <f>DATA!CI46</f>
        <v>211609.24885175383</v>
      </c>
      <c r="AV45" s="7">
        <f>DATA!AQ46</f>
        <v>4.0203333333333333</v>
      </c>
    </row>
    <row r="46" spans="1:48">
      <c r="A46" s="38" t="s">
        <v>257</v>
      </c>
      <c r="B46" s="5">
        <f>DATA!O47</f>
        <v>144478</v>
      </c>
      <c r="C46" s="5">
        <f>DATA!I47</f>
        <v>63953</v>
      </c>
      <c r="D46" s="5">
        <f>DATA!J47</f>
        <v>12363</v>
      </c>
      <c r="E46" s="5">
        <f>DATA!K47</f>
        <v>32280.263593422071</v>
      </c>
      <c r="F46" s="5">
        <f>DATA!M47</f>
        <v>121021.11988934156</v>
      </c>
      <c r="G46" s="5">
        <f>DATA!N47</f>
        <v>90096.240696420937</v>
      </c>
      <c r="H46" s="5">
        <f>DATA!W47</f>
        <v>4067.2002771633775</v>
      </c>
      <c r="I46" s="5">
        <f>DATA!X47</f>
        <v>6405.8288499453502</v>
      </c>
      <c r="J46" s="5">
        <f>DATA!BI47</f>
        <v>14249.498646351443</v>
      </c>
      <c r="K46" s="5">
        <f>DATA!BJ47</f>
        <v>5629.1508111397934</v>
      </c>
      <c r="L46" s="5">
        <f>DATA!BG47</f>
        <v>3964.5110075762345</v>
      </c>
      <c r="M46" s="5">
        <f>DATA!BH47</f>
        <v>4091.8605007450319</v>
      </c>
      <c r="N46" s="5">
        <f t="shared" si="0"/>
        <v>25989.909064198622</v>
      </c>
      <c r="O46" s="5">
        <f t="shared" si="1"/>
        <v>21808.600705156459</v>
      </c>
      <c r="P46" s="5">
        <f>DATA!BD47</f>
        <v>9184.3241621020388</v>
      </c>
      <c r="Q46" s="5">
        <f>DATA!BE47</f>
        <v>12624.276543054419</v>
      </c>
      <c r="R46" s="5">
        <f>DATA!BF47</f>
        <v>4181.3083590421629</v>
      </c>
      <c r="S46" s="9">
        <v>82.730362872451749</v>
      </c>
      <c r="T46" s="9">
        <f>DATA!AG47</f>
        <v>87.320182257827</v>
      </c>
      <c r="U46" s="9">
        <f>DATA!AH47</f>
        <v>64.371085330950706</v>
      </c>
      <c r="V46" s="9">
        <f>DATA!AD47</f>
        <v>77.333333333333329</v>
      </c>
      <c r="W46" s="9">
        <f>DATA!S47</f>
        <v>76.055001581200855</v>
      </c>
      <c r="X46" s="9">
        <f>DATA!T47</f>
        <v>85.846298777513468</v>
      </c>
      <c r="Y46" s="7">
        <f>DATA!AN47</f>
        <v>2.7236666666666665</v>
      </c>
      <c r="Z46" s="7">
        <f>DATA!AR47</f>
        <v>3.8001</v>
      </c>
      <c r="AA46" s="7">
        <f>DATA!AS47</f>
        <v>124.09333333333332</v>
      </c>
      <c r="AB46" s="7">
        <f t="shared" si="5"/>
        <v>1.6685110800930998</v>
      </c>
      <c r="AC46" s="7">
        <f t="shared" si="6"/>
        <v>131.1530858635434</v>
      </c>
      <c r="AD46" s="7">
        <f t="shared" si="7"/>
        <v>1.7942639543090519</v>
      </c>
      <c r="AE46" s="9">
        <f>DATA!CK47</f>
        <v>103.59262</v>
      </c>
      <c r="AF46" s="9">
        <f>DATA!CL47</f>
        <v>104.95455</v>
      </c>
      <c r="AG46" s="9">
        <f>DATA!CM47</f>
        <v>80.748000000000005</v>
      </c>
      <c r="AH46" s="9">
        <f>DATA!CO47</f>
        <v>77</v>
      </c>
      <c r="AI46" s="7">
        <f>DATA!CN47</f>
        <v>1.73</v>
      </c>
      <c r="AJ46" s="9">
        <f>DATA!CP47</f>
        <v>50.416043425288301</v>
      </c>
      <c r="AK46" s="9">
        <f>DATA!CR47</f>
        <v>21.12</v>
      </c>
      <c r="AL46" s="5">
        <f>DATA!BZ47</f>
        <v>1069501.7212474763</v>
      </c>
      <c r="AM46" s="5">
        <f>DATA!CB47</f>
        <v>664024.8373503536</v>
      </c>
      <c r="AN46" s="5">
        <f>DATA!CC47</f>
        <v>113279.69158018175</v>
      </c>
      <c r="AO46" s="5">
        <f>DATA!CD47</f>
        <v>550745.14577017189</v>
      </c>
      <c r="AP46" s="5">
        <f>DATA!CA47</f>
        <v>26445.036443933772</v>
      </c>
      <c r="AQ46" s="5">
        <f>DATA!CE47</f>
        <v>379031.84745318897</v>
      </c>
      <c r="AR46" s="5">
        <f>DATA!CF47</f>
        <v>89105.171423471635</v>
      </c>
      <c r="AS46" s="5">
        <f>DATA!CG47</f>
        <v>28007.532857583585</v>
      </c>
      <c r="AT46" s="5">
        <f>DATA!CH47</f>
        <v>743003.67586255749</v>
      </c>
      <c r="AU46" s="5">
        <f>DATA!CI47</f>
        <v>209385.34110386358</v>
      </c>
      <c r="AV46" s="7">
        <f>DATA!AQ47</f>
        <v>3.9130000000000003</v>
      </c>
    </row>
    <row r="47" spans="1:48">
      <c r="A47" s="38" t="s">
        <v>258</v>
      </c>
      <c r="B47" s="5">
        <f>DATA!O48</f>
        <v>149888</v>
      </c>
      <c r="C47" s="5">
        <f>DATA!I48</f>
        <v>60290</v>
      </c>
      <c r="D47" s="5">
        <f>DATA!J48</f>
        <v>14975</v>
      </c>
      <c r="E47" s="5">
        <f>DATA!K48</f>
        <v>36020.762098582272</v>
      </c>
      <c r="F47" s="5">
        <f>DATA!M48</f>
        <v>126512.69390592458</v>
      </c>
      <c r="G47" s="5">
        <f>DATA!N48</f>
        <v>97119.473033864386</v>
      </c>
      <c r="H47" s="5">
        <f>DATA!W48</f>
        <v>4042.784343161396</v>
      </c>
      <c r="I47" s="5">
        <f>DATA!X48</f>
        <v>6366.9188809566604</v>
      </c>
      <c r="J47" s="5">
        <f>DATA!BI48</f>
        <v>16399.507132779432</v>
      </c>
      <c r="K47" s="5">
        <f>DATA!BJ48</f>
        <v>11738.269948267754</v>
      </c>
      <c r="L47" s="5">
        <f>DATA!BG48</f>
        <v>2070.6819250666244</v>
      </c>
      <c r="M47" s="5">
        <f>DATA!BH48</f>
        <v>4483.5403668286563</v>
      </c>
      <c r="N47" s="5">
        <f t="shared" si="0"/>
        <v>28791.290170873177</v>
      </c>
      <c r="O47" s="5">
        <f t="shared" si="1"/>
        <v>24417.892459633171</v>
      </c>
      <c r="P47" s="5">
        <f>DATA!BD48</f>
        <v>7019.7585828499768</v>
      </c>
      <c r="Q47" s="5">
        <f>DATA!BE48</f>
        <v>17398.133876783195</v>
      </c>
      <c r="R47" s="5">
        <f>DATA!BF48</f>
        <v>4373.3977112400062</v>
      </c>
      <c r="S47" s="9">
        <v>83.078335105179576</v>
      </c>
      <c r="T47" s="9">
        <f>DATA!AG48</f>
        <v>87.401759793514799</v>
      </c>
      <c r="U47" s="9">
        <f>DATA!AH48</f>
        <v>65.784636351838657</v>
      </c>
      <c r="V47" s="9">
        <f>DATA!AD48</f>
        <v>77.8</v>
      </c>
      <c r="W47" s="9">
        <f>DATA!S48</f>
        <v>77.067794102393421</v>
      </c>
      <c r="X47" s="9">
        <f>DATA!T48</f>
        <v>86.17691138912916</v>
      </c>
      <c r="Y47" s="7">
        <f>DATA!AN48</f>
        <v>2.7170000000000001</v>
      </c>
      <c r="Z47" s="7">
        <f>DATA!AR48</f>
        <v>3.8</v>
      </c>
      <c r="AA47" s="7">
        <f>DATA!AS48</f>
        <v>121.23333333333333</v>
      </c>
      <c r="AB47" s="7">
        <f t="shared" si="5"/>
        <v>-2.3316907324566305</v>
      </c>
      <c r="AC47" s="7">
        <f t="shared" si="6"/>
        <v>128.29160754288284</v>
      </c>
      <c r="AD47" s="7">
        <f t="shared" si="7"/>
        <v>-2.2059378582406941</v>
      </c>
      <c r="AE47" s="9">
        <f>DATA!CK48</f>
        <v>106.35884</v>
      </c>
      <c r="AF47" s="9">
        <f>DATA!CL48</f>
        <v>105.74760999999999</v>
      </c>
      <c r="AG47" s="9">
        <f>DATA!CM48</f>
        <v>81.245999999999995</v>
      </c>
      <c r="AH47" s="9">
        <f>DATA!CO48</f>
        <v>77.423000000000002</v>
      </c>
      <c r="AI47" s="7">
        <f>DATA!CN48</f>
        <v>1.75</v>
      </c>
      <c r="AJ47" s="9">
        <f>DATA!CP48</f>
        <v>55.474174121803202</v>
      </c>
      <c r="AK47" s="9">
        <f>DATA!CR48</f>
        <v>25.11</v>
      </c>
      <c r="AL47" s="5">
        <f>DATA!BZ48</f>
        <v>1044374.4431340334</v>
      </c>
      <c r="AM47" s="5">
        <f>DATA!CB48</f>
        <v>652811.83062925213</v>
      </c>
      <c r="AN47" s="5">
        <f>DATA!CC48</f>
        <v>114511.3852345599</v>
      </c>
      <c r="AO47" s="5">
        <f>DATA!CD48</f>
        <v>538300.44539469224</v>
      </c>
      <c r="AP47" s="5">
        <f>DATA!CA48</f>
        <v>27089.83139300831</v>
      </c>
      <c r="AQ47" s="5">
        <f>DATA!CE48</f>
        <v>364472.78111177293</v>
      </c>
      <c r="AR47" s="5">
        <f>DATA!CF48</f>
        <v>87265.973154412917</v>
      </c>
      <c r="AS47" s="5">
        <f>DATA!CG48</f>
        <v>26806.224334848725</v>
      </c>
      <c r="AT47" s="5">
        <f>DATA!CH48</f>
        <v>720489.39214923955</v>
      </c>
      <c r="AU47" s="5">
        <f>DATA!CI48</f>
        <v>209812.85349553209</v>
      </c>
      <c r="AV47" s="7">
        <f>DATA!AQ48</f>
        <v>3.8963333333333332</v>
      </c>
    </row>
    <row r="48" spans="1:48">
      <c r="A48" s="38" t="s">
        <v>259</v>
      </c>
      <c r="B48" s="5">
        <f>DATA!O49</f>
        <v>159010</v>
      </c>
      <c r="C48" s="5">
        <f>DATA!I49</f>
        <v>62207</v>
      </c>
      <c r="D48" s="5">
        <f>DATA!J49</f>
        <v>18749</v>
      </c>
      <c r="E48" s="5">
        <f>DATA!K49</f>
        <v>34942.709849218933</v>
      </c>
      <c r="F48" s="5">
        <f>DATA!M49</f>
        <v>133394.45875958924</v>
      </c>
      <c r="G48" s="5">
        <f>DATA!N49</f>
        <v>101679.97025143157</v>
      </c>
      <c r="H48" s="5">
        <f>DATA!W49</f>
        <v>4110.0259681085317</v>
      </c>
      <c r="I48" s="5">
        <f>DATA!X49</f>
        <v>6389.9592239346903</v>
      </c>
      <c r="J48" s="5">
        <f>DATA!BI49</f>
        <v>18189.867393910554</v>
      </c>
      <c r="K48" s="5">
        <f>DATA!BJ49</f>
        <v>12728.541607562847</v>
      </c>
      <c r="L48" s="5">
        <f>DATA!BG49</f>
        <v>2054.7274208161357</v>
      </c>
      <c r="M48" s="5">
        <f>DATA!BH49</f>
        <v>2772.1357908319683</v>
      </c>
      <c r="N48" s="5">
        <f t="shared" si="0"/>
        <v>28268.509119528509</v>
      </c>
      <c r="O48" s="5">
        <f t="shared" si="1"/>
        <v>23731.228596791461</v>
      </c>
      <c r="P48" s="5">
        <f>DATA!BD49</f>
        <v>8731.1363490770636</v>
      </c>
      <c r="Q48" s="5">
        <f>DATA!BE49</f>
        <v>15000.092247714398</v>
      </c>
      <c r="R48" s="5">
        <f>DATA!BF49</f>
        <v>4537.2805227370482</v>
      </c>
      <c r="S48" s="9">
        <v>83.08894265516966</v>
      </c>
      <c r="T48" s="9">
        <f>DATA!AG49</f>
        <v>87.344448031500605</v>
      </c>
      <c r="U48" s="9">
        <f>DATA!AH49</f>
        <v>66.066921149845896</v>
      </c>
      <c r="V48" s="9">
        <f>DATA!AD49</f>
        <v>78.033333333333346</v>
      </c>
      <c r="W48" s="9">
        <f>DATA!S49</f>
        <v>77.844116116631213</v>
      </c>
      <c r="X48" s="9">
        <f>DATA!T49</f>
        <v>86.43277325746665</v>
      </c>
      <c r="Y48" s="7">
        <f>DATA!AN49</f>
        <v>2.7260000000000004</v>
      </c>
      <c r="Z48" s="7">
        <f>DATA!AR49</f>
        <v>3.8</v>
      </c>
      <c r="AA48" s="7">
        <f>DATA!AS49</f>
        <v>118.13666666666667</v>
      </c>
      <c r="AB48" s="7">
        <f t="shared" si="5"/>
        <v>-2.5874916955812162</v>
      </c>
      <c r="AC48" s="7">
        <f t="shared" si="6"/>
        <v>125.17195957277065</v>
      </c>
      <c r="AD48" s="7">
        <f t="shared" si="7"/>
        <v>-2.4617388213652691</v>
      </c>
      <c r="AE48" s="9">
        <f>DATA!CK49</f>
        <v>108.13317000000001</v>
      </c>
      <c r="AF48" s="9">
        <f>DATA!CL49</f>
        <v>106.52471</v>
      </c>
      <c r="AG48" s="9">
        <f>DATA!CM49</f>
        <v>81.908000000000001</v>
      </c>
      <c r="AH48" s="9">
        <f>DATA!CO49</f>
        <v>77.835999999999999</v>
      </c>
      <c r="AI48" s="7">
        <f>DATA!CN49</f>
        <v>1.74</v>
      </c>
      <c r="AJ48" s="9">
        <f>DATA!CP49</f>
        <v>57.434429202186699</v>
      </c>
      <c r="AK48" s="9">
        <f>DATA!CR49</f>
        <v>26.89</v>
      </c>
      <c r="AL48" s="5">
        <f>DATA!BZ49</f>
        <v>1041252.4486587683</v>
      </c>
      <c r="AM48" s="5">
        <f>DATA!CB49</f>
        <v>653032.14063056349</v>
      </c>
      <c r="AN48" s="5">
        <f>DATA!CC49</f>
        <v>118298.23804823024</v>
      </c>
      <c r="AO48" s="5">
        <f>DATA!CD49</f>
        <v>534733.90258233331</v>
      </c>
      <c r="AP48" s="5">
        <f>DATA!CA49</f>
        <v>32097.244830833431</v>
      </c>
      <c r="AQ48" s="5">
        <f>DATA!CE49</f>
        <v>356123.06319737143</v>
      </c>
      <c r="AR48" s="5">
        <f>DATA!CF49</f>
        <v>89149.494701796444</v>
      </c>
      <c r="AS48" s="5">
        <f>DATA!CG49</f>
        <v>28609.586595437031</v>
      </c>
      <c r="AT48" s="5">
        <f>DATA!CH49</f>
        <v>717836.73120663303</v>
      </c>
      <c r="AU48" s="5">
        <f>DATA!CI49</f>
        <v>205656.63615490193</v>
      </c>
      <c r="AV48" s="7">
        <f>DATA!AQ49</f>
        <v>3.9006666666666656</v>
      </c>
    </row>
    <row r="49" spans="1:48">
      <c r="A49" s="38" t="s">
        <v>260</v>
      </c>
      <c r="B49" s="5">
        <f>DATA!O50</f>
        <v>160074</v>
      </c>
      <c r="C49" s="5">
        <f>DATA!I50</f>
        <v>66606</v>
      </c>
      <c r="D49" s="5">
        <f>DATA!J50</f>
        <v>22250</v>
      </c>
      <c r="E49" s="5">
        <f>DATA!K50</f>
        <v>37207.177809278117</v>
      </c>
      <c r="F49" s="5">
        <f>DATA!M50</f>
        <v>132953.58955814314</v>
      </c>
      <c r="G49" s="5">
        <f>DATA!N50</f>
        <v>98613.451757662217</v>
      </c>
      <c r="H49" s="5">
        <f>DATA!W50</f>
        <v>4267.566072405114</v>
      </c>
      <c r="I49" s="5">
        <f>DATA!X50</f>
        <v>6292.3726778319397</v>
      </c>
      <c r="J49" s="5">
        <f>DATA!BI50</f>
        <v>24813.155263562181</v>
      </c>
      <c r="K49" s="5">
        <f>DATA!BJ50</f>
        <v>21143.186459058172</v>
      </c>
      <c r="L49" s="5">
        <f>DATA!BG50</f>
        <v>4880.7547285756891</v>
      </c>
      <c r="M49" s="5">
        <f>DATA!BH50</f>
        <v>2910.515267899907</v>
      </c>
      <c r="N49" s="5">
        <f t="shared" si="0"/>
        <v>39550.893608176622</v>
      </c>
      <c r="O49" s="5">
        <f t="shared" si="1"/>
        <v>28267.583921487123</v>
      </c>
      <c r="P49" s="5">
        <f>DATA!BD50</f>
        <v>6521.1743676405476</v>
      </c>
      <c r="Q49" s="5">
        <f>DATA!BE50</f>
        <v>21746.409553846574</v>
      </c>
      <c r="R49" s="5">
        <f>DATA!BF50</f>
        <v>11283.309686689501</v>
      </c>
      <c r="S49" s="9">
        <v>83.091229082584718</v>
      </c>
      <c r="T49" s="9">
        <f>DATA!AG50</f>
        <v>87.274436781192705</v>
      </c>
      <c r="U49" s="9">
        <f>DATA!AH50</f>
        <v>66.358398288152785</v>
      </c>
      <c r="V49" s="9">
        <f>DATA!AD50</f>
        <v>78.033333333333346</v>
      </c>
      <c r="W49" s="9">
        <f>DATA!S50</f>
        <v>78.94619157734158</v>
      </c>
      <c r="X49" s="9">
        <f>DATA!T50</f>
        <v>86.627553699395705</v>
      </c>
      <c r="Y49" s="7">
        <f>DATA!AN50</f>
        <v>2.7643333333333331</v>
      </c>
      <c r="Z49" s="7">
        <f>DATA!AR50</f>
        <v>3.8</v>
      </c>
      <c r="AA49" s="7">
        <f>DATA!AS50</f>
        <v>118.87666666666667</v>
      </c>
      <c r="AB49" s="7">
        <f t="shared" si="5"/>
        <v>0.62443947277267797</v>
      </c>
      <c r="AC49" s="7">
        <f t="shared" si="6"/>
        <v>126.11452112586007</v>
      </c>
      <c r="AD49" s="7">
        <f t="shared" si="7"/>
        <v>0.75019234698862136</v>
      </c>
      <c r="AE49" s="9">
        <f>DATA!CK50</f>
        <v>108.54131</v>
      </c>
      <c r="AF49" s="9">
        <f>DATA!CL50</f>
        <v>107.19246</v>
      </c>
      <c r="AG49" s="9">
        <f>DATA!CM50</f>
        <v>82.108999999999995</v>
      </c>
      <c r="AH49" s="9">
        <f>DATA!CO50</f>
        <v>78.113</v>
      </c>
      <c r="AI49" s="7">
        <f>DATA!CN50</f>
        <v>1.44</v>
      </c>
      <c r="AJ49" s="9">
        <f>DATA!CP50</f>
        <v>60.219800853779503</v>
      </c>
      <c r="AK49" s="9">
        <f>DATA!CR50</f>
        <v>26.74</v>
      </c>
      <c r="AL49" s="5">
        <f>DATA!BZ50</f>
        <v>1063509.2108931926</v>
      </c>
      <c r="AM49" s="5">
        <f>DATA!CB50</f>
        <v>653113.31903593987</v>
      </c>
      <c r="AN49" s="5">
        <f>DATA!CC50</f>
        <v>121546.00494018053</v>
      </c>
      <c r="AO49" s="5">
        <f>DATA!CD50</f>
        <v>531567.31409575942</v>
      </c>
      <c r="AP49" s="5">
        <f>DATA!CA50</f>
        <v>28164.602021923598</v>
      </c>
      <c r="AQ49" s="5">
        <f>DATA!CE50</f>
        <v>382231.28983532882</v>
      </c>
      <c r="AR49" s="5">
        <f>DATA!CF50</f>
        <v>91416.831168168297</v>
      </c>
      <c r="AS49" s="5">
        <f>DATA!CG50</f>
        <v>35285.624617493697</v>
      </c>
      <c r="AT49" s="5">
        <f>DATA!CH50</f>
        <v>731949.32065973245</v>
      </c>
      <c r="AU49" s="5">
        <f>DATA!CI50</f>
        <v>204857.434447798</v>
      </c>
      <c r="AV49" s="7">
        <f>DATA!AQ50</f>
        <v>3.7823333333333338</v>
      </c>
    </row>
    <row r="50" spans="1:48">
      <c r="A50" s="38" t="s">
        <v>261</v>
      </c>
      <c r="B50" s="5">
        <f>DATA!O51</f>
        <v>153549</v>
      </c>
      <c r="C50" s="5">
        <f>DATA!I51</f>
        <v>68313</v>
      </c>
      <c r="D50" s="5">
        <f>DATA!J51</f>
        <v>14766</v>
      </c>
      <c r="E50" s="5">
        <f>DATA!K51</f>
        <v>33524.228597606103</v>
      </c>
      <c r="F50" s="5">
        <f>DATA!M51</f>
        <v>125634.16254632588</v>
      </c>
      <c r="G50" s="5">
        <f>DATA!N51</f>
        <v>91599.565648704491</v>
      </c>
      <c r="H50" s="5">
        <f>DATA!W51</f>
        <v>4240.8197701581248</v>
      </c>
      <c r="I50" s="5">
        <f>DATA!X51</f>
        <v>6193.88144205353</v>
      </c>
      <c r="J50" s="5">
        <f>DATA!BI51</f>
        <v>13501.668556157645</v>
      </c>
      <c r="K50" s="5">
        <f>DATA!BJ51</f>
        <v>11039.591231898799</v>
      </c>
      <c r="L50" s="5">
        <f>DATA!BG51</f>
        <v>2649.5018956557119</v>
      </c>
      <c r="M50" s="5">
        <f>DATA!BH51</f>
        <v>1955.179051617318</v>
      </c>
      <c r="N50" s="5">
        <f t="shared" si="0"/>
        <v>19480.796360341032</v>
      </c>
      <c r="O50" s="5">
        <f t="shared" si="1"/>
        <v>17670.445386621293</v>
      </c>
      <c r="P50" s="5">
        <f>DATA!BD51</f>
        <v>7876.0916480183469</v>
      </c>
      <c r="Q50" s="5">
        <f>DATA!BE51</f>
        <v>9794.3537386029475</v>
      </c>
      <c r="R50" s="5">
        <f>DATA!BF51</f>
        <v>1810.3509737197389</v>
      </c>
      <c r="S50" s="9">
        <v>83.804267544571417</v>
      </c>
      <c r="T50" s="9">
        <f>DATA!AG51</f>
        <v>87.647997304886303</v>
      </c>
      <c r="U50" s="9">
        <f>DATA!AH51</f>
        <v>68.429348503311829</v>
      </c>
      <c r="V50" s="9">
        <f>DATA!AD51</f>
        <v>78.266666666666666</v>
      </c>
      <c r="W50" s="9">
        <f>DATA!S51</f>
        <v>79.325194965736912</v>
      </c>
      <c r="X50" s="9">
        <f>DATA!T51</f>
        <v>85.874437585983159</v>
      </c>
      <c r="Y50" s="7">
        <f>DATA!AN51</f>
        <v>2.7753333333333337</v>
      </c>
      <c r="Z50" s="7">
        <f>DATA!AR51</f>
        <v>3.8</v>
      </c>
      <c r="AA50" s="7">
        <f>DATA!AS51</f>
        <v>116.57333333333334</v>
      </c>
      <c r="AB50" s="7">
        <f t="shared" si="5"/>
        <v>-1.9565995452167602</v>
      </c>
      <c r="AC50" s="7">
        <f t="shared" si="6"/>
        <v>123.82656599916147</v>
      </c>
      <c r="AD50" s="7">
        <f t="shared" si="7"/>
        <v>-1.8308466710008082</v>
      </c>
      <c r="AE50" s="9">
        <f>DATA!CK51</f>
        <v>109.39251</v>
      </c>
      <c r="AF50" s="9">
        <f>DATA!CL51</f>
        <v>108.0057</v>
      </c>
      <c r="AG50" s="9">
        <f>DATA!CM51</f>
        <v>82.456999999999994</v>
      </c>
      <c r="AH50" s="9">
        <f>DATA!CO51</f>
        <v>78.353999999999999</v>
      </c>
      <c r="AI50" s="7">
        <f>DATA!CN51</f>
        <v>1.25</v>
      </c>
      <c r="AJ50" s="9">
        <f>DATA!CP51</f>
        <v>68.041979458432706</v>
      </c>
      <c r="AK50" s="9">
        <f>DATA!CR51</f>
        <v>31.5</v>
      </c>
      <c r="AL50" s="5">
        <f>DATA!BZ51</f>
        <v>1075058.66746647</v>
      </c>
      <c r="AM50" s="5">
        <f>DATA!CB51</f>
        <v>642541.40637451678</v>
      </c>
      <c r="AN50" s="5">
        <f>DATA!CC51</f>
        <v>121211.79601812598</v>
      </c>
      <c r="AO50" s="5">
        <f>DATA!CD51</f>
        <v>521329.61035639094</v>
      </c>
      <c r="AP50" s="5">
        <f>DATA!CA51</f>
        <v>29476.128874572321</v>
      </c>
      <c r="AQ50" s="5">
        <f>DATA!CE51</f>
        <v>403041.13221738097</v>
      </c>
      <c r="AR50" s="5">
        <f>DATA!CF51</f>
        <v>91426.40167011891</v>
      </c>
      <c r="AS50" s="5">
        <f>DATA!CG51</f>
        <v>35843.185784819965</v>
      </c>
      <c r="AT50" s="5">
        <f>DATA!CH51</f>
        <v>736700.20271664113</v>
      </c>
      <c r="AU50" s="5">
        <f>DATA!CI51</f>
        <v>211088.87729489012</v>
      </c>
      <c r="AV50" s="7">
        <f>DATA!AQ51</f>
        <v>3.7580000000000005</v>
      </c>
    </row>
    <row r="51" spans="1:48">
      <c r="A51" s="38" t="s">
        <v>262</v>
      </c>
      <c r="B51" s="5">
        <f>DATA!O52</f>
        <v>158665</v>
      </c>
      <c r="C51" s="5">
        <f>DATA!I52</f>
        <v>65273</v>
      </c>
      <c r="D51" s="5">
        <f>DATA!J52</f>
        <v>16119</v>
      </c>
      <c r="E51" s="5">
        <f>DATA!K52</f>
        <v>36297.86856826963</v>
      </c>
      <c r="F51" s="5">
        <f>DATA!M52</f>
        <v>129649.6458041578</v>
      </c>
      <c r="G51" s="5">
        <f>DATA!N52</f>
        <v>96534.269078852391</v>
      </c>
      <c r="H51" s="5">
        <f>DATA!W52</f>
        <v>4172.6001436777096</v>
      </c>
      <c r="I51" s="5">
        <f>DATA!X52</f>
        <v>6292.9789989014098</v>
      </c>
      <c r="J51" s="5">
        <f>DATA!BI52</f>
        <v>22837.472850067537</v>
      </c>
      <c r="K51" s="5">
        <f>DATA!BJ52</f>
        <v>12793.213957676722</v>
      </c>
      <c r="L51" s="5">
        <f>DATA!BG52</f>
        <v>3897.6868077442587</v>
      </c>
      <c r="M51" s="5">
        <f>DATA!BH52</f>
        <v>5023.5582170193602</v>
      </c>
      <c r="N51" s="5">
        <f t="shared" si="0"/>
        <v>30292.799009455197</v>
      </c>
      <c r="O51" s="5">
        <f t="shared" si="1"/>
        <v>25592.142998649255</v>
      </c>
      <c r="P51" s="5">
        <f>DATA!BD52</f>
        <v>15413.579648806843</v>
      </c>
      <c r="Q51" s="5">
        <f>DATA!BE52</f>
        <v>10178.563349842412</v>
      </c>
      <c r="R51" s="5">
        <f>DATA!BF52</f>
        <v>4700.656010805943</v>
      </c>
      <c r="S51" s="9">
        <v>83.829028154977109</v>
      </c>
      <c r="T51" s="9">
        <f>DATA!AG52</f>
        <v>87.840834060715196</v>
      </c>
      <c r="U51" s="9">
        <f>DATA!AH52</f>
        <v>67.781804532024736</v>
      </c>
      <c r="V51" s="9">
        <f>DATA!AD52</f>
        <v>78.733333333333334</v>
      </c>
      <c r="W51" s="9">
        <f>DATA!S52</f>
        <v>78.569502737993631</v>
      </c>
      <c r="X51" s="9">
        <f>DATA!T52</f>
        <v>86.134975564925384</v>
      </c>
      <c r="Y51" s="7">
        <f>DATA!AN52</f>
        <v>2.7610000000000006</v>
      </c>
      <c r="Z51" s="7">
        <f>DATA!AR52</f>
        <v>3.8</v>
      </c>
      <c r="AA51" s="7">
        <f>DATA!AS52</f>
        <v>114.92999999999999</v>
      </c>
      <c r="AB51" s="7">
        <f t="shared" si="5"/>
        <v>-1.4197298263913334</v>
      </c>
      <c r="AC51" s="7">
        <f t="shared" si="6"/>
        <v>122.23460081856898</v>
      </c>
      <c r="AD51" s="7">
        <f t="shared" si="7"/>
        <v>-1.2939769521753786</v>
      </c>
      <c r="AE51" s="9">
        <f>DATA!CK52</f>
        <v>108.92281</v>
      </c>
      <c r="AF51" s="9">
        <f>DATA!CL52</f>
        <v>108.88966000000001</v>
      </c>
      <c r="AG51" s="9">
        <f>DATA!CM52</f>
        <v>82.58</v>
      </c>
      <c r="AH51" s="9">
        <f>DATA!CO52</f>
        <v>78.650999999999996</v>
      </c>
      <c r="AI51" s="7">
        <f>DATA!CN52</f>
        <v>1.25</v>
      </c>
      <c r="AJ51" s="9">
        <f>DATA!CP52</f>
        <v>64.145845119239496</v>
      </c>
      <c r="AK51" s="9">
        <f>DATA!CR52</f>
        <v>26.17</v>
      </c>
      <c r="AL51" s="5">
        <f>DATA!BZ52</f>
        <v>1106839.4146501124</v>
      </c>
      <c r="AM51" s="5">
        <f>DATA!CB52</f>
        <v>661441.14178923902</v>
      </c>
      <c r="AN51" s="5">
        <f>DATA!CC52</f>
        <v>125085.5769860907</v>
      </c>
      <c r="AO51" s="5">
        <f>DATA!CD52</f>
        <v>536355.56480314839</v>
      </c>
      <c r="AP51" s="5">
        <f>DATA!CA52</f>
        <v>32730.534927555153</v>
      </c>
      <c r="AQ51" s="5">
        <f>DATA!CE52</f>
        <v>412667.73793331825</v>
      </c>
      <c r="AR51" s="5">
        <f>DATA!CF52</f>
        <v>94412.034458937414</v>
      </c>
      <c r="AS51" s="5">
        <f>DATA!CG52</f>
        <v>41573.84907649707</v>
      </c>
      <c r="AT51" s="5">
        <f>DATA!CH52</f>
        <v>753938.10755781154</v>
      </c>
      <c r="AU51" s="5">
        <f>DATA!CI52</f>
        <v>216915.4235568663</v>
      </c>
      <c r="AV51" s="7">
        <f>DATA!AQ52</f>
        <v>3.5756666666666654</v>
      </c>
    </row>
    <row r="52" spans="1:48">
      <c r="A52" s="38" t="s">
        <v>263</v>
      </c>
      <c r="B52" s="5">
        <f>DATA!O53</f>
        <v>166335</v>
      </c>
      <c r="C52" s="5">
        <f>DATA!I53</f>
        <v>67313</v>
      </c>
      <c r="D52" s="5">
        <f>DATA!J53</f>
        <v>18809</v>
      </c>
      <c r="E52" s="5">
        <f>DATA!K53</f>
        <v>36062.898520547198</v>
      </c>
      <c r="F52" s="5">
        <f>DATA!M53</f>
        <v>137667.33597858626</v>
      </c>
      <c r="G52" s="5">
        <f>DATA!N53</f>
        <v>102599.64397723417</v>
      </c>
      <c r="H52" s="5">
        <f>DATA!W53</f>
        <v>4241.3570575021913</v>
      </c>
      <c r="I52" s="5">
        <f>DATA!X53</f>
        <v>6331.9465076999204</v>
      </c>
      <c r="J52" s="5">
        <f>DATA!BI53</f>
        <v>18459.982055352339</v>
      </c>
      <c r="K52" s="5">
        <f>DATA!BJ53</f>
        <v>11244.74653185175</v>
      </c>
      <c r="L52" s="5">
        <f>DATA!BG53</f>
        <v>3588.9626181931121</v>
      </c>
      <c r="M52" s="5">
        <f>DATA!BH53</f>
        <v>3505.7319777072266</v>
      </c>
      <c r="N52" s="5">
        <f t="shared" si="0"/>
        <v>33424.27721029747</v>
      </c>
      <c r="O52" s="5">
        <f t="shared" si="1"/>
        <v>23776.697969149012</v>
      </c>
      <c r="P52" s="5">
        <f>DATA!BD53</f>
        <v>8135.0776019739114</v>
      </c>
      <c r="Q52" s="5">
        <f>DATA!BE53</f>
        <v>15641.620367175099</v>
      </c>
      <c r="R52" s="5">
        <f>DATA!BF53</f>
        <v>9647.5792411484581</v>
      </c>
      <c r="S52" s="9">
        <v>83.946738544742786</v>
      </c>
      <c r="T52" s="9">
        <f>DATA!AG53</f>
        <v>87.742647744191999</v>
      </c>
      <c r="U52" s="9">
        <f>DATA!AH53</f>
        <v>68.763101746945949</v>
      </c>
      <c r="V52" s="9">
        <f>DATA!AD53</f>
        <v>78.733333333333334</v>
      </c>
      <c r="W52" s="9">
        <f>DATA!S53</f>
        <v>78.877308329401203</v>
      </c>
      <c r="X52" s="9">
        <f>DATA!T53</f>
        <v>86.402972811782021</v>
      </c>
      <c r="Y52" s="7">
        <f>DATA!AN53</f>
        <v>2.7266666666666666</v>
      </c>
      <c r="Z52" s="7">
        <f>DATA!AR53</f>
        <v>3.8</v>
      </c>
      <c r="AA52" s="7">
        <f>DATA!AS53</f>
        <v>114.67</v>
      </c>
      <c r="AB52" s="7">
        <f t="shared" si="5"/>
        <v>-0.22648093304542599</v>
      </c>
      <c r="AC52" s="7">
        <f t="shared" si="6"/>
        <v>122.11153826761092</v>
      </c>
      <c r="AD52" s="7">
        <f t="shared" si="7"/>
        <v>-0.1007280588294715</v>
      </c>
      <c r="AE52" s="9">
        <f>DATA!CK53</f>
        <v>111.26990000000001</v>
      </c>
      <c r="AF52" s="9">
        <f>DATA!CL53</f>
        <v>110.14588000000001</v>
      </c>
      <c r="AG52" s="9">
        <f>DATA!CM53</f>
        <v>82.765000000000001</v>
      </c>
      <c r="AH52" s="9">
        <f>DATA!CO53</f>
        <v>79.010999999999996</v>
      </c>
      <c r="AI52" s="7">
        <f>DATA!CN53</f>
        <v>1.02</v>
      </c>
      <c r="AJ52" s="9">
        <f>DATA!CP53</f>
        <v>65.238323229038201</v>
      </c>
      <c r="AK52" s="9">
        <f>DATA!CR53</f>
        <v>28.43</v>
      </c>
      <c r="AL52" s="5">
        <f>DATA!BZ53</f>
        <v>1142305.371418145</v>
      </c>
      <c r="AM52" s="5">
        <f>DATA!CB53</f>
        <v>676783.57735691743</v>
      </c>
      <c r="AN52" s="5">
        <f>DATA!CC53</f>
        <v>130160.61046169564</v>
      </c>
      <c r="AO52" s="5">
        <f>DATA!CD53</f>
        <v>546622.96689522185</v>
      </c>
      <c r="AP52" s="5">
        <f>DATA!CA53</f>
        <v>29511.053756815516</v>
      </c>
      <c r="AQ52" s="5">
        <f>DATA!CE53</f>
        <v>436010.74030441215</v>
      </c>
      <c r="AR52" s="5">
        <f>DATA!CF53</f>
        <v>98028.145742330395</v>
      </c>
      <c r="AS52" s="5">
        <f>DATA!CG53</f>
        <v>43661.875591828291</v>
      </c>
      <c r="AT52" s="5">
        <f>DATA!CH53</f>
        <v>773519.61476106872</v>
      </c>
      <c r="AU52" s="5">
        <f>DATA!CI53</f>
        <v>227095.73532291761</v>
      </c>
      <c r="AV52" s="7">
        <f>DATA!AQ53</f>
        <v>3.4666666666666659</v>
      </c>
    </row>
    <row r="53" spans="1:48">
      <c r="A53" s="38" t="s">
        <v>264</v>
      </c>
      <c r="B53" s="5">
        <f>DATA!O54</f>
        <v>170419</v>
      </c>
      <c r="C53" s="5">
        <f>DATA!I54</f>
        <v>72682</v>
      </c>
      <c r="D53" s="5">
        <f>DATA!J54</f>
        <v>24532</v>
      </c>
      <c r="E53" s="5">
        <f>DATA!K54</f>
        <v>38591.422750943922</v>
      </c>
      <c r="F53" s="5">
        <f>DATA!M54</f>
        <v>147271.48082163464</v>
      </c>
      <c r="G53" s="5">
        <f>DATA!N54</f>
        <v>114342.27957039476</v>
      </c>
      <c r="H53" s="5">
        <f>DATA!W54</f>
        <v>4489.5805672537999</v>
      </c>
      <c r="I53" s="5">
        <f>DATA!X54</f>
        <v>6486.6428780966899</v>
      </c>
      <c r="J53" s="5">
        <f>DATA!BI54</f>
        <v>25047.233834219602</v>
      </c>
      <c r="K53" s="5">
        <f>DATA!BJ54</f>
        <v>19373.130558473029</v>
      </c>
      <c r="L53" s="5">
        <f>DATA!BG54</f>
        <v>2049.2166326218376</v>
      </c>
      <c r="M53" s="5">
        <f>DATA!BH54</f>
        <v>4524.0614791720072</v>
      </c>
      <c r="N53" s="5">
        <f t="shared" si="0"/>
        <v>48475.107344586046</v>
      </c>
      <c r="O53" s="5">
        <f t="shared" si="1"/>
        <v>25320.650633895417</v>
      </c>
      <c r="P53" s="5">
        <f>DATA!BD54</f>
        <v>-5662.8283561723138</v>
      </c>
      <c r="Q53" s="5">
        <f>DATA!BE54</f>
        <v>30983.478990067732</v>
      </c>
      <c r="R53" s="5">
        <f>DATA!BF54</f>
        <v>23154.456710690629</v>
      </c>
      <c r="S53" s="9">
        <v>84.053948721979836</v>
      </c>
      <c r="T53" s="9">
        <f>DATA!AG54</f>
        <v>87.684038851931206</v>
      </c>
      <c r="U53" s="9">
        <f>DATA!AH54</f>
        <v>69.533588202174315</v>
      </c>
      <c r="V53" s="9">
        <f>DATA!AD54</f>
        <v>78.733333333333334</v>
      </c>
      <c r="W53" s="9">
        <f>DATA!S54</f>
        <v>81.308338730516382</v>
      </c>
      <c r="X53" s="9">
        <f>DATA!T54</f>
        <v>87.21389987078696</v>
      </c>
      <c r="Y53" s="7">
        <f>DATA!AN54</f>
        <v>2.7096666666666667</v>
      </c>
      <c r="Z53" s="7">
        <f>DATA!AR54</f>
        <v>3.8</v>
      </c>
      <c r="AA53" s="7">
        <f>DATA!AS54</f>
        <v>111.66333333333334</v>
      </c>
      <c r="AB53" s="7">
        <f t="shared" si="5"/>
        <v>-2.6570046085067225</v>
      </c>
      <c r="AC53" s="7">
        <f t="shared" si="6"/>
        <v>119.05937970973559</v>
      </c>
      <c r="AD53" s="7">
        <f t="shared" si="7"/>
        <v>-2.531251734290775</v>
      </c>
      <c r="AE53" s="9">
        <f>DATA!CK54</f>
        <v>114.60944000000001</v>
      </c>
      <c r="AF53" s="9">
        <f>DATA!CL54</f>
        <v>111.51681000000001</v>
      </c>
      <c r="AG53" s="9">
        <f>DATA!CM54</f>
        <v>83.355999999999995</v>
      </c>
      <c r="AH53" s="9">
        <f>DATA!CO54</f>
        <v>79.364999999999995</v>
      </c>
      <c r="AI53" s="7">
        <f>DATA!CN54</f>
        <v>1</v>
      </c>
      <c r="AJ53" s="9">
        <f>DATA!CP54</f>
        <v>69.422509388887605</v>
      </c>
      <c r="AK53" s="9">
        <f>DATA!CR54</f>
        <v>29.41</v>
      </c>
      <c r="AL53" s="5">
        <f>DATA!BZ54</f>
        <v>1150027.5168889256</v>
      </c>
      <c r="AM53" s="5">
        <f>DATA!CB54</f>
        <v>666607.30958104192</v>
      </c>
      <c r="AN53" s="5">
        <f>DATA!CC54</f>
        <v>131556.20910896265</v>
      </c>
      <c r="AO53" s="5">
        <f>DATA!CD54</f>
        <v>535051.10047207912</v>
      </c>
      <c r="AP53" s="5">
        <f>DATA!CA54</f>
        <v>28709.532069856679</v>
      </c>
      <c r="AQ53" s="5">
        <f>DATA!CE54</f>
        <v>454710.67523802695</v>
      </c>
      <c r="AR53" s="5">
        <f>DATA!CF54</f>
        <v>98365.725876487573</v>
      </c>
      <c r="AS53" s="5">
        <f>DATA!CG54</f>
        <v>37953.632861510603</v>
      </c>
      <c r="AT53" s="5">
        <f>DATA!CH54</f>
        <v>782859.04499574099</v>
      </c>
      <c r="AU53" s="5">
        <f>DATA!CI54</f>
        <v>230849.11315518629</v>
      </c>
      <c r="AV53" s="7">
        <f>DATA!AQ54</f>
        <v>3.4236666666666662</v>
      </c>
    </row>
    <row r="54" spans="1:48">
      <c r="A54" s="38" t="s">
        <v>265</v>
      </c>
      <c r="B54" s="5">
        <f>DATA!O55</f>
        <v>166090</v>
      </c>
      <c r="C54" s="5">
        <f>DATA!I55</f>
        <v>74444</v>
      </c>
      <c r="D54" s="5">
        <f>DATA!J55</f>
        <v>16734</v>
      </c>
      <c r="E54" s="5">
        <f>DATA!K55</f>
        <v>34843.585420225529</v>
      </c>
      <c r="F54" s="5">
        <f>DATA!M55</f>
        <v>145839.51146139196</v>
      </c>
      <c r="G54" s="5">
        <f>DATA!N55</f>
        <v>109496.2384004465</v>
      </c>
      <c r="H54" s="5">
        <f>DATA!W55</f>
        <v>4471.5651883921191</v>
      </c>
      <c r="I54" s="5">
        <f>DATA!X55</f>
        <v>6291.7254376625297</v>
      </c>
      <c r="J54" s="5">
        <f>DATA!BI55</f>
        <v>16189.043583132332</v>
      </c>
      <c r="K54" s="5">
        <f>DATA!BJ55</f>
        <v>6612.9321300840065</v>
      </c>
      <c r="L54" s="5">
        <f>DATA!BG55</f>
        <v>3544.7637029027696</v>
      </c>
      <c r="M54" s="5">
        <f>DATA!BH55</f>
        <v>2579.1402312234886</v>
      </c>
      <c r="N54" s="5">
        <f t="shared" si="0"/>
        <v>24499.760043250441</v>
      </c>
      <c r="O54" s="5">
        <f t="shared" si="1"/>
        <v>19485.148881310823</v>
      </c>
      <c r="P54" s="5">
        <f>DATA!BD55</f>
        <v>10153.551526241372</v>
      </c>
      <c r="Q54" s="5">
        <f>DATA!BE55</f>
        <v>9331.5973550694507</v>
      </c>
      <c r="R54" s="5">
        <f>DATA!BF55</f>
        <v>5014.6111619396161</v>
      </c>
      <c r="S54" s="9">
        <v>84.58272878502838</v>
      </c>
      <c r="T54" s="9">
        <f>DATA!AG55</f>
        <v>88.165281365041395</v>
      </c>
      <c r="U54" s="9">
        <f>DATA!AH55</f>
        <v>70.252518464976319</v>
      </c>
      <c r="V54" s="9">
        <f>DATA!AD55</f>
        <v>78.733333333333334</v>
      </c>
      <c r="W54" s="9">
        <f>DATA!S55</f>
        <v>81.952528179635181</v>
      </c>
      <c r="X54" s="9">
        <f>DATA!T55</f>
        <v>87.86865258865835</v>
      </c>
      <c r="Y54" s="7">
        <f>DATA!AN55</f>
        <v>2.7056666666666671</v>
      </c>
      <c r="Z54" s="7">
        <f>DATA!AR55</f>
        <v>3.8</v>
      </c>
      <c r="AA54" s="7">
        <f>DATA!AS55</f>
        <v>109.79333333333334</v>
      </c>
      <c r="AB54" s="7">
        <f t="shared" si="5"/>
        <v>-1.6888581187193088</v>
      </c>
      <c r="AC54" s="7">
        <f t="shared" si="6"/>
        <v>117.21282568997711</v>
      </c>
      <c r="AD54" s="7">
        <f t="shared" si="7"/>
        <v>-1.5631052445033558</v>
      </c>
      <c r="AE54" s="9">
        <f>DATA!CK55</f>
        <v>118.52418</v>
      </c>
      <c r="AF54" s="9">
        <f>DATA!CL55</f>
        <v>112.66704</v>
      </c>
      <c r="AG54" s="9">
        <f>DATA!CM55</f>
        <v>84.647000000000006</v>
      </c>
      <c r="AH54" s="9">
        <f>DATA!CO55</f>
        <v>79.802000000000007</v>
      </c>
      <c r="AI54" s="7">
        <f>DATA!CN55</f>
        <v>1</v>
      </c>
      <c r="AJ54" s="9">
        <f>DATA!CP55</f>
        <v>75.057116906147996</v>
      </c>
      <c r="AK54" s="9">
        <f>DATA!CR55</f>
        <v>31.99</v>
      </c>
      <c r="AL54" s="5">
        <f>DATA!BZ55</f>
        <v>1166249.0075768116</v>
      </c>
      <c r="AM54" s="5">
        <f>DATA!CB55</f>
        <v>660747.71034442331</v>
      </c>
      <c r="AN54" s="5">
        <f>DATA!CC55</f>
        <v>131439.16755996662</v>
      </c>
      <c r="AO54" s="5">
        <f>DATA!CD55</f>
        <v>529308.54278445663</v>
      </c>
      <c r="AP54" s="5">
        <f>DATA!CA55</f>
        <v>25183.442182733095</v>
      </c>
      <c r="AQ54" s="5">
        <f>DATA!CE55</f>
        <v>480317.85504965507</v>
      </c>
      <c r="AR54" s="5">
        <f>DATA!CF55</f>
        <v>97319.871183564843</v>
      </c>
      <c r="AS54" s="5">
        <f>DATA!CG55</f>
        <v>40938.779920652079</v>
      </c>
      <c r="AT54" s="5">
        <f>DATA!CH55</f>
        <v>794011.44403235475</v>
      </c>
      <c r="AU54" s="5">
        <f>DATA!CI55</f>
        <v>233978.91244023977</v>
      </c>
      <c r="AV54" s="7">
        <f>DATA!AQ55</f>
        <v>3.411</v>
      </c>
    </row>
    <row r="55" spans="1:48">
      <c r="A55" s="38" t="s">
        <v>266</v>
      </c>
      <c r="B55" s="5">
        <f>DATA!O56</f>
        <v>171274</v>
      </c>
      <c r="C55" s="5">
        <f>DATA!I56</f>
        <v>72007</v>
      </c>
      <c r="D55" s="5">
        <f>DATA!J56</f>
        <v>17892</v>
      </c>
      <c r="E55" s="5">
        <f>DATA!K56</f>
        <v>37618.74274044604</v>
      </c>
      <c r="F55" s="5">
        <f>DATA!M56</f>
        <v>156045.8885648674</v>
      </c>
      <c r="G55" s="5">
        <f>DATA!N56</f>
        <v>120425.66387854633</v>
      </c>
      <c r="H55" s="5">
        <f>DATA!W56</f>
        <v>4463.4508497810748</v>
      </c>
      <c r="I55" s="5">
        <f>DATA!X56</f>
        <v>6441.7469846491604</v>
      </c>
      <c r="J55" s="5">
        <f>DATA!BI56</f>
        <v>19931.264564083547</v>
      </c>
      <c r="K55" s="5">
        <f>DATA!BJ56</f>
        <v>9518.3005373501765</v>
      </c>
      <c r="L55" s="5">
        <f>DATA!BG56</f>
        <v>2377.2100873489935</v>
      </c>
      <c r="M55" s="5">
        <f>DATA!BH56</f>
        <v>4321.9544396487099</v>
      </c>
      <c r="N55" s="5">
        <f t="shared" si="0"/>
        <v>29496.866041204732</v>
      </c>
      <c r="O55" s="5">
        <f t="shared" si="1"/>
        <v>25706.033582413416</v>
      </c>
      <c r="P55" s="5">
        <f>DATA!BD56</f>
        <v>8197.9285900278519</v>
      </c>
      <c r="Q55" s="5">
        <f>DATA!BE56</f>
        <v>17508.104992385564</v>
      </c>
      <c r="R55" s="5">
        <f>DATA!BF56</f>
        <v>3790.8324587913171</v>
      </c>
      <c r="S55" s="9">
        <v>84.794020763900534</v>
      </c>
      <c r="T55" s="9">
        <f>DATA!AG56</f>
        <v>88.337027919232398</v>
      </c>
      <c r="U55" s="9">
        <f>DATA!AH56</f>
        <v>70.621992142573049</v>
      </c>
      <c r="V55" s="9">
        <f>DATA!AD56</f>
        <v>79.637037037037047</v>
      </c>
      <c r="W55" s="9">
        <f>DATA!S56</f>
        <v>82.618479430889309</v>
      </c>
      <c r="X55" s="9">
        <f>DATA!T56</f>
        <v>88.758038688161804</v>
      </c>
      <c r="Y55" s="7">
        <f>DATA!AN56</f>
        <v>2.7000000000000006</v>
      </c>
      <c r="Z55" s="7">
        <f>DATA!AR56</f>
        <v>3.8</v>
      </c>
      <c r="AA55" s="7">
        <f>DATA!AS56</f>
        <v>111.37666666666667</v>
      </c>
      <c r="AB55" s="7">
        <f t="shared" si="5"/>
        <v>1.4318039360463168</v>
      </c>
      <c r="AC55" s="7">
        <f t="shared" si="6"/>
        <v>119.05277396160405</v>
      </c>
      <c r="AD55" s="7">
        <f t="shared" si="7"/>
        <v>1.5575568102622772</v>
      </c>
      <c r="AE55" s="9">
        <f>DATA!CK56</f>
        <v>121.23902</v>
      </c>
      <c r="AF55" s="9">
        <f>DATA!CL56</f>
        <v>113.92879000000001</v>
      </c>
      <c r="AG55" s="9">
        <f>DATA!CM56</f>
        <v>85.578000000000003</v>
      </c>
      <c r="AH55" s="9">
        <f>DATA!CO56</f>
        <v>80.257999999999996</v>
      </c>
      <c r="AI55" s="7">
        <f>DATA!CN56</f>
        <v>1.01</v>
      </c>
      <c r="AJ55" s="9">
        <f>DATA!CP56</f>
        <v>79.482621485344893</v>
      </c>
      <c r="AK55" s="9">
        <f>DATA!CR56</f>
        <v>35.409999999999997</v>
      </c>
      <c r="AL55" s="5">
        <f>DATA!BZ56</f>
        <v>1170925.2403251089</v>
      </c>
      <c r="AM55" s="5">
        <f>DATA!CB56</f>
        <v>664797.22470281611</v>
      </c>
      <c r="AN55" s="5">
        <f>DATA!CC56</f>
        <v>134074.3635312219</v>
      </c>
      <c r="AO55" s="5">
        <f>DATA!CD56</f>
        <v>530722.86117159424</v>
      </c>
      <c r="AP55" s="5">
        <f>DATA!CA56</f>
        <v>25573.228761001476</v>
      </c>
      <c r="AQ55" s="5">
        <f>DATA!CE56</f>
        <v>480554.78686129116</v>
      </c>
      <c r="AR55" s="5">
        <f>DATA!CF56</f>
        <v>98635.645573118309</v>
      </c>
      <c r="AS55" s="5">
        <f>DATA!CG56</f>
        <v>49012.860789028913</v>
      </c>
      <c r="AT55" s="5">
        <f>DATA!CH56</f>
        <v>791739.3865445148</v>
      </c>
      <c r="AU55" s="5">
        <f>DATA!CI56</f>
        <v>231537.34741844679</v>
      </c>
      <c r="AV55" s="7">
        <f>DATA!AQ56</f>
        <v>3.3466666666666662</v>
      </c>
    </row>
    <row r="56" spans="1:48">
      <c r="A56" s="38" t="s">
        <v>267</v>
      </c>
      <c r="B56" s="5">
        <f>DATA!O57</f>
        <v>176922</v>
      </c>
      <c r="C56" s="5">
        <f>DATA!I57</f>
        <v>74304</v>
      </c>
      <c r="D56" s="5">
        <f>DATA!J57</f>
        <v>19314</v>
      </c>
      <c r="E56" s="5">
        <f>DATA!K57</f>
        <v>37456.113678619819</v>
      </c>
      <c r="F56" s="5">
        <f>DATA!M57</f>
        <v>162626.07372560314</v>
      </c>
      <c r="G56" s="5">
        <f>DATA!N57</f>
        <v>126869.48969422253</v>
      </c>
      <c r="H56" s="5">
        <f>DATA!W57</f>
        <v>4459.5304651311935</v>
      </c>
      <c r="I56" s="5">
        <f>DATA!X57</f>
        <v>6446.7175930113099</v>
      </c>
      <c r="J56" s="5">
        <f>DATA!BI57</f>
        <v>19800.371231509343</v>
      </c>
      <c r="K56" s="5">
        <f>DATA!BJ57</f>
        <v>8188.6326035889315</v>
      </c>
      <c r="L56" s="5">
        <f>DATA!BG57</f>
        <v>3468.2517205406662</v>
      </c>
      <c r="M56" s="5">
        <f>DATA!BH57</f>
        <v>3200.033172474351</v>
      </c>
      <c r="N56" s="5">
        <f t="shared" si="0"/>
        <v>32632.371471672057</v>
      </c>
      <c r="O56" s="5">
        <f t="shared" si="1"/>
        <v>24738.513708037193</v>
      </c>
      <c r="P56" s="5">
        <f>DATA!BD57</f>
        <v>1382.2549927575931</v>
      </c>
      <c r="Q56" s="5">
        <f>DATA!BE57</f>
        <v>23356.2587152796</v>
      </c>
      <c r="R56" s="5">
        <f>DATA!BF57</f>
        <v>7893.8577636348627</v>
      </c>
      <c r="S56" s="9">
        <v>85.17979660379298</v>
      </c>
      <c r="T56" s="9">
        <f>DATA!AG57</f>
        <v>88.484760404922696</v>
      </c>
      <c r="U56" s="9">
        <f>DATA!AH57</f>
        <v>71.959941399274072</v>
      </c>
      <c r="V56" s="9">
        <f>DATA!AD57</f>
        <v>80.088888888888889</v>
      </c>
      <c r="W56" s="9">
        <f>DATA!S57</f>
        <v>84.535886902059119</v>
      </c>
      <c r="X56" s="9">
        <f>DATA!T57</f>
        <v>89.500049929574146</v>
      </c>
      <c r="Y56" s="7">
        <f>DATA!AN57</f>
        <v>2.7000000000000006</v>
      </c>
      <c r="Z56" s="7">
        <f>DATA!AR57</f>
        <v>3.8</v>
      </c>
      <c r="AA56" s="7">
        <f>DATA!AS57</f>
        <v>111.33999999999999</v>
      </c>
      <c r="AB56" s="7">
        <f t="shared" si="5"/>
        <v>-3.2926738305428589E-2</v>
      </c>
      <c r="AC56" s="7">
        <f t="shared" si="6"/>
        <v>119.16333735929271</v>
      </c>
      <c r="AD56" s="7">
        <f t="shared" si="7"/>
        <v>9.2826135910526589E-2</v>
      </c>
      <c r="AE56" s="9">
        <f>DATA!CK57</f>
        <v>123.46576</v>
      </c>
      <c r="AF56" s="9">
        <f>DATA!CL57</f>
        <v>115.09245</v>
      </c>
      <c r="AG56" s="9">
        <f>DATA!CM57</f>
        <v>86.024000000000001</v>
      </c>
      <c r="AH56" s="9">
        <f>DATA!CO57</f>
        <v>80.545000000000002</v>
      </c>
      <c r="AI56" s="7">
        <f>DATA!CN57</f>
        <v>1.43</v>
      </c>
      <c r="AJ56" s="9">
        <f>DATA!CP57</f>
        <v>81.748447813229106</v>
      </c>
      <c r="AK56" s="9">
        <f>DATA!CR57</f>
        <v>41.39</v>
      </c>
      <c r="AL56" s="5">
        <f>DATA!BZ57</f>
        <v>1138912.1216469158</v>
      </c>
      <c r="AM56" s="5">
        <f>DATA!CB57</f>
        <v>664240.66894843243</v>
      </c>
      <c r="AN56" s="5">
        <f>DATA!CC57</f>
        <v>137870.90139381026</v>
      </c>
      <c r="AO56" s="5">
        <f>DATA!CD57</f>
        <v>526369.76755462226</v>
      </c>
      <c r="AP56" s="5">
        <f>DATA!CA57</f>
        <v>28325.915543390649</v>
      </c>
      <c r="AQ56" s="5">
        <f>DATA!CE57</f>
        <v>446345.53715509258</v>
      </c>
      <c r="AR56" s="5">
        <f>DATA!CF57</f>
        <v>95947.642256013438</v>
      </c>
      <c r="AS56" s="5">
        <f>DATA!CG57</f>
        <v>50739.817601960327</v>
      </c>
      <c r="AT56" s="5">
        <f>DATA!CH57</f>
        <v>795122.5090271458</v>
      </c>
      <c r="AU56" s="5">
        <f>DATA!CI57</f>
        <v>197102.15276179614</v>
      </c>
      <c r="AV56" s="7">
        <f>DATA!AQ57</f>
        <v>3.3333333333333335</v>
      </c>
    </row>
    <row r="57" spans="1:48">
      <c r="A57" s="38" t="s">
        <v>268</v>
      </c>
      <c r="B57" s="5">
        <f>DATA!O58</f>
        <v>178685</v>
      </c>
      <c r="C57" s="5">
        <f>DATA!I58</f>
        <v>79771</v>
      </c>
      <c r="D57" s="5">
        <f>DATA!J58</f>
        <v>25961</v>
      </c>
      <c r="E57" s="5">
        <f>DATA!K58</f>
        <v>39675.609807051034</v>
      </c>
      <c r="F57" s="5">
        <f>DATA!M58</f>
        <v>162497.88319928173</v>
      </c>
      <c r="G57" s="5">
        <f>DATA!N58</f>
        <v>127825.55772712172</v>
      </c>
      <c r="H57" s="5">
        <f>DATA!W58</f>
        <v>4638.6646334863863</v>
      </c>
      <c r="I57" s="5">
        <f>DATA!X58</f>
        <v>6357.9578161162899</v>
      </c>
      <c r="J57" s="5">
        <f>DATA!BI58</f>
        <v>35663.950979022527</v>
      </c>
      <c r="K57" s="5">
        <f>DATA!BJ58</f>
        <v>12507.674095424367</v>
      </c>
      <c r="L57" s="5">
        <f>DATA!BG58</f>
        <v>6461.422395094226</v>
      </c>
      <c r="M57" s="5">
        <f>DATA!BH58</f>
        <v>4524.8350404035209</v>
      </c>
      <c r="N57" s="5">
        <f t="shared" si="0"/>
        <v>46325.692080321765</v>
      </c>
      <c r="O57" s="5">
        <f t="shared" si="1"/>
        <v>26660.264994154542</v>
      </c>
      <c r="P57" s="5">
        <f>DATA!BD58</f>
        <v>4841.4683867267631</v>
      </c>
      <c r="Q57" s="5">
        <f>DATA!BE58</f>
        <v>21818.796607427779</v>
      </c>
      <c r="R57" s="5">
        <f>DATA!BF58</f>
        <v>19665.427086167219</v>
      </c>
      <c r="S57" s="9">
        <v>85.845792348359737</v>
      </c>
      <c r="T57" s="9">
        <f>DATA!AG58</f>
        <v>88.598965655500095</v>
      </c>
      <c r="U57" s="9">
        <f>DATA!AH58</f>
        <v>74.833099119798305</v>
      </c>
      <c r="V57" s="9">
        <f>DATA!AD58</f>
        <v>81.488888888888894</v>
      </c>
      <c r="W57" s="9">
        <f>DATA!S58</f>
        <v>85.544810705856293</v>
      </c>
      <c r="X57" s="9">
        <f>DATA!T58</f>
        <v>89.914855321724815</v>
      </c>
      <c r="Y57" s="7">
        <f>DATA!AN58</f>
        <v>2.7000000000000006</v>
      </c>
      <c r="Z57" s="7">
        <f>DATA!AR58</f>
        <v>3.8</v>
      </c>
      <c r="AA57" s="7">
        <f>DATA!AS58</f>
        <v>108.33666666666666</v>
      </c>
      <c r="AB57" s="7">
        <f t="shared" si="5"/>
        <v>-2.7344920336327756</v>
      </c>
      <c r="AC57" s="7">
        <f t="shared" si="6"/>
        <v>116.09487482452033</v>
      </c>
      <c r="AD57" s="7">
        <f t="shared" si="7"/>
        <v>-2.6087391594168294</v>
      </c>
      <c r="AE57" s="9">
        <f>DATA!CK58</f>
        <v>126.03524</v>
      </c>
      <c r="AF57" s="9">
        <f>DATA!CL58</f>
        <v>116.23968000000001</v>
      </c>
      <c r="AG57" s="9">
        <f>DATA!CM58</f>
        <v>86.965999999999994</v>
      </c>
      <c r="AH57" s="9">
        <f>DATA!CO58</f>
        <v>80.981999999999999</v>
      </c>
      <c r="AI57" s="7">
        <f>DATA!CN58</f>
        <v>1.95</v>
      </c>
      <c r="AJ57" s="9">
        <f>DATA!CP58</f>
        <v>85.986620616593697</v>
      </c>
      <c r="AK57" s="9">
        <f>DATA!CR58</f>
        <v>44.01</v>
      </c>
      <c r="AL57" s="5">
        <f>DATA!BZ58</f>
        <v>1146126.9231330927</v>
      </c>
      <c r="AM57" s="5">
        <f>DATA!CB58</f>
        <v>672395.30745104898</v>
      </c>
      <c r="AN57" s="5">
        <f>DATA!CC58</f>
        <v>142375.69181351733</v>
      </c>
      <c r="AO57" s="5">
        <f>DATA!CD58</f>
        <v>530019.61563753162</v>
      </c>
      <c r="AP57" s="5">
        <f>DATA!CA58</f>
        <v>26166.42076656397</v>
      </c>
      <c r="AQ57" s="5">
        <f>DATA!CE58</f>
        <v>447565.19491547998</v>
      </c>
      <c r="AR57" s="5">
        <f>DATA!CF58</f>
        <v>95232.56868922009</v>
      </c>
      <c r="AS57" s="5">
        <f>DATA!CG58</f>
        <v>51478.060253523821</v>
      </c>
      <c r="AT57" s="5">
        <f>DATA!CH58</f>
        <v>821933.77961298649</v>
      </c>
      <c r="AU57" s="5">
        <f>DATA!CI58</f>
        <v>177482.51457736237</v>
      </c>
      <c r="AV57" s="7">
        <f>DATA!AQ58</f>
        <v>3.2933333333333326</v>
      </c>
    </row>
    <row r="58" spans="1:48">
      <c r="A58" s="38" t="s">
        <v>269</v>
      </c>
      <c r="B58" s="5">
        <f>DATA!O59</f>
        <v>175386</v>
      </c>
      <c r="C58" s="5">
        <f>DATA!I59</f>
        <v>81218</v>
      </c>
      <c r="D58" s="5">
        <f>DATA!J59</f>
        <v>17055</v>
      </c>
      <c r="E58" s="5">
        <f>DATA!K59</f>
        <v>35696.455366275943</v>
      </c>
      <c r="F58" s="5">
        <f>DATA!M59</f>
        <v>161254.15573963799</v>
      </c>
      <c r="G58" s="5">
        <f>DATA!N59</f>
        <v>120085.01984057079</v>
      </c>
      <c r="H58" s="5">
        <f>DATA!W59</f>
        <v>4875.2428262797566</v>
      </c>
      <c r="I58" s="5">
        <f>DATA!X59</f>
        <v>6419.84872552876</v>
      </c>
      <c r="J58" s="5">
        <f>DATA!BI59</f>
        <v>13477.285766021339</v>
      </c>
      <c r="K58" s="5">
        <f>DATA!BJ59</f>
        <v>3466.9110168852144</v>
      </c>
      <c r="L58" s="5">
        <f>DATA!BG59</f>
        <v>4151.0304809041672</v>
      </c>
      <c r="M58" s="5">
        <f>DATA!BH59</f>
        <v>3423.2438170542173</v>
      </c>
      <c r="N58" s="5">
        <f t="shared" si="0"/>
        <v>27982.7356007907</v>
      </c>
      <c r="O58" s="5">
        <f t="shared" si="1"/>
        <v>22069.138144889926</v>
      </c>
      <c r="P58" s="5">
        <f>DATA!BD59</f>
        <v>11784.850960450274</v>
      </c>
      <c r="Q58" s="5">
        <f>DATA!BE59</f>
        <v>10284.28718443965</v>
      </c>
      <c r="R58" s="5">
        <f>DATA!BF59</f>
        <v>5913.5974559007718</v>
      </c>
      <c r="S58" s="9">
        <v>86.649616907941677</v>
      </c>
      <c r="T58" s="9">
        <f>DATA!AG59</f>
        <v>89.224366235450702</v>
      </c>
      <c r="U58" s="9">
        <f>DATA!AH59</f>
        <v>76.350619597905549</v>
      </c>
      <c r="V58" s="9">
        <f>DATA!AD59</f>
        <v>81.533333333333331</v>
      </c>
      <c r="W58" s="9">
        <f>DATA!S59</f>
        <v>84.683928959925296</v>
      </c>
      <c r="X58" s="9">
        <f>DATA!T59</f>
        <v>88.594999126813505</v>
      </c>
      <c r="Y58" s="7">
        <f>DATA!AN59</f>
        <v>2.7000000000000006</v>
      </c>
      <c r="Z58" s="7">
        <f>DATA!AR59</f>
        <v>3.8</v>
      </c>
      <c r="AA58" s="7">
        <f>DATA!AS59</f>
        <v>106.84333333333332</v>
      </c>
      <c r="AB58" s="7">
        <f t="shared" si="5"/>
        <v>-1.3880075362826361</v>
      </c>
      <c r="AC58" s="7">
        <f t="shared" si="6"/>
        <v>114.63867168516126</v>
      </c>
      <c r="AD58" s="7">
        <f t="shared" si="7"/>
        <v>-1.2622546620666726</v>
      </c>
      <c r="AE58" s="9">
        <f>DATA!CK59</f>
        <v>127.6455</v>
      </c>
      <c r="AF58" s="9">
        <f>DATA!CL59</f>
        <v>117.51925</v>
      </c>
      <c r="AG58" s="9">
        <f>DATA!CM59</f>
        <v>87.95</v>
      </c>
      <c r="AH58" s="9">
        <f>DATA!CO59</f>
        <v>81.558000000000007</v>
      </c>
      <c r="AI58" s="7">
        <f>DATA!CN59</f>
        <v>2.4700000000000002</v>
      </c>
      <c r="AJ58" s="9">
        <f>DATA!CP59</f>
        <v>90.725812622340001</v>
      </c>
      <c r="AK58" s="9">
        <f>DATA!CR59</f>
        <v>47.87</v>
      </c>
      <c r="AL58" s="5">
        <f>DATA!BZ59</f>
        <v>1188988.5369961825</v>
      </c>
      <c r="AM58" s="5">
        <f>DATA!CB59</f>
        <v>688488.64789072156</v>
      </c>
      <c r="AN58" s="5">
        <f>DATA!CC59</f>
        <v>147389.27400954926</v>
      </c>
      <c r="AO58" s="5">
        <f>DATA!CD59</f>
        <v>541099.37388117227</v>
      </c>
      <c r="AP58" s="5">
        <f>DATA!CA59</f>
        <v>21787.089054684555</v>
      </c>
      <c r="AQ58" s="5">
        <f>DATA!CE59</f>
        <v>478712.80005077645</v>
      </c>
      <c r="AR58" s="5">
        <f>DATA!CF59</f>
        <v>94844.024008978289</v>
      </c>
      <c r="AS58" s="5">
        <f>DATA!CG59</f>
        <v>48843.818015859128</v>
      </c>
      <c r="AT58" s="5">
        <f>DATA!CH59</f>
        <v>863705.07227479632</v>
      </c>
      <c r="AU58" s="5">
        <f>DATA!CI59</f>
        <v>181595.6226965489</v>
      </c>
      <c r="AV58" s="7">
        <f>DATA!AQ59</f>
        <v>3.2433333333333318</v>
      </c>
    </row>
    <row r="59" spans="1:48">
      <c r="A59" s="38" t="s">
        <v>270</v>
      </c>
      <c r="B59" s="5">
        <f>DATA!O60</f>
        <v>178613</v>
      </c>
      <c r="C59" s="5">
        <f>DATA!I60</f>
        <v>77552</v>
      </c>
      <c r="D59" s="5">
        <f>DATA!J60</f>
        <v>18163</v>
      </c>
      <c r="E59" s="5">
        <f>DATA!K60</f>
        <v>40226.62251628151</v>
      </c>
      <c r="F59" s="5">
        <f>DATA!M60</f>
        <v>168348.52602116618</v>
      </c>
      <c r="G59" s="5">
        <f>DATA!N60</f>
        <v>130508.24035344034</v>
      </c>
      <c r="H59" s="5">
        <f>DATA!W60</f>
        <v>4813.7654599630041</v>
      </c>
      <c r="I59" s="5">
        <f>DATA!X60</f>
        <v>6382.6749532166004</v>
      </c>
      <c r="J59" s="5">
        <f>DATA!BI60</f>
        <v>20403.685622153953</v>
      </c>
      <c r="K59" s="5">
        <f>DATA!BJ60</f>
        <v>7639.2208423208485</v>
      </c>
      <c r="L59" s="5">
        <f>DATA!BG60</f>
        <v>6024.2047192626969</v>
      </c>
      <c r="M59" s="5">
        <f>DATA!BH60</f>
        <v>3922.7379567291978</v>
      </c>
      <c r="N59" s="5">
        <f t="shared" si="0"/>
        <v>34504.268158412677</v>
      </c>
      <c r="O59" s="5">
        <f t="shared" si="1"/>
        <v>30270.201792419255</v>
      </c>
      <c r="P59" s="5">
        <f>DATA!BD60</f>
        <v>7998.5457146799718</v>
      </c>
      <c r="Q59" s="5">
        <f>DATA!BE60</f>
        <v>22271.656077739284</v>
      </c>
      <c r="R59" s="5">
        <f>DATA!BF60</f>
        <v>4234.0663659934198</v>
      </c>
      <c r="S59" s="9">
        <v>87.340673912075204</v>
      </c>
      <c r="T59" s="9">
        <f>DATA!AG60</f>
        <v>89.468840757722901</v>
      </c>
      <c r="U59" s="9">
        <f>DATA!AH60</f>
        <v>78.828006529484398</v>
      </c>
      <c r="V59" s="9">
        <f>DATA!AD60</f>
        <v>84.155555555555551</v>
      </c>
      <c r="W59" s="9">
        <f>DATA!S60</f>
        <v>85.763625747339844</v>
      </c>
      <c r="X59" s="9">
        <f>DATA!T60</f>
        <v>89.619165314341913</v>
      </c>
      <c r="Y59" s="7">
        <f>DATA!AN60</f>
        <v>2.7000000000000006</v>
      </c>
      <c r="Z59" s="7">
        <f>DATA!AR60</f>
        <v>3.8</v>
      </c>
      <c r="AA59" s="7">
        <f>DATA!AS60</f>
        <v>108.29666666666667</v>
      </c>
      <c r="AB59" s="7">
        <f t="shared" si="5"/>
        <v>1.3510787775924622</v>
      </c>
      <c r="AC59" s="7">
        <f t="shared" si="6"/>
        <v>116.34425517289976</v>
      </c>
      <c r="AD59" s="7">
        <f t="shared" si="7"/>
        <v>1.4768316518084168</v>
      </c>
      <c r="AE59" s="9">
        <f>DATA!CK60</f>
        <v>130.46550999999999</v>
      </c>
      <c r="AF59" s="9">
        <f>DATA!CL60</f>
        <v>118.95618</v>
      </c>
      <c r="AG59" s="9">
        <f>DATA!CM60</f>
        <v>88.518000000000001</v>
      </c>
      <c r="AH59" s="9">
        <f>DATA!CO60</f>
        <v>81.962000000000003</v>
      </c>
      <c r="AI59" s="7">
        <f>DATA!CN60</f>
        <v>2.94</v>
      </c>
      <c r="AJ59" s="9">
        <f>DATA!CP60</f>
        <v>95.840819035069302</v>
      </c>
      <c r="AK59" s="9">
        <f>DATA!CR60</f>
        <v>51.62</v>
      </c>
      <c r="AL59" s="5">
        <f>DATA!BZ60</f>
        <v>1192826.4432665897</v>
      </c>
      <c r="AM59" s="5">
        <f>DATA!CB60</f>
        <v>689127.73254777724</v>
      </c>
      <c r="AN59" s="5">
        <f>DATA!CC60</f>
        <v>151349.58388766894</v>
      </c>
      <c r="AO59" s="5">
        <f>DATA!CD60</f>
        <v>537778.14866010833</v>
      </c>
      <c r="AP59" s="5">
        <f>DATA!CA60</f>
        <v>20155.754054629568</v>
      </c>
      <c r="AQ59" s="5">
        <f>DATA!CE60</f>
        <v>483542.95666418294</v>
      </c>
      <c r="AR59" s="5">
        <f>DATA!CF60</f>
        <v>94420.204031142202</v>
      </c>
      <c r="AS59" s="5">
        <f>DATA!CG60</f>
        <v>50323.194122360939</v>
      </c>
      <c r="AT59" s="5">
        <f>DATA!CH60</f>
        <v>869457.81250100594</v>
      </c>
      <c r="AU59" s="5">
        <f>DATA!CI60</f>
        <v>178625.23261208058</v>
      </c>
      <c r="AV59" s="7">
        <f>DATA!AQ60</f>
        <v>3.2366666666666668</v>
      </c>
    </row>
    <row r="60" spans="1:48">
      <c r="A60" s="38" t="s">
        <v>271</v>
      </c>
      <c r="B60" s="5">
        <f>DATA!O61</f>
        <v>186757</v>
      </c>
      <c r="C60" s="5">
        <f>DATA!I61</f>
        <v>81982</v>
      </c>
      <c r="D60" s="5">
        <f>DATA!J61</f>
        <v>20389</v>
      </c>
      <c r="E60" s="5">
        <f>DATA!K61</f>
        <v>41119.349055052648</v>
      </c>
      <c r="F60" s="5">
        <f>DATA!M61</f>
        <v>172420.07069309527</v>
      </c>
      <c r="G60" s="5">
        <f>DATA!N61</f>
        <v>137893.37125429537</v>
      </c>
      <c r="H60" s="5">
        <f>DATA!W61</f>
        <v>4944.5409717621997</v>
      </c>
      <c r="I60" s="5">
        <f>DATA!X61</f>
        <v>6408.8824302631901</v>
      </c>
      <c r="J60" s="5">
        <f>DATA!BI61</f>
        <v>19850.642043689128</v>
      </c>
      <c r="K60" s="5">
        <f>DATA!BJ61</f>
        <v>5289.3837118192996</v>
      </c>
      <c r="L60" s="5">
        <f>DATA!BG61</f>
        <v>5454.6375315780233</v>
      </c>
      <c r="M60" s="5">
        <f>DATA!BH61</f>
        <v>3692.3506139983524</v>
      </c>
      <c r="N60" s="5">
        <f t="shared" si="0"/>
        <v>33271.522871269743</v>
      </c>
      <c r="O60" s="5">
        <f t="shared" si="1"/>
        <v>25744.274455236889</v>
      </c>
      <c r="P60" s="5">
        <f>DATA!BD61</f>
        <v>7727.8236629155817</v>
      </c>
      <c r="Q60" s="5">
        <f>DATA!BE61</f>
        <v>18016.45079232131</v>
      </c>
      <c r="R60" s="5">
        <f>DATA!BF61</f>
        <v>7527.2484160328549</v>
      </c>
      <c r="S60" s="9">
        <v>88.047702766736123</v>
      </c>
      <c r="T60" s="9">
        <f>DATA!AG61</f>
        <v>89.833763448812505</v>
      </c>
      <c r="U60" s="9">
        <f>DATA!AH61</f>
        <v>80.903460038430595</v>
      </c>
      <c r="V60" s="9">
        <f>DATA!AD61</f>
        <v>87.711111111111123</v>
      </c>
      <c r="W60" s="9">
        <f>DATA!S61</f>
        <v>88.085328608919198</v>
      </c>
      <c r="X60" s="9">
        <f>DATA!T61</f>
        <v>90.059720087006795</v>
      </c>
      <c r="Y60" s="7">
        <f>DATA!AN61</f>
        <v>2.7000000000000006</v>
      </c>
      <c r="Z60" s="7">
        <f>DATA!AR61</f>
        <v>3.7709999999999999</v>
      </c>
      <c r="AA60" s="7">
        <f>DATA!AS61</f>
        <v>110.58</v>
      </c>
      <c r="AB60" s="7">
        <f t="shared" si="5"/>
        <v>2.0864866077654676</v>
      </c>
      <c r="AC60" s="7">
        <f t="shared" si="6"/>
        <v>118.94674928438148</v>
      </c>
      <c r="AD60" s="7">
        <f t="shared" si="7"/>
        <v>2.2122394819814097</v>
      </c>
      <c r="AE60" s="9">
        <f>DATA!CK61</f>
        <v>132.70411999999999</v>
      </c>
      <c r="AF60" s="9">
        <f>DATA!CL61</f>
        <v>120.32559000000001</v>
      </c>
      <c r="AG60" s="9">
        <f>DATA!CM61</f>
        <v>89.043999999999997</v>
      </c>
      <c r="AH60" s="9">
        <f>DATA!CO61</f>
        <v>82.281000000000006</v>
      </c>
      <c r="AI60" s="7">
        <f>DATA!CN61</f>
        <v>3.46</v>
      </c>
      <c r="AJ60" s="9">
        <f>DATA!CP61</f>
        <v>105.716370298569</v>
      </c>
      <c r="AK60" s="9">
        <f>DATA!CR61</f>
        <v>61.57</v>
      </c>
      <c r="AL60" s="5">
        <f>DATA!BZ61</f>
        <v>1200757.4517141497</v>
      </c>
      <c r="AM60" s="5">
        <f>DATA!CB61</f>
        <v>688504.7915117261</v>
      </c>
      <c r="AN60" s="5">
        <f>DATA!CC61</f>
        <v>155007.68369264755</v>
      </c>
      <c r="AO60" s="5">
        <f>DATA!CD61</f>
        <v>533497.10781907861</v>
      </c>
      <c r="AP60" s="5">
        <f>DATA!CA61</f>
        <v>24026.139321562216</v>
      </c>
      <c r="AQ60" s="5">
        <f>DATA!CE61</f>
        <v>488226.52088086132</v>
      </c>
      <c r="AR60" s="5">
        <f>DATA!CF61</f>
        <v>93683.4134811275</v>
      </c>
      <c r="AS60" s="5">
        <f>DATA!CG61</f>
        <v>61153.26465855883</v>
      </c>
      <c r="AT60" s="5">
        <f>DATA!CH61</f>
        <v>856043.84705435461</v>
      </c>
      <c r="AU60" s="5">
        <f>DATA!CI61</f>
        <v>189876.92652010862</v>
      </c>
      <c r="AV60" s="7">
        <f>DATA!AQ61</f>
        <v>3.2033333333333327</v>
      </c>
    </row>
    <row r="61" spans="1:48">
      <c r="A61" s="38" t="s">
        <v>272</v>
      </c>
      <c r="B61" s="5">
        <f>DATA!O62</f>
        <v>189183</v>
      </c>
      <c r="C61" s="5">
        <f>DATA!I62</f>
        <v>87147</v>
      </c>
      <c r="D61" s="5">
        <f>DATA!J62</f>
        <v>29477</v>
      </c>
      <c r="E61" s="5">
        <f>DATA!K62</f>
        <v>39874.54321184133</v>
      </c>
      <c r="F61" s="5">
        <f>DATA!M62</f>
        <v>177064.54797591115</v>
      </c>
      <c r="G61" s="5">
        <f>DATA!N62</f>
        <v>139313.9006585874</v>
      </c>
      <c r="H61" s="5">
        <f>DATA!W62</f>
        <v>5133.8116841372002</v>
      </c>
      <c r="I61" s="5">
        <f>DATA!X62</f>
        <v>6504.7113317000803</v>
      </c>
      <c r="J61" s="5">
        <f>DATA!BI62</f>
        <v>30509.011604439955</v>
      </c>
      <c r="K61" s="5">
        <f>DATA!BJ62</f>
        <v>18315.20320383451</v>
      </c>
      <c r="L61" s="5">
        <f>DATA!BG62</f>
        <v>10162.972250252269</v>
      </c>
      <c r="M61" s="5">
        <f>DATA!BH62</f>
        <v>3851.9322653884965</v>
      </c>
      <c r="N61" s="5">
        <f t="shared" si="0"/>
        <v>40419.542255297674</v>
      </c>
      <c r="O61" s="5">
        <f t="shared" si="1"/>
        <v>25335.842709384455</v>
      </c>
      <c r="P61" s="5">
        <f>DATA!BD62</f>
        <v>-2835.8862260343085</v>
      </c>
      <c r="Q61" s="5">
        <f>DATA!BE62</f>
        <v>28171.728935418763</v>
      </c>
      <c r="R61" s="5">
        <f>DATA!BF62</f>
        <v>15083.699545913218</v>
      </c>
      <c r="S61" s="9">
        <v>88.787489515036157</v>
      </c>
      <c r="T61" s="9">
        <f>DATA!AG62</f>
        <v>90.157004100066104</v>
      </c>
      <c r="U61" s="9">
        <f>DATA!AH62</f>
        <v>83.309431174916355</v>
      </c>
      <c r="V61" s="9">
        <f>DATA!AD62</f>
        <v>88.833333333333329</v>
      </c>
      <c r="W61" s="9">
        <f>DATA!S62</f>
        <v>88.212256012248076</v>
      </c>
      <c r="X61" s="9">
        <f>DATA!T62</f>
        <v>90.638354585185795</v>
      </c>
      <c r="Y61" s="7">
        <f>DATA!AN62</f>
        <v>2.9</v>
      </c>
      <c r="Z61" s="7">
        <f>DATA!AR62</f>
        <v>3.7766000000000002</v>
      </c>
      <c r="AA61" s="7">
        <f>DATA!AS62</f>
        <v>111.88</v>
      </c>
      <c r="AB61" s="7">
        <f t="shared" si="5"/>
        <v>1.1687627423972045</v>
      </c>
      <c r="AC61" s="7">
        <f t="shared" si="6"/>
        <v>120.49654304803859</v>
      </c>
      <c r="AD61" s="7">
        <f t="shared" si="7"/>
        <v>1.2945156166131468</v>
      </c>
      <c r="AE61" s="9">
        <f>DATA!CK62</f>
        <v>135.65164999999999</v>
      </c>
      <c r="AF61" s="9">
        <f>DATA!CL62</f>
        <v>121.75223</v>
      </c>
      <c r="AG61" s="9">
        <f>DATA!CM62</f>
        <v>89.581999999999994</v>
      </c>
      <c r="AH61" s="9">
        <f>DATA!CO62</f>
        <v>82.831000000000003</v>
      </c>
      <c r="AI61" s="7">
        <f>DATA!CN62</f>
        <v>3.98</v>
      </c>
      <c r="AJ61" s="9">
        <f>DATA!CP62</f>
        <v>107.388026428725</v>
      </c>
      <c r="AK61" s="9">
        <f>DATA!CR62</f>
        <v>56.85</v>
      </c>
      <c r="AL61" s="5">
        <f>DATA!BZ62</f>
        <v>1203864.7633157165</v>
      </c>
      <c r="AM61" s="5">
        <f>DATA!CB62</f>
        <v>697661.64034207864</v>
      </c>
      <c r="AN61" s="5">
        <f>DATA!CC62</f>
        <v>161090.61233120319</v>
      </c>
      <c r="AO61" s="5">
        <f>DATA!CD62</f>
        <v>536571.02801087545</v>
      </c>
      <c r="AP61" s="5">
        <f>DATA!CA62</f>
        <v>24552.802778128149</v>
      </c>
      <c r="AQ61" s="5">
        <f>DATA!CE62</f>
        <v>481650.3201955097</v>
      </c>
      <c r="AR61" s="5">
        <f>DATA!CF62</f>
        <v>94450.131448410684</v>
      </c>
      <c r="AS61" s="5">
        <f>DATA!CG62</f>
        <v>54556.736514883945</v>
      </c>
      <c r="AT61" s="5">
        <f>DATA!CH62</f>
        <v>872365.24705133692</v>
      </c>
      <c r="AU61" s="5">
        <f>DATA!CI62</f>
        <v>182492.6483010849</v>
      </c>
      <c r="AV61" s="7">
        <f>DATA!AQ62</f>
        <v>3.1166666666666667</v>
      </c>
    </row>
    <row r="62" spans="1:48">
      <c r="A62" s="38" t="s">
        <v>273</v>
      </c>
      <c r="B62" s="5">
        <f>DATA!O63</f>
        <v>185263</v>
      </c>
      <c r="C62" s="5">
        <f>DATA!I63</f>
        <v>86274</v>
      </c>
      <c r="D62" s="5">
        <f>DATA!J63</f>
        <v>17339</v>
      </c>
      <c r="E62" s="5">
        <f>DATA!K63</f>
        <v>39971.121200264257</v>
      </c>
      <c r="F62" s="5">
        <f>DATA!M63</f>
        <v>172073.13533330683</v>
      </c>
      <c r="G62" s="5">
        <f>DATA!N63</f>
        <v>134540.22295733879</v>
      </c>
      <c r="H62" s="5">
        <f>DATA!W63</f>
        <v>5044.4102988455388</v>
      </c>
      <c r="I62" s="5">
        <f>DATA!X63</f>
        <v>6578.6118717150202</v>
      </c>
      <c r="J62" s="5">
        <f>DATA!BI63</f>
        <v>13841.916378085934</v>
      </c>
      <c r="K62" s="5">
        <f>DATA!BJ63</f>
        <v>2524.1009098707805</v>
      </c>
      <c r="L62" s="5">
        <f>DATA!BG63</f>
        <v>3803.1066757752164</v>
      </c>
      <c r="M62" s="5">
        <f>DATA!BH63</f>
        <v>4039.4690464070154</v>
      </c>
      <c r="N62" s="5">
        <f t="shared" si="0"/>
        <v>30301.725052856265</v>
      </c>
      <c r="O62" s="5">
        <f t="shared" si="1"/>
        <v>21681.989273386785</v>
      </c>
      <c r="P62" s="5">
        <f>DATA!BD63</f>
        <v>11922.215849449147</v>
      </c>
      <c r="Q62" s="5">
        <f>DATA!BE63</f>
        <v>9759.7734239376387</v>
      </c>
      <c r="R62" s="5">
        <f>DATA!BF63</f>
        <v>8619.7357794694781</v>
      </c>
      <c r="S62" s="9">
        <v>89.898961727630351</v>
      </c>
      <c r="T62" s="9">
        <f>DATA!AG63</f>
        <v>90.814884408832697</v>
      </c>
      <c r="U62" s="9">
        <f>DATA!AH63</f>
        <v>86.235271002820966</v>
      </c>
      <c r="V62" s="9">
        <f>DATA!AD63</f>
        <v>92.770370370370358</v>
      </c>
      <c r="W62" s="9">
        <f>DATA!S63</f>
        <v>86.58684918453406</v>
      </c>
      <c r="X62" s="9">
        <f>DATA!T63</f>
        <v>88.899110200042458</v>
      </c>
      <c r="Y62" s="7">
        <f>DATA!AN63</f>
        <v>3.1666666666666665</v>
      </c>
      <c r="Z62" s="7">
        <f>DATA!AR63</f>
        <v>3.7269999999999999</v>
      </c>
      <c r="AA62" s="7">
        <f>DATA!AS63</f>
        <v>111.46333333333332</v>
      </c>
      <c r="AB62" s="7">
        <f t="shared" si="5"/>
        <v>-0.37311805446849694</v>
      </c>
      <c r="AC62" s="7">
        <f t="shared" si="6"/>
        <v>120.19884490969805</v>
      </c>
      <c r="AD62" s="7">
        <f t="shared" si="7"/>
        <v>-0.24736518025254539</v>
      </c>
      <c r="AE62" s="9">
        <f>DATA!CK63</f>
        <v>139.63972000000001</v>
      </c>
      <c r="AF62" s="9">
        <f>DATA!CL63</f>
        <v>123.48145</v>
      </c>
      <c r="AG62" s="9">
        <f>DATA!CM63</f>
        <v>90.12</v>
      </c>
      <c r="AH62" s="9">
        <f>DATA!CO63</f>
        <v>83.311000000000007</v>
      </c>
      <c r="AI62" s="7">
        <f>DATA!CN63</f>
        <v>4.45</v>
      </c>
      <c r="AJ62" s="9">
        <f>DATA!CP63</f>
        <v>109.450237324139</v>
      </c>
      <c r="AK62" s="9">
        <f>DATA!CR63</f>
        <v>61.79</v>
      </c>
      <c r="AL62" s="5">
        <f>DATA!BZ63</f>
        <v>1232200.8655586552</v>
      </c>
      <c r="AM62" s="5">
        <f>DATA!CB63</f>
        <v>701197.84446195362</v>
      </c>
      <c r="AN62" s="5">
        <f>DATA!CC63</f>
        <v>164669.99268591992</v>
      </c>
      <c r="AO62" s="5">
        <f>DATA!CD63</f>
        <v>536527.85177603387</v>
      </c>
      <c r="AP62" s="5">
        <f>DATA!CA63</f>
        <v>23673.959154353804</v>
      </c>
      <c r="AQ62" s="5">
        <f>DATA!CE63</f>
        <v>507329.06194234791</v>
      </c>
      <c r="AR62" s="5">
        <f>DATA!CF63</f>
        <v>92427.875010584758</v>
      </c>
      <c r="AS62" s="5">
        <f>DATA!CG63</f>
        <v>50830.468012908408</v>
      </c>
      <c r="AT62" s="5">
        <f>DATA!CH63</f>
        <v>892419.85752057843</v>
      </c>
      <c r="AU62" s="5">
        <f>DATA!CI63</f>
        <v>196522.6650145837</v>
      </c>
      <c r="AV62" s="7">
        <f>DATA!AQ63</f>
        <v>3.0766666666666667</v>
      </c>
    </row>
    <row r="63" spans="1:48">
      <c r="A63" s="38" t="s">
        <v>274</v>
      </c>
      <c r="B63" s="5">
        <f>DATA!O64</f>
        <v>188686</v>
      </c>
      <c r="C63" s="5">
        <f>DATA!I64</f>
        <v>83575</v>
      </c>
      <c r="D63" s="5">
        <f>DATA!J64</f>
        <v>19071</v>
      </c>
      <c r="E63" s="5">
        <f>DATA!K64</f>
        <v>42808.377574946855</v>
      </c>
      <c r="F63" s="5">
        <f>DATA!M64</f>
        <v>176954.37488520204</v>
      </c>
      <c r="G63" s="5">
        <f>DATA!N64</f>
        <v>141791.65638909905</v>
      </c>
      <c r="H63" s="5">
        <f>DATA!W64</f>
        <v>4982.4128788896423</v>
      </c>
      <c r="I63" s="5">
        <f>DATA!X64</f>
        <v>6577.46615314261</v>
      </c>
      <c r="J63" s="5">
        <f>DATA!BI64</f>
        <v>19444.610240659087</v>
      </c>
      <c r="K63" s="5">
        <f>DATA!BJ64</f>
        <v>6181.042204490338</v>
      </c>
      <c r="L63" s="5">
        <f>DATA!BG64</f>
        <v>3757.4873395084146</v>
      </c>
      <c r="M63" s="5">
        <f>DATA!BH64</f>
        <v>3370.8486374652921</v>
      </c>
      <c r="N63" s="5">
        <f t="shared" si="0"/>
        <v>40644.811455318253</v>
      </c>
      <c r="O63" s="5">
        <f t="shared" si="1"/>
        <v>30372.595843437895</v>
      </c>
      <c r="P63" s="5">
        <f>DATA!BD64</f>
        <v>3789.8091606039266</v>
      </c>
      <c r="Q63" s="5">
        <f>DATA!BE64</f>
        <v>26582.786682833968</v>
      </c>
      <c r="R63" s="5">
        <f>DATA!BF64</f>
        <v>10272.215611880361</v>
      </c>
      <c r="S63" s="9">
        <v>90.939853027892752</v>
      </c>
      <c r="T63" s="9">
        <f>DATA!AG64</f>
        <v>91.140026910104297</v>
      </c>
      <c r="U63" s="9">
        <f>DATA!AH64</f>
        <v>90.139157499046547</v>
      </c>
      <c r="V63" s="9">
        <f>DATA!AD64</f>
        <v>100.23333333333332</v>
      </c>
      <c r="W63" s="9">
        <f>DATA!S64</f>
        <v>87.251027764770456</v>
      </c>
      <c r="X63" s="9">
        <f>DATA!T64</f>
        <v>90.36403001726913</v>
      </c>
      <c r="Y63" s="7">
        <f>DATA!AN64</f>
        <v>3.5</v>
      </c>
      <c r="Z63" s="7">
        <f>DATA!AR64</f>
        <v>3.6446000000000001</v>
      </c>
      <c r="AA63" s="7">
        <f>DATA!AS64</f>
        <v>112.15666666666668</v>
      </c>
      <c r="AB63" s="7">
        <f t="shared" si="5"/>
        <v>0.62010156071673905</v>
      </c>
      <c r="AC63" s="7">
        <f t="shared" si="6"/>
        <v>121.09870497671521</v>
      </c>
      <c r="AD63" s="7">
        <f t="shared" si="7"/>
        <v>0.74585443493268966</v>
      </c>
      <c r="AE63" s="9">
        <f>DATA!CK64</f>
        <v>141.82235</v>
      </c>
      <c r="AF63" s="9">
        <f>DATA!CL64</f>
        <v>124.75039</v>
      </c>
      <c r="AG63" s="9">
        <f>DATA!CM64</f>
        <v>91.343999999999994</v>
      </c>
      <c r="AH63" s="9">
        <f>DATA!CO64</f>
        <v>83.974999999999994</v>
      </c>
      <c r="AI63" s="7">
        <f>DATA!CN64</f>
        <v>4.91</v>
      </c>
      <c r="AJ63" s="9">
        <f>DATA!CP64</f>
        <v>120.029255851744</v>
      </c>
      <c r="AK63" s="9">
        <f>DATA!CR64</f>
        <v>69.489999999999995</v>
      </c>
      <c r="AL63" s="5">
        <f>DATA!BZ64</f>
        <v>1237843.3566975801</v>
      </c>
      <c r="AM63" s="5">
        <f>DATA!CB64</f>
        <v>706806.72483850946</v>
      </c>
      <c r="AN63" s="5">
        <f>DATA!CC64</f>
        <v>165013.48457437838</v>
      </c>
      <c r="AO63" s="5">
        <f>DATA!CD64</f>
        <v>541793.24026413111</v>
      </c>
      <c r="AP63" s="5">
        <f>DATA!CA64</f>
        <v>22448.184842394843</v>
      </c>
      <c r="AQ63" s="5">
        <f>DATA!CE64</f>
        <v>508588.44701667561</v>
      </c>
      <c r="AR63" s="5">
        <f>DATA!CF64</f>
        <v>94249.907969138687</v>
      </c>
      <c r="AS63" s="5">
        <f>DATA!CG64</f>
        <v>53369.480105217859</v>
      </c>
      <c r="AT63" s="5">
        <f>DATA!CH64</f>
        <v>889312.9016216459</v>
      </c>
      <c r="AU63" s="5">
        <f>DATA!CI64</f>
        <v>200911.06700157752</v>
      </c>
      <c r="AV63" s="7">
        <f>DATA!AQ64</f>
        <v>3.0066666666666668</v>
      </c>
    </row>
    <row r="64" spans="1:48">
      <c r="A64" s="38" t="s">
        <v>275</v>
      </c>
      <c r="B64" s="5">
        <f>DATA!O65</f>
        <v>197429</v>
      </c>
      <c r="C64" s="5">
        <f>DATA!I65</f>
        <v>87037</v>
      </c>
      <c r="D64" s="5">
        <f>DATA!J65</f>
        <v>22375</v>
      </c>
      <c r="E64" s="5">
        <f>DATA!K65</f>
        <v>41527.268794825373</v>
      </c>
      <c r="F64" s="5">
        <f>DATA!M65</f>
        <v>191032.25154637455</v>
      </c>
      <c r="G64" s="5">
        <f>DATA!N65</f>
        <v>148670.5915833443</v>
      </c>
      <c r="H64" s="5">
        <f>DATA!W65</f>
        <v>5126.3748193515667</v>
      </c>
      <c r="I64" s="5">
        <f>DATA!X65</f>
        <v>6583.1234080980003</v>
      </c>
      <c r="J64" s="5">
        <f>DATA!BI65</f>
        <v>25595.608332756769</v>
      </c>
      <c r="K64" s="5">
        <f>DATA!BJ65</f>
        <v>10822.732367257046</v>
      </c>
      <c r="L64" s="5">
        <f>DATA!BG65</f>
        <v>5499.2780219855576</v>
      </c>
      <c r="M64" s="5">
        <f>DATA!BH65</f>
        <v>3950.4997734879544</v>
      </c>
      <c r="N64" s="5">
        <f t="shared" si="0"/>
        <v>38818.605222734259</v>
      </c>
      <c r="O64" s="5">
        <f t="shared" si="1"/>
        <v>28446.515549139724</v>
      </c>
      <c r="P64" s="5">
        <f>DATA!BD65</f>
        <v>14108.77017131506</v>
      </c>
      <c r="Q64" s="5">
        <f>DATA!BE65</f>
        <v>14337.745377824664</v>
      </c>
      <c r="R64" s="5">
        <f>DATA!BF65</f>
        <v>10372.089673594532</v>
      </c>
      <c r="S64" s="9">
        <v>91.174503987250276</v>
      </c>
      <c r="T64" s="9">
        <f>DATA!AG65</f>
        <v>91.301852548972803</v>
      </c>
      <c r="U64" s="9">
        <f>DATA!AH65</f>
        <v>90.665109740360137</v>
      </c>
      <c r="V64" s="9">
        <f>DATA!AD65</f>
        <v>100.63333333333334</v>
      </c>
      <c r="W64" s="9">
        <f>DATA!S65</f>
        <v>89.978806224532079</v>
      </c>
      <c r="X64" s="9">
        <f>DATA!T65</f>
        <v>91.618717738943417</v>
      </c>
      <c r="Y64" s="7">
        <f>DATA!AN65</f>
        <v>3.5</v>
      </c>
      <c r="Z64" s="7">
        <f>DATA!AR65</f>
        <v>3.6703999999999999</v>
      </c>
      <c r="AA64" s="7">
        <f>DATA!AS65</f>
        <v>111.18</v>
      </c>
      <c r="AB64" s="7">
        <f t="shared" si="5"/>
        <v>-0.8746193870918052</v>
      </c>
      <c r="AC64" s="7">
        <f t="shared" si="6"/>
        <v>120.19522448132794</v>
      </c>
      <c r="AD64" s="7">
        <f t="shared" si="7"/>
        <v>-0.74886651287584982</v>
      </c>
      <c r="AE64" s="9">
        <f>DATA!CK65</f>
        <v>144.29956999999999</v>
      </c>
      <c r="AF64" s="9">
        <f>DATA!CL65</f>
        <v>126.40730000000001</v>
      </c>
      <c r="AG64" s="9">
        <f>DATA!CM65</f>
        <v>92.442999999999998</v>
      </c>
      <c r="AH64" s="9">
        <f>DATA!CO65</f>
        <v>84.427000000000007</v>
      </c>
      <c r="AI64" s="7">
        <f>DATA!CN65</f>
        <v>5.25</v>
      </c>
      <c r="AJ64" s="9">
        <f>DATA!CP65</f>
        <v>121.562520222481</v>
      </c>
      <c r="AK64" s="9">
        <f>DATA!CR65</f>
        <v>69.73</v>
      </c>
      <c r="AL64" s="5">
        <f>DATA!BZ65</f>
        <v>1254031.3403605758</v>
      </c>
      <c r="AM64" s="5">
        <f>DATA!CB65</f>
        <v>710734.87195191218</v>
      </c>
      <c r="AN64" s="5">
        <f>DATA!CC65</f>
        <v>167639.15650886885</v>
      </c>
      <c r="AO64" s="5">
        <f>DATA!CD65</f>
        <v>543095.71544304339</v>
      </c>
      <c r="AP64" s="5">
        <f>DATA!CA65</f>
        <v>23954.210780171376</v>
      </c>
      <c r="AQ64" s="5">
        <f>DATA!CE65</f>
        <v>519342.25762849225</v>
      </c>
      <c r="AR64" s="5">
        <f>DATA!CF65</f>
        <v>97930.586329169222</v>
      </c>
      <c r="AS64" s="5">
        <f>DATA!CG65</f>
        <v>50618.555053245247</v>
      </c>
      <c r="AT64" s="5">
        <f>DATA!CH65</f>
        <v>906884.19163834455</v>
      </c>
      <c r="AU64" s="5">
        <f>DATA!CI65</f>
        <v>198598.00733981669</v>
      </c>
      <c r="AV64" s="7">
        <f>DATA!AQ65</f>
        <v>3.1499999999999995</v>
      </c>
    </row>
    <row r="65" spans="1:48">
      <c r="A65" s="38" t="s">
        <v>276</v>
      </c>
      <c r="B65" s="5">
        <f>DATA!O66</f>
        <v>199324</v>
      </c>
      <c r="C65" s="5">
        <f>DATA!I66</f>
        <v>92688</v>
      </c>
      <c r="D65" s="5">
        <f>DATA!J66</f>
        <v>30967</v>
      </c>
      <c r="E65" s="5">
        <f>DATA!K66</f>
        <v>42445.731981663812</v>
      </c>
      <c r="F65" s="5">
        <f>DATA!M66</f>
        <v>184415.68863234212</v>
      </c>
      <c r="G65" s="5">
        <f>DATA!N66</f>
        <v>145930.46519351643</v>
      </c>
      <c r="H65" s="5">
        <f>DATA!W66</f>
        <v>5323.5826702457471</v>
      </c>
      <c r="I65" s="5">
        <f>DATA!X66</f>
        <v>6584.7833987209497</v>
      </c>
      <c r="J65" s="5">
        <f>DATA!BI66</f>
        <v>37371.616895741128</v>
      </c>
      <c r="K65" s="5">
        <f>DATA!BJ66</f>
        <v>23556.033903988377</v>
      </c>
      <c r="L65" s="5">
        <f>DATA!BG66</f>
        <v>8058.982422440974</v>
      </c>
      <c r="M65" s="5">
        <f>DATA!BH66</f>
        <v>4064.0538862415601</v>
      </c>
      <c r="N65" s="5">
        <f t="shared" si="0"/>
        <v>42598.151475071878</v>
      </c>
      <c r="O65" s="5">
        <f t="shared" si="1"/>
        <v>26308.693603571719</v>
      </c>
      <c r="P65" s="5">
        <f>DATA!BD66</f>
        <v>-5913.7626099861527</v>
      </c>
      <c r="Q65" s="5">
        <f>DATA!BE66</f>
        <v>32222.456213557871</v>
      </c>
      <c r="R65" s="5">
        <f>DATA!BF66</f>
        <v>16289.457871500159</v>
      </c>
      <c r="S65" s="9">
        <v>91.475335379931195</v>
      </c>
      <c r="T65" s="9">
        <f>DATA!AG66</f>
        <v>91.337874614162004</v>
      </c>
      <c r="U65" s="9">
        <f>DATA!AH66</f>
        <v>92.025178443007931</v>
      </c>
      <c r="V65" s="9">
        <f>DATA!AD66</f>
        <v>100.63333333333334</v>
      </c>
      <c r="W65" s="9">
        <f>DATA!S66</f>
        <v>90.722214386632857</v>
      </c>
      <c r="X65" s="9">
        <f>DATA!T66</f>
        <v>91.128986938549502</v>
      </c>
      <c r="Y65" s="7">
        <f>DATA!AN66</f>
        <v>3.5</v>
      </c>
      <c r="Z65" s="7">
        <f>DATA!AR66</f>
        <v>3.6230000000000002</v>
      </c>
      <c r="AA65" s="7">
        <f>DATA!AS66</f>
        <v>111.79666666666667</v>
      </c>
      <c r="AB65" s="7">
        <f t="shared" si="5"/>
        <v>0.55312356051007028</v>
      </c>
      <c r="AC65" s="7">
        <f t="shared" si="6"/>
        <v>121.01397755231757</v>
      </c>
      <c r="AD65" s="7">
        <f t="shared" si="7"/>
        <v>0.678876434726018</v>
      </c>
      <c r="AE65" s="9">
        <f>DATA!CK66</f>
        <v>147.48625000000001</v>
      </c>
      <c r="AF65" s="9">
        <f>DATA!CL66</f>
        <v>128.00193999999999</v>
      </c>
      <c r="AG65" s="9">
        <f>DATA!CM66</f>
        <v>92.451999999999998</v>
      </c>
      <c r="AH65" s="9">
        <f>DATA!CO66</f>
        <v>84.790999999999997</v>
      </c>
      <c r="AI65" s="7">
        <f>DATA!CN66</f>
        <v>5.24</v>
      </c>
      <c r="AJ65" s="9">
        <f>DATA!CP66</f>
        <v>116.096087256087</v>
      </c>
      <c r="AK65" s="9">
        <f>DATA!CR66</f>
        <v>59.55</v>
      </c>
      <c r="AL65" s="5">
        <f>DATA!BZ66</f>
        <v>1352707.5020381389</v>
      </c>
      <c r="AM65" s="5">
        <f>DATA!CB66</f>
        <v>727602.86089620774</v>
      </c>
      <c r="AN65" s="5">
        <f>DATA!CC66</f>
        <v>174002.15101641117</v>
      </c>
      <c r="AO65" s="5">
        <f>DATA!CD66</f>
        <v>553600.7098797966</v>
      </c>
      <c r="AP65" s="5">
        <f>DATA!CA66</f>
        <v>23539.87069220022</v>
      </c>
      <c r="AQ65" s="5">
        <f>DATA!CE66</f>
        <v>601564.7704497308</v>
      </c>
      <c r="AR65" s="5">
        <f>DATA!CF66</f>
        <v>105145.73008120812</v>
      </c>
      <c r="AS65" s="5">
        <f>DATA!CG66</f>
        <v>40691.277410852999</v>
      </c>
      <c r="AT65" s="5">
        <f>DATA!CH66</f>
        <v>1005424.1530733781</v>
      </c>
      <c r="AU65" s="5">
        <f>DATA!CI66</f>
        <v>201446.34147269966</v>
      </c>
      <c r="AV65" s="7">
        <f>DATA!AQ66</f>
        <v>3.083333333333333</v>
      </c>
    </row>
    <row r="66" spans="1:48">
      <c r="A66" s="38" t="s">
        <v>277</v>
      </c>
      <c r="B66" s="5">
        <f>DATA!O67</f>
        <v>194824</v>
      </c>
      <c r="C66" s="5">
        <f>DATA!I67</f>
        <v>92795</v>
      </c>
      <c r="D66" s="5">
        <f>DATA!J67</f>
        <v>18611</v>
      </c>
      <c r="E66" s="5">
        <f>DATA!K67</f>
        <v>42926.397488295792</v>
      </c>
      <c r="F66" s="5">
        <f>DATA!M67</f>
        <v>175611.50205037947</v>
      </c>
      <c r="G66" s="5">
        <f>DATA!N67</f>
        <v>141833.59317679264</v>
      </c>
      <c r="H66" s="5">
        <f>DATA!W67</f>
        <v>5130.1217736147601</v>
      </c>
      <c r="I66" s="5">
        <f>DATA!X67</f>
        <v>6740.1721642142702</v>
      </c>
      <c r="J66" s="5">
        <f>DATA!BI67</f>
        <v>18294.446037401765</v>
      </c>
      <c r="K66" s="5">
        <f>DATA!BJ67</f>
        <v>6400.8453853859446</v>
      </c>
      <c r="L66" s="5">
        <f>DATA!BG67</f>
        <v>4769.3118003427753</v>
      </c>
      <c r="M66" s="5">
        <f>DATA!BH67</f>
        <v>3798.3466369834209</v>
      </c>
      <c r="N66" s="5">
        <f t="shared" si="0"/>
        <v>30001.271310891898</v>
      </c>
      <c r="O66" s="5">
        <f t="shared" si="1"/>
        <v>23726.165569422774</v>
      </c>
      <c r="P66" s="5">
        <f>DATA!BD67</f>
        <v>13893.251513807567</v>
      </c>
      <c r="Q66" s="5">
        <f>DATA!BE67</f>
        <v>9832.9140556152088</v>
      </c>
      <c r="R66" s="5">
        <f>DATA!BF67</f>
        <v>6275.1057414691222</v>
      </c>
      <c r="S66" s="9">
        <v>92.27015717823592</v>
      </c>
      <c r="T66" s="9">
        <f>DATA!AG67</f>
        <v>91.986674413592596</v>
      </c>
      <c r="U66" s="9">
        <f>DATA!AH67</f>
        <v>93.404088236809173</v>
      </c>
      <c r="V66" s="9">
        <f>DATA!AD67</f>
        <v>100.63333333333334</v>
      </c>
      <c r="W66" s="9">
        <f>DATA!S67</f>
        <v>88.114500535767448</v>
      </c>
      <c r="X66" s="9">
        <f>DATA!T67</f>
        <v>90.912435602203473</v>
      </c>
      <c r="Y66" s="7">
        <f>DATA!AN67</f>
        <v>3.5</v>
      </c>
      <c r="Z66" s="7">
        <f>DATA!AR67</f>
        <v>3.4969000000000001</v>
      </c>
      <c r="AA66" s="7">
        <f>DATA!AS67</f>
        <v>114.85666666666667</v>
      </c>
      <c r="AB66" s="7">
        <f t="shared" si="5"/>
        <v>2.7003229047652737</v>
      </c>
      <c r="AC66" s="7">
        <f t="shared" si="6"/>
        <v>124.48270787353984</v>
      </c>
      <c r="AD66" s="7">
        <f t="shared" si="7"/>
        <v>2.8260757789812154</v>
      </c>
      <c r="AE66" s="9">
        <f>DATA!CK67</f>
        <v>150.31533999999999</v>
      </c>
      <c r="AF66" s="9">
        <f>DATA!CL67</f>
        <v>129.70327</v>
      </c>
      <c r="AG66" s="9">
        <f>DATA!CM67</f>
        <v>93.406000000000006</v>
      </c>
      <c r="AH66" s="9">
        <f>DATA!CO67</f>
        <v>85.375</v>
      </c>
      <c r="AI66" s="7">
        <f>DATA!CN67</f>
        <v>5.25</v>
      </c>
      <c r="AJ66" s="9">
        <f>DATA!CP67</f>
        <v>118.769154257401</v>
      </c>
      <c r="AK66" s="9">
        <f>DATA!CR67</f>
        <v>57.84</v>
      </c>
      <c r="AL66" s="5">
        <f>DATA!BZ67</f>
        <v>1394211.3539228619</v>
      </c>
      <c r="AM66" s="5">
        <f>DATA!CB67</f>
        <v>704311.94649303367</v>
      </c>
      <c r="AN66" s="5">
        <f>DATA!CC67</f>
        <v>167366.84422789179</v>
      </c>
      <c r="AO66" s="5">
        <f>DATA!CD67</f>
        <v>536945.1022651419</v>
      </c>
      <c r="AP66" s="5">
        <f>DATA!CA67</f>
        <v>33750.548533713009</v>
      </c>
      <c r="AQ66" s="5">
        <f>DATA!CE67</f>
        <v>656148.8588961151</v>
      </c>
      <c r="AR66" s="5">
        <f>DATA!CF67</f>
        <v>112495.14435253739</v>
      </c>
      <c r="AS66" s="5">
        <f>DATA!CG67</f>
        <v>41626.637634190993</v>
      </c>
      <c r="AT66" s="5">
        <f>DATA!CH67</f>
        <v>1042457.3143599111</v>
      </c>
      <c r="AU66" s="5">
        <f>DATA!CI67</f>
        <v>197632.25757622233</v>
      </c>
      <c r="AV66" s="7">
        <f>DATA!AQ67</f>
        <v>3.05</v>
      </c>
    </row>
    <row r="67" spans="1:48">
      <c r="A67" s="38" t="s">
        <v>278</v>
      </c>
      <c r="B67" s="5">
        <f>DATA!O68</f>
        <v>199890</v>
      </c>
      <c r="C67" s="5">
        <f>DATA!I68</f>
        <v>92100</v>
      </c>
      <c r="D67" s="5">
        <f>DATA!J68</f>
        <v>21065</v>
      </c>
      <c r="E67" s="5">
        <f>DATA!K68</f>
        <v>46147.412871814391</v>
      </c>
      <c r="F67" s="5">
        <f>DATA!M68</f>
        <v>182080.88647520819</v>
      </c>
      <c r="G67" s="5">
        <f>DATA!N68</f>
        <v>147002.34132841043</v>
      </c>
      <c r="H67" s="5">
        <f>DATA!W68</f>
        <v>5193.6197715620674</v>
      </c>
      <c r="I67" s="5">
        <f>DATA!X68</f>
        <v>6808.3581354588896</v>
      </c>
      <c r="J67" s="5">
        <f>DATA!BI68</f>
        <v>23512.397953743606</v>
      </c>
      <c r="K67" s="5">
        <f>DATA!BJ68</f>
        <v>6946.8234317581764</v>
      </c>
      <c r="L67" s="5">
        <f>DATA!BG68</f>
        <v>2514.7140592178412</v>
      </c>
      <c r="M67" s="5">
        <f>DATA!BH68</f>
        <v>3632.7339916724213</v>
      </c>
      <c r="N67" s="5">
        <f t="shared" ref="N67:N130" si="8">O67+R67</f>
        <v>40924.728325879631</v>
      </c>
      <c r="O67" s="5">
        <f t="shared" ref="O67:O130" si="9">P67+Q67</f>
        <v>30956.415134012987</v>
      </c>
      <c r="P67" s="5">
        <f>DATA!BD68</f>
        <v>-7308.7004946697743</v>
      </c>
      <c r="Q67" s="5">
        <f>DATA!BE68</f>
        <v>38265.115628682761</v>
      </c>
      <c r="R67" s="5">
        <f>DATA!BF68</f>
        <v>9968.3131918666459</v>
      </c>
      <c r="S67" s="9">
        <v>92.285845651887527</v>
      </c>
      <c r="T67" s="9">
        <f>DATA!AG68</f>
        <v>92.311907991065496</v>
      </c>
      <c r="U67" s="9">
        <f>DATA!AH68</f>
        <v>92.181596295175652</v>
      </c>
      <c r="V67" s="9">
        <f>DATA!AD68</f>
        <v>100.63333333333334</v>
      </c>
      <c r="W67" s="9">
        <f>DATA!S68</f>
        <v>89.609542933513779</v>
      </c>
      <c r="X67" s="9">
        <f>DATA!T68</f>
        <v>90.485974248250429</v>
      </c>
      <c r="Y67" s="7">
        <f>DATA!AN68</f>
        <v>3.5</v>
      </c>
      <c r="Z67" s="7">
        <f>DATA!AR68</f>
        <v>3.4266000000000001</v>
      </c>
      <c r="AA67" s="7">
        <f>DATA!AS68</f>
        <v>115.83666666666666</v>
      </c>
      <c r="AB67" s="7">
        <f t="shared" ref="AB67:AB98" si="10">LN(AA67/AA66)*100</f>
        <v>0.84961787230282071</v>
      </c>
      <c r="AC67" s="7">
        <f t="shared" ref="AC67:AC98" si="11">EXP(LN(AA67/AA66)-$AB$1/100)*AC66</f>
        <v>125.70281640859204</v>
      </c>
      <c r="AD67" s="7">
        <f t="shared" ref="AD67:AD98" si="12">LN(AC67/AC66)*100</f>
        <v>0.97537074651877398</v>
      </c>
      <c r="AE67" s="9">
        <f>DATA!CK68</f>
        <v>152.91759999999999</v>
      </c>
      <c r="AF67" s="9">
        <f>DATA!CL68</f>
        <v>131.3597</v>
      </c>
      <c r="AG67" s="9">
        <f>DATA!CM68</f>
        <v>94.623000000000005</v>
      </c>
      <c r="AH67" s="9">
        <f>DATA!CO68</f>
        <v>85.730999999999995</v>
      </c>
      <c r="AI67" s="7">
        <f>DATA!CN68</f>
        <v>5.25</v>
      </c>
      <c r="AJ67" s="9">
        <f>DATA!CP68</f>
        <v>130.44386725033101</v>
      </c>
      <c r="AK67" s="9">
        <f>DATA!CR68</f>
        <v>68.59</v>
      </c>
      <c r="AL67" s="5">
        <f>DATA!BZ68</f>
        <v>1384411.4829737595</v>
      </c>
      <c r="AM67" s="5">
        <f>DATA!CB68</f>
        <v>696703.99529177207</v>
      </c>
      <c r="AN67" s="5">
        <f>DATA!CC68</f>
        <v>164798.04493544294</v>
      </c>
      <c r="AO67" s="5">
        <f>DATA!CD68</f>
        <v>531905.95035632909</v>
      </c>
      <c r="AP67" s="5">
        <f>DATA!CA68</f>
        <v>35437.871028611451</v>
      </c>
      <c r="AQ67" s="5">
        <f>DATA!CE68</f>
        <v>652269.61665337579</v>
      </c>
      <c r="AR67" s="5">
        <f>DATA!CF68</f>
        <v>109395.19045045531</v>
      </c>
      <c r="AS67" s="5">
        <f>DATA!CG68</f>
        <v>47647.480753273347</v>
      </c>
      <c r="AT67" s="5">
        <f>DATA!CH68</f>
        <v>1004978.7761441887</v>
      </c>
      <c r="AU67" s="5">
        <f>DATA!CI68</f>
        <v>222390.03562584202</v>
      </c>
      <c r="AV67" s="7">
        <f>DATA!AQ68</f>
        <v>2.956666666666667</v>
      </c>
    </row>
    <row r="68" spans="1:48">
      <c r="A68" s="38" t="s">
        <v>279</v>
      </c>
      <c r="B68" s="5">
        <f>DATA!O69</f>
        <v>210140</v>
      </c>
      <c r="C68" s="5">
        <f>DATA!I69</f>
        <v>99402</v>
      </c>
      <c r="D68" s="5">
        <f>DATA!J69</f>
        <v>23755</v>
      </c>
      <c r="E68" s="5">
        <f>DATA!K69</f>
        <v>47335.578210506545</v>
      </c>
      <c r="F68" s="5">
        <f>DATA!M69</f>
        <v>196121.65783739174</v>
      </c>
      <c r="G68" s="5">
        <f>DATA!N69</f>
        <v>154283.23820293709</v>
      </c>
      <c r="H68" s="5">
        <f>DATA!W69</f>
        <v>5464.4523159391201</v>
      </c>
      <c r="I68" s="5">
        <f>DATA!X69</f>
        <v>7079.3501849507902</v>
      </c>
      <c r="J68" s="5">
        <f>DATA!BI69</f>
        <v>29879.643890774183</v>
      </c>
      <c r="K68" s="5">
        <f>DATA!BJ69</f>
        <v>12529.10968064195</v>
      </c>
      <c r="L68" s="5">
        <f>DATA!BG69</f>
        <v>5989.7672982516397</v>
      </c>
      <c r="M68" s="5">
        <f>DATA!BH69</f>
        <v>3557.3552008081747</v>
      </c>
      <c r="N68" s="5">
        <f t="shared" si="8"/>
        <v>38924.186363995788</v>
      </c>
      <c r="O68" s="5">
        <f t="shared" si="9"/>
        <v>26944.657753824431</v>
      </c>
      <c r="P68" s="5">
        <f>DATA!BD69</f>
        <v>15805.565498685528</v>
      </c>
      <c r="Q68" s="5">
        <f>DATA!BE69</f>
        <v>11139.092255138905</v>
      </c>
      <c r="R68" s="5">
        <f>DATA!BF69</f>
        <v>11979.528610171359</v>
      </c>
      <c r="S68" s="9">
        <v>92.810944212741376</v>
      </c>
      <c r="T68" s="9">
        <f>DATA!AG69</f>
        <v>92.774466584465301</v>
      </c>
      <c r="U68" s="9">
        <f>DATA!AH69</f>
        <v>92.956854725845659</v>
      </c>
      <c r="V68" s="9">
        <f>DATA!AD69</f>
        <v>100.63333333333334</v>
      </c>
      <c r="W68" s="9">
        <f>DATA!S69</f>
        <v>90.480030794942252</v>
      </c>
      <c r="X68" s="9">
        <f>DATA!T69</f>
        <v>91.691943567479996</v>
      </c>
      <c r="Y68" s="7">
        <f>DATA!AN69</f>
        <v>3.5</v>
      </c>
      <c r="Z68" s="7">
        <f>DATA!AR69</f>
        <v>3.4643000000000002</v>
      </c>
      <c r="AA68" s="7">
        <f>DATA!AS69</f>
        <v>113.18666666666667</v>
      </c>
      <c r="AB68" s="7">
        <f t="shared" si="10"/>
        <v>-2.3142779699447704</v>
      </c>
      <c r="AC68" s="7">
        <f t="shared" si="11"/>
        <v>122.98166388870263</v>
      </c>
      <c r="AD68" s="7">
        <f t="shared" si="12"/>
        <v>-2.1885250957288176</v>
      </c>
      <c r="AE68" s="9">
        <f>DATA!CK69</f>
        <v>155.10158000000001</v>
      </c>
      <c r="AF68" s="9">
        <f>DATA!CL69</f>
        <v>132.84453999999999</v>
      </c>
      <c r="AG68" s="9">
        <f>DATA!CM69</f>
        <v>95.313999999999993</v>
      </c>
      <c r="AH68" s="9">
        <f>DATA!CO69</f>
        <v>86.152000000000001</v>
      </c>
      <c r="AI68" s="7">
        <f>DATA!CN69</f>
        <v>5.07</v>
      </c>
      <c r="AJ68" s="9">
        <f>DATA!CP69</f>
        <v>132.747695725646</v>
      </c>
      <c r="AK68" s="9">
        <f>DATA!CR69</f>
        <v>74.75</v>
      </c>
      <c r="AL68" s="5">
        <f>DATA!BZ69</f>
        <v>1353416.267242495</v>
      </c>
      <c r="AM68" s="5">
        <f>DATA!CB69</f>
        <v>717048.15460315521</v>
      </c>
      <c r="AN68" s="5">
        <f>DATA!CC69</f>
        <v>165560.87800989387</v>
      </c>
      <c r="AO68" s="5">
        <f>DATA!CD69</f>
        <v>551487.27659326128</v>
      </c>
      <c r="AP68" s="5">
        <f>DATA!CA69</f>
        <v>47229.206934997972</v>
      </c>
      <c r="AQ68" s="5">
        <f>DATA!CE69</f>
        <v>589138.90570434171</v>
      </c>
      <c r="AR68" s="5">
        <f>DATA!CF69</f>
        <v>108415.80597285874</v>
      </c>
      <c r="AS68" s="5">
        <f>DATA!CG69</f>
        <v>63220.999133417616</v>
      </c>
      <c r="AT68" s="5">
        <f>DATA!CH69</f>
        <v>975942.18743383151</v>
      </c>
      <c r="AU68" s="5">
        <f>DATA!CI69</f>
        <v>205837.27470238713</v>
      </c>
      <c r="AV68" s="7">
        <f>DATA!AQ69</f>
        <v>2.830000000000001</v>
      </c>
    </row>
    <row r="69" spans="1:48">
      <c r="A69" s="38" t="s">
        <v>280</v>
      </c>
      <c r="B69" s="5">
        <f>DATA!O70</f>
        <v>214405</v>
      </c>
      <c r="C69" s="5">
        <f>DATA!I70</f>
        <v>101780</v>
      </c>
      <c r="D69" s="5">
        <f>DATA!J70</f>
        <v>32264</v>
      </c>
      <c r="E69" s="5">
        <f>DATA!K70</f>
        <v>47603.467542830855</v>
      </c>
      <c r="F69" s="5">
        <f>DATA!M70</f>
        <v>197945.96922677607</v>
      </c>
      <c r="G69" s="5">
        <f>DATA!N70</f>
        <v>161579.70750645184</v>
      </c>
      <c r="H69" s="5">
        <f>DATA!W70</f>
        <v>5665.6924605806298</v>
      </c>
      <c r="I69" s="5">
        <f>DATA!X70</f>
        <v>7256.2099599138201</v>
      </c>
      <c r="J69" s="5">
        <f>DATA!BI70</f>
        <v>35080.433736549217</v>
      </c>
      <c r="K69" s="5">
        <f>DATA!BJ70</f>
        <v>17580.392109440927</v>
      </c>
      <c r="L69" s="5">
        <f>DATA!BG70</f>
        <v>8535.9322107346597</v>
      </c>
      <c r="M69" s="5">
        <f>DATA!BH70</f>
        <v>4198.1272519782206</v>
      </c>
      <c r="N69" s="5">
        <f t="shared" si="8"/>
        <v>53700.084538077805</v>
      </c>
      <c r="O69" s="5">
        <f t="shared" si="9"/>
        <v>30210.563699172213</v>
      </c>
      <c r="P69" s="5">
        <f>DATA!BD70</f>
        <v>3005.2779251589204</v>
      </c>
      <c r="Q69" s="5">
        <f>DATA!BE70</f>
        <v>27205.285774013293</v>
      </c>
      <c r="R69" s="5">
        <f>DATA!BF70</f>
        <v>23489.520838905588</v>
      </c>
      <c r="S69" s="9">
        <v>93.491230270596489</v>
      </c>
      <c r="T69" s="9">
        <f>DATA!AG70</f>
        <v>93.277698802003201</v>
      </c>
      <c r="U69" s="9">
        <f>DATA!AH70</f>
        <v>94.345356144969656</v>
      </c>
      <c r="V69" s="9">
        <f>DATA!AD70</f>
        <v>100.63333333333334</v>
      </c>
      <c r="W69" s="9">
        <f>DATA!S70</f>
        <v>92.267511661655149</v>
      </c>
      <c r="X69" s="9">
        <f>DATA!T70</f>
        <v>90.851128629511265</v>
      </c>
      <c r="Y69" s="7">
        <f>DATA!AN70</f>
        <v>3.5</v>
      </c>
      <c r="Z69" s="7">
        <f>DATA!AR70</f>
        <v>3.3557999999999999</v>
      </c>
      <c r="AA69" s="7">
        <f>DATA!AS70</f>
        <v>113.85000000000001</v>
      </c>
      <c r="AB69" s="7">
        <f t="shared" si="10"/>
        <v>0.58434193080913999</v>
      </c>
      <c r="AC69" s="7">
        <f t="shared" si="11"/>
        <v>123.85805822788001</v>
      </c>
      <c r="AD69" s="7">
        <f t="shared" si="12"/>
        <v>0.71009480502508049</v>
      </c>
      <c r="AE69" s="9">
        <f>DATA!CK70</f>
        <v>158.31281000000001</v>
      </c>
      <c r="AF69" s="9">
        <f>DATA!CL70</f>
        <v>134.37273999999999</v>
      </c>
      <c r="AG69" s="9">
        <f>DATA!CM70</f>
        <v>96.768000000000001</v>
      </c>
      <c r="AH69" s="9">
        <f>DATA!CO70</f>
        <v>86.747</v>
      </c>
      <c r="AI69" s="7">
        <f>DATA!CN70</f>
        <v>4.5</v>
      </c>
      <c r="AJ69" s="9">
        <f>DATA!CP70</f>
        <v>149.79285234971201</v>
      </c>
      <c r="AK69" s="9">
        <f>DATA!CR70</f>
        <v>88.29</v>
      </c>
      <c r="AL69" s="5">
        <f>DATA!BZ70</f>
        <v>1322193.477095305</v>
      </c>
      <c r="AM69" s="5">
        <f>DATA!CB70</f>
        <v>683111.08263637079</v>
      </c>
      <c r="AN69" s="5">
        <f>DATA!CC70</f>
        <v>161358.52697465089</v>
      </c>
      <c r="AO69" s="5">
        <f>DATA!CD70</f>
        <v>521752.55566171982</v>
      </c>
      <c r="AP69" s="5">
        <f>DATA!CA70</f>
        <v>36383.023815548113</v>
      </c>
      <c r="AQ69" s="5">
        <f>DATA!CE70</f>
        <v>602699.37064338615</v>
      </c>
      <c r="AR69" s="5">
        <f>DATA!CF70</f>
        <v>105158.76972458234</v>
      </c>
      <c r="AS69" s="5">
        <f>DATA!CG70</f>
        <v>55912.989032296624</v>
      </c>
      <c r="AT69" s="5">
        <f>DATA!CH70</f>
        <v>968014.60032392747</v>
      </c>
      <c r="AU69" s="5">
        <f>DATA!CI70</f>
        <v>193107.1180144985</v>
      </c>
      <c r="AV69" s="7">
        <f>DATA!AQ70</f>
        <v>2.7866666666666662</v>
      </c>
    </row>
    <row r="70" spans="1:48">
      <c r="A70" s="38" t="s">
        <v>281</v>
      </c>
      <c r="B70" s="5">
        <f>DATA!O71</f>
        <v>209639</v>
      </c>
      <c r="C70" s="5">
        <f>DATA!I71</f>
        <v>103443</v>
      </c>
      <c r="D70" s="5">
        <f>DATA!J71</f>
        <v>20470</v>
      </c>
      <c r="E70" s="5">
        <f>DATA!K71</f>
        <v>46148.677583751938</v>
      </c>
      <c r="F70" s="5">
        <f>DATA!M71</f>
        <v>185118.07736422727</v>
      </c>
      <c r="G70" s="5">
        <f>DATA!N71</f>
        <v>146067.38389509436</v>
      </c>
      <c r="H70" s="5">
        <f>DATA!W71</f>
        <v>5241.3957776578945</v>
      </c>
      <c r="I70" s="5">
        <f>DATA!X71</f>
        <v>7542.9886424544402</v>
      </c>
      <c r="J70" s="5">
        <f>DATA!BI71</f>
        <v>18632.574657170597</v>
      </c>
      <c r="K70" s="5">
        <f>DATA!BJ71</f>
        <v>5705.4032607690979</v>
      </c>
      <c r="L70" s="5">
        <f>DATA!BG71</f>
        <v>11091.900049359983</v>
      </c>
      <c r="M70" s="5">
        <f>DATA!BH71</f>
        <v>3696.033256916583</v>
      </c>
      <c r="N70" s="5">
        <f t="shared" si="8"/>
        <v>30707.735562518665</v>
      </c>
      <c r="O70" s="5">
        <f t="shared" si="9"/>
        <v>24069.653641660196</v>
      </c>
      <c r="P70" s="5">
        <f>DATA!BD71</f>
        <v>17251.426515847739</v>
      </c>
      <c r="Q70" s="5">
        <f>DATA!BE71</f>
        <v>6818.2271258124547</v>
      </c>
      <c r="R70" s="5">
        <f>DATA!BF71</f>
        <v>6638.0819208584699</v>
      </c>
      <c r="S70" s="9">
        <v>94.641223569408695</v>
      </c>
      <c r="T70" s="9">
        <f>DATA!AG71</f>
        <v>94.5270380925881</v>
      </c>
      <c r="U70" s="9">
        <f>DATA!AH71</f>
        <v>95.097965476691044</v>
      </c>
      <c r="V70" s="9">
        <f>DATA!AD71</f>
        <v>100.85185185185185</v>
      </c>
      <c r="W70" s="9">
        <f>DATA!S71</f>
        <v>91.338640776481611</v>
      </c>
      <c r="X70" s="9">
        <f>DATA!T71</f>
        <v>92.762941795517534</v>
      </c>
      <c r="Y70" s="7">
        <f>DATA!AN71</f>
        <v>3.5</v>
      </c>
      <c r="Z70" s="7">
        <f>DATA!AR71</f>
        <v>3.2237</v>
      </c>
      <c r="AA70" s="7">
        <f>DATA!AS71</f>
        <v>115.62333333333333</v>
      </c>
      <c r="AB70" s="7">
        <f t="shared" si="10"/>
        <v>1.5455988804537557</v>
      </c>
      <c r="AC70" s="7">
        <f t="shared" si="11"/>
        <v>125.94555819747258</v>
      </c>
      <c r="AD70" s="7">
        <f t="shared" si="12"/>
        <v>1.6713517546697081</v>
      </c>
      <c r="AE70" s="9">
        <f>DATA!CK71</f>
        <v>156.96566000000001</v>
      </c>
      <c r="AF70" s="9">
        <f>DATA!CL71</f>
        <v>135.41829000000001</v>
      </c>
      <c r="AG70" s="9">
        <f>DATA!CM71</f>
        <v>98.656000000000006</v>
      </c>
      <c r="AH70" s="9">
        <f>DATA!CO71</f>
        <v>87.206999999999994</v>
      </c>
      <c r="AI70" s="7">
        <f>DATA!CN71</f>
        <v>3.18</v>
      </c>
      <c r="AJ70" s="9">
        <f>DATA!CP71</f>
        <v>167.76010916522301</v>
      </c>
      <c r="AK70" s="9">
        <f>DATA!CR71</f>
        <v>96.86</v>
      </c>
      <c r="AL70" s="5">
        <f>DATA!BZ71</f>
        <v>1351017.0300519213</v>
      </c>
      <c r="AM70" s="5">
        <f>DATA!CB71</f>
        <v>692773.02599871112</v>
      </c>
      <c r="AN70" s="5">
        <f>DATA!CC71</f>
        <v>161021.50632412193</v>
      </c>
      <c r="AO70" s="5">
        <f>DATA!CD71</f>
        <v>531751.51967458916</v>
      </c>
      <c r="AP70" s="5">
        <f>DATA!CA71</f>
        <v>32662.922112142191</v>
      </c>
      <c r="AQ70" s="5">
        <f>DATA!CE71</f>
        <v>625581.08194106794</v>
      </c>
      <c r="AR70" s="5">
        <f>DATA!CF71</f>
        <v>108633.90778694452</v>
      </c>
      <c r="AS70" s="5">
        <f>DATA!CG71</f>
        <v>59302.37125551881</v>
      </c>
      <c r="AT70" s="5">
        <f>DATA!CH71</f>
        <v>1002778.0129367347</v>
      </c>
      <c r="AU70" s="5">
        <f>DATA!CI71</f>
        <v>180302.73807272309</v>
      </c>
      <c r="AV70" s="7">
        <f>DATA!AQ71</f>
        <v>2.75</v>
      </c>
    </row>
    <row r="71" spans="1:48">
      <c r="A71" s="38" t="s">
        <v>282</v>
      </c>
      <c r="B71" s="5">
        <f>DATA!O72</f>
        <v>213129</v>
      </c>
      <c r="C71" s="5">
        <f>DATA!I72</f>
        <v>100768</v>
      </c>
      <c r="D71" s="5">
        <f>DATA!J72</f>
        <v>22187</v>
      </c>
      <c r="E71" s="5">
        <f>DATA!K72</f>
        <v>49780.801959900942</v>
      </c>
      <c r="F71" s="5">
        <f>DATA!M72</f>
        <v>198444.07342585016</v>
      </c>
      <c r="G71" s="5">
        <f>DATA!N72</f>
        <v>158332.70047163049</v>
      </c>
      <c r="H71" s="5">
        <f>DATA!W72</f>
        <v>5293.1558218635</v>
      </c>
      <c r="I71" s="5">
        <f>DATA!X72</f>
        <v>7599.4821126046299</v>
      </c>
      <c r="J71" s="5">
        <f>DATA!BI72</f>
        <v>22415.840038031958</v>
      </c>
      <c r="K71" s="5">
        <f>DATA!BJ72</f>
        <v>9342.7072186269797</v>
      </c>
      <c r="L71" s="5">
        <f>DATA!BG72</f>
        <v>9228.2082201044141</v>
      </c>
      <c r="M71" s="5">
        <f>DATA!BH72</f>
        <v>2736.1662387859569</v>
      </c>
      <c r="N71" s="5">
        <f t="shared" si="8"/>
        <v>41703.823483993212</v>
      </c>
      <c r="O71" s="5">
        <f t="shared" si="9"/>
        <v>32936.963992918536</v>
      </c>
      <c r="P71" s="5">
        <f>DATA!BD72</f>
        <v>6716.1567861238555</v>
      </c>
      <c r="Q71" s="5">
        <f>DATA!BE72</f>
        <v>26220.807206794678</v>
      </c>
      <c r="R71" s="5">
        <f>DATA!BF72</f>
        <v>8766.8594910746742</v>
      </c>
      <c r="S71" s="9">
        <v>96.760483541327361</v>
      </c>
      <c r="T71" s="9">
        <f>DATA!AG72</f>
        <v>95.6837749213894</v>
      </c>
      <c r="U71" s="9">
        <f>DATA!AH72</f>
        <v>101.06731802107916</v>
      </c>
      <c r="V71" s="9">
        <f>DATA!AD72</f>
        <v>109.15555555555555</v>
      </c>
      <c r="W71" s="9">
        <f>DATA!S72</f>
        <v>97.338116177471917</v>
      </c>
      <c r="X71" s="9">
        <f>DATA!T72</f>
        <v>91.561227959921609</v>
      </c>
      <c r="Y71" s="7">
        <f>DATA!AN72</f>
        <v>3.5</v>
      </c>
      <c r="Z71" s="7">
        <f>DATA!AR72</f>
        <v>3.2092000000000001</v>
      </c>
      <c r="AA71" s="7">
        <f>DATA!AS72</f>
        <v>114.73</v>
      </c>
      <c r="AB71" s="7">
        <f t="shared" si="10"/>
        <v>-0.77562395032345133</v>
      </c>
      <c r="AC71" s="7">
        <f t="shared" si="11"/>
        <v>125.12972823584046</v>
      </c>
      <c r="AD71" s="7">
        <f t="shared" si="12"/>
        <v>-0.64987107610750294</v>
      </c>
      <c r="AE71" s="9">
        <f>DATA!CK72</f>
        <v>158.74766</v>
      </c>
      <c r="AF71" s="9">
        <f>DATA!CL72</f>
        <v>136.54324</v>
      </c>
      <c r="AG71" s="9">
        <f>DATA!CM72</f>
        <v>100.702</v>
      </c>
      <c r="AH71" s="9">
        <f>DATA!CO72</f>
        <v>87.572999999999993</v>
      </c>
      <c r="AI71" s="7">
        <f>DATA!CN72</f>
        <v>2.08</v>
      </c>
      <c r="AJ71" s="9">
        <f>DATA!CP72</f>
        <v>195.38185941294901</v>
      </c>
      <c r="AK71" s="9">
        <f>DATA!CR72</f>
        <v>121.2</v>
      </c>
      <c r="AL71" s="5">
        <f>DATA!BZ72</f>
        <v>1317981.8134672011</v>
      </c>
      <c r="AM71" s="5">
        <f>DATA!CB72</f>
        <v>686093.36574587447</v>
      </c>
      <c r="AN71" s="5">
        <f>DATA!CC72</f>
        <v>159214.62112295761</v>
      </c>
      <c r="AO71" s="5">
        <f>DATA!CD72</f>
        <v>526878.7446229168</v>
      </c>
      <c r="AP71" s="5">
        <f>DATA!CA72</f>
        <v>30890.646891668224</v>
      </c>
      <c r="AQ71" s="5">
        <f>DATA!CE72</f>
        <v>600997.8008296584</v>
      </c>
      <c r="AR71" s="5">
        <f>DATA!CF72</f>
        <v>106929.87595605862</v>
      </c>
      <c r="AS71" s="5">
        <f>DATA!CG72</f>
        <v>63572.246504157541</v>
      </c>
      <c r="AT71" s="5">
        <f>DATA!CH72</f>
        <v>973232.83952070412</v>
      </c>
      <c r="AU71" s="5">
        <f>DATA!CI72</f>
        <v>174246.85148628056</v>
      </c>
      <c r="AV71" s="7">
        <f>DATA!AQ72</f>
        <v>2.6333333333333329</v>
      </c>
    </row>
    <row r="72" spans="1:48">
      <c r="A72" s="38" t="s">
        <v>283</v>
      </c>
      <c r="B72" s="5">
        <f>DATA!O73</f>
        <v>220929</v>
      </c>
      <c r="C72" s="5">
        <f>DATA!I73</f>
        <v>108068</v>
      </c>
      <c r="D72" s="5">
        <f>DATA!J73</f>
        <v>24575</v>
      </c>
      <c r="E72" s="5">
        <f>DATA!K73</f>
        <v>48408.640965450097</v>
      </c>
      <c r="F72" s="5">
        <f>DATA!M73</f>
        <v>205628.80577324893</v>
      </c>
      <c r="G72" s="5">
        <f>DATA!N73</f>
        <v>167334.96197106072</v>
      </c>
      <c r="H72" s="5">
        <f>DATA!W73</f>
        <v>5515.9282776602922</v>
      </c>
      <c r="I72" s="5">
        <f>DATA!X73</f>
        <v>7307.3371221509196</v>
      </c>
      <c r="J72" s="5">
        <f>DATA!BI73</f>
        <v>26397.781797440035</v>
      </c>
      <c r="K72" s="5">
        <f>DATA!BJ73</f>
        <v>12466.268010375301</v>
      </c>
      <c r="L72" s="5">
        <f>DATA!BG73</f>
        <v>12433.434485123735</v>
      </c>
      <c r="M72" s="5">
        <f>DATA!BH73</f>
        <v>3754.8801476056974</v>
      </c>
      <c r="N72" s="5">
        <f t="shared" si="8"/>
        <v>47032.520642933057</v>
      </c>
      <c r="O72" s="5">
        <f t="shared" si="9"/>
        <v>30483.582048501139</v>
      </c>
      <c r="P72" s="5">
        <f>DATA!BD73</f>
        <v>1086.7772700615583</v>
      </c>
      <c r="Q72" s="5">
        <f>DATA!BE73</f>
        <v>29396.804778439582</v>
      </c>
      <c r="R72" s="5">
        <f>DATA!BF73</f>
        <v>16548.938594431915</v>
      </c>
      <c r="S72" s="9">
        <v>100.61328363680026</v>
      </c>
      <c r="T72" s="9">
        <f>DATA!AG73</f>
        <v>97.014998671618002</v>
      </c>
      <c r="U72" s="9">
        <f>DATA!AH73</f>
        <v>115.0064234975293</v>
      </c>
      <c r="V72" s="9">
        <f>DATA!AD73</f>
        <v>127.26296296296297</v>
      </c>
      <c r="W72" s="9">
        <f>DATA!S73</f>
        <v>99.120215344742775</v>
      </c>
      <c r="X72" s="9">
        <f>DATA!T73</f>
        <v>93.060316642498393</v>
      </c>
      <c r="Y72" s="7">
        <f>DATA!AN73</f>
        <v>3.5</v>
      </c>
      <c r="Z72" s="7">
        <f>DATA!AR73</f>
        <v>3.3378999999999999</v>
      </c>
      <c r="AA72" s="7">
        <f>DATA!AS73</f>
        <v>112.44</v>
      </c>
      <c r="AB72" s="7">
        <f t="shared" si="10"/>
        <v>-2.0161795772720565</v>
      </c>
      <c r="AC72" s="7">
        <f t="shared" si="11"/>
        <v>122.78646109794657</v>
      </c>
      <c r="AD72" s="7">
        <f t="shared" si="12"/>
        <v>-1.8904267030561053</v>
      </c>
      <c r="AE72" s="9">
        <f>DATA!CK73</f>
        <v>159.45195000000001</v>
      </c>
      <c r="AF72" s="9">
        <f>DATA!CL73</f>
        <v>137.05838</v>
      </c>
      <c r="AG72" s="9">
        <f>DATA!CM73</f>
        <v>102.05200000000001</v>
      </c>
      <c r="AH72" s="9">
        <f>DATA!CO73</f>
        <v>88.02</v>
      </c>
      <c r="AI72" s="7">
        <f>DATA!CN73</f>
        <v>1.94</v>
      </c>
      <c r="AJ72" s="9">
        <f>DATA!CP73</f>
        <v>187.930644865613</v>
      </c>
      <c r="AK72" s="9">
        <f>DATA!CR73</f>
        <v>114.69</v>
      </c>
      <c r="AL72" s="5">
        <f>DATA!BZ73</f>
        <v>1313373.7811771492</v>
      </c>
      <c r="AM72" s="5">
        <f>DATA!CB73</f>
        <v>702748.57342888298</v>
      </c>
      <c r="AN72" s="5">
        <f>DATA!CC73</f>
        <v>160936.9810163698</v>
      </c>
      <c r="AO72" s="5">
        <f>DATA!CD73</f>
        <v>541811.59241251322</v>
      </c>
      <c r="AP72" s="5">
        <f>DATA!CA73</f>
        <v>42678.16150732703</v>
      </c>
      <c r="AQ72" s="5">
        <f>DATA!CE73</f>
        <v>567947.04624093906</v>
      </c>
      <c r="AR72" s="5">
        <f>DATA!CF73</f>
        <v>110381.85396922365</v>
      </c>
      <c r="AS72" s="5">
        <f>DATA!CG73</f>
        <v>68176.045229529045</v>
      </c>
      <c r="AT72" s="5">
        <f>DATA!CH73</f>
        <v>970191.07032581524</v>
      </c>
      <c r="AU72" s="5">
        <f>DATA!CI73</f>
        <v>164624.81165258124</v>
      </c>
      <c r="AV72" s="7">
        <f>DATA!AQ73</f>
        <v>2.4866666666666672</v>
      </c>
    </row>
    <row r="73" spans="1:48">
      <c r="A73" s="38" t="s">
        <v>284</v>
      </c>
      <c r="B73" s="5">
        <f>DATA!O74</f>
        <v>215106</v>
      </c>
      <c r="C73" s="5">
        <f>DATA!I74</f>
        <v>107478</v>
      </c>
      <c r="D73" s="5">
        <f>DATA!J74</f>
        <v>35040</v>
      </c>
      <c r="E73" s="5">
        <f>DATA!K74</f>
        <v>44077.521768385392</v>
      </c>
      <c r="F73" s="5">
        <f>DATA!M74</f>
        <v>174589.59059023552</v>
      </c>
      <c r="G73" s="5">
        <f>DATA!N74</f>
        <v>147105.43899238046</v>
      </c>
      <c r="H73" s="5">
        <f>DATA!W74</f>
        <v>5494.536614611754</v>
      </c>
      <c r="I73" s="5">
        <f>DATA!X74</f>
        <v>6445.8470508411501</v>
      </c>
      <c r="J73" s="5">
        <f>DATA!BI74</f>
        <v>34448.49707809915</v>
      </c>
      <c r="K73" s="5">
        <f>DATA!BJ74</f>
        <v>17128.792271111448</v>
      </c>
      <c r="L73" s="5">
        <f>DATA!BG74</f>
        <v>15527.362593137292</v>
      </c>
      <c r="M73" s="5">
        <f>DATA!BH74</f>
        <v>3468.0128418461868</v>
      </c>
      <c r="N73" s="5">
        <f t="shared" si="8"/>
        <v>50649.524857304132</v>
      </c>
      <c r="O73" s="5">
        <f t="shared" si="9"/>
        <v>32706.797080523225</v>
      </c>
      <c r="P73" s="5">
        <f>DATA!BD74</f>
        <v>3833.913871010237</v>
      </c>
      <c r="Q73" s="5">
        <f>DATA!BE74</f>
        <v>28872.883209512987</v>
      </c>
      <c r="R73" s="5">
        <f>DATA!BF74</f>
        <v>17942.72777678091</v>
      </c>
      <c r="S73" s="9">
        <v>99.013337568290908</v>
      </c>
      <c r="T73" s="9">
        <f>DATA!AG74</f>
        <v>97.409946498933394</v>
      </c>
      <c r="U73" s="9">
        <f>DATA!AH74</f>
        <v>105.42690184572095</v>
      </c>
      <c r="V73" s="9">
        <f>DATA!AD74</f>
        <v>108.9074074074074</v>
      </c>
      <c r="W73" s="9">
        <f>DATA!S74</f>
        <v>96.860944383359424</v>
      </c>
      <c r="X73" s="9">
        <f>DATA!T74</f>
        <v>90.482860929871833</v>
      </c>
      <c r="Y73" s="7">
        <f>DATA!AN74</f>
        <v>3.3333333333333335</v>
      </c>
      <c r="Z73" s="7">
        <f>DATA!AR74</f>
        <v>3.5495000000000001</v>
      </c>
      <c r="AA73" s="7">
        <f>DATA!AS74</f>
        <v>111.58666666666666</v>
      </c>
      <c r="AB73" s="7">
        <f t="shared" si="10"/>
        <v>-0.76181775417675657</v>
      </c>
      <c r="AC73" s="7">
        <f t="shared" si="11"/>
        <v>122.00793812195109</v>
      </c>
      <c r="AD73" s="7">
        <f t="shared" si="12"/>
        <v>-0.63606487996080052</v>
      </c>
      <c r="AE73" s="9">
        <f>DATA!CK74</f>
        <v>158.33930000000001</v>
      </c>
      <c r="AF73" s="9">
        <f>DATA!CL74</f>
        <v>135.11216999999999</v>
      </c>
      <c r="AG73" s="9">
        <f>DATA!CM74</f>
        <v>95.911000000000001</v>
      </c>
      <c r="AH73" s="9">
        <f>DATA!CO74</f>
        <v>87.950999999999993</v>
      </c>
      <c r="AI73" s="7">
        <f>DATA!CN74</f>
        <v>0.51</v>
      </c>
      <c r="AJ73" s="9">
        <f>DATA!CP74</f>
        <v>119.744572964043</v>
      </c>
      <c r="AK73" s="9">
        <f>DATA!CR74</f>
        <v>55.03</v>
      </c>
      <c r="AL73" s="5">
        <f>DATA!BZ74</f>
        <v>1424427.8352116868</v>
      </c>
      <c r="AM73" s="5">
        <f>DATA!CB74</f>
        <v>761781.4795756503</v>
      </c>
      <c r="AN73" s="5">
        <f>DATA!CC74</f>
        <v>173825.54061205077</v>
      </c>
      <c r="AO73" s="5">
        <f>DATA!CD74</f>
        <v>587955.93896359962</v>
      </c>
      <c r="AP73" s="5">
        <f>DATA!CA74</f>
        <v>67702.378316362796</v>
      </c>
      <c r="AQ73" s="5">
        <f>DATA!CE74</f>
        <v>594943.97731967352</v>
      </c>
      <c r="AR73" s="5">
        <f>DATA!CF74</f>
        <v>122087.03532864444</v>
      </c>
      <c r="AS73" s="5">
        <f>DATA!CG74</f>
        <v>56325.895814509116</v>
      </c>
      <c r="AT73" s="5">
        <f>DATA!CH74</f>
        <v>1063580.0130795636</v>
      </c>
      <c r="AU73" s="5">
        <f>DATA!CI74</f>
        <v>182434.89098896965</v>
      </c>
      <c r="AV73" s="7">
        <f>DATA!AQ74</f>
        <v>2.6166666666666667</v>
      </c>
    </row>
    <row r="74" spans="1:48">
      <c r="A74" s="38" t="s">
        <v>285</v>
      </c>
      <c r="B74" s="5">
        <f>DATA!O75</f>
        <v>197572</v>
      </c>
      <c r="C74" s="5">
        <f>DATA!I75</f>
        <v>102623</v>
      </c>
      <c r="D74" s="5">
        <f>DATA!J75</f>
        <v>21162</v>
      </c>
      <c r="E74" s="5">
        <f>DATA!K75</f>
        <v>42802.664016562427</v>
      </c>
      <c r="F74" s="5">
        <f>DATA!M75</f>
        <v>154689.90614990509</v>
      </c>
      <c r="G74" s="5">
        <f>DATA!N75</f>
        <v>111591.77258501323</v>
      </c>
      <c r="H74" s="5">
        <f>DATA!W75</f>
        <v>5154.8072819049148</v>
      </c>
      <c r="I74" s="5">
        <f>DATA!X75</f>
        <v>6204.0312481569799</v>
      </c>
      <c r="J74" s="5">
        <f>DATA!BI75</f>
        <v>26250.852643299557</v>
      </c>
      <c r="K74" s="5">
        <f>DATA!BJ75</f>
        <v>9314.7463826194416</v>
      </c>
      <c r="L74" s="5">
        <f>DATA!BG75</f>
        <v>8838.4688561211497</v>
      </c>
      <c r="M74" s="5">
        <f>DATA!BH75</f>
        <v>4105.6024121287992</v>
      </c>
      <c r="N74" s="5">
        <f t="shared" si="8"/>
        <v>40911.879689764901</v>
      </c>
      <c r="O74" s="5">
        <f t="shared" si="9"/>
        <v>28687.004025898026</v>
      </c>
      <c r="P74" s="5">
        <f>DATA!BD75</f>
        <v>20852.259801324355</v>
      </c>
      <c r="Q74" s="5">
        <f>DATA!BE75</f>
        <v>7834.7442245736702</v>
      </c>
      <c r="R74" s="5">
        <f>DATA!BF75</f>
        <v>12224.875663866871</v>
      </c>
      <c r="S74" s="9">
        <v>98.154093068697946</v>
      </c>
      <c r="T74" s="9">
        <f>DATA!AG75</f>
        <v>98.099886707367403</v>
      </c>
      <c r="U74" s="9">
        <f>DATA!AH75</f>
        <v>98.370918514020076</v>
      </c>
      <c r="V74" s="9">
        <f>DATA!AD75</f>
        <v>98.1</v>
      </c>
      <c r="W74" s="9">
        <f>DATA!S75</f>
        <v>87.82319777661067</v>
      </c>
      <c r="X74" s="9">
        <f>DATA!T75</f>
        <v>90.27317332097455</v>
      </c>
      <c r="Y74" s="7">
        <f>DATA!AN75</f>
        <v>2.1666666666666665</v>
      </c>
      <c r="Z74" s="7">
        <f>DATA!AR75</f>
        <v>3.6273</v>
      </c>
      <c r="AA74" s="7">
        <f>DATA!AS75</f>
        <v>110.64333333333333</v>
      </c>
      <c r="AB74" s="7">
        <f t="shared" si="10"/>
        <v>-0.84897538522676375</v>
      </c>
      <c r="AC74" s="7">
        <f t="shared" si="11"/>
        <v>121.1287323873688</v>
      </c>
      <c r="AD74" s="7">
        <f t="shared" si="12"/>
        <v>-0.72322251101081669</v>
      </c>
      <c r="AE74" s="9">
        <f>DATA!CK75</f>
        <v>138.1909</v>
      </c>
      <c r="AF74" s="9">
        <f>DATA!CL75</f>
        <v>132.67641</v>
      </c>
      <c r="AG74" s="9">
        <f>DATA!CM75</f>
        <v>92.674999999999997</v>
      </c>
      <c r="AH74" s="9">
        <f>DATA!CO75</f>
        <v>87.95</v>
      </c>
      <c r="AI74" s="7">
        <f>DATA!CN75</f>
        <v>0.18</v>
      </c>
      <c r="AJ74" s="9">
        <f>DATA!CP75</f>
        <v>103.70681306037601</v>
      </c>
      <c r="AK74" s="9">
        <f>DATA!CR75</f>
        <v>44.52</v>
      </c>
      <c r="AL74" s="5">
        <f>DATA!BZ75</f>
        <v>1486907.8449169607</v>
      </c>
      <c r="AM74" s="5">
        <f>DATA!CB75</f>
        <v>804916.35483672225</v>
      </c>
      <c r="AN74" s="5">
        <f>DATA!CC75</f>
        <v>182952.74954924395</v>
      </c>
      <c r="AO74" s="5">
        <f>DATA!CD75</f>
        <v>621963.60528747842</v>
      </c>
      <c r="AP74" s="5">
        <f>DATA!CA75</f>
        <v>77551.425045443786</v>
      </c>
      <c r="AQ74" s="5">
        <f>DATA!CE75</f>
        <v>604440.06503479462</v>
      </c>
      <c r="AR74" s="5">
        <f>DATA!CF75</f>
        <v>130853.46486357626</v>
      </c>
      <c r="AS74" s="5">
        <f>DATA!CG75</f>
        <v>52031.565565359007</v>
      </c>
      <c r="AT74" s="5">
        <f>DATA!CH75</f>
        <v>1124847.1227972903</v>
      </c>
      <c r="AU74" s="5">
        <f>DATA!CI75</f>
        <v>179175.69169073523</v>
      </c>
      <c r="AV74" s="7">
        <f>DATA!AQ75</f>
        <v>3.3066666666666671</v>
      </c>
    </row>
    <row r="75" spans="1:48">
      <c r="A75" s="38" t="s">
        <v>286</v>
      </c>
      <c r="B75" s="5">
        <f>DATA!O76</f>
        <v>205150</v>
      </c>
      <c r="C75" s="5">
        <f>DATA!I76</f>
        <v>101126</v>
      </c>
      <c r="D75" s="5">
        <f>DATA!J76</f>
        <v>23117</v>
      </c>
      <c r="E75" s="5">
        <f>DATA!K76</f>
        <v>46675.174955629969</v>
      </c>
      <c r="F75" s="5">
        <f>DATA!M76</f>
        <v>161646.84168245888</v>
      </c>
      <c r="G75" s="5">
        <f>DATA!N76</f>
        <v>127188.0823822821</v>
      </c>
      <c r="H75" s="5">
        <f>DATA!W76</f>
        <v>5393.3627810764274</v>
      </c>
      <c r="I75" s="5">
        <f>DATA!X76</f>
        <v>6407.8705535542904</v>
      </c>
      <c r="J75" s="5">
        <f>DATA!BI76</f>
        <v>34635.429416122002</v>
      </c>
      <c r="K75" s="5">
        <f>DATA!BJ76</f>
        <v>13962.309898009238</v>
      </c>
      <c r="L75" s="5">
        <f>DATA!BG76</f>
        <v>7241.088686451134</v>
      </c>
      <c r="M75" s="5">
        <f>DATA!BH76</f>
        <v>3651.8405734074436</v>
      </c>
      <c r="N75" s="5">
        <f t="shared" si="8"/>
        <v>45548.484007915693</v>
      </c>
      <c r="O75" s="5">
        <f t="shared" si="9"/>
        <v>35916.838193421609</v>
      </c>
      <c r="P75" s="5">
        <f>DATA!BD76</f>
        <v>712.40968532065324</v>
      </c>
      <c r="Q75" s="5">
        <f>DATA!BE76</f>
        <v>35204.428508100958</v>
      </c>
      <c r="R75" s="5">
        <f>DATA!BF76</f>
        <v>9631.6458144940862</v>
      </c>
      <c r="S75" s="9">
        <v>98.020813295536456</v>
      </c>
      <c r="T75" s="9">
        <f>DATA!AG76</f>
        <v>98.413067990661006</v>
      </c>
      <c r="U75" s="9">
        <f>DATA!AH76</f>
        <v>96.451794515038216</v>
      </c>
      <c r="V75" s="9">
        <f>DATA!AD76</f>
        <v>97.9</v>
      </c>
      <c r="W75" s="9">
        <f>DATA!S76</f>
        <v>91.018720313276319</v>
      </c>
      <c r="X75" s="9">
        <f>DATA!T76</f>
        <v>89.469751168042507</v>
      </c>
      <c r="Y75" s="7">
        <f>DATA!AN76</f>
        <v>2</v>
      </c>
      <c r="Z75" s="7">
        <f>DATA!AR76</f>
        <v>3.5484</v>
      </c>
      <c r="AA75" s="7">
        <f>DATA!AS76</f>
        <v>110.62</v>
      </c>
      <c r="AB75" s="7">
        <f t="shared" si="10"/>
        <v>-2.1091007776398173E-2</v>
      </c>
      <c r="AC75" s="7">
        <f t="shared" si="11"/>
        <v>121.25557434548172</v>
      </c>
      <c r="AD75" s="7">
        <f t="shared" si="12"/>
        <v>0.10466186643954904</v>
      </c>
      <c r="AE75" s="9">
        <f>DATA!CK76</f>
        <v>140.70291</v>
      </c>
      <c r="AF75" s="9">
        <f>DATA!CL76</f>
        <v>134.54471000000001</v>
      </c>
      <c r="AG75" s="9">
        <f>DATA!CM76</f>
        <v>92.637</v>
      </c>
      <c r="AH75" s="9">
        <f>DATA!CO76</f>
        <v>88.293999999999997</v>
      </c>
      <c r="AI75" s="7">
        <f>DATA!CN76</f>
        <v>0.18</v>
      </c>
      <c r="AJ75" s="9">
        <f>DATA!CP76</f>
        <v>113.603472798845</v>
      </c>
      <c r="AK75" s="9">
        <f>DATA!CR76</f>
        <v>58.88</v>
      </c>
      <c r="AL75" s="5">
        <f>DATA!BZ76</f>
        <v>1519429.7163283888</v>
      </c>
      <c r="AM75" s="5">
        <f>DATA!CB76</f>
        <v>826438.30327622069</v>
      </c>
      <c r="AN75" s="5">
        <f>DATA!CC76</f>
        <v>189221.45637995881</v>
      </c>
      <c r="AO75" s="5">
        <f>DATA!CD76</f>
        <v>637216.84689626202</v>
      </c>
      <c r="AP75" s="5">
        <f>DATA!CA76</f>
        <v>92471.473825471185</v>
      </c>
      <c r="AQ75" s="5">
        <f>DATA!CE76</f>
        <v>600519.93922669685</v>
      </c>
      <c r="AR75" s="5">
        <f>DATA!CF76</f>
        <v>142330.96470521908</v>
      </c>
      <c r="AS75" s="5">
        <f>DATA!CG76</f>
        <v>54600.217540269157</v>
      </c>
      <c r="AT75" s="5">
        <f>DATA!CH76</f>
        <v>1153917.1111741622</v>
      </c>
      <c r="AU75" s="5">
        <f>DATA!CI76</f>
        <v>168581.42290873828</v>
      </c>
      <c r="AV75" s="7">
        <f>DATA!AQ76</f>
        <v>3.0566666666666675</v>
      </c>
    </row>
    <row r="76" spans="1:48">
      <c r="A76" s="38" t="s">
        <v>287</v>
      </c>
      <c r="B76" s="5">
        <f>DATA!O77</f>
        <v>218441</v>
      </c>
      <c r="C76" s="5">
        <f>DATA!I77</f>
        <v>109250</v>
      </c>
      <c r="D76" s="5">
        <f>DATA!J77</f>
        <v>27131</v>
      </c>
      <c r="E76" s="5">
        <f>DATA!K77</f>
        <v>45871.484112659818</v>
      </c>
      <c r="F76" s="5">
        <f>DATA!M77</f>
        <v>176961.5400359153</v>
      </c>
      <c r="G76" s="5">
        <f>DATA!N77</f>
        <v>144416.03261757048</v>
      </c>
      <c r="H76" s="5">
        <f>DATA!W77</f>
        <v>5721.9227572969394</v>
      </c>
      <c r="I76" s="5">
        <f>DATA!X77</f>
        <v>6738.6933121922002</v>
      </c>
      <c r="J76" s="5">
        <f>DATA!BI77</f>
        <v>30418.155433082506</v>
      </c>
      <c r="K76" s="5">
        <f>DATA!BJ77</f>
        <v>13111.372296429576</v>
      </c>
      <c r="L76" s="5">
        <f>DATA!BG77</f>
        <v>7970.7533165238274</v>
      </c>
      <c r="M76" s="5">
        <f>DATA!BH77</f>
        <v>4097.1322814881414</v>
      </c>
      <c r="N76" s="5">
        <f t="shared" si="8"/>
        <v>46700.470975641947</v>
      </c>
      <c r="O76" s="5">
        <f t="shared" si="9"/>
        <v>30555.529057448184</v>
      </c>
      <c r="P76" s="5">
        <f>DATA!BD77</f>
        <v>12468.670288945808</v>
      </c>
      <c r="Q76" s="5">
        <f>DATA!BE77</f>
        <v>18086.858768502374</v>
      </c>
      <c r="R76" s="5">
        <f>DATA!BF77</f>
        <v>16144.941918193763</v>
      </c>
      <c r="S76" s="9">
        <v>98.304848499876883</v>
      </c>
      <c r="T76" s="9">
        <f>DATA!AG77</f>
        <v>98.738069372968198</v>
      </c>
      <c r="U76" s="9">
        <f>DATA!AH77</f>
        <v>96.571965007511622</v>
      </c>
      <c r="V76" s="9">
        <f>DATA!AD77</f>
        <v>98.118518518518513</v>
      </c>
      <c r="W76" s="9">
        <f>DATA!S77</f>
        <v>92.56848732727461</v>
      </c>
      <c r="X76" s="9">
        <f>DATA!T77</f>
        <v>89.669605127740297</v>
      </c>
      <c r="Y76" s="7">
        <f>DATA!AN77</f>
        <v>2</v>
      </c>
      <c r="Z76" s="7">
        <f>DATA!AR77</f>
        <v>3.5175000000000001</v>
      </c>
      <c r="AA76" s="7">
        <f>DATA!AS77</f>
        <v>108.71666666666665</v>
      </c>
      <c r="AB76" s="7">
        <f t="shared" si="10"/>
        <v>-1.7355794992536828</v>
      </c>
      <c r="AC76" s="7">
        <f t="shared" si="11"/>
        <v>119.31919779611061</v>
      </c>
      <c r="AD76" s="7">
        <f t="shared" si="12"/>
        <v>-1.6098266250377458</v>
      </c>
      <c r="AE76" s="9">
        <f>DATA!CK77</f>
        <v>143.27933999999999</v>
      </c>
      <c r="AF76" s="9">
        <f>DATA!CL77</f>
        <v>136.53895</v>
      </c>
      <c r="AG76" s="9">
        <f>DATA!CM77</f>
        <v>93.66</v>
      </c>
      <c r="AH76" s="9">
        <f>DATA!CO77</f>
        <v>88.606999999999999</v>
      </c>
      <c r="AI76" s="7">
        <f>DATA!CN77</f>
        <v>0.15</v>
      </c>
      <c r="AJ76" s="9">
        <f>DATA!CP77</f>
        <v>121.684929057771</v>
      </c>
      <c r="AK76" s="9">
        <f>DATA!CR77</f>
        <v>68.14</v>
      </c>
      <c r="AL76" s="5">
        <f>DATA!BZ77</f>
        <v>1526121.3323341608</v>
      </c>
      <c r="AM76" s="5">
        <f>DATA!CB77</f>
        <v>841857.86803750088</v>
      </c>
      <c r="AN76" s="5">
        <f>DATA!CC77</f>
        <v>191820.39786915202</v>
      </c>
      <c r="AO76" s="5">
        <f>DATA!CD77</f>
        <v>650037.47016834887</v>
      </c>
      <c r="AP76" s="5">
        <f>DATA!CA77</f>
        <v>104215.71325585901</v>
      </c>
      <c r="AQ76" s="5">
        <f>DATA!CE77</f>
        <v>580047.75104080106</v>
      </c>
      <c r="AR76" s="5">
        <f>DATA!CF77</f>
        <v>144951.90802173887</v>
      </c>
      <c r="AS76" s="5">
        <f>DATA!CG77</f>
        <v>47150.624071376937</v>
      </c>
      <c r="AT76" s="5">
        <f>DATA!CH77</f>
        <v>1165433.7128053189</v>
      </c>
      <c r="AU76" s="5">
        <f>DATA!CI77</f>
        <v>168585.08743572613</v>
      </c>
      <c r="AV76" s="7">
        <f>DATA!AQ77</f>
        <v>2.9233333333333329</v>
      </c>
    </row>
    <row r="77" spans="1:48">
      <c r="A77" s="38" t="s">
        <v>288</v>
      </c>
      <c r="B77" s="5">
        <f>DATA!O78</f>
        <v>224697</v>
      </c>
      <c r="C77" s="5">
        <f>DATA!I78</f>
        <v>109074</v>
      </c>
      <c r="D77" s="5">
        <f>DATA!J78</f>
        <v>35922</v>
      </c>
      <c r="E77" s="5">
        <f>DATA!K78</f>
        <v>47886.311105862595</v>
      </c>
      <c r="F77" s="5">
        <f>DATA!M78</f>
        <v>187145.95509470819</v>
      </c>
      <c r="G77" s="5">
        <f>DATA!N78</f>
        <v>156828.58729524151</v>
      </c>
      <c r="H77" s="5">
        <f>DATA!W78</f>
        <v>5809.9872442069827</v>
      </c>
      <c r="I77" s="5">
        <f>DATA!X78</f>
        <v>6845.3518661534499</v>
      </c>
      <c r="J77" s="5">
        <f>DATA!BI78</f>
        <v>36027.713233485156</v>
      </c>
      <c r="K77" s="5">
        <f>DATA!BJ78</f>
        <v>18994.781895642998</v>
      </c>
      <c r="L77" s="5">
        <f>DATA!BG78</f>
        <v>10449.314911331085</v>
      </c>
      <c r="M77" s="5">
        <f>DATA!BH78</f>
        <v>4265.2205669854748</v>
      </c>
      <c r="N77" s="5">
        <f t="shared" si="8"/>
        <v>46754.026809568015</v>
      </c>
      <c r="O77" s="5">
        <f t="shared" si="9"/>
        <v>25913.990918971242</v>
      </c>
      <c r="P77" s="5">
        <f>DATA!BD78</f>
        <v>-2470.9143919979447</v>
      </c>
      <c r="Q77" s="5">
        <f>DATA!BE78</f>
        <v>28384.905310969185</v>
      </c>
      <c r="R77" s="5">
        <f>DATA!BF78</f>
        <v>20840.035890596773</v>
      </c>
      <c r="S77" s="9">
        <v>98.837773711696002</v>
      </c>
      <c r="T77" s="9">
        <f>DATA!AG78</f>
        <v>99.008498133862403</v>
      </c>
      <c r="U77" s="9">
        <f>DATA!AH78</f>
        <v>98.154876023030369</v>
      </c>
      <c r="V77" s="9">
        <f>DATA!AD78</f>
        <v>98.555555555555557</v>
      </c>
      <c r="W77" s="9">
        <f>DATA!S78</f>
        <v>95.506766400434969</v>
      </c>
      <c r="X77" s="9">
        <f>DATA!T78</f>
        <v>90.594562888376529</v>
      </c>
      <c r="Y77" s="7">
        <f>DATA!AN78</f>
        <v>2</v>
      </c>
      <c r="Z77" s="7">
        <f>DATA!AR78</f>
        <v>3.4005000000000001</v>
      </c>
      <c r="AA77" s="7">
        <f>DATA!AS78</f>
        <v>109.79333333333334</v>
      </c>
      <c r="AB77" s="7">
        <f t="shared" si="10"/>
        <v>0.98547012039574311</v>
      </c>
      <c r="AC77" s="7">
        <f t="shared" si="11"/>
        <v>120.65249438838957</v>
      </c>
      <c r="AD77" s="7">
        <f t="shared" si="12"/>
        <v>1.1112229946116861</v>
      </c>
      <c r="AE77" s="9">
        <f>DATA!CK78</f>
        <v>146.15058999999999</v>
      </c>
      <c r="AF77" s="9">
        <f>DATA!CL78</f>
        <v>138.30292</v>
      </c>
      <c r="AG77" s="9">
        <f>DATA!CM78</f>
        <v>94.825999999999993</v>
      </c>
      <c r="AH77" s="9">
        <f>DATA!CO78</f>
        <v>89.159000000000006</v>
      </c>
      <c r="AI77" s="7">
        <f>DATA!CN78</f>
        <v>0.12</v>
      </c>
      <c r="AJ77" s="9">
        <f>DATA!CP78</f>
        <v>133.93014126287699</v>
      </c>
      <c r="AK77" s="9">
        <f>DATA!CR78</f>
        <v>74.569999999999993</v>
      </c>
      <c r="AL77" s="5">
        <f>DATA!BZ78</f>
        <v>1527579.8061819556</v>
      </c>
      <c r="AM77" s="5">
        <f>DATA!CB78</f>
        <v>830666.42821168457</v>
      </c>
      <c r="AN77" s="5">
        <f>DATA!CC78</f>
        <v>189169.08337659613</v>
      </c>
      <c r="AO77" s="5">
        <f>DATA!CD78</f>
        <v>641497.34483508836</v>
      </c>
      <c r="AP77" s="5">
        <f>DATA!CA78</f>
        <v>100453.58650738219</v>
      </c>
      <c r="AQ77" s="5">
        <f>DATA!CE78</f>
        <v>596459.79146288882</v>
      </c>
      <c r="AR77" s="5">
        <f>DATA!CF78</f>
        <v>144874.1015663273</v>
      </c>
      <c r="AS77" s="5">
        <f>DATA!CG78</f>
        <v>46002.782323394342</v>
      </c>
      <c r="AT77" s="5">
        <f>DATA!CH78</f>
        <v>1166858.404117177</v>
      </c>
      <c r="AU77" s="5">
        <f>DATA!CI78</f>
        <v>169844.5181750569</v>
      </c>
      <c r="AV77" s="7">
        <f>DATA!AQ78</f>
        <v>2.8833333333333337</v>
      </c>
    </row>
    <row r="78" spans="1:48">
      <c r="A78" s="38" t="s">
        <v>289</v>
      </c>
      <c r="B78" s="5">
        <f>DATA!O79</f>
        <v>217894</v>
      </c>
      <c r="C78" s="5">
        <f>DATA!I79</f>
        <v>108293</v>
      </c>
      <c r="D78" s="5">
        <f>DATA!J79</f>
        <v>23262</v>
      </c>
      <c r="E78" s="5">
        <f>DATA!K79</f>
        <v>45987.172841699969</v>
      </c>
      <c r="F78" s="5">
        <f>DATA!M79</f>
        <v>187181.3818856437</v>
      </c>
      <c r="G78" s="5">
        <f>DATA!N79</f>
        <v>143016.35966692693</v>
      </c>
      <c r="H78" s="5">
        <f>DATA!W79</f>
        <v>6024.5863439174072</v>
      </c>
      <c r="I78" s="5">
        <f>DATA!X79</f>
        <v>7026.9284428847996</v>
      </c>
      <c r="J78" s="5">
        <f>DATA!BI79</f>
        <v>24640.3457240758</v>
      </c>
      <c r="K78" s="5">
        <f>DATA!BJ79</f>
        <v>7665.0674494895793</v>
      </c>
      <c r="L78" s="5">
        <f>DATA!BG79</f>
        <v>6608.8926838743237</v>
      </c>
      <c r="M78" s="5">
        <f>DATA!BH79</f>
        <v>3601.9588143278056</v>
      </c>
      <c r="N78" s="5">
        <f t="shared" si="8"/>
        <v>31391.554767252961</v>
      </c>
      <c r="O78" s="5">
        <f t="shared" si="9"/>
        <v>23732.107336587851</v>
      </c>
      <c r="P78" s="5">
        <f>DATA!BD79</f>
        <v>14170.255577318565</v>
      </c>
      <c r="Q78" s="5">
        <f>DATA!BE79</f>
        <v>9561.851759269286</v>
      </c>
      <c r="R78" s="5">
        <f>DATA!BF79</f>
        <v>7659.4474306651109</v>
      </c>
      <c r="S78" s="9">
        <v>99.398875088835254</v>
      </c>
      <c r="T78" s="9">
        <f>DATA!AG79</f>
        <v>99.613801337153802</v>
      </c>
      <c r="U78" s="9">
        <f>DATA!AH79</f>
        <v>98.539170095561062</v>
      </c>
      <c r="V78" s="9">
        <f>DATA!AD79</f>
        <v>98.912962962962965</v>
      </c>
      <c r="W78" s="9">
        <f>DATA!S79</f>
        <v>93.769571272435158</v>
      </c>
      <c r="X78" s="9">
        <f>DATA!T79</f>
        <v>92.336433372776156</v>
      </c>
      <c r="Y78" s="7">
        <f>DATA!AN79</f>
        <v>2.0833333333333335</v>
      </c>
      <c r="Z78" s="7">
        <f>DATA!AR79</f>
        <v>3.3664999999999998</v>
      </c>
      <c r="AA78" s="7">
        <f>DATA!AS79</f>
        <v>111.83333333333333</v>
      </c>
      <c r="AB78" s="7">
        <f t="shared" si="10"/>
        <v>1.8409856965674012</v>
      </c>
      <c r="AC78" s="7">
        <f t="shared" si="11"/>
        <v>123.04890182188009</v>
      </c>
      <c r="AD78" s="7">
        <f t="shared" si="12"/>
        <v>1.9667385707833458</v>
      </c>
      <c r="AE78" s="9">
        <f>DATA!CK79</f>
        <v>155.14805999999999</v>
      </c>
      <c r="AF78" s="9">
        <f>DATA!CL79</f>
        <v>139.96777</v>
      </c>
      <c r="AG78" s="9">
        <f>DATA!CM79</f>
        <v>95.805999999999997</v>
      </c>
      <c r="AH78" s="9">
        <f>DATA!CO79</f>
        <v>89.463999999999999</v>
      </c>
      <c r="AI78" s="7">
        <f>DATA!CN79</f>
        <v>0.13</v>
      </c>
      <c r="AJ78" s="9">
        <f>DATA!CP79</f>
        <v>142.67821213089599</v>
      </c>
      <c r="AK78" s="9">
        <f>DATA!CR79</f>
        <v>76.42</v>
      </c>
      <c r="AL78" s="5">
        <f>DATA!BZ79</f>
        <v>1536439.5803652455</v>
      </c>
      <c r="AM78" s="5">
        <f>DATA!CB79</f>
        <v>849185.46759487386</v>
      </c>
      <c r="AN78" s="5">
        <f>DATA!CC79</f>
        <v>192501.67459596024</v>
      </c>
      <c r="AO78" s="5">
        <f>DATA!CD79</f>
        <v>656683.79299891344</v>
      </c>
      <c r="AP78" s="5">
        <f>DATA!CA79</f>
        <v>94085.470923898421</v>
      </c>
      <c r="AQ78" s="5">
        <f>DATA!CE79</f>
        <v>593168.64184647333</v>
      </c>
      <c r="AR78" s="5">
        <f>DATA!CF79</f>
        <v>146392.05942783941</v>
      </c>
      <c r="AS78" s="5">
        <f>DATA!CG79</f>
        <v>41132.412059786206</v>
      </c>
      <c r="AT78" s="5">
        <f>DATA!CH79</f>
        <v>1167599.3086589116</v>
      </c>
      <c r="AU78" s="5">
        <f>DATA!CI79</f>
        <v>181315.80021870826</v>
      </c>
      <c r="AV78" s="7">
        <f>DATA!AQ79</f>
        <v>2.8033333333333332</v>
      </c>
    </row>
    <row r="79" spans="1:48">
      <c r="A79" s="38" t="s">
        <v>290</v>
      </c>
      <c r="B79" s="5">
        <f>DATA!O80</f>
        <v>224379</v>
      </c>
      <c r="C79" s="5">
        <f>DATA!I80</f>
        <v>109455</v>
      </c>
      <c r="D79" s="5">
        <f>DATA!J80</f>
        <v>25535</v>
      </c>
      <c r="E79" s="5">
        <f>DATA!K80</f>
        <v>52956.451451950888</v>
      </c>
      <c r="F79" s="5">
        <f>DATA!M80</f>
        <v>186628.06237775253</v>
      </c>
      <c r="G79" s="5">
        <f>DATA!N80</f>
        <v>156599.00615828467</v>
      </c>
      <c r="H79" s="5">
        <f>DATA!W80</f>
        <v>5915.3522826717608</v>
      </c>
      <c r="I79" s="5">
        <f>DATA!X80</f>
        <v>7067.99831260068</v>
      </c>
      <c r="J79" s="5">
        <f>DATA!BI80</f>
        <v>28597.094039825333</v>
      </c>
      <c r="K79" s="5">
        <f>DATA!BJ80</f>
        <v>13300.932033614023</v>
      </c>
      <c r="L79" s="5">
        <f>DATA!BG80</f>
        <v>9005.7936902411348</v>
      </c>
      <c r="M79" s="5">
        <f>DATA!BH80</f>
        <v>3445.3981969600081</v>
      </c>
      <c r="N79" s="5">
        <f t="shared" si="8"/>
        <v>46486.813620344132</v>
      </c>
      <c r="O79" s="5">
        <f t="shared" si="9"/>
        <v>30066.001271699271</v>
      </c>
      <c r="P79" s="5">
        <f>DATA!BD80</f>
        <v>10825.458705866835</v>
      </c>
      <c r="Q79" s="5">
        <f>DATA!BE80</f>
        <v>19240.542565832438</v>
      </c>
      <c r="R79" s="5">
        <f>DATA!BF80</f>
        <v>16420.81234864486</v>
      </c>
      <c r="S79" s="9">
        <v>99.589145600303695</v>
      </c>
      <c r="T79" s="9">
        <f>DATA!AG80</f>
        <v>99.830671423848401</v>
      </c>
      <c r="U79" s="9">
        <f>DATA!AH80</f>
        <v>98.623042306124873</v>
      </c>
      <c r="V79" s="9">
        <f>DATA!AD80</f>
        <v>98.91</v>
      </c>
      <c r="W79" s="9">
        <f>DATA!S80</f>
        <v>93.614896363078444</v>
      </c>
      <c r="X79" s="9">
        <f>DATA!T80</f>
        <v>93.334760736998788</v>
      </c>
      <c r="Y79" s="7">
        <f>DATA!AN80</f>
        <v>2.4166666666666665</v>
      </c>
      <c r="Z79" s="7">
        <f>DATA!AR80</f>
        <v>3.2391999999999999</v>
      </c>
      <c r="AA79" s="7">
        <f>DATA!AS80</f>
        <v>118.00333333333333</v>
      </c>
      <c r="AB79" s="7">
        <f t="shared" si="10"/>
        <v>5.370320491062472</v>
      </c>
      <c r="AC79" s="7">
        <f t="shared" si="11"/>
        <v>130.00105759914553</v>
      </c>
      <c r="AD79" s="7">
        <f t="shared" si="12"/>
        <v>5.4960733652784244</v>
      </c>
      <c r="AE79" s="9">
        <f>DATA!CK80</f>
        <v>157.93612999999999</v>
      </c>
      <c r="AF79" s="9">
        <f>DATA!CL80</f>
        <v>141.92336</v>
      </c>
      <c r="AG79" s="9">
        <f>DATA!CM80</f>
        <v>96.932000000000002</v>
      </c>
      <c r="AH79" s="9">
        <f>DATA!CO80</f>
        <v>89.704999999999998</v>
      </c>
      <c r="AI79" s="7">
        <f>DATA!CN80</f>
        <v>0.19</v>
      </c>
      <c r="AJ79" s="9">
        <f>DATA!CP80</f>
        <v>143.680509772297</v>
      </c>
      <c r="AK79" s="9">
        <f>DATA!CR80</f>
        <v>78.489999999999995</v>
      </c>
      <c r="AL79" s="5">
        <f>DATA!BZ80</f>
        <v>1590590.1064790222</v>
      </c>
      <c r="AM79" s="5">
        <f>DATA!CB80</f>
        <v>892736.1859391738</v>
      </c>
      <c r="AN79" s="5">
        <f>DATA!CC80</f>
        <v>201192.20930676672</v>
      </c>
      <c r="AO79" s="5">
        <f>DATA!CD80</f>
        <v>691543.97663240717</v>
      </c>
      <c r="AP79" s="5">
        <f>DATA!CA80</f>
        <v>91583.142844911505</v>
      </c>
      <c r="AQ79" s="5">
        <f>DATA!CE80</f>
        <v>606270.77769493673</v>
      </c>
      <c r="AR79" s="5">
        <f>DATA!CF80</f>
        <v>153123.42123745522</v>
      </c>
      <c r="AS79" s="5">
        <f>DATA!CG80</f>
        <v>42117.565483563187</v>
      </c>
      <c r="AT79" s="5">
        <f>DATA!CH80</f>
        <v>1200434.9652378401</v>
      </c>
      <c r="AU79" s="5">
        <f>DATA!CI80</f>
        <v>194914.15452016375</v>
      </c>
      <c r="AV79" s="7">
        <f>DATA!AQ80</f>
        <v>2.5799999999999996</v>
      </c>
    </row>
    <row r="80" spans="1:48">
      <c r="A80" s="38" t="s">
        <v>291</v>
      </c>
      <c r="B80" s="5">
        <f>DATA!O81</f>
        <v>230467</v>
      </c>
      <c r="C80" s="5">
        <f>DATA!I81</f>
        <v>116921</v>
      </c>
      <c r="D80" s="5">
        <f>DATA!J81</f>
        <v>25191</v>
      </c>
      <c r="E80" s="5">
        <f>DATA!K81</f>
        <v>51938.315911190592</v>
      </c>
      <c r="F80" s="5">
        <f>DATA!M81</f>
        <v>190936.14163812224</v>
      </c>
      <c r="G80" s="5">
        <f>DATA!N81</f>
        <v>161325.4507739183</v>
      </c>
      <c r="H80" s="5">
        <f>DATA!W81</f>
        <v>5888.0644488119569</v>
      </c>
      <c r="I80" s="5">
        <f>DATA!X81</f>
        <v>7208.1010723077097</v>
      </c>
      <c r="J80" s="5">
        <f>DATA!BI81</f>
        <v>29401.38173878417</v>
      </c>
      <c r="K80" s="5">
        <f>DATA!BJ81</f>
        <v>13512.00541994203</v>
      </c>
      <c r="L80" s="5">
        <f>DATA!BG81</f>
        <v>7036.3904550961688</v>
      </c>
      <c r="M80" s="5">
        <f>DATA!BH81</f>
        <v>5735.1161685260176</v>
      </c>
      <c r="N80" s="5">
        <f t="shared" si="8"/>
        <v>47153.505996935361</v>
      </c>
      <c r="O80" s="5">
        <f t="shared" si="9"/>
        <v>31437.4455301895</v>
      </c>
      <c r="P80" s="5">
        <f>DATA!BD81</f>
        <v>9656.7459230278964</v>
      </c>
      <c r="Q80" s="5">
        <f>DATA!BE81</f>
        <v>21780.699607161601</v>
      </c>
      <c r="R80" s="5">
        <f>DATA!BF81</f>
        <v>15716.060466745859</v>
      </c>
      <c r="S80" s="9">
        <v>100.20521555386432</v>
      </c>
      <c r="T80" s="9">
        <f>DATA!AG81</f>
        <v>100.13031555359601</v>
      </c>
      <c r="U80" s="9">
        <f>DATA!AH81</f>
        <v>100.50481555493754</v>
      </c>
      <c r="V80" s="9">
        <f>DATA!AD81</f>
        <v>100.51518518518517</v>
      </c>
      <c r="W80" s="9">
        <f>DATA!S81</f>
        <v>93.673050446474576</v>
      </c>
      <c r="X80" s="9">
        <f>DATA!T81</f>
        <v>93.7538638610731</v>
      </c>
      <c r="Y80" s="7">
        <f>DATA!AN81</f>
        <v>2.75</v>
      </c>
      <c r="Z80" s="7">
        <f>DATA!AR81</f>
        <v>3.1528</v>
      </c>
      <c r="AA80" s="7">
        <f>DATA!AS81</f>
        <v>119.06666666666666</v>
      </c>
      <c r="AB80" s="7">
        <f t="shared" si="10"/>
        <v>0.89706876799827273</v>
      </c>
      <c r="AC80" s="7">
        <f t="shared" si="11"/>
        <v>131.33755991720315</v>
      </c>
      <c r="AD80" s="7">
        <f t="shared" si="12"/>
        <v>1.0228216422142131</v>
      </c>
      <c r="AE80" s="9">
        <f>DATA!CK81</f>
        <v>160.31053</v>
      </c>
      <c r="AF80" s="9">
        <f>DATA!CL81</f>
        <v>143.58963</v>
      </c>
      <c r="AG80" s="9">
        <f>DATA!CM81</f>
        <v>97.218000000000004</v>
      </c>
      <c r="AH80" s="9">
        <f>DATA!CO81</f>
        <v>89.843000000000004</v>
      </c>
      <c r="AI80" s="7">
        <f>DATA!CN81</f>
        <v>0.19</v>
      </c>
      <c r="AJ80" s="9">
        <f>DATA!CP81</f>
        <v>141.29561843272799</v>
      </c>
      <c r="AK80" s="9">
        <f>DATA!CR81</f>
        <v>76.819999999999993</v>
      </c>
      <c r="AL80" s="5">
        <f>DATA!BZ81</f>
        <v>1613749.2763424008</v>
      </c>
      <c r="AM80" s="5">
        <f>DATA!CB81</f>
        <v>901152.06701943174</v>
      </c>
      <c r="AN80" s="5">
        <f>DATA!CC81</f>
        <v>203154.28492611265</v>
      </c>
      <c r="AO80" s="5">
        <f>DATA!CD81</f>
        <v>697997.78209331899</v>
      </c>
      <c r="AP80" s="5">
        <f>DATA!CA81</f>
        <v>99320.915382288615</v>
      </c>
      <c r="AQ80" s="5">
        <f>DATA!CE81</f>
        <v>613276.2939406808</v>
      </c>
      <c r="AR80" s="5">
        <f>DATA!CF81</f>
        <v>155736.53554881376</v>
      </c>
      <c r="AS80" s="5">
        <f>DATA!CG81</f>
        <v>41821.302940244132</v>
      </c>
      <c r="AT80" s="5">
        <f>DATA!CH81</f>
        <v>1209488.3658168945</v>
      </c>
      <c r="AU80" s="5">
        <f>DATA!CI81</f>
        <v>206703.07203644869</v>
      </c>
      <c r="AV80" s="7">
        <f>DATA!AQ81</f>
        <v>2.4500000000000002</v>
      </c>
    </row>
    <row r="81" spans="1:48">
      <c r="A81" s="38" t="s">
        <v>292</v>
      </c>
      <c r="B81" s="5">
        <f>DATA!O82</f>
        <v>235890</v>
      </c>
      <c r="C81" s="5">
        <f>DATA!I82</f>
        <v>116364</v>
      </c>
      <c r="D81" s="5">
        <f>DATA!J82</f>
        <v>37035</v>
      </c>
      <c r="E81" s="5">
        <f>DATA!K82</f>
        <v>54098.63081154618</v>
      </c>
      <c r="F81" s="5">
        <f>DATA!M82</f>
        <v>191548.93619745973</v>
      </c>
      <c r="G81" s="5">
        <f>DATA!N82</f>
        <v>163597.75968960521</v>
      </c>
      <c r="H81" s="5">
        <f>DATA!W82</f>
        <v>5940.0194579421686</v>
      </c>
      <c r="I81" s="5">
        <f>DATA!X82</f>
        <v>7252.8186250109102</v>
      </c>
      <c r="J81" s="5">
        <f>DATA!BI82</f>
        <v>27799.879760600801</v>
      </c>
      <c r="K81" s="5">
        <f>DATA!BJ82</f>
        <v>21188.470349881591</v>
      </c>
      <c r="L81" s="5">
        <f>DATA!BG82</f>
        <v>14902.791502688902</v>
      </c>
      <c r="M81" s="5">
        <f>DATA!BH82</f>
        <v>4222.1828790808859</v>
      </c>
      <c r="N81" s="5">
        <f t="shared" si="8"/>
        <v>48756.376782136009</v>
      </c>
      <c r="O81" s="5">
        <f t="shared" si="9"/>
        <v>33937.407217233318</v>
      </c>
      <c r="P81" s="5">
        <f>DATA!BD82</f>
        <v>-1782.4025379485286</v>
      </c>
      <c r="Q81" s="5">
        <f>DATA!BE82</f>
        <v>35719.80975518185</v>
      </c>
      <c r="R81" s="5">
        <f>DATA!BF82</f>
        <v>14818.969564902691</v>
      </c>
      <c r="S81" s="9">
        <v>100.86821091968632</v>
      </c>
      <c r="T81" s="9">
        <f>DATA!AG82</f>
        <v>100.429383862317</v>
      </c>
      <c r="U81" s="9">
        <f>DATA!AH82</f>
        <v>102.62351914916358</v>
      </c>
      <c r="V81" s="9">
        <f>DATA!AD82</f>
        <v>101.72444444444447</v>
      </c>
      <c r="W81" s="9">
        <f>DATA!S82</f>
        <v>96.575215947887145</v>
      </c>
      <c r="X81" s="9">
        <f>DATA!T82</f>
        <v>94.054981678422095</v>
      </c>
      <c r="Y81" s="7">
        <f>DATA!AN82</f>
        <v>2.75</v>
      </c>
      <c r="Z81" s="7">
        <f>DATA!AR82</f>
        <v>3.1137000000000001</v>
      </c>
      <c r="AA81" s="7">
        <f>DATA!AS82</f>
        <v>116.84333333333332</v>
      </c>
      <c r="AB81" s="7">
        <f t="shared" si="10"/>
        <v>-1.8849554179074228</v>
      </c>
      <c r="AC81" s="7">
        <f t="shared" si="11"/>
        <v>129.04727070151938</v>
      </c>
      <c r="AD81" s="7">
        <f t="shared" si="12"/>
        <v>-1.7592025436914676</v>
      </c>
      <c r="AE81" s="9">
        <f>DATA!CK82</f>
        <v>162.79042000000001</v>
      </c>
      <c r="AF81" s="9">
        <f>DATA!CL82</f>
        <v>145.08624</v>
      </c>
      <c r="AG81" s="9">
        <f>DATA!CM82</f>
        <v>99.41</v>
      </c>
      <c r="AH81" s="9">
        <f>DATA!CO82</f>
        <v>90.126999999999995</v>
      </c>
      <c r="AI81" s="7">
        <f>DATA!CN82</f>
        <v>0.19</v>
      </c>
      <c r="AJ81" s="9">
        <f>DATA!CP82</f>
        <v>158.47329005847899</v>
      </c>
      <c r="AK81" s="9">
        <f>DATA!CR82</f>
        <v>86.54</v>
      </c>
      <c r="AL81" s="5">
        <f>DATA!BZ82</f>
        <v>1610579.063264464</v>
      </c>
      <c r="AM81" s="5">
        <f>DATA!CB82</f>
        <v>908845.28260106011</v>
      </c>
      <c r="AN81" s="5">
        <f>DATA!CC82</f>
        <v>201651.67004617408</v>
      </c>
      <c r="AO81" s="5">
        <f>DATA!CD82</f>
        <v>707193.61255488615</v>
      </c>
      <c r="AP81" s="5">
        <f>DATA!CA82</f>
        <v>90669.805736325696</v>
      </c>
      <c r="AQ81" s="5">
        <f>DATA!CE82</f>
        <v>611063.97492707812</v>
      </c>
      <c r="AR81" s="5">
        <f>DATA!CF82</f>
        <v>153690.11109642495</v>
      </c>
      <c r="AS81" s="5">
        <f>DATA!CG82</f>
        <v>40723.763350265028</v>
      </c>
      <c r="AT81" s="5">
        <f>DATA!CH82</f>
        <v>1210892.9042107139</v>
      </c>
      <c r="AU81" s="5">
        <f>DATA!CI82</f>
        <v>205272.28460706002</v>
      </c>
      <c r="AV81" s="7">
        <f>DATA!AQ82</f>
        <v>2.166666666666667</v>
      </c>
    </row>
    <row r="82" spans="1:48">
      <c r="A82" s="38" t="s">
        <v>293</v>
      </c>
      <c r="B82" s="5">
        <f>DATA!O83</f>
        <v>228799</v>
      </c>
      <c r="C82" s="5">
        <f>DATA!I83</f>
        <v>115571</v>
      </c>
      <c r="D82" s="5">
        <f>DATA!J83</f>
        <v>25344</v>
      </c>
      <c r="E82" s="5">
        <f>DATA!K83</f>
        <v>51002.360550866266</v>
      </c>
      <c r="F82" s="5">
        <f>DATA!M83</f>
        <v>190048.47885719733</v>
      </c>
      <c r="G82" s="5">
        <f>DATA!N83</f>
        <v>157259.28401527382</v>
      </c>
      <c r="H82" s="5">
        <f>DATA!W83</f>
        <v>5994.7360750549842</v>
      </c>
      <c r="I82" s="5">
        <f>DATA!X83</f>
        <v>7464.2204327884201</v>
      </c>
      <c r="J82" s="5">
        <f>DATA!BI83</f>
        <v>25484.628990118163</v>
      </c>
      <c r="K82" s="5">
        <f>DATA!BJ83</f>
        <v>6532.3473969033275</v>
      </c>
      <c r="L82" s="5">
        <f>DATA!BG83</f>
        <v>9816.8195303340653</v>
      </c>
      <c r="M82" s="5">
        <f>DATA!BH83</f>
        <v>4643.0689678833105</v>
      </c>
      <c r="N82" s="5">
        <f t="shared" si="8"/>
        <v>41087.794258781658</v>
      </c>
      <c r="O82" s="5">
        <f t="shared" si="9"/>
        <v>33519.01501687814</v>
      </c>
      <c r="P82" s="5">
        <f>DATA!BD83</f>
        <v>13486.53876871021</v>
      </c>
      <c r="Q82" s="5">
        <f>DATA!BE83</f>
        <v>20032.476248167928</v>
      </c>
      <c r="R82" s="5">
        <f>DATA!BF83</f>
        <v>7568.7792419035204</v>
      </c>
      <c r="S82" s="9">
        <v>102.14875191415759</v>
      </c>
      <c r="T82" s="9">
        <f>DATA!AG83</f>
        <v>101.09819554992883</v>
      </c>
      <c r="U82" s="9">
        <f>DATA!AH83</f>
        <v>106.35097737107259</v>
      </c>
      <c r="V82" s="9">
        <f>DATA!AD83</f>
        <v>103.73481481481481</v>
      </c>
      <c r="W82" s="9">
        <f>DATA!S83</f>
        <v>97.237920496349815</v>
      </c>
      <c r="X82" s="9">
        <f>DATA!T83</f>
        <v>94.805997063308126</v>
      </c>
      <c r="Y82" s="7">
        <f>DATA!AN83</f>
        <v>2.75</v>
      </c>
      <c r="Z82" s="7">
        <f>DATA!AR83</f>
        <v>3.0457000000000001</v>
      </c>
      <c r="AA82" s="7">
        <f>DATA!AS83</f>
        <v>118.53000000000002</v>
      </c>
      <c r="AB82" s="7">
        <f t="shared" si="10"/>
        <v>1.4332086936249095</v>
      </c>
      <c r="AC82" s="7">
        <f t="shared" si="11"/>
        <v>131.0748314383888</v>
      </c>
      <c r="AD82" s="7">
        <f t="shared" si="12"/>
        <v>1.5589615678408664</v>
      </c>
      <c r="AE82" s="9">
        <f>DATA!CK83</f>
        <v>167.71686</v>
      </c>
      <c r="AF82" s="9">
        <f>DATA!CL83</f>
        <v>146.79056</v>
      </c>
      <c r="AG82" s="9">
        <f>DATA!CM83</f>
        <v>101.97799999999999</v>
      </c>
      <c r="AH82" s="9">
        <f>DATA!CO83</f>
        <v>90.522999999999996</v>
      </c>
      <c r="AI82" s="7">
        <f>DATA!CN83</f>
        <v>0.15</v>
      </c>
      <c r="AJ82" s="9">
        <f>DATA!CP83</f>
        <v>178.645666258532</v>
      </c>
      <c r="AK82" s="9">
        <f>DATA!CR83</f>
        <v>105.45</v>
      </c>
      <c r="AL82" s="5">
        <f>DATA!BZ83</f>
        <v>1615384.1297328081</v>
      </c>
      <c r="AM82" s="5">
        <f>DATA!CB83</f>
        <v>912383.36449607718</v>
      </c>
      <c r="AN82" s="5">
        <f>DATA!CC83</f>
        <v>200135.21632611568</v>
      </c>
      <c r="AO82" s="5">
        <f>DATA!CD83</f>
        <v>712248.14816996164</v>
      </c>
      <c r="AP82" s="5">
        <f>DATA!CA83</f>
        <v>96607.66733767993</v>
      </c>
      <c r="AQ82" s="5">
        <f>DATA!CE83</f>
        <v>606393.09789905103</v>
      </c>
      <c r="AR82" s="5">
        <f>DATA!CF83</f>
        <v>151395.77301067303</v>
      </c>
      <c r="AS82" s="5">
        <f>DATA!CG83</f>
        <v>49964.227967402738</v>
      </c>
      <c r="AT82" s="5">
        <f>DATA!CH83</f>
        <v>1209724.2436976859</v>
      </c>
      <c r="AU82" s="5">
        <f>DATA!CI83</f>
        <v>204299.88505704646</v>
      </c>
      <c r="AV82" s="7">
        <f>DATA!AQ83</f>
        <v>2.2033333333333331</v>
      </c>
    </row>
    <row r="83" spans="1:48">
      <c r="A83" s="38" t="s">
        <v>294</v>
      </c>
      <c r="B83" s="5">
        <f>DATA!O84</f>
        <v>234771</v>
      </c>
      <c r="C83" s="5">
        <f>DATA!I84</f>
        <v>116267</v>
      </c>
      <c r="D83" s="5">
        <f>DATA!J84</f>
        <v>26569</v>
      </c>
      <c r="E83" s="5">
        <f>DATA!K84</f>
        <v>54563.001696437459</v>
      </c>
      <c r="F83" s="5">
        <f>DATA!M84</f>
        <v>196514.26674243802</v>
      </c>
      <c r="G83" s="5">
        <f>DATA!N84</f>
        <v>163269.92340404785</v>
      </c>
      <c r="H83" s="5">
        <f>DATA!W84</f>
        <v>6097.7074314195097</v>
      </c>
      <c r="I83" s="5">
        <f>DATA!X84</f>
        <v>7429.6029804114096</v>
      </c>
      <c r="J83" s="5">
        <f>DATA!BI84</f>
        <v>28047.706528209848</v>
      </c>
      <c r="K83" s="5">
        <f>DATA!BJ84</f>
        <v>8491.6135320323629</v>
      </c>
      <c r="L83" s="5">
        <f>DATA!BG84</f>
        <v>10292.010525604308</v>
      </c>
      <c r="M83" s="5">
        <f>DATA!BH84</f>
        <v>3514.7450807586551</v>
      </c>
      <c r="N83" s="5">
        <f t="shared" si="8"/>
        <v>51196.556552752627</v>
      </c>
      <c r="O83" s="5">
        <f t="shared" si="9"/>
        <v>35281.453046504816</v>
      </c>
      <c r="P83" s="5">
        <f>DATA!BD84</f>
        <v>14603.52867566987</v>
      </c>
      <c r="Q83" s="5">
        <f>DATA!BE84</f>
        <v>20677.924370834946</v>
      </c>
      <c r="R83" s="5">
        <f>DATA!BF84</f>
        <v>15915.103506247811</v>
      </c>
      <c r="S83" s="9">
        <v>102.90886893189152</v>
      </c>
      <c r="T83" s="9">
        <f>DATA!AG84</f>
        <v>101.81612359474548</v>
      </c>
      <c r="U83" s="9">
        <f>DATA!AH84</f>
        <v>107.27985028047563</v>
      </c>
      <c r="V83" s="9">
        <f>DATA!AD84</f>
        <v>105.02703703703705</v>
      </c>
      <c r="W83" s="9">
        <f>DATA!S84</f>
        <v>97.93316107454342</v>
      </c>
      <c r="X83" s="9">
        <f>DATA!T84</f>
        <v>95.842716270538588</v>
      </c>
      <c r="Y83" s="7">
        <f>DATA!AN84</f>
        <v>2.9166666666666665</v>
      </c>
      <c r="Z83" s="7">
        <f>DATA!AR84</f>
        <v>3.0167000000000002</v>
      </c>
      <c r="AA83" s="7">
        <f>DATA!AS84</f>
        <v>117.08999999999999</v>
      </c>
      <c r="AB83" s="7">
        <f t="shared" si="10"/>
        <v>-1.2223223230776017</v>
      </c>
      <c r="AC83" s="7">
        <f t="shared" si="11"/>
        <v>129.64535679686384</v>
      </c>
      <c r="AD83" s="7">
        <f t="shared" si="12"/>
        <v>-1.0965694488616424</v>
      </c>
      <c r="AE83" s="9">
        <f>DATA!CK84</f>
        <v>169.38937000000001</v>
      </c>
      <c r="AF83" s="9">
        <f>DATA!CL84</f>
        <v>147.97714999999999</v>
      </c>
      <c r="AG83" s="9">
        <f>DATA!CM84</f>
        <v>104.001</v>
      </c>
      <c r="AH83" s="9">
        <f>DATA!CO84</f>
        <v>91.052000000000007</v>
      </c>
      <c r="AI83" s="7">
        <f>DATA!CN84</f>
        <v>0.09</v>
      </c>
      <c r="AJ83" s="9">
        <f>DATA!CP84</f>
        <v>188.700555722243</v>
      </c>
      <c r="AK83" s="9">
        <f>DATA!CR84</f>
        <v>117.01</v>
      </c>
      <c r="AL83" s="5">
        <f>DATA!BZ84</f>
        <v>1685617.8435240868</v>
      </c>
      <c r="AM83" s="5">
        <f>DATA!CB84</f>
        <v>947618.10052896221</v>
      </c>
      <c r="AN83" s="5">
        <f>DATA!CC84</f>
        <v>204554.10457118784</v>
      </c>
      <c r="AO83" s="5">
        <f>DATA!CD84</f>
        <v>743063.99595777434</v>
      </c>
      <c r="AP83" s="5">
        <f>DATA!CA84</f>
        <v>86337.690038317596</v>
      </c>
      <c r="AQ83" s="5">
        <f>DATA!CE84</f>
        <v>651662.05295680696</v>
      </c>
      <c r="AR83" s="5">
        <f>DATA!CF84</f>
        <v>156935.7393593264</v>
      </c>
      <c r="AS83" s="5">
        <f>DATA!CG84</f>
        <v>52676.904501963312</v>
      </c>
      <c r="AT83" s="5">
        <f>DATA!CH84</f>
        <v>1245660.2170633529</v>
      </c>
      <c r="AU83" s="5">
        <f>DATA!CI84</f>
        <v>230344.98259944384</v>
      </c>
      <c r="AV83" s="7">
        <f>DATA!AQ84</f>
        <v>2.0299999999999998</v>
      </c>
    </row>
    <row r="84" spans="1:48">
      <c r="A84" s="38" t="s">
        <v>295</v>
      </c>
      <c r="B84" s="5">
        <f>DATA!O85</f>
        <v>244300</v>
      </c>
      <c r="C84" s="5">
        <f>DATA!I85</f>
        <v>125447</v>
      </c>
      <c r="D84" s="5">
        <f>DATA!J85</f>
        <v>30019</v>
      </c>
      <c r="E84" s="5">
        <f>DATA!K85</f>
        <v>54903.793406797588</v>
      </c>
      <c r="F84" s="5">
        <f>DATA!M85</f>
        <v>199076.33333471461</v>
      </c>
      <c r="G84" s="5">
        <f>DATA!N85</f>
        <v>167690.35094007678</v>
      </c>
      <c r="H84" s="5">
        <f>DATA!W85</f>
        <v>6139.4441768080069</v>
      </c>
      <c r="I84" s="5">
        <f>DATA!X85</f>
        <v>7396.0542560480899</v>
      </c>
      <c r="J84" s="5">
        <f>DATA!BI85</f>
        <v>34019.900781439261</v>
      </c>
      <c r="K84" s="5">
        <f>DATA!BJ85</f>
        <v>12754.659488872529</v>
      </c>
      <c r="L84" s="5">
        <f>DATA!BG85</f>
        <v>11247.586591668187</v>
      </c>
      <c r="M84" s="5">
        <f>DATA!BH85</f>
        <v>5486.521784132111</v>
      </c>
      <c r="N84" s="5">
        <f t="shared" si="8"/>
        <v>50249.467950133367</v>
      </c>
      <c r="O84" s="5">
        <f t="shared" si="9"/>
        <v>34706.852276165286</v>
      </c>
      <c r="P84" s="5">
        <f>DATA!BD85</f>
        <v>3668.9003547589623</v>
      </c>
      <c r="Q84" s="5">
        <f>DATA!BE85</f>
        <v>31037.951921406322</v>
      </c>
      <c r="R84" s="5">
        <f>DATA!BF85</f>
        <v>15542.615673968081</v>
      </c>
      <c r="S84" s="9">
        <v>103.57877835180615</v>
      </c>
      <c r="T84" s="9">
        <f>DATA!AG85</f>
        <v>102.69941108843786</v>
      </c>
      <c r="U84" s="9">
        <f>DATA!AH85</f>
        <v>107.09624740527929</v>
      </c>
      <c r="V84" s="9">
        <f>DATA!AD85</f>
        <v>105.42222222222225</v>
      </c>
      <c r="W84" s="9">
        <f>DATA!S85</f>
        <v>99.022156561429455</v>
      </c>
      <c r="X84" s="9">
        <f>DATA!T85</f>
        <v>95.827119937796709</v>
      </c>
      <c r="Y84" s="7">
        <f>DATA!AN85</f>
        <v>3</v>
      </c>
      <c r="Z84" s="7">
        <f>DATA!AR85</f>
        <v>3.0188000000000001</v>
      </c>
      <c r="AA84" s="7">
        <f>DATA!AS85</f>
        <v>116.50333333333333</v>
      </c>
      <c r="AB84" s="7">
        <f t="shared" si="10"/>
        <v>-0.50229849609116717</v>
      </c>
      <c r="AC84" s="7">
        <f t="shared" si="11"/>
        <v>129.15810082810918</v>
      </c>
      <c r="AD84" s="7">
        <f t="shared" si="12"/>
        <v>-0.37654562187521773</v>
      </c>
      <c r="AE84" s="9">
        <f>DATA!CK85</f>
        <v>170.94997000000001</v>
      </c>
      <c r="AF84" s="9">
        <f>DATA!CL85</f>
        <v>149.21535</v>
      </c>
      <c r="AG84" s="9">
        <f>DATA!CM85</f>
        <v>104.56</v>
      </c>
      <c r="AH84" s="9">
        <f>DATA!CO85</f>
        <v>91.468000000000004</v>
      </c>
      <c r="AI84" s="7">
        <f>DATA!CN85</f>
        <v>0.08</v>
      </c>
      <c r="AJ84" s="9">
        <f>DATA!CP85</f>
        <v>183.931042369393</v>
      </c>
      <c r="AK84" s="9">
        <f>DATA!CR85</f>
        <v>113.24</v>
      </c>
      <c r="AL84" s="5">
        <f>DATA!BZ85</f>
        <v>1749173.8564197253</v>
      </c>
      <c r="AM84" s="5">
        <f>DATA!CB85</f>
        <v>979717.73086164996</v>
      </c>
      <c r="AN84" s="5">
        <f>DATA!CC85</f>
        <v>210610.31084002324</v>
      </c>
      <c r="AO84" s="5">
        <f>DATA!CD85</f>
        <v>769107.42002162675</v>
      </c>
      <c r="AP84" s="5">
        <f>DATA!CA85</f>
        <v>85053.621479776557</v>
      </c>
      <c r="AQ84" s="5">
        <f>DATA!CE85</f>
        <v>684402.50407829857</v>
      </c>
      <c r="AR84" s="5">
        <f>DATA!CF85</f>
        <v>157665.01441061226</v>
      </c>
      <c r="AS84" s="5">
        <f>DATA!CG85</f>
        <v>68753.639947415228</v>
      </c>
      <c r="AT84" s="5">
        <f>DATA!CH85</f>
        <v>1292737.9627328769</v>
      </c>
      <c r="AU84" s="5">
        <f>DATA!CI85</f>
        <v>230017.23932882064</v>
      </c>
      <c r="AV84" s="7">
        <f>DATA!AQ85</f>
        <v>1.8866666666666667</v>
      </c>
    </row>
    <row r="85" spans="1:48">
      <c r="A85" s="38" t="s">
        <v>296</v>
      </c>
      <c r="B85" s="5">
        <f>DATA!O86</f>
        <v>248858</v>
      </c>
      <c r="C85" s="5">
        <f>DATA!I86</f>
        <v>124709</v>
      </c>
      <c r="D85" s="5">
        <f>DATA!J86</f>
        <v>44815</v>
      </c>
      <c r="E85" s="5">
        <f>DATA!K86</f>
        <v>57534.526943097109</v>
      </c>
      <c r="F85" s="5">
        <f>DATA!M86</f>
        <v>202260.84344966686</v>
      </c>
      <c r="G85" s="5">
        <f>DATA!N86</f>
        <v>175735.30569168227</v>
      </c>
      <c r="H85" s="5">
        <f>DATA!W86</f>
        <v>6363.8989087599803</v>
      </c>
      <c r="I85" s="5">
        <f>DATA!X86</f>
        <v>7307.7196527709002</v>
      </c>
      <c r="J85" s="5">
        <f>DATA!BI86</f>
        <v>31314.060165590301</v>
      </c>
      <c r="K85" s="5">
        <f>DATA!BJ86</f>
        <v>19022.357237415898</v>
      </c>
      <c r="L85" s="5">
        <f>DATA!BG86</f>
        <v>20062.63476532343</v>
      </c>
      <c r="M85" s="5">
        <f>DATA!BH86</f>
        <v>4662.1424495357342</v>
      </c>
      <c r="N85" s="5">
        <f t="shared" si="8"/>
        <v>48992.290479581679</v>
      </c>
      <c r="O85" s="5">
        <f t="shared" si="9"/>
        <v>35813.067305278761</v>
      </c>
      <c r="P85" s="5">
        <f>DATA!BD86</f>
        <v>3103.843258076452</v>
      </c>
      <c r="Q85" s="5">
        <f>DATA!BE86</f>
        <v>32709.224047202308</v>
      </c>
      <c r="R85" s="5">
        <f>DATA!BF86</f>
        <v>13179.223174302919</v>
      </c>
      <c r="S85" s="9">
        <v>104.12923607024248</v>
      </c>
      <c r="T85" s="9">
        <f>DATA!AG86</f>
        <v>103.45946852556132</v>
      </c>
      <c r="U85" s="9">
        <f>DATA!AH86</f>
        <v>106.80830624896714</v>
      </c>
      <c r="V85" s="9">
        <f>DATA!AD86</f>
        <v>105.44814814814816</v>
      </c>
      <c r="W85" s="9">
        <f>DATA!S86</f>
        <v>100.32578516595787</v>
      </c>
      <c r="X85" s="9">
        <f>DATA!T86</f>
        <v>96.196280388733385</v>
      </c>
      <c r="Y85" s="7">
        <f>DATA!AN86</f>
        <v>3</v>
      </c>
      <c r="Z85" s="7">
        <f>DATA!AR86</f>
        <v>3.1484000000000001</v>
      </c>
      <c r="AA85" s="7">
        <f>DATA!AS86</f>
        <v>114.44666666666667</v>
      </c>
      <c r="AB85" s="7">
        <f t="shared" si="10"/>
        <v>-1.7810963725047944</v>
      </c>
      <c r="AC85" s="7">
        <f t="shared" si="11"/>
        <v>127.03768907132577</v>
      </c>
      <c r="AD85" s="7">
        <f t="shared" si="12"/>
        <v>-1.655343498288838</v>
      </c>
      <c r="AE85" s="9">
        <f>DATA!CK86</f>
        <v>172.79268999999999</v>
      </c>
      <c r="AF85" s="9">
        <f>DATA!CL86</f>
        <v>150.26429999999999</v>
      </c>
      <c r="AG85" s="9">
        <f>DATA!CM86</f>
        <v>103.453</v>
      </c>
      <c r="AH85" s="9">
        <f>DATA!CO86</f>
        <v>91.793999999999997</v>
      </c>
      <c r="AI85" s="7">
        <f>DATA!CN86</f>
        <v>7.0000000000000007E-2</v>
      </c>
      <c r="AJ85" s="9">
        <f>DATA!CP86</f>
        <v>175.02804497083</v>
      </c>
      <c r="AK85" s="9">
        <f>DATA!CR86</f>
        <v>109.42</v>
      </c>
      <c r="AL85" s="5">
        <f>DATA!BZ86</f>
        <v>1793009.5679258108</v>
      </c>
      <c r="AM85" s="5">
        <f>DATA!CB86</f>
        <v>1000527.4798702083</v>
      </c>
      <c r="AN85" s="5">
        <f>DATA!CC86</f>
        <v>213991.74517833107</v>
      </c>
      <c r="AO85" s="5">
        <f>DATA!CD86</f>
        <v>786535.73469187727</v>
      </c>
      <c r="AP85" s="5">
        <f>DATA!CA86</f>
        <v>88839.213147044124</v>
      </c>
      <c r="AQ85" s="5">
        <f>DATA!CE86</f>
        <v>703642.87490855833</v>
      </c>
      <c r="AR85" s="5">
        <f>DATA!CF86</f>
        <v>161847.2025802545</v>
      </c>
      <c r="AS85" s="5">
        <f>DATA!CG86</f>
        <v>62250.736436725296</v>
      </c>
      <c r="AT85" s="5">
        <f>DATA!CH86</f>
        <v>1335109.867340327</v>
      </c>
      <c r="AU85" s="5">
        <f>DATA!CI86</f>
        <v>233801.76156850383</v>
      </c>
      <c r="AV85" s="7">
        <f>DATA!AQ86</f>
        <v>1.8733333333333331</v>
      </c>
    </row>
    <row r="86" spans="1:48">
      <c r="A86" s="38" t="s">
        <v>297</v>
      </c>
      <c r="B86" s="5">
        <f>DATA!O87</f>
        <v>240423</v>
      </c>
      <c r="C86" s="5">
        <f>DATA!I87</f>
        <v>124919</v>
      </c>
      <c r="D86" s="5">
        <f>DATA!J87</f>
        <v>28002</v>
      </c>
      <c r="E86" s="5">
        <f>DATA!K87</f>
        <v>57945.0146897675</v>
      </c>
      <c r="F86" s="5">
        <f>DATA!M87</f>
        <v>192782.07463938819</v>
      </c>
      <c r="G86" s="5">
        <f>DATA!N87</f>
        <v>166433.51007175754</v>
      </c>
      <c r="H86" s="5">
        <f>DATA!W87</f>
        <v>6481.0853614682792</v>
      </c>
      <c r="I86" s="5">
        <f>DATA!X87</f>
        <v>7328.9554535561001</v>
      </c>
      <c r="J86" s="5">
        <f>DATA!BI87</f>
        <v>28517.614636284281</v>
      </c>
      <c r="K86" s="5">
        <f>DATA!BJ87</f>
        <v>8193.035178107717</v>
      </c>
      <c r="L86" s="5">
        <f>DATA!BG87</f>
        <v>12788.596609023934</v>
      </c>
      <c r="M86" s="5">
        <f>DATA!BH87</f>
        <v>4700.2917359460444</v>
      </c>
      <c r="N86" s="5">
        <f t="shared" si="8"/>
        <v>48316.654898570676</v>
      </c>
      <c r="O86" s="5">
        <f t="shared" si="9"/>
        <v>33170.163627122653</v>
      </c>
      <c r="P86" s="5">
        <f>DATA!BD87</f>
        <v>14100.273595323355</v>
      </c>
      <c r="Q86" s="5">
        <f>DATA!BE87</f>
        <v>19069.890031799296</v>
      </c>
      <c r="R86" s="5">
        <f>DATA!BF87</f>
        <v>15146.491271448027</v>
      </c>
      <c r="S86" s="9">
        <v>104.53170084764777</v>
      </c>
      <c r="T86" s="9">
        <f>DATA!AG87</f>
        <v>103.54582838765795</v>
      </c>
      <c r="U86" s="9">
        <f>DATA!AH87</f>
        <v>108.47519068760704</v>
      </c>
      <c r="V86" s="9">
        <f>DATA!AD87</f>
        <v>105.45407407407409</v>
      </c>
      <c r="W86" s="9">
        <f>DATA!S87</f>
        <v>98.797149536771684</v>
      </c>
      <c r="X86" s="9">
        <f>DATA!T87</f>
        <v>96.649557195304496</v>
      </c>
      <c r="Y86" s="7">
        <f>DATA!AN87</f>
        <v>3</v>
      </c>
      <c r="Z86" s="7">
        <f>DATA!AR87</f>
        <v>3.0581</v>
      </c>
      <c r="AA86" s="7">
        <f>DATA!AS87</f>
        <v>117.77</v>
      </c>
      <c r="AB86" s="7">
        <f t="shared" si="10"/>
        <v>2.8624648678783622</v>
      </c>
      <c r="AC86" s="7">
        <f t="shared" si="11"/>
        <v>130.89113984629083</v>
      </c>
      <c r="AD86" s="7">
        <f t="shared" si="12"/>
        <v>2.9882177420943132</v>
      </c>
      <c r="AE86" s="9">
        <f>DATA!CK87</f>
        <v>173.17747</v>
      </c>
      <c r="AF86" s="9">
        <f>DATA!CL87</f>
        <v>151.81462999999999</v>
      </c>
      <c r="AG86" s="9">
        <f>DATA!CM87</f>
        <v>104.099</v>
      </c>
      <c r="AH86" s="9">
        <f>DATA!CO87</f>
        <v>92.373000000000005</v>
      </c>
      <c r="AI86" s="7">
        <f>DATA!CN87</f>
        <v>0.1</v>
      </c>
      <c r="AJ86" s="9">
        <f>DATA!CP87</f>
        <v>181.33864142838399</v>
      </c>
      <c r="AK86" s="9">
        <f>DATA!CR87</f>
        <v>118.71</v>
      </c>
      <c r="AL86" s="5">
        <f>DATA!BZ87</f>
        <v>1798947.148558063</v>
      </c>
      <c r="AM86" s="5">
        <f>DATA!CB87</f>
        <v>1003817.4675352758</v>
      </c>
      <c r="AN86" s="5">
        <f>DATA!CC87</f>
        <v>214621.34573066988</v>
      </c>
      <c r="AO86" s="5">
        <f>DATA!CD87</f>
        <v>789196.12180460594</v>
      </c>
      <c r="AP86" s="5">
        <f>DATA!CA87</f>
        <v>85170.079300431404</v>
      </c>
      <c r="AQ86" s="5">
        <f>DATA!CE87</f>
        <v>709959.60172235558</v>
      </c>
      <c r="AR86" s="5">
        <f>DATA!CF87</f>
        <v>163806.37749253024</v>
      </c>
      <c r="AS86" s="5">
        <f>DATA!CG87</f>
        <v>57823.169231436805</v>
      </c>
      <c r="AT86" s="5">
        <f>DATA!CH87</f>
        <v>1344650.5797715639</v>
      </c>
      <c r="AU86" s="5">
        <f>DATA!CI87</f>
        <v>232667.02206253199</v>
      </c>
      <c r="AV86" s="7">
        <f>DATA!AQ87</f>
        <v>1.83</v>
      </c>
    </row>
    <row r="87" spans="1:48">
      <c r="A87" s="38" t="s">
        <v>298</v>
      </c>
      <c r="B87" s="5">
        <f>DATA!O88</f>
        <v>247092</v>
      </c>
      <c r="C87" s="5">
        <f>DATA!I88</f>
        <v>127117</v>
      </c>
      <c r="D87" s="5">
        <f>DATA!J88</f>
        <v>29545</v>
      </c>
      <c r="E87" s="5">
        <f>DATA!K88</f>
        <v>68317.63696237898</v>
      </c>
      <c r="F87" s="5">
        <f>DATA!M88</f>
        <v>197498.43775130995</v>
      </c>
      <c r="G87" s="5">
        <f>DATA!N88</f>
        <v>176096.79862816737</v>
      </c>
      <c r="H87" s="5">
        <f>DATA!W88</f>
        <v>6527.198776244536</v>
      </c>
      <c r="I87" s="5">
        <f>DATA!X88</f>
        <v>7462.5123193160898</v>
      </c>
      <c r="J87" s="5">
        <f>DATA!BI88</f>
        <v>30759.696746404035</v>
      </c>
      <c r="K87" s="5">
        <f>DATA!BJ88</f>
        <v>8923.5407633512532</v>
      </c>
      <c r="L87" s="5">
        <f>DATA!BG88</f>
        <v>13674.249640451519</v>
      </c>
      <c r="M87" s="5">
        <f>DATA!BH88</f>
        <v>4516.1003117919608</v>
      </c>
      <c r="N87" s="5">
        <f t="shared" si="8"/>
        <v>51500.139368076911</v>
      </c>
      <c r="O87" s="5">
        <f t="shared" si="9"/>
        <v>36150.0081033639</v>
      </c>
      <c r="P87" s="5">
        <f>DATA!BD88</f>
        <v>11190.758841370376</v>
      </c>
      <c r="Q87" s="5">
        <f>DATA!BE88</f>
        <v>24959.249261993522</v>
      </c>
      <c r="R87" s="5">
        <f>DATA!BF88</f>
        <v>15350.131264713014</v>
      </c>
      <c r="S87" s="9">
        <v>104.69236657224569</v>
      </c>
      <c r="T87" s="9">
        <f>DATA!AG88</f>
        <v>103.883573649745</v>
      </c>
      <c r="U87" s="9">
        <f>DATA!AH88</f>
        <v>107.92753826224839</v>
      </c>
      <c r="V87" s="9">
        <f>DATA!AD88</f>
        <v>105.67999999999999</v>
      </c>
      <c r="W87" s="9">
        <f>DATA!S88</f>
        <v>99.2309756451277</v>
      </c>
      <c r="X87" s="9">
        <f>DATA!T88</f>
        <v>97.55620943480578</v>
      </c>
      <c r="Y87" s="7">
        <f>DATA!AN88</f>
        <v>3</v>
      </c>
      <c r="Z87" s="7">
        <f>DATA!AR88</f>
        <v>3.1113</v>
      </c>
      <c r="AA87" s="7">
        <f>DATA!AS88</f>
        <v>117.00999999999999</v>
      </c>
      <c r="AB87" s="7">
        <f t="shared" si="10"/>
        <v>-0.64741686225906414</v>
      </c>
      <c r="AC87" s="7">
        <f t="shared" si="11"/>
        <v>130.21010580527579</v>
      </c>
      <c r="AD87" s="7">
        <f t="shared" si="12"/>
        <v>-0.52166398804311631</v>
      </c>
      <c r="AE87" s="9">
        <f>DATA!CK88</f>
        <v>174.26981000000001</v>
      </c>
      <c r="AF87" s="9">
        <f>DATA!CL88</f>
        <v>152.73747</v>
      </c>
      <c r="AG87" s="9">
        <f>DATA!CM88</f>
        <v>104.289</v>
      </c>
      <c r="AH87" s="9">
        <f>DATA!CO88</f>
        <v>92.754999999999995</v>
      </c>
      <c r="AI87" s="7">
        <f>DATA!CN88</f>
        <v>0.15</v>
      </c>
      <c r="AJ87" s="9">
        <f>DATA!CP88</f>
        <v>171.828897832255</v>
      </c>
      <c r="AK87" s="9">
        <f>DATA!CR88</f>
        <v>107.75</v>
      </c>
      <c r="AL87" s="5">
        <f>DATA!BZ88</f>
        <v>1860162.6496697455</v>
      </c>
      <c r="AM87" s="5">
        <f>DATA!CB88</f>
        <v>1055291.1326729781</v>
      </c>
      <c r="AN87" s="5">
        <f>DATA!CC88</f>
        <v>220372.63396066037</v>
      </c>
      <c r="AO87" s="5">
        <f>DATA!CD88</f>
        <v>834918.49871231767</v>
      </c>
      <c r="AP87" s="5">
        <f>DATA!CA88</f>
        <v>84047.45495320746</v>
      </c>
      <c r="AQ87" s="5">
        <f>DATA!CE88</f>
        <v>720824.0620435602</v>
      </c>
      <c r="AR87" s="5">
        <f>DATA!CF88</f>
        <v>170672.50268474899</v>
      </c>
      <c r="AS87" s="5">
        <f>DATA!CG88</f>
        <v>65777.30731829851</v>
      </c>
      <c r="AT87" s="5">
        <f>DATA!CH88</f>
        <v>1379390.5577169121</v>
      </c>
      <c r="AU87" s="5">
        <f>DATA!CI88</f>
        <v>244322.28194978621</v>
      </c>
      <c r="AV87" s="7">
        <f>DATA!AQ88</f>
        <v>1.8533333333333326</v>
      </c>
    </row>
    <row r="88" spans="1:48">
      <c r="A88" s="38" t="s">
        <v>299</v>
      </c>
      <c r="B88" s="5">
        <f>DATA!O89</f>
        <v>256537</v>
      </c>
      <c r="C88" s="5">
        <f>DATA!I89</f>
        <v>137034</v>
      </c>
      <c r="D88" s="5">
        <f>DATA!J89</f>
        <v>30932</v>
      </c>
      <c r="E88" s="5">
        <f>DATA!K89</f>
        <v>66671.845020864217</v>
      </c>
      <c r="F88" s="5">
        <f>DATA!M89</f>
        <v>189757.83062780788</v>
      </c>
      <c r="G88" s="5">
        <f>DATA!N89</f>
        <v>170814.49087707172</v>
      </c>
      <c r="H88" s="5">
        <f>DATA!W89</f>
        <v>6390.781307383897</v>
      </c>
      <c r="I88" s="5">
        <f>DATA!X89</f>
        <v>7450.4792283481702</v>
      </c>
      <c r="J88" s="5">
        <f>DATA!BI89</f>
        <v>35670.656341590016</v>
      </c>
      <c r="K88" s="5">
        <f>DATA!BJ89</f>
        <v>11121.022076928633</v>
      </c>
      <c r="L88" s="5">
        <f>DATA!BG89</f>
        <v>10609.006808154923</v>
      </c>
      <c r="M88" s="5">
        <f>DATA!BH89</f>
        <v>5268.8902796521998</v>
      </c>
      <c r="N88" s="5">
        <f t="shared" si="8"/>
        <v>53647.47379866743</v>
      </c>
      <c r="O88" s="5">
        <f t="shared" si="9"/>
        <v>37520.992335340969</v>
      </c>
      <c r="P88" s="5">
        <f>DATA!BD89</f>
        <v>9406.5523712073136</v>
      </c>
      <c r="Q88" s="5">
        <f>DATA!BE89</f>
        <v>28114.439964133653</v>
      </c>
      <c r="R88" s="5">
        <f>DATA!BF89</f>
        <v>16126.481463326461</v>
      </c>
      <c r="S88" s="9">
        <v>104.97747964718616</v>
      </c>
      <c r="T88" s="9">
        <f>DATA!AG89</f>
        <v>104.26811390909712</v>
      </c>
      <c r="U88" s="9">
        <f>DATA!AH89</f>
        <v>107.81494259954229</v>
      </c>
      <c r="V88" s="9">
        <f>DATA!AD89</f>
        <v>105.37703703703704</v>
      </c>
      <c r="W88" s="9">
        <f>DATA!S89</f>
        <v>99.951970370055975</v>
      </c>
      <c r="X88" s="9">
        <f>DATA!T89</f>
        <v>98.66775630993321</v>
      </c>
      <c r="Y88" s="7">
        <f>DATA!AN89</f>
        <v>3</v>
      </c>
      <c r="Z88" s="7">
        <f>DATA!AR89</f>
        <v>3.12</v>
      </c>
      <c r="AA88" s="7">
        <f>DATA!AS89</f>
        <v>116.82666666666667</v>
      </c>
      <c r="AB88" s="7">
        <f t="shared" si="10"/>
        <v>-0.15680463933331351</v>
      </c>
      <c r="AC88" s="7">
        <f t="shared" si="11"/>
        <v>130.16967954592045</v>
      </c>
      <c r="AD88" s="7">
        <f t="shared" si="12"/>
        <v>-3.1051765117361088E-2</v>
      </c>
      <c r="AE88" s="9">
        <f>DATA!CK89</f>
        <v>175.79298</v>
      </c>
      <c r="AF88" s="9">
        <f>DATA!CL89</f>
        <v>153.95779999999999</v>
      </c>
      <c r="AG88" s="9">
        <f>DATA!CM89</f>
        <v>104.223</v>
      </c>
      <c r="AH88" s="9">
        <f>DATA!CO89</f>
        <v>93.022999999999996</v>
      </c>
      <c r="AI88" s="7">
        <f>DATA!CN89</f>
        <v>0.14000000000000001</v>
      </c>
      <c r="AJ88" s="9">
        <f>DATA!CP89</f>
        <v>170.29086839267501</v>
      </c>
      <c r="AK88" s="9">
        <f>DATA!CR89</f>
        <v>109.63</v>
      </c>
      <c r="AL88" s="5">
        <f>DATA!BZ89</f>
        <v>1908048.7736480893</v>
      </c>
      <c r="AM88" s="5">
        <f>DATA!CB89</f>
        <v>1092106.6395341775</v>
      </c>
      <c r="AN88" s="5">
        <f>DATA!CC89</f>
        <v>228383.46410711246</v>
      </c>
      <c r="AO88" s="5">
        <f>DATA!CD89</f>
        <v>863723.17542706511</v>
      </c>
      <c r="AP88" s="5">
        <f>DATA!CA89</f>
        <v>86516.564722059891</v>
      </c>
      <c r="AQ88" s="5">
        <f>DATA!CE89</f>
        <v>729425.56939185201</v>
      </c>
      <c r="AR88" s="5">
        <f>DATA!CF89</f>
        <v>176167.43207451233</v>
      </c>
      <c r="AS88" s="5">
        <f>DATA!CG89</f>
        <v>58530.345759906071</v>
      </c>
      <c r="AT88" s="5">
        <f>DATA!CH89</f>
        <v>1428503.4459728266</v>
      </c>
      <c r="AU88" s="5">
        <f>DATA!CI89</f>
        <v>244847.54984084456</v>
      </c>
      <c r="AV88" s="7">
        <f>DATA!AQ89</f>
        <v>1.7299999999999995</v>
      </c>
    </row>
    <row r="89" spans="1:48">
      <c r="A89" s="38" t="s">
        <v>300</v>
      </c>
      <c r="B89" s="5">
        <f>DATA!O90</f>
        <v>265043</v>
      </c>
      <c r="C89" s="5">
        <f>DATA!I90</f>
        <v>133146</v>
      </c>
      <c r="D89" s="5">
        <f>DATA!J90</f>
        <v>45154</v>
      </c>
      <c r="E89" s="5">
        <f>DATA!K90</f>
        <v>66438.852567135909</v>
      </c>
      <c r="F89" s="5">
        <f>DATA!M90</f>
        <v>194144.31823335928</v>
      </c>
      <c r="G89" s="5">
        <f>DATA!N90</f>
        <v>169948.12889729036</v>
      </c>
      <c r="H89" s="5">
        <f>DATA!W90</f>
        <v>6768.4195387805648</v>
      </c>
      <c r="I89" s="5">
        <f>DATA!X90</f>
        <v>7572.0003760010704</v>
      </c>
      <c r="J89" s="5">
        <f>DATA!BI90</f>
        <v>35876.062387528938</v>
      </c>
      <c r="K89" s="5">
        <f>DATA!BJ90</f>
        <v>17214.169812702326</v>
      </c>
      <c r="L89" s="5">
        <f>DATA!BG90</f>
        <v>22493.703601640849</v>
      </c>
      <c r="M89" s="5">
        <f>DATA!BH90</f>
        <v>5504.0447611859727</v>
      </c>
      <c r="N89" s="5">
        <f t="shared" si="8"/>
        <v>59246.87682369614</v>
      </c>
      <c r="O89" s="5">
        <f t="shared" si="9"/>
        <v>48397.575440754015</v>
      </c>
      <c r="P89" s="5">
        <f>DATA!BD90</f>
        <v>4060.1453329537526</v>
      </c>
      <c r="Q89" s="5">
        <f>DATA!BE90</f>
        <v>44337.430107800261</v>
      </c>
      <c r="R89" s="5">
        <f>DATA!BF90</f>
        <v>10849.301382942125</v>
      </c>
      <c r="S89" s="9">
        <v>105.44818894804196</v>
      </c>
      <c r="T89" s="9">
        <f>DATA!AG90</f>
        <v>104.95713588938315</v>
      </c>
      <c r="U89" s="9">
        <f>DATA!AH90</f>
        <v>107.41240118267719</v>
      </c>
      <c r="V89" s="9">
        <f>DATA!AD90</f>
        <v>105.63333333333334</v>
      </c>
      <c r="W89" s="9">
        <f>DATA!S90</f>
        <v>99.97242805972806</v>
      </c>
      <c r="X89" s="9">
        <f>DATA!T90</f>
        <v>96.808851673488789</v>
      </c>
      <c r="Y89" s="7">
        <f>DATA!AN90</f>
        <v>3</v>
      </c>
      <c r="Z89" s="7">
        <f>DATA!AR90</f>
        <v>3.0537999999999998</v>
      </c>
      <c r="AA89" s="7">
        <f>DATA!AS90</f>
        <v>117.94</v>
      </c>
      <c r="AB89" s="7">
        <f t="shared" si="10"/>
        <v>0.94846657348247476</v>
      </c>
      <c r="AC89" s="7">
        <f t="shared" si="11"/>
        <v>131.57552497219135</v>
      </c>
      <c r="AD89" s="7">
        <f t="shared" si="12"/>
        <v>1.0742194476984177</v>
      </c>
      <c r="AE89" s="9">
        <f>DATA!CK90</f>
        <v>177.72694999999999</v>
      </c>
      <c r="AF89" s="9">
        <f>DATA!CL90</f>
        <v>155.16176999999999</v>
      </c>
      <c r="AG89" s="9">
        <f>DATA!CM90</f>
        <v>104.57899999999999</v>
      </c>
      <c r="AH89" s="9">
        <f>DATA!CO90</f>
        <v>93.435000000000002</v>
      </c>
      <c r="AI89" s="7">
        <f>DATA!CN90</f>
        <v>0.16</v>
      </c>
      <c r="AJ89" s="9">
        <f>DATA!CP90</f>
        <v>170.09135784132201</v>
      </c>
      <c r="AK89" s="9">
        <f>DATA!CR90</f>
        <v>110.15</v>
      </c>
      <c r="AL89" s="5">
        <f>DATA!BZ90</f>
        <v>1950500.4572095589</v>
      </c>
      <c r="AM89" s="5">
        <f>DATA!CB90</f>
        <v>1121093.9189479554</v>
      </c>
      <c r="AN89" s="5">
        <f>DATA!CC90</f>
        <v>235151.28181821361</v>
      </c>
      <c r="AO89" s="5">
        <f>DATA!CD90</f>
        <v>885942.63712974172</v>
      </c>
      <c r="AP89" s="5">
        <f>DATA!CA90</f>
        <v>86637.640897388366</v>
      </c>
      <c r="AQ89" s="5">
        <f>DATA!CE90</f>
        <v>742768.89736421546</v>
      </c>
      <c r="AR89" s="5">
        <f>DATA!CF90</f>
        <v>185392.17671268669</v>
      </c>
      <c r="AS89" s="5">
        <f>DATA!CG90</f>
        <v>60317.499049104699</v>
      </c>
      <c r="AT89" s="5">
        <f>DATA!CH90</f>
        <v>1459316.9222499181</v>
      </c>
      <c r="AU89" s="5">
        <f>DATA!CI90</f>
        <v>245473.85919784984</v>
      </c>
      <c r="AV89" s="7">
        <f>DATA!AQ90</f>
        <v>1.7300000000000004</v>
      </c>
    </row>
    <row r="90" spans="1:48">
      <c r="A90" s="38" t="s">
        <v>301</v>
      </c>
      <c r="B90" s="5">
        <f>DATA!O91</f>
        <v>250828</v>
      </c>
      <c r="C90" s="5">
        <f>DATA!I91</f>
        <v>132924</v>
      </c>
      <c r="D90" s="5">
        <f>DATA!J91</f>
        <v>28052</v>
      </c>
      <c r="E90" s="5">
        <f>DATA!K91</f>
        <v>65178.565259884483</v>
      </c>
      <c r="F90" s="5">
        <f>DATA!M91</f>
        <v>186069.93150753589</v>
      </c>
      <c r="G90" s="5">
        <f>DATA!N91</f>
        <v>162410.47855919227</v>
      </c>
      <c r="H90" s="5">
        <f>DATA!W91</f>
        <v>6942.4475825599757</v>
      </c>
      <c r="I90" s="5">
        <f>DATA!X91</f>
        <v>7508.0509870613096</v>
      </c>
      <c r="J90" s="5">
        <f>DATA!BI91</f>
        <v>33924.876898074079</v>
      </c>
      <c r="K90" s="5">
        <f>DATA!BJ91</f>
        <v>8996.7299034611005</v>
      </c>
      <c r="L90" s="5">
        <f>DATA!BG91</f>
        <v>12456.04526525099</v>
      </c>
      <c r="M90" s="5">
        <f>DATA!BH91</f>
        <v>4641.9788540395457</v>
      </c>
      <c r="N90" s="5">
        <f t="shared" si="8"/>
        <v>44742.509222005217</v>
      </c>
      <c r="O90" s="5">
        <f t="shared" si="9"/>
        <v>36071.859629746526</v>
      </c>
      <c r="P90" s="5">
        <f>DATA!BD91</f>
        <v>12396.400459990395</v>
      </c>
      <c r="Q90" s="5">
        <f>DATA!BE91</f>
        <v>23675.459169756134</v>
      </c>
      <c r="R90" s="5">
        <f>DATA!BF91</f>
        <v>8670.6495922586946</v>
      </c>
      <c r="S90" s="9">
        <v>106.06475809755672</v>
      </c>
      <c r="T90" s="9">
        <f>DATA!AG91</f>
        <v>104.94653886454456</v>
      </c>
      <c r="U90" s="9">
        <f>DATA!AH91</f>
        <v>110.53763502960528</v>
      </c>
      <c r="V90" s="9">
        <f>DATA!AD91</f>
        <v>105.38407407407406</v>
      </c>
      <c r="W90" s="9">
        <f>DATA!S91</f>
        <v>98.664080782500292</v>
      </c>
      <c r="X90" s="9">
        <f>DATA!T91</f>
        <v>97.888540812004848</v>
      </c>
      <c r="Y90" s="7">
        <f>DATA!AN91</f>
        <v>3</v>
      </c>
      <c r="Z90" s="7">
        <f>DATA!AR91</f>
        <v>3.081</v>
      </c>
      <c r="AA90" s="7">
        <f>DATA!AS91</f>
        <v>118.38666666666666</v>
      </c>
      <c r="AB90" s="7">
        <f t="shared" si="10"/>
        <v>0.37800829236581518</v>
      </c>
      <c r="AC90" s="7">
        <f t="shared" si="11"/>
        <v>132.24002370974591</v>
      </c>
      <c r="AD90" s="7">
        <f t="shared" si="12"/>
        <v>0.50376116658176551</v>
      </c>
      <c r="AE90" s="9">
        <f>DATA!CK91</f>
        <v>178.62861000000001</v>
      </c>
      <c r="AF90" s="9">
        <f>DATA!CL91</f>
        <v>156.39250000000001</v>
      </c>
      <c r="AG90" s="9">
        <f>DATA!CM91</f>
        <v>104.896</v>
      </c>
      <c r="AH90" s="9">
        <f>DATA!CO91</f>
        <v>93.8</v>
      </c>
      <c r="AI90" s="7">
        <f>DATA!CN91</f>
        <v>0.14000000000000001</v>
      </c>
      <c r="AJ90" s="9">
        <f>DATA!CP91</f>
        <v>173.58391022166001</v>
      </c>
      <c r="AK90" s="9">
        <f>DATA!CR91</f>
        <v>112.44</v>
      </c>
      <c r="AL90" s="5">
        <f>DATA!BZ91</f>
        <v>1957205.9702904327</v>
      </c>
      <c r="AM90" s="5">
        <f>DATA!CB91</f>
        <v>1133318.6653689186</v>
      </c>
      <c r="AN90" s="5">
        <f>DATA!CC91</f>
        <v>235014.63085201013</v>
      </c>
      <c r="AO90" s="5">
        <f>DATA!CD91</f>
        <v>898304.03451690834</v>
      </c>
      <c r="AP90" s="5">
        <f>DATA!CA91</f>
        <v>81644.058321991732</v>
      </c>
      <c r="AQ90" s="5">
        <f>DATA!CE91</f>
        <v>742243.24659952277</v>
      </c>
      <c r="AR90" s="5">
        <f>DATA!CF91</f>
        <v>183791.35606730019</v>
      </c>
      <c r="AS90" s="5">
        <f>DATA!CG91</f>
        <v>54271.878646777564</v>
      </c>
      <c r="AT90" s="5">
        <f>DATA!CH91</f>
        <v>1477093.6375224784</v>
      </c>
      <c r="AU90" s="5">
        <f>DATA!CI91</f>
        <v>242049.09805387666</v>
      </c>
      <c r="AV90" s="7">
        <f>DATA!AQ91</f>
        <v>1.7383999999999995</v>
      </c>
    </row>
    <row r="91" spans="1:48">
      <c r="A91" s="38" t="s">
        <v>302</v>
      </c>
      <c r="B91" s="5">
        <f>DATA!O92</f>
        <v>258350</v>
      </c>
      <c r="C91" s="5">
        <f>DATA!I92</f>
        <v>135866</v>
      </c>
      <c r="D91" s="5">
        <f>DATA!J92</f>
        <v>32744</v>
      </c>
      <c r="E91" s="5">
        <f>DATA!K92</f>
        <v>72281.49286498352</v>
      </c>
      <c r="F91" s="5">
        <f>DATA!M92</f>
        <v>188322.023027038</v>
      </c>
      <c r="G91" s="5">
        <f>DATA!N92</f>
        <v>173632.27423404975</v>
      </c>
      <c r="H91" s="5">
        <f>DATA!W92</f>
        <v>6938.225880470598</v>
      </c>
      <c r="I91" s="5">
        <f>DATA!X92</f>
        <v>7644.7698666380302</v>
      </c>
      <c r="J91" s="5">
        <f>DATA!BI92</f>
        <v>31386.920900236662</v>
      </c>
      <c r="K91" s="5">
        <f>DATA!BJ92</f>
        <v>7083.2041660810164</v>
      </c>
      <c r="L91" s="5">
        <f>DATA!BG92</f>
        <v>14143.010466191916</v>
      </c>
      <c r="M91" s="5">
        <f>DATA!BH92</f>
        <v>5497.5411414124383</v>
      </c>
      <c r="N91" s="5">
        <f t="shared" si="8"/>
        <v>53522.257584403902</v>
      </c>
      <c r="O91" s="5">
        <f t="shared" si="9"/>
        <v>38856.945007783674</v>
      </c>
      <c r="P91" s="5">
        <f>DATA!BD92</f>
        <v>14275.135991744881</v>
      </c>
      <c r="Q91" s="5">
        <f>DATA!BE92</f>
        <v>24581.809016038791</v>
      </c>
      <c r="R91" s="5">
        <f>DATA!BF92</f>
        <v>14665.312576620227</v>
      </c>
      <c r="S91" s="9">
        <v>106.54196592851262</v>
      </c>
      <c r="T91" s="9">
        <f>DATA!AG92</f>
        <v>105.49144407519428</v>
      </c>
      <c r="U91" s="9">
        <f>DATA!AH92</f>
        <v>110.744053341786</v>
      </c>
      <c r="V91" s="9">
        <f>DATA!AD92</f>
        <v>105.49481481481482</v>
      </c>
      <c r="W91" s="9">
        <f>DATA!S92</f>
        <v>97.855070790342154</v>
      </c>
      <c r="X91" s="9">
        <f>DATA!T92</f>
        <v>98.269955846454735</v>
      </c>
      <c r="Y91" s="7">
        <f>DATA!AN92</f>
        <v>3</v>
      </c>
      <c r="Z91" s="7">
        <f>DATA!AR92</f>
        <v>3.0676999999999999</v>
      </c>
      <c r="AA91" s="7">
        <f>DATA!AS92</f>
        <v>120.50999999999999</v>
      </c>
      <c r="AB91" s="7">
        <f t="shared" si="10"/>
        <v>1.777663354328425</v>
      </c>
      <c r="AC91" s="7">
        <f t="shared" si="11"/>
        <v>134.78120973321521</v>
      </c>
      <c r="AD91" s="7">
        <f t="shared" si="12"/>
        <v>1.9034162285443679</v>
      </c>
      <c r="AE91" s="9">
        <f>DATA!CK92</f>
        <v>180.63527999999999</v>
      </c>
      <c r="AF91" s="9">
        <f>DATA!CL92</f>
        <v>157.88784000000001</v>
      </c>
      <c r="AG91" s="9">
        <f>DATA!CM92</f>
        <v>104.206</v>
      </c>
      <c r="AH91" s="9">
        <f>DATA!CO92</f>
        <v>94.063999999999993</v>
      </c>
      <c r="AI91" s="7">
        <f>DATA!CN92</f>
        <v>0.12</v>
      </c>
      <c r="AJ91" s="9">
        <f>DATA!CP92</f>
        <v>166.201004224538</v>
      </c>
      <c r="AK91" s="9">
        <f>DATA!CR92</f>
        <v>102.56</v>
      </c>
      <c r="AL91" s="5">
        <f>DATA!BZ92</f>
        <v>2038677.8700146545</v>
      </c>
      <c r="AM91" s="5">
        <f>DATA!CB92</f>
        <v>1183884.3854955393</v>
      </c>
      <c r="AN91" s="5">
        <f>DATA!CC92</f>
        <v>241637.39583351166</v>
      </c>
      <c r="AO91" s="5">
        <f>DATA!CD92</f>
        <v>942246.9896620278</v>
      </c>
      <c r="AP91" s="5">
        <f>DATA!CA92</f>
        <v>91927.561355451558</v>
      </c>
      <c r="AQ91" s="5">
        <f>DATA!CE92</f>
        <v>762865.92316366336</v>
      </c>
      <c r="AR91" s="5">
        <f>DATA!CF92</f>
        <v>191905.37370951424</v>
      </c>
      <c r="AS91" s="5">
        <f>DATA!CG92</f>
        <v>65859.469203184592</v>
      </c>
      <c r="AT91" s="5">
        <f>DATA!CH92</f>
        <v>1523966.3758462947</v>
      </c>
      <c r="AU91" s="5">
        <f>DATA!CI92</f>
        <v>256946.65125566075</v>
      </c>
      <c r="AV91" s="7">
        <f>DATA!AQ92</f>
        <v>1.7475666666666667</v>
      </c>
    </row>
    <row r="92" spans="1:48">
      <c r="A92" s="38" t="s">
        <v>303</v>
      </c>
      <c r="B92" s="5">
        <f>DATA!O93</f>
        <v>269113</v>
      </c>
      <c r="C92" s="5">
        <f>DATA!I93</f>
        <v>148034</v>
      </c>
      <c r="D92" s="5">
        <f>DATA!J93</f>
        <v>32986</v>
      </c>
      <c r="E92" s="5">
        <f>DATA!K93</f>
        <v>72512.2937283012</v>
      </c>
      <c r="F92" s="5">
        <f>DATA!M93</f>
        <v>197726.51613961055</v>
      </c>
      <c r="G92" s="5">
        <f>DATA!N93</f>
        <v>177434.72849815612</v>
      </c>
      <c r="H92" s="5">
        <f>DATA!W93</f>
        <v>7026.603028070911</v>
      </c>
      <c r="I92" s="5">
        <f>DATA!X93</f>
        <v>7681.9726003938504</v>
      </c>
      <c r="J92" s="5">
        <f>DATA!BI93</f>
        <v>36765.125609862851</v>
      </c>
      <c r="K92" s="5">
        <f>DATA!BJ93</f>
        <v>9246.3280631195448</v>
      </c>
      <c r="L92" s="5">
        <f>DATA!BG93</f>
        <v>11900.080303076918</v>
      </c>
      <c r="M92" s="5">
        <f>DATA!BH93</f>
        <v>6106.3658402224955</v>
      </c>
      <c r="N92" s="5">
        <f t="shared" si="8"/>
        <v>58439.780574650053</v>
      </c>
      <c r="O92" s="5">
        <f t="shared" si="9"/>
        <v>41701.814044465777</v>
      </c>
      <c r="P92" s="5">
        <f>DATA!BD93</f>
        <v>18728.766569343054</v>
      </c>
      <c r="Q92" s="5">
        <f>DATA!BE93</f>
        <v>22973.047475122723</v>
      </c>
      <c r="R92" s="5">
        <f>DATA!BF93</f>
        <v>16737.966530184276</v>
      </c>
      <c r="S92" s="9">
        <v>107.25240178843272</v>
      </c>
      <c r="T92" s="9">
        <f>DATA!AG93</f>
        <v>105.9977486699692</v>
      </c>
      <c r="U92" s="9">
        <f>DATA!AH93</f>
        <v>112.27101426228678</v>
      </c>
      <c r="V92" s="9">
        <f>DATA!AD93</f>
        <v>107.01296296296296</v>
      </c>
      <c r="W92" s="9">
        <f>DATA!S93</f>
        <v>99.330976689499153</v>
      </c>
      <c r="X92" s="9">
        <f>DATA!T93</f>
        <v>98.887528908850044</v>
      </c>
      <c r="Y92" s="7">
        <f>DATA!AN93</f>
        <v>3</v>
      </c>
      <c r="Z92" s="7">
        <f>DATA!AR93</f>
        <v>3.2389999999999999</v>
      </c>
      <c r="AA92" s="7">
        <f>DATA!AS93</f>
        <v>115.26333333333332</v>
      </c>
      <c r="AB92" s="7">
        <f t="shared" si="10"/>
        <v>-4.4513371326337579</v>
      </c>
      <c r="AC92" s="7">
        <f t="shared" si="11"/>
        <v>129.07542875450974</v>
      </c>
      <c r="AD92" s="7">
        <f t="shared" si="12"/>
        <v>-4.3255842584178072</v>
      </c>
      <c r="AE92" s="9">
        <f>DATA!CK93</f>
        <v>182.52044000000001</v>
      </c>
      <c r="AF92" s="9">
        <f>DATA!CL93</f>
        <v>159.21089000000001</v>
      </c>
      <c r="AG92" s="9">
        <f>DATA!CM93</f>
        <v>104.405</v>
      </c>
      <c r="AH92" s="9">
        <f>DATA!CO93</f>
        <v>94.433999999999997</v>
      </c>
      <c r="AI92" s="7">
        <f>DATA!CN93</f>
        <v>0.09</v>
      </c>
      <c r="AJ92" s="9">
        <f>DATA!CP93</f>
        <v>167.50077280303501</v>
      </c>
      <c r="AK92" s="9">
        <f>DATA!CR93</f>
        <v>110.23</v>
      </c>
      <c r="AL92" s="5">
        <f>DATA!BZ93</f>
        <v>2044396.9083618482</v>
      </c>
      <c r="AM92" s="5">
        <f>DATA!CB93</f>
        <v>1197503.8539010559</v>
      </c>
      <c r="AN92" s="5">
        <f>DATA!CC93</f>
        <v>244569.438235423</v>
      </c>
      <c r="AO92" s="5">
        <f>DATA!CD93</f>
        <v>952934.41566563305</v>
      </c>
      <c r="AP92" s="5">
        <f>DATA!CA93</f>
        <v>105812.8543502113</v>
      </c>
      <c r="AQ92" s="5">
        <f>DATA!CE93</f>
        <v>741080.20011058077</v>
      </c>
      <c r="AR92" s="5">
        <f>DATA!CF93</f>
        <v>192527.32269534635</v>
      </c>
      <c r="AS92" s="5">
        <f>DATA!CG93</f>
        <v>70416.481853742327</v>
      </c>
      <c r="AT92" s="5">
        <f>DATA!CH93</f>
        <v>1530967.1872162262</v>
      </c>
      <c r="AU92" s="5">
        <f>DATA!CI93</f>
        <v>250485.91659653315</v>
      </c>
      <c r="AV92" s="7">
        <f>DATA!AQ93</f>
        <v>1.5569333333333333</v>
      </c>
    </row>
    <row r="93" spans="1:48">
      <c r="A93" s="38" t="s">
        <v>304</v>
      </c>
      <c r="B93" s="5">
        <f>DATA!O94</f>
        <v>278168</v>
      </c>
      <c r="C93" s="5">
        <f>DATA!I94</f>
        <v>143244</v>
      </c>
      <c r="D93" s="5">
        <f>DATA!J94</f>
        <v>47610</v>
      </c>
      <c r="E93" s="5">
        <f>DATA!K94</f>
        <v>70490.532680705059</v>
      </c>
      <c r="F93" s="5">
        <f>DATA!M94</f>
        <v>204060.98602862615</v>
      </c>
      <c r="G93" s="5">
        <f>DATA!N94</f>
        <v>181758.0382482881</v>
      </c>
      <c r="H93" s="5">
        <f>DATA!W94</f>
        <v>7353.1877039723404</v>
      </c>
      <c r="I93" s="5">
        <f>DATA!X94</f>
        <v>7828.4872328865404</v>
      </c>
      <c r="J93" s="5">
        <f>DATA!BI94</f>
        <v>33032.740370990294</v>
      </c>
      <c r="K93" s="5">
        <f>DATA!BJ94</f>
        <v>16044.357822595313</v>
      </c>
      <c r="L93" s="5">
        <f>DATA!BG94</f>
        <v>20777.78065770337</v>
      </c>
      <c r="M93" s="5">
        <f>DATA!BH94</f>
        <v>4984.0954923111549</v>
      </c>
      <c r="N93" s="5">
        <f t="shared" si="8"/>
        <v>61054.615903141472</v>
      </c>
      <c r="O93" s="5">
        <f t="shared" si="9"/>
        <v>42569.290666786605</v>
      </c>
      <c r="P93" s="5">
        <f>DATA!BD94</f>
        <v>-5075.3269544140148</v>
      </c>
      <c r="Q93" s="5">
        <f>DATA!BE94</f>
        <v>47644.617621200618</v>
      </c>
      <c r="R93" s="5">
        <f>DATA!BF94</f>
        <v>18485.325236354867</v>
      </c>
      <c r="S93" s="9">
        <v>108.57650651113697</v>
      </c>
      <c r="T93" s="9">
        <f>DATA!AG94</f>
        <v>106.87871266497854</v>
      </c>
      <c r="U93" s="9">
        <f>DATA!AH94</f>
        <v>115.36768189577067</v>
      </c>
      <c r="V93" s="9">
        <f>DATA!AD94</f>
        <v>111.06888888888889</v>
      </c>
      <c r="W93" s="9">
        <f>DATA!S94</f>
        <v>100.99714787743295</v>
      </c>
      <c r="X93" s="9">
        <f>DATA!T94</f>
        <v>98.118806541499907</v>
      </c>
      <c r="Y93" s="7">
        <f>DATA!AN94</f>
        <v>3</v>
      </c>
      <c r="Z93" s="7">
        <f>DATA!AR94</f>
        <v>3.206</v>
      </c>
      <c r="AA93" s="7">
        <f>DATA!AS94</f>
        <v>115.81333333333333</v>
      </c>
      <c r="AB93" s="7">
        <f t="shared" si="10"/>
        <v>0.47603338454938282</v>
      </c>
      <c r="AC93" s="7">
        <f t="shared" si="11"/>
        <v>129.85452885563578</v>
      </c>
      <c r="AD93" s="7">
        <f t="shared" si="12"/>
        <v>0.60178625876534053</v>
      </c>
      <c r="AE93" s="9">
        <f>DATA!CK94</f>
        <v>184.64508000000001</v>
      </c>
      <c r="AF93" s="9">
        <f>DATA!CL94</f>
        <v>160.80435</v>
      </c>
      <c r="AG93" s="9">
        <f>DATA!CM94</f>
        <v>104.32899999999999</v>
      </c>
      <c r="AH93" s="9">
        <f>DATA!CO94</f>
        <v>94.840999999999994</v>
      </c>
      <c r="AI93" s="7">
        <f>DATA!CN94</f>
        <v>0.09</v>
      </c>
      <c r="AJ93" s="9">
        <f>DATA!CP94</f>
        <v>165.366421852607</v>
      </c>
      <c r="AK93" s="9">
        <f>DATA!CR94</f>
        <v>109.23</v>
      </c>
      <c r="AL93" s="5">
        <f>DATA!BZ94</f>
        <v>2032205.1465696909</v>
      </c>
      <c r="AM93" s="5">
        <f>DATA!CB94</f>
        <v>1202217.9819720469</v>
      </c>
      <c r="AN93" s="5">
        <f>DATA!CC94</f>
        <v>242296.43715878742</v>
      </c>
      <c r="AO93" s="5">
        <f>DATA!CD94</f>
        <v>959921.54481325939</v>
      </c>
      <c r="AP93" s="5">
        <f>DATA!CA94</f>
        <v>105543.01427791482</v>
      </c>
      <c r="AQ93" s="5">
        <f>DATA!CE94</f>
        <v>724444.15031972935</v>
      </c>
      <c r="AR93" s="5">
        <f>DATA!CF94</f>
        <v>194488.04004566532</v>
      </c>
      <c r="AS93" s="5">
        <f>DATA!CG94</f>
        <v>72369.044962101907</v>
      </c>
      <c r="AT93" s="5">
        <f>DATA!CH94</f>
        <v>1525319.9976589542</v>
      </c>
      <c r="AU93" s="5">
        <f>DATA!CI94</f>
        <v>240028.06390296947</v>
      </c>
      <c r="AV93" s="7">
        <f>DATA!AQ94</f>
        <v>1.5563000000000002</v>
      </c>
    </row>
    <row r="94" spans="1:48">
      <c r="A94" s="38" t="s">
        <v>305</v>
      </c>
      <c r="B94" s="5">
        <f>DATA!O95</f>
        <v>266543</v>
      </c>
      <c r="C94" s="5">
        <f>DATA!I95</f>
        <v>142159</v>
      </c>
      <c r="D94" s="5">
        <f>DATA!J95</f>
        <v>31404</v>
      </c>
      <c r="E94" s="5">
        <f>DATA!K95</f>
        <v>69571.989604620161</v>
      </c>
      <c r="F94" s="5">
        <f>DATA!M95</f>
        <v>200491.23855846588</v>
      </c>
      <c r="G94" s="5">
        <f>DATA!N95</f>
        <v>174547.07003038781</v>
      </c>
      <c r="H94" s="5">
        <f>DATA!W95</f>
        <v>7365.6384870374532</v>
      </c>
      <c r="I94" s="5">
        <f>DATA!X95</f>
        <v>7876.1146428595403</v>
      </c>
      <c r="J94" s="5">
        <f>DATA!BI95</f>
        <v>33842.69483083042</v>
      </c>
      <c r="K94" s="5">
        <f>DATA!BJ95</f>
        <v>6879.7996867535076</v>
      </c>
      <c r="L94" s="5">
        <f>DATA!BG95</f>
        <v>14548.80171824528</v>
      </c>
      <c r="M94" s="5">
        <f>DATA!BH95</f>
        <v>6147.9388358191281</v>
      </c>
      <c r="N94" s="5">
        <f t="shared" si="8"/>
        <v>48588.503895656162</v>
      </c>
      <c r="O94" s="5">
        <f t="shared" si="9"/>
        <v>34873.723690684958</v>
      </c>
      <c r="P94" s="5">
        <f>DATA!BD95</f>
        <v>14472.717167668565</v>
      </c>
      <c r="Q94" s="5">
        <f>DATA!BE95</f>
        <v>20401.006523016396</v>
      </c>
      <c r="R94" s="5">
        <f>DATA!BF95</f>
        <v>13714.780204971208</v>
      </c>
      <c r="S94" s="9">
        <v>109.74169588882849</v>
      </c>
      <c r="T94" s="9">
        <f>DATA!AG95</f>
        <v>107.29524513347373</v>
      </c>
      <c r="U94" s="9">
        <f>DATA!AH95</f>
        <v>119.52749891024752</v>
      </c>
      <c r="V94" s="9">
        <f>DATA!AD95</f>
        <v>113.17962962962962</v>
      </c>
      <c r="W94" s="9">
        <f>DATA!S95</f>
        <v>100.67382876013889</v>
      </c>
      <c r="X94" s="9">
        <f>DATA!T95</f>
        <v>97.838517669394719</v>
      </c>
      <c r="Y94" s="7">
        <f>DATA!AN95</f>
        <v>3</v>
      </c>
      <c r="Z94" s="7">
        <f>DATA!AR95</f>
        <v>3.2961999999999998</v>
      </c>
      <c r="AA94" s="7">
        <f>DATA!AS95</f>
        <v>113.79666666666667</v>
      </c>
      <c r="AB94" s="7">
        <f t="shared" si="10"/>
        <v>-1.7566469449291868</v>
      </c>
      <c r="AC94" s="7">
        <f t="shared" si="11"/>
        <v>127.753914997577</v>
      </c>
      <c r="AD94" s="7">
        <f t="shared" si="12"/>
        <v>-1.6308940707132396</v>
      </c>
      <c r="AE94" s="9">
        <f>DATA!CK95</f>
        <v>185.81258</v>
      </c>
      <c r="AF94" s="9">
        <f>DATA!CL95</f>
        <v>161.98772</v>
      </c>
      <c r="AG94" s="9">
        <f>DATA!CM95</f>
        <v>105.084</v>
      </c>
      <c r="AH94" s="9">
        <f>DATA!CO95</f>
        <v>95.141000000000005</v>
      </c>
      <c r="AI94" s="7">
        <f>DATA!CN95</f>
        <v>7.0000000000000007E-2</v>
      </c>
      <c r="AJ94" s="9">
        <f>DATA!CP95</f>
        <v>167.831403021444</v>
      </c>
      <c r="AK94" s="9">
        <f>DATA!CR95</f>
        <v>108.14</v>
      </c>
      <c r="AL94" s="5">
        <f>DATA!BZ95</f>
        <v>2033494.6055041298</v>
      </c>
      <c r="AM94" s="5">
        <f>DATA!CB95</f>
        <v>1208464.550043019</v>
      </c>
      <c r="AN94" s="5">
        <f>DATA!CC95</f>
        <v>240340.82163934794</v>
      </c>
      <c r="AO94" s="5">
        <f>DATA!CD95</f>
        <v>968123.72840367095</v>
      </c>
      <c r="AP94" s="5">
        <f>DATA!CA95</f>
        <v>118757.82479073229</v>
      </c>
      <c r="AQ94" s="5">
        <f>DATA!CE95</f>
        <v>706272.23067037866</v>
      </c>
      <c r="AR94" s="5">
        <f>DATA!CF95</f>
        <v>198030.20005087834</v>
      </c>
      <c r="AS94" s="5">
        <f>DATA!CG95</f>
        <v>65558.520884136771</v>
      </c>
      <c r="AT94" s="5">
        <f>DATA!CH95</f>
        <v>1527845.968646518</v>
      </c>
      <c r="AU94" s="5">
        <f>DATA!CI95</f>
        <v>242059.91592259647</v>
      </c>
      <c r="AV94" s="7">
        <f>DATA!AQ95</f>
        <v>1.5039827160493822</v>
      </c>
    </row>
    <row r="95" spans="1:48">
      <c r="A95" s="38" t="s">
        <v>306</v>
      </c>
      <c r="B95" s="5">
        <f>DATA!O96</f>
        <v>275213</v>
      </c>
      <c r="C95" s="5">
        <f>DATA!I96</f>
        <v>144721</v>
      </c>
      <c r="D95" s="5">
        <f>DATA!J96</f>
        <v>32698</v>
      </c>
      <c r="E95" s="5">
        <f>DATA!K96</f>
        <v>77304.588364434676</v>
      </c>
      <c r="F95" s="5">
        <f>DATA!M96</f>
        <v>204605.86864315253</v>
      </c>
      <c r="G95" s="5">
        <f>DATA!N96</f>
        <v>181333.11001462661</v>
      </c>
      <c r="H95" s="5">
        <f>DATA!W96</f>
        <v>7402.8249181025421</v>
      </c>
      <c r="I95" s="5">
        <f>DATA!X96</f>
        <v>7923.7005936567202</v>
      </c>
      <c r="J95" s="5">
        <f>DATA!BI96</f>
        <v>31860.798844767971</v>
      </c>
      <c r="K95" s="5">
        <f>DATA!BJ96</f>
        <v>6972.8203772143761</v>
      </c>
      <c r="L95" s="5">
        <f>DATA!BG96</f>
        <v>15018.284125983053</v>
      </c>
      <c r="M95" s="5">
        <f>DATA!BH96</f>
        <v>4554.4482196554964</v>
      </c>
      <c r="N95" s="5">
        <f t="shared" si="8"/>
        <v>52374.802587337545</v>
      </c>
      <c r="O95" s="5">
        <f t="shared" si="9"/>
        <v>39379.185956105597</v>
      </c>
      <c r="P95" s="5">
        <f>DATA!BD96</f>
        <v>13090.049381740906</v>
      </c>
      <c r="Q95" s="5">
        <f>DATA!BE96</f>
        <v>26289.136574364693</v>
      </c>
      <c r="R95" s="5">
        <f>DATA!BF96</f>
        <v>12995.616631231947</v>
      </c>
      <c r="S95" s="9">
        <v>110.05777899158868</v>
      </c>
      <c r="T95" s="9">
        <f>DATA!AG96</f>
        <v>107.9001194456187</v>
      </c>
      <c r="U95" s="9">
        <f>DATA!AH96</f>
        <v>118.68841717546857</v>
      </c>
      <c r="V95" s="9">
        <f>DATA!AD96</f>
        <v>113.29037037037037</v>
      </c>
      <c r="W95" s="9">
        <f>DATA!S96</f>
        <v>101.04773998863085</v>
      </c>
      <c r="X95" s="9">
        <f>DATA!T96</f>
        <v>99.760259354702384</v>
      </c>
      <c r="Y95" s="7">
        <f>DATA!AN96</f>
        <v>3</v>
      </c>
      <c r="Z95" s="7">
        <f>DATA!AR96</f>
        <v>3.2338</v>
      </c>
      <c r="AA95" s="7">
        <f>DATA!AS96</f>
        <v>115.71999999999998</v>
      </c>
      <c r="AB95" s="7">
        <f t="shared" si="10"/>
        <v>1.6760249998769425</v>
      </c>
      <c r="AC95" s="7">
        <f t="shared" si="11"/>
        <v>130.07661891733292</v>
      </c>
      <c r="AD95" s="7">
        <f t="shared" si="12"/>
        <v>1.8017778740928962</v>
      </c>
      <c r="AE95" s="9">
        <f>DATA!CK96</f>
        <v>188.12547000000001</v>
      </c>
      <c r="AF95" s="9">
        <f>DATA!CL96</f>
        <v>163.59648999999999</v>
      </c>
      <c r="AG95" s="9">
        <f>DATA!CM96</f>
        <v>105.126</v>
      </c>
      <c r="AH95" s="9">
        <f>DATA!CO96</f>
        <v>95.555999999999997</v>
      </c>
      <c r="AI95" s="7">
        <f>DATA!CN96</f>
        <v>0.09</v>
      </c>
      <c r="AJ95" s="9">
        <f>DATA!CP96</f>
        <v>168.8447505954</v>
      </c>
      <c r="AK95" s="9">
        <f>DATA!CR96</f>
        <v>109.69</v>
      </c>
      <c r="AL95" s="5">
        <f>DATA!BZ96</f>
        <v>2086175.19178004</v>
      </c>
      <c r="AM95" s="5">
        <f>DATA!CB96</f>
        <v>1241605.1577936264</v>
      </c>
      <c r="AN95" s="5">
        <f>DATA!CC96</f>
        <v>244904.2218758963</v>
      </c>
      <c r="AO95" s="5">
        <f>DATA!CD96</f>
        <v>996700.93591772998</v>
      </c>
      <c r="AP95" s="5">
        <f>DATA!CA96</f>
        <v>120144.01449613691</v>
      </c>
      <c r="AQ95" s="5">
        <f>DATA!CE96</f>
        <v>724426.01949027705</v>
      </c>
      <c r="AR95" s="5">
        <f>DATA!CF96</f>
        <v>206623.3658786031</v>
      </c>
      <c r="AS95" s="5">
        <f>DATA!CG96</f>
        <v>72401.371754635591</v>
      </c>
      <c r="AT95" s="5">
        <f>DATA!CH96</f>
        <v>1558287.3044811138</v>
      </c>
      <c r="AU95" s="5">
        <f>DATA!CI96</f>
        <v>248863.14966568761</v>
      </c>
      <c r="AV95" s="7">
        <f>DATA!AQ96</f>
        <v>1.5068481481481486</v>
      </c>
    </row>
    <row r="96" spans="1:48">
      <c r="A96" s="38" t="s">
        <v>307</v>
      </c>
      <c r="B96" s="5">
        <f>DATA!O97</f>
        <v>284262</v>
      </c>
      <c r="C96" s="5">
        <f>DATA!I97</f>
        <v>158101</v>
      </c>
      <c r="D96" s="5">
        <f>DATA!J97</f>
        <v>34668</v>
      </c>
      <c r="E96" s="5">
        <f>DATA!K97</f>
        <v>73451.994773442682</v>
      </c>
      <c r="F96" s="5">
        <f>DATA!M97</f>
        <v>202930.98777187068</v>
      </c>
      <c r="G96" s="5">
        <f>DATA!N97</f>
        <v>181112.34305663095</v>
      </c>
      <c r="H96" s="5">
        <f>DATA!W97</f>
        <v>7322.0142271380082</v>
      </c>
      <c r="I96" s="5">
        <f>DATA!X97</f>
        <v>8018.2722628886704</v>
      </c>
      <c r="J96" s="5">
        <f>DATA!BI97</f>
        <v>33670.532630895126</v>
      </c>
      <c r="K96" s="5">
        <f>DATA!BJ97</f>
        <v>8113.027645033505</v>
      </c>
      <c r="L96" s="5">
        <f>DATA!BG97</f>
        <v>12668.261200713785</v>
      </c>
      <c r="M96" s="5">
        <f>DATA!BH97</f>
        <v>6784.9744791403555</v>
      </c>
      <c r="N96" s="5">
        <f t="shared" si="8"/>
        <v>59353.208689511994</v>
      </c>
      <c r="O96" s="5">
        <f t="shared" si="9"/>
        <v>42098.025817555099</v>
      </c>
      <c r="P96" s="5">
        <f>DATA!BD97</f>
        <v>4280.5314112387532</v>
      </c>
      <c r="Q96" s="5">
        <f>DATA!BE97</f>
        <v>37817.494406316349</v>
      </c>
      <c r="R96" s="5">
        <f>DATA!BF97</f>
        <v>17255.182871956895</v>
      </c>
      <c r="S96" s="9">
        <v>110.50430152548945</v>
      </c>
      <c r="T96" s="9">
        <f>DATA!AG97</f>
        <v>108.41111561585399</v>
      </c>
      <c r="U96" s="9">
        <f>DATA!AH97</f>
        <v>118.87704516403126</v>
      </c>
      <c r="V96" s="9">
        <f>DATA!AD97</f>
        <v>113.09370370370372</v>
      </c>
      <c r="W96" s="9">
        <f>DATA!S97</f>
        <v>99.127626640657709</v>
      </c>
      <c r="X96" s="9">
        <f>DATA!T97</f>
        <v>98.992046291874061</v>
      </c>
      <c r="Y96" s="7">
        <f>DATA!AN97</f>
        <v>3.25</v>
      </c>
      <c r="Z96" s="7">
        <f>DATA!AR97</f>
        <v>3.1917</v>
      </c>
      <c r="AA96" s="7">
        <f>DATA!AS97</f>
        <v>117.83</v>
      </c>
      <c r="AB96" s="7">
        <f t="shared" si="10"/>
        <v>1.8069427617315108</v>
      </c>
      <c r="AC96" s="7">
        <f t="shared" si="11"/>
        <v>132.61505516286047</v>
      </c>
      <c r="AD96" s="7">
        <f t="shared" si="12"/>
        <v>1.932695635947463</v>
      </c>
      <c r="AE96" s="9">
        <f>DATA!CK97</f>
        <v>190.0624</v>
      </c>
      <c r="AF96" s="9">
        <f>DATA!CL97</f>
        <v>165.00200000000001</v>
      </c>
      <c r="AG96" s="9">
        <f>DATA!CM97</f>
        <v>104.869</v>
      </c>
      <c r="AH96" s="9">
        <f>DATA!CO97</f>
        <v>95.915000000000006</v>
      </c>
      <c r="AI96" s="7">
        <f>DATA!CN97</f>
        <v>0.09</v>
      </c>
      <c r="AJ96" s="9">
        <f>DATA!CP97</f>
        <v>159.423323655046</v>
      </c>
      <c r="AK96" s="9">
        <f>DATA!CR97</f>
        <v>101.9</v>
      </c>
      <c r="AL96" s="5">
        <f>DATA!BZ97</f>
        <v>2153925.9480346725</v>
      </c>
      <c r="AM96" s="5">
        <f>DATA!CB97</f>
        <v>1279213.2578373689</v>
      </c>
      <c r="AN96" s="5">
        <f>DATA!CC97</f>
        <v>250278.65144098509</v>
      </c>
      <c r="AO96" s="5">
        <f>DATA!CD97</f>
        <v>1028934.6063963838</v>
      </c>
      <c r="AP96" s="5">
        <f>DATA!CA97</f>
        <v>125902.55487801628</v>
      </c>
      <c r="AQ96" s="5">
        <f>DATA!CE97</f>
        <v>748810.13531928731</v>
      </c>
      <c r="AR96" s="5">
        <f>DATA!CF97</f>
        <v>218269.50734485066</v>
      </c>
      <c r="AS96" s="5">
        <f>DATA!CG97</f>
        <v>78428.126610474108</v>
      </c>
      <c r="AT96" s="5">
        <f>DATA!CH97</f>
        <v>1589187.841441412</v>
      </c>
      <c r="AU96" s="5">
        <f>DATA!CI97</f>
        <v>268040.47263793572</v>
      </c>
      <c r="AV96" s="7">
        <f>DATA!AQ97</f>
        <v>1.4225975308641976</v>
      </c>
    </row>
    <row r="97" spans="1:48">
      <c r="A97" s="38" t="s">
        <v>308</v>
      </c>
      <c r="B97" s="5">
        <f>DATA!O98</f>
        <v>293899</v>
      </c>
      <c r="C97" s="5">
        <f>DATA!I98</f>
        <v>154161</v>
      </c>
      <c r="D97" s="5">
        <f>DATA!J98</f>
        <v>48787</v>
      </c>
      <c r="E97" s="5">
        <f>DATA!K98</f>
        <v>73546.026026262858</v>
      </c>
      <c r="F97" s="5">
        <f>DATA!M98</f>
        <v>207281.12343016447</v>
      </c>
      <c r="G97" s="5">
        <f>DATA!N98</f>
        <v>185978.76922395744</v>
      </c>
      <c r="H97" s="5">
        <f>DATA!W98</f>
        <v>7487.0026975928113</v>
      </c>
      <c r="I97" s="5">
        <f>DATA!X98</f>
        <v>8099.23487087793</v>
      </c>
      <c r="J97" s="5">
        <f>DATA!BI98</f>
        <v>39189.045035335403</v>
      </c>
      <c r="K97" s="5">
        <f>DATA!BJ98</f>
        <v>16371.838199595612</v>
      </c>
      <c r="L97" s="5">
        <f>DATA!BG98</f>
        <v>15450.650201320075</v>
      </c>
      <c r="M97" s="5">
        <f>DATA!BH98</f>
        <v>5018.937379166744</v>
      </c>
      <c r="N97" s="5">
        <f t="shared" si="8"/>
        <v>59564.482465174857</v>
      </c>
      <c r="O97" s="5">
        <f t="shared" si="9"/>
        <v>47301.797981739859</v>
      </c>
      <c r="P97" s="5">
        <f>DATA!BD98</f>
        <v>9550.9626641582909</v>
      </c>
      <c r="Q97" s="5">
        <f>DATA!BE98</f>
        <v>37750.835317581565</v>
      </c>
      <c r="R97" s="5">
        <f>DATA!BF98</f>
        <v>12262.684483434998</v>
      </c>
      <c r="S97" s="9">
        <v>111.65280654749762</v>
      </c>
      <c r="T97" s="9">
        <f>DATA!AG98</f>
        <v>109.16310663985114</v>
      </c>
      <c r="U97" s="9">
        <f>DATA!AH98</f>
        <v>121.61160617808349</v>
      </c>
      <c r="V97" s="9">
        <f>DATA!AD98</f>
        <v>118.38925925925926</v>
      </c>
      <c r="W97" s="9">
        <f>DATA!S98</f>
        <v>99.734491837800874</v>
      </c>
      <c r="X97" s="9">
        <f>DATA!T98</f>
        <v>98.346609145214941</v>
      </c>
      <c r="Y97" s="7">
        <f>DATA!AN98</f>
        <v>3.25</v>
      </c>
      <c r="Z97" s="7">
        <f>DATA!AR98</f>
        <v>3.3626</v>
      </c>
      <c r="AA97" s="7">
        <f>DATA!AS98</f>
        <v>115.57333333333334</v>
      </c>
      <c r="AB97" s="7">
        <f t="shared" si="10"/>
        <v>-1.9337658605310111</v>
      </c>
      <c r="AC97" s="7">
        <f t="shared" si="11"/>
        <v>130.23890304140062</v>
      </c>
      <c r="AD97" s="7">
        <f t="shared" si="12"/>
        <v>-1.8080129863150711</v>
      </c>
      <c r="AE97" s="9">
        <f>DATA!CK98</f>
        <v>191.69918000000001</v>
      </c>
      <c r="AF97" s="9">
        <f>DATA!CL98</f>
        <v>166.35256999999999</v>
      </c>
      <c r="AG97" s="9">
        <f>DATA!CM98</f>
        <v>103.012</v>
      </c>
      <c r="AH97" s="9">
        <f>DATA!CO98</f>
        <v>96.174999999999997</v>
      </c>
      <c r="AI97" s="7">
        <f>DATA!CN98</f>
        <v>0.1</v>
      </c>
      <c r="AJ97" s="9">
        <f>DATA!CP98</f>
        <v>136.93776459265899</v>
      </c>
      <c r="AK97" s="9">
        <f>DATA!CR98</f>
        <v>76.430000000000007</v>
      </c>
      <c r="AL97" s="5">
        <f>DATA!BZ98</f>
        <v>2211816.5763713829</v>
      </c>
      <c r="AM97" s="5">
        <f>DATA!CB98</f>
        <v>1315020.8194124219</v>
      </c>
      <c r="AN97" s="5">
        <f>DATA!CC98</f>
        <v>251786.1132331746</v>
      </c>
      <c r="AO97" s="5">
        <f>DATA!CD98</f>
        <v>1063234.7061792475</v>
      </c>
      <c r="AP97" s="5">
        <f>DATA!CA98</f>
        <v>134466.38108963176</v>
      </c>
      <c r="AQ97" s="5">
        <f>DATA!CE98</f>
        <v>762329.37586932909</v>
      </c>
      <c r="AR97" s="5">
        <f>DATA!CF98</f>
        <v>222218.95482514243</v>
      </c>
      <c r="AS97" s="5">
        <f>DATA!CG98</f>
        <v>88716.871102893216</v>
      </c>
      <c r="AT97" s="5">
        <f>DATA!CH98</f>
        <v>1643832.2659816982</v>
      </c>
      <c r="AU97" s="5">
        <f>DATA!CI98</f>
        <v>257048.48446164897</v>
      </c>
      <c r="AV97" s="7">
        <f>DATA!AQ98</f>
        <v>1.4146777777777784</v>
      </c>
    </row>
    <row r="98" spans="1:48">
      <c r="A98" s="38" t="s">
        <v>309</v>
      </c>
      <c r="B98" s="5">
        <f>DATA!O99</f>
        <v>282255.30200000003</v>
      </c>
      <c r="C98" s="5">
        <f>DATA!I99</f>
        <v>154769.44899999999</v>
      </c>
      <c r="D98" s="5">
        <f>DATA!J99</f>
        <v>32731.092000000001</v>
      </c>
      <c r="E98" s="5">
        <f>DATA!K99</f>
        <v>74977.846999999994</v>
      </c>
      <c r="F98" s="5">
        <f>DATA!M99</f>
        <v>196992.08900000001</v>
      </c>
      <c r="G98" s="5">
        <f>DATA!N99</f>
        <v>174239.584</v>
      </c>
      <c r="H98" s="5">
        <f>DATA!W99</f>
        <v>7758.7577413433055</v>
      </c>
      <c r="I98" s="5">
        <f>DATA!X99</f>
        <v>8144</v>
      </c>
      <c r="J98" s="5">
        <f>DATA!BI99</f>
        <v>37066.301742017276</v>
      </c>
      <c r="K98" s="5">
        <f>DATA!BJ99</f>
        <v>7899.4764137368929</v>
      </c>
      <c r="L98" s="5">
        <f>DATA!BG99</f>
        <v>12645.645178135008</v>
      </c>
      <c r="M98" s="5">
        <f>DATA!BH99</f>
        <v>5829.6470500326759</v>
      </c>
      <c r="N98" s="5">
        <f t="shared" si="8"/>
        <v>51660.373909093927</v>
      </c>
      <c r="O98" s="5">
        <f t="shared" si="9"/>
        <v>37139.421577489011</v>
      </c>
      <c r="P98" s="5">
        <f>DATA!BD99</f>
        <v>13208.429365774065</v>
      </c>
      <c r="Q98" s="5">
        <f>DATA!BE99</f>
        <v>23930.992211714944</v>
      </c>
      <c r="R98" s="5">
        <f>DATA!BF99</f>
        <v>14520.952331604914</v>
      </c>
      <c r="S98" s="9">
        <v>110.5</v>
      </c>
      <c r="T98" s="9">
        <f>DATA!AG99</f>
        <v>109.47513667150737</v>
      </c>
      <c r="U98" s="9">
        <f>DATA!AH99</f>
        <v>114.59945331397051</v>
      </c>
      <c r="V98" s="9">
        <f>DATA!AD99</f>
        <v>102.21444444444445</v>
      </c>
      <c r="W98" s="9">
        <f>DATA!S99</f>
        <v>98.394407097231195</v>
      </c>
      <c r="X98" s="9">
        <f>DATA!T99</f>
        <v>97.659935299202743</v>
      </c>
      <c r="Y98" s="7">
        <f>DATA!AN99</f>
        <v>3.25</v>
      </c>
      <c r="Z98" s="7">
        <f>DATA!AR99</f>
        <v>3.6227</v>
      </c>
      <c r="AA98" s="7">
        <f>DATA!AS99</f>
        <v>111.18</v>
      </c>
      <c r="AB98" s="7">
        <f t="shared" si="10"/>
        <v>-3.8754739594615804</v>
      </c>
      <c r="AC98" s="7">
        <f t="shared" si="11"/>
        <v>125.44573426573407</v>
      </c>
      <c r="AD98" s="7">
        <f t="shared" si="12"/>
        <v>-3.7497210852456337</v>
      </c>
      <c r="AE98" s="9">
        <f>DATA!CK99</f>
        <v>192.09286</v>
      </c>
      <c r="AF98" s="9">
        <f>DATA!CL99</f>
        <v>167.78657999999999</v>
      </c>
      <c r="AG98" s="9">
        <f>DATA!CM99</f>
        <v>100.461</v>
      </c>
      <c r="AH98" s="9">
        <f>DATA!CO99</f>
        <v>96.335999999999999</v>
      </c>
      <c r="AI98" s="7">
        <f>DATA!CN99</f>
        <v>0.11</v>
      </c>
      <c r="AJ98" s="9">
        <f>DATA!CP99</f>
        <v>114.841022406074</v>
      </c>
      <c r="AK98" s="9">
        <f>DATA!CR99</f>
        <v>53.98</v>
      </c>
      <c r="AL98" s="5">
        <f>DATA!BZ99</f>
        <v>2278666.7866097167</v>
      </c>
      <c r="AM98" s="5">
        <f>DATA!CB99</f>
        <v>1341875.1805675877</v>
      </c>
      <c r="AN98" s="5">
        <f>DATA!CC99</f>
        <v>254111.45298964615</v>
      </c>
      <c r="AO98" s="5">
        <f>DATA!CD99</f>
        <v>1087763.7275779415</v>
      </c>
      <c r="AP98" s="5">
        <f>DATA!CA99</f>
        <v>133292.10353907707</v>
      </c>
      <c r="AQ98" s="5">
        <f>DATA!CE99</f>
        <v>803499.50250305177</v>
      </c>
      <c r="AR98" s="5">
        <f>DATA!CF99</f>
        <v>229158.08295238603</v>
      </c>
      <c r="AS98" s="5">
        <f>DATA!CG99</f>
        <v>83133.317910649377</v>
      </c>
      <c r="AT98" s="5">
        <f>DATA!CH99</f>
        <v>1690587.1147869097</v>
      </c>
      <c r="AU98" s="5">
        <f>DATA!CI99</f>
        <v>275788.27095977141</v>
      </c>
      <c r="AV98" s="7">
        <f>DATA!AQ99</f>
        <v>1.4049086419753083</v>
      </c>
    </row>
    <row r="99" spans="1:48">
      <c r="A99" s="38" t="s">
        <v>310</v>
      </c>
      <c r="B99" s="5">
        <f>DATA!O100</f>
        <v>288975.21100000001</v>
      </c>
      <c r="C99" s="5">
        <f>DATA!I100</f>
        <v>154019.55799999999</v>
      </c>
      <c r="D99" s="5">
        <f>DATA!J100</f>
        <v>34967.008999999998</v>
      </c>
      <c r="E99" s="5">
        <f>DATA!K100</f>
        <v>77560.096999999994</v>
      </c>
      <c r="F99" s="5">
        <f>DATA!M100</f>
        <v>195711.25099999999</v>
      </c>
      <c r="G99" s="5">
        <f>DATA!N100</f>
        <v>175303.48300000001</v>
      </c>
      <c r="H99" s="5">
        <f>DATA!W100</f>
        <v>7756.7422513388256</v>
      </c>
      <c r="I99" s="5">
        <f>DATA!X100</f>
        <v>8196</v>
      </c>
      <c r="J99" s="5">
        <f>DATA!BI100</f>
        <v>34219.007053323177</v>
      </c>
      <c r="K99" s="5">
        <f>DATA!BJ100</f>
        <v>7271.5503354954653</v>
      </c>
      <c r="L99" s="5">
        <f>DATA!BG100</f>
        <v>12027.637439436794</v>
      </c>
      <c r="M99" s="5">
        <f>DATA!BH100</f>
        <v>5703.1861672977302</v>
      </c>
      <c r="N99" s="5">
        <f t="shared" si="8"/>
        <v>55379.005152522142</v>
      </c>
      <c r="O99" s="5">
        <f t="shared" si="9"/>
        <v>42064.754814206681</v>
      </c>
      <c r="P99" s="5">
        <f>DATA!BD100</f>
        <v>15663.944319270237</v>
      </c>
      <c r="Q99" s="5">
        <f>DATA!BE100</f>
        <v>26400.810494936446</v>
      </c>
      <c r="R99" s="5">
        <f>DATA!BF100</f>
        <v>13314.250338315464</v>
      </c>
      <c r="S99" s="9">
        <v>112.4</v>
      </c>
      <c r="T99" s="9">
        <f>DATA!AG100</f>
        <v>110.38421571166468</v>
      </c>
      <c r="U99" s="9">
        <f>DATA!AH100</f>
        <v>120.46313715334129</v>
      </c>
      <c r="V99" s="9">
        <f>DATA!AD100</f>
        <v>106.82814814814814</v>
      </c>
      <c r="W99" s="9">
        <f>DATA!S100</f>
        <v>99.510696500529747</v>
      </c>
      <c r="X99" s="9">
        <f>DATA!T100</f>
        <v>100.52359940846128</v>
      </c>
      <c r="Y99" s="7">
        <f>DATA!AN100</f>
        <v>3.25</v>
      </c>
      <c r="Z99" s="7">
        <f>DATA!AR100</f>
        <v>3.6574</v>
      </c>
      <c r="AA99" s="7">
        <f>DATA!AS100</f>
        <v>110.35666666666667</v>
      </c>
      <c r="AB99" s="7">
        <f t="shared" ref="AB99:AB130" si="13">LN(AA99/AA98)*100</f>
        <v>-0.74329648126520576</v>
      </c>
      <c r="AC99" s="7">
        <f t="shared" ref="AC99:AC130" si="14">EXP(LN(AA99/AA98)-$AB$1/100)*AC98</f>
        <v>124.67343923710121</v>
      </c>
      <c r="AD99" s="7">
        <f t="shared" ref="AD99:AD130" si="15">LN(AC99/AC98)*100</f>
        <v>-0.61754360704925237</v>
      </c>
      <c r="AE99" s="9">
        <f>DATA!CK100</f>
        <v>194.04986</v>
      </c>
      <c r="AF99" s="9">
        <f>DATA!CL100</f>
        <v>169.05942999999999</v>
      </c>
      <c r="AG99" s="9">
        <f>DATA!CM100</f>
        <v>100.253</v>
      </c>
      <c r="AH99" s="9">
        <f>DATA!CO100</f>
        <v>96.765000000000001</v>
      </c>
      <c r="AI99" s="7">
        <f>DATA!CN100</f>
        <v>0.13</v>
      </c>
      <c r="AJ99" s="9">
        <f>DATA!CP100</f>
        <v>116.13375994928499</v>
      </c>
      <c r="AK99" s="9">
        <f>DATA!CR100</f>
        <v>61.65</v>
      </c>
      <c r="AL99" s="5">
        <f>DATA!BZ100</f>
        <v>2295979.482035662</v>
      </c>
      <c r="AM99" s="5">
        <f>DATA!CB100</f>
        <v>1368745.7464253495</v>
      </c>
      <c r="AN99" s="5">
        <f>DATA!CC100</f>
        <v>254689.82821416785</v>
      </c>
      <c r="AO99" s="5">
        <f>DATA!CD100</f>
        <v>1114055.9182111819</v>
      </c>
      <c r="AP99" s="5">
        <f>DATA!CA100</f>
        <v>133447.26946606048</v>
      </c>
      <c r="AQ99" s="5">
        <f>DATA!CE100</f>
        <v>793786.46614425187</v>
      </c>
      <c r="AR99" s="5">
        <f>DATA!CF100</f>
        <v>233988.96797211736</v>
      </c>
      <c r="AS99" s="5">
        <f>DATA!CG100</f>
        <v>90109.072712910274</v>
      </c>
      <c r="AT99" s="5">
        <f>DATA!CH100</f>
        <v>1690641.4955053867</v>
      </c>
      <c r="AU99" s="5">
        <f>DATA!CI100</f>
        <v>281239.94584524765</v>
      </c>
      <c r="AV99" s="7">
        <f>DATA!AQ100</f>
        <v>1.3448160493827164</v>
      </c>
    </row>
    <row r="100" spans="1:48">
      <c r="A100" s="38" t="s">
        <v>311</v>
      </c>
      <c r="B100" s="5">
        <f>DATA!O101</f>
        <v>297965</v>
      </c>
      <c r="C100" s="5">
        <f>DATA!I101</f>
        <v>164632.247</v>
      </c>
      <c r="D100" s="5">
        <f>DATA!J101</f>
        <v>35909.981</v>
      </c>
      <c r="E100" s="5">
        <f>DATA!K101</f>
        <v>76447.070000000007</v>
      </c>
      <c r="F100" s="5">
        <f>DATA!M101</f>
        <v>209490.57</v>
      </c>
      <c r="G100" s="5">
        <f>DATA!N101</f>
        <v>186442.421</v>
      </c>
      <c r="H100" s="5">
        <f>DATA!W101</f>
        <v>7743.1004131343952</v>
      </c>
      <c r="I100" s="5">
        <f>DATA!X101</f>
        <v>8097</v>
      </c>
      <c r="J100" s="5">
        <f>DATA!BI101</f>
        <v>35027.620840259784</v>
      </c>
      <c r="K100" s="5">
        <f>DATA!BJ101</f>
        <v>8704.4321178004302</v>
      </c>
      <c r="L100" s="5">
        <f>DATA!BG101</f>
        <v>10221.334476766129</v>
      </c>
      <c r="M100" s="5">
        <f>DATA!BH101</f>
        <v>7132.0048715346657</v>
      </c>
      <c r="N100" s="5">
        <f t="shared" si="8"/>
        <v>56355.634818629151</v>
      </c>
      <c r="O100" s="5">
        <f t="shared" si="9"/>
        <v>42347.968905827183</v>
      </c>
      <c r="P100" s="5">
        <f>DATA!BD101</f>
        <v>15445.61697069675</v>
      </c>
      <c r="Q100" s="5">
        <f>DATA!BE101</f>
        <v>26902.351935130435</v>
      </c>
      <c r="R100" s="5">
        <f>DATA!BF101</f>
        <v>14007.665912801966</v>
      </c>
      <c r="S100" s="9">
        <v>113.8</v>
      </c>
      <c r="T100" s="9">
        <f>DATA!AG101</f>
        <v>111.04074451765761</v>
      </c>
      <c r="U100" s="9">
        <f>DATA!AH101</f>
        <v>124.83702192936953</v>
      </c>
      <c r="V100" s="9">
        <f>DATA!AD101</f>
        <v>109.31555555555556</v>
      </c>
      <c r="W100" s="9">
        <f>DATA!S101</f>
        <v>99.798124087399259</v>
      </c>
      <c r="X100" s="9">
        <f>DATA!T101</f>
        <v>100.55694674765033</v>
      </c>
      <c r="Y100" s="7">
        <f>DATA!AN101</f>
        <v>3.25</v>
      </c>
      <c r="Z100" s="7">
        <f>DATA!AR101</f>
        <v>4.0533000000000001</v>
      </c>
      <c r="AA100" s="7">
        <f>DATA!AS101</f>
        <v>101.91333333333334</v>
      </c>
      <c r="AB100" s="7">
        <f t="shared" si="13"/>
        <v>-7.9594765807892891</v>
      </c>
      <c r="AC100" s="7">
        <f t="shared" si="14"/>
        <v>115.27961311464523</v>
      </c>
      <c r="AD100" s="7">
        <f t="shared" si="15"/>
        <v>-7.8337237065733412</v>
      </c>
      <c r="AE100" s="9">
        <f>DATA!CK101</f>
        <v>195.68204</v>
      </c>
      <c r="AF100" s="9">
        <f>DATA!CL101</f>
        <v>170.37130999999999</v>
      </c>
      <c r="AG100" s="9">
        <f>DATA!CM101</f>
        <v>99.323999999999998</v>
      </c>
      <c r="AH100" s="9">
        <f>DATA!CO101</f>
        <v>97.076999999999998</v>
      </c>
      <c r="AI100" s="7">
        <f>DATA!CN101</f>
        <v>0.13</v>
      </c>
      <c r="AJ100" s="9">
        <f>DATA!CP101</f>
        <v>104.518276738053</v>
      </c>
      <c r="AK100" s="9">
        <f>DATA!CR101</f>
        <v>50.44</v>
      </c>
      <c r="AL100" s="5">
        <f>DATA!BZ101</f>
        <v>2369920.7264913414</v>
      </c>
      <c r="AM100" s="5">
        <f>DATA!CB101</f>
        <v>1403473.5989859449</v>
      </c>
      <c r="AN100" s="5">
        <f>DATA!CC101</f>
        <v>256766.68696517585</v>
      </c>
      <c r="AO100" s="5">
        <f>DATA!CD101</f>
        <v>1146706.912020769</v>
      </c>
      <c r="AP100" s="5">
        <f>DATA!CA101</f>
        <v>133345.54377935512</v>
      </c>
      <c r="AQ100" s="5">
        <f>DATA!CE101</f>
        <v>833101.58372604148</v>
      </c>
      <c r="AR100" s="5">
        <f>DATA!CF101</f>
        <v>235329.0637605536</v>
      </c>
      <c r="AS100" s="5">
        <f>DATA!CG101</f>
        <v>104736.42298784498</v>
      </c>
      <c r="AT100" s="5">
        <f>DATA!CH101</f>
        <v>1678639.6139785848</v>
      </c>
      <c r="AU100" s="5">
        <f>DATA!CI101</f>
        <v>351215.62576435826</v>
      </c>
      <c r="AV100" s="7">
        <f>DATA!AQ101</f>
        <v>1.2416580246913584</v>
      </c>
    </row>
    <row r="101" spans="1:48">
      <c r="A101" s="38" t="s">
        <v>312</v>
      </c>
      <c r="B101" s="5">
        <f>DATA!O102</f>
        <v>307745.07500000001</v>
      </c>
      <c r="C101" s="5">
        <f>DATA!I102</f>
        <v>161678.18</v>
      </c>
      <c r="D101" s="5">
        <f>DATA!J102</f>
        <v>50413.042000000001</v>
      </c>
      <c r="E101" s="5">
        <f>DATA!K102</f>
        <v>75438.399000000005</v>
      </c>
      <c r="F101" s="5">
        <f>DATA!M102</f>
        <v>215176.337</v>
      </c>
      <c r="G101" s="5">
        <f>DATA!N102</f>
        <v>192792.755</v>
      </c>
      <c r="H101" s="5">
        <f>DATA!W102</f>
        <v>8061.3884798492081</v>
      </c>
      <c r="I101" s="5">
        <f>DATA!X102</f>
        <v>8270</v>
      </c>
      <c r="J101" s="5">
        <f>DATA!BI102</f>
        <v>40245.027407030568</v>
      </c>
      <c r="K101" s="5">
        <f>DATA!BJ102</f>
        <v>15368.398329600586</v>
      </c>
      <c r="L101" s="5">
        <f>DATA!BG102</f>
        <v>11253.909146326074</v>
      </c>
      <c r="M101" s="5">
        <f>DATA!BH102</f>
        <v>5623.6615420020889</v>
      </c>
      <c r="N101" s="5">
        <f t="shared" si="8"/>
        <v>55706.42054650341</v>
      </c>
      <c r="O101" s="5">
        <f t="shared" si="9"/>
        <v>43883.441540801214</v>
      </c>
      <c r="P101" s="5">
        <f>DATA!BD102</f>
        <v>17267.706044203904</v>
      </c>
      <c r="Q101" s="5">
        <f>DATA!BE102</f>
        <v>26615.735496597306</v>
      </c>
      <c r="R101" s="5">
        <f>DATA!BF102</f>
        <v>11822.979005702196</v>
      </c>
      <c r="S101" s="9">
        <v>114.6</v>
      </c>
      <c r="T101" s="9">
        <f>DATA!AG102</f>
        <v>111.73158429905978</v>
      </c>
      <c r="U101" s="9">
        <f>DATA!AH102</f>
        <v>126.07366280376084</v>
      </c>
      <c r="V101" s="9">
        <f>DATA!AD102</f>
        <v>108.24185185185186</v>
      </c>
      <c r="W101" s="9">
        <f>DATA!S102</f>
        <v>102.11148868102538</v>
      </c>
      <c r="X101" s="9">
        <f>DATA!T102</f>
        <v>101.10016893529013</v>
      </c>
      <c r="Y101" s="7">
        <f>DATA!AN102</f>
        <v>3.25</v>
      </c>
      <c r="Z101" s="7">
        <f>DATA!AR102</f>
        <v>4.2816000000000001</v>
      </c>
      <c r="AA101" s="7">
        <f>DATA!AS102</f>
        <v>97.193333333333328</v>
      </c>
      <c r="AB101" s="7">
        <f t="shared" si="13"/>
        <v>-4.7420656896212314</v>
      </c>
      <c r="AC101" s="7">
        <f t="shared" si="14"/>
        <v>110.07890947557105</v>
      </c>
      <c r="AD101" s="7">
        <f t="shared" si="15"/>
        <v>-4.6163128154052862</v>
      </c>
      <c r="AE101" s="9">
        <f>DATA!CK102</f>
        <v>196.78202999999999</v>
      </c>
      <c r="AF101" s="9">
        <f>DATA!CL102</f>
        <v>171.54525000000001</v>
      </c>
      <c r="AG101" s="9">
        <f>DATA!CM102</f>
        <v>97.768000000000001</v>
      </c>
      <c r="AH101" s="9">
        <f>DATA!CO102</f>
        <v>97.319000000000003</v>
      </c>
      <c r="AI101" s="7">
        <f>DATA!CN102</f>
        <v>0.16</v>
      </c>
      <c r="AJ101" s="9">
        <f>DATA!CP102</f>
        <v>96.204645834106202</v>
      </c>
      <c r="AK101" s="9">
        <f>DATA!CR102</f>
        <v>43.56</v>
      </c>
      <c r="AL101" s="5">
        <f>DATA!BZ102</f>
        <v>2336227.854128025</v>
      </c>
      <c r="AM101" s="5">
        <f>DATA!CB102</f>
        <v>1414663.0123487185</v>
      </c>
      <c r="AN101" s="5">
        <f>DATA!CC102</f>
        <v>258122.84965045151</v>
      </c>
      <c r="AO101" s="5">
        <f>DATA!CD102</f>
        <v>1156540.162698267</v>
      </c>
      <c r="AP101" s="5">
        <f>DATA!CA102</f>
        <v>132196.58709977721</v>
      </c>
      <c r="AQ101" s="5">
        <f>DATA!CE102</f>
        <v>789368.25467952969</v>
      </c>
      <c r="AR101" s="5">
        <f>DATA!CF102</f>
        <v>243518.18321361215</v>
      </c>
      <c r="AS101" s="5">
        <f>DATA!CG102</f>
        <v>90502.726131687057</v>
      </c>
      <c r="AT101" s="5">
        <f>DATA!CH102</f>
        <v>1672618.3595864607</v>
      </c>
      <c r="AU101" s="5">
        <f>DATA!CI102</f>
        <v>329588.58519626537</v>
      </c>
      <c r="AV101" s="7">
        <f>DATA!AQ102</f>
        <v>1.2701271604938258</v>
      </c>
    </row>
    <row r="102" spans="1:48">
      <c r="A102" s="38" t="s">
        <v>313</v>
      </c>
      <c r="B102" s="5">
        <f>DATA!O103</f>
        <v>294328.59399999998</v>
      </c>
      <c r="C102" s="5">
        <f>DATA!I103</f>
        <v>162610.99</v>
      </c>
      <c r="D102" s="5">
        <f>DATA!J103</f>
        <v>33638.169000000002</v>
      </c>
      <c r="E102" s="5">
        <f>DATA!K103</f>
        <v>75035.501000000004</v>
      </c>
      <c r="F102" s="5">
        <f>DATA!M103</f>
        <v>198933.93700000001</v>
      </c>
      <c r="G102" s="5">
        <f>DATA!N103</f>
        <v>178408.97399999999</v>
      </c>
      <c r="H102" s="5">
        <f>DATA!W103</f>
        <v>8277.9954949117073</v>
      </c>
      <c r="I102" s="5">
        <f>DATA!X103</f>
        <v>8230</v>
      </c>
      <c r="J102" s="5">
        <f>DATA!BI103</f>
        <v>35532.048802210105</v>
      </c>
      <c r="K102" s="5">
        <f>DATA!BJ103</f>
        <v>9129.30499797228</v>
      </c>
      <c r="L102" s="5">
        <f>DATA!BG103</f>
        <v>14857.65886669007</v>
      </c>
      <c r="M102" s="5">
        <f>DATA!BH103</f>
        <v>6853.5689458306451</v>
      </c>
      <c r="N102" s="5">
        <f t="shared" si="8"/>
        <v>48679.767363486644</v>
      </c>
      <c r="O102" s="5">
        <f t="shared" si="9"/>
        <v>39747.537861347293</v>
      </c>
      <c r="P102" s="5">
        <f>DATA!BD103</f>
        <v>20790.568669387401</v>
      </c>
      <c r="Q102" s="5">
        <f>DATA!BE103</f>
        <v>18956.969191959892</v>
      </c>
      <c r="R102" s="5">
        <f>DATA!BF103</f>
        <v>8932.2295021393493</v>
      </c>
      <c r="S102" s="9">
        <v>114.3</v>
      </c>
      <c r="T102" s="9">
        <f>DATA!AG103</f>
        <v>111.95483241499609</v>
      </c>
      <c r="U102" s="9">
        <f>DATA!AH103</f>
        <v>123.68067034001562</v>
      </c>
      <c r="V102" s="9">
        <f>DATA!AD103</f>
        <v>98.67407407407407</v>
      </c>
      <c r="W102" s="9">
        <f>DATA!S103</f>
        <v>99.039825467285652</v>
      </c>
      <c r="X102" s="9">
        <f>DATA!T103</f>
        <v>100.51916278606031</v>
      </c>
      <c r="Y102" s="7">
        <f>DATA!AN103</f>
        <v>3.25</v>
      </c>
      <c r="Z102" s="7">
        <f>DATA!AR103</f>
        <v>4.1851000000000003</v>
      </c>
      <c r="AA102" s="7">
        <f>DATA!AS103</f>
        <v>99.88</v>
      </c>
      <c r="AB102" s="7">
        <f t="shared" si="13"/>
        <v>2.7267343403006397</v>
      </c>
      <c r="AC102" s="7">
        <f t="shared" si="14"/>
        <v>113.26410902749058</v>
      </c>
      <c r="AD102" s="7">
        <f t="shared" si="15"/>
        <v>2.8524872145165938</v>
      </c>
      <c r="AE102" s="9">
        <f>DATA!CK103</f>
        <v>196.54935</v>
      </c>
      <c r="AF102" s="9">
        <f>DATA!CL103</f>
        <v>173.05285000000001</v>
      </c>
      <c r="AG102" s="9">
        <f>DATA!CM103</f>
        <v>96.269000000000005</v>
      </c>
      <c r="AH102" s="9">
        <f>DATA!CO103</f>
        <v>97.725999999999999</v>
      </c>
      <c r="AI102" s="7">
        <f>DATA!CN103</f>
        <v>0.36</v>
      </c>
      <c r="AJ102" s="9">
        <f>DATA!CP103</f>
        <v>88.608385331292595</v>
      </c>
      <c r="AK102" s="9">
        <f>DATA!CR103</f>
        <v>33.840000000000003</v>
      </c>
      <c r="AL102" s="5">
        <f>DATA!BZ103</f>
        <v>2353601.6488583684</v>
      </c>
      <c r="AM102" s="5">
        <f>DATA!CB103</f>
        <v>1422627.9982524116</v>
      </c>
      <c r="AN102" s="5">
        <f>DATA!CC103</f>
        <v>257165.64503394684</v>
      </c>
      <c r="AO102" s="5">
        <f>DATA!CD103</f>
        <v>1165462.3532184649</v>
      </c>
      <c r="AP102" s="5">
        <f>DATA!CA103</f>
        <v>138247.20364868079</v>
      </c>
      <c r="AQ102" s="5">
        <f>DATA!CE103</f>
        <v>792726.44695727574</v>
      </c>
      <c r="AR102" s="5">
        <f>DATA!CF103</f>
        <v>251215.81367286036</v>
      </c>
      <c r="AS102" s="5">
        <f>DATA!CG103</f>
        <v>86838.964052883006</v>
      </c>
      <c r="AT102" s="5">
        <f>DATA!CH103</f>
        <v>1675421.7481351097</v>
      </c>
      <c r="AU102" s="5">
        <f>DATA!CI103</f>
        <v>340125.1229975149</v>
      </c>
      <c r="AV102" s="7">
        <f>DATA!AQ103</f>
        <v>1.3219666666666674</v>
      </c>
    </row>
    <row r="103" spans="1:48">
      <c r="A103" s="38" t="s">
        <v>314</v>
      </c>
      <c r="B103" s="5">
        <f>DATA!O104</f>
        <v>301015.17099999997</v>
      </c>
      <c r="C103" s="5">
        <f>DATA!I104</f>
        <v>163473.82999999999</v>
      </c>
      <c r="D103" s="5">
        <f>DATA!J104</f>
        <v>36916.123</v>
      </c>
      <c r="E103" s="5">
        <f>DATA!K104</f>
        <v>82264.876999999993</v>
      </c>
      <c r="F103" s="5">
        <f>DATA!M104</f>
        <v>199813.09</v>
      </c>
      <c r="G103" s="5">
        <f>DATA!N104</f>
        <v>180167.829</v>
      </c>
      <c r="H103" s="5">
        <f>DATA!W104</f>
        <v>8178.2994732448824</v>
      </c>
      <c r="I103" s="5">
        <f>DATA!X104</f>
        <v>8327</v>
      </c>
      <c r="J103" s="5">
        <f>DATA!BI104</f>
        <v>34619.451102973326</v>
      </c>
      <c r="K103" s="5">
        <f>DATA!BJ104</f>
        <v>10346.089717621509</v>
      </c>
      <c r="L103" s="5">
        <f>DATA!BG104</f>
        <v>11372.111182263465</v>
      </c>
      <c r="M103" s="5">
        <f>DATA!BH104</f>
        <v>5618.5369431033541</v>
      </c>
      <c r="N103" s="5">
        <f t="shared" si="8"/>
        <v>47072.368033680425</v>
      </c>
      <c r="O103" s="5">
        <f t="shared" si="9"/>
        <v>36271.18620438721</v>
      </c>
      <c r="P103" s="5">
        <f>DATA!BD104</f>
        <v>9687.4171960463264</v>
      </c>
      <c r="Q103" s="5">
        <f>DATA!BE104</f>
        <v>26583.769008340882</v>
      </c>
      <c r="R103" s="5">
        <f>DATA!BF104</f>
        <v>10801.181829293211</v>
      </c>
      <c r="S103" s="9">
        <v>114.6</v>
      </c>
      <c r="T103" s="9">
        <f>DATA!AG104</f>
        <v>112.51413319531717</v>
      </c>
      <c r="U103" s="9">
        <f>DATA!AH104</f>
        <v>122.94346721873126</v>
      </c>
      <c r="V103" s="9">
        <f>DATA!AD104</f>
        <v>97.671851851851855</v>
      </c>
      <c r="W103" s="9">
        <f>DATA!S104</f>
        <v>99.939098084114505</v>
      </c>
      <c r="X103" s="9">
        <f>DATA!T104</f>
        <v>101.79572736040461</v>
      </c>
      <c r="Y103" s="7">
        <f>DATA!AN104</f>
        <v>3.25</v>
      </c>
      <c r="Z103" s="7">
        <f>DATA!AR104</f>
        <v>4.0050999999999997</v>
      </c>
      <c r="AA103" s="7">
        <f>DATA!AS104</f>
        <v>102.55666666666667</v>
      </c>
      <c r="AB103" s="7">
        <f t="shared" si="13"/>
        <v>2.6446025932556778</v>
      </c>
      <c r="AC103" s="7">
        <f t="shared" si="14"/>
        <v>116.44579599471344</v>
      </c>
      <c r="AD103" s="7">
        <f t="shared" si="15"/>
        <v>2.7703554674716204</v>
      </c>
      <c r="AE103" s="9">
        <f>DATA!CK104</f>
        <v>198.80110999999999</v>
      </c>
      <c r="AF103" s="9">
        <f>DATA!CL104</f>
        <v>174.46639999999999</v>
      </c>
      <c r="AG103" s="9">
        <f>DATA!CM104</f>
        <v>97.28</v>
      </c>
      <c r="AH103" s="9">
        <f>DATA!CO104</f>
        <v>98.262</v>
      </c>
      <c r="AI103" s="7">
        <f>DATA!CN104</f>
        <v>0.37</v>
      </c>
      <c r="AJ103" s="9">
        <f>DATA!CP104</f>
        <v>100.42844405762099</v>
      </c>
      <c r="AK103" s="9">
        <f>DATA!CR104</f>
        <v>45.57</v>
      </c>
      <c r="AL103" s="5">
        <f>DATA!BZ104</f>
        <v>2374535.7469402272</v>
      </c>
      <c r="AM103" s="5">
        <f>DATA!CB104</f>
        <v>1429060.8245447923</v>
      </c>
      <c r="AN103" s="5">
        <f>DATA!CC104</f>
        <v>255935.17136920497</v>
      </c>
      <c r="AO103" s="5">
        <f>DATA!CD104</f>
        <v>1173125.6531755871</v>
      </c>
      <c r="AP103" s="5">
        <f>DATA!CA104</f>
        <v>138044.85083374934</v>
      </c>
      <c r="AQ103" s="5">
        <f>DATA!CE104</f>
        <v>807430.07156168565</v>
      </c>
      <c r="AR103" s="5">
        <f>DATA!CF104</f>
        <v>256927.88954614056</v>
      </c>
      <c r="AS103" s="5">
        <f>DATA!CG104</f>
        <v>87335.972244609919</v>
      </c>
      <c r="AT103" s="5">
        <f>DATA!CH104</f>
        <v>1672109.7364906599</v>
      </c>
      <c r="AU103" s="5">
        <f>DATA!CI104</f>
        <v>358162.1486588167</v>
      </c>
      <c r="AV103" s="7">
        <f>DATA!AQ104</f>
        <v>1.3149000000000006</v>
      </c>
    </row>
    <row r="104" spans="1:48">
      <c r="A104" s="38" t="s">
        <v>315</v>
      </c>
      <c r="B104" s="5">
        <f>DATA!O105</f>
        <v>311510.31599999999</v>
      </c>
      <c r="C104" s="5">
        <f>DATA!I105</f>
        <v>174771.49400000001</v>
      </c>
      <c r="D104" s="5">
        <f>DATA!J105</f>
        <v>36718.021999999997</v>
      </c>
      <c r="E104" s="5">
        <f>DATA!K105</f>
        <v>77890.91</v>
      </c>
      <c r="F104" s="5">
        <f>DATA!M105</f>
        <v>209053.98300000001</v>
      </c>
      <c r="G104" s="5">
        <f>DATA!N105</f>
        <v>183775.09599999999</v>
      </c>
      <c r="H104" s="5">
        <f>DATA!W105</f>
        <v>8316.3380831740196</v>
      </c>
      <c r="I104" s="5">
        <f>DATA!X105</f>
        <v>8257</v>
      </c>
      <c r="J104" s="5">
        <f>DATA!BI105</f>
        <v>33046.84174212387</v>
      </c>
      <c r="K104" s="5">
        <f>DATA!BJ105</f>
        <v>7257.9273532518073</v>
      </c>
      <c r="L104" s="5">
        <f>DATA!BG105</f>
        <v>9366.33581314814</v>
      </c>
      <c r="M104" s="5">
        <f>DATA!BH105</f>
        <v>7463.4840982697351</v>
      </c>
      <c r="N104" s="5">
        <f t="shared" si="8"/>
        <v>55365.972378454098</v>
      </c>
      <c r="O104" s="5">
        <f t="shared" si="9"/>
        <v>43407.80605305855</v>
      </c>
      <c r="P104" s="5">
        <f>DATA!BD105</f>
        <v>22176.676022780815</v>
      </c>
      <c r="Q104" s="5">
        <f>DATA!BE105</f>
        <v>21231.130030277731</v>
      </c>
      <c r="R104" s="5">
        <f>DATA!BF105</f>
        <v>11958.16632539555</v>
      </c>
      <c r="S104" s="9">
        <v>115.3</v>
      </c>
      <c r="T104" s="9">
        <f>DATA!AG105</f>
        <v>113.30719025678336</v>
      </c>
      <c r="U104" s="9">
        <f>DATA!AH105</f>
        <v>123.27123897286654</v>
      </c>
      <c r="V104" s="9">
        <f>DATA!AD105</f>
        <v>98.898518518518529</v>
      </c>
      <c r="W104" s="9">
        <f>DATA!S105</f>
        <v>100.23675320264047</v>
      </c>
      <c r="X104" s="9">
        <f>DATA!T105</f>
        <v>101.50838990719396</v>
      </c>
      <c r="Y104" s="7">
        <f>DATA!AN105</f>
        <v>3</v>
      </c>
      <c r="Z104" s="7">
        <f>DATA!AR105</f>
        <v>4.0472999999999999</v>
      </c>
      <c r="AA104" s="7">
        <f>DATA!AS105</f>
        <v>101.27</v>
      </c>
      <c r="AB104" s="7">
        <f t="shared" si="13"/>
        <v>-1.2625273999935622</v>
      </c>
      <c r="AC104" s="7">
        <f t="shared" si="14"/>
        <v>115.12956531125955</v>
      </c>
      <c r="AD104" s="7">
        <f t="shared" si="15"/>
        <v>-1.1367745257776078</v>
      </c>
      <c r="AE104" s="9">
        <f>DATA!CK105</f>
        <v>200.77105</v>
      </c>
      <c r="AF104" s="9">
        <f>DATA!CL105</f>
        <v>176.03630999999999</v>
      </c>
      <c r="AG104" s="9">
        <f>DATA!CM105</f>
        <v>97.796999999999997</v>
      </c>
      <c r="AH104" s="9">
        <f>DATA!CO105</f>
        <v>98.688999999999993</v>
      </c>
      <c r="AI104" s="7">
        <f>DATA!CN105</f>
        <v>0.39</v>
      </c>
      <c r="AJ104" s="9">
        <f>DATA!CP105</f>
        <v>103.04110173321899</v>
      </c>
      <c r="AK104" s="9">
        <f>DATA!CR105</f>
        <v>45.8</v>
      </c>
      <c r="AL104" s="5">
        <f>DATA!BZ105</f>
        <v>2343175.9918940212</v>
      </c>
      <c r="AM104" s="5">
        <f>DATA!CB105</f>
        <v>1436679.5296930769</v>
      </c>
      <c r="AN104" s="5">
        <f>DATA!CC105</f>
        <v>254721.03173579721</v>
      </c>
      <c r="AO104" s="5">
        <f>DATA!CD105</f>
        <v>1181958.4979572794</v>
      </c>
      <c r="AP104" s="5">
        <f>DATA!CA105</f>
        <v>132527.16547158538</v>
      </c>
      <c r="AQ104" s="5">
        <f>DATA!CE105</f>
        <v>773969.29672935954</v>
      </c>
      <c r="AR104" s="5">
        <f>DATA!CF105</f>
        <v>259078.60932475605</v>
      </c>
      <c r="AS104" s="5">
        <f>DATA!CG105</f>
        <v>85412.283240960533</v>
      </c>
      <c r="AT104" s="5">
        <f>DATA!CH105</f>
        <v>1661033.0857588232</v>
      </c>
      <c r="AU104" s="5">
        <f>DATA!CI105</f>
        <v>337652.01356948155</v>
      </c>
      <c r="AV104" s="7">
        <f>DATA!AQ105</f>
        <v>1.4851666666666672</v>
      </c>
    </row>
    <row r="105" spans="1:48">
      <c r="A105" s="38" t="s">
        <v>316</v>
      </c>
      <c r="B105" s="5">
        <f>DATA!O106</f>
        <v>322458.41600000003</v>
      </c>
      <c r="C105" s="5">
        <f>DATA!I106</f>
        <v>171403.96599999999</v>
      </c>
      <c r="D105" s="5">
        <f>DATA!J106</f>
        <v>48367.288999999997</v>
      </c>
      <c r="E105" s="5">
        <f>DATA!K106</f>
        <v>76998.796000000002</v>
      </c>
      <c r="F105" s="5">
        <f>DATA!M106</f>
        <v>220354.26500000001</v>
      </c>
      <c r="G105" s="5">
        <f>DATA!N106</f>
        <v>196878.1</v>
      </c>
      <c r="H105" s="5">
        <f>DATA!W106</f>
        <v>8630.9104646263022</v>
      </c>
      <c r="I105" s="5">
        <f>DATA!X106</f>
        <v>8385</v>
      </c>
      <c r="J105" s="5">
        <f>DATA!BI106</f>
        <v>32636.381105331104</v>
      </c>
      <c r="K105" s="5">
        <f>DATA!BJ106</f>
        <v>13197.630589922024</v>
      </c>
      <c r="L105" s="5">
        <f>DATA!BG106</f>
        <v>9482.4258687062829</v>
      </c>
      <c r="M105" s="5">
        <f>DATA!BH106</f>
        <v>6128.5893560700342</v>
      </c>
      <c r="N105" s="5">
        <f t="shared" si="8"/>
        <v>57731.20744740199</v>
      </c>
      <c r="O105" s="5">
        <f t="shared" si="9"/>
        <v>47053.262114066369</v>
      </c>
      <c r="P105" s="5">
        <f>DATA!BD106</f>
        <v>15259.282484993664</v>
      </c>
      <c r="Q105" s="5">
        <f>DATA!BE106</f>
        <v>31793.979629072703</v>
      </c>
      <c r="R105" s="5">
        <f>DATA!BF106</f>
        <v>10677.945333335623</v>
      </c>
      <c r="S105" s="9">
        <v>116.4</v>
      </c>
      <c r="T105" s="9">
        <f>DATA!AG106</f>
        <v>113.96621598504096</v>
      </c>
      <c r="U105" s="9">
        <f>DATA!AH106</f>
        <v>126.13513605983613</v>
      </c>
      <c r="V105" s="9">
        <f>DATA!AD106</f>
        <v>104.17074074074074</v>
      </c>
      <c r="W105" s="9">
        <f>DATA!S106</f>
        <v>103.57278675772396</v>
      </c>
      <c r="X105" s="9">
        <f>DATA!T106</f>
        <v>102.64082190959786</v>
      </c>
      <c r="Y105" s="7">
        <f>DATA!AN106</f>
        <v>3</v>
      </c>
      <c r="Z105" s="7">
        <f>DATA!AR106</f>
        <v>4.3212999999999999</v>
      </c>
      <c r="AA105" s="7">
        <f>DATA!AS106</f>
        <v>97.456666666666663</v>
      </c>
      <c r="AB105" s="7">
        <f t="shared" si="13"/>
        <v>-3.8382382579542318</v>
      </c>
      <c r="AC105" s="7">
        <f t="shared" si="14"/>
        <v>110.93376319286071</v>
      </c>
      <c r="AD105" s="7">
        <f t="shared" si="15"/>
        <v>-3.7124853837382772</v>
      </c>
      <c r="AE105" s="9">
        <f>DATA!CK106</f>
        <v>202.03514999999999</v>
      </c>
      <c r="AF105" s="9">
        <f>DATA!CL106</f>
        <v>177.52960999999999</v>
      </c>
      <c r="AG105" s="9">
        <f>DATA!CM106</f>
        <v>98.46</v>
      </c>
      <c r="AH105" s="9">
        <f>DATA!CO106</f>
        <v>99.028999999999996</v>
      </c>
      <c r="AI105" s="7">
        <f>DATA!CN106</f>
        <v>0.45</v>
      </c>
      <c r="AJ105" s="9">
        <f>DATA!CP106</f>
        <v>107.92206887786701</v>
      </c>
      <c r="AK105" s="9">
        <f>DATA!CR106</f>
        <v>49.05</v>
      </c>
      <c r="AL105" s="5">
        <f>DATA!BZ106</f>
        <v>2355248.5079623</v>
      </c>
      <c r="AM105" s="5">
        <f>DATA!CB106</f>
        <v>1445801.1843435999</v>
      </c>
      <c r="AN105" s="5">
        <f>DATA!CC106</f>
        <v>252188.69388576431</v>
      </c>
      <c r="AO105" s="5">
        <f>DATA!CD106</f>
        <v>1193612.4904578354</v>
      </c>
      <c r="AP105" s="5">
        <f>DATA!CA106</f>
        <v>142282.12028805297</v>
      </c>
      <c r="AQ105" s="5">
        <f>DATA!CE106</f>
        <v>767165.20333064685</v>
      </c>
      <c r="AR105" s="5">
        <f>DATA!CF106</f>
        <v>258263.351987345</v>
      </c>
      <c r="AS105" s="5">
        <f>DATA!CG106</f>
        <v>86296.978023332267</v>
      </c>
      <c r="AT105" s="5">
        <f>DATA!CH106</f>
        <v>1650948.1330322206</v>
      </c>
      <c r="AU105" s="5">
        <f>DATA!CI106</f>
        <v>359740.0449194017</v>
      </c>
      <c r="AV105" s="7">
        <f>DATA!AQ106</f>
        <v>1.5022333333333338</v>
      </c>
    </row>
    <row r="106" spans="1:48">
      <c r="A106" s="38" t="s">
        <v>317</v>
      </c>
      <c r="B106" s="5">
        <f>DATA!O107</f>
        <v>310744.32900000003</v>
      </c>
      <c r="C106" s="5">
        <f>DATA!I107</f>
        <v>173330.08900000001</v>
      </c>
      <c r="D106" s="5">
        <f>DATA!J107</f>
        <v>36245.1</v>
      </c>
      <c r="E106" s="5">
        <f>DATA!K107</f>
        <v>82183.122000000003</v>
      </c>
      <c r="F106" s="5">
        <f>DATA!M107</f>
        <v>218683.17800000001</v>
      </c>
      <c r="G106" s="5">
        <f>DATA!N107</f>
        <v>201681.72099999999</v>
      </c>
      <c r="H106" s="5">
        <f>DATA!W107</f>
        <v>8614.92291953524</v>
      </c>
      <c r="I106" s="5">
        <f>DATA!X107</f>
        <v>8459</v>
      </c>
      <c r="J106" s="5">
        <f>DATA!BI107</f>
        <v>34051.942986795882</v>
      </c>
      <c r="K106" s="5">
        <f>DATA!BJ107</f>
        <v>8796.5347434226715</v>
      </c>
      <c r="L106" s="5">
        <f>DATA!BG107</f>
        <v>13555.094188051467</v>
      </c>
      <c r="M106" s="5">
        <f>DATA!BH107</f>
        <v>6805.1367936759843</v>
      </c>
      <c r="N106" s="5">
        <f t="shared" si="8"/>
        <v>44095.145174811267</v>
      </c>
      <c r="O106" s="5">
        <f t="shared" si="9"/>
        <v>35565.513236691826</v>
      </c>
      <c r="P106" s="5">
        <f>DATA!BD107</f>
        <v>16377.903982694175</v>
      </c>
      <c r="Q106" s="5">
        <f>DATA!BE107</f>
        <v>19187.609253997649</v>
      </c>
      <c r="R106" s="5">
        <f>DATA!BF107</f>
        <v>8529.6319381194407</v>
      </c>
      <c r="S106" s="9">
        <v>119</v>
      </c>
      <c r="T106" s="9">
        <f>DATA!AG107</f>
        <v>114.4553742024911</v>
      </c>
      <c r="U106" s="9">
        <f>DATA!AH107</f>
        <v>137.1785031900356</v>
      </c>
      <c r="V106" s="9">
        <f>DATA!AD107</f>
        <v>116.21111111111114</v>
      </c>
      <c r="W106" s="9">
        <f>DATA!S107</f>
        <v>105.89155970652666</v>
      </c>
      <c r="X106" s="9">
        <f>DATA!T107</f>
        <v>105.24280432930261</v>
      </c>
      <c r="Y106" s="7">
        <f>DATA!AN107</f>
        <v>3</v>
      </c>
      <c r="Z106" s="7">
        <f>DATA!AR107</f>
        <v>4.4431000000000003</v>
      </c>
      <c r="AA106" s="7">
        <f>DATA!AS107</f>
        <v>95.346666666666678</v>
      </c>
      <c r="AB106" s="7">
        <f t="shared" si="13"/>
        <v>-2.1888462252565741</v>
      </c>
      <c r="AC106" s="7">
        <f t="shared" si="14"/>
        <v>108.66854324732749</v>
      </c>
      <c r="AD106" s="7">
        <f t="shared" si="15"/>
        <v>-2.0630933510406311</v>
      </c>
      <c r="AE106" s="9">
        <f>DATA!CK107</f>
        <v>206.53449000000001</v>
      </c>
      <c r="AF106" s="9">
        <f>DATA!CL107</f>
        <v>179.14286999999999</v>
      </c>
      <c r="AG106" s="9">
        <f>DATA!CM107</f>
        <v>99.144999999999996</v>
      </c>
      <c r="AH106" s="9">
        <f>DATA!CO107</f>
        <v>99.488</v>
      </c>
      <c r="AI106" s="7">
        <f>DATA!CN107</f>
        <v>0.7</v>
      </c>
      <c r="AJ106" s="9">
        <f>DATA!CP107</f>
        <v>114.286258478275</v>
      </c>
      <c r="AK106" s="9">
        <f>DATA!CR107</f>
        <v>53.59</v>
      </c>
      <c r="AL106" s="5">
        <f>DATA!BZ107</f>
        <v>2369071.4729414862</v>
      </c>
      <c r="AM106" s="5">
        <f>DATA!CB107</f>
        <v>1430913.3468730981</v>
      </c>
      <c r="AN106" s="5">
        <f>DATA!CC107</f>
        <v>245950.85198702276</v>
      </c>
      <c r="AO106" s="5">
        <f>DATA!CD107</f>
        <v>1184962.4948860754</v>
      </c>
      <c r="AP106" s="5">
        <f>DATA!CA107</f>
        <v>175649.49498059784</v>
      </c>
      <c r="AQ106" s="5">
        <f>DATA!CE107</f>
        <v>762508.63108779059</v>
      </c>
      <c r="AR106" s="5">
        <f>DATA!CF107</f>
        <v>254378.86623180847</v>
      </c>
      <c r="AS106" s="5">
        <f>DATA!CG107</f>
        <v>106427.53463645934</v>
      </c>
      <c r="AT106" s="5">
        <f>DATA!CH107</f>
        <v>1642487.6866978665</v>
      </c>
      <c r="AU106" s="5">
        <f>DATA!CI107</f>
        <v>365777.38537535182</v>
      </c>
      <c r="AV106" s="7">
        <f>DATA!AQ107</f>
        <v>1.5884641975308647</v>
      </c>
    </row>
    <row r="107" spans="1:48">
      <c r="A107" s="38" t="s">
        <v>318</v>
      </c>
      <c r="B107" s="5">
        <f>DATA!O108</f>
        <v>318231.12599999999</v>
      </c>
      <c r="C107" s="5">
        <f>DATA!I108</f>
        <v>174884.185</v>
      </c>
      <c r="D107" s="5">
        <f>DATA!J108</f>
        <v>38211.091</v>
      </c>
      <c r="E107" s="5">
        <f>DATA!K108</f>
        <v>85476.884999999995</v>
      </c>
      <c r="F107" s="5">
        <f>DATA!M108</f>
        <v>218490.94699999999</v>
      </c>
      <c r="G107" s="5">
        <f>DATA!N108</f>
        <v>197548.72099999999</v>
      </c>
      <c r="H107" s="5">
        <f>DATA!W108</f>
        <v>8981.0767687261377</v>
      </c>
      <c r="I107" s="5">
        <f>DATA!X108</f>
        <v>8407</v>
      </c>
      <c r="J107" s="5">
        <f>DATA!BI108</f>
        <v>33597.912494366443</v>
      </c>
      <c r="K107" s="5">
        <f>DATA!BJ108</f>
        <v>10125.642753991642</v>
      </c>
      <c r="L107" s="5">
        <f>DATA!BG108</f>
        <v>11350.65304376423</v>
      </c>
      <c r="M107" s="5">
        <f>DATA!BH108</f>
        <v>5953.9802836821536</v>
      </c>
      <c r="N107" s="5">
        <f t="shared" si="8"/>
        <v>47950.539508002701</v>
      </c>
      <c r="O107" s="5">
        <f t="shared" si="9"/>
        <v>37596.078605050454</v>
      </c>
      <c r="P107" s="5">
        <f>DATA!BD108</f>
        <v>16531.823451637993</v>
      </c>
      <c r="Q107" s="5">
        <f>DATA!BE108</f>
        <v>21064.255153412458</v>
      </c>
      <c r="R107" s="5">
        <f>DATA!BF108</f>
        <v>10354.460902952247</v>
      </c>
      <c r="S107" s="9">
        <v>119</v>
      </c>
      <c r="T107" s="9">
        <f>DATA!AG108</f>
        <v>115.28938339394591</v>
      </c>
      <c r="U107" s="9">
        <f>DATA!AH108</f>
        <v>133.8424664242163</v>
      </c>
      <c r="V107" s="9">
        <f>DATA!AD108</f>
        <v>111.66740740740741</v>
      </c>
      <c r="W107" s="9">
        <f>DATA!S108</f>
        <v>107.48532249256075</v>
      </c>
      <c r="X107" s="9">
        <f>DATA!T108</f>
        <v>107.41443777811146</v>
      </c>
      <c r="Y107" s="7">
        <f>DATA!AN108</f>
        <v>3</v>
      </c>
      <c r="Z107" s="7">
        <f>DATA!AR108</f>
        <v>4.3296000000000001</v>
      </c>
      <c r="AA107" s="7">
        <f>DATA!AS108</f>
        <v>96.373333333333335</v>
      </c>
      <c r="AB107" s="7">
        <f t="shared" si="13"/>
        <v>1.0710165663723021</v>
      </c>
      <c r="AC107" s="7">
        <f t="shared" si="14"/>
        <v>109.97686836660394</v>
      </c>
      <c r="AD107" s="7">
        <f t="shared" si="15"/>
        <v>1.196769440588243</v>
      </c>
      <c r="AE107" s="9">
        <f>DATA!CK108</f>
        <v>209.44502</v>
      </c>
      <c r="AF107" s="9">
        <f>DATA!CL108</f>
        <v>180.98644999999999</v>
      </c>
      <c r="AG107" s="9">
        <f>DATA!CM108</f>
        <v>99.231999999999999</v>
      </c>
      <c r="AH107" s="9">
        <f>DATA!CO108</f>
        <v>99.820999999999998</v>
      </c>
      <c r="AI107" s="7">
        <f>DATA!CN108</f>
        <v>0.95</v>
      </c>
      <c r="AJ107" s="9">
        <f>DATA!CP108</f>
        <v>108.560088155814</v>
      </c>
      <c r="AK107" s="9">
        <f>DATA!CR108</f>
        <v>49.55</v>
      </c>
      <c r="AL107" s="5">
        <f>DATA!BZ108</f>
        <v>2386778.6265990413</v>
      </c>
      <c r="AM107" s="5">
        <f>DATA!CB108</f>
        <v>1451322.6146283471</v>
      </c>
      <c r="AN107" s="5">
        <f>DATA!CC108</f>
        <v>248244.68230633912</v>
      </c>
      <c r="AO107" s="5">
        <f>DATA!CD108</f>
        <v>1203077.9323220081</v>
      </c>
      <c r="AP107" s="5">
        <f>DATA!CA108</f>
        <v>181773.44034296088</v>
      </c>
      <c r="AQ107" s="5">
        <f>DATA!CE108</f>
        <v>753682.57162773306</v>
      </c>
      <c r="AR107" s="5">
        <f>DATA!CF108</f>
        <v>259769.56868785774</v>
      </c>
      <c r="AS107" s="5">
        <f>DATA!CG108</f>
        <v>105657.13474124075</v>
      </c>
      <c r="AT107" s="5">
        <f>DATA!CH108</f>
        <v>1654253.0691813871</v>
      </c>
      <c r="AU107" s="5">
        <f>DATA!CI108</f>
        <v>367098.85398855596</v>
      </c>
      <c r="AV107" s="7">
        <f>DATA!AQ108</f>
        <v>1.6108098765432102</v>
      </c>
    </row>
    <row r="108" spans="1:48">
      <c r="A108" s="38" t="s">
        <v>319</v>
      </c>
      <c r="B108" s="5">
        <f>DATA!O109</f>
        <v>330664.35100000002</v>
      </c>
      <c r="C108" s="5">
        <f>DATA!I109</f>
        <v>187229.35200000001</v>
      </c>
      <c r="D108" s="5">
        <f>DATA!J109</f>
        <v>38256.887000000002</v>
      </c>
      <c r="E108" s="5">
        <f>DATA!K109</f>
        <v>83027.892000000007</v>
      </c>
      <c r="F108" s="5">
        <f>DATA!M109</f>
        <v>231256.16099999999</v>
      </c>
      <c r="G108" s="5">
        <f>DATA!N109</f>
        <v>206192.15</v>
      </c>
      <c r="H108" s="5">
        <f>DATA!W109</f>
        <v>8979.5936226724589</v>
      </c>
      <c r="I108" s="5">
        <f>DATA!X109</f>
        <v>8526</v>
      </c>
      <c r="J108" s="5">
        <f>DATA!BI109</f>
        <v>31907.766651029062</v>
      </c>
      <c r="K108" s="5">
        <f>DATA!BJ109</f>
        <v>9186.1850933944825</v>
      </c>
      <c r="L108" s="5">
        <f>DATA!BG109</f>
        <v>8203.0703365209938</v>
      </c>
      <c r="M108" s="5">
        <f>DATA!BH109</f>
        <v>5786.3360642396683</v>
      </c>
      <c r="N108" s="5">
        <f t="shared" si="8"/>
        <v>55848.029965070396</v>
      </c>
      <c r="O108" s="5">
        <f t="shared" si="9"/>
        <v>41664.94498806254</v>
      </c>
      <c r="P108" s="5">
        <f>DATA!BD109</f>
        <v>17605.991586306962</v>
      </c>
      <c r="Q108" s="5">
        <f>DATA!BE109</f>
        <v>24058.953401755578</v>
      </c>
      <c r="R108" s="5">
        <f>DATA!BF109</f>
        <v>14183.084977007857</v>
      </c>
      <c r="S108" s="9">
        <v>119.5</v>
      </c>
      <c r="T108" s="9">
        <f>DATA!AG109</f>
        <v>115.98854783106272</v>
      </c>
      <c r="U108" s="9">
        <f>DATA!AH109</f>
        <v>133.5458086757491</v>
      </c>
      <c r="V108" s="9">
        <f>DATA!AD109</f>
        <v>111.34259259259261</v>
      </c>
      <c r="W108" s="9">
        <f>DATA!S109</f>
        <v>106.21973440093559</v>
      </c>
      <c r="X108" s="9">
        <f>DATA!T109</f>
        <v>106.23858958743095</v>
      </c>
      <c r="Y108" s="7">
        <f>DATA!AN109</f>
        <v>3</v>
      </c>
      <c r="Z108" s="7">
        <f>DATA!AR109</f>
        <v>4.2605000000000004</v>
      </c>
      <c r="AA108" s="7">
        <f>DATA!AS109</f>
        <v>95.903333333333322</v>
      </c>
      <c r="AB108" s="7">
        <f t="shared" si="13"/>
        <v>-0.48887984615574864</v>
      </c>
      <c r="AC108" s="7">
        <f t="shared" si="14"/>
        <v>109.57823690188701</v>
      </c>
      <c r="AD108" s="7">
        <f t="shared" si="15"/>
        <v>-0.36312697193979354</v>
      </c>
      <c r="AE108" s="9">
        <f>DATA!CK109</f>
        <v>211.61777000000001</v>
      </c>
      <c r="AF108" s="9">
        <f>DATA!CL109</f>
        <v>182.82803000000001</v>
      </c>
      <c r="AG108" s="9">
        <f>DATA!CM109</f>
        <v>100.11499999999999</v>
      </c>
      <c r="AH108" s="9">
        <f>DATA!CO109</f>
        <v>100.123</v>
      </c>
      <c r="AI108" s="7">
        <f>DATA!CN109</f>
        <v>1.1499999999999999</v>
      </c>
      <c r="AJ108" s="9">
        <f>DATA!CP109</f>
        <v>111.111392847022</v>
      </c>
      <c r="AK108" s="9">
        <f>DATA!CR109</f>
        <v>52.1</v>
      </c>
      <c r="AL108" s="5">
        <f>DATA!BZ109</f>
        <v>2394683.2082231138</v>
      </c>
      <c r="AM108" s="5">
        <f>DATA!CB109</f>
        <v>1463070.0694900616</v>
      </c>
      <c r="AN108" s="5">
        <f>DATA!CC109</f>
        <v>248622.67301644679</v>
      </c>
      <c r="AO108" s="5">
        <f>DATA!CD109</f>
        <v>1214447.396473615</v>
      </c>
      <c r="AP108" s="5">
        <f>DATA!CA109</f>
        <v>174422.48534920416</v>
      </c>
      <c r="AQ108" s="5">
        <f>DATA!CE109</f>
        <v>757190.65338384826</v>
      </c>
      <c r="AR108" s="5">
        <f>DATA!CF109</f>
        <v>263020.12563753163</v>
      </c>
      <c r="AS108" s="5">
        <f>DATA!CG109</f>
        <v>86845.591813976775</v>
      </c>
      <c r="AT108" s="5">
        <f>DATA!CH109</f>
        <v>1683061.8667628099</v>
      </c>
      <c r="AU108" s="5">
        <f>DATA!CI109</f>
        <v>361755.6240087956</v>
      </c>
      <c r="AV108" s="7">
        <f>DATA!AQ109</f>
        <v>1.613874074074074</v>
      </c>
    </row>
    <row r="109" spans="1:48">
      <c r="A109" s="38" t="s">
        <v>320</v>
      </c>
      <c r="B109" s="5">
        <f>DATA!O110</f>
        <v>341129.21399999998</v>
      </c>
      <c r="C109" s="5">
        <f>DATA!I110</f>
        <v>183258.18400000001</v>
      </c>
      <c r="D109" s="5">
        <f>DATA!J110</f>
        <v>51736.514000000003</v>
      </c>
      <c r="E109" s="5">
        <f>DATA!K110</f>
        <v>80404.642000000007</v>
      </c>
      <c r="F109" s="5">
        <f>DATA!M110</f>
        <v>231633.709</v>
      </c>
      <c r="G109" s="5">
        <f>DATA!N110</f>
        <v>209148.24799999999</v>
      </c>
      <c r="H109" s="5">
        <f>DATA!W110</f>
        <v>9156.8670101242096</v>
      </c>
      <c r="I109" s="5">
        <f>DATA!X110</f>
        <v>8485</v>
      </c>
      <c r="J109" s="5">
        <f>DATA!BI110</f>
        <v>37558.376392685328</v>
      </c>
      <c r="K109" s="5">
        <f>DATA!BJ110</f>
        <v>12671.40671836506</v>
      </c>
      <c r="L109" s="5">
        <f>DATA!BG110</f>
        <v>9681.7769356324625</v>
      </c>
      <c r="M109" s="5">
        <f>DATA!BH110</f>
        <v>7855.5636774831119</v>
      </c>
      <c r="N109" s="5">
        <f t="shared" si="8"/>
        <v>61013.706221363136</v>
      </c>
      <c r="O109" s="5">
        <f t="shared" si="9"/>
        <v>53532.067788183471</v>
      </c>
      <c r="P109" s="5">
        <f>DATA!BD110</f>
        <v>18957.118979258219</v>
      </c>
      <c r="Q109" s="5">
        <f>DATA!BE110</f>
        <v>34574.948808925248</v>
      </c>
      <c r="R109" s="5">
        <f>DATA!BF110</f>
        <v>7481.6384331796671</v>
      </c>
      <c r="S109" s="9">
        <v>120.6</v>
      </c>
      <c r="T109" s="9">
        <f>DATA!AG110</f>
        <v>116.51137522934327</v>
      </c>
      <c r="U109" s="9">
        <f>DATA!AH110</f>
        <v>136.95449908262688</v>
      </c>
      <c r="V109" s="9">
        <f>DATA!AD110</f>
        <v>116.96000000000001</v>
      </c>
      <c r="W109" s="9">
        <f>DATA!S110</f>
        <v>107.37885261769047</v>
      </c>
      <c r="X109" s="9">
        <f>DATA!T110</f>
        <v>106.6308387149387</v>
      </c>
      <c r="Y109" s="7">
        <f>DATA!AN110</f>
        <v>3</v>
      </c>
      <c r="Z109" s="7">
        <f>DATA!AR110</f>
        <v>4.1593</v>
      </c>
      <c r="AA109" s="7">
        <f>DATA!AS110</f>
        <v>98.25333333333333</v>
      </c>
      <c r="AB109" s="7">
        <f t="shared" si="13"/>
        <v>2.4208437516437606</v>
      </c>
      <c r="AC109" s="7">
        <f t="shared" si="14"/>
        <v>112.40458772009895</v>
      </c>
      <c r="AD109" s="7">
        <f t="shared" si="15"/>
        <v>2.5465966258597099</v>
      </c>
      <c r="AE109" s="9">
        <f>DATA!CK110</f>
        <v>213.17675</v>
      </c>
      <c r="AF109" s="9">
        <f>DATA!CL110</f>
        <v>184.62854999999999</v>
      </c>
      <c r="AG109" s="9">
        <f>DATA!CM110</f>
        <v>101.458</v>
      </c>
      <c r="AH109" s="9">
        <f>DATA!CO110</f>
        <v>100.568</v>
      </c>
      <c r="AI109" s="7">
        <f>DATA!CN110</f>
        <v>1.2</v>
      </c>
      <c r="AJ109" s="9">
        <f>DATA!CP110</f>
        <v>119.344897612922</v>
      </c>
      <c r="AK109" s="9">
        <f>DATA!CR110</f>
        <v>61.4</v>
      </c>
      <c r="AL109" s="5">
        <f>DATA!BZ110</f>
        <v>2405176.3675387758</v>
      </c>
      <c r="AM109" s="5">
        <f>DATA!CB110</f>
        <v>1475654.1657055442</v>
      </c>
      <c r="AN109" s="5">
        <f>DATA!CC110</f>
        <v>249303.89052768014</v>
      </c>
      <c r="AO109" s="5">
        <f>DATA!CD110</f>
        <v>1226350.2751778641</v>
      </c>
      <c r="AP109" s="5">
        <f>DATA!CA110</f>
        <v>159151.33007410777</v>
      </c>
      <c r="AQ109" s="5">
        <f>DATA!CE110</f>
        <v>770370.8717591241</v>
      </c>
      <c r="AR109" s="5">
        <f>DATA!CF110</f>
        <v>270059.58154984214</v>
      </c>
      <c r="AS109" s="5">
        <f>DATA!CG110</f>
        <v>83594.930613912293</v>
      </c>
      <c r="AT109" s="5">
        <f>DATA!CH110</f>
        <v>1682420.9523230621</v>
      </c>
      <c r="AU109" s="5">
        <f>DATA!CI110</f>
        <v>369100.90305195906</v>
      </c>
      <c r="AV109" s="7">
        <f>DATA!AQ110</f>
        <v>1.619164197530865</v>
      </c>
    </row>
    <row r="110" spans="1:48">
      <c r="A110" s="38" t="s">
        <v>321</v>
      </c>
      <c r="B110" s="5">
        <f>DATA!O111</f>
        <v>327096.255</v>
      </c>
      <c r="C110" s="5">
        <f>DATA!I111</f>
        <v>184719.86199999999</v>
      </c>
      <c r="D110" s="5">
        <f>DATA!J111</f>
        <v>36399.034</v>
      </c>
      <c r="E110" s="5">
        <f>DATA!K111</f>
        <v>82365.460999999996</v>
      </c>
      <c r="F110" s="5">
        <f>DATA!M111</f>
        <v>223747.42499999999</v>
      </c>
      <c r="G110" s="5">
        <f>DATA!N111</f>
        <v>197630.04699999999</v>
      </c>
      <c r="H110" s="5">
        <f>DATA!W111</f>
        <v>9355.5608914216173</v>
      </c>
      <c r="I110" s="5">
        <f>DATA!X111</f>
        <v>8558</v>
      </c>
      <c r="J110" s="5">
        <f>DATA!BI111</f>
        <v>31765.978951904202</v>
      </c>
      <c r="K110" s="5">
        <f>DATA!BJ111</f>
        <v>10142.729313076516</v>
      </c>
      <c r="L110" s="5">
        <f>DATA!BG111</f>
        <v>14370.328368322515</v>
      </c>
      <c r="M110" s="5">
        <f>DATA!BH111</f>
        <v>5664.021292745414</v>
      </c>
      <c r="N110" s="5">
        <f t="shared" si="8"/>
        <v>51250.685467287243</v>
      </c>
      <c r="O110" s="5">
        <f t="shared" si="9"/>
        <v>40074.73877922738</v>
      </c>
      <c r="P110" s="5">
        <f>DATA!BD111</f>
        <v>20152.551358554188</v>
      </c>
      <c r="Q110" s="5">
        <f>DATA!BE111</f>
        <v>19922.187420673188</v>
      </c>
      <c r="R110" s="5">
        <f>DATA!BF111</f>
        <v>11175.946688059867</v>
      </c>
      <c r="S110" s="9">
        <v>121.2</v>
      </c>
      <c r="T110" s="9">
        <f>DATA!AG111</f>
        <v>116.74180650631159</v>
      </c>
      <c r="U110" s="9">
        <f>DATA!AH111</f>
        <v>139.03277397475364</v>
      </c>
      <c r="V110" s="9">
        <f>DATA!AD111</f>
        <v>116.89444444444445</v>
      </c>
      <c r="W110" s="9">
        <f>DATA!S111</f>
        <v>105.96334013676358</v>
      </c>
      <c r="X110" s="9">
        <f>DATA!T111</f>
        <v>105.87529283945372</v>
      </c>
      <c r="Y110" s="7">
        <f>DATA!AN111</f>
        <v>3.25</v>
      </c>
      <c r="Z110" s="7">
        <f>DATA!AR111</f>
        <v>3.9211</v>
      </c>
      <c r="AA110" s="7">
        <f>DATA!AS111</f>
        <v>101.2</v>
      </c>
      <c r="AB110" s="7">
        <f t="shared" si="13"/>
        <v>2.9549579622676267</v>
      </c>
      <c r="AC110" s="7">
        <f t="shared" si="14"/>
        <v>115.92134039003292</v>
      </c>
      <c r="AD110" s="7">
        <f t="shared" si="15"/>
        <v>3.0807108364835836</v>
      </c>
      <c r="AE110" s="9">
        <f>DATA!CK111</f>
        <v>215.81216000000001</v>
      </c>
      <c r="AF110" s="9">
        <f>DATA!CL111</f>
        <v>186.42542</v>
      </c>
      <c r="AG110" s="9">
        <f>DATA!CM111</f>
        <v>102.357</v>
      </c>
      <c r="AH110" s="9">
        <f>DATA!CO111</f>
        <v>101.208</v>
      </c>
      <c r="AI110" s="7">
        <f>DATA!CN111</f>
        <v>1.45</v>
      </c>
      <c r="AJ110" s="9">
        <f>DATA!CP111</f>
        <v>126.964179578409</v>
      </c>
      <c r="AK110" s="9">
        <f>DATA!CR111</f>
        <v>66.86</v>
      </c>
      <c r="AL110" s="5">
        <f>DATA!BZ111</f>
        <v>2438693.9199203532</v>
      </c>
      <c r="AM110" s="5">
        <f>DATA!CB111</f>
        <v>1489081.0943082424</v>
      </c>
      <c r="AN110" s="5">
        <f>DATA!CC111</f>
        <v>248353.48159419614</v>
      </c>
      <c r="AO110" s="5">
        <f>DATA!CD111</f>
        <v>1240727.6127140461</v>
      </c>
      <c r="AP110" s="5">
        <f>DATA!CA111</f>
        <v>159891.09534974446</v>
      </c>
      <c r="AQ110" s="5">
        <f>DATA!CE111</f>
        <v>789721.73026236624</v>
      </c>
      <c r="AR110" s="5">
        <f>DATA!CF111</f>
        <v>273119.94572442764</v>
      </c>
      <c r="AS110" s="5">
        <f>DATA!CG111</f>
        <v>72590.336588456514</v>
      </c>
      <c r="AT110" s="5">
        <f>DATA!CH111</f>
        <v>1725737.6190528932</v>
      </c>
      <c r="AU110" s="5">
        <f>DATA!CI111</f>
        <v>367246.01855457551</v>
      </c>
      <c r="AV110" s="7">
        <f>DATA!AQ111</f>
        <v>1.5083901234567909</v>
      </c>
    </row>
    <row r="111" spans="1:48">
      <c r="A111" s="38" t="s">
        <v>322</v>
      </c>
      <c r="B111" s="5">
        <f>DATA!O112</f>
        <v>333437.64</v>
      </c>
      <c r="C111" s="5">
        <f>DATA!I112</f>
        <v>188796.07199999999</v>
      </c>
      <c r="D111" s="5">
        <f>DATA!J112</f>
        <v>39450.525999999998</v>
      </c>
      <c r="E111" s="5">
        <f>DATA!K112</f>
        <v>86933.913</v>
      </c>
      <c r="F111" s="5">
        <f>DATA!M112</f>
        <v>222887.66200000001</v>
      </c>
      <c r="G111" s="5">
        <f>DATA!N112</f>
        <v>204802.86199999999</v>
      </c>
      <c r="H111" s="5">
        <f>DATA!W112</f>
        <v>9504.1340935947846</v>
      </c>
      <c r="I111" s="5">
        <f>DATA!X112</f>
        <v>8486</v>
      </c>
      <c r="J111" s="5">
        <f>DATA!BI112</f>
        <v>38708.612983432045</v>
      </c>
      <c r="K111" s="5">
        <f>DATA!BJ112</f>
        <v>8543.0912311694137</v>
      </c>
      <c r="L111" s="5">
        <f>DATA!BG112</f>
        <v>12428.439241151054</v>
      </c>
      <c r="M111" s="5">
        <f>DATA!BH112</f>
        <v>8123.5840921507088</v>
      </c>
      <c r="N111" s="5">
        <f t="shared" si="8"/>
        <v>49431.690495915231</v>
      </c>
      <c r="O111" s="5">
        <f t="shared" si="9"/>
        <v>40459.574613913901</v>
      </c>
      <c r="P111" s="5">
        <f>DATA!BD112</f>
        <v>15094.685696730468</v>
      </c>
      <c r="Q111" s="5">
        <f>DATA!BE112</f>
        <v>25364.888917183434</v>
      </c>
      <c r="R111" s="5">
        <f>DATA!BF112</f>
        <v>8972.1158820013279</v>
      </c>
      <c r="S111" s="9">
        <v>120.5</v>
      </c>
      <c r="T111" s="9">
        <f>DATA!AG112</f>
        <v>117.24652629440403</v>
      </c>
      <c r="U111" s="9">
        <f>DATA!AH112</f>
        <v>133.5138948223838</v>
      </c>
      <c r="V111" s="9">
        <f>DATA!AD112</f>
        <v>114.92111111111112</v>
      </c>
      <c r="W111" s="9">
        <f>DATA!S112</f>
        <v>108.23020701791918</v>
      </c>
      <c r="X111" s="9">
        <f>DATA!T112</f>
        <v>108.4533891914069</v>
      </c>
      <c r="Y111" s="7">
        <f>DATA!AN112</f>
        <v>3.25</v>
      </c>
      <c r="Z111" s="7">
        <f>DATA!AR112</f>
        <v>3.9472999999999998</v>
      </c>
      <c r="AA111" s="7">
        <f>DATA!AS112</f>
        <v>101.91000000000001</v>
      </c>
      <c r="AB111" s="7">
        <f t="shared" si="13"/>
        <v>0.69913139872371965</v>
      </c>
      <c r="AC111" s="7">
        <f t="shared" si="14"/>
        <v>116.8815120037692</v>
      </c>
      <c r="AD111" s="7">
        <f t="shared" si="15"/>
        <v>0.8248842729396666</v>
      </c>
      <c r="AE111" s="9">
        <f>DATA!CK112</f>
        <v>218.69031000000001</v>
      </c>
      <c r="AF111" s="9">
        <f>DATA!CL112</f>
        <v>188.09254000000001</v>
      </c>
      <c r="AG111" s="9">
        <f>DATA!CM112</f>
        <v>103.62</v>
      </c>
      <c r="AH111" s="9">
        <f>DATA!CO112</f>
        <v>101.751</v>
      </c>
      <c r="AI111" s="7">
        <f>DATA!CN112</f>
        <v>1.74</v>
      </c>
      <c r="AJ111" s="9">
        <f>DATA!CP112</f>
        <v>130.859808648474</v>
      </c>
      <c r="AK111" s="9">
        <f>DATA!CR112</f>
        <v>74.53</v>
      </c>
      <c r="AL111" s="5">
        <f>DATA!BZ112</f>
        <v>2509254.6154833008</v>
      </c>
      <c r="AM111" s="5">
        <f>DATA!CB112</f>
        <v>1523993.6768531066</v>
      </c>
      <c r="AN111" s="5">
        <f>DATA!CC112</f>
        <v>266750.97431112744</v>
      </c>
      <c r="AO111" s="5">
        <f>DATA!CD112</f>
        <v>1257242.702541979</v>
      </c>
      <c r="AP111" s="5">
        <f>DATA!CA112</f>
        <v>192325.50791575562</v>
      </c>
      <c r="AQ111" s="5">
        <f>DATA!CE112</f>
        <v>792935.43071443844</v>
      </c>
      <c r="AR111" s="5">
        <f>DATA!CF112</f>
        <v>280373.47173537058</v>
      </c>
      <c r="AS111" s="5">
        <f>DATA!CG112</f>
        <v>102588.35196793827</v>
      </c>
      <c r="AT111" s="5">
        <f>DATA!CH112</f>
        <v>1757186.4302764505</v>
      </c>
      <c r="AU111" s="5">
        <f>DATA!CI112</f>
        <v>369106.36150354141</v>
      </c>
      <c r="AV111" s="7">
        <f>DATA!AQ112</f>
        <v>1.7202024691358027</v>
      </c>
    </row>
    <row r="112" spans="1:48">
      <c r="A112" s="38" t="s">
        <v>323</v>
      </c>
      <c r="B112" s="5">
        <f>DATA!O113</f>
        <v>345685.04399999999</v>
      </c>
      <c r="C112" s="5">
        <f>DATA!I113</f>
        <v>203883.717</v>
      </c>
      <c r="D112" s="5">
        <f>DATA!J113</f>
        <v>40264.894999999997</v>
      </c>
      <c r="E112" s="5">
        <f>DATA!K113</f>
        <v>85387.83</v>
      </c>
      <c r="F112" s="5">
        <f>DATA!M113</f>
        <v>232374.908</v>
      </c>
      <c r="G112" s="5">
        <f>DATA!N113</f>
        <v>211002.834</v>
      </c>
      <c r="H112" s="5">
        <f>DATA!W113</f>
        <v>9576.313753518074</v>
      </c>
      <c r="I112" s="5">
        <f>DATA!X113</f>
        <v>8636</v>
      </c>
      <c r="J112" s="5">
        <f>DATA!BI113</f>
        <v>34835.32485903921</v>
      </c>
      <c r="K112" s="5">
        <f>DATA!BJ113</f>
        <v>7038.8035178901346</v>
      </c>
      <c r="L112" s="5">
        <f>DATA!BG113</f>
        <v>10961.104572629169</v>
      </c>
      <c r="M112" s="5">
        <f>DATA!BH113</f>
        <v>5928.2297293040701</v>
      </c>
      <c r="N112" s="5">
        <f t="shared" si="8"/>
        <v>55359.205466552703</v>
      </c>
      <c r="O112" s="5">
        <f t="shared" si="9"/>
        <v>39512.939977882415</v>
      </c>
      <c r="P112" s="5">
        <f>DATA!BD113</f>
        <v>11457.738990827846</v>
      </c>
      <c r="Q112" s="5">
        <f>DATA!BE113</f>
        <v>28055.200987054566</v>
      </c>
      <c r="R112" s="5">
        <f>DATA!BF113</f>
        <v>15846.265488670286</v>
      </c>
      <c r="S112" s="9">
        <v>120.1</v>
      </c>
      <c r="T112" s="9">
        <f>DATA!AG113</f>
        <v>117.74910386066892</v>
      </c>
      <c r="U112" s="9">
        <f>DATA!AH113</f>
        <v>129.50358455732427</v>
      </c>
      <c r="V112" s="9">
        <f>DATA!AD113</f>
        <v>115.55074074074076</v>
      </c>
      <c r="W112" s="9">
        <f>DATA!S113</f>
        <v>108.77836689665305</v>
      </c>
      <c r="X112" s="9">
        <f>DATA!T113</f>
        <v>109.36044252372459</v>
      </c>
      <c r="Y112" s="7">
        <f>DATA!AN113</f>
        <v>3.25</v>
      </c>
      <c r="Z112" s="7">
        <f>DATA!AR113</f>
        <v>4.0913000000000004</v>
      </c>
      <c r="AA112" s="7">
        <f>DATA!AS113</f>
        <v>101.83666666666666</v>
      </c>
      <c r="AB112" s="7">
        <f t="shared" si="13"/>
        <v>-7.1984820855980028E-2</v>
      </c>
      <c r="AC112" s="7">
        <f t="shared" si="14"/>
        <v>116.94437381578319</v>
      </c>
      <c r="AD112" s="7">
        <f t="shared" si="15"/>
        <v>5.3768053359972215E-2</v>
      </c>
      <c r="AE112" s="9">
        <f>DATA!CK113</f>
        <v>219.8991</v>
      </c>
      <c r="AF112" s="9">
        <f>DATA!CL113</f>
        <v>189.48672999999999</v>
      </c>
      <c r="AG112" s="9">
        <f>DATA!CM113</f>
        <v>103.83799999999999</v>
      </c>
      <c r="AH112" s="9">
        <f>DATA!CO113</f>
        <v>102.07599999999999</v>
      </c>
      <c r="AI112" s="7">
        <f>DATA!CN113</f>
        <v>1.93</v>
      </c>
      <c r="AJ112" s="9">
        <f>DATA!CP113</f>
        <v>129.685076015698</v>
      </c>
      <c r="AK112" s="9">
        <f>DATA!CR113</f>
        <v>75.069999999999993</v>
      </c>
      <c r="AL112" s="5">
        <f>DATA!BZ113</f>
        <v>2536722.7505215132</v>
      </c>
      <c r="AM112" s="5">
        <f>DATA!CB113</f>
        <v>1542849.0701409462</v>
      </c>
      <c r="AN112" s="5">
        <f>DATA!CC113</f>
        <v>269634.45331629232</v>
      </c>
      <c r="AO112" s="5">
        <f>DATA!CD113</f>
        <v>1273214.6168246539</v>
      </c>
      <c r="AP112" s="5">
        <f>DATA!CA113</f>
        <v>191379.79939897161</v>
      </c>
      <c r="AQ112" s="5">
        <f>DATA!CE113</f>
        <v>802493.88098159526</v>
      </c>
      <c r="AR112" s="5">
        <f>DATA!CF113</f>
        <v>282814.16232102131</v>
      </c>
      <c r="AS112" s="5">
        <f>DATA!CG113</f>
        <v>102930.31013809732</v>
      </c>
      <c r="AT112" s="5">
        <f>DATA!CH113</f>
        <v>1780236.3218289458</v>
      </c>
      <c r="AU112" s="5">
        <f>DATA!CI113</f>
        <v>370741.95623344887</v>
      </c>
      <c r="AV112" s="7">
        <f>DATA!AQ113</f>
        <v>1.7424086894586903</v>
      </c>
    </row>
    <row r="113" spans="1:48">
      <c r="A113" s="38" t="s">
        <v>324</v>
      </c>
      <c r="B113" s="5">
        <f>DATA!O114</f>
        <v>357547.45600000001</v>
      </c>
      <c r="C113" s="5">
        <f>DATA!I114</f>
        <v>198654.11300000001</v>
      </c>
      <c r="D113" s="5">
        <f>DATA!J114</f>
        <v>53915.082999999999</v>
      </c>
      <c r="E113" s="5">
        <f>DATA!K114</f>
        <v>80905.263999999996</v>
      </c>
      <c r="F113" s="5">
        <f>DATA!M114</f>
        <v>238452.152</v>
      </c>
      <c r="G113" s="5">
        <f>DATA!N114</f>
        <v>213258.071</v>
      </c>
      <c r="H113" s="5">
        <f>DATA!W114</f>
        <v>9760.332807254983</v>
      </c>
      <c r="I113" s="5">
        <f>DATA!X114</f>
        <v>8632</v>
      </c>
      <c r="J113" s="5">
        <f>DATA!BI114</f>
        <v>33837.026748691482</v>
      </c>
      <c r="K113" s="5">
        <f>DATA!BJ114</f>
        <v>26398.04867453871</v>
      </c>
      <c r="L113" s="5">
        <f>DATA!BG114</f>
        <v>11882.977399662277</v>
      </c>
      <c r="M113" s="5">
        <f>DATA!BH114</f>
        <v>9062.1663948849837</v>
      </c>
      <c r="N113" s="5">
        <f t="shared" si="8"/>
        <v>63333.768453763434</v>
      </c>
      <c r="O113" s="5">
        <f t="shared" si="9"/>
        <v>43922.395447972951</v>
      </c>
      <c r="P113" s="5">
        <f>DATA!BD114</f>
        <v>8209.4646110167887</v>
      </c>
      <c r="Q113" s="5">
        <f>DATA!BE114</f>
        <v>35712.930836956162</v>
      </c>
      <c r="R113" s="5">
        <f>DATA!BF114</f>
        <v>19411.373005790487</v>
      </c>
      <c r="S113" s="9">
        <v>120.9</v>
      </c>
      <c r="T113" s="9">
        <f>DATA!AG114</f>
        <v>118.3</v>
      </c>
      <c r="U113" s="9">
        <f>DATA!AH114</f>
        <v>131.30000000000001</v>
      </c>
      <c r="V113" s="9">
        <f>DATA!AD114</f>
        <v>116.07074074074075</v>
      </c>
      <c r="W113" s="9">
        <f>DATA!S114</f>
        <v>109.63019155306259</v>
      </c>
      <c r="X113" s="9">
        <f>DATA!T114</f>
        <v>109.39548543510926</v>
      </c>
      <c r="Y113" s="7">
        <f>DATA!AN114</f>
        <v>3.25</v>
      </c>
      <c r="Z113" s="7">
        <f>DATA!AR114</f>
        <v>4.1691000000000003</v>
      </c>
      <c r="AA113" s="7">
        <f>DATA!AS114</f>
        <v>101.01666666666667</v>
      </c>
      <c r="AB113" s="7">
        <f t="shared" si="13"/>
        <v>-0.80847029028581607</v>
      </c>
      <c r="AC113" s="7">
        <f t="shared" si="14"/>
        <v>116.14869342350936</v>
      </c>
      <c r="AD113" s="7">
        <f t="shared" si="15"/>
        <v>-0.68271741606986736</v>
      </c>
      <c r="AE113" s="9">
        <f>DATA!CK114</f>
        <v>220.55998</v>
      </c>
      <c r="AF113" s="9">
        <f>DATA!CL114</f>
        <v>190.90031999999999</v>
      </c>
      <c r="AG113" s="9">
        <f>DATA!CM114</f>
        <v>103.486</v>
      </c>
      <c r="AH113" s="9">
        <f>DATA!CO114</f>
        <v>102.55200000000001</v>
      </c>
      <c r="AI113" s="7">
        <f>DATA!CN114</f>
        <v>2.2200000000000002</v>
      </c>
      <c r="AJ113" s="9">
        <f>DATA!CP114</f>
        <v>123.39229255638401</v>
      </c>
      <c r="AK113" s="9">
        <f>DATA!CR114</f>
        <v>68.760000000000005</v>
      </c>
      <c r="AL113" s="5">
        <f>DATA!BZ114</f>
        <v>2580517.7487644153</v>
      </c>
      <c r="AM113" s="5">
        <f>DATA!CB114</f>
        <v>1569646.6188730849</v>
      </c>
      <c r="AN113" s="5">
        <f>DATA!CC114</f>
        <v>271064.19497738045</v>
      </c>
      <c r="AO113" s="5">
        <f>DATA!CD114</f>
        <v>1298582.4238957043</v>
      </c>
      <c r="AP113" s="5">
        <f>DATA!CA114</f>
        <v>196207.56319571572</v>
      </c>
      <c r="AQ113" s="5">
        <f>DATA!CE114</f>
        <v>814663.56669561483</v>
      </c>
      <c r="AR113" s="5">
        <f>DATA!CF114</f>
        <v>290191.73185701302</v>
      </c>
      <c r="AS113" s="5">
        <f>DATA!CG114</f>
        <v>94407.296776290837</v>
      </c>
      <c r="AT113" s="5">
        <f>DATA!CH114</f>
        <v>1833842.3177324797</v>
      </c>
      <c r="AU113" s="5">
        <f>DATA!CI114</f>
        <v>362076.4023986322</v>
      </c>
      <c r="AV113" s="7">
        <f>DATA!AQ114</f>
        <v>1.7436051282051279</v>
      </c>
    </row>
    <row r="114" spans="1:48">
      <c r="A114" s="38" t="s">
        <v>325</v>
      </c>
      <c r="B114" s="5">
        <f>DATA!O115</f>
        <v>342373.16800000001</v>
      </c>
      <c r="C114" s="5">
        <f>DATA!I115</f>
        <v>199021.75099999999</v>
      </c>
      <c r="D114" s="5">
        <f>DATA!J115</f>
        <v>38559.408000000003</v>
      </c>
      <c r="E114" s="5">
        <f>DATA!K115</f>
        <v>79544.342000000004</v>
      </c>
      <c r="F114" s="5">
        <f>DATA!M115</f>
        <v>224408.61600000001</v>
      </c>
      <c r="G114" s="5">
        <f>DATA!N115</f>
        <v>194490.7</v>
      </c>
      <c r="H114" s="5">
        <f>DATA!W115</f>
        <v>9856.8102679724998</v>
      </c>
      <c r="I114" s="5">
        <f>DATA!X115</f>
        <v>8730</v>
      </c>
      <c r="J114" s="5">
        <f>DATA!BI115</f>
        <v>37576.651001155195</v>
      </c>
      <c r="K114" s="5">
        <f>DATA!BJ115</f>
        <v>10716.03340766678</v>
      </c>
      <c r="L114" s="5">
        <f>DATA!BG115</f>
        <v>12806.884296423999</v>
      </c>
      <c r="M114" s="5">
        <f>DATA!BH115</f>
        <v>5767.3709770728865</v>
      </c>
      <c r="N114" s="5">
        <f t="shared" si="8"/>
        <v>60149.792000141068</v>
      </c>
      <c r="O114" s="5">
        <f t="shared" si="9"/>
        <v>39453.026878134013</v>
      </c>
      <c r="P114" s="5">
        <f>DATA!BD115</f>
        <v>13799.554505072641</v>
      </c>
      <c r="Q114" s="5">
        <f>DATA!BE115</f>
        <v>25653.47237306137</v>
      </c>
      <c r="R114" s="5">
        <f>DATA!BF115</f>
        <v>20696.765122007055</v>
      </c>
      <c r="S114" s="9">
        <v>120.8</v>
      </c>
      <c r="T114" s="9">
        <f>DATA!AG115</f>
        <v>118.6</v>
      </c>
      <c r="U114" s="9">
        <f>DATA!AH115</f>
        <v>129.6</v>
      </c>
      <c r="V114" s="9">
        <f>DATA!AD115</f>
        <v>109.49333333333334</v>
      </c>
      <c r="W114" s="9">
        <f>DATA!S115</f>
        <v>106.99159429778757</v>
      </c>
      <c r="X114" s="9">
        <f>DATA!T115</f>
        <v>106.94317517495695</v>
      </c>
      <c r="Y114" s="7">
        <f>DATA!AN115</f>
        <v>3.25</v>
      </c>
      <c r="Z114" s="7">
        <f>DATA!AR115</f>
        <v>4.0899000000000001</v>
      </c>
      <c r="AA114" s="7">
        <f>DATA!AS115</f>
        <v>101.63333333333333</v>
      </c>
      <c r="AB114" s="7">
        <f t="shared" si="13"/>
        <v>0.60860455969149807</v>
      </c>
      <c r="AC114" s="7">
        <f t="shared" si="14"/>
        <v>117.00477950669413</v>
      </c>
      <c r="AD114" s="7">
        <f t="shared" si="15"/>
        <v>0.73435743390744845</v>
      </c>
      <c r="AE114" s="9">
        <f>DATA!CK115</f>
        <v>218.73545999999999</v>
      </c>
      <c r="AF114" s="9">
        <f>DATA!CL115</f>
        <v>192.42135999999999</v>
      </c>
      <c r="AG114" s="9">
        <f>DATA!CM115</f>
        <v>102.639</v>
      </c>
      <c r="AH114" s="9">
        <f>DATA!CO115</f>
        <v>102.964</v>
      </c>
      <c r="AI114" s="7">
        <f>DATA!CN115</f>
        <v>2.4</v>
      </c>
      <c r="AJ114" s="9">
        <f>DATA!CP115</f>
        <v>118.382456999905</v>
      </c>
      <c r="AK114" s="9">
        <f>DATA!CR115</f>
        <v>63.1</v>
      </c>
      <c r="AL114" s="5">
        <f>DATA!BZ115</f>
        <v>2606361.533064405</v>
      </c>
      <c r="AM114" s="5">
        <f>DATA!CB115</f>
        <v>1581257.43405455</v>
      </c>
      <c r="AN114" s="5">
        <f>DATA!CC115</f>
        <v>269542.84950604674</v>
      </c>
      <c r="AO114" s="5">
        <f>DATA!CD115</f>
        <v>1311714.5845485032</v>
      </c>
      <c r="AP114" s="5">
        <f>DATA!CA115</f>
        <v>209461.38549771722</v>
      </c>
      <c r="AQ114" s="5">
        <f>DATA!CE115</f>
        <v>815642.713512138</v>
      </c>
      <c r="AR114" s="5">
        <f>DATA!CF115</f>
        <v>298086.94594034087</v>
      </c>
      <c r="AS114" s="5">
        <f>DATA!CG115</f>
        <v>81897.441375787021</v>
      </c>
      <c r="AT114" s="5">
        <f>DATA!CH115</f>
        <v>1849005.5588969425</v>
      </c>
      <c r="AU114" s="5">
        <f>DATA!CI115</f>
        <v>377371.58685133478</v>
      </c>
      <c r="AV114" s="7">
        <f>DATA!AQ115</f>
        <v>1.728939743589744</v>
      </c>
    </row>
    <row r="115" spans="1:48">
      <c r="A115" s="38" t="s">
        <v>326</v>
      </c>
      <c r="B115" s="5">
        <f>DATA!O116</f>
        <v>349909.766</v>
      </c>
      <c r="C115" s="5">
        <f>DATA!I116</f>
        <v>203545.432</v>
      </c>
      <c r="D115" s="5">
        <f>DATA!J116</f>
        <v>39460.5</v>
      </c>
      <c r="E115" s="5">
        <f>DATA!K116</f>
        <v>86418.573999999993</v>
      </c>
      <c r="F115" s="5">
        <f>DATA!M116</f>
        <v>224133.18</v>
      </c>
      <c r="G115" s="5">
        <f>DATA!N116</f>
        <v>200172.726</v>
      </c>
      <c r="H115" s="5">
        <f>DATA!W116</f>
        <v>9734.324882662755</v>
      </c>
      <c r="I115" s="5">
        <f>DATA!X116</f>
        <v>8693</v>
      </c>
      <c r="J115" s="5">
        <f>DATA!BI116</f>
        <v>40836.704079447969</v>
      </c>
      <c r="K115" s="5">
        <f>DATA!BJ116</f>
        <v>11376.680387251281</v>
      </c>
      <c r="L115" s="5">
        <f>DATA!BG116</f>
        <v>11703.373787612649</v>
      </c>
      <c r="M115" s="5">
        <f>DATA!BH116</f>
        <v>8962.9759916493149</v>
      </c>
      <c r="N115" s="5">
        <f t="shared" si="8"/>
        <v>58461.509856563658</v>
      </c>
      <c r="O115" s="5">
        <f t="shared" si="9"/>
        <v>40825.396141188859</v>
      </c>
      <c r="P115" s="5">
        <f>DATA!BD116</f>
        <v>14403.069286291651</v>
      </c>
      <c r="Q115" s="5">
        <f>DATA!BE116</f>
        <v>26422.326854897212</v>
      </c>
      <c r="R115" s="5">
        <f>DATA!BF116</f>
        <v>17636.113715374795</v>
      </c>
      <c r="S115" s="9">
        <v>121.3</v>
      </c>
      <c r="T115" s="9">
        <f>DATA!AG116</f>
        <v>119.1</v>
      </c>
      <c r="U115" s="9">
        <f>DATA!AH116</f>
        <v>130.09999999999997</v>
      </c>
      <c r="V115" s="9">
        <f>DATA!AD116</f>
        <v>112.18111111111111</v>
      </c>
      <c r="W115" s="9">
        <f>DATA!S116</f>
        <v>109.07038172572219</v>
      </c>
      <c r="X115" s="9">
        <f>DATA!T116</f>
        <v>109.75106918412052</v>
      </c>
      <c r="Y115" s="7">
        <f>DATA!AN116</f>
        <v>3.0833333333333335</v>
      </c>
      <c r="Z115" s="7">
        <f>DATA!AR116</f>
        <v>4.1463000000000001</v>
      </c>
      <c r="AA115" s="7">
        <f>DATA!AS116</f>
        <v>100.98666666666668</v>
      </c>
      <c r="AB115" s="7">
        <f t="shared" si="13"/>
        <v>-0.63830704006694883</v>
      </c>
      <c r="AC115" s="7">
        <f t="shared" si="14"/>
        <v>116.40660093924186</v>
      </c>
      <c r="AD115" s="7">
        <f t="shared" si="15"/>
        <v>-0.51255416585099367</v>
      </c>
      <c r="AE115" s="9">
        <f>DATA!CK116</f>
        <v>221.66879</v>
      </c>
      <c r="AF115" s="9">
        <f>DATA!CL116</f>
        <v>193.92472000000001</v>
      </c>
      <c r="AG115" s="9">
        <f>DATA!CM116</f>
        <v>103.45399999999999</v>
      </c>
      <c r="AH115" s="9">
        <f>DATA!CO116</f>
        <v>103.399</v>
      </c>
      <c r="AI115" s="7">
        <f>DATA!CN116</f>
        <v>2.4</v>
      </c>
      <c r="AJ115" s="9">
        <f>DATA!CP116</f>
        <v>119.091510642232</v>
      </c>
      <c r="AK115" s="9">
        <f>DATA!CR116</f>
        <v>69.040000000000006</v>
      </c>
      <c r="AL115" s="5">
        <f>DATA!BZ116</f>
        <v>2613032.2107043592</v>
      </c>
      <c r="AM115" s="5">
        <f>DATA!CB116</f>
        <v>1590124.4543015875</v>
      </c>
      <c r="AN115" s="5">
        <f>DATA!CC116</f>
        <v>269541.98048252374</v>
      </c>
      <c r="AO115" s="5">
        <f>DATA!CD116</f>
        <v>1320582.4738190637</v>
      </c>
      <c r="AP115" s="5">
        <f>DATA!CA116</f>
        <v>228228.51257311372</v>
      </c>
      <c r="AQ115" s="5">
        <f>DATA!CE116</f>
        <v>794679.24382965802</v>
      </c>
      <c r="AR115" s="5">
        <f>DATA!CF116</f>
        <v>302343.11840714613</v>
      </c>
      <c r="AS115" s="5">
        <f>DATA!CG116</f>
        <v>89391.069293089444</v>
      </c>
      <c r="AT115" s="5">
        <f>DATA!CH116</f>
        <v>1845779.3231871652</v>
      </c>
      <c r="AU115" s="5">
        <f>DATA!CI116</f>
        <v>375518.69981695828</v>
      </c>
      <c r="AV115" s="7">
        <f>DATA!AQ116</f>
        <v>1.807521794871795</v>
      </c>
    </row>
    <row r="116" spans="1:48">
      <c r="A116" s="38" t="s">
        <v>327</v>
      </c>
      <c r="B116" s="5">
        <f>DATA!O117</f>
        <v>361117.29</v>
      </c>
      <c r="C116" s="5">
        <f>DATA!I117</f>
        <v>218308.53200000001</v>
      </c>
      <c r="D116" s="5">
        <f>DATA!J117</f>
        <v>40413.288</v>
      </c>
      <c r="E116" s="5">
        <f>DATA!K117</f>
        <v>82218.84</v>
      </c>
      <c r="F116" s="5">
        <f>DATA!M117</f>
        <v>228651.717</v>
      </c>
      <c r="G116" s="5">
        <f>DATA!N117</f>
        <v>204005.31099999999</v>
      </c>
      <c r="H116" s="5">
        <f>DATA!W117</f>
        <v>9789.1549507922391</v>
      </c>
      <c r="I116" s="5">
        <f>DATA!X117</f>
        <v>8788</v>
      </c>
      <c r="J116" s="5">
        <f>DATA!BI117</f>
        <v>45776.892764778961</v>
      </c>
      <c r="K116" s="5">
        <f>DATA!BJ117</f>
        <v>9033.5867079077652</v>
      </c>
      <c r="L116" s="5">
        <f>DATA!BG117</f>
        <v>11020.46218724776</v>
      </c>
      <c r="M116" s="5">
        <f>DATA!BH117</f>
        <v>8194.9380467379469</v>
      </c>
      <c r="N116" s="5">
        <f t="shared" si="8"/>
        <v>64968.023191766151</v>
      </c>
      <c r="O116" s="5">
        <f t="shared" si="9"/>
        <v>43586.830778988042</v>
      </c>
      <c r="P116" s="5">
        <f>DATA!BD117</f>
        <v>18967.850983190394</v>
      </c>
      <c r="Q116" s="5">
        <f>DATA!BE117</f>
        <v>24618.979795797648</v>
      </c>
      <c r="R116" s="5">
        <f>DATA!BF117</f>
        <v>21381.192412778109</v>
      </c>
      <c r="S116" s="9">
        <v>121.7</v>
      </c>
      <c r="T116" s="9">
        <f>DATA!AG117</f>
        <v>119.5</v>
      </c>
      <c r="U116" s="9">
        <f>DATA!AH117</f>
        <v>130.49999999999997</v>
      </c>
      <c r="V116" s="9">
        <f>DATA!AD117</f>
        <v>111.94074074074074</v>
      </c>
      <c r="W116" s="9">
        <f>DATA!S117</f>
        <v>109.03278281527182</v>
      </c>
      <c r="X116" s="9">
        <f>DATA!T117</f>
        <v>108.30921406747103</v>
      </c>
      <c r="Y116" s="7">
        <f>DATA!AN117</f>
        <v>3</v>
      </c>
      <c r="Z116" s="7">
        <f>DATA!AR117</f>
        <v>4.1630000000000003</v>
      </c>
      <c r="AA116" s="7">
        <f>DATA!AS117</f>
        <v>101.39333333333333</v>
      </c>
      <c r="AB116" s="7">
        <f t="shared" si="13"/>
        <v>0.40188478506831427</v>
      </c>
      <c r="AC116" s="7">
        <f t="shared" si="14"/>
        <v>117.02242924599283</v>
      </c>
      <c r="AD116" s="7">
        <f t="shared" si="15"/>
        <v>0.52763765928427286</v>
      </c>
      <c r="AE116" s="9">
        <f>DATA!CK117</f>
        <v>222.91871</v>
      </c>
      <c r="AF116" s="9">
        <f>DATA!CL117</f>
        <v>195.34064000000001</v>
      </c>
      <c r="AG116" s="9">
        <f>DATA!CM117</f>
        <v>102.822</v>
      </c>
      <c r="AH116" s="9">
        <f>DATA!CO117</f>
        <v>103.783</v>
      </c>
      <c r="AI116" s="7">
        <f>DATA!CN117</f>
        <v>2.19</v>
      </c>
      <c r="AJ116" s="9">
        <f>DATA!CP117</f>
        <v>114.494370562695</v>
      </c>
      <c r="AK116" s="9">
        <f>DATA!CR117</f>
        <v>61.95</v>
      </c>
      <c r="AL116" s="5">
        <f>DATA!BZ117</f>
        <v>2654935.0903182053</v>
      </c>
      <c r="AM116" s="5">
        <f>DATA!CB117</f>
        <v>1611987.3715404393</v>
      </c>
      <c r="AN116" s="5">
        <f>DATA!CC117</f>
        <v>271336.91831949778</v>
      </c>
      <c r="AO116" s="5">
        <f>DATA!CD117</f>
        <v>1340650.4532209418</v>
      </c>
      <c r="AP116" s="5">
        <f>DATA!CA117</f>
        <v>230103.87922177833</v>
      </c>
      <c r="AQ116" s="5">
        <f>DATA!CE117</f>
        <v>812843.83955598751</v>
      </c>
      <c r="AR116" s="5">
        <f>DATA!CF117</f>
        <v>305170.54745153832</v>
      </c>
      <c r="AS116" s="5">
        <f>DATA!CG117</f>
        <v>106709.1118213335</v>
      </c>
      <c r="AT116" s="5">
        <f>DATA!CH117</f>
        <v>1865438.1563053711</v>
      </c>
      <c r="AU116" s="5">
        <f>DATA!CI117</f>
        <v>377617.2747399626</v>
      </c>
      <c r="AV116" s="7">
        <f>DATA!AQ117</f>
        <v>1.7285846153846158</v>
      </c>
    </row>
    <row r="117" spans="1:48">
      <c r="A117" s="38" t="s">
        <v>328</v>
      </c>
      <c r="B117" s="5">
        <f>DATA!O118</f>
        <v>370551.73800000001</v>
      </c>
      <c r="C117" s="5">
        <f>DATA!I118</f>
        <v>214838.592</v>
      </c>
      <c r="D117" s="5">
        <f>DATA!J118</f>
        <v>54225.856</v>
      </c>
      <c r="E117" s="5">
        <f>DATA!K118</f>
        <v>80353.964000000007</v>
      </c>
      <c r="F117" s="5">
        <f>DATA!M118</f>
        <v>230683.50899999999</v>
      </c>
      <c r="G117" s="5">
        <f>DATA!N118</f>
        <v>208282.818</v>
      </c>
      <c r="H117" s="5">
        <f>DATA!W118</f>
        <v>9995.1013049730773</v>
      </c>
      <c r="I117" s="5">
        <f>DATA!X118</f>
        <v>8815</v>
      </c>
      <c r="J117" s="5">
        <f>DATA!BI118</f>
        <v>45812.240366710634</v>
      </c>
      <c r="K117" s="5">
        <f>DATA!BJ118</f>
        <v>18304.877026965773</v>
      </c>
      <c r="L117" s="5">
        <f>DATA!BG118</f>
        <v>11349.008187809042</v>
      </c>
      <c r="M117" s="5">
        <f>DATA!BH118</f>
        <v>8070.5024599872022</v>
      </c>
      <c r="N117" s="5">
        <f t="shared" si="8"/>
        <v>65319.289674132255</v>
      </c>
      <c r="O117" s="5">
        <f t="shared" si="9"/>
        <v>46087.067347836615</v>
      </c>
      <c r="P117" s="5">
        <f>DATA!BD118</f>
        <v>15297.482437437971</v>
      </c>
      <c r="Q117" s="5">
        <f>DATA!BE118</f>
        <v>30789.584910398644</v>
      </c>
      <c r="R117" s="5">
        <f>DATA!BF118</f>
        <v>19232.22232629564</v>
      </c>
      <c r="S117" s="9">
        <v>122.1</v>
      </c>
      <c r="T117" s="9">
        <f>DATA!AG118</f>
        <v>120</v>
      </c>
      <c r="U117" s="9">
        <f>DATA!AH118</f>
        <v>130.49999999999997</v>
      </c>
      <c r="V117" s="9">
        <f>DATA!AD118</f>
        <v>112.13740740740741</v>
      </c>
      <c r="W117" s="9">
        <f>DATA!S118</f>
        <v>109.94059527679545</v>
      </c>
      <c r="X117" s="9">
        <f>DATA!T118</f>
        <v>108.01433270410237</v>
      </c>
      <c r="Y117" s="7">
        <f>DATA!AN118</f>
        <v>3</v>
      </c>
      <c r="Z117" s="7">
        <f>DATA!AR118</f>
        <v>4.1635999999999997</v>
      </c>
      <c r="AA117" s="7">
        <f>DATA!AS118</f>
        <v>101.31333333333333</v>
      </c>
      <c r="AB117" s="7">
        <f t="shared" si="13"/>
        <v>-7.893179387635757E-2</v>
      </c>
      <c r="AC117" s="7">
        <f t="shared" si="14"/>
        <v>117.0772332405154</v>
      </c>
      <c r="AD117" s="7">
        <f t="shared" si="15"/>
        <v>4.6821080339587692E-2</v>
      </c>
      <c r="AE117" s="9">
        <f>DATA!CK118</f>
        <v>222.46306999999999</v>
      </c>
      <c r="AF117" s="9">
        <f>DATA!CL118</f>
        <v>195.90465</v>
      </c>
      <c r="AG117" s="9">
        <f>DATA!CM118</f>
        <v>102.404</v>
      </c>
      <c r="AH117" s="9">
        <f>DATA!CO118</f>
        <v>104.14700000000001</v>
      </c>
      <c r="AI117" s="7">
        <f>DATA!CN118</f>
        <v>1.65</v>
      </c>
      <c r="AJ117" s="9">
        <f>DATA!CP118</f>
        <v>116.121506808652</v>
      </c>
      <c r="AK117" s="9">
        <f>DATA!CR118</f>
        <v>63.27</v>
      </c>
      <c r="AL117" s="5">
        <f>DATA!BZ118</f>
        <v>2646982.0089236796</v>
      </c>
      <c r="AM117" s="5">
        <f>DATA!CB118</f>
        <v>1619277.8109538076</v>
      </c>
      <c r="AN117" s="5">
        <f>DATA!CC118</f>
        <v>270804.28020410566</v>
      </c>
      <c r="AO117" s="5">
        <f>DATA!CD118</f>
        <v>1348473.5307497019</v>
      </c>
      <c r="AP117" s="5">
        <f>DATA!CA118</f>
        <v>204985.86357184727</v>
      </c>
      <c r="AQ117" s="5">
        <f>DATA!CE118</f>
        <v>822718.33439802472</v>
      </c>
      <c r="AR117" s="5">
        <f>DATA!CF118</f>
        <v>308418.42058505974</v>
      </c>
      <c r="AS117" s="5">
        <f>DATA!CG118</f>
        <v>96348.859605193313</v>
      </c>
      <c r="AT117" s="5">
        <f>DATA!CH118</f>
        <v>1870193.9270195137</v>
      </c>
      <c r="AU117" s="5">
        <f>DATA!CI118</f>
        <v>372020.80171391275</v>
      </c>
      <c r="AV117" s="7">
        <f>DATA!AQ118</f>
        <v>1.6384153846153842</v>
      </c>
    </row>
    <row r="118" spans="1:48">
      <c r="A118" s="38" t="s">
        <v>329</v>
      </c>
      <c r="B118" s="5">
        <f>DATA!O119</f>
        <v>344689.51799999998</v>
      </c>
      <c r="C118" s="5">
        <f>DATA!I119</f>
        <v>213285.21599999999</v>
      </c>
      <c r="D118" s="5">
        <f>DATA!J119</f>
        <v>40623.574000000001</v>
      </c>
      <c r="E118" s="5">
        <f>DATA!K119</f>
        <v>76019.701000000001</v>
      </c>
      <c r="F118" s="5">
        <f>DATA!M119</f>
        <v>208781.73199999999</v>
      </c>
      <c r="G118" s="5">
        <f>DATA!N119</f>
        <v>190703.23300000001</v>
      </c>
      <c r="H118" s="5">
        <f>DATA!W119</f>
        <v>10068.777189846869</v>
      </c>
      <c r="I118" s="5">
        <f>DATA!X119</f>
        <v>8611</v>
      </c>
      <c r="J118" s="5">
        <f>DATA!BI119</f>
        <v>36742.300352749982</v>
      </c>
      <c r="K118" s="5">
        <f>DATA!BJ119</f>
        <v>10186.595765786331</v>
      </c>
      <c r="L118" s="5">
        <f>DATA!BG119</f>
        <v>13906.960765822609</v>
      </c>
      <c r="M118" s="5">
        <f>DATA!BH119</f>
        <v>8091.1010243995706</v>
      </c>
      <c r="N118" s="5">
        <f t="shared" si="8"/>
        <v>42536.282892227944</v>
      </c>
      <c r="O118" s="5">
        <f t="shared" si="9"/>
        <v>36060.79262358039</v>
      </c>
      <c r="P118" s="5">
        <f>DATA!BD119</f>
        <v>15057.571705683789</v>
      </c>
      <c r="Q118" s="5">
        <f>DATA!BE119</f>
        <v>21003.220917896597</v>
      </c>
      <c r="R118" s="5">
        <f>DATA!BF119</f>
        <v>6475.4902686475507</v>
      </c>
      <c r="S118" s="9">
        <v>121.9</v>
      </c>
      <c r="T118" s="9">
        <f>DATA!AG119</f>
        <v>120.2</v>
      </c>
      <c r="U118" s="9">
        <f>DATA!AH119</f>
        <v>128.69999999999996</v>
      </c>
      <c r="V118" s="9">
        <f>DATA!AD119</f>
        <v>107.6577777777778</v>
      </c>
      <c r="W118" s="9">
        <f>DATA!S119</f>
        <v>107.49837730055806</v>
      </c>
      <c r="X118" s="9">
        <f>DATA!T119</f>
        <v>107.0259092041717</v>
      </c>
      <c r="Y118" s="7">
        <f>DATA!AN119</f>
        <v>2.67</v>
      </c>
      <c r="Z118" s="7">
        <f>DATA!AR119</f>
        <v>4.1814</v>
      </c>
      <c r="AA118" s="7">
        <f>DATA!AS119</f>
        <v>101.37333333333333</v>
      </c>
      <c r="AB118" s="7">
        <f t="shared" si="13"/>
        <v>5.9204685477679667E-2</v>
      </c>
      <c r="AC118" s="7">
        <f t="shared" si="14"/>
        <v>117.29397681409741</v>
      </c>
      <c r="AD118" s="7">
        <f t="shared" si="15"/>
        <v>0.1849575596936254</v>
      </c>
      <c r="AE118" s="9">
        <f>DATA!CK119</f>
        <v>205.09893</v>
      </c>
      <c r="AF118" s="9">
        <f>DATA!CL119</f>
        <v>190.91794999999999</v>
      </c>
      <c r="AG118" s="9">
        <f>DATA!CM119</f>
        <v>101.85299999999999</v>
      </c>
      <c r="AH118" s="9">
        <f>DATA!CO119</f>
        <v>104.617</v>
      </c>
      <c r="AI118" s="7">
        <f>DATA!CN119</f>
        <v>1.25</v>
      </c>
      <c r="AJ118" s="9">
        <f>DATA!CP119</f>
        <v>107.383609748073</v>
      </c>
      <c r="AK118" s="9">
        <f>DATA!CR119</f>
        <v>50.27</v>
      </c>
      <c r="AL118" s="5">
        <f>DATA!BZ119</f>
        <v>2733173.7676868308</v>
      </c>
      <c r="AM118" s="5">
        <f>DATA!CB119</f>
        <v>1633700.4738303344</v>
      </c>
      <c r="AN118" s="5">
        <f>DATA!CC119</f>
        <v>268138.63211178739</v>
      </c>
      <c r="AO118" s="5">
        <f>DATA!CD119</f>
        <v>1365561.841718547</v>
      </c>
      <c r="AP118" s="5">
        <f>DATA!CA119</f>
        <v>236426.06488475308</v>
      </c>
      <c r="AQ118" s="5">
        <f>DATA!CE119</f>
        <v>863047.22897174326</v>
      </c>
      <c r="AR118" s="5">
        <f>DATA!CF119</f>
        <v>307786.21998030052</v>
      </c>
      <c r="AS118" s="5">
        <f>DATA!CG119</f>
        <v>122948.03430806212</v>
      </c>
      <c r="AT118" s="5">
        <f>DATA!CH119</f>
        <v>1886428.1519538821</v>
      </c>
      <c r="AU118" s="5">
        <f>DATA!CI119</f>
        <v>416011.36144458613</v>
      </c>
      <c r="AV118" s="7">
        <f>DATA!AQ119</f>
        <v>1.8138102564102558</v>
      </c>
    </row>
    <row r="119" spans="1:48">
      <c r="A119" s="38" t="s">
        <v>330</v>
      </c>
      <c r="B119" s="5">
        <f>DATA!O120</f>
        <v>290686.02100000001</v>
      </c>
      <c r="C119" s="5">
        <f>DATA!I120</f>
        <v>166551.45000000001</v>
      </c>
      <c r="D119" s="5">
        <f>DATA!J120</f>
        <v>39709.438999999998</v>
      </c>
      <c r="E119" s="5">
        <f>DATA!K120</f>
        <v>61358.345000000001</v>
      </c>
      <c r="F119" s="5">
        <f>DATA!M120</f>
        <v>175905.38200000001</v>
      </c>
      <c r="G119" s="5">
        <f>DATA!N120</f>
        <v>163060.606</v>
      </c>
      <c r="H119" s="5">
        <f>DATA!W120</f>
        <v>9554.4312185680956</v>
      </c>
      <c r="I119" s="5">
        <f>DATA!X120</f>
        <v>6237</v>
      </c>
      <c r="J119" s="5">
        <f>DATA!BI120</f>
        <v>54665.559834809981</v>
      </c>
      <c r="K119" s="5">
        <f>DATA!BJ120</f>
        <v>6651.3020396759503</v>
      </c>
      <c r="L119" s="5">
        <f>DATA!BG120</f>
        <v>8526.3570083456616</v>
      </c>
      <c r="M119" s="5">
        <f>DATA!BH120</f>
        <v>7852.895829861679</v>
      </c>
      <c r="N119" s="5">
        <f t="shared" si="8"/>
        <v>54133.71013707052</v>
      </c>
      <c r="O119" s="5">
        <f t="shared" si="9"/>
        <v>25712.861455058774</v>
      </c>
      <c r="P119" s="5">
        <f>DATA!BD120</f>
        <v>13012.258914810753</v>
      </c>
      <c r="Q119" s="5">
        <f>DATA!BE120</f>
        <v>12700.602540248021</v>
      </c>
      <c r="R119" s="5">
        <f>DATA!BF120</f>
        <v>28420.848682011747</v>
      </c>
      <c r="S119" s="9">
        <v>118.2</v>
      </c>
      <c r="T119" s="9">
        <f>DATA!AG120</f>
        <v>120.5</v>
      </c>
      <c r="U119" s="9">
        <f>DATA!AH120</f>
        <v>108.99999999999999</v>
      </c>
      <c r="V119" s="9">
        <f>DATA!AD120</f>
        <v>76.245925925925917</v>
      </c>
      <c r="W119" s="9">
        <f>DATA!S120</f>
        <v>104.65515830550312</v>
      </c>
      <c r="X119" s="9">
        <f>DATA!T120</f>
        <v>105.97295584685855</v>
      </c>
      <c r="Y119" s="7">
        <f>DATA!AN120</f>
        <v>2.17</v>
      </c>
      <c r="Z119" s="7">
        <f>DATA!AR120</f>
        <v>4.319</v>
      </c>
      <c r="AA119" s="7">
        <f>DATA!AS120</f>
        <v>99.410000000000011</v>
      </c>
      <c r="AB119" s="7">
        <f t="shared" si="13"/>
        <v>-1.9557359468072399</v>
      </c>
      <c r="AC119" s="7">
        <f t="shared" si="14"/>
        <v>115.16703756348329</v>
      </c>
      <c r="AD119" s="7">
        <f t="shared" si="15"/>
        <v>-1.8299830725912871</v>
      </c>
      <c r="AE119" s="9">
        <f>DATA!CK120</f>
        <v>189.18189000000001</v>
      </c>
      <c r="AF119" s="9">
        <f>DATA!CL120</f>
        <v>176.60571999999999</v>
      </c>
      <c r="AG119" s="9">
        <f>DATA!CM120</f>
        <v>96.992999999999995</v>
      </c>
      <c r="AH119" s="9">
        <f>DATA!CO120</f>
        <v>104.42</v>
      </c>
      <c r="AI119" s="7">
        <f>DATA!CN120</f>
        <v>0.06</v>
      </c>
      <c r="AJ119" s="9">
        <f>DATA!CP120</f>
        <v>92.218000478934798</v>
      </c>
      <c r="AK119" s="9">
        <f>DATA!CR120</f>
        <v>29.7</v>
      </c>
      <c r="AL119" s="5">
        <f>DATA!BZ120</f>
        <v>2791143.7696837736</v>
      </c>
      <c r="AM119" s="5">
        <f>DATA!CB120</f>
        <v>1682487.663867739</v>
      </c>
      <c r="AN119" s="5">
        <f>DATA!CC120</f>
        <v>271810.31264257716</v>
      </c>
      <c r="AO119" s="5">
        <f>DATA!CD120</f>
        <v>1410677.3512251617</v>
      </c>
      <c r="AP119" s="5">
        <f>DATA!CA120</f>
        <v>274413.2950040357</v>
      </c>
      <c r="AQ119" s="5">
        <f>DATA!CE120</f>
        <v>834242.81081199879</v>
      </c>
      <c r="AR119" s="5">
        <f>DATA!CF120</f>
        <v>322062.649844756</v>
      </c>
      <c r="AS119" s="5">
        <f>DATA!CG120</f>
        <v>106931.51331747224</v>
      </c>
      <c r="AT119" s="5">
        <f>DATA!CH120</f>
        <v>1961841.1043465966</v>
      </c>
      <c r="AU119" s="5">
        <f>DATA!CI120</f>
        <v>400308.50217494881</v>
      </c>
      <c r="AV119" s="7">
        <f>DATA!AQ120</f>
        <v>1.835578205128205</v>
      </c>
    </row>
    <row r="120" spans="1:48">
      <c r="A120" s="38" t="s">
        <v>331</v>
      </c>
      <c r="B120" s="5">
        <f>DATA!O121</f>
        <v>352137.25300000003</v>
      </c>
      <c r="C120" s="5">
        <f>DATA!I121</f>
        <v>214652.56</v>
      </c>
      <c r="D120" s="5">
        <f>DATA!J121</f>
        <v>43587.173999999999</v>
      </c>
      <c r="E120" s="5">
        <f>DATA!K121</f>
        <v>72873.233999999997</v>
      </c>
      <c r="F120" s="5">
        <f>DATA!M121</f>
        <v>219086.359</v>
      </c>
      <c r="G120" s="5">
        <f>DATA!N121</f>
        <v>188050.448</v>
      </c>
      <c r="H120" s="5">
        <f>DATA!W121</f>
        <v>9757.3918203455523</v>
      </c>
      <c r="I120" s="5">
        <f>DATA!X121</f>
        <v>8545</v>
      </c>
      <c r="J120" s="5">
        <f>DATA!BI121</f>
        <v>41933.184090971517</v>
      </c>
      <c r="K120" s="5">
        <f>DATA!BJ121</f>
        <v>11560.718473992705</v>
      </c>
      <c r="L120" s="5">
        <f>DATA!BG121</f>
        <v>8439.0008755289928</v>
      </c>
      <c r="M120" s="5">
        <f>DATA!BH121</f>
        <v>8690.4132960388215</v>
      </c>
      <c r="N120" s="5">
        <f t="shared" si="8"/>
        <v>44311.678798461682</v>
      </c>
      <c r="O120" s="5">
        <f t="shared" si="9"/>
        <v>29308.186684471148</v>
      </c>
      <c r="P120" s="5">
        <f>DATA!BD121</f>
        <v>16053.151124964268</v>
      </c>
      <c r="Q120" s="5">
        <f>DATA!BE121</f>
        <v>13255.03555950688</v>
      </c>
      <c r="R120" s="5">
        <f>DATA!BF121</f>
        <v>15003.492113990533</v>
      </c>
      <c r="S120" s="9">
        <v>120.03333333333335</v>
      </c>
      <c r="T120" s="9">
        <f>DATA!AG121</f>
        <v>120.7</v>
      </c>
      <c r="U120" s="9">
        <f>DATA!AH121</f>
        <v>117.36666666666672</v>
      </c>
      <c r="V120" s="9">
        <f>DATA!AD121</f>
        <v>87.106296296296293</v>
      </c>
      <c r="W120" s="9">
        <f>DATA!S121</f>
        <v>103.42313690100625</v>
      </c>
      <c r="X120" s="9">
        <f>DATA!T121</f>
        <v>104.69092049171826</v>
      </c>
      <c r="Y120" s="7">
        <f>DATA!AN121</f>
        <v>1.75</v>
      </c>
      <c r="Z120" s="7">
        <f>DATA!AR121</f>
        <v>4.1988000000000003</v>
      </c>
      <c r="AA120" s="7">
        <f>DATA!AS121</f>
        <v>99.720000000000013</v>
      </c>
      <c r="AB120" s="7">
        <f t="shared" si="13"/>
        <v>0.31135464313033673</v>
      </c>
      <c r="AC120" s="7">
        <f t="shared" si="14"/>
        <v>115.67154315484167</v>
      </c>
      <c r="AD120" s="7">
        <f t="shared" si="15"/>
        <v>0.43710751734629588</v>
      </c>
      <c r="AE120" s="9">
        <f>DATA!CK121</f>
        <v>206.22441000000001</v>
      </c>
      <c r="AF120" s="9">
        <f>DATA!CL121</f>
        <v>192.30237</v>
      </c>
      <c r="AG120" s="9">
        <f>DATA!CM121</f>
        <v>100.045</v>
      </c>
      <c r="AH120" s="9">
        <f>DATA!CO121</f>
        <v>105.197</v>
      </c>
      <c r="AI120" s="7">
        <f>DATA!CN121</f>
        <v>0.09</v>
      </c>
      <c r="AJ120" s="9">
        <f>DATA!CP121</f>
        <v>106.62545780356</v>
      </c>
      <c r="AK120" s="9">
        <f>DATA!CR121</f>
        <v>42.91</v>
      </c>
      <c r="AL120" s="5">
        <f>DATA!BZ121</f>
        <v>2819810.0199838546</v>
      </c>
      <c r="AM120" s="5">
        <f>DATA!CB121</f>
        <v>1696733.8055091132</v>
      </c>
      <c r="AN120" s="5">
        <f>DATA!CC121</f>
        <v>281874.20191523322</v>
      </c>
      <c r="AO120" s="5">
        <f>DATA!CD121</f>
        <v>1414859.6035938798</v>
      </c>
      <c r="AP120" s="5">
        <f>DATA!CA121</f>
        <v>274394.92274361959</v>
      </c>
      <c r="AQ120" s="5">
        <f>DATA!CE121</f>
        <v>848681.29173112207</v>
      </c>
      <c r="AR120" s="5">
        <f>DATA!CF121</f>
        <v>327536.48637905484</v>
      </c>
      <c r="AS120" s="5">
        <f>DATA!CG121</f>
        <v>103668.35013682373</v>
      </c>
      <c r="AT120" s="5">
        <f>DATA!CH121</f>
        <v>1983029.8476478828</v>
      </c>
      <c r="AU120" s="5">
        <f>DATA!CI121</f>
        <v>405575.33582009398</v>
      </c>
      <c r="AV120" s="7">
        <f>DATA!AQ121</f>
        <v>1.8566871794871793</v>
      </c>
    </row>
    <row r="121" spans="1:48">
      <c r="A121" s="38" t="s">
        <v>332</v>
      </c>
      <c r="B121" s="5">
        <f>DATA!O122</f>
        <v>358736.29599999997</v>
      </c>
      <c r="C121" s="5">
        <f>DATA!I122</f>
        <v>208257.95499999999</v>
      </c>
      <c r="D121" s="5">
        <f>DATA!J122</f>
        <v>55801.177000000003</v>
      </c>
      <c r="E121" s="5">
        <f>DATA!K122</f>
        <v>70923.714000000007</v>
      </c>
      <c r="F121" s="5">
        <f>DATA!M122</f>
        <v>226383.3</v>
      </c>
      <c r="G121" s="5">
        <f>DATA!N122</f>
        <v>201272.927</v>
      </c>
      <c r="H121" s="5">
        <f>DATA!W122</f>
        <v>10067.046426675997</v>
      </c>
      <c r="I121" s="5">
        <f>DATA!X122</f>
        <v>8578</v>
      </c>
      <c r="J121" s="5">
        <f>DATA!BI122</f>
        <v>38520.186877983942</v>
      </c>
      <c r="K121" s="5">
        <f>DATA!BJ122</f>
        <v>19106.943024676209</v>
      </c>
      <c r="L121" s="5">
        <f>DATA!BG122</f>
        <v>13976.44738386061</v>
      </c>
      <c r="M121" s="5">
        <f>DATA!BH122</f>
        <v>8117.9540362119124</v>
      </c>
      <c r="N121" s="5">
        <f t="shared" si="8"/>
        <v>72721.524639047537</v>
      </c>
      <c r="O121" s="5">
        <f t="shared" si="9"/>
        <v>55293.162441764158</v>
      </c>
      <c r="P121" s="5">
        <f>DATA!BD122</f>
        <v>18253.62818919319</v>
      </c>
      <c r="Q121" s="5">
        <f>DATA!BE122</f>
        <v>37039.534252570971</v>
      </c>
      <c r="R121" s="5">
        <f>DATA!BF122</f>
        <v>17428.362197283375</v>
      </c>
      <c r="S121" s="9">
        <v>120.26666666666665</v>
      </c>
      <c r="T121" s="9">
        <f>DATA!AG122</f>
        <v>120.9</v>
      </c>
      <c r="U121" s="9">
        <f>DATA!AH122</f>
        <v>117.73333333333319</v>
      </c>
      <c r="V121" s="9">
        <f>DATA!AD122</f>
        <v>86.997037037037046</v>
      </c>
      <c r="W121" s="9">
        <f>DATA!S122</f>
        <v>105.29063274543662</v>
      </c>
      <c r="X121" s="9">
        <f>DATA!T122</f>
        <v>104.02719040300934</v>
      </c>
      <c r="Y121" s="7">
        <f>DATA!AN122</f>
        <v>1.75</v>
      </c>
      <c r="Z121" s="7">
        <f>DATA!AR122</f>
        <v>4.1055999999999999</v>
      </c>
      <c r="AA121" s="7">
        <f>DATA!AS122</f>
        <v>99.5</v>
      </c>
      <c r="AB121" s="7">
        <f t="shared" si="13"/>
        <v>-0.22086144908101779</v>
      </c>
      <c r="AC121" s="7">
        <f t="shared" si="14"/>
        <v>115.56158189820363</v>
      </c>
      <c r="AD121" s="7">
        <f t="shared" si="15"/>
        <v>-9.5108574865068171E-2</v>
      </c>
      <c r="AE121" s="9">
        <f>DATA!CK122</f>
        <v>210.93608</v>
      </c>
      <c r="AF121" s="9">
        <f>DATA!CL122</f>
        <v>196.62024</v>
      </c>
      <c r="AG121" s="9">
        <f>DATA!CM122</f>
        <v>101.59</v>
      </c>
      <c r="AH121" s="9">
        <f>DATA!CO122</f>
        <v>105.669</v>
      </c>
      <c r="AI121" s="7">
        <f>DATA!CN122</f>
        <v>0.09</v>
      </c>
      <c r="AJ121" s="9">
        <f>DATA!CP122</f>
        <v>117.229786941828</v>
      </c>
      <c r="AK121" s="9">
        <f>DATA!CR122</f>
        <v>44.32</v>
      </c>
      <c r="AL121" s="5">
        <f>DATA!BZ122</f>
        <v>2804940.0987941115</v>
      </c>
      <c r="AM121" s="5">
        <f>DATA!CB122</f>
        <v>1686405.434531935</v>
      </c>
      <c r="AN121" s="5">
        <f>DATA!CC122</f>
        <v>280926.33415279619</v>
      </c>
      <c r="AO121" s="5">
        <f>DATA!CD122</f>
        <v>1405479.1003791387</v>
      </c>
      <c r="AP121" s="5">
        <f>DATA!CA122</f>
        <v>259839.84358001166</v>
      </c>
      <c r="AQ121" s="5">
        <f>DATA!CE122</f>
        <v>858694.82068216498</v>
      </c>
      <c r="AR121" s="5">
        <f>DATA!CF122</f>
        <v>326319.70099363942</v>
      </c>
      <c r="AS121" s="5">
        <f>DATA!CG122</f>
        <v>102720.43831922775</v>
      </c>
      <c r="AT121" s="5">
        <f>DATA!CH122</f>
        <v>1975737.1030080768</v>
      </c>
      <c r="AU121" s="5">
        <f>DATA!CI122</f>
        <v>400162.85647316702</v>
      </c>
      <c r="AV121" s="7">
        <f>DATA!AQ122</f>
        <v>1.6950987179487171</v>
      </c>
    </row>
    <row r="122" spans="1:48">
      <c r="A122" s="38" t="s">
        <v>333</v>
      </c>
      <c r="B122" s="5">
        <f>DATA!O123</f>
        <v>343912.37900000002</v>
      </c>
      <c r="C122" s="5">
        <f>DATA!I123</f>
        <v>209680.63099999999</v>
      </c>
      <c r="D122" s="5">
        <f>DATA!J123</f>
        <v>43154.553999999996</v>
      </c>
      <c r="E122" s="5">
        <f>DATA!K123</f>
        <v>73678.573999999993</v>
      </c>
      <c r="F122" s="5">
        <f>DATA!M123</f>
        <v>233326.07999999999</v>
      </c>
      <c r="G122" s="5">
        <f>DATA!N123</f>
        <v>213951.516</v>
      </c>
      <c r="H122" s="5">
        <f>DATA!W123</f>
        <v>10111.485130633933</v>
      </c>
      <c r="I122" s="5">
        <f>DATA!X123</f>
        <v>8538</v>
      </c>
      <c r="J122" s="5">
        <f>DATA!BI123</f>
        <v>45435.919085064183</v>
      </c>
      <c r="K122" s="5">
        <f>DATA!BJ123</f>
        <v>14166.615262476125</v>
      </c>
      <c r="L122" s="5">
        <f>DATA!BG123</f>
        <v>12030.498307805639</v>
      </c>
      <c r="M122" s="5">
        <f>DATA!BH123</f>
        <v>8579.1710072441911</v>
      </c>
      <c r="N122" s="5">
        <f t="shared" si="8"/>
        <v>45877.721037828465</v>
      </c>
      <c r="O122" s="5">
        <f t="shared" si="9"/>
        <v>37256.44508320147</v>
      </c>
      <c r="P122" s="5">
        <f>DATA!BD123</f>
        <v>13415.45925567721</v>
      </c>
      <c r="Q122" s="5">
        <f>DATA!BE123</f>
        <v>23840.985827524262</v>
      </c>
      <c r="R122" s="5">
        <f>DATA!BF123</f>
        <v>8621.275954626999</v>
      </c>
      <c r="S122" s="9">
        <v>122.5</v>
      </c>
      <c r="T122" s="9">
        <f>DATA!AG123</f>
        <v>121.1</v>
      </c>
      <c r="U122" s="9">
        <f>DATA!AH123</f>
        <v>128.10000000000002</v>
      </c>
      <c r="V122" s="9">
        <f>DATA!AD123</f>
        <v>104.3140740740741</v>
      </c>
      <c r="W122" s="9">
        <f>DATA!S123</f>
        <v>105.53743027783264</v>
      </c>
      <c r="X122" s="9">
        <f>DATA!T123</f>
        <v>104.70811293526894</v>
      </c>
      <c r="Y122" s="7">
        <f>DATA!AN123</f>
        <v>1.75</v>
      </c>
      <c r="Z122" s="7">
        <f>DATA!AR123</f>
        <v>4.0666000000000002</v>
      </c>
      <c r="AA122" s="7">
        <f>DATA!AS123</f>
        <v>99.393333333333331</v>
      </c>
      <c r="AB122" s="7">
        <f t="shared" si="13"/>
        <v>-0.10726018324037884</v>
      </c>
      <c r="AC122" s="7">
        <f t="shared" si="14"/>
        <v>115.58295432053764</v>
      </c>
      <c r="AD122" s="7">
        <f t="shared" si="15"/>
        <v>1.8492690975569881E-2</v>
      </c>
      <c r="AE122" s="9">
        <f>DATA!CK123</f>
        <v>222.17934</v>
      </c>
      <c r="AF122" s="9">
        <f>DATA!CL123</f>
        <v>198.76038</v>
      </c>
      <c r="AG122" s="9">
        <f>DATA!CM123</f>
        <v>106.48099999999999</v>
      </c>
      <c r="AH122" s="9">
        <f>DATA!CO123</f>
        <v>106.572</v>
      </c>
      <c r="AI122" s="7">
        <f>DATA!CN123</f>
        <v>0.08</v>
      </c>
      <c r="AJ122" s="9">
        <f>DATA!CP123</f>
        <v>138.65061089740701</v>
      </c>
      <c r="AK122" s="9">
        <f>DATA!CR123</f>
        <v>61.04</v>
      </c>
      <c r="AL122" s="5">
        <f>DATA!BZ123</f>
        <v>2794361.3992701611</v>
      </c>
      <c r="AM122" s="5">
        <f>DATA!CB123</f>
        <v>1670656.7248275508</v>
      </c>
      <c r="AN122" s="5">
        <f>DATA!CC123</f>
        <v>273764.5558889464</v>
      </c>
      <c r="AO122" s="5">
        <f>DATA!CD123</f>
        <v>1396892.1689386042</v>
      </c>
      <c r="AP122" s="5">
        <f>DATA!CA123</f>
        <v>265364.70222627919</v>
      </c>
      <c r="AQ122" s="5">
        <f>DATA!CE123</f>
        <v>858339.97221633163</v>
      </c>
      <c r="AR122" s="5">
        <f>DATA!CF123</f>
        <v>315652.10902830365</v>
      </c>
      <c r="AS122" s="5">
        <f>DATA!CG123</f>
        <v>112223.54237897812</v>
      </c>
      <c r="AT122" s="5">
        <f>DATA!CH123</f>
        <v>1972327.7212358178</v>
      </c>
      <c r="AU122" s="5">
        <f>DATA!CI123</f>
        <v>394158.026627062</v>
      </c>
      <c r="AV122" s="7">
        <f>DATA!AQ123</f>
        <v>1.6385858974358976</v>
      </c>
    </row>
    <row r="123" spans="1:48">
      <c r="A123" s="38" t="s">
        <v>334</v>
      </c>
      <c r="B123" s="5">
        <f>DATA!O124</f>
        <v>338160.18</v>
      </c>
      <c r="C123" s="5">
        <f>DATA!I124</f>
        <v>185891.59</v>
      </c>
      <c r="D123" s="5">
        <f>DATA!J124</f>
        <v>43925.275999999998</v>
      </c>
      <c r="E123" s="5">
        <f>DATA!K124</f>
        <v>71514.528000000006</v>
      </c>
      <c r="F123" s="5">
        <f>DATA!M124</f>
        <v>240971.427</v>
      </c>
      <c r="G123" s="5">
        <f>DATA!N124</f>
        <v>220628.47200000001</v>
      </c>
      <c r="H123" s="5">
        <f>DATA!W124</f>
        <v>10003.321206936727</v>
      </c>
      <c r="I123" s="5">
        <f>DATA!X124</f>
        <v>8312</v>
      </c>
      <c r="J123" s="5">
        <f>DATA!BI124</f>
        <v>38382.348502403525</v>
      </c>
      <c r="K123" s="5">
        <f>DATA!BJ124</f>
        <v>11424.804408491262</v>
      </c>
      <c r="L123" s="5">
        <f>DATA!BG124</f>
        <v>11620.066241939699</v>
      </c>
      <c r="M123" s="5">
        <f>DATA!BH124</f>
        <v>8248.2556991694419</v>
      </c>
      <c r="N123" s="5">
        <f t="shared" si="8"/>
        <v>51380.565128494236</v>
      </c>
      <c r="O123" s="5">
        <f t="shared" si="9"/>
        <v>36080.878033286986</v>
      </c>
      <c r="P123" s="5">
        <f>DATA!BD124</f>
        <v>16480.372232924325</v>
      </c>
      <c r="Q123" s="5">
        <f>DATA!BE124</f>
        <v>19600.505800362662</v>
      </c>
      <c r="R123" s="5">
        <f>DATA!BF124</f>
        <v>15299.687095207248</v>
      </c>
      <c r="S123" s="9">
        <v>123.1</v>
      </c>
      <c r="T123" s="9">
        <f>DATA!AG124</f>
        <v>121.366666666667</v>
      </c>
      <c r="U123" s="9">
        <f>DATA!AH124</f>
        <v>130.03333333333194</v>
      </c>
      <c r="V123" s="9">
        <f>DATA!AD124</f>
        <v>107.87592592592594</v>
      </c>
      <c r="W123" s="9">
        <f>DATA!S124</f>
        <v>109.88099680382437</v>
      </c>
      <c r="X123" s="9">
        <f>DATA!T124</f>
        <v>108.54048248133633</v>
      </c>
      <c r="Y123" s="7">
        <f>DATA!AN124</f>
        <v>1.75</v>
      </c>
      <c r="Z123" s="7">
        <f>DATA!AR124</f>
        <v>4.1266999999999996</v>
      </c>
      <c r="AA123" s="7">
        <f>DATA!AS124</f>
        <v>98.283333333333346</v>
      </c>
      <c r="AB123" s="7">
        <f t="shared" si="13"/>
        <v>-1.1230578553739758</v>
      </c>
      <c r="AC123" s="7">
        <f t="shared" si="14"/>
        <v>114.4359687386477</v>
      </c>
      <c r="AD123" s="7">
        <f t="shared" si="15"/>
        <v>-0.99730498115802491</v>
      </c>
      <c r="AE123" s="9">
        <f>DATA!CK124</f>
        <v>222.70714000000001</v>
      </c>
      <c r="AF123" s="9">
        <f>DATA!CL124</f>
        <v>200.62475000000001</v>
      </c>
      <c r="AG123" s="9">
        <f>DATA!CM124</f>
        <v>111.129</v>
      </c>
      <c r="AH123" s="9">
        <f>DATA!CO124</f>
        <v>108.087</v>
      </c>
      <c r="AI123" s="7">
        <f>DATA!CN124</f>
        <v>7.0000000000000007E-2</v>
      </c>
      <c r="AJ123" s="9">
        <f>DATA!CP124</f>
        <v>153.72814987821201</v>
      </c>
      <c r="AK123" s="9">
        <f>DATA!CR124</f>
        <v>68.98</v>
      </c>
      <c r="AL123" s="5">
        <f>DATA!BZ124</f>
        <v>2723566.4605934066</v>
      </c>
      <c r="AM123" s="5">
        <f>DATA!CB124</f>
        <v>1634051.7565145288</v>
      </c>
      <c r="AN123" s="5">
        <f>DATA!CC124</f>
        <v>264436.41023841884</v>
      </c>
      <c r="AO123" s="5">
        <f>DATA!CD124</f>
        <v>1369615.34627611</v>
      </c>
      <c r="AP123" s="5">
        <f>DATA!CA124</f>
        <v>280530.74020869093</v>
      </c>
      <c r="AQ123" s="5">
        <f>DATA!CE124</f>
        <v>808983.96387018682</v>
      </c>
      <c r="AR123" s="5">
        <f>DATA!CF124</f>
        <v>312876.99817501573</v>
      </c>
      <c r="AS123" s="5">
        <f>DATA!CG124</f>
        <v>102845.32276759431</v>
      </c>
      <c r="AT123" s="5">
        <f>DATA!CH124</f>
        <v>1919780.929603755</v>
      </c>
      <c r="AU123" s="5">
        <f>DATA!CI124</f>
        <v>388063.21004704194</v>
      </c>
      <c r="AV123" s="7">
        <f>DATA!AQ124</f>
        <v>1.6270384615384614</v>
      </c>
    </row>
    <row r="124" spans="1:48">
      <c r="A124" s="38" t="s">
        <v>335</v>
      </c>
      <c r="B124" s="5">
        <f>DATA!O125</f>
        <v>337421.28100000002</v>
      </c>
      <c r="C124" s="5">
        <f>DATA!I125</f>
        <v>205803.992</v>
      </c>
      <c r="D124" s="5">
        <f>DATA!J125</f>
        <v>44363.485999999997</v>
      </c>
      <c r="E124" s="5">
        <f>DATA!K125</f>
        <v>65137.743999999999</v>
      </c>
      <c r="F124" s="5">
        <f>DATA!M125</f>
        <v>243357.31299999999</v>
      </c>
      <c r="G124" s="5">
        <f>DATA!N125</f>
        <v>224190.353</v>
      </c>
      <c r="H124" s="5">
        <f>DATA!W125</f>
        <v>9816.0787341871928</v>
      </c>
      <c r="I124" s="5">
        <f>DATA!X125</f>
        <v>8214</v>
      </c>
      <c r="J124" s="5">
        <f>DATA!BI125</f>
        <v>32266.542458459815</v>
      </c>
      <c r="K124" s="5">
        <f>DATA!BJ125</f>
        <v>19681.289447290717</v>
      </c>
      <c r="L124" s="5">
        <f>DATA!BG125</f>
        <v>8913.896629624729</v>
      </c>
      <c r="M124" s="5">
        <f>DATA!BH125</f>
        <v>8465.1582609755642</v>
      </c>
      <c r="N124" s="5">
        <f t="shared" si="8"/>
        <v>45871.737430654655</v>
      </c>
      <c r="O124" s="5">
        <f t="shared" si="9"/>
        <v>32564.436909385902</v>
      </c>
      <c r="P124" s="5">
        <f>DATA!BD125</f>
        <v>16974.837634836826</v>
      </c>
      <c r="Q124" s="5">
        <f>DATA!BE125</f>
        <v>15589.599274549077</v>
      </c>
      <c r="R124" s="5">
        <f>DATA!BF125</f>
        <v>13307.300521268749</v>
      </c>
      <c r="S124" s="9">
        <v>122.60000000000001</v>
      </c>
      <c r="T124" s="9">
        <f>DATA!AG125</f>
        <v>121.5</v>
      </c>
      <c r="U124" s="9">
        <f>DATA!AH125</f>
        <v>127.00000000000003</v>
      </c>
      <c r="V124" s="9">
        <f>DATA!AD125</f>
        <v>101.13185185185185</v>
      </c>
      <c r="W124" s="9">
        <f>DATA!S125</f>
        <v>112.93838414463426</v>
      </c>
      <c r="X124" s="9">
        <f>DATA!T125</f>
        <v>110.53849092248853</v>
      </c>
      <c r="Y124" s="7">
        <f>DATA!AN125</f>
        <v>1.75</v>
      </c>
      <c r="Z124" s="7">
        <f>DATA!AR125</f>
        <v>4.1961000000000004</v>
      </c>
      <c r="AA124" s="7">
        <f>DATA!AS125</f>
        <v>97.73</v>
      </c>
      <c r="AB124" s="7">
        <f t="shared" si="13"/>
        <v>-0.5645889427659152</v>
      </c>
      <c r="AC124" s="7">
        <f t="shared" si="14"/>
        <v>113.9348827096899</v>
      </c>
      <c r="AD124" s="7">
        <f t="shared" si="15"/>
        <v>-0.43883606854996016</v>
      </c>
      <c r="AE124" s="9">
        <f>DATA!CK125</f>
        <v>226.37870000000001</v>
      </c>
      <c r="AF124" s="9">
        <f>DATA!CL125</f>
        <v>202.97868</v>
      </c>
      <c r="AG124" s="9">
        <f>DATA!CM125</f>
        <v>113.78400000000001</v>
      </c>
      <c r="AH124" s="9">
        <f>DATA!CO125</f>
        <v>109.369</v>
      </c>
      <c r="AI124" s="7">
        <f>DATA!CN125</f>
        <v>0.09</v>
      </c>
      <c r="AJ124" s="9">
        <f>DATA!CP125</f>
        <v>166.53282835302801</v>
      </c>
      <c r="AK124" s="9">
        <f>DATA!CR125</f>
        <v>73.510000000000005</v>
      </c>
      <c r="AL124" s="5">
        <f>DATA!BZ125</f>
        <v>2746270.4471288929</v>
      </c>
      <c r="AM124" s="5">
        <f>DATA!CB125</f>
        <v>1623884.8908905394</v>
      </c>
      <c r="AN124" s="5">
        <f>DATA!CC125</f>
        <v>261554.09303597809</v>
      </c>
      <c r="AO124" s="5">
        <f>DATA!CD125</f>
        <v>1362330.7978545611</v>
      </c>
      <c r="AP124" s="5">
        <f>DATA!CA125</f>
        <v>279254.73199467408</v>
      </c>
      <c r="AQ124" s="5">
        <f>DATA!CE125</f>
        <v>843130.82424367929</v>
      </c>
      <c r="AR124" s="5">
        <f>DATA!CF125</f>
        <v>309733.66347388254</v>
      </c>
      <c r="AS124" s="5">
        <f>DATA!CG125</f>
        <v>96120.25568956256</v>
      </c>
      <c r="AT124" s="5">
        <f>DATA!CH125</f>
        <v>1937579.0581132348</v>
      </c>
      <c r="AU124" s="5">
        <f>DATA!CI125</f>
        <v>402837.46985221334</v>
      </c>
      <c r="AV124" s="7">
        <f>DATA!AQ125</f>
        <v>1.6161230769230772</v>
      </c>
    </row>
    <row r="125" spans="1:48">
      <c r="A125" s="38" t="s">
        <v>336</v>
      </c>
      <c r="B125" s="5">
        <f>DATA!O126</f>
        <v>371388.11099999998</v>
      </c>
      <c r="C125" s="5">
        <f>DATA!I126</f>
        <v>215726.57</v>
      </c>
      <c r="D125" s="5">
        <f>DATA!J126</f>
        <v>58766.275000000001</v>
      </c>
      <c r="E125" s="5">
        <f>DATA!K126</f>
        <v>68911.572</v>
      </c>
      <c r="F125" s="5">
        <f>DATA!M126</f>
        <v>266439.587</v>
      </c>
      <c r="G125" s="5">
        <f>DATA!N126</f>
        <v>241746.052</v>
      </c>
      <c r="H125" s="5">
        <f>DATA!W126</f>
        <v>10258.273720895151</v>
      </c>
      <c r="I125" s="5">
        <f>DATA!X126</f>
        <v>8775</v>
      </c>
      <c r="J125" s="5">
        <f>DATA!BI126</f>
        <v>44862.151830789495</v>
      </c>
      <c r="K125" s="5">
        <f>DATA!BJ126</f>
        <v>11601.766840992077</v>
      </c>
      <c r="L125" s="5">
        <f>DATA!BG126</f>
        <v>14245.47353421455</v>
      </c>
      <c r="M125" s="5">
        <f>DATA!BH126</f>
        <v>8905.2381624184254</v>
      </c>
      <c r="N125" s="5">
        <f t="shared" si="8"/>
        <v>66382.977404111574</v>
      </c>
      <c r="O125" s="5">
        <f t="shared" si="9"/>
        <v>49870.337084100312</v>
      </c>
      <c r="P125" s="5">
        <f>DATA!BD126</f>
        <v>783.44720481898491</v>
      </c>
      <c r="Q125" s="5">
        <f>DATA!BE126</f>
        <v>49086.889879281327</v>
      </c>
      <c r="R125" s="5">
        <f>DATA!BF126</f>
        <v>16512.640320011258</v>
      </c>
      <c r="S125" s="9">
        <v>124.1</v>
      </c>
      <c r="T125" s="9">
        <f>DATA!AG126</f>
        <v>121.9</v>
      </c>
      <c r="U125" s="9">
        <f>DATA!AH126</f>
        <v>132.89999999999992</v>
      </c>
      <c r="V125" s="9">
        <f>DATA!AD126</f>
        <v>108.72814814814815</v>
      </c>
      <c r="W125" s="9">
        <f>DATA!S126</f>
        <v>115.60696421586931</v>
      </c>
      <c r="X125" s="9">
        <f>DATA!T126</f>
        <v>111.93952611064772</v>
      </c>
      <c r="Y125" s="7">
        <f>DATA!AN126</f>
        <v>1.75</v>
      </c>
      <c r="Z125" s="7">
        <f>DATA!AR126</f>
        <v>4.1830999999999996</v>
      </c>
      <c r="AA125" s="7">
        <f>DATA!AS126</f>
        <v>98.836666666666659</v>
      </c>
      <c r="AB125" s="7">
        <f t="shared" si="13"/>
        <v>1.1260081663006067</v>
      </c>
      <c r="AC125" s="7">
        <f t="shared" si="14"/>
        <v>115.37003880587939</v>
      </c>
      <c r="AD125" s="7">
        <f t="shared" si="15"/>
        <v>1.2517610405165505</v>
      </c>
      <c r="AE125" s="9">
        <f>DATA!CK126</f>
        <v>230.06697</v>
      </c>
      <c r="AF125" s="9">
        <f>DATA!CL126</f>
        <v>205.67570000000001</v>
      </c>
      <c r="AG125" s="9">
        <f>DATA!CM126</f>
        <v>115.613</v>
      </c>
      <c r="AH125" s="9">
        <f>DATA!CO126</f>
        <v>110.792</v>
      </c>
      <c r="AI125" s="7">
        <f>DATA!CN126</f>
        <v>0.08</v>
      </c>
      <c r="AJ125" s="9">
        <f>DATA!CP126</f>
        <v>187.09888989752099</v>
      </c>
      <c r="AK125" s="9">
        <f>DATA!CR126</f>
        <v>79.61</v>
      </c>
      <c r="AL125" s="5">
        <f>DATA!BZ126</f>
        <v>2728416.4968603076</v>
      </c>
      <c r="AM125" s="5">
        <f>DATA!CB126</f>
        <v>1625384.464051733</v>
      </c>
      <c r="AN125" s="5">
        <f>DATA!CC126</f>
        <v>264177.15002025687</v>
      </c>
      <c r="AO125" s="5">
        <f>DATA!CD126</f>
        <v>1361207.3140314762</v>
      </c>
      <c r="AP125" s="5">
        <f>DATA!CA126</f>
        <v>275050.60467193427</v>
      </c>
      <c r="AQ125" s="5">
        <f>DATA!CE126</f>
        <v>827981.42813664034</v>
      </c>
      <c r="AR125" s="5">
        <f>DATA!CF126</f>
        <v>309369.71938215889</v>
      </c>
      <c r="AS125" s="5">
        <f>DATA!CG126</f>
        <v>87700.430849534969</v>
      </c>
      <c r="AT125" s="5">
        <f>DATA!CH126</f>
        <v>1943699.9981089474</v>
      </c>
      <c r="AU125" s="5">
        <f>DATA!CI126</f>
        <v>387646.34851966635</v>
      </c>
      <c r="AV125" s="7">
        <f>DATA!AQ126</f>
        <v>1.5996217948717955</v>
      </c>
    </row>
    <row r="126" spans="1:48">
      <c r="A126" s="38" t="s">
        <v>337</v>
      </c>
      <c r="B126" s="5">
        <f>DATA!O127</f>
        <v>361334.78899999999</v>
      </c>
      <c r="C126" s="5">
        <f>DATA!I127</f>
        <v>221515.57800000001</v>
      </c>
      <c r="D126" s="5">
        <f>DATA!J127</f>
        <v>46366.512999999999</v>
      </c>
      <c r="E126" s="5">
        <f>DATA!K127</f>
        <v>73907.16</v>
      </c>
      <c r="F126" s="5">
        <f>DATA!M127</f>
        <v>262088.291</v>
      </c>
      <c r="G126" s="5">
        <f>DATA!N127</f>
        <v>249119.54399999999</v>
      </c>
      <c r="H126" s="5">
        <f>DATA!W127</f>
        <v>10279.883696888073</v>
      </c>
      <c r="I126" s="5">
        <f>DATA!X127</f>
        <v>8935</v>
      </c>
      <c r="J126" s="5">
        <f>DATA!BI127</f>
        <v>38139.886893747032</v>
      </c>
      <c r="K126" s="5">
        <f>DATA!BJ127</f>
        <v>14185.176999887057</v>
      </c>
      <c r="L126" s="5">
        <f>DATA!BG127</f>
        <v>13779.800360359422</v>
      </c>
      <c r="M126" s="5">
        <f>DATA!BH127</f>
        <v>7804.7884039476758</v>
      </c>
      <c r="N126" s="5">
        <f t="shared" si="8"/>
        <v>53589.525872982078</v>
      </c>
      <c r="O126" s="5">
        <f t="shared" si="9"/>
        <v>41202.616952850149</v>
      </c>
      <c r="P126" s="5">
        <f>DATA!BD127</f>
        <v>13746.763839029691</v>
      </c>
      <c r="Q126" s="5">
        <f>DATA!BE127</f>
        <v>27455.85311382046</v>
      </c>
      <c r="R126" s="5">
        <f>DATA!BF127</f>
        <v>12386.908920131926</v>
      </c>
      <c r="S126" s="9">
        <v>125.2</v>
      </c>
      <c r="T126" s="9">
        <f>DATA!AG127</f>
        <v>123.2</v>
      </c>
      <c r="U126" s="9">
        <f>DATA!AH127</f>
        <v>133.19999999999999</v>
      </c>
      <c r="V126" s="9">
        <f>DATA!AD127</f>
        <v>109.53666666666668</v>
      </c>
      <c r="W126" s="9">
        <f>DATA!S127</f>
        <v>116.41340512995293</v>
      </c>
      <c r="X126" s="9">
        <f>DATA!T127</f>
        <v>112.44472011397066</v>
      </c>
      <c r="Y126" s="7">
        <f>DATA!AN127</f>
        <v>1.75</v>
      </c>
      <c r="Z126" s="7">
        <f>DATA!AR127</f>
        <v>4.1917999999999997</v>
      </c>
      <c r="AA126" s="7">
        <f>DATA!AS127</f>
        <v>99.19</v>
      </c>
      <c r="AB126" s="7">
        <f t="shared" si="13"/>
        <v>0.35685467441520247</v>
      </c>
      <c r="AC126" s="7">
        <f t="shared" si="14"/>
        <v>115.92816902802285</v>
      </c>
      <c r="AD126" s="7">
        <f t="shared" si="15"/>
        <v>0.4826075486311614</v>
      </c>
      <c r="AE126" s="9">
        <f>DATA!CK127</f>
        <v>236.48548</v>
      </c>
      <c r="AF126" s="9">
        <f>DATA!CL127</f>
        <v>207.37360000000001</v>
      </c>
      <c r="AG126" s="9">
        <f>DATA!CM127</f>
        <v>120.51300000000001</v>
      </c>
      <c r="AH126" s="9">
        <f>DATA!CO127</f>
        <v>112.453</v>
      </c>
      <c r="AI126" s="7">
        <f>DATA!CN127</f>
        <v>0.12</v>
      </c>
      <c r="AJ126" s="9">
        <f>DATA!CP127</f>
        <v>211.87046899565499</v>
      </c>
      <c r="AK126" s="9">
        <f>DATA!CR127</f>
        <v>100.87</v>
      </c>
      <c r="AL126" s="5">
        <f>DATA!BZ127</f>
        <v>2715387.4639241979</v>
      </c>
      <c r="AM126" s="5">
        <f>DATA!CB127</f>
        <v>1608541.6909804314</v>
      </c>
      <c r="AN126" s="5">
        <f>DATA!CC127</f>
        <v>260895.77519404501</v>
      </c>
      <c r="AO126" s="5">
        <f>DATA!CD127</f>
        <v>1347645.9157863865</v>
      </c>
      <c r="AP126" s="5">
        <f>DATA!CA127</f>
        <v>276803.75717814808</v>
      </c>
      <c r="AQ126" s="5">
        <f>DATA!CE127</f>
        <v>830042.01576561842</v>
      </c>
      <c r="AR126" s="5">
        <f>DATA!CF127</f>
        <v>300275.87310477038</v>
      </c>
      <c r="AS126" s="5">
        <f>DATA!CG127</f>
        <v>102894.37327618928</v>
      </c>
      <c r="AT126" s="5">
        <f>DATA!CH127</f>
        <v>1912801.1565320317</v>
      </c>
      <c r="AU126" s="5">
        <f>DATA!CI127</f>
        <v>399416.06101120665</v>
      </c>
      <c r="AV126" s="7">
        <f>DATA!AQ127</f>
        <v>1.554808</v>
      </c>
    </row>
    <row r="127" spans="1:48">
      <c r="A127" s="38" t="s">
        <v>338</v>
      </c>
      <c r="B127" s="5">
        <f>DATA!O128</f>
        <v>369428.93199999997</v>
      </c>
      <c r="C127" s="5">
        <f>DATA!I128</f>
        <v>220898.61799999999</v>
      </c>
      <c r="D127" s="5">
        <f>DATA!J128</f>
        <v>45417.828999999998</v>
      </c>
      <c r="E127" s="5">
        <f>DATA!K128</f>
        <v>75620.892000000007</v>
      </c>
      <c r="F127" s="5">
        <f>DATA!M128</f>
        <v>278053.315</v>
      </c>
      <c r="G127" s="5">
        <f>DATA!N128</f>
        <v>262966.17499999999</v>
      </c>
      <c r="H127" s="5">
        <f>DATA!W128</f>
        <v>10147.457068826167</v>
      </c>
      <c r="I127" s="5">
        <f>DATA!X128</f>
        <v>8939</v>
      </c>
      <c r="J127" s="5">
        <f>DATA!BI128</f>
        <v>33442.02624155167</v>
      </c>
      <c r="K127" s="5">
        <f>DATA!BJ128</f>
        <v>11105.268522203096</v>
      </c>
      <c r="L127" s="5">
        <f>DATA!BG128</f>
        <v>15064.069254323498</v>
      </c>
      <c r="M127" s="5">
        <f>DATA!BH128</f>
        <v>8845.9949172775723</v>
      </c>
      <c r="N127" s="5">
        <f t="shared" si="8"/>
        <v>50966.601986044159</v>
      </c>
      <c r="O127" s="5">
        <f t="shared" si="9"/>
        <v>38559.676996693452</v>
      </c>
      <c r="P127" s="5">
        <f>DATA!BD128</f>
        <v>11709.993650463248</v>
      </c>
      <c r="Q127" s="5">
        <f>DATA!BE128</f>
        <v>26849.683346230206</v>
      </c>
      <c r="R127" s="5">
        <f>DATA!BF128</f>
        <v>12406.924989350711</v>
      </c>
      <c r="S127" s="9">
        <v>126.6</v>
      </c>
      <c r="T127" s="9">
        <f>DATA!AG128</f>
        <v>124.4</v>
      </c>
      <c r="U127" s="9">
        <f>DATA!AH128</f>
        <v>135.39999999999992</v>
      </c>
      <c r="V127" s="9">
        <f>DATA!AD128</f>
        <v>111.63444444444445</v>
      </c>
      <c r="W127" s="9">
        <f>DATA!S128</f>
        <v>122.99274439508122</v>
      </c>
      <c r="X127" s="9">
        <f>DATA!T128</f>
        <v>121.38533368407553</v>
      </c>
      <c r="Y127" s="7">
        <f>DATA!AN128</f>
        <v>1.9166666666666667</v>
      </c>
      <c r="Z127" s="7">
        <f>DATA!AR128</f>
        <v>4.3490000000000002</v>
      </c>
      <c r="AA127" s="7">
        <f>DATA!AS128</f>
        <v>99.213333333333324</v>
      </c>
      <c r="AB127" s="7">
        <f t="shared" si="13"/>
        <v>2.3521110304832695E-2</v>
      </c>
      <c r="AC127" s="7">
        <f t="shared" si="14"/>
        <v>116.10134884916502</v>
      </c>
      <c r="AD127" s="7">
        <f t="shared" si="15"/>
        <v>0.14927398452078583</v>
      </c>
      <c r="AE127" s="9">
        <f>DATA!CK128</f>
        <v>236.58412999999999</v>
      </c>
      <c r="AF127" s="9">
        <f>DATA!CL128</f>
        <v>208.70031</v>
      </c>
      <c r="AG127" s="9">
        <f>DATA!CM128</f>
        <v>126.188</v>
      </c>
      <c r="AH127" s="9">
        <f>DATA!CO128</f>
        <v>113.795</v>
      </c>
      <c r="AI127" s="7">
        <f>DATA!CN128</f>
        <v>0.77</v>
      </c>
      <c r="AJ127" s="9">
        <f>DATA!CP128</f>
        <v>228.74345202251999</v>
      </c>
      <c r="AK127" s="9">
        <f>DATA!CR128</f>
        <v>113.84</v>
      </c>
      <c r="AL127" s="5">
        <f>DATA!BZ128</f>
        <v>2686793.1396433963</v>
      </c>
      <c r="AM127" s="5">
        <f>DATA!CB128</f>
        <v>1579527.5444877739</v>
      </c>
      <c r="AN127" s="5">
        <f>DATA!CC128</f>
        <v>256368.8992158951</v>
      </c>
      <c r="AO127" s="5">
        <f>DATA!CD128</f>
        <v>1323158.6452718789</v>
      </c>
      <c r="AP127" s="5">
        <f>DATA!CA128</f>
        <v>284589.0215300069</v>
      </c>
      <c r="AQ127" s="5">
        <f>DATA!CE128</f>
        <v>822676.57362561545</v>
      </c>
      <c r="AR127" s="5">
        <f>DATA!CF128</f>
        <v>292929.42756938428</v>
      </c>
      <c r="AS127" s="5">
        <f>DATA!CG128</f>
        <v>108262.27488371741</v>
      </c>
      <c r="AT127" s="5">
        <f>DATA!CH128</f>
        <v>1876163.9713560166</v>
      </c>
      <c r="AU127" s="5">
        <f>DATA!CI128</f>
        <v>409437.46583427809</v>
      </c>
      <c r="AV127" s="7">
        <f>DATA!AQ128</f>
        <v>1.5954586666666664</v>
      </c>
    </row>
    <row r="128" spans="1:48">
      <c r="A128" s="38" t="s">
        <v>339</v>
      </c>
      <c r="B128" s="5">
        <f>DATA!O129</f>
        <v>386819.90500000003</v>
      </c>
      <c r="C128" s="5">
        <f>DATA!I129</f>
        <v>237194.587</v>
      </c>
      <c r="D128" s="5">
        <f>DATA!J129</f>
        <v>47755.597000000002</v>
      </c>
      <c r="E128" s="5">
        <f>DATA!K129</f>
        <v>73751.892000000007</v>
      </c>
      <c r="F128" s="5">
        <f>DATA!M129</f>
        <v>296768.03999999998</v>
      </c>
      <c r="G128" s="5">
        <f>DATA!N129</f>
        <v>272689.10499999998</v>
      </c>
      <c r="H128" s="5">
        <f>DATA!W129</f>
        <v>10084.089440931517</v>
      </c>
      <c r="I128" s="5">
        <f>DATA!X129</f>
        <v>9039</v>
      </c>
      <c r="J128" s="5">
        <f>DATA!BI129</f>
        <v>35353.223683254124</v>
      </c>
      <c r="K128" s="5">
        <f>DATA!BJ129</f>
        <v>13156.107012633785</v>
      </c>
      <c r="L128" s="5">
        <f>DATA!BG129</f>
        <v>19870.535462299777</v>
      </c>
      <c r="M128" s="5">
        <f>DATA!BH129</f>
        <v>7905.5308659361117</v>
      </c>
      <c r="N128" s="5">
        <f t="shared" si="8"/>
        <v>70318.501530544338</v>
      </c>
      <c r="O128" s="5">
        <f t="shared" si="9"/>
        <v>49610.298942998226</v>
      </c>
      <c r="P128" s="5">
        <f>DATA!BD129</f>
        <v>16002.83894794375</v>
      </c>
      <c r="Q128" s="5">
        <f>DATA!BE129</f>
        <v>33607.45999505448</v>
      </c>
      <c r="R128" s="5">
        <f>DATA!BF129</f>
        <v>20708.202587546104</v>
      </c>
      <c r="S128" s="9">
        <v>128.1</v>
      </c>
      <c r="T128" s="9">
        <f>DATA!AG129</f>
        <v>126</v>
      </c>
      <c r="U128" s="9">
        <f>DATA!AH129</f>
        <v>136.49999999999991</v>
      </c>
      <c r="V128" s="9">
        <f>DATA!AD129</f>
        <v>111.96222222222222</v>
      </c>
      <c r="W128" s="9">
        <f>DATA!S129</f>
        <v>124.62346821443442</v>
      </c>
      <c r="X128" s="9">
        <f>DATA!T129</f>
        <v>122.43844615647555</v>
      </c>
      <c r="Y128" s="7">
        <f>DATA!AN129</f>
        <v>2.3333333333333335</v>
      </c>
      <c r="Z128" s="7">
        <f>DATA!AR129</f>
        <v>4.4839000000000002</v>
      </c>
      <c r="AA128" s="7">
        <f>DATA!AS129</f>
        <v>99.836666666666659</v>
      </c>
      <c r="AB128" s="7">
        <f t="shared" si="13"/>
        <v>0.62631034506800654</v>
      </c>
      <c r="AC128" s="7">
        <f t="shared" si="14"/>
        <v>116.9777959782223</v>
      </c>
      <c r="AD128" s="7">
        <f t="shared" si="15"/>
        <v>0.75206321928394992</v>
      </c>
      <c r="AE128" s="9">
        <f>DATA!CK129</f>
        <v>239.24698000000001</v>
      </c>
      <c r="AF128" s="9">
        <f>DATA!CL129</f>
        <v>210.53771</v>
      </c>
      <c r="AG128" s="9">
        <f>DATA!CM129</f>
        <v>123.244</v>
      </c>
      <c r="AH128" s="9">
        <f>DATA!CO129</f>
        <v>115.23099999999999</v>
      </c>
      <c r="AI128" s="7">
        <f>DATA!CN129</f>
        <v>2.1800000000000002</v>
      </c>
      <c r="AJ128" s="9">
        <f>DATA!CP129</f>
        <v>230.475776694632</v>
      </c>
      <c r="AK128" s="9">
        <f>DATA!CR129</f>
        <v>100.71</v>
      </c>
      <c r="AL128" s="5">
        <f>DATA!BZ129</f>
        <v>2794617.0304685091</v>
      </c>
      <c r="AM128" s="5">
        <f>DATA!CB129</f>
        <v>1617369.2553937191</v>
      </c>
      <c r="AN128" s="5">
        <f>DATA!CC129</f>
        <v>263480.94703472336</v>
      </c>
      <c r="AO128" s="5">
        <f>DATA!CD129</f>
        <v>1353888.3083589955</v>
      </c>
      <c r="AP128" s="5">
        <f>DATA!CA129</f>
        <v>301137.87140961777</v>
      </c>
      <c r="AQ128" s="5">
        <f>DATA!CE129</f>
        <v>876109.90366517194</v>
      </c>
      <c r="AR128" s="5">
        <f>DATA!CF129</f>
        <v>302153.64775265206</v>
      </c>
      <c r="AS128" s="5">
        <f>DATA!CG129</f>
        <v>111755.96876013694</v>
      </c>
      <c r="AT128" s="5">
        <f>DATA!CH129</f>
        <v>1970101.6007895777</v>
      </c>
      <c r="AU128" s="5">
        <f>DATA!CI129</f>
        <v>410605.81316614209</v>
      </c>
      <c r="AV128" s="7">
        <f>DATA!AQ129</f>
        <v>1.7892333333333341</v>
      </c>
    </row>
    <row r="129" spans="1:48">
      <c r="A129" s="38" t="s">
        <v>340</v>
      </c>
      <c r="B129" s="5">
        <f>DATA!O130</f>
        <v>398919.12800000003</v>
      </c>
      <c r="C129" s="5">
        <f>DATA!I130</f>
        <v>230755.34599999999</v>
      </c>
      <c r="D129" s="5">
        <f>DATA!J130</f>
        <v>61408.235000000001</v>
      </c>
      <c r="E129" s="5">
        <f>DATA!K130</f>
        <v>75059.717999999993</v>
      </c>
      <c r="F129" s="5">
        <f>DATA!M130</f>
        <v>289963.58199999999</v>
      </c>
      <c r="G129" s="5">
        <f>DATA!N130</f>
        <v>259754.087</v>
      </c>
      <c r="H129" s="5">
        <f>DATA!W130</f>
        <v>10418.741256620378</v>
      </c>
      <c r="I129" s="5">
        <f>DATA!X130</f>
        <v>9210</v>
      </c>
      <c r="J129" s="5">
        <f>DATA!BI130</f>
        <v>48411.172384262434</v>
      </c>
      <c r="K129" s="5">
        <f>DATA!BJ130</f>
        <v>20962.462143060387</v>
      </c>
      <c r="L129" s="5">
        <f>DATA!BG130</f>
        <v>34899.396729857624</v>
      </c>
      <c r="M129" s="5">
        <f>DATA!BH130</f>
        <v>10311.371905040607</v>
      </c>
      <c r="N129" s="5">
        <f t="shared" si="8"/>
        <v>74048.204121704679</v>
      </c>
      <c r="O129" s="5">
        <f t="shared" si="9"/>
        <v>47098.613472082834</v>
      </c>
      <c r="P129" s="5">
        <f>DATA!BD130</f>
        <v>13612.220272989938</v>
      </c>
      <c r="Q129" s="5">
        <f>DATA!BE130</f>
        <v>33486.393199092898</v>
      </c>
      <c r="R129" s="5">
        <f>DATA!BF130</f>
        <v>26949.590649621852</v>
      </c>
      <c r="S129" s="9">
        <v>128.93333333333334</v>
      </c>
      <c r="T129" s="9">
        <f>DATA!AG130</f>
        <v>127</v>
      </c>
      <c r="U129" s="9">
        <f>DATA!AH130</f>
        <v>136.66666666666663</v>
      </c>
      <c r="V129" s="9">
        <f>DATA!AD130</f>
        <v>110.69481481481482</v>
      </c>
      <c r="W129" s="9">
        <f>DATA!S130</f>
        <v>124.73426990566008</v>
      </c>
      <c r="X129" s="9">
        <f>DATA!T130</f>
        <v>121.78705469223281</v>
      </c>
      <c r="Y129" s="7">
        <f>DATA!AN130</f>
        <v>2.5833333333333335</v>
      </c>
      <c r="Z129" s="7">
        <f>DATA!AR130</f>
        <v>4.569</v>
      </c>
      <c r="AA129" s="7">
        <f>DATA!AS130</f>
        <v>99.366666666666674</v>
      </c>
      <c r="AB129" s="7">
        <f t="shared" si="13"/>
        <v>-0.47188052957144982</v>
      </c>
      <c r="AC129" s="7">
        <f t="shared" si="14"/>
        <v>116.57360339041351</v>
      </c>
      <c r="AD129" s="7">
        <f t="shared" si="15"/>
        <v>-0.34612765535549606</v>
      </c>
      <c r="AE129" s="9">
        <f>DATA!CK130</f>
        <v>240.60803000000001</v>
      </c>
      <c r="AF129" s="9">
        <f>DATA!CL130</f>
        <v>211.84772000000001</v>
      </c>
      <c r="AG129" s="9">
        <f>DATA!CM130</f>
        <v>121.33199999999999</v>
      </c>
      <c r="AH129" s="9">
        <f>DATA!CO130</f>
        <v>116.565</v>
      </c>
      <c r="AI129" s="7">
        <f>DATA!CN130</f>
        <v>3.65</v>
      </c>
      <c r="AJ129" s="9">
        <f>DATA!CP130</f>
        <v>192.57855229441199</v>
      </c>
      <c r="AK129" s="9">
        <f>DATA!CR130</f>
        <v>88.72</v>
      </c>
      <c r="AL129" s="5">
        <f>DATA!BZ130</f>
        <v>2858758.6419362538</v>
      </c>
      <c r="AM129" s="5">
        <f>DATA!CB130</f>
        <v>1656750.2828680852</v>
      </c>
      <c r="AN129" s="5">
        <f>DATA!CC130</f>
        <v>271816.19333079841</v>
      </c>
      <c r="AO129" s="5">
        <f>DATA!CD130</f>
        <v>1384934.0895372871</v>
      </c>
      <c r="AP129" s="5">
        <f>DATA!CA130</f>
        <v>302200.46284824325</v>
      </c>
      <c r="AQ129" s="5">
        <f>DATA!CE130</f>
        <v>899807.89621992537</v>
      </c>
      <c r="AR129" s="5">
        <f>DATA!CF130</f>
        <v>313921.38481872092</v>
      </c>
      <c r="AS129" s="5">
        <f>DATA!CG130</f>
        <v>115228.43416401475</v>
      </c>
      <c r="AT129" s="5">
        <f>DATA!CH130</f>
        <v>2009021.8872156814</v>
      </c>
      <c r="AU129" s="5">
        <f>DATA!CI130</f>
        <v>420586.93573783705</v>
      </c>
      <c r="AV129" s="7">
        <f>DATA!AQ130</f>
        <v>2.1092733333333329</v>
      </c>
    </row>
    <row r="130" spans="1:48">
      <c r="A130" s="38" t="s">
        <v>341</v>
      </c>
      <c r="B130" s="5">
        <f>DATA!O131</f>
        <v>381856.973</v>
      </c>
      <c r="C130" s="5">
        <f>DATA!I131</f>
        <v>235054.72200000001</v>
      </c>
      <c r="D130" s="5">
        <f>DATA!J131</f>
        <v>45735.707000000002</v>
      </c>
      <c r="E130" s="5">
        <f>DATA!K131</f>
        <v>77552.718999999997</v>
      </c>
      <c r="F130" s="5">
        <f>DATA!M131</f>
        <v>256591.29500000001</v>
      </c>
      <c r="G130" s="5">
        <f>DATA!N131</f>
        <v>238240.427</v>
      </c>
      <c r="H130" s="5">
        <f>DATA!W131</f>
        <v>10427.04138815144</v>
      </c>
      <c r="I130" s="5">
        <f>DATA!X131</f>
        <v>9247</v>
      </c>
      <c r="J130" s="5">
        <f>DATA!BI131</f>
        <v>27861.255585798961</v>
      </c>
      <c r="K130" s="5">
        <f>DATA!BJ131</f>
        <v>22710.689064009075</v>
      </c>
      <c r="L130" s="5">
        <f>DATA!BG131</f>
        <v>21204.558908882878</v>
      </c>
      <c r="M130" s="5">
        <f>DATA!BH131</f>
        <v>8128.7184818778524</v>
      </c>
      <c r="N130" s="5">
        <f t="shared" si="8"/>
        <v>65424.597815913105</v>
      </c>
      <c r="O130" s="5">
        <f t="shared" si="9"/>
        <v>51721.834927486736</v>
      </c>
      <c r="P130" s="5">
        <f>DATA!BD131</f>
        <v>17027.791864380149</v>
      </c>
      <c r="Q130" s="5">
        <f>DATA!BE131</f>
        <v>34694.043063106583</v>
      </c>
      <c r="R130" s="5">
        <f>DATA!BF131</f>
        <v>13702.762888426369</v>
      </c>
      <c r="S130" s="9">
        <v>129.69999999999999</v>
      </c>
      <c r="T130" s="9">
        <f>DATA!AG131</f>
        <v>128</v>
      </c>
      <c r="U130" s="9">
        <f>DATA!AH131</f>
        <v>136.49999999999991</v>
      </c>
      <c r="V130" s="9">
        <f>DATA!AD131</f>
        <v>109.64592592592594</v>
      </c>
      <c r="W130" s="9">
        <f>DATA!S131</f>
        <v>119.58441068704222</v>
      </c>
      <c r="X130" s="9">
        <f>DATA!T131</f>
        <v>118.50657655176215</v>
      </c>
      <c r="Y130" s="7">
        <f>DATA!AN131</f>
        <v>2.75</v>
      </c>
      <c r="Z130" s="7">
        <f>DATA!AR131</f>
        <v>4.3872</v>
      </c>
      <c r="AA130" s="7">
        <f>DATA!AS131</f>
        <v>99.843333333333348</v>
      </c>
      <c r="AB130" s="7">
        <f t="shared" si="13"/>
        <v>0.47855788000130595</v>
      </c>
      <c r="AC130" s="7">
        <f t="shared" si="14"/>
        <v>117.28020309090302</v>
      </c>
      <c r="AD130" s="7">
        <f t="shared" si="15"/>
        <v>0.60431075421725333</v>
      </c>
      <c r="AE130" s="9">
        <f>DATA!CK131</f>
        <v>237.22320999999999</v>
      </c>
      <c r="AF130" s="9">
        <f>DATA!CL131</f>
        <v>213.72623999999999</v>
      </c>
      <c r="AG130" s="9">
        <f>DATA!CM131</f>
        <v>121.30800000000001</v>
      </c>
      <c r="AH130" s="9">
        <f>DATA!CO131</f>
        <v>117.916</v>
      </c>
      <c r="AI130" s="7">
        <f>DATA!CN131</f>
        <v>4.51</v>
      </c>
      <c r="AJ130" s="9">
        <f>DATA!CP131</f>
        <v>175.16617338806</v>
      </c>
      <c r="AK130" s="9">
        <f>DATA!CR131</f>
        <v>81.069999999999993</v>
      </c>
      <c r="AL130" s="5">
        <f>DATA!BZ131</f>
        <v>2912402.1707203747</v>
      </c>
      <c r="AM130" s="5">
        <f>DATA!CB131</f>
        <v>1679279.6592023759</v>
      </c>
      <c r="AN130" s="5">
        <f>DATA!CC131</f>
        <v>277690.9187790759</v>
      </c>
      <c r="AO130" s="5">
        <f>DATA!CD131</f>
        <v>1401588.7404233001</v>
      </c>
      <c r="AP130" s="5">
        <f>DATA!CA131</f>
        <v>315233.1798386033</v>
      </c>
      <c r="AQ130" s="5">
        <f>DATA!CE131</f>
        <v>917889.3316793954</v>
      </c>
      <c r="AR130" s="5">
        <f>DATA!CF131</f>
        <v>321250.72550602333</v>
      </c>
      <c r="AS130" s="5">
        <f>DATA!CG131</f>
        <v>112398.9060283554</v>
      </c>
      <c r="AT130" s="5">
        <f>DATA!CH131</f>
        <v>2058664.0972126585</v>
      </c>
      <c r="AU130" s="5">
        <f>DATA!CI131</f>
        <v>420088.44197333721</v>
      </c>
      <c r="AV130" s="7">
        <f>DATA!AQ131</f>
        <v>2.3034439999999998</v>
      </c>
    </row>
    <row r="131" spans="1:48">
      <c r="A131" s="38" t="s">
        <v>342</v>
      </c>
      <c r="B131" s="5">
        <f>DATA!O132</f>
        <v>379286.33199999999</v>
      </c>
      <c r="C131" s="5">
        <f>DATA!I132</f>
        <v>230148.236</v>
      </c>
      <c r="D131" s="5">
        <f>DATA!J132</f>
        <v>47121.321000000004</v>
      </c>
      <c r="E131" s="5">
        <f>DATA!K132</f>
        <v>79803.808000000005</v>
      </c>
      <c r="F131" s="5">
        <f>DATA!M132</f>
        <v>253187.264</v>
      </c>
      <c r="G131" s="5">
        <f>DATA!N132</f>
        <v>239071.53700000001</v>
      </c>
      <c r="H131" s="5">
        <f>DATA!W132</f>
        <v>10302.570111925956</v>
      </c>
      <c r="I131" s="5">
        <f>DATA!X132</f>
        <v>9299</v>
      </c>
      <c r="J131" s="5">
        <f>DATA!BI132</f>
        <v>31432.614093971592</v>
      </c>
      <c r="K131" s="5">
        <f>DATA!BJ132</f>
        <v>15396.859673254707</v>
      </c>
      <c r="L131" s="5">
        <f>DATA!BG132</f>
        <v>23937.182781971718</v>
      </c>
      <c r="M131" s="5">
        <f>DATA!BH132</f>
        <v>10973.740767711972</v>
      </c>
      <c r="N131" s="5">
        <f t="shared" ref="N131:N140" si="16">O131+R131</f>
        <v>62046.648126393644</v>
      </c>
      <c r="O131" s="5">
        <f t="shared" ref="O131:O140" si="17">P131+Q131</f>
        <v>46990.641432123157</v>
      </c>
      <c r="P131" s="5">
        <f>DATA!BD132</f>
        <v>17307.380473205318</v>
      </c>
      <c r="Q131" s="5">
        <f>DATA!BE132</f>
        <v>29683.260958917839</v>
      </c>
      <c r="R131" s="5">
        <f>DATA!BF132</f>
        <v>15056.006694270485</v>
      </c>
      <c r="S131" s="9">
        <v>130.19999999999999</v>
      </c>
      <c r="T131" s="9">
        <f>DATA!AG132</f>
        <v>128.6</v>
      </c>
      <c r="U131" s="9">
        <f>DATA!AH132</f>
        <v>136.59999999999997</v>
      </c>
      <c r="V131" s="9">
        <f>DATA!AD132</f>
        <v>109.66777777777779</v>
      </c>
      <c r="W131" s="9">
        <f>DATA!S132</f>
        <v>119.53140699841838</v>
      </c>
      <c r="X131" s="9">
        <f>DATA!T132</f>
        <v>118.94445510675745</v>
      </c>
      <c r="Y131" s="7">
        <f>DATA!AN132</f>
        <v>2.9166666666666665</v>
      </c>
      <c r="Z131" s="7">
        <f>DATA!AR132</f>
        <v>4.5233999999999996</v>
      </c>
      <c r="AA131" s="7">
        <f>DATA!AS132</f>
        <v>97.73</v>
      </c>
      <c r="AB131" s="7">
        <f t="shared" ref="AB131:AB142" si="18">LN(AA131/AA130)*100</f>
        <v>-2.1393716465184798</v>
      </c>
      <c r="AC131" s="7">
        <f t="shared" ref="AC131:AC142" si="19">EXP(LN(AA131/AA130)-$AB$1/100)*AC130</f>
        <v>114.94224468629591</v>
      </c>
      <c r="AD131" s="7">
        <f t="shared" ref="AD131:AD137" si="20">LN(AC131/AC130)*100</f>
        <v>-2.0136187723025269</v>
      </c>
      <c r="AE131" s="9">
        <f>DATA!CK132</f>
        <v>239.94432</v>
      </c>
      <c r="AF131" s="9">
        <f>DATA!CL132</f>
        <v>216.08351999999999</v>
      </c>
      <c r="AG131" s="9">
        <f>DATA!CM132</f>
        <v>120.203</v>
      </c>
      <c r="AH131" s="9">
        <f>DATA!CO132</f>
        <v>119.069</v>
      </c>
      <c r="AI131" s="7">
        <f>DATA!CN132</f>
        <v>4.99</v>
      </c>
      <c r="AJ131" s="9">
        <f>DATA!CP132</f>
        <v>160.65112630136801</v>
      </c>
      <c r="AK131" s="9">
        <f>DATA!CR132</f>
        <v>77.989999999999995</v>
      </c>
      <c r="AL131" s="5">
        <f>DATA!BZ132</f>
        <v>2943279.7482069125</v>
      </c>
      <c r="AM131" s="5">
        <f>DATA!CB132</f>
        <v>1693172.6502387656</v>
      </c>
      <c r="AN131" s="5">
        <f>DATA!CC132</f>
        <v>283282.75335295225</v>
      </c>
      <c r="AO131" s="5">
        <f>DATA!CD132</f>
        <v>1409889.8968858134</v>
      </c>
      <c r="AP131" s="5">
        <f>DATA!CA132</f>
        <v>328875.71584467439</v>
      </c>
      <c r="AQ131" s="5">
        <f>DATA!CE132</f>
        <v>921231.38212347263</v>
      </c>
      <c r="AR131" s="5">
        <f>DATA!CF132</f>
        <v>326653.13221645262</v>
      </c>
      <c r="AS131" s="5">
        <f>DATA!CG132</f>
        <v>107876.19652674375</v>
      </c>
      <c r="AT131" s="5">
        <f>DATA!CH132</f>
        <v>2062350.265032355</v>
      </c>
      <c r="AU131" s="5">
        <f>DATA!CI132</f>
        <v>446400.15443136153</v>
      </c>
      <c r="AV131" s="7">
        <f>DATA!AQ132</f>
        <v>2.3729920000000004</v>
      </c>
    </row>
    <row r="132" spans="1:48">
      <c r="A132" s="38" t="s">
        <v>343</v>
      </c>
      <c r="B132" s="5">
        <f>DATA!O133</f>
        <v>398768.19900000002</v>
      </c>
      <c r="C132" s="5">
        <f>DATA!I133</f>
        <v>246838.19699999999</v>
      </c>
      <c r="D132" s="5">
        <f>DATA!J133</f>
        <v>50019.561999999998</v>
      </c>
      <c r="E132" s="5">
        <f>DATA!K133</f>
        <v>77432.645999999993</v>
      </c>
      <c r="F132" s="5">
        <f>DATA!M133</f>
        <v>261236.07500000001</v>
      </c>
      <c r="G132" s="5">
        <f>DATA!N133</f>
        <v>242701.484</v>
      </c>
      <c r="H132" s="5">
        <f>DATA!W133</f>
        <v>10143.58778683639</v>
      </c>
      <c r="I132" s="5">
        <f>DATA!X133</f>
        <v>9419</v>
      </c>
      <c r="J132" s="5">
        <f>DATA!BI133</f>
        <v>35082.654673859928</v>
      </c>
      <c r="K132" s="5">
        <f>DATA!BJ133</f>
        <v>16917.902546360216</v>
      </c>
      <c r="L132" s="5">
        <f>DATA!BG133</f>
        <v>18500.905374009388</v>
      </c>
      <c r="M132" s="5">
        <f>DATA!BH133</f>
        <v>6533.4235558704468</v>
      </c>
      <c r="N132" s="5">
        <f t="shared" si="16"/>
        <v>67131.636223036359</v>
      </c>
      <c r="O132" s="5">
        <f t="shared" si="17"/>
        <v>49198.625230130652</v>
      </c>
      <c r="P132" s="5">
        <f>DATA!BD133</f>
        <v>14459.247938061446</v>
      </c>
      <c r="Q132" s="5">
        <f>DATA!BE133</f>
        <v>34739.377292069206</v>
      </c>
      <c r="R132" s="5">
        <f>DATA!BF133</f>
        <v>17933.010992905707</v>
      </c>
      <c r="S132" s="9">
        <v>130.69999999999999</v>
      </c>
      <c r="T132" s="9">
        <f>DATA!AG133</f>
        <v>129.19999999999999</v>
      </c>
      <c r="U132" s="9">
        <f>DATA!AH133</f>
        <v>136.69999999999993</v>
      </c>
      <c r="V132" s="9">
        <f>DATA!AD133</f>
        <v>109.68962962962964</v>
      </c>
      <c r="W132" s="9">
        <f>DATA!S133</f>
        <v>119.49626865278849</v>
      </c>
      <c r="X132" s="9">
        <f>DATA!T133</f>
        <v>119.52416450819887</v>
      </c>
      <c r="Y132" s="7">
        <f>DATA!AN133</f>
        <v>3</v>
      </c>
      <c r="Z132" s="7">
        <f>DATA!AR133</f>
        <v>4.6246</v>
      </c>
      <c r="AA132" s="7">
        <f>DATA!AS133</f>
        <v>97.336666666666659</v>
      </c>
      <c r="AB132" s="7">
        <f t="shared" si="18"/>
        <v>-0.40328147616305615</v>
      </c>
      <c r="AC132" s="7">
        <f t="shared" si="19"/>
        <v>114.6236893271538</v>
      </c>
      <c r="AD132" s="7">
        <f t="shared" si="20"/>
        <v>-0.2775286019471076</v>
      </c>
      <c r="AE132" s="9">
        <f>DATA!CK133</f>
        <v>241.69829999999999</v>
      </c>
      <c r="AF132" s="9">
        <f>DATA!CL133</f>
        <v>217.67178999999999</v>
      </c>
      <c r="AG132" s="9">
        <f>DATA!CM133</f>
        <v>121.498</v>
      </c>
      <c r="AH132" s="9">
        <f>DATA!CO133</f>
        <v>119.768</v>
      </c>
      <c r="AI132" s="7">
        <f>DATA!CN133</f>
        <v>5.26</v>
      </c>
      <c r="AJ132" s="9">
        <f>DATA!CP133</f>
        <v>162.59512444725601</v>
      </c>
      <c r="AK132" s="9">
        <f>DATA!CR133</f>
        <v>86.65</v>
      </c>
      <c r="AL132" s="5">
        <f>DATA!BZ133</f>
        <v>3010282.0700320876</v>
      </c>
      <c r="AM132" s="5">
        <f>DATA!CB133</f>
        <v>1727030.4895121746</v>
      </c>
      <c r="AN132" s="5">
        <f>DATA!CC133</f>
        <v>291354.12619086262</v>
      </c>
      <c r="AO132" s="5">
        <f>DATA!CD133</f>
        <v>1435676.363321312</v>
      </c>
      <c r="AP132" s="5">
        <f>DATA!CA133</f>
        <v>329282.28523118474</v>
      </c>
      <c r="AQ132" s="5">
        <f>DATA!CE133</f>
        <v>953969.2952887282</v>
      </c>
      <c r="AR132" s="5">
        <f>DATA!CF133</f>
        <v>329076.75962491508</v>
      </c>
      <c r="AS132" s="5">
        <f>DATA!CG133</f>
        <v>125884.0302506055</v>
      </c>
      <c r="AT132" s="5">
        <f>DATA!CH133</f>
        <v>2097842.5556376367</v>
      </c>
      <c r="AU132" s="5">
        <f>DATA!CI133</f>
        <v>457478.72451893019</v>
      </c>
      <c r="AV132" s="7">
        <f>DATA!AQ133</f>
        <v>2.4592897435897427</v>
      </c>
    </row>
    <row r="133" spans="1:48">
      <c r="A133" s="38" t="s">
        <v>344</v>
      </c>
      <c r="B133" s="5">
        <f>DATA!O134</f>
        <v>410230.92</v>
      </c>
      <c r="C133" s="5">
        <f>DATA!I134</f>
        <v>240355.685</v>
      </c>
      <c r="D133" s="5">
        <f>DATA!J134</f>
        <v>64931.421000000002</v>
      </c>
      <c r="E133" s="5">
        <f>DATA!K134</f>
        <v>79667.728000000003</v>
      </c>
      <c r="F133" s="5">
        <f>DATA!M134</f>
        <v>267070.01</v>
      </c>
      <c r="G133" s="5">
        <f>DATA!N134</f>
        <v>253994.40299999999</v>
      </c>
      <c r="H133" s="5">
        <f>DATA!W134</f>
        <v>10544.699718383006</v>
      </c>
      <c r="I133" s="5">
        <f>DATA!X134</f>
        <v>9418</v>
      </c>
      <c r="J133" s="5">
        <f>DATA!BI134</f>
        <v>37330.420988475467</v>
      </c>
      <c r="K133" s="5">
        <f>DATA!BJ134</f>
        <v>26831.472277856279</v>
      </c>
      <c r="L133" s="5">
        <f>DATA!BG134</f>
        <v>32744.721290152371</v>
      </c>
      <c r="M133" s="5">
        <f>DATA!BH134</f>
        <v>14251.652925733617</v>
      </c>
      <c r="N133" s="5">
        <f t="shared" si="16"/>
        <v>76537.377088975671</v>
      </c>
      <c r="O133" s="5">
        <f t="shared" si="17"/>
        <v>49359.679301964672</v>
      </c>
      <c r="P133" s="5">
        <f>DATA!BD134</f>
        <v>14229.28756328551</v>
      </c>
      <c r="Q133" s="5">
        <f>DATA!BE134</f>
        <v>35130.391738679158</v>
      </c>
      <c r="R133" s="5">
        <f>DATA!BF134</f>
        <v>27177.697787010999</v>
      </c>
      <c r="S133" s="9">
        <v>131</v>
      </c>
      <c r="T133" s="9">
        <f>DATA!AG134</f>
        <v>129.6</v>
      </c>
      <c r="U133" s="9">
        <f>DATA!AH134</f>
        <v>136.59999999999997</v>
      </c>
      <c r="V133" s="9">
        <f>DATA!AD134</f>
        <v>109.93</v>
      </c>
      <c r="W133" s="9">
        <f>DATA!S134</f>
        <v>123.9629945720974</v>
      </c>
      <c r="X133" s="9">
        <f>DATA!T134</f>
        <v>121.66907118815529</v>
      </c>
      <c r="Y133" s="7">
        <f>DATA!AN134</f>
        <v>3</v>
      </c>
      <c r="Z133" s="7">
        <f>DATA!AR134</f>
        <v>4.6973000000000003</v>
      </c>
      <c r="AA133" s="7">
        <f>DATA!AS134</f>
        <v>96.469999999999985</v>
      </c>
      <c r="AB133" s="7">
        <f t="shared" si="18"/>
        <v>-0.89436804066518194</v>
      </c>
      <c r="AC133" s="7">
        <f t="shared" si="19"/>
        <v>113.74605141636108</v>
      </c>
      <c r="AD133" s="7">
        <f t="shared" si="20"/>
        <v>-0.76861516644923389</v>
      </c>
      <c r="AE133" s="9">
        <f>DATA!CK134</f>
        <v>243.28819999999999</v>
      </c>
      <c r="AF133" s="9">
        <f>DATA!CL134</f>
        <v>219.54438999999999</v>
      </c>
      <c r="AG133" s="9">
        <f>DATA!CM134</f>
        <v>120.78</v>
      </c>
      <c r="AH133" s="9">
        <f>DATA!CO134</f>
        <v>120.402</v>
      </c>
      <c r="AI133" s="7">
        <f>DATA!CN134</f>
        <v>5.33</v>
      </c>
      <c r="AJ133" s="9">
        <f>DATA!CP134</f>
        <v>164.18058858173401</v>
      </c>
      <c r="AK133" s="9">
        <f>DATA!CR134</f>
        <v>84.01</v>
      </c>
      <c r="AL133" s="5">
        <f>DATA!BZ134</f>
        <v>3038094.187053212</v>
      </c>
      <c r="AM133" s="5">
        <f>DATA!CB134</f>
        <v>1762168.8346227261</v>
      </c>
      <c r="AN133" s="5">
        <f>DATA!CC134</f>
        <v>298156.6061213119</v>
      </c>
      <c r="AO133" s="5">
        <f>DATA!CD134</f>
        <v>1464012.2285014142</v>
      </c>
      <c r="AP133" s="5">
        <f>DATA!CA134</f>
        <v>328130.39999778743</v>
      </c>
      <c r="AQ133" s="5">
        <f>DATA!CE134</f>
        <v>947794.95243269834</v>
      </c>
      <c r="AR133" s="5">
        <f>DATA!CF134</f>
        <v>337398.61010140547</v>
      </c>
      <c r="AS133" s="5">
        <f>DATA!CG134</f>
        <v>115467.96078697748</v>
      </c>
      <c r="AT133" s="5">
        <f>DATA!CH134</f>
        <v>2145058.6432133578</v>
      </c>
      <c r="AU133" s="5">
        <f>DATA!CI134</f>
        <v>440168.97295147117</v>
      </c>
      <c r="AV133" s="7">
        <f>DATA!AQ134</f>
        <v>2.4671076923076924</v>
      </c>
    </row>
    <row r="134" spans="1:48">
      <c r="A134" s="38" t="s">
        <v>345</v>
      </c>
      <c r="B134" s="5">
        <f>DATA!O135</f>
        <v>397802.36800000002</v>
      </c>
      <c r="C134" s="5">
        <f>DATA!I135</f>
        <v>246189.54800000001</v>
      </c>
      <c r="D134" s="5">
        <f>DATA!J135</f>
        <v>49086.374000000003</v>
      </c>
      <c r="E134" s="5">
        <f>DATA!K135</f>
        <v>85013.915999999997</v>
      </c>
      <c r="F134" s="5">
        <f>DATA!M135</f>
        <v>267461.44</v>
      </c>
      <c r="G134" s="5">
        <f>DATA!N135</f>
        <v>250634.30100000001</v>
      </c>
      <c r="H134" s="5">
        <f>DATA!W135</f>
        <v>10503.363512270022</v>
      </c>
      <c r="I134" s="5">
        <f>DATA!X135</f>
        <v>9452</v>
      </c>
      <c r="J134" s="5">
        <f>DATA!BI135</f>
        <v>37229.062234805555</v>
      </c>
      <c r="K134" s="5">
        <f>DATA!BJ135</f>
        <v>15955.991539246254</v>
      </c>
      <c r="L134" s="5">
        <f>DATA!BG135</f>
        <v>22506.8995774303</v>
      </c>
      <c r="M134" s="5">
        <f>DATA!BH135</f>
        <v>6564.8142048346217</v>
      </c>
      <c r="N134" s="5">
        <f t="shared" si="16"/>
        <v>59740.014405367678</v>
      </c>
      <c r="O134" s="5">
        <f t="shared" si="17"/>
        <v>44887.189110796513</v>
      </c>
      <c r="P134" s="5">
        <f>DATA!BD135</f>
        <v>15998.097329468828</v>
      </c>
      <c r="Q134" s="5">
        <f>DATA!BE135</f>
        <v>28889.091781327683</v>
      </c>
      <c r="R134" s="5">
        <f>DATA!BF135</f>
        <v>14852.825294571165</v>
      </c>
      <c r="S134" s="9">
        <v>131.9</v>
      </c>
      <c r="T134" s="9">
        <f>DATA!AG135</f>
        <v>130.30000000000001</v>
      </c>
      <c r="U134" s="9">
        <f>DATA!AH135</f>
        <v>138.29999999999998</v>
      </c>
      <c r="V134" s="9">
        <f>DATA!AD135</f>
        <v>110.12</v>
      </c>
      <c r="W134" s="9">
        <f>DATA!S135</f>
        <v>122.59211570834285</v>
      </c>
      <c r="X134" s="9">
        <f>DATA!T135</f>
        <v>120.84433646614076</v>
      </c>
      <c r="Y134" s="7">
        <f>DATA!AN135</f>
        <v>3</v>
      </c>
      <c r="Z134" s="7">
        <f>DATA!AR135</f>
        <v>4.7213000000000003</v>
      </c>
      <c r="AA134" s="7">
        <f>DATA!AS135</f>
        <v>95.633333333333326</v>
      </c>
      <c r="AB134" s="7">
        <f t="shared" si="18"/>
        <v>-0.87106448632527211</v>
      </c>
      <c r="AC134" s="7">
        <f t="shared" si="19"/>
        <v>112.90144028901121</v>
      </c>
      <c r="AD134" s="7">
        <f t="shared" si="20"/>
        <v>-0.7453116121093214</v>
      </c>
      <c r="AE134" s="9">
        <f>DATA!CK135</f>
        <v>246.31743</v>
      </c>
      <c r="AF134" s="9">
        <f>DATA!CL135</f>
        <v>221.38561999999999</v>
      </c>
      <c r="AG134" s="9">
        <f>DATA!CM135</f>
        <v>121.526</v>
      </c>
      <c r="AH134" s="9">
        <f>DATA!CO135</f>
        <v>121.58799999999999</v>
      </c>
      <c r="AI134" s="7">
        <f>DATA!CN135</f>
        <v>5.33</v>
      </c>
      <c r="AJ134" s="9">
        <f>DATA!CP135</f>
        <v>160.344495188705</v>
      </c>
      <c r="AK134" s="9">
        <f>DATA!CR135</f>
        <v>82.92</v>
      </c>
      <c r="AL134" s="5">
        <f>DATA!BZ135</f>
        <v>3058651.0857099527</v>
      </c>
      <c r="AM134" s="5">
        <f>DATA!CB135</f>
        <v>1766519.4936252774</v>
      </c>
      <c r="AN134" s="5">
        <f>DATA!CC135</f>
        <v>300025.78536980198</v>
      </c>
      <c r="AO134" s="5">
        <f>DATA!CD135</f>
        <v>1466493.7082554754</v>
      </c>
      <c r="AP134" s="5">
        <f>DATA!CA135</f>
        <v>341169.04028803413</v>
      </c>
      <c r="AQ134" s="5">
        <f>DATA!CE135</f>
        <v>950962.55179664108</v>
      </c>
      <c r="AR134" s="5">
        <f>DATA!CF135</f>
        <v>336995.15333393693</v>
      </c>
      <c r="AS134" s="5">
        <f>DATA!CG135</f>
        <v>108626.67335842908</v>
      </c>
      <c r="AT134" s="5">
        <f>DATA!CH135</f>
        <v>2149454.0568557219</v>
      </c>
      <c r="AU134" s="5">
        <f>DATA!CI135</f>
        <v>463575.20216186461</v>
      </c>
      <c r="AV134" s="7">
        <f>DATA!AQ135</f>
        <v>2.3719506666666659</v>
      </c>
    </row>
    <row r="135" spans="1:48">
      <c r="A135" s="38" t="s">
        <v>346</v>
      </c>
      <c r="B135" s="5">
        <f>DATA!O136</f>
        <v>401672.315</v>
      </c>
      <c r="C135" s="5">
        <f>DATA!I136</f>
        <v>243276.342</v>
      </c>
      <c r="D135" s="5">
        <f>DATA!J136</f>
        <v>47958.216999999997</v>
      </c>
      <c r="E135" s="5">
        <f>DATA!K136</f>
        <v>88956.923999999999</v>
      </c>
      <c r="F135" s="5">
        <f>DATA!M136</f>
        <v>274710.12300000002</v>
      </c>
      <c r="G135" s="5">
        <f>DATA!N136</f>
        <v>260550.04800000001</v>
      </c>
      <c r="H135" s="5">
        <f>DATA!W136</f>
        <v>10339.414020582684</v>
      </c>
      <c r="I135" s="5">
        <f>DATA!X136</f>
        <v>9612</v>
      </c>
      <c r="J135" s="5">
        <f>DATA!BI136</f>
        <v>32332.223660273365</v>
      </c>
      <c r="K135" s="5">
        <f>DATA!BJ136</f>
        <v>12569.4551040428</v>
      </c>
      <c r="L135" s="5">
        <f>DATA!BG136</f>
        <v>20731.702199247677</v>
      </c>
      <c r="M135" s="5">
        <f>DATA!BH136</f>
        <v>14170.441746290351</v>
      </c>
      <c r="N135" s="5">
        <f t="shared" si="16"/>
        <v>58485.093738429001</v>
      </c>
      <c r="O135" s="5">
        <f t="shared" si="17"/>
        <v>45148.507048920961</v>
      </c>
      <c r="P135" s="5">
        <f>DATA!BD136</f>
        <v>18075.020076895296</v>
      </c>
      <c r="Q135" s="5">
        <f>DATA!BE136</f>
        <v>27073.486972025661</v>
      </c>
      <c r="R135" s="5">
        <f>DATA!BF136</f>
        <v>13336.586689508038</v>
      </c>
      <c r="S135" s="9">
        <v>132.73333333333335</v>
      </c>
      <c r="T135" s="9">
        <f>DATA!AG136</f>
        <v>131.1</v>
      </c>
      <c r="U135" s="9">
        <f>DATA!AH136</f>
        <v>139.26666666666677</v>
      </c>
      <c r="V135" s="9">
        <f>DATA!AD136</f>
        <v>110.65296296296297</v>
      </c>
      <c r="W135" s="9">
        <f>DATA!S136</f>
        <v>122.79096063744255</v>
      </c>
      <c r="X135" s="9">
        <f>DATA!T136</f>
        <v>121.67991540726946</v>
      </c>
      <c r="Y135" s="7">
        <f>DATA!AN136</f>
        <v>3</v>
      </c>
      <c r="Z135" s="7">
        <f>DATA!AR136</f>
        <v>4.7310999999999996</v>
      </c>
      <c r="AA135" s="7">
        <f>DATA!AS136</f>
        <v>96.916666666666671</v>
      </c>
      <c r="AB135" s="7">
        <f t="shared" si="18"/>
        <v>1.3330068411454821</v>
      </c>
      <c r="AC135" s="7">
        <f t="shared" si="19"/>
        <v>114.56047224313146</v>
      </c>
      <c r="AD135" s="7">
        <f t="shared" si="20"/>
        <v>1.4587597153614249</v>
      </c>
      <c r="AE135" s="9">
        <f>DATA!CK136</f>
        <v>248.35775000000001</v>
      </c>
      <c r="AF135" s="9">
        <f>DATA!CL136</f>
        <v>223.14443</v>
      </c>
      <c r="AG135" s="9">
        <f>DATA!CM136</f>
        <v>122.419</v>
      </c>
      <c r="AH135" s="9">
        <f>DATA!CO136</f>
        <v>122.455</v>
      </c>
      <c r="AI135" s="7">
        <f>DATA!CN136</f>
        <v>5.33</v>
      </c>
      <c r="AJ135" s="9">
        <f>DATA!CP136</f>
        <v>168.606903090841</v>
      </c>
      <c r="AK135" s="9">
        <f>DATA!CR136</f>
        <v>84.68</v>
      </c>
      <c r="AL135" s="5">
        <f>DATA!BZ136</f>
        <v>3043409.8614024115</v>
      </c>
      <c r="AM135" s="5">
        <f>DATA!CB136</f>
        <v>1773032.3797939441</v>
      </c>
      <c r="AN135" s="5">
        <f>DATA!CC136</f>
        <v>301641.21359981626</v>
      </c>
      <c r="AO135" s="5">
        <f>DATA!CD136</f>
        <v>1471391.1661941279</v>
      </c>
      <c r="AP135" s="5">
        <f>DATA!CA136</f>
        <v>337567.70579024625</v>
      </c>
      <c r="AQ135" s="5">
        <f>DATA!CE136</f>
        <v>932809.77581822115</v>
      </c>
      <c r="AR135" s="5">
        <f>DATA!CF136</f>
        <v>337947.45036621124</v>
      </c>
      <c r="AS135" s="5">
        <f>DATA!CG136</f>
        <v>119337.89753375971</v>
      </c>
      <c r="AT135" s="5">
        <f>DATA!CH136</f>
        <v>2129861.6212241556</v>
      </c>
      <c r="AU135" s="5">
        <f>DATA!CI136</f>
        <v>456262.892278285</v>
      </c>
      <c r="AV135" s="7">
        <f>DATA!AQ136</f>
        <v>2.3435640000000006</v>
      </c>
    </row>
    <row r="136" spans="1:48">
      <c r="A136" s="38" t="s">
        <v>347</v>
      </c>
      <c r="B136" s="5">
        <f>DATA!O137</f>
        <v>420353.90500000003</v>
      </c>
      <c r="C136" s="5">
        <f>DATA!I137</f>
        <v>258514.18400000001</v>
      </c>
      <c r="D136" s="5">
        <f>DATA!J137</f>
        <v>53013.09</v>
      </c>
      <c r="E136" s="5">
        <f>DATA!K137</f>
        <v>89306.13</v>
      </c>
      <c r="F136" s="5">
        <f>DATA!M137</f>
        <v>291804.85800000001</v>
      </c>
      <c r="G136" s="5">
        <f>DATA!N137</f>
        <v>274244.59700000001</v>
      </c>
      <c r="H136" s="5">
        <f>DATA!W137</f>
        <v>10235.572368567062</v>
      </c>
      <c r="I136" s="5">
        <f>DATA!X137</f>
        <v>9672</v>
      </c>
      <c r="J136" s="5">
        <f>DATA!BI137</f>
        <v>35134.763195549582</v>
      </c>
      <c r="K136" s="5">
        <f>DATA!BJ137</f>
        <v>14917.429989388782</v>
      </c>
      <c r="L136" s="5">
        <f>DATA!BG137</f>
        <v>20042.46992783781</v>
      </c>
      <c r="M136" s="5">
        <f>DATA!BH137</f>
        <v>10286.564754751724</v>
      </c>
      <c r="N136" s="5">
        <f t="shared" si="16"/>
        <v>74708.319735999175</v>
      </c>
      <c r="O136" s="5">
        <f t="shared" si="17"/>
        <v>55646.81614769758</v>
      </c>
      <c r="P136" s="5">
        <f>DATA!BD137</f>
        <v>19695.597398889149</v>
      </c>
      <c r="Q136" s="5">
        <f>DATA!BE137</f>
        <v>35951.218748808431</v>
      </c>
      <c r="R136" s="5">
        <f>DATA!BF137</f>
        <v>19061.503588301599</v>
      </c>
      <c r="S136" s="9">
        <v>133.16666666666666</v>
      </c>
      <c r="T136" s="9">
        <f>DATA!AG137</f>
        <v>131.69999999999999</v>
      </c>
      <c r="U136" s="9">
        <f>DATA!AH137</f>
        <v>139.03333333333327</v>
      </c>
      <c r="V136" s="9">
        <f>DATA!AD137</f>
        <v>110.74037037037036</v>
      </c>
      <c r="W136" s="9">
        <f>DATA!S137</f>
        <v>121.043894341197</v>
      </c>
      <c r="X136" s="9">
        <f>DATA!T137</f>
        <v>120.92659787204487</v>
      </c>
      <c r="Y136" s="7">
        <f>DATA!AN137</f>
        <v>3</v>
      </c>
      <c r="Z136" s="7">
        <f>DATA!AR137</f>
        <v>4.4538000000000002</v>
      </c>
      <c r="AA136" s="7">
        <f>DATA!AS137</f>
        <v>101.57666666666665</v>
      </c>
      <c r="AB136" s="7">
        <f t="shared" si="18"/>
        <v>4.6962347245447438</v>
      </c>
      <c r="AC136" s="7">
        <f t="shared" si="19"/>
        <v>120.21991630460455</v>
      </c>
      <c r="AD136" s="7">
        <f t="shared" si="20"/>
        <v>4.8219875987606908</v>
      </c>
      <c r="AE136" s="9">
        <f>DATA!CK137</f>
        <v>249.98453000000001</v>
      </c>
      <c r="AF136" s="9">
        <f>DATA!CL137</f>
        <v>224.90424999999999</v>
      </c>
      <c r="AG136" s="9">
        <f>DATA!CM137</f>
        <v>122.22499999999999</v>
      </c>
      <c r="AH136" s="9">
        <f>DATA!CO137</f>
        <v>123.16800000000001</v>
      </c>
      <c r="AI136" s="7">
        <f>DATA!CN137</f>
        <v>5.26</v>
      </c>
      <c r="AJ136" s="9">
        <f>DATA!CP137</f>
        <v>163.85905553338301</v>
      </c>
      <c r="AK136" s="9">
        <f>DATA!CR137</f>
        <v>80.010000000000005</v>
      </c>
      <c r="AL136" s="5">
        <f>DATA!BZ137</f>
        <v>3108531.3120957953</v>
      </c>
      <c r="AM136" s="5">
        <f>DATA!CB137</f>
        <v>1811857.2612621484</v>
      </c>
      <c r="AN136" s="5">
        <f>DATA!CC137</f>
        <v>311284.33946311678</v>
      </c>
      <c r="AO136" s="5">
        <f>DATA!CD137</f>
        <v>1500572.9217990313</v>
      </c>
      <c r="AP136" s="5">
        <f>DATA!CA137</f>
        <v>329726.79476673366</v>
      </c>
      <c r="AQ136" s="5">
        <f>DATA!CE137</f>
        <v>966947.25606691337</v>
      </c>
      <c r="AR136" s="5">
        <f>DATA!CF137</f>
        <v>343138.76896466094</v>
      </c>
      <c r="AS136" s="5">
        <f>DATA!CG137</f>
        <v>107978.84622262984</v>
      </c>
      <c r="AT136" s="5">
        <f>DATA!CH137</f>
        <v>2153992.5388039947</v>
      </c>
      <c r="AU136" s="5">
        <f>DATA!CI137</f>
        <v>503421.15810451022</v>
      </c>
      <c r="AV136" s="7">
        <f>DATA!AQ137</f>
        <v>2.2652800000000006</v>
      </c>
    </row>
    <row r="137" spans="1:48">
      <c r="A137" s="38" t="s">
        <v>348</v>
      </c>
      <c r="B137" s="5">
        <f>DATA!O138</f>
        <v>430476.81699999998</v>
      </c>
      <c r="C137" s="5">
        <f>DATA!I138</f>
        <v>253019.383</v>
      </c>
      <c r="D137" s="5">
        <f>DATA!J138</f>
        <v>67505.817999999999</v>
      </c>
      <c r="E137" s="5">
        <f>DATA!K138</f>
        <v>89038.861999999994</v>
      </c>
      <c r="F137" s="5">
        <f>DATA!M138</f>
        <v>290282.36300000001</v>
      </c>
      <c r="G137" s="5">
        <f>DATA!N138</f>
        <v>268888.35200000001</v>
      </c>
      <c r="H137" s="5">
        <f>DATA!W138</f>
        <v>10617.572528933044</v>
      </c>
      <c r="I137" s="5">
        <f>DATA!X138</f>
        <v>9747</v>
      </c>
      <c r="J137" s="5">
        <f>DATA!BI138</f>
        <v>38611.049106766826</v>
      </c>
      <c r="K137" s="5">
        <f>DATA!BJ138</f>
        <v>26898.868018246856</v>
      </c>
      <c r="L137" s="5">
        <f>DATA!BG138</f>
        <v>24916.800760127113</v>
      </c>
      <c r="M137" s="5">
        <f>DATA!BH138</f>
        <v>12061.975419231116</v>
      </c>
      <c r="N137" s="5">
        <f t="shared" si="16"/>
        <v>84474.571327641039</v>
      </c>
      <c r="O137" s="5">
        <f t="shared" si="17"/>
        <v>59546.591415773277</v>
      </c>
      <c r="P137" s="5">
        <f>DATA!BD138</f>
        <v>19563.049434297227</v>
      </c>
      <c r="Q137" s="5">
        <f>DATA!BE138</f>
        <v>39983.541981476046</v>
      </c>
      <c r="R137" s="5">
        <f>DATA!BF138</f>
        <v>24927.979911867762</v>
      </c>
      <c r="S137" s="9">
        <v>133.36666666666667</v>
      </c>
      <c r="T137" s="9">
        <f>DATA!AG138</f>
        <v>131.80000000000001</v>
      </c>
      <c r="U137" s="9">
        <f>DATA!AH138</f>
        <v>139.6333333333333</v>
      </c>
      <c r="V137" s="9">
        <f>DATA!AD138</f>
        <v>110.43444444444442</v>
      </c>
      <c r="W137" s="9">
        <f>DATA!S138</f>
        <v>124.05159902877048</v>
      </c>
      <c r="X137" s="9">
        <f>DATA!T138</f>
        <v>120.56247866028795</v>
      </c>
      <c r="Y137" s="7">
        <f>DATA!AN138</f>
        <v>3</v>
      </c>
      <c r="Z137" s="7">
        <f>DATA!AR138</f>
        <v>4.3939000000000004</v>
      </c>
      <c r="AA137" s="7">
        <f>DATA!AS138</f>
        <v>103.91333333333334</v>
      </c>
      <c r="AB137" s="7">
        <f t="shared" si="18"/>
        <v>2.2743368416683603</v>
      </c>
      <c r="AC137" s="7">
        <f t="shared" si="19"/>
        <v>123.14020676470319</v>
      </c>
      <c r="AD137" s="7">
        <f t="shared" si="20"/>
        <v>2.4000897158843144</v>
      </c>
      <c r="AE137" s="9">
        <f>DATA!CK138</f>
        <v>252.30001999999999</v>
      </c>
      <c r="AF137" s="9">
        <f>DATA!CL138</f>
        <v>227.02350999999999</v>
      </c>
      <c r="AG137" s="9">
        <f>DATA!CM138</f>
        <v>122.18600000000001</v>
      </c>
      <c r="AH137" s="9">
        <f>DATA!CO138</f>
        <v>123.997</v>
      </c>
      <c r="AI137" s="7">
        <f>DATA!CN138</f>
        <v>4.6500000000000004</v>
      </c>
      <c r="AJ137" s="9">
        <f>DATA!CP138</f>
        <v>166.47995294754</v>
      </c>
      <c r="AK137" s="9">
        <f>DATA!CR138</f>
        <v>74.66</v>
      </c>
      <c r="AL137" s="5">
        <f>DATA!BZ138</f>
        <v>3147391.7464128309</v>
      </c>
      <c r="AM137" s="5">
        <f>DATA!CB138</f>
        <v>1851582.8516007746</v>
      </c>
      <c r="AN137" s="5">
        <f>DATA!CC138</f>
        <v>317294.33723563486</v>
      </c>
      <c r="AO137" s="5">
        <f>DATA!CD138</f>
        <v>1534288.5143651399</v>
      </c>
      <c r="AP137" s="5">
        <f>DATA!CA138</f>
        <v>328220.41559778759</v>
      </c>
      <c r="AQ137" s="5">
        <f>DATA!CE138</f>
        <v>967588.47921426862</v>
      </c>
      <c r="AR137" s="5">
        <f>DATA!CF138</f>
        <v>349497.44048003166</v>
      </c>
      <c r="AS137" s="5">
        <f>DATA!CG138</f>
        <v>122754.37643370421</v>
      </c>
      <c r="AT137" s="5">
        <f>DATA!CH138</f>
        <v>2198598.2418176173</v>
      </c>
      <c r="AU137" s="5">
        <f>DATA!CI138</f>
        <v>476541.68768147804</v>
      </c>
      <c r="AV137" s="7">
        <f>DATA!AQ138</f>
        <v>2.1499293333333327</v>
      </c>
    </row>
    <row r="138" spans="1:48">
      <c r="A138" s="38" t="s">
        <v>349</v>
      </c>
      <c r="B138" s="5">
        <f>DATA!O139</f>
        <v>415337.60600000003</v>
      </c>
      <c r="C138" s="5">
        <f>DATA!I139</f>
        <v>258562.90100000001</v>
      </c>
      <c r="D138" s="5">
        <f>DATA!J139</f>
        <v>51200.646999999997</v>
      </c>
      <c r="E138" s="5">
        <f>DATA!K139</f>
        <v>93243.343999999997</v>
      </c>
      <c r="F138" s="5">
        <f>DATA!M139</f>
        <v>278486.04499999998</v>
      </c>
      <c r="G138" s="5">
        <f>DATA!N139</f>
        <v>258359.61799999999</v>
      </c>
      <c r="H138" s="5">
        <f>DATA!W139</f>
        <v>10579.010552445514</v>
      </c>
      <c r="I138" s="5">
        <f>DATA!X139</f>
        <v>9653</v>
      </c>
      <c r="J138" s="5">
        <f>DATA!BI139</f>
        <v>38456.311591597259</v>
      </c>
      <c r="K138" s="5">
        <f>DATA!BJ139</f>
        <v>15058.178815422601</v>
      </c>
      <c r="L138" s="5">
        <f>DATA!BG139</f>
        <v>19724.612223148997</v>
      </c>
      <c r="M138" s="5">
        <f>DATA!BH139</f>
        <v>7320.4834714562285</v>
      </c>
      <c r="N138" s="5">
        <f t="shared" si="16"/>
        <v>61791.048723899752</v>
      </c>
      <c r="O138" s="5">
        <f t="shared" si="17"/>
        <v>48641.602887225701</v>
      </c>
      <c r="P138" s="5">
        <f>DATA!BD139</f>
        <v>19484.107790990303</v>
      </c>
      <c r="Q138" s="5">
        <f>DATA!BE139</f>
        <v>29157.495096235398</v>
      </c>
      <c r="R138" s="5">
        <f>DATA!BF139</f>
        <v>13149.445836674051</v>
      </c>
      <c r="S138" s="9">
        <v>133.9</v>
      </c>
      <c r="T138" s="9">
        <f>DATA!AG139</f>
        <v>132.69999999999999</v>
      </c>
      <c r="U138" s="9">
        <f>DATA!AH139</f>
        <v>138.70000000000005</v>
      </c>
      <c r="V138" s="9">
        <f>DATA!AD139</f>
        <v>110.84962962962962</v>
      </c>
      <c r="W138" s="9">
        <f>DATA!S139</f>
        <v>124.34232027676649</v>
      </c>
      <c r="X138" s="9">
        <f>DATA!T139</f>
        <v>120.45909318537544</v>
      </c>
      <c r="Y138" s="7">
        <f>DATA!AN139</f>
        <v>3</v>
      </c>
      <c r="Z138" s="7">
        <f>DATA!AR139</f>
        <v>4.4452999999999996</v>
      </c>
      <c r="AA138" s="7">
        <f>DATA!AS139</f>
        <v>103.88999999999999</v>
      </c>
      <c r="AB138" s="7">
        <f t="shared" si="18"/>
        <v>-2.2457131035510947E-2</v>
      </c>
      <c r="AC138" s="7">
        <f t="shared" si="19"/>
        <v>123.26747107442607</v>
      </c>
      <c r="AD138" s="7"/>
      <c r="AE138" s="9">
        <f>DATA!CK139</f>
        <v>256.99448000000001</v>
      </c>
      <c r="AF138" s="9">
        <f>DATA!CL139</f>
        <v>229.03415000000001</v>
      </c>
      <c r="AG138" s="9">
        <f>DATA!CM139</f>
        <v>123.84399999999999</v>
      </c>
      <c r="AH138" s="9">
        <f>DATA!CO139</f>
        <v>125</v>
      </c>
      <c r="AI138" s="7">
        <f>DATA!CN139</f>
        <v>4.33</v>
      </c>
      <c r="AJ138" s="9">
        <f>DATA!CP139</f>
        <v>170.93640220376801</v>
      </c>
      <c r="AK138" s="9">
        <f>DATA!CR139</f>
        <v>75.87</v>
      </c>
      <c r="AL138" s="5">
        <f>DATA!BZ139</f>
        <v>3181662.6216724217</v>
      </c>
      <c r="AM138" s="5">
        <f>DATA!CB139</f>
        <v>1867997.2158326127</v>
      </c>
      <c r="AN138" s="5">
        <f>DATA!CC139</f>
        <v>319985.87033220701</v>
      </c>
      <c r="AO138" s="5">
        <f>DATA!CD139</f>
        <v>1548011.3455004056</v>
      </c>
      <c r="AP138" s="5">
        <f>DATA!CA139</f>
        <v>324438.47005784581</v>
      </c>
      <c r="AQ138" s="5">
        <f>DATA!CE139</f>
        <v>989226.93578196317</v>
      </c>
      <c r="AR138" s="5">
        <f>DATA!CF139</f>
        <v>352340.13817321276</v>
      </c>
      <c r="AS138" s="5">
        <f>DATA!CG139</f>
        <v>126297.82975962119</v>
      </c>
      <c r="AT138" s="5">
        <f>DATA!CH139</f>
        <v>2222115.5809678403</v>
      </c>
      <c r="AU138" s="5">
        <f>DATA!CI139</f>
        <v>480909.07277174731</v>
      </c>
      <c r="AV138" s="7">
        <f>DATA!AQ139</f>
        <v>2.0135958333333326</v>
      </c>
    </row>
    <row r="139" spans="1:48">
      <c r="A139" s="38" t="s">
        <v>350</v>
      </c>
      <c r="B139" s="5">
        <f>DATA!O140</f>
        <v>419420.24</v>
      </c>
      <c r="C139" s="5">
        <f>DATA!I140</f>
        <v>256125.04800000001</v>
      </c>
      <c r="D139" s="5">
        <f>DATA!J140</f>
        <v>51007.322999999997</v>
      </c>
      <c r="E139" s="5">
        <f>DATA!K140</f>
        <v>99725.656000000003</v>
      </c>
      <c r="F139" s="5">
        <f>DATA!M140</f>
        <v>281729.70299999998</v>
      </c>
      <c r="G139" s="5">
        <f>DATA!N140</f>
        <v>277851.24</v>
      </c>
      <c r="H139" s="5">
        <f>DATA!W140</f>
        <v>10430.403153407651</v>
      </c>
      <c r="I139" s="5">
        <f>DATA!X140</f>
        <v>9703</v>
      </c>
      <c r="J139" s="5">
        <f>DATA!BI140</f>
        <v>35251.345940943429</v>
      </c>
      <c r="K139" s="5">
        <f>DATA!BJ140</f>
        <v>13031.144475391151</v>
      </c>
      <c r="L139" s="5">
        <f>DATA!BG140</f>
        <v>17201.351213775171</v>
      </c>
      <c r="M139" s="5">
        <f>DATA!BH140</f>
        <v>15299.63386696112</v>
      </c>
      <c r="N139" s="5">
        <f t="shared" si="16"/>
        <v>64848.217945989425</v>
      </c>
      <c r="O139" s="5">
        <f t="shared" si="17"/>
        <v>53536.037992216494</v>
      </c>
      <c r="P139" s="5">
        <f>DATA!BD140</f>
        <v>22627.91541954927</v>
      </c>
      <c r="Q139" s="5">
        <f>DATA!BE140</f>
        <v>30908.122572667224</v>
      </c>
      <c r="R139" s="5">
        <f>DATA!BF140</f>
        <v>11312.179953772935</v>
      </c>
      <c r="S139" s="9">
        <v>134.4</v>
      </c>
      <c r="T139" s="9">
        <f>DATA!AG140</f>
        <v>133.5</v>
      </c>
      <c r="U139" s="9">
        <f>DATA!AH140</f>
        <v>137.99999999999997</v>
      </c>
      <c r="V139" s="9">
        <f>DATA!AD140</f>
        <v>110.28148148148148</v>
      </c>
      <c r="W139" s="9">
        <f>DATA!S140</f>
        <v>122.57944204058597</v>
      </c>
      <c r="X139" s="9">
        <f>DATA!T140</f>
        <v>119.34845135116188</v>
      </c>
      <c r="Y139" s="7">
        <f>DATA!AN140</f>
        <v>3</v>
      </c>
      <c r="Z139" s="7">
        <f>DATA!AR140</f>
        <v>4.3075000000000001</v>
      </c>
      <c r="AA139" s="7">
        <f>DATA!AS140</f>
        <v>104.17666666666666</v>
      </c>
      <c r="AB139" s="7">
        <f t="shared" si="18"/>
        <v>0.27555288182012794</v>
      </c>
      <c r="AC139" s="7">
        <f t="shared" si="19"/>
        <v>123.76314444883963</v>
      </c>
      <c r="AD139" s="7"/>
      <c r="AE139" s="9">
        <f>DATA!CK140</f>
        <v>259.23284000000001</v>
      </c>
      <c r="AF139" s="9">
        <f>DATA!CL140</f>
        <v>231.02746999999999</v>
      </c>
      <c r="AG139" s="9">
        <f>DATA!CM140</f>
        <v>123.429</v>
      </c>
      <c r="AH139" s="9">
        <f>DATA!CO140</f>
        <v>125.804</v>
      </c>
      <c r="AI139" s="7">
        <f>DATA!CN140</f>
        <v>4.33</v>
      </c>
      <c r="AJ139" s="9">
        <f>DATA!CP140</f>
        <v>163.37829799871199</v>
      </c>
      <c r="AK139" s="9">
        <f>DATA!CR140</f>
        <v>68.069999999999993</v>
      </c>
      <c r="AL139" s="5">
        <f>DATA!BZ140</f>
        <v>3231120.9435305819</v>
      </c>
      <c r="AM139" s="5">
        <f>DATA!CB140</f>
        <v>1893311.8447084238</v>
      </c>
      <c r="AN139" s="5">
        <f>DATA!CC140</f>
        <v>325294.83950853959</v>
      </c>
      <c r="AO139" s="5">
        <f>DATA!CD140</f>
        <v>1568017.0051998843</v>
      </c>
      <c r="AP139" s="5">
        <f>DATA!CA140</f>
        <v>341721.9528477845</v>
      </c>
      <c r="AQ139" s="5">
        <f>DATA!CE140</f>
        <v>996087.14597437321</v>
      </c>
      <c r="AR139" s="5">
        <f>DATA!CF140</f>
        <v>361223.90894447133</v>
      </c>
      <c r="AS139" s="5">
        <f>DATA!CG140</f>
        <v>111808.18162389148</v>
      </c>
      <c r="AT139" s="5">
        <f>DATA!CH140</f>
        <v>2223538.9435799057</v>
      </c>
      <c r="AU139" s="5">
        <f>DATA!CI140</f>
        <v>534549.90938231361</v>
      </c>
      <c r="AV139" s="7">
        <f>DATA!AQ140</f>
        <v>1.9160708333333325</v>
      </c>
    </row>
    <row r="140" spans="1:48">
      <c r="A140" s="38" t="s">
        <v>351</v>
      </c>
      <c r="B140" s="5">
        <f>DATA!O141</f>
        <v>443208.39500000002</v>
      </c>
      <c r="C140" s="5">
        <f>DATA!I141</f>
        <v>271562.37900000002</v>
      </c>
      <c r="D140" s="5">
        <f>DATA!J141</f>
        <v>56763.071000000004</v>
      </c>
      <c r="E140" s="5">
        <f>DATA!K141</f>
        <v>95881.077999999994</v>
      </c>
      <c r="F140" s="5">
        <f>DATA!M141</f>
        <v>296897.35499999998</v>
      </c>
      <c r="G140" s="5">
        <f>DATA!N141</f>
        <v>276061.353</v>
      </c>
      <c r="H140" s="5">
        <f>DATA!W141</f>
        <v>10344.032888899334</v>
      </c>
      <c r="I140" s="5">
        <f>DATA!X141</f>
        <v>9795</v>
      </c>
      <c r="J140" s="5">
        <f>DATA!BI141</f>
        <v>39764.884865011896</v>
      </c>
      <c r="K140" s="5">
        <f>DATA!BJ141</f>
        <v>17288.641664474118</v>
      </c>
      <c r="L140" s="5">
        <f>DATA!BG141</f>
        <v>21022.186014801282</v>
      </c>
      <c r="M140" s="5">
        <f>DATA!BH141</f>
        <v>10375.242047913302</v>
      </c>
      <c r="N140" s="5">
        <f t="shared" si="16"/>
        <v>80410.054354980108</v>
      </c>
      <c r="O140" s="5">
        <f t="shared" si="17"/>
        <v>65224.106597663587</v>
      </c>
      <c r="P140" s="5">
        <f>DATA!BD141</f>
        <v>23387.950387887093</v>
      </c>
      <c r="Q140" s="5">
        <f>DATA!BE141</f>
        <v>41836.156209776491</v>
      </c>
      <c r="R140" s="5">
        <f>DATA!BF141</f>
        <v>15185.947757316524</v>
      </c>
      <c r="S140" s="9">
        <v>134.9</v>
      </c>
      <c r="T140" s="9">
        <f>DATA!AG141</f>
        <v>134.30000000000001</v>
      </c>
      <c r="U140" s="9">
        <f>DATA!AH141</f>
        <v>137.29999999999995</v>
      </c>
      <c r="V140" s="9">
        <f>DATA!AD141</f>
        <v>109.01888888888888</v>
      </c>
      <c r="W140" s="9">
        <f>DATA!S141</f>
        <v>122.51772872816602</v>
      </c>
      <c r="X140" s="9">
        <f>DATA!T141</f>
        <v>119.23887006378615</v>
      </c>
      <c r="Y140" s="7">
        <f>DATA!AN141</f>
        <v>2.75</v>
      </c>
      <c r="Z140" s="7">
        <f>DATA!AR141</f>
        <v>4.2232000000000003</v>
      </c>
      <c r="AA140" s="7">
        <f>DATA!AS141</f>
        <v>105.13999999999999</v>
      </c>
      <c r="AB140" s="7">
        <f t="shared" si="18"/>
        <v>0.92046194906605194</v>
      </c>
      <c r="AC140" s="7">
        <f t="shared" si="19"/>
        <v>125.0647698381098</v>
      </c>
      <c r="AD140" s="7"/>
      <c r="AE140" s="9">
        <f>DATA!CK141</f>
        <v>260.63659999999999</v>
      </c>
      <c r="AF140" s="9">
        <f>DATA!CL141</f>
        <v>232.57194000000001</v>
      </c>
      <c r="AG140" s="9">
        <f>DATA!CM141</f>
        <v>124.295</v>
      </c>
      <c r="AH140" s="9">
        <f>DATA!CO141</f>
        <v>126.699</v>
      </c>
      <c r="AI140" s="7">
        <f>DATA!CN141</f>
        <v>4.29</v>
      </c>
      <c r="AJ140" s="9">
        <f>DATA!CP141</f>
        <v>165.506674440105</v>
      </c>
      <c r="AK140" s="9">
        <f>DATA!CR141</f>
        <v>69.03</v>
      </c>
      <c r="AL140" s="5">
        <f>DATA!BZ141</f>
        <v>3258297.5525375223</v>
      </c>
      <c r="AM140" s="5">
        <f>DATA!CB141</f>
        <v>1913069.4667520022</v>
      </c>
      <c r="AN140" s="5">
        <f>DATA!CC141</f>
        <v>327992.75886192836</v>
      </c>
      <c r="AO140" s="5">
        <f>DATA!CD141</f>
        <v>1585076.707890074</v>
      </c>
      <c r="AP140" s="5">
        <f>DATA!CA141</f>
        <v>350380.90292820398</v>
      </c>
      <c r="AQ140" s="5">
        <f>DATA!CE141</f>
        <v>994847.18285731575</v>
      </c>
      <c r="AR140" s="5">
        <f>DATA!CF141</f>
        <v>358565.70815396315</v>
      </c>
      <c r="AS140" s="5">
        <f>DATA!CG141</f>
        <v>122909.97707838408</v>
      </c>
      <c r="AT140" s="5">
        <f>DATA!CH141</f>
        <v>2239723.0857059108</v>
      </c>
      <c r="AU140" s="5">
        <f>DATA!CI141</f>
        <v>537098.78159926413</v>
      </c>
      <c r="AV140" s="7">
        <f>DATA!AQ141</f>
        <v>2.0015541666666659</v>
      </c>
    </row>
    <row r="141" spans="1:48">
      <c r="A141" s="38" t="s">
        <v>352</v>
      </c>
      <c r="B141" s="5">
        <f>DATA!O142</f>
        <v>457680.92700000003</v>
      </c>
      <c r="C141" s="5">
        <f>DATA!I142</f>
        <v>266319.87099999998</v>
      </c>
      <c r="D141" s="5">
        <f>DATA!J142</f>
        <v>72895.887000000002</v>
      </c>
      <c r="E141" s="5">
        <f>DATA!K142</f>
        <v>97329.093999999997</v>
      </c>
      <c r="F141" s="5">
        <f>DATA!M142</f>
        <v>301695.516</v>
      </c>
      <c r="G141" s="5">
        <f>DATA!N142</f>
        <v>290094.34600000002</v>
      </c>
      <c r="H141" s="5">
        <f>DATA!W142</f>
        <v>10740.000683360438</v>
      </c>
      <c r="I141" s="5">
        <f>DATA!X142</f>
        <v>9880</v>
      </c>
      <c r="J141" s="5">
        <f>DATA!BI142</f>
        <v>42759.937015122632</v>
      </c>
      <c r="K141" s="5">
        <f>DATA!BJ142</f>
        <v>23759.74174943475</v>
      </c>
      <c r="L141" s="5">
        <f>DATA!BG142</f>
        <v>23516.635469881378</v>
      </c>
      <c r="M141" s="5">
        <f>DATA!BH142</f>
        <v>13097.340185544965</v>
      </c>
      <c r="N141" s="5">
        <f t="shared" ref="N141" si="21">O141+R141</f>
        <v>81276.687285588196</v>
      </c>
      <c r="O141" s="5">
        <f t="shared" ref="O141" si="22">P141+Q141</f>
        <v>55504.584878383648</v>
      </c>
      <c r="P141" s="5">
        <f>DATA!BD142</f>
        <v>21532.580395541496</v>
      </c>
      <c r="Q141" s="5">
        <f>DATA!BE142</f>
        <v>33972.004482842152</v>
      </c>
      <c r="R141" s="5">
        <f>DATA!BF142</f>
        <v>25772.102407204551</v>
      </c>
      <c r="S141">
        <v>135.19999999999999</v>
      </c>
      <c r="T141" s="9">
        <f>DATA!AG142</f>
        <v>134.80000000000001</v>
      </c>
      <c r="U141" s="9">
        <f>DATA!AH142</f>
        <v>136.79999999999984</v>
      </c>
      <c r="V141" s="9">
        <f>DATA!AD142</f>
        <v>105.96222222222222</v>
      </c>
      <c r="W141" s="9">
        <f>DATA!S142</f>
        <v>126.07463479835079</v>
      </c>
      <c r="X141" s="9">
        <f>DATA!T142</f>
        <v>121.22599521467403</v>
      </c>
      <c r="Y141" s="7">
        <f>DATA!AN142</f>
        <v>2.75</v>
      </c>
      <c r="Z141" s="7">
        <f>DATA!AR142</f>
        <v>4.1519000000000004</v>
      </c>
      <c r="AA141" s="7">
        <f>DATA!AS142</f>
        <v>107.81</v>
      </c>
      <c r="AB141" s="7">
        <f t="shared" si="18"/>
        <v>2.5077623159724607</v>
      </c>
      <c r="AC141" s="7">
        <f t="shared" si="19"/>
        <v>128.40212150079131</v>
      </c>
      <c r="AD141" s="7"/>
      <c r="AE141" s="9">
        <f>DATA!CK142</f>
        <v>262.48829000000001</v>
      </c>
      <c r="AF141" s="9">
        <f>DATA!CL142</f>
        <v>234.30886000000001</v>
      </c>
      <c r="AG141" s="9">
        <f>DATA!CM142</f>
        <v>124.73</v>
      </c>
      <c r="AH141" s="9">
        <f>DATA!CO142</f>
        <v>127.545</v>
      </c>
      <c r="AI141" s="7">
        <f>DATA!CN142</f>
        <v>3.9</v>
      </c>
      <c r="AJ141" s="9">
        <f>DATA!CP142</f>
        <v>169.06806832705101</v>
      </c>
      <c r="AK141" s="9">
        <f>DATA!CR142</f>
        <v>63.65</v>
      </c>
      <c r="AL141" s="5">
        <f>DATA!BZ142</f>
        <v>3299830.7527427655</v>
      </c>
      <c r="AM141" s="5">
        <f>DATA!CB142</f>
        <v>1946464.874876017</v>
      </c>
      <c r="AN141" s="5">
        <f>DATA!CC142</f>
        <v>333718.34919426078</v>
      </c>
      <c r="AO141" s="5">
        <f>DATA!CD142</f>
        <v>1612746.525681756</v>
      </c>
      <c r="AP141" s="5">
        <f>DATA!CA142</f>
        <v>337207.42373990471</v>
      </c>
      <c r="AQ141" s="5">
        <f>DATA!CE142</f>
        <v>1016158.4541268436</v>
      </c>
      <c r="AR141" s="5">
        <f>DATA!CF142</f>
        <v>366683.35328870057</v>
      </c>
      <c r="AS141" s="5">
        <f>DATA!CG142</f>
        <v>116585.39519362304</v>
      </c>
      <c r="AT141" s="5">
        <f>DATA!CH142</f>
        <v>2274819.4620521832</v>
      </c>
      <c r="AU141" s="5">
        <f>DATA!CI142</f>
        <v>541742.54220825899</v>
      </c>
      <c r="AV141" s="7">
        <f>DATA!AQ142</f>
        <v>1.9121305555555557</v>
      </c>
    </row>
    <row r="142" spans="1:48">
      <c r="A142" s="38" t="s">
        <v>379</v>
      </c>
      <c r="J142" s="5"/>
      <c r="K142" s="5"/>
      <c r="L142" s="5"/>
      <c r="M142" s="5"/>
      <c r="N142" s="5"/>
      <c r="O142" s="5"/>
      <c r="P142" s="5"/>
      <c r="Q142" s="5"/>
      <c r="R142" s="5"/>
      <c r="Z142" s="7">
        <f>DATA!AR143</f>
        <v>3.9590000000000001</v>
      </c>
      <c r="AA142" s="100">
        <f>(1+-(Z142/Z141-1)*100/100)*AA141</f>
        <v>112.81892338447459</v>
      </c>
      <c r="AB142" s="7">
        <f t="shared" si="18"/>
        <v>4.5413666943373965</v>
      </c>
      <c r="AC142" s="7">
        <f t="shared" si="19"/>
        <v>134.53684598874409</v>
      </c>
      <c r="AD142" s="7"/>
      <c r="AE142" s="9"/>
      <c r="AF142" s="9"/>
      <c r="AK142" s="9">
        <f>DATA!CR143</f>
        <v>79.98</v>
      </c>
    </row>
    <row r="143" spans="1:48">
      <c r="A143" s="38" t="s">
        <v>380</v>
      </c>
      <c r="J143" s="5"/>
      <c r="K143" s="5"/>
      <c r="L143" s="5"/>
      <c r="M143" s="5"/>
      <c r="N143" s="5"/>
      <c r="O143" s="5"/>
      <c r="P143" s="5"/>
      <c r="Q143" s="5"/>
      <c r="R143" s="5"/>
      <c r="Z143" s="7"/>
      <c r="AB143" s="7"/>
      <c r="AD143" s="7"/>
      <c r="AE143" s="9"/>
      <c r="AF143" s="9"/>
    </row>
    <row r="144" spans="1:48">
      <c r="A144" s="38" t="s">
        <v>381</v>
      </c>
      <c r="J144" s="5"/>
      <c r="K144" s="5"/>
      <c r="L144" s="5"/>
      <c r="M144" s="5"/>
      <c r="N144" s="5"/>
      <c r="O144" s="5"/>
      <c r="P144" s="5"/>
      <c r="Q144" s="5"/>
      <c r="R144" s="5"/>
      <c r="Z144" s="7"/>
      <c r="AB144" s="7"/>
      <c r="AD144" s="7"/>
      <c r="AE144" s="9"/>
      <c r="AF144" s="9"/>
    </row>
    <row r="145" spans="1:32">
      <c r="A145" s="38" t="s">
        <v>382</v>
      </c>
      <c r="J145" s="5"/>
      <c r="K145" s="5"/>
      <c r="L145" s="5"/>
      <c r="M145" s="5"/>
      <c r="N145" s="5"/>
      <c r="O145" s="5"/>
      <c r="P145" s="5"/>
      <c r="Q145" s="5"/>
      <c r="R145" s="5"/>
      <c r="Z145" s="7"/>
      <c r="AB145" s="7"/>
      <c r="AD145" s="7"/>
      <c r="AE145" s="9"/>
      <c r="AF145" s="9"/>
    </row>
    <row r="146" spans="1:32">
      <c r="A146" s="38" t="s">
        <v>383</v>
      </c>
      <c r="J146" s="5"/>
      <c r="K146" s="5"/>
      <c r="L146" s="5"/>
      <c r="M146" s="5"/>
      <c r="N146" s="5"/>
      <c r="O146" s="5"/>
      <c r="P146" s="5"/>
      <c r="Q146" s="5"/>
      <c r="R146" s="5"/>
      <c r="Z146" s="7"/>
      <c r="AB146" s="7"/>
      <c r="AD146" s="7"/>
      <c r="AE146" s="9"/>
      <c r="AF146" s="9"/>
    </row>
    <row r="147" spans="1:32">
      <c r="A147" s="38" t="s">
        <v>384</v>
      </c>
      <c r="J147" s="5"/>
      <c r="K147" s="5"/>
      <c r="L147" s="5"/>
      <c r="M147" s="5"/>
      <c r="N147" s="5"/>
      <c r="O147" s="5"/>
      <c r="P147" s="5"/>
      <c r="Q147" s="5"/>
      <c r="R147" s="5"/>
      <c r="Z147" s="7"/>
      <c r="AB147" s="7"/>
      <c r="AD147" s="7"/>
      <c r="AE147" s="9"/>
      <c r="AF147" s="9"/>
    </row>
    <row r="148" spans="1:32">
      <c r="A148" s="38" t="s">
        <v>385</v>
      </c>
      <c r="J148" s="5"/>
      <c r="K148" s="5"/>
      <c r="L148" s="5"/>
      <c r="M148" s="5"/>
      <c r="N148" s="5"/>
      <c r="O148" s="5"/>
      <c r="P148" s="5"/>
      <c r="Q148" s="5"/>
      <c r="R148" s="5"/>
      <c r="Z148" s="7"/>
      <c r="AB148" s="7"/>
      <c r="AD148" s="7"/>
      <c r="AE148" s="9"/>
      <c r="AF148" s="9"/>
    </row>
    <row r="149" spans="1:32">
      <c r="A149" s="38" t="s">
        <v>386</v>
      </c>
      <c r="J149" s="5"/>
      <c r="K149" s="5"/>
      <c r="L149" s="5"/>
      <c r="M149" s="5"/>
      <c r="N149" s="5"/>
      <c r="O149" s="5"/>
      <c r="P149" s="5"/>
      <c r="Q149" s="5"/>
      <c r="R149" s="5"/>
      <c r="Z149" s="7"/>
      <c r="AB149" s="7"/>
      <c r="AD149" s="7"/>
      <c r="AE149" s="9"/>
      <c r="AF149" s="9"/>
    </row>
    <row r="150" spans="1:32">
      <c r="AE150" s="9"/>
      <c r="AF150" s="9"/>
    </row>
    <row r="151" spans="1:32">
      <c r="AE151" s="9"/>
      <c r="AF151" s="9"/>
    </row>
  </sheetData>
  <phoneticPr fontId="7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CA5B2-304F-412E-843F-F77FA3EDB576}">
  <dimension ref="A1:AT152"/>
  <sheetViews>
    <sheetView zoomScale="80" zoomScaleNormal="80" workbookViewId="0">
      <pane ySplit="2" topLeftCell="A3" activePane="bottomLeft" state="frozen"/>
      <selection activeCell="AA1" sqref="AA1"/>
      <selection pane="bottomLeft" activeCell="T138" sqref="T3:T138"/>
    </sheetView>
  </sheetViews>
  <sheetFormatPr defaultRowHeight="14.5" outlineLevelRow="1"/>
  <cols>
    <col min="1" max="43" width="9.08984375" style="4" customWidth="1"/>
    <col min="44" max="44" width="9.08984375" customWidth="1"/>
    <col min="45" max="45" width="10.54296875" bestFit="1" customWidth="1"/>
  </cols>
  <sheetData>
    <row r="1" spans="1:46">
      <c r="A1" s="25" t="s">
        <v>15</v>
      </c>
      <c r="B1" s="25" t="s">
        <v>16</v>
      </c>
      <c r="C1" s="25" t="s">
        <v>18</v>
      </c>
      <c r="D1" s="25" t="s">
        <v>17</v>
      </c>
      <c r="E1" s="25" t="s">
        <v>21</v>
      </c>
      <c r="F1" s="25" t="s">
        <v>22</v>
      </c>
      <c r="G1" s="25" t="s">
        <v>23</v>
      </c>
      <c r="H1" s="25" t="s">
        <v>113</v>
      </c>
      <c r="I1" s="25" t="s">
        <v>185</v>
      </c>
      <c r="J1" s="25" t="s">
        <v>173</v>
      </c>
      <c r="K1" s="25" t="s">
        <v>20</v>
      </c>
      <c r="L1" s="25"/>
      <c r="M1" s="25" t="s">
        <v>131</v>
      </c>
      <c r="N1" s="25" t="s">
        <v>19</v>
      </c>
      <c r="O1" s="25" t="s">
        <v>165</v>
      </c>
      <c r="P1" s="25" t="s">
        <v>166</v>
      </c>
      <c r="Q1" s="25" t="s">
        <v>129</v>
      </c>
      <c r="R1" s="25" t="s">
        <v>24</v>
      </c>
      <c r="S1" s="25" t="s">
        <v>25</v>
      </c>
      <c r="T1" s="25" t="s">
        <v>361</v>
      </c>
      <c r="U1" s="25" t="s">
        <v>26</v>
      </c>
      <c r="V1" s="25" t="s">
        <v>27</v>
      </c>
      <c r="W1" s="25" t="s">
        <v>28</v>
      </c>
      <c r="X1" s="25" t="s">
        <v>30</v>
      </c>
      <c r="Y1" s="25" t="s">
        <v>29</v>
      </c>
      <c r="Z1" s="25" t="s">
        <v>116</v>
      </c>
      <c r="AA1" s="25" t="s">
        <v>31</v>
      </c>
      <c r="AB1" s="25" t="s">
        <v>32</v>
      </c>
      <c r="AC1" s="25" t="s">
        <v>33</v>
      </c>
      <c r="AD1" s="25" t="s">
        <v>34</v>
      </c>
      <c r="AE1" s="25" t="s">
        <v>52</v>
      </c>
      <c r="AF1" s="25"/>
      <c r="AG1" s="25" t="s">
        <v>152</v>
      </c>
      <c r="AH1" s="25" t="s">
        <v>48</v>
      </c>
      <c r="AI1" s="25" t="s">
        <v>49</v>
      </c>
      <c r="AJ1" s="25" t="s">
        <v>137</v>
      </c>
      <c r="AK1" s="25" t="s">
        <v>126</v>
      </c>
      <c r="AL1" s="25" t="s">
        <v>50</v>
      </c>
      <c r="AM1" s="25" t="s">
        <v>47</v>
      </c>
      <c r="AN1" s="25" t="s">
        <v>138</v>
      </c>
      <c r="AO1" s="25" t="s">
        <v>139</v>
      </c>
      <c r="AP1" s="25" t="s">
        <v>51</v>
      </c>
      <c r="AQ1" s="3" t="s">
        <v>0</v>
      </c>
    </row>
    <row r="2" spans="1:46" s="2" customFormat="1" ht="58">
      <c r="A2" s="3" t="s">
        <v>10</v>
      </c>
      <c r="B2" s="3" t="s">
        <v>3</v>
      </c>
      <c r="C2" s="3" t="s">
        <v>176</v>
      </c>
      <c r="D2" s="3" t="s">
        <v>2</v>
      </c>
      <c r="E2" s="3" t="s">
        <v>4</v>
      </c>
      <c r="F2" s="3" t="s">
        <v>5</v>
      </c>
      <c r="G2" s="3" t="s">
        <v>36</v>
      </c>
      <c r="H2" s="3" t="s">
        <v>6</v>
      </c>
      <c r="I2" s="3" t="s">
        <v>174</v>
      </c>
      <c r="J2" s="3" t="s">
        <v>177</v>
      </c>
      <c r="K2" s="3" t="s">
        <v>35</v>
      </c>
      <c r="L2" s="13" t="s">
        <v>416</v>
      </c>
      <c r="M2" s="3" t="s">
        <v>130</v>
      </c>
      <c r="N2" s="3" t="s">
        <v>127</v>
      </c>
      <c r="O2" s="3" t="s">
        <v>153</v>
      </c>
      <c r="P2" s="3" t="s">
        <v>154</v>
      </c>
      <c r="Q2" s="3" t="s">
        <v>128</v>
      </c>
      <c r="R2" s="3" t="s">
        <v>8</v>
      </c>
      <c r="S2" s="3" t="s">
        <v>7</v>
      </c>
      <c r="T2" s="3" t="s">
        <v>362</v>
      </c>
      <c r="U2" s="3" t="s">
        <v>37</v>
      </c>
      <c r="V2" s="3" t="s">
        <v>38</v>
      </c>
      <c r="W2" s="3" t="s">
        <v>39</v>
      </c>
      <c r="X2" s="3" t="s">
        <v>11</v>
      </c>
      <c r="Y2" s="3" t="s">
        <v>40</v>
      </c>
      <c r="Z2" s="3" t="s">
        <v>41</v>
      </c>
      <c r="AA2" s="3" t="s">
        <v>42</v>
      </c>
      <c r="AB2" s="3" t="s">
        <v>9</v>
      </c>
      <c r="AC2" s="3" t="s">
        <v>43</v>
      </c>
      <c r="AD2" s="3" t="s">
        <v>44</v>
      </c>
      <c r="AE2" s="3" t="s">
        <v>45</v>
      </c>
      <c r="AF2" s="3" t="s">
        <v>434</v>
      </c>
      <c r="AG2" s="3" t="s">
        <v>151</v>
      </c>
      <c r="AH2" s="3" t="str">
        <f>'SA data'!AJ1</f>
        <v>Credit to households</v>
      </c>
      <c r="AI2" s="3" t="str">
        <f>'SA data'!AK1</f>
        <v>Credit to firms</v>
      </c>
      <c r="AJ2" s="3" t="str">
        <f>'SA data'!AL1</f>
        <v>Lending to government</v>
      </c>
      <c r="AK2" s="3" t="str">
        <f>'SA data'!AM1</f>
        <v>Other assets</v>
      </c>
      <c r="AL2" s="3" t="str">
        <f>'SA data'!AN1</f>
        <v>Networth</v>
      </c>
      <c r="AM2" s="3" t="str">
        <f>'SA data'!AO1</f>
        <v>External borrowings</v>
      </c>
      <c r="AN2" s="3" t="str">
        <f>'SA data'!AP1</f>
        <v>Private sector deposit</v>
      </c>
      <c r="AO2" s="3" t="str">
        <f>'SA data'!AQ1</f>
        <v>Other liabiliites</v>
      </c>
      <c r="AP2" s="3" t="s">
        <v>150</v>
      </c>
      <c r="AQ2" s="3"/>
    </row>
    <row r="3" spans="1:46" outlineLevel="1">
      <c r="A3" s="11">
        <f>('SA data'!A6/'SA data'!A2-1)*100</f>
        <v>9.8099030191744383</v>
      </c>
      <c r="B3" s="11">
        <f>('SA data'!B6/'SA data'!B2-1)*100</f>
        <v>6.313887069674351</v>
      </c>
      <c r="C3" s="11">
        <f>('SA data'!C6/'SA data'!C2-1)*100</f>
        <v>1.5671555198878417</v>
      </c>
      <c r="D3" s="11">
        <f>('SA data'!D6/'SA data'!D2-1)*100</f>
        <v>14.371354728683826</v>
      </c>
      <c r="E3" s="11">
        <f>('SA data'!E6/'SA data'!E2-1)*100</f>
        <v>9.268347045980029</v>
      </c>
      <c r="F3" s="11">
        <f>('SA data'!F6/'SA data'!F2-1)*100</f>
        <v>9.486417940623193</v>
      </c>
      <c r="G3" s="11">
        <f>('SA data'!G6/'SA data'!G2-1)*100</f>
        <v>2.1952186983589028</v>
      </c>
      <c r="H3" s="11">
        <f>('SA data'!H6/'SA data'!H2-1)*100</f>
        <v>11.085154283054521</v>
      </c>
      <c r="I3" s="6"/>
      <c r="J3" s="6"/>
      <c r="K3" s="6"/>
      <c r="L3" s="6"/>
      <c r="M3" s="6"/>
      <c r="N3" s="6"/>
      <c r="O3" s="6"/>
      <c r="P3" s="6"/>
      <c r="Q3" s="6"/>
      <c r="R3" s="11">
        <f>('SA data'!S6/'SA data'!S2-1)*100</f>
        <v>4.4592894748021639</v>
      </c>
      <c r="S3" s="11">
        <f>('SA data'!T6/'SA data'!T2-1)*100</f>
        <v>3.8728347697068788</v>
      </c>
      <c r="T3" s="11">
        <f>('SA data'!U6/'SA data'!U2-1)*100</f>
        <v>11.217303859701012</v>
      </c>
      <c r="U3" s="11">
        <f>('SA data'!V6/'SA data'!V2-1)*100</f>
        <v>2.1290185224609459E-2</v>
      </c>
      <c r="V3" s="11">
        <f>('SA data'!W6/'SA data'!W2-1)*100</f>
        <v>-2.8802228206738945</v>
      </c>
      <c r="W3" s="11">
        <f>('SA data'!X6/'SA data'!X2-1)*100</f>
        <v>-3.075603510385172</v>
      </c>
      <c r="X3" s="7">
        <f>'SA data'!Y6</f>
        <v>7.9300000000000006</v>
      </c>
      <c r="Y3" s="11">
        <f>('SA data'!Z6/'SA data'!Z2-1)*100</f>
        <v>4.2324127102228326</v>
      </c>
      <c r="Z3" s="11">
        <f>('SA data'!AA6/'SA data'!AA2-1)*100</f>
        <v>8.8965877471768309</v>
      </c>
      <c r="AA3" s="11">
        <f>('SA data'!AB6/'SA data'!AB2-1)*100</f>
        <v>4.3116294712743031</v>
      </c>
      <c r="AB3" s="11">
        <f>('SA data'!AC6/'SA data'!AC2-1)*100</f>
        <v>-1.2294452128476907</v>
      </c>
      <c r="AC3" s="11">
        <f>('SA data'!AD6/'SA data'!AD2-1)*100</f>
        <v>3.2625054617837046</v>
      </c>
      <c r="AD3" s="7">
        <f>'SA data'!AE6</f>
        <v>4.0199999999999996</v>
      </c>
      <c r="AE3" s="6"/>
      <c r="AF3" s="11">
        <f>('SA data'!AG6/'SA data'!AG2-1)*100</f>
        <v>-13.784822286263211</v>
      </c>
      <c r="AG3" s="6"/>
      <c r="AH3" s="6"/>
      <c r="AI3" s="6"/>
      <c r="AJ3" s="6"/>
      <c r="AK3" s="6"/>
      <c r="AL3" s="6"/>
      <c r="AM3" s="6"/>
      <c r="AN3" s="6"/>
      <c r="AO3" s="6"/>
      <c r="AP3" s="7">
        <f>'SA data'!AR6</f>
        <v>1.9799999999999995</v>
      </c>
      <c r="AQ3" s="4">
        <v>4</v>
      </c>
      <c r="AR3" s="1">
        <v>33664</v>
      </c>
      <c r="AS3" s="7"/>
      <c r="AT3" s="7"/>
    </row>
    <row r="4" spans="1:46" outlineLevel="1">
      <c r="A4" s="11">
        <f>('SA data'!A7/'SA data'!A3-1)*100</f>
        <v>10.695565415733043</v>
      </c>
      <c r="B4" s="11">
        <f>('SA data'!B7/'SA data'!B3-1)*100</f>
        <v>4.2705478411735553</v>
      </c>
      <c r="C4" s="11">
        <f>('SA data'!C7/'SA data'!C3-1)*100</f>
        <v>14.571520468195942</v>
      </c>
      <c r="D4" s="11">
        <f>('SA data'!D7/'SA data'!D3-1)*100</f>
        <v>10.116933262956685</v>
      </c>
      <c r="E4" s="11">
        <f>('SA data'!E7/'SA data'!E3-1)*100</f>
        <v>21.058965182152846</v>
      </c>
      <c r="F4" s="11">
        <f>('SA data'!F7/'SA data'!F3-1)*100</f>
        <v>6.7315357902113293</v>
      </c>
      <c r="G4" s="11">
        <f>('SA data'!G7/'SA data'!G3-1)*100</f>
        <v>3.7386746240021695</v>
      </c>
      <c r="H4" s="11">
        <f>('SA data'!H7/'SA data'!H3-1)*100</f>
        <v>7.7349848173867697</v>
      </c>
      <c r="I4" s="6"/>
      <c r="J4" s="6"/>
      <c r="K4" s="6"/>
      <c r="L4" s="6"/>
      <c r="M4" s="6"/>
      <c r="N4" s="6"/>
      <c r="O4" s="6"/>
      <c r="P4" s="6"/>
      <c r="Q4" s="6"/>
      <c r="R4" s="11">
        <f>('SA data'!S7/'SA data'!S3-1)*100</f>
        <v>4.6056462682928068</v>
      </c>
      <c r="S4" s="11">
        <f>('SA data'!T7/'SA data'!T3-1)*100</f>
        <v>3.9890267721844452</v>
      </c>
      <c r="T4" s="11">
        <f>('SA data'!U7/'SA data'!U3-1)*100</f>
        <v>11.377101120836052</v>
      </c>
      <c r="U4" s="11">
        <f>('SA data'!V7/'SA data'!V3-1)*100</f>
        <v>0</v>
      </c>
      <c r="V4" s="11">
        <f>('SA data'!W7/'SA data'!W3-1)*100</f>
        <v>-4.3383922454419128</v>
      </c>
      <c r="W4" s="11">
        <f>('SA data'!X7/'SA data'!X3-1)*100</f>
        <v>-4.4964592804807584</v>
      </c>
      <c r="X4" s="7">
        <f>'SA data'!Y7</f>
        <v>7.956666666666667</v>
      </c>
      <c r="Y4" s="11">
        <f>('SA data'!Z7/'SA data'!Z3-1)*100</f>
        <v>6.1386095004953845</v>
      </c>
      <c r="Z4" s="11">
        <f>('SA data'!AA7/'SA data'!AA3-1)*100</f>
        <v>7.2863479697952371</v>
      </c>
      <c r="AA4" s="11">
        <f>('SA data'!AB7/'SA data'!AB3-1)*100</f>
        <v>4.7081987783997192</v>
      </c>
      <c r="AB4" s="11">
        <f>('SA data'!AC7/'SA data'!AC3-1)*100</f>
        <v>-0.57896926826368489</v>
      </c>
      <c r="AC4" s="11">
        <f>('SA data'!AD7/'SA data'!AD3-1)*100</f>
        <v>3.1957603982656124</v>
      </c>
      <c r="AD4" s="7">
        <f>'SA data'!AE7</f>
        <v>3.77</v>
      </c>
      <c r="AE4" s="6"/>
      <c r="AF4" s="11">
        <f>('SA data'!AG7/'SA data'!AG3-1)*100</f>
        <v>6.0413354531001717</v>
      </c>
      <c r="AG4" s="6"/>
      <c r="AH4" s="6"/>
      <c r="AI4" s="6"/>
      <c r="AJ4" s="6"/>
      <c r="AK4" s="6"/>
      <c r="AL4" s="6"/>
      <c r="AM4" s="6"/>
      <c r="AN4" s="6"/>
      <c r="AO4" s="6"/>
      <c r="AP4" s="7">
        <f>'SA data'!AR7</f>
        <v>2.2133333333333329</v>
      </c>
      <c r="AQ4" s="4">
        <v>5</v>
      </c>
      <c r="AR4" s="1">
        <v>33756</v>
      </c>
      <c r="AS4" s="7"/>
      <c r="AT4" s="7"/>
    </row>
    <row r="5" spans="1:46" outlineLevel="1">
      <c r="A5" s="11">
        <f>('SA data'!A8/'SA data'!A4-1)*100</f>
        <v>7.5262924949131671</v>
      </c>
      <c r="B5" s="11">
        <f>('SA data'!B8/'SA data'!B4-1)*100</f>
        <v>5.4027636049317485</v>
      </c>
      <c r="C5" s="11">
        <f>('SA data'!C8/'SA data'!C4-1)*100</f>
        <v>-2.5254035801502317</v>
      </c>
      <c r="D5" s="11">
        <f>('SA data'!D8/'SA data'!D4-1)*100</f>
        <v>14.415230898377217</v>
      </c>
      <c r="E5" s="11">
        <f>('SA data'!E8/'SA data'!E4-1)*100</f>
        <v>8.9226681915257835</v>
      </c>
      <c r="F5" s="11">
        <f>('SA data'!F8/'SA data'!F4-1)*100</f>
        <v>6.6577959989997604</v>
      </c>
      <c r="G5" s="11">
        <f>('SA data'!G8/'SA data'!G4-1)*100</f>
        <v>-0.74090100448834795</v>
      </c>
      <c r="H5" s="11">
        <f>('SA data'!H8/'SA data'!H4-1)*100</f>
        <v>7.6209763334322833</v>
      </c>
      <c r="I5" s="6"/>
      <c r="J5" s="6"/>
      <c r="K5" s="6"/>
      <c r="L5" s="6"/>
      <c r="M5" s="6"/>
      <c r="N5" s="6"/>
      <c r="O5" s="6"/>
      <c r="P5" s="6"/>
      <c r="Q5" s="6"/>
      <c r="R5" s="11">
        <f>('SA data'!S8/'SA data'!S4-1)*100</f>
        <v>5.0346344283135558</v>
      </c>
      <c r="S5" s="11">
        <f>('SA data'!T8/'SA data'!T4-1)*100</f>
        <v>3.663062368652148</v>
      </c>
      <c r="T5" s="11">
        <f>('SA data'!U8/'SA data'!U4-1)*100</f>
        <v>20.348620376496918</v>
      </c>
      <c r="U5" s="11">
        <f>('SA data'!V8/'SA data'!V4-1)*100</f>
        <v>0</v>
      </c>
      <c r="V5" s="11">
        <f>('SA data'!W8/'SA data'!W4-1)*100</f>
        <v>-3.6121458089200642</v>
      </c>
      <c r="W5" s="11">
        <f>('SA data'!X8/'SA data'!X4-1)*100</f>
        <v>-4.3146247178399433</v>
      </c>
      <c r="X5" s="7">
        <f>'SA data'!Y8</f>
        <v>7.8433333333333337</v>
      </c>
      <c r="Y5" s="11">
        <f>('SA data'!Z8/'SA data'!Z4-1)*100</f>
        <v>5.2609697776605957</v>
      </c>
      <c r="Z5" s="11">
        <f>('SA data'!AA8/'SA data'!AA4-1)*100</f>
        <v>6.1025708605920492</v>
      </c>
      <c r="AA5" s="11">
        <f>('SA data'!AB8/'SA data'!AB4-1)*100</f>
        <v>4.8522676260540853</v>
      </c>
      <c r="AB5" s="11">
        <f>('SA data'!AC8/'SA data'!AC4-1)*100</f>
        <v>9.216920830241726E-2</v>
      </c>
      <c r="AC5" s="11">
        <f>('SA data'!AD8/'SA data'!AD4-1)*100</f>
        <v>2.8807894318001015</v>
      </c>
      <c r="AD5" s="7">
        <f>'SA data'!AE8</f>
        <v>3.26</v>
      </c>
      <c r="AE5" s="6"/>
      <c r="AF5" s="11">
        <f>('SA data'!AG8/'SA data'!AG4-1)*100</f>
        <v>1.1071967790639015</v>
      </c>
      <c r="AG5" s="6"/>
      <c r="AH5" s="6"/>
      <c r="AI5" s="6"/>
      <c r="AJ5" s="6"/>
      <c r="AK5" s="6"/>
      <c r="AL5" s="6"/>
      <c r="AM5" s="6"/>
      <c r="AN5" s="6"/>
      <c r="AO5" s="6"/>
      <c r="AP5" s="7">
        <f>'SA data'!AR8</f>
        <v>2.456666666666667</v>
      </c>
      <c r="AQ5" s="4">
        <v>6</v>
      </c>
      <c r="AR5" s="1">
        <v>33848</v>
      </c>
      <c r="AS5" s="7"/>
      <c r="AT5" s="7"/>
    </row>
    <row r="6" spans="1:46" outlineLevel="1">
      <c r="A6" s="11">
        <f>('SA data'!A9/'SA data'!A5-1)*100</f>
        <v>7.9213738929265531</v>
      </c>
      <c r="B6" s="11">
        <f>('SA data'!B9/'SA data'!B5-1)*100</f>
        <v>2.3208610795006912</v>
      </c>
      <c r="C6" s="11">
        <f>('SA data'!C9/'SA data'!C5-1)*100</f>
        <v>6.6408185991916335</v>
      </c>
      <c r="D6" s="11">
        <f>('SA data'!D9/'SA data'!D5-1)*100</f>
        <v>4.7892287177300208</v>
      </c>
      <c r="E6" s="11">
        <f>('SA data'!E9/'SA data'!E5-1)*100</f>
        <v>11.974105843397442</v>
      </c>
      <c r="F6" s="11">
        <f>('SA data'!F9/'SA data'!F5-1)*100</f>
        <v>2.9610457501720866</v>
      </c>
      <c r="G6" s="11">
        <f>('SA data'!G9/'SA data'!G5-1)*100</f>
        <v>1.7034059745027363</v>
      </c>
      <c r="H6" s="11">
        <f>('SA data'!H9/'SA data'!H5-1)*100</f>
        <v>8.0097918540205537</v>
      </c>
      <c r="I6" s="11">
        <f>('SA data'!I9/'SA data'!I5-1)*100</f>
        <v>16.452727929316914</v>
      </c>
      <c r="J6" s="11">
        <f>('SA data'!J9/'SA data'!J5-1)*100</f>
        <v>-2.2461216656502581</v>
      </c>
      <c r="K6" s="11">
        <f>('SA data'!K9/'SA data'!K5-1)*100</f>
        <v>-3.2407136982207541</v>
      </c>
      <c r="L6" s="11">
        <f>('SA data'!L9/'SA data'!L5-1)*100</f>
        <v>1.1332630294665247</v>
      </c>
      <c r="M6" s="11">
        <f>('SA data'!M9/'SA data'!M5-1)*100</f>
        <v>12.578138594307964</v>
      </c>
      <c r="N6" s="11">
        <f>('SA data'!N9/'SA data'!N5-1)*100</f>
        <v>8.8101099545549566</v>
      </c>
      <c r="O6" s="11">
        <f>('SA data'!O9/'SA data'!O5-1)*100</f>
        <v>13.606724874856923</v>
      </c>
      <c r="P6" s="11">
        <f>('SA data'!P9/'SA data'!P5-1)*100</f>
        <v>7.3937985248356153</v>
      </c>
      <c r="Q6" s="11">
        <f>('SA data'!Q9/'SA data'!Q5-1)*100</f>
        <v>24.552487209533091</v>
      </c>
      <c r="R6" s="11">
        <f>('SA data'!S9/'SA data'!S5-1)*100</f>
        <v>4.7909535528786629</v>
      </c>
      <c r="S6" s="11">
        <f>('SA data'!T9/'SA data'!T5-1)*100</f>
        <v>3.3262947607569426</v>
      </c>
      <c r="T6" s="11">
        <f>('SA data'!U9/'SA data'!U5-1)*100</f>
        <v>20.984868090975283</v>
      </c>
      <c r="U6" s="11">
        <f>('SA data'!V9/'SA data'!V5-1)*100</f>
        <v>0</v>
      </c>
      <c r="V6" s="11">
        <f>('SA data'!W9/'SA data'!W5-1)*100</f>
        <v>-2.3828381853126968</v>
      </c>
      <c r="W6" s="11">
        <f>('SA data'!X9/'SA data'!X5-1)*100</f>
        <v>-3.9677087937487698</v>
      </c>
      <c r="X6" s="7">
        <f>'SA data'!Y9</f>
        <v>7.9366666666666674</v>
      </c>
      <c r="Y6" s="11">
        <f>('SA data'!Z9/'SA data'!Z5-1)*100</f>
        <v>8.1572851842593774</v>
      </c>
      <c r="Z6" s="11">
        <f>('SA data'!AA9/'SA data'!AA5-1)*100</f>
        <v>5.7993918950021817</v>
      </c>
      <c r="AA6" s="11">
        <f>('SA data'!AB9/'SA data'!AB5-1)*100</f>
        <v>5.4028809141188461</v>
      </c>
      <c r="AB6" s="11">
        <f>('SA data'!AC9/'SA data'!AC5-1)*100</f>
        <v>-0.2688461124852215</v>
      </c>
      <c r="AC6" s="11">
        <f>('SA data'!AD9/'SA data'!AD5-1)*100</f>
        <v>2.825108566916712</v>
      </c>
      <c r="AD6" s="7">
        <f>'SA data'!AE9</f>
        <v>3.03</v>
      </c>
      <c r="AE6" s="6"/>
      <c r="AF6" s="11">
        <f>('SA data'!AG9/'SA data'!AG5-1)*100</f>
        <v>-6.834706737760543</v>
      </c>
      <c r="AG6" s="6"/>
      <c r="AH6" s="6"/>
      <c r="AI6" s="6"/>
      <c r="AJ6" s="6"/>
      <c r="AK6" s="6"/>
      <c r="AL6" s="6"/>
      <c r="AM6" s="6"/>
      <c r="AN6" s="6"/>
      <c r="AO6" s="6"/>
      <c r="AP6" s="7">
        <f>'SA data'!AR9</f>
        <v>2.3333333333333321</v>
      </c>
      <c r="AQ6" s="4">
        <v>7</v>
      </c>
      <c r="AR6" s="1">
        <v>33939</v>
      </c>
      <c r="AS6" s="7"/>
      <c r="AT6" s="7"/>
    </row>
    <row r="7" spans="1:46" outlineLevel="1">
      <c r="A7" s="11">
        <f>('SA data'!A10/'SA data'!A6-1)*100</f>
        <v>8.1097836208215099</v>
      </c>
      <c r="B7" s="11">
        <f>('SA data'!B10/'SA data'!B6-1)*100</f>
        <v>-1.4062425362434516</v>
      </c>
      <c r="C7" s="11">
        <f>('SA data'!C10/'SA data'!C6-1)*100</f>
        <v>-0.95357794222781234</v>
      </c>
      <c r="D7" s="11">
        <f>('SA data'!D10/'SA data'!D6-1)*100</f>
        <v>7.554882089773951</v>
      </c>
      <c r="E7" s="11">
        <f>('SA data'!E10/'SA data'!E6-1)*100</f>
        <v>11.592889983757871</v>
      </c>
      <c r="F7" s="11">
        <f>('SA data'!F10/'SA data'!F6-1)*100</f>
        <v>3.6090677394160942</v>
      </c>
      <c r="G7" s="11">
        <f>('SA data'!G10/'SA data'!G6-1)*100</f>
        <v>-8.3644307258035067E-2</v>
      </c>
      <c r="H7" s="11">
        <f>('SA data'!H10/'SA data'!H6-1)*100</f>
        <v>2.8047781124403093</v>
      </c>
      <c r="I7" s="11">
        <f>('SA data'!I10/'SA data'!I6-1)*100</f>
        <v>11.772274223328472</v>
      </c>
      <c r="J7" s="11">
        <f>('SA data'!J10/'SA data'!J6-1)*100</f>
        <v>-1.8877225844344259</v>
      </c>
      <c r="K7" s="11">
        <f>('SA data'!K10/'SA data'!K6-1)*100</f>
        <v>-5.8352292600566731</v>
      </c>
      <c r="L7" s="11">
        <f>('SA data'!L10/'SA data'!L6-1)*100</f>
        <v>-0.21747059252347212</v>
      </c>
      <c r="M7" s="11">
        <f>('SA data'!M10/'SA data'!M6-1)*100</f>
        <v>9.3258388473031584</v>
      </c>
      <c r="N7" s="11">
        <f>('SA data'!N10/'SA data'!N6-1)*100</f>
        <v>7.014170361380323</v>
      </c>
      <c r="O7" s="11">
        <f>('SA data'!O10/'SA data'!O6-1)*100</f>
        <v>13.876906541445887</v>
      </c>
      <c r="P7" s="11">
        <f>('SA data'!P10/'SA data'!P6-1)*100</f>
        <v>4.9538925225520947</v>
      </c>
      <c r="Q7" s="11">
        <f>('SA data'!Q10/'SA data'!Q6-1)*100</f>
        <v>16.54786506026673</v>
      </c>
      <c r="R7" s="11">
        <f>('SA data'!S10/'SA data'!S6-1)*100</f>
        <v>4.2372735699736985</v>
      </c>
      <c r="S7" s="11">
        <f>('SA data'!T10/'SA data'!T6-1)*100</f>
        <v>3.0150220469962852</v>
      </c>
      <c r="T7" s="11">
        <f>('SA data'!U10/'SA data'!U6-1)*100</f>
        <v>17.391788716510881</v>
      </c>
      <c r="U7" s="11">
        <f>('SA data'!V10/'SA data'!V6-1)*100</f>
        <v>0</v>
      </c>
      <c r="V7" s="11">
        <f>('SA data'!W10/'SA data'!W6-1)*100</f>
        <v>6.8401702529505615</v>
      </c>
      <c r="W7" s="11">
        <f>('SA data'!X10/'SA data'!X6-1)*100</f>
        <v>4.0233930519459005</v>
      </c>
      <c r="X7" s="7">
        <f>'SA data'!Y10</f>
        <v>7.6466666666666656</v>
      </c>
      <c r="Y7" s="11">
        <f>('SA data'!Z10/'SA data'!Z6-1)*100</f>
        <v>1.8523241907992594</v>
      </c>
      <c r="Z7" s="11">
        <f>('SA data'!AA10/'SA data'!AA6-1)*100</f>
        <v>5.784198491687409</v>
      </c>
      <c r="AA7" s="11">
        <f>('SA data'!AB10/'SA data'!AB6-1)*100</f>
        <v>4.9286972188172129</v>
      </c>
      <c r="AB7" s="11">
        <f>('SA data'!AC10/'SA data'!AC6-1)*100</f>
        <v>2.0346854017305738E-2</v>
      </c>
      <c r="AC7" s="11">
        <f>('SA data'!AD10/'SA data'!AD6-1)*100</f>
        <v>2.7488285351596309</v>
      </c>
      <c r="AD7" s="7">
        <f>'SA data'!AE10</f>
        <v>3.04</v>
      </c>
      <c r="AE7" s="11">
        <f>('SA data'!AF10/'SA data'!AF6-1)*100</f>
        <v>1.6768482302798482</v>
      </c>
      <c r="AF7" s="11">
        <f>('SA data'!AG10/'SA data'!AG6-1)*100</f>
        <v>1.6155988857938564</v>
      </c>
      <c r="AG7" s="6"/>
      <c r="AH7" s="6"/>
      <c r="AI7" s="6"/>
      <c r="AJ7" s="6"/>
      <c r="AK7" s="6"/>
      <c r="AL7" s="6"/>
      <c r="AM7" s="6"/>
      <c r="AN7" s="6"/>
      <c r="AO7" s="6"/>
      <c r="AP7" s="7">
        <f>'SA data'!AR10</f>
        <v>2.573333333333335</v>
      </c>
      <c r="AQ7" s="4">
        <v>8</v>
      </c>
      <c r="AR7" s="1">
        <v>34029</v>
      </c>
      <c r="AS7" s="7"/>
      <c r="AT7" s="7"/>
    </row>
    <row r="8" spans="1:46" outlineLevel="1">
      <c r="A8" s="11">
        <f>('SA data'!A11/'SA data'!A7-1)*100</f>
        <v>12.285141561283218</v>
      </c>
      <c r="B8" s="11">
        <f>('SA data'!B11/'SA data'!B7-1)*100</f>
        <v>6.4982188176241351</v>
      </c>
      <c r="C8" s="11">
        <f>('SA data'!C11/'SA data'!C7-1)*100</f>
        <v>22.095468009901474</v>
      </c>
      <c r="D8" s="11">
        <f>('SA data'!D11/'SA data'!D7-1)*100</f>
        <v>24.698588569828406</v>
      </c>
      <c r="E8" s="11">
        <f>('SA data'!E11/'SA data'!E7-1)*100</f>
        <v>11.922984035431238</v>
      </c>
      <c r="F8" s="11">
        <f>('SA data'!F11/'SA data'!F7-1)*100</f>
        <v>16.927100761561185</v>
      </c>
      <c r="G8" s="11">
        <f>('SA data'!G11/'SA data'!G7-1)*100</f>
        <v>1.3191253860629137</v>
      </c>
      <c r="H8" s="11">
        <f>('SA data'!H11/'SA data'!H7-1)*100</f>
        <v>5.8841392043396779</v>
      </c>
      <c r="I8" s="11">
        <f>('SA data'!I11/'SA data'!I7-1)*100</f>
        <v>7.4957621322643719</v>
      </c>
      <c r="J8" s="11">
        <f>('SA data'!J11/'SA data'!J7-1)*100</f>
        <v>-1.0841083115513128</v>
      </c>
      <c r="K8" s="11">
        <f>('SA data'!K11/'SA data'!K7-1)*100</f>
        <v>-5.7400246693096069</v>
      </c>
      <c r="L8" s="11">
        <f>('SA data'!L11/'SA data'!L7-1)*100</f>
        <v>-2.1165679103662072</v>
      </c>
      <c r="M8" s="11">
        <f>('SA data'!M11/'SA data'!M7-1)*100</f>
        <v>6.7631523417736483</v>
      </c>
      <c r="N8" s="11">
        <f>('SA data'!N11/'SA data'!N7-1)*100</f>
        <v>5.9926031247836242</v>
      </c>
      <c r="O8" s="11">
        <f>('SA data'!O11/'SA data'!O7-1)*100</f>
        <v>14.670005555219445</v>
      </c>
      <c r="P8" s="11">
        <f>('SA data'!P11/'SA data'!P7-1)*100</f>
        <v>3.3676319543117783</v>
      </c>
      <c r="Q8" s="11">
        <f>('SA data'!Q11/'SA data'!Q7-1)*100</f>
        <v>9.118594270234027</v>
      </c>
      <c r="R8" s="11">
        <f>('SA data'!S11/'SA data'!S7-1)*100</f>
        <v>3.6246016356513033</v>
      </c>
      <c r="S8" s="11">
        <f>('SA data'!T11/'SA data'!T7-1)*100</f>
        <v>2.5884125293278659</v>
      </c>
      <c r="T8" s="11">
        <f>('SA data'!U11/'SA data'!U7-1)*100</f>
        <v>14.248780189369835</v>
      </c>
      <c r="U8" s="11">
        <f>('SA data'!V11/'SA data'!V7-1)*100</f>
        <v>0</v>
      </c>
      <c r="V8" s="11">
        <f>('SA data'!W11/'SA data'!W7-1)*100</f>
        <v>9.3507931071955532</v>
      </c>
      <c r="W8" s="11">
        <f>('SA data'!X11/'SA data'!X7-1)*100</f>
        <v>5.5494929817648808</v>
      </c>
      <c r="X8" s="7">
        <f>'SA data'!Y11</f>
        <v>7.3066666666666675</v>
      </c>
      <c r="Y8" s="11">
        <f>('SA data'!Z11/'SA data'!Z7-1)*100</f>
        <v>-3.3890003661540602</v>
      </c>
      <c r="Z8" s="11">
        <f>('SA data'!AA11/'SA data'!AA7-1)*100</f>
        <v>5.9811124295690687</v>
      </c>
      <c r="AA8" s="11">
        <f>('SA data'!AB11/'SA data'!AB7-1)*100</f>
        <v>4.7458543588070334</v>
      </c>
      <c r="AB8" s="11">
        <f>('SA data'!AC11/'SA data'!AC7-1)*100</f>
        <v>0.2032811976849791</v>
      </c>
      <c r="AC8" s="11">
        <f>('SA data'!AD11/'SA data'!AD7-1)*100</f>
        <v>2.8026766262060354</v>
      </c>
      <c r="AD8" s="7">
        <f>'SA data'!AE11</f>
        <v>3</v>
      </c>
      <c r="AE8" s="11">
        <f>('SA data'!AF11/'SA data'!AF7-1)*100</f>
        <v>-0.78030131547868198</v>
      </c>
      <c r="AF8" s="11">
        <f>('SA data'!AG11/'SA data'!AG7-1)*100</f>
        <v>-8.7956021989005535</v>
      </c>
      <c r="AG8" s="6"/>
      <c r="AH8" s="6"/>
      <c r="AI8" s="6"/>
      <c r="AJ8" s="6"/>
      <c r="AK8" s="6"/>
      <c r="AL8" s="6"/>
      <c r="AM8" s="6"/>
      <c r="AN8" s="6"/>
      <c r="AO8" s="6"/>
      <c r="AP8" s="7">
        <f>'SA data'!AR11</f>
        <v>2.8533333333333326</v>
      </c>
      <c r="AQ8" s="4">
        <v>9</v>
      </c>
      <c r="AR8" s="1">
        <v>34121</v>
      </c>
      <c r="AS8" s="7"/>
      <c r="AT8" s="7"/>
    </row>
    <row r="9" spans="1:46" outlineLevel="1">
      <c r="A9" s="11">
        <f>('SA data'!A12/'SA data'!A8-1)*100</f>
        <v>11.001009247190385</v>
      </c>
      <c r="B9" s="11">
        <f>('SA data'!B12/'SA data'!B8-1)*100</f>
        <v>6.4986225981080725</v>
      </c>
      <c r="C9" s="11">
        <f>('SA data'!C12/'SA data'!C8-1)*100</f>
        <v>14.627894935152908</v>
      </c>
      <c r="D9" s="11">
        <f>('SA data'!D12/'SA data'!D8-1)*100</f>
        <v>12.324115763536758</v>
      </c>
      <c r="E9" s="11">
        <f>('SA data'!E12/'SA data'!E8-1)*100</f>
        <v>13.624648669766248</v>
      </c>
      <c r="F9" s="11">
        <f>('SA data'!F12/'SA data'!F8-1)*100</f>
        <v>13.933727135484975</v>
      </c>
      <c r="G9" s="11">
        <f>('SA data'!G12/'SA data'!G8-1)*100</f>
        <v>3.3186697298994483</v>
      </c>
      <c r="H9" s="11">
        <f>('SA data'!H12/'SA data'!H8-1)*100</f>
        <v>4.8124076216598421</v>
      </c>
      <c r="I9" s="11">
        <f>('SA data'!I12/'SA data'!I8-1)*100</f>
        <v>3.3199158721587851</v>
      </c>
      <c r="J9" s="11">
        <f>('SA data'!J12/'SA data'!J8-1)*100</f>
        <v>1.3902430643696784</v>
      </c>
      <c r="K9" s="11">
        <f>('SA data'!K12/'SA data'!K8-1)*100</f>
        <v>-4.370097177176846</v>
      </c>
      <c r="L9" s="11">
        <f>('SA data'!L12/'SA data'!L8-1)*100</f>
        <v>-3.2484189189928014</v>
      </c>
      <c r="M9" s="11">
        <f>('SA data'!M12/'SA data'!M8-1)*100</f>
        <v>4.7586564325144298</v>
      </c>
      <c r="N9" s="11">
        <f>('SA data'!N12/'SA data'!N8-1)*100</f>
        <v>5.0442519564539712</v>
      </c>
      <c r="O9" s="11">
        <f>('SA data'!O12/'SA data'!O8-1)*100</f>
        <v>15.825758674727929</v>
      </c>
      <c r="P9" s="11">
        <f>('SA data'!P12/'SA data'!P8-1)*100</f>
        <v>1.7494272484981366</v>
      </c>
      <c r="Q9" s="11">
        <f>('SA data'!Q12/'SA data'!Q8-1)*100</f>
        <v>3.8946881110154097</v>
      </c>
      <c r="R9" s="11">
        <f>('SA data'!S12/'SA data'!S8-1)*100</f>
        <v>3.0708884716515783</v>
      </c>
      <c r="S9" s="11">
        <f>('SA data'!T12/'SA data'!T8-1)*100</f>
        <v>2.4079389672929441</v>
      </c>
      <c r="T9" s="11">
        <f>('SA data'!U12/'SA data'!U8-1)*100</f>
        <v>9.4466634845101538</v>
      </c>
      <c r="U9" s="11">
        <f>('SA data'!V12/'SA data'!V8-1)*100</f>
        <v>0</v>
      </c>
      <c r="V9" s="11">
        <f>('SA data'!W12/'SA data'!W8-1)*100</f>
        <v>6.3594133170746581</v>
      </c>
      <c r="W9" s="11">
        <f>('SA data'!X12/'SA data'!X8-1)*100</f>
        <v>6.0662879564496341</v>
      </c>
      <c r="X9" s="7">
        <f>'SA data'!Y12</f>
        <v>6.94</v>
      </c>
      <c r="Y9" s="11">
        <f>('SA data'!Z12/'SA data'!Z8-1)*100</f>
        <v>-1.327067463085807</v>
      </c>
      <c r="Z9" s="11">
        <f>('SA data'!AA12/'SA data'!AA8-1)*100</f>
        <v>5.7089901037604918</v>
      </c>
      <c r="AA9" s="11">
        <f>('SA data'!AB12/'SA data'!AB8-1)*100</f>
        <v>4.8533384813198133</v>
      </c>
      <c r="AB9" s="11">
        <f>('SA data'!AC12/'SA data'!AC8-1)*100</f>
        <v>0.14589985529604999</v>
      </c>
      <c r="AC9" s="11">
        <f>('SA data'!AD12/'SA data'!AD8-1)*100</f>
        <v>2.7691831683168466</v>
      </c>
      <c r="AD9" s="7">
        <f>'SA data'!AE12</f>
        <v>3.06</v>
      </c>
      <c r="AE9" s="11">
        <f>('SA data'!AF12/'SA data'!AF8-1)*100</f>
        <v>-3.7599856626296169</v>
      </c>
      <c r="AF9" s="11">
        <f>('SA data'!AG12/'SA data'!AG8-1)*100</f>
        <v>-17.919362867098066</v>
      </c>
      <c r="AG9" s="6"/>
      <c r="AH9" s="6"/>
      <c r="AI9" s="6"/>
      <c r="AJ9" s="6"/>
      <c r="AK9" s="6"/>
      <c r="AL9" s="6"/>
      <c r="AM9" s="6"/>
      <c r="AN9" s="6"/>
      <c r="AO9" s="6"/>
      <c r="AP9" s="7">
        <f>'SA data'!AR12</f>
        <v>2.9899999999999993</v>
      </c>
      <c r="AQ9" s="4">
        <v>10</v>
      </c>
      <c r="AR9" s="1">
        <v>34213</v>
      </c>
      <c r="AS9" s="7"/>
      <c r="AT9" s="7"/>
    </row>
    <row r="10" spans="1:46" outlineLevel="1">
      <c r="A10" s="11">
        <f>('SA data'!A13/'SA data'!A9-1)*100</f>
        <v>8.1817651457460663</v>
      </c>
      <c r="B10" s="11">
        <f>('SA data'!B13/'SA data'!B9-1)*100</f>
        <v>14.548690464915314</v>
      </c>
      <c r="C10" s="11">
        <f>('SA data'!C13/'SA data'!C9-1)*100</f>
        <v>-1.2868612955049374</v>
      </c>
      <c r="D10" s="11">
        <f>('SA data'!D13/'SA data'!D9-1)*100</f>
        <v>27.361072986845137</v>
      </c>
      <c r="E10" s="11">
        <f>('SA data'!E13/'SA data'!E9-1)*100</f>
        <v>9.1917956001831946</v>
      </c>
      <c r="F10" s="11">
        <f>('SA data'!F13/'SA data'!F9-1)*100</f>
        <v>25.249543360191229</v>
      </c>
      <c r="G10" s="11">
        <f>('SA data'!G13/'SA data'!G9-1)*100</f>
        <v>-0.48126748751154969</v>
      </c>
      <c r="H10" s="11">
        <f>('SA data'!H13/'SA data'!H9-1)*100</f>
        <v>3.2010795079818299</v>
      </c>
      <c r="I10" s="11">
        <f>('SA data'!I13/'SA data'!I9-1)*100</f>
        <v>-3.1654095455989739</v>
      </c>
      <c r="J10" s="11">
        <f>('SA data'!J13/'SA data'!J9-1)*100</f>
        <v>4.7326371966897929</v>
      </c>
      <c r="K10" s="11">
        <f>('SA data'!K13/'SA data'!K9-1)*100</f>
        <v>2.0212658434420883</v>
      </c>
      <c r="L10" s="11">
        <f>('SA data'!L13/'SA data'!L9-1)*100</f>
        <v>-5.4303582598375089</v>
      </c>
      <c r="M10" s="11">
        <f>('SA data'!M13/'SA data'!M9-1)*100</f>
        <v>2.2071001516972277</v>
      </c>
      <c r="N10" s="11">
        <f>('SA data'!N13/'SA data'!N9-1)*100</f>
        <v>6.5412131404866347</v>
      </c>
      <c r="O10" s="11">
        <f>('SA data'!O13/'SA data'!O9-1)*100</f>
        <v>16.944428007028133</v>
      </c>
      <c r="P10" s="11">
        <f>('SA data'!P13/'SA data'!P9-1)*100</f>
        <v>3.2917148666977702</v>
      </c>
      <c r="Q10" s="11">
        <f>('SA data'!Q13/'SA data'!Q9-1)*100</f>
        <v>-9.8253695417270919</v>
      </c>
      <c r="R10" s="11">
        <f>('SA data'!S13/'SA data'!S9-1)*100</f>
        <v>3.3020774055524837</v>
      </c>
      <c r="S10" s="11">
        <f>('SA data'!T13/'SA data'!T9-1)*100</f>
        <v>2.3489954093986132</v>
      </c>
      <c r="T10" s="11">
        <f>('SA data'!U13/'SA data'!U9-1)*100</f>
        <v>12.301723813248744</v>
      </c>
      <c r="U10" s="11">
        <f>('SA data'!V13/'SA data'!V9-1)*100</f>
        <v>-0.57471264367816577</v>
      </c>
      <c r="V10" s="11">
        <f>('SA data'!W13/'SA data'!W9-1)*100</f>
        <v>3.4489139261714818</v>
      </c>
      <c r="W10" s="11">
        <f>('SA data'!X13/'SA data'!X9-1)*100</f>
        <v>4.8580672759916066</v>
      </c>
      <c r="X10" s="7">
        <f>'SA data'!Y13</f>
        <v>6.5233333333333334</v>
      </c>
      <c r="Y10" s="11">
        <f>('SA data'!Z13/'SA data'!Z9-1)*100</f>
        <v>-1.7452755294503408</v>
      </c>
      <c r="Z10" s="11">
        <f>('SA data'!AA13/'SA data'!AA9-1)*100</f>
        <v>7.6404334334341684</v>
      </c>
      <c r="AA10" s="11">
        <f>('SA data'!AB13/'SA data'!AB9-1)*100</f>
        <v>4.6842306848511539</v>
      </c>
      <c r="AB10" s="11">
        <f>('SA data'!AC13/'SA data'!AC9-1)*100</f>
        <v>0.28874032540195937</v>
      </c>
      <c r="AC10" s="11">
        <f>('SA data'!AD13/'SA data'!AD9-1)*100</f>
        <v>2.5463034063335055</v>
      </c>
      <c r="AD10" s="7">
        <f>'SA data'!AE13</f>
        <v>2.99</v>
      </c>
      <c r="AE10" s="11">
        <f>('SA data'!AF13/'SA data'!AF9-1)*100</f>
        <v>-2.9430731794910625</v>
      </c>
      <c r="AF10" s="11">
        <f>('SA data'!AG13/'SA data'!AG9-1)*100</f>
        <v>-21.019771071800207</v>
      </c>
      <c r="AG10" s="6"/>
      <c r="AH10" s="6"/>
      <c r="AI10" s="6"/>
      <c r="AJ10" s="6"/>
      <c r="AK10" s="6"/>
      <c r="AL10" s="6"/>
      <c r="AM10" s="6"/>
      <c r="AN10" s="6"/>
      <c r="AO10" s="6"/>
      <c r="AP10" s="7">
        <f>'SA data'!AR13</f>
        <v>3.2966666666666669</v>
      </c>
      <c r="AQ10" s="4">
        <v>11</v>
      </c>
      <c r="AR10" s="1">
        <v>34304</v>
      </c>
      <c r="AS10" s="7"/>
      <c r="AT10" s="8"/>
    </row>
    <row r="11" spans="1:46" outlineLevel="1">
      <c r="A11" s="11">
        <f>('SA data'!A14/'SA data'!A10-1)*100</f>
        <v>8.146157390546227</v>
      </c>
      <c r="B11" s="11">
        <f>('SA data'!B14/'SA data'!B10-1)*100</f>
        <v>13.077172988634199</v>
      </c>
      <c r="C11" s="11">
        <f>('SA data'!C14/'SA data'!C10-1)*100</f>
        <v>18.349251520885666</v>
      </c>
      <c r="D11" s="11">
        <f>('SA data'!D14/'SA data'!D10-1)*100</f>
        <v>17.132815553789559</v>
      </c>
      <c r="E11" s="11">
        <f>('SA data'!E14/'SA data'!E10-1)*100</f>
        <v>20.684116360185811</v>
      </c>
      <c r="F11" s="11">
        <f>('SA data'!F14/'SA data'!F10-1)*100</f>
        <v>25.420400320165992</v>
      </c>
      <c r="G11" s="11">
        <f>('SA data'!G14/'SA data'!G10-1)*100</f>
        <v>-2.3122768111487058</v>
      </c>
      <c r="H11" s="11">
        <f>('SA data'!H14/'SA data'!H10-1)*100</f>
        <v>6.3766696751807128</v>
      </c>
      <c r="I11" s="11">
        <f>('SA data'!I14/'SA data'!I10-1)*100</f>
        <v>-0.30701427427713979</v>
      </c>
      <c r="J11" s="11">
        <f>('SA data'!J14/'SA data'!J10-1)*100</f>
        <v>5.253123204680521</v>
      </c>
      <c r="K11" s="11">
        <f>('SA data'!K14/'SA data'!K10-1)*100</f>
        <v>6.330799521810837</v>
      </c>
      <c r="L11" s="11">
        <f>('SA data'!L14/'SA data'!L10-1)*100</f>
        <v>-5.3051428890436796</v>
      </c>
      <c r="M11" s="11">
        <f>('SA data'!M14/'SA data'!M10-1)*100</f>
        <v>5.9952367013443641</v>
      </c>
      <c r="N11" s="11">
        <f>('SA data'!N14/'SA data'!N10-1)*100</f>
        <v>9.6513689847136384</v>
      </c>
      <c r="O11" s="11">
        <f>('SA data'!O14/'SA data'!O10-1)*100</f>
        <v>15.954372741554867</v>
      </c>
      <c r="P11" s="11">
        <f>('SA data'!P14/'SA data'!P10-1)*100</f>
        <v>7.5982545141702662</v>
      </c>
      <c r="Q11" s="11">
        <f>('SA data'!Q14/'SA data'!Q10-1)*100</f>
        <v>-4.4927559658847427</v>
      </c>
      <c r="R11" s="11">
        <f>('SA data'!S14/'SA data'!S10-1)*100</f>
        <v>4.0439922566524178</v>
      </c>
      <c r="S11" s="11">
        <f>('SA data'!T14/'SA data'!T10-1)*100</f>
        <v>2.0855890108162578</v>
      </c>
      <c r="T11" s="11">
        <f>('SA data'!U14/'SA data'!U10-1)*100</f>
        <v>22.54005194539539</v>
      </c>
      <c r="U11" s="11">
        <f>('SA data'!V14/'SA data'!V10-1)*100</f>
        <v>-1.7879948914431787</v>
      </c>
      <c r="V11" s="11">
        <f>('SA data'!W14/'SA data'!W10-1)*100</f>
        <v>4.747729273051382</v>
      </c>
      <c r="W11" s="11">
        <f>('SA data'!X14/'SA data'!X10-1)*100</f>
        <v>7.01454971578368</v>
      </c>
      <c r="X11" s="7">
        <f>'SA data'!Y14</f>
        <v>4.0466666666666669</v>
      </c>
      <c r="Y11" s="11">
        <f>('SA data'!Z14/'SA data'!Z10-1)*100</f>
        <v>-4.8904362373292765</v>
      </c>
      <c r="Z11" s="11">
        <f>('SA data'!AA14/'SA data'!AA10-1)*100</f>
        <v>8.1926137078848207</v>
      </c>
      <c r="AA11" s="11">
        <f>('SA data'!AB14/'SA data'!AB10-1)*100</f>
        <v>5.2158459671127977</v>
      </c>
      <c r="AB11" s="11">
        <f>('SA data'!AC14/'SA data'!AC10-1)*100</f>
        <v>0.61506796860042456</v>
      </c>
      <c r="AC11" s="11">
        <f>('SA data'!AD14/'SA data'!AD10-1)*100</f>
        <v>2.3061787898662311</v>
      </c>
      <c r="AD11" s="7">
        <f>'SA data'!AE14</f>
        <v>3.21</v>
      </c>
      <c r="AE11" s="11">
        <f>('SA data'!AF14/'SA data'!AF10-1)*100</f>
        <v>-1.0732171804849977</v>
      </c>
      <c r="AF11" s="11">
        <f>('SA data'!AG14/'SA data'!AG10-1)*100</f>
        <v>-23.464912280701743</v>
      </c>
      <c r="AG11" s="6"/>
      <c r="AH11" s="6"/>
      <c r="AI11" s="6"/>
      <c r="AJ11" s="6"/>
      <c r="AK11" s="6"/>
      <c r="AL11" s="6"/>
      <c r="AM11" s="6"/>
      <c r="AN11" s="6"/>
      <c r="AO11" s="6"/>
      <c r="AP11" s="7">
        <f>'SA data'!AR14</f>
        <v>5.3033333333333328</v>
      </c>
      <c r="AQ11" s="4">
        <v>12</v>
      </c>
      <c r="AR11" s="1">
        <v>34394</v>
      </c>
      <c r="AS11" s="7"/>
      <c r="AT11" s="7"/>
    </row>
    <row r="12" spans="1:46" outlineLevel="1">
      <c r="A12" s="11">
        <f>('SA data'!A15/'SA data'!A11-1)*100</f>
        <v>7.3896097456413345</v>
      </c>
      <c r="B12" s="11">
        <f>('SA data'!B15/'SA data'!B11-1)*100</f>
        <v>8.997390032490248</v>
      </c>
      <c r="C12" s="11">
        <f>('SA data'!C15/'SA data'!C11-1)*100</f>
        <v>-10.459176855662911</v>
      </c>
      <c r="D12" s="11">
        <f>('SA data'!D15/'SA data'!D11-1)*100</f>
        <v>4.2702840159857924</v>
      </c>
      <c r="E12" s="11">
        <f>('SA data'!E15/'SA data'!E11-1)*100</f>
        <v>21.06562418686466</v>
      </c>
      <c r="F12" s="11">
        <f>('SA data'!F15/'SA data'!F11-1)*100</f>
        <v>21.958808389522154</v>
      </c>
      <c r="G12" s="11">
        <f>('SA data'!G15/'SA data'!G11-1)*100</f>
        <v>3.5241783740109112</v>
      </c>
      <c r="H12" s="11">
        <f>('SA data'!H15/'SA data'!H11-1)*100</f>
        <v>7.0374239413209194</v>
      </c>
      <c r="I12" s="11">
        <f>('SA data'!I15/'SA data'!I11-1)*100</f>
        <v>2.7964643697245828</v>
      </c>
      <c r="J12" s="11">
        <f>('SA data'!J15/'SA data'!J11-1)*100</f>
        <v>5.7587291866178392</v>
      </c>
      <c r="K12" s="11">
        <f>('SA data'!K15/'SA data'!K11-1)*100</f>
        <v>8.4272075036385896</v>
      </c>
      <c r="L12" s="11">
        <f>('SA data'!L15/'SA data'!L11-1)*100</f>
        <v>-5.410542120376638</v>
      </c>
      <c r="M12" s="11">
        <f>('SA data'!M15/'SA data'!M11-1)*100</f>
        <v>9.4995665525150041</v>
      </c>
      <c r="N12" s="11">
        <f>('SA data'!N15/'SA data'!N11-1)*100</f>
        <v>12.280928366166698</v>
      </c>
      <c r="O12" s="11">
        <f>('SA data'!O15/'SA data'!O11-1)*100</f>
        <v>14.817692236814818</v>
      </c>
      <c r="P12" s="11">
        <f>('SA data'!P15/'SA data'!P11-1)*100</f>
        <v>11.429633314467669</v>
      </c>
      <c r="Q12" s="11">
        <f>('SA data'!Q15/'SA data'!Q11-1)*100</f>
        <v>1.240969028280059</v>
      </c>
      <c r="R12" s="11">
        <f>('SA data'!S15/'SA data'!S11-1)*100</f>
        <v>3.3315691351137433</v>
      </c>
      <c r="S12" s="11">
        <f>('SA data'!T15/'SA data'!T11-1)*100</f>
        <v>1.9789575216262456</v>
      </c>
      <c r="T12" s="11">
        <f>('SA data'!U15/'SA data'!U11-1)*100</f>
        <v>15.784632227522909</v>
      </c>
      <c r="U12" s="11">
        <f>('SA data'!V15/'SA data'!V11-1)*100</f>
        <v>-1.2931034482758674</v>
      </c>
      <c r="V12" s="11">
        <f>('SA data'!W15/'SA data'!W11-1)*100</f>
        <v>2.5233813404540006</v>
      </c>
      <c r="W12" s="11">
        <f>('SA data'!X15/'SA data'!X11-1)*100</f>
        <v>3.6500381858318942</v>
      </c>
      <c r="X12" s="7">
        <f>'SA data'!Y15</f>
        <v>4.0666666666666664</v>
      </c>
      <c r="Y12" s="11">
        <f>('SA data'!Z15/'SA data'!Z11-1)*100</f>
        <v>-1.0201890209743936</v>
      </c>
      <c r="Z12" s="11">
        <f>('SA data'!AA15/'SA data'!AA11-1)*100</f>
        <v>9.7535135026384001</v>
      </c>
      <c r="AA12" s="11">
        <f>('SA data'!AB15/'SA data'!AB11-1)*100</f>
        <v>5.4830447529639725</v>
      </c>
      <c r="AB12" s="11">
        <f>('SA data'!AC15/'SA data'!AC11-1)*100</f>
        <v>0.73152103868827645</v>
      </c>
      <c r="AC12" s="11">
        <f>('SA data'!AD15/'SA data'!AD11-1)*100</f>
        <v>2.2176473259563068</v>
      </c>
      <c r="AD12" s="7">
        <f>'SA data'!AE15</f>
        <v>3.94</v>
      </c>
      <c r="AE12" s="11">
        <f>('SA data'!AF15/'SA data'!AF11-1)*100</f>
        <v>1.6565504048069224</v>
      </c>
      <c r="AF12" s="11">
        <f>('SA data'!AG15/'SA data'!AG11-1)*100</f>
        <v>-11.780821917808215</v>
      </c>
      <c r="AG12" s="6"/>
      <c r="AH12" s="6"/>
      <c r="AI12" s="6"/>
      <c r="AJ12" s="6"/>
      <c r="AK12" s="6"/>
      <c r="AL12" s="6"/>
      <c r="AM12" s="6"/>
      <c r="AN12" s="6"/>
      <c r="AO12" s="6"/>
      <c r="AP12" s="7">
        <f>'SA data'!AR15</f>
        <v>4.8833333333333329</v>
      </c>
      <c r="AQ12" s="4">
        <v>13</v>
      </c>
      <c r="AR12" s="1">
        <v>34486</v>
      </c>
      <c r="AS12" s="7"/>
      <c r="AT12" s="7"/>
    </row>
    <row r="13" spans="1:46" outlineLevel="1">
      <c r="A13" s="11">
        <f>('SA data'!A16/'SA data'!A12-1)*100</f>
        <v>9.6636850436755175</v>
      </c>
      <c r="B13" s="11">
        <f>('SA data'!B16/'SA data'!B12-1)*100</f>
        <v>9.6497672289915357</v>
      </c>
      <c r="C13" s="11">
        <f>('SA data'!C16/'SA data'!C12-1)*100</f>
        <v>3.1823685896644083</v>
      </c>
      <c r="D13" s="11">
        <f>('SA data'!D16/'SA data'!D12-1)*100</f>
        <v>25.193644176267615</v>
      </c>
      <c r="E13" s="11">
        <f>('SA data'!E16/'SA data'!E12-1)*100</f>
        <v>20.516529233339554</v>
      </c>
      <c r="F13" s="11">
        <f>('SA data'!F16/'SA data'!F12-1)*100</f>
        <v>28.563064810665239</v>
      </c>
      <c r="G13" s="11">
        <f>('SA data'!G16/'SA data'!G12-1)*100</f>
        <v>6.2108525052471775</v>
      </c>
      <c r="H13" s="11">
        <f>('SA data'!H16/'SA data'!H12-1)*100</f>
        <v>7.9041555597676671</v>
      </c>
      <c r="I13" s="11">
        <f>('SA data'!I16/'SA data'!I12-1)*100</f>
        <v>5.1835513804025179</v>
      </c>
      <c r="J13" s="11">
        <f>('SA data'!J16/'SA data'!J12-1)*100</f>
        <v>5.6999352646127877</v>
      </c>
      <c r="K13" s="11">
        <f>('SA data'!K16/'SA data'!K12-1)*100</f>
        <v>9.9135760952024263</v>
      </c>
      <c r="L13" s="11">
        <f>('SA data'!L16/'SA data'!L12-1)*100</f>
        <v>-6.1932039662110361</v>
      </c>
      <c r="M13" s="11">
        <f>('SA data'!M16/'SA data'!M12-1)*100</f>
        <v>11.958542709527542</v>
      </c>
      <c r="N13" s="11">
        <f>('SA data'!N16/'SA data'!N12-1)*100</f>
        <v>14.107279755905001</v>
      </c>
      <c r="O13" s="11">
        <f>('SA data'!O16/'SA data'!O12-1)*100</f>
        <v>13.026716068796818</v>
      </c>
      <c r="P13" s="11">
        <f>('SA data'!P16/'SA data'!P12-1)*100</f>
        <v>14.483183287011126</v>
      </c>
      <c r="Q13" s="11">
        <f>('SA data'!Q16/'SA data'!Q12-1)*100</f>
        <v>5.38637491628573</v>
      </c>
      <c r="R13" s="11">
        <f>('SA data'!S16/'SA data'!S12-1)*100</f>
        <v>3.7556458709351981</v>
      </c>
      <c r="S13" s="11">
        <f>('SA data'!T16/'SA data'!T12-1)*100</f>
        <v>2.2216189143537735</v>
      </c>
      <c r="T13" s="11">
        <f>('SA data'!U16/'SA data'!U12-1)*100</f>
        <v>17.560016901210673</v>
      </c>
      <c r="U13" s="11">
        <f>('SA data'!V16/'SA data'!V12-1)*100</f>
        <v>-1.7241379310344862</v>
      </c>
      <c r="V13" s="11">
        <f>('SA data'!W16/'SA data'!W12-1)*100</f>
        <v>5.6516766289588682</v>
      </c>
      <c r="W13" s="11">
        <f>('SA data'!X16/'SA data'!X12-1)*100</f>
        <v>2.6944445921523785</v>
      </c>
      <c r="X13" s="7">
        <f>'SA data'!Y16</f>
        <v>4.0533333333333337</v>
      </c>
      <c r="Y13" s="11">
        <f>('SA data'!Z16/'SA data'!Z12-1)*100</f>
        <v>-1.4159192510122875</v>
      </c>
      <c r="Z13" s="11">
        <f>('SA data'!AA16/'SA data'!AA12-1)*100</f>
        <v>11.743276767312949</v>
      </c>
      <c r="AA13" s="11">
        <f>('SA data'!AB16/'SA data'!AB12-1)*100</f>
        <v>5.1925545800998618</v>
      </c>
      <c r="AB13" s="11">
        <f>('SA data'!AC16/'SA data'!AC12-1)*100</f>
        <v>1.271778459774775</v>
      </c>
      <c r="AC13" s="11">
        <f>('SA data'!AD16/'SA data'!AD12-1)*100</f>
        <v>2.21737166942646</v>
      </c>
      <c r="AD13" s="7">
        <f>'SA data'!AE16</f>
        <v>4.49</v>
      </c>
      <c r="AE13" s="11">
        <f>('SA data'!AF16/'SA data'!AF12-1)*100</f>
        <v>7.842689137103287</v>
      </c>
      <c r="AF13" s="11">
        <f>('SA data'!AG16/'SA data'!AG12-1)*100</f>
        <v>1.758641600970301</v>
      </c>
      <c r="AG13" s="6"/>
      <c r="AH13" s="6"/>
      <c r="AI13" s="6"/>
      <c r="AJ13" s="6"/>
      <c r="AK13" s="6"/>
      <c r="AL13" s="6"/>
      <c r="AM13" s="6"/>
      <c r="AN13" s="6"/>
      <c r="AO13" s="6"/>
      <c r="AP13" s="7">
        <f>'SA data'!AR16</f>
        <v>4.4866666666666655</v>
      </c>
      <c r="AQ13" s="4">
        <v>14</v>
      </c>
      <c r="AR13" s="1">
        <v>34578</v>
      </c>
      <c r="AS13" s="7"/>
      <c r="AT13" s="7"/>
    </row>
    <row r="14" spans="1:46" outlineLevel="1">
      <c r="A14" s="11">
        <f>('SA data'!A17/'SA data'!A13-1)*100</f>
        <v>11.531001441565092</v>
      </c>
      <c r="B14" s="11">
        <f>('SA data'!B17/'SA data'!B13-1)*100</f>
        <v>6.4443777516588918</v>
      </c>
      <c r="C14" s="11">
        <f>('SA data'!C17/'SA data'!C13-1)*100</f>
        <v>25.770656353051447</v>
      </c>
      <c r="D14" s="11">
        <f>('SA data'!D17/'SA data'!D13-1)*100</f>
        <v>18.650905439947941</v>
      </c>
      <c r="E14" s="11">
        <f>('SA data'!E17/'SA data'!E13-1)*100</f>
        <v>25.097396154203256</v>
      </c>
      <c r="F14" s="11">
        <f>('SA data'!F17/'SA data'!F13-1)*100</f>
        <v>26.351576850260038</v>
      </c>
      <c r="G14" s="11">
        <f>('SA data'!G17/'SA data'!G13-1)*100</f>
        <v>8.786700935486369</v>
      </c>
      <c r="H14" s="11">
        <f>('SA data'!H17/'SA data'!H13-1)*100</f>
        <v>8.5987905600048986</v>
      </c>
      <c r="I14" s="11">
        <f>('SA data'!I17/'SA data'!I13-1)*100</f>
        <v>7.8751438575759725</v>
      </c>
      <c r="J14" s="11">
        <f>('SA data'!J17/'SA data'!J13-1)*100</f>
        <v>4.0171938423141151</v>
      </c>
      <c r="K14" s="11">
        <f>('SA data'!K17/'SA data'!K13-1)*100</f>
        <v>10.020631145881076</v>
      </c>
      <c r="L14" s="11">
        <f>('SA data'!L17/'SA data'!L13-1)*100</f>
        <v>-8.9388962436540922</v>
      </c>
      <c r="M14" s="11">
        <f>('SA data'!M17/'SA data'!M13-1)*100</f>
        <v>14.006362250779736</v>
      </c>
      <c r="N14" s="11">
        <f>('SA data'!N17/'SA data'!N13-1)*100</f>
        <v>13.221125908402387</v>
      </c>
      <c r="O14" s="11">
        <f>('SA data'!O17/'SA data'!O13-1)*100</f>
        <v>10.201559727841447</v>
      </c>
      <c r="P14" s="11">
        <f>('SA data'!P17/'SA data'!P13-1)*100</f>
        <v>14.288968750962949</v>
      </c>
      <c r="Q14" s="11">
        <f>('SA data'!Q17/'SA data'!Q13-1)*100</f>
        <v>16.582020304609379</v>
      </c>
      <c r="R14" s="11">
        <f>('SA data'!S17/'SA data'!S13-1)*100</f>
        <v>3.8284217345709859</v>
      </c>
      <c r="S14" s="11">
        <f>('SA data'!T17/'SA data'!T13-1)*100</f>
        <v>2.4433914081350094</v>
      </c>
      <c r="T14" s="11">
        <f>('SA data'!U17/'SA data'!U13-1)*100</f>
        <v>15.747745731701656</v>
      </c>
      <c r="U14" s="11">
        <f>('SA data'!V17/'SA data'!V13-1)*100</f>
        <v>0.57803468208093012</v>
      </c>
      <c r="V14" s="11">
        <f>('SA data'!W17/'SA data'!W13-1)*100</f>
        <v>7.5864023432314909</v>
      </c>
      <c r="W14" s="11">
        <f>('SA data'!X17/'SA data'!X13-1)*100</f>
        <v>2.362789416837785</v>
      </c>
      <c r="X14" s="7">
        <f>'SA data'!Y17</f>
        <v>4.6333333333333337</v>
      </c>
      <c r="Y14" s="11">
        <f>('SA data'!Z17/'SA data'!Z13-1)*100</f>
        <v>-2.131556461017392</v>
      </c>
      <c r="Z14" s="11">
        <f>('SA data'!AA17/'SA data'!AA13-1)*100</f>
        <v>10.919349933488732</v>
      </c>
      <c r="AA14" s="11">
        <f>('SA data'!AB17/'SA data'!AB13-1)*100</f>
        <v>4.9480797196833182</v>
      </c>
      <c r="AB14" s="11">
        <f>('SA data'!AC17/'SA data'!AC13-1)*100</f>
        <v>1.9520470211571217</v>
      </c>
      <c r="AC14" s="11">
        <f>('SA data'!AD17/'SA data'!AD13-1)*100</f>
        <v>2.2105073983106571</v>
      </c>
      <c r="AD14" s="7">
        <f>'SA data'!AE17</f>
        <v>5.17</v>
      </c>
      <c r="AE14" s="11">
        <f>('SA data'!AF17/'SA data'!AF13-1)*100</f>
        <v>12.350975490650518</v>
      </c>
      <c r="AF14" s="11">
        <f>('SA data'!AG17/'SA data'!AG13-1)*100</f>
        <v>9.0909090909090828</v>
      </c>
      <c r="AG14" s="6"/>
      <c r="AH14" s="6"/>
      <c r="AI14" s="6"/>
      <c r="AJ14" s="6"/>
      <c r="AK14" s="6"/>
      <c r="AL14" s="6"/>
      <c r="AM14" s="6"/>
      <c r="AN14" s="6"/>
      <c r="AO14" s="6"/>
      <c r="AP14" s="7">
        <f>'SA data'!AR17</f>
        <v>3.5766666666666671</v>
      </c>
      <c r="AQ14" s="4">
        <v>15</v>
      </c>
      <c r="AR14" s="1">
        <v>34669</v>
      </c>
      <c r="AS14" s="7"/>
      <c r="AT14" s="7"/>
    </row>
    <row r="15" spans="1:46" outlineLevel="1">
      <c r="A15" s="11">
        <f>('SA data'!A18/'SA data'!A14-1)*100</f>
        <v>10.624566860019801</v>
      </c>
      <c r="B15" s="11">
        <f>('SA data'!B18/'SA data'!B14-1)*100</f>
        <v>13.706957504609507</v>
      </c>
      <c r="C15" s="11">
        <f>('SA data'!C18/'SA data'!C14-1)*100</f>
        <v>-5.7893222428163638</v>
      </c>
      <c r="D15" s="11">
        <f>('SA data'!D18/'SA data'!D14-1)*100</f>
        <v>35.967495976811122</v>
      </c>
      <c r="E15" s="11">
        <f>('SA data'!E18/'SA data'!E14-1)*100</f>
        <v>18.649668537874508</v>
      </c>
      <c r="F15" s="11">
        <f>('SA data'!F18/'SA data'!F14-1)*100</f>
        <v>22.933444157029225</v>
      </c>
      <c r="G15" s="11">
        <f>('SA data'!G18/'SA data'!G14-1)*100</f>
        <v>10.135870826095772</v>
      </c>
      <c r="H15" s="11">
        <f>('SA data'!H18/'SA data'!H14-1)*100</f>
        <v>7.3090922011853188</v>
      </c>
      <c r="I15" s="11">
        <f>('SA data'!I18/'SA data'!I14-1)*100</f>
        <v>5.9823560552935584</v>
      </c>
      <c r="J15" s="11">
        <f>('SA data'!J18/'SA data'!J14-1)*100</f>
        <v>5.0918417390218629</v>
      </c>
      <c r="K15" s="11">
        <f>('SA data'!K18/'SA data'!K14-1)*100</f>
        <v>3.6675228563137097</v>
      </c>
      <c r="L15" s="11">
        <f>('SA data'!L18/'SA data'!L14-1)*100</f>
        <v>-9.4956577385749021</v>
      </c>
      <c r="M15" s="11">
        <f>('SA data'!M18/'SA data'!M14-1)*100</f>
        <v>8.9382911477025715</v>
      </c>
      <c r="N15" s="11">
        <f>('SA data'!N18/'SA data'!N14-1)*100</f>
        <v>9.4426511951210657</v>
      </c>
      <c r="O15" s="11">
        <f>('SA data'!O18/'SA data'!O14-1)*100</f>
        <v>12.440912112018786</v>
      </c>
      <c r="P15" s="11">
        <f>('SA data'!P18/'SA data'!P14-1)*100</f>
        <v>8.3901637440800148</v>
      </c>
      <c r="Q15" s="11">
        <f>('SA data'!Q18/'SA data'!Q14-1)*100</f>
        <v>7.2772174699385239</v>
      </c>
      <c r="R15" s="11">
        <f>('SA data'!S18/'SA data'!S14-1)*100</f>
        <v>3.124931915517748</v>
      </c>
      <c r="S15" s="11">
        <f>('SA data'!T18/'SA data'!T14-1)*100</f>
        <v>2.5797589247213759</v>
      </c>
      <c r="T15" s="11">
        <f>('SA data'!U18/'SA data'!U14-1)*100</f>
        <v>7.4143443704660861</v>
      </c>
      <c r="U15" s="11">
        <f>('SA data'!V18/'SA data'!V14-1)*100</f>
        <v>1.8205461638491682</v>
      </c>
      <c r="V15" s="11">
        <f>('SA data'!W18/'SA data'!W14-1)*100</f>
        <v>2.0895902480732031</v>
      </c>
      <c r="W15" s="11">
        <f>('SA data'!X18/'SA data'!X14-1)*100</f>
        <v>-2.2381865646304955</v>
      </c>
      <c r="X15" s="7">
        <f>'SA data'!Y18</f>
        <v>5.0166666666666666</v>
      </c>
      <c r="Y15" s="11">
        <f>('SA data'!Z18/'SA data'!Z14-1)*100</f>
        <v>2.3936491126154813</v>
      </c>
      <c r="Z15" s="11">
        <f>('SA data'!AA18/'SA data'!AA14-1)*100</f>
        <v>10.759657872482343</v>
      </c>
      <c r="AA15" s="11">
        <f>('SA data'!AB18/'SA data'!AB14-1)*100</f>
        <v>4.2005456648182005</v>
      </c>
      <c r="AB15" s="11">
        <f>('SA data'!AC18/'SA data'!AC14-1)*100</f>
        <v>2.5879498584715055</v>
      </c>
      <c r="AC15" s="11">
        <f>('SA data'!AD18/'SA data'!AD14-1)*100</f>
        <v>2.2825195676481336</v>
      </c>
      <c r="AD15" s="7">
        <f>'SA data'!AE18</f>
        <v>5.8</v>
      </c>
      <c r="AE15" s="11">
        <f>('SA data'!AF18/'SA data'!AF14-1)*100</f>
        <v>14.930012457650154</v>
      </c>
      <c r="AF15" s="11">
        <f>('SA data'!AG18/'SA data'!AG14-1)*100</f>
        <v>20.988538681948409</v>
      </c>
      <c r="AG15" s="6"/>
      <c r="AH15" s="6"/>
      <c r="AI15" s="6"/>
      <c r="AJ15" s="6"/>
      <c r="AK15" s="6"/>
      <c r="AL15" s="6"/>
      <c r="AM15" s="6"/>
      <c r="AN15" s="6"/>
      <c r="AO15" s="6"/>
      <c r="AP15" s="7">
        <f>'SA data'!AR18</f>
        <v>3.333333333333333</v>
      </c>
      <c r="AQ15" s="4">
        <v>16</v>
      </c>
      <c r="AR15" s="1">
        <v>34759</v>
      </c>
      <c r="AS15" s="7"/>
      <c r="AT15" s="7"/>
    </row>
    <row r="16" spans="1:46" outlineLevel="1">
      <c r="A16" s="11">
        <f>('SA data'!A19/'SA data'!A15-1)*100</f>
        <v>12.078729802978749</v>
      </c>
      <c r="B16" s="11">
        <f>('SA data'!B19/'SA data'!B15-1)*100</f>
        <v>13.132597459462048</v>
      </c>
      <c r="C16" s="11">
        <f>('SA data'!C19/'SA data'!C15-1)*100</f>
        <v>14.650769890379323</v>
      </c>
      <c r="D16" s="11">
        <f>('SA data'!D19/'SA data'!D15-1)*100</f>
        <v>44.869987563579002</v>
      </c>
      <c r="E16" s="11">
        <f>('SA data'!E19/'SA data'!E15-1)*100</f>
        <v>15.391072814657903</v>
      </c>
      <c r="F16" s="11">
        <f>('SA data'!F19/'SA data'!F15-1)*100</f>
        <v>28.830488824695166</v>
      </c>
      <c r="G16" s="11">
        <f>('SA data'!G19/'SA data'!G15-1)*100</f>
        <v>7.6413419608852173</v>
      </c>
      <c r="H16" s="11">
        <f>('SA data'!H19/'SA data'!H15-1)*100</f>
        <v>10.006518763197757</v>
      </c>
      <c r="I16" s="11">
        <f>('SA data'!I19/'SA data'!I15-1)*100</f>
        <v>4.3668620926127666</v>
      </c>
      <c r="J16" s="11">
        <f>('SA data'!J19/'SA data'!J15-1)*100</f>
        <v>7.0018337239744044</v>
      </c>
      <c r="K16" s="11">
        <f>('SA data'!K19/'SA data'!K15-1)*100</f>
        <v>0.90640275406879134</v>
      </c>
      <c r="L16" s="11">
        <f>('SA data'!L19/'SA data'!L15-1)*100</f>
        <v>-9.8441803449797245</v>
      </c>
      <c r="M16" s="11">
        <f>('SA data'!M19/'SA data'!M15-1)*100</f>
        <v>4.8806768680541568</v>
      </c>
      <c r="N16" s="11">
        <f>('SA data'!N19/'SA data'!N15-1)*100</f>
        <v>6.9332954820302328</v>
      </c>
      <c r="O16" s="11">
        <f>('SA data'!O19/'SA data'!O15-1)*100</f>
        <v>15.000797202899019</v>
      </c>
      <c r="P16" s="11">
        <f>('SA data'!P19/'SA data'!P15-1)*100</f>
        <v>4.1436613752670493</v>
      </c>
      <c r="Q16" s="11">
        <f>('SA data'!Q19/'SA data'!Q15-1)*100</f>
        <v>-1.8787018235013164</v>
      </c>
      <c r="R16" s="11">
        <f>('SA data'!S19/'SA data'!S15-1)*100</f>
        <v>3.6497324700412781</v>
      </c>
      <c r="S16" s="11">
        <f>('SA data'!T19/'SA data'!T15-1)*100</f>
        <v>2.7287978614038533</v>
      </c>
      <c r="T16" s="11">
        <f>('SA data'!U19/'SA data'!U15-1)*100</f>
        <v>11.117512519380535</v>
      </c>
      <c r="U16" s="11">
        <f>('SA data'!V19/'SA data'!V15-1)*100</f>
        <v>1.7467248908296984</v>
      </c>
      <c r="V16" s="11">
        <f>('SA data'!W19/'SA data'!W15-1)*100</f>
        <v>2.8624133417094466</v>
      </c>
      <c r="W16" s="11">
        <f>('SA data'!X19/'SA data'!X15-1)*100</f>
        <v>0.61336534246454466</v>
      </c>
      <c r="X16" s="7">
        <f>'SA data'!Y19</f>
        <v>5.4733333333333336</v>
      </c>
      <c r="Y16" s="11">
        <f>('SA data'!Z19/'SA data'!Z15-1)*100</f>
        <v>-1.0058855041870096</v>
      </c>
      <c r="Z16" s="11">
        <f>('SA data'!AA19/'SA data'!AA15-1)*100</f>
        <v>9.1723683180164208</v>
      </c>
      <c r="AA16" s="11">
        <f>('SA data'!AB19/'SA data'!AB15-1)*100</f>
        <v>3.3833112628178341</v>
      </c>
      <c r="AB16" s="11">
        <f>('SA data'!AC19/'SA data'!AC15-1)*100</f>
        <v>3.0031630948573085</v>
      </c>
      <c r="AC16" s="11">
        <f>('SA data'!AD19/'SA data'!AD15-1)*100</f>
        <v>2.2021147409886588</v>
      </c>
      <c r="AD16" s="7">
        <f>'SA data'!AE19</f>
        <v>6.02</v>
      </c>
      <c r="AE16" s="11">
        <f>('SA data'!AF19/'SA data'!AF15-1)*100</f>
        <v>11.408019495297683</v>
      </c>
      <c r="AF16" s="11">
        <f>('SA data'!AG19/'SA data'!AG15-1)*100</f>
        <v>12.236024844720482</v>
      </c>
      <c r="AG16" s="6"/>
      <c r="AH16" s="6"/>
      <c r="AI16" s="6"/>
      <c r="AJ16" s="6"/>
      <c r="AK16" s="6"/>
      <c r="AL16" s="6"/>
      <c r="AM16" s="6"/>
      <c r="AN16" s="6"/>
      <c r="AO16" s="6"/>
      <c r="AP16" s="7">
        <f>'SA data'!AR19</f>
        <v>3.1766666666666667</v>
      </c>
      <c r="AQ16" s="4">
        <v>17</v>
      </c>
      <c r="AR16" s="1">
        <v>34851</v>
      </c>
      <c r="AS16" s="7"/>
      <c r="AT16" s="7"/>
    </row>
    <row r="17" spans="1:46" outlineLevel="1">
      <c r="A17" s="11">
        <f>('SA data'!A20/'SA data'!A16-1)*100</f>
        <v>8.1708901686061264</v>
      </c>
      <c r="B17" s="11">
        <f>('SA data'!B20/'SA data'!B16-1)*100</f>
        <v>9.1435608420117767</v>
      </c>
      <c r="C17" s="11">
        <f>('SA data'!C20/'SA data'!C16-1)*100</f>
        <v>11.8111425081592</v>
      </c>
      <c r="D17" s="11">
        <f>('SA data'!D20/'SA data'!D16-1)*100</f>
        <v>-12.709117722506969</v>
      </c>
      <c r="E17" s="11">
        <f>('SA data'!E20/'SA data'!E16-1)*100</f>
        <v>22.353076501196469</v>
      </c>
      <c r="F17" s="11">
        <f>('SA data'!F20/'SA data'!F16-1)*100</f>
        <v>25.903748731575547</v>
      </c>
      <c r="G17" s="11">
        <f>('SA data'!G20/'SA data'!G16-1)*100</f>
        <v>4.9593038767337116</v>
      </c>
      <c r="H17" s="11">
        <f>('SA data'!H20/'SA data'!H16-1)*100</f>
        <v>9.6400330994696368</v>
      </c>
      <c r="I17" s="11">
        <f>('SA data'!I20/'SA data'!I16-1)*100</f>
        <v>3.7541111366634405</v>
      </c>
      <c r="J17" s="11">
        <f>('SA data'!J20/'SA data'!J16-1)*100</f>
        <v>12.894818568373356</v>
      </c>
      <c r="K17" s="11">
        <f>('SA data'!K20/'SA data'!K16-1)*100</f>
        <v>-1.2143037444053095</v>
      </c>
      <c r="L17" s="11">
        <f>('SA data'!L20/'SA data'!L16-1)*100</f>
        <v>-9.3455978091209868</v>
      </c>
      <c r="M17" s="11">
        <f>('SA data'!M20/'SA data'!M16-1)*100</f>
        <v>2.1389050841253532</v>
      </c>
      <c r="N17" s="11">
        <f>('SA data'!N20/'SA data'!N16-1)*100</f>
        <v>5.2219121925272782</v>
      </c>
      <c r="O17" s="11">
        <f>('SA data'!O20/'SA data'!O16-1)*100</f>
        <v>18.214059773957825</v>
      </c>
      <c r="P17" s="11">
        <f>('SA data'!P20/'SA data'!P16-1)*100</f>
        <v>0.75973928955916925</v>
      </c>
      <c r="Q17" s="11">
        <f>('SA data'!Q20/'SA data'!Q16-1)*100</f>
        <v>-8.0711664208494955</v>
      </c>
      <c r="R17" s="11">
        <f>('SA data'!S20/'SA data'!S16-1)*100</f>
        <v>3.4740966890884906</v>
      </c>
      <c r="S17" s="11">
        <f>('SA data'!T20/'SA data'!T16-1)*100</f>
        <v>2.5726370320781511</v>
      </c>
      <c r="T17" s="11">
        <f>('SA data'!U20/'SA data'!U16-1)*100</f>
        <v>10.527732663692134</v>
      </c>
      <c r="U17" s="11">
        <f>('SA data'!V20/'SA data'!V16-1)*100</f>
        <v>1.7543859649122862</v>
      </c>
      <c r="V17" s="11">
        <f>('SA data'!W20/'SA data'!W16-1)*100</f>
        <v>-0.79620633739989621</v>
      </c>
      <c r="W17" s="11">
        <f>('SA data'!X20/'SA data'!X16-1)*100</f>
        <v>-0.56419696265166408</v>
      </c>
      <c r="X17" s="7">
        <f>'SA data'!Y20</f>
        <v>5.63</v>
      </c>
      <c r="Y17" s="11">
        <f>('SA data'!Z20/'SA data'!Z16-1)*100</f>
        <v>1.3106276490957525</v>
      </c>
      <c r="Z17" s="11">
        <f>('SA data'!AA20/'SA data'!AA16-1)*100</f>
        <v>7.8741681252109785</v>
      </c>
      <c r="AA17" s="11">
        <f>('SA data'!AB20/'SA data'!AB16-1)*100</f>
        <v>3.2336767857954696</v>
      </c>
      <c r="AB17" s="11">
        <f>('SA data'!AC20/'SA data'!AC16-1)*100</f>
        <v>2.2746032120368964</v>
      </c>
      <c r="AC17" s="11">
        <f>('SA data'!AD20/'SA data'!AD16-1)*100</f>
        <v>2.1191994462689268</v>
      </c>
      <c r="AD17" s="7">
        <f>'SA data'!AE20</f>
        <v>5.8</v>
      </c>
      <c r="AE17" s="11">
        <f>('SA data'!AF20/'SA data'!AF16-1)*100</f>
        <v>4.7897122070398979</v>
      </c>
      <c r="AF17" s="11">
        <f>('SA data'!AG20/'SA data'!AG16-1)*100</f>
        <v>-3.3969010727056048</v>
      </c>
      <c r="AG17" s="6"/>
      <c r="AH17" s="6"/>
      <c r="AI17" s="6"/>
      <c r="AJ17" s="6"/>
      <c r="AK17" s="6"/>
      <c r="AL17" s="6"/>
      <c r="AM17" s="6"/>
      <c r="AN17" s="6"/>
      <c r="AO17" s="6"/>
      <c r="AP17" s="7">
        <f>'SA data'!AR20</f>
        <v>3.1700000000000008</v>
      </c>
      <c r="AQ17" s="4">
        <v>18</v>
      </c>
      <c r="AR17" s="1">
        <v>34943</v>
      </c>
      <c r="AS17" s="7"/>
      <c r="AT17" s="7"/>
    </row>
    <row r="18" spans="1:46" outlineLevel="1">
      <c r="A18" s="11">
        <f>('SA data'!A21/'SA data'!A17-1)*100</f>
        <v>8.8412904687100493</v>
      </c>
      <c r="B18" s="11">
        <f>('SA data'!B21/'SA data'!B17-1)*100</f>
        <v>10.40413658066881</v>
      </c>
      <c r="C18" s="11">
        <f>('SA data'!C21/'SA data'!C17-1)*100</f>
        <v>2.7796454834081441</v>
      </c>
      <c r="D18" s="11">
        <f>('SA data'!D21/'SA data'!D17-1)*100</f>
        <v>27.725660954589571</v>
      </c>
      <c r="E18" s="11">
        <f>('SA data'!E21/'SA data'!E17-1)*100</f>
        <v>19.190828616012045</v>
      </c>
      <c r="F18" s="11">
        <f>('SA data'!F21/'SA data'!F17-1)*100</f>
        <v>17.75848803647402</v>
      </c>
      <c r="G18" s="11">
        <f>('SA data'!G21/'SA data'!G17-1)*100</f>
        <v>2.9722148295572071</v>
      </c>
      <c r="H18" s="11">
        <f>('SA data'!H21/'SA data'!H17-1)*100</f>
        <v>7.7957699168310413</v>
      </c>
      <c r="I18" s="11">
        <f>('SA data'!I21/'SA data'!I17-1)*100</f>
        <v>3.4323198996188076</v>
      </c>
      <c r="J18" s="11">
        <f>('SA data'!J21/'SA data'!J17-1)*100</f>
        <v>21.865891410079421</v>
      </c>
      <c r="K18" s="11">
        <f>('SA data'!K21/'SA data'!K17-1)*100</f>
        <v>-2.4825462309159718</v>
      </c>
      <c r="L18" s="11">
        <f>('SA data'!L21/'SA data'!L17-1)*100</f>
        <v>-7.4545370060923322</v>
      </c>
      <c r="M18" s="11">
        <f>('SA data'!M21/'SA data'!M17-1)*100</f>
        <v>-0.58846153240564858</v>
      </c>
      <c r="N18" s="11">
        <f>('SA data'!N21/'SA data'!N17-1)*100</f>
        <v>7.046156039338447</v>
      </c>
      <c r="O18" s="11">
        <f>('SA data'!O21/'SA data'!O17-1)*100</f>
        <v>22.285575866896945</v>
      </c>
      <c r="P18" s="11">
        <f>('SA data'!P21/'SA data'!P17-1)*100</f>
        <v>1.8496115561588589</v>
      </c>
      <c r="Q18" s="11">
        <f>('SA data'!Q21/'SA data'!Q17-1)*100</f>
        <v>-24.90887721360162</v>
      </c>
      <c r="R18" s="11">
        <f>('SA data'!S21/'SA data'!S17-1)*100</f>
        <v>3.2777341421193373</v>
      </c>
      <c r="S18" s="11">
        <f>('SA data'!T21/'SA data'!T17-1)*100</f>
        <v>2.5475985385208899</v>
      </c>
      <c r="T18" s="11">
        <f>('SA data'!U21/'SA data'!U17-1)*100</f>
        <v>8.8389182715919787</v>
      </c>
      <c r="U18" s="11">
        <f>('SA data'!V21/'SA data'!V17-1)*100</f>
        <v>0</v>
      </c>
      <c r="V18" s="11">
        <f>('SA data'!W21/'SA data'!W17-1)*100</f>
        <v>0.13405320250086117</v>
      </c>
      <c r="W18" s="11">
        <f>('SA data'!X21/'SA data'!X17-1)*100</f>
        <v>-0.43763164378024522</v>
      </c>
      <c r="X18" s="7">
        <f>'SA data'!Y21</f>
        <v>6.2766666666666664</v>
      </c>
      <c r="Y18" s="11">
        <f>('SA data'!Z21/'SA data'!Z17-1)*100</f>
        <v>1.3004416352565773</v>
      </c>
      <c r="Z18" s="11">
        <f>('SA data'!AA21/'SA data'!AA17-1)*100</f>
        <v>6.4648428519341161</v>
      </c>
      <c r="AA18" s="11">
        <f>('SA data'!AB21/'SA data'!AB17-1)*100</f>
        <v>2.8972481810906947</v>
      </c>
      <c r="AB18" s="11">
        <f>('SA data'!AC21/'SA data'!AC17-1)*100</f>
        <v>1.1705979540900691</v>
      </c>
      <c r="AC18" s="11">
        <f>('SA data'!AD21/'SA data'!AD17-1)*100</f>
        <v>2.112882428789109</v>
      </c>
      <c r="AD18" s="7">
        <f>'SA data'!AE21</f>
        <v>5.72</v>
      </c>
      <c r="AE18" s="11">
        <f>('SA data'!AF21/'SA data'!AF17-1)*100</f>
        <v>5.2834288852342759</v>
      </c>
      <c r="AF18" s="11">
        <f>('SA data'!AG21/'SA data'!AG17-1)*100</f>
        <v>2.1739130434782705</v>
      </c>
      <c r="AG18" s="6"/>
      <c r="AH18" s="6"/>
      <c r="AI18" s="6"/>
      <c r="AJ18" s="6"/>
      <c r="AK18" s="6"/>
      <c r="AL18" s="6"/>
      <c r="AM18" s="6"/>
      <c r="AN18" s="6"/>
      <c r="AO18" s="6"/>
      <c r="AP18" s="7">
        <f>'SA data'!AR21</f>
        <v>2.8533333333333344</v>
      </c>
      <c r="AQ18" s="4">
        <v>19</v>
      </c>
      <c r="AR18" s="1">
        <v>35034</v>
      </c>
      <c r="AS18" s="7"/>
      <c r="AT18" s="7"/>
    </row>
    <row r="19" spans="1:46" outlineLevel="1">
      <c r="A19" s="11">
        <f>('SA data'!A22/'SA data'!A18-1)*100</f>
        <v>11.463102270619018</v>
      </c>
      <c r="B19" s="11">
        <f>('SA data'!B22/'SA data'!B18-1)*100</f>
        <v>4.5241023998608076</v>
      </c>
      <c r="C19" s="11">
        <f>('SA data'!C22/'SA data'!C18-1)*100</f>
        <v>16.40735620360725</v>
      </c>
      <c r="D19" s="11">
        <f>('SA data'!D22/'SA data'!D18-1)*100</f>
        <v>2.4694996012258441</v>
      </c>
      <c r="E19" s="11">
        <f>('SA data'!E22/'SA data'!E18-1)*100</f>
        <v>18.285790373420685</v>
      </c>
      <c r="F19" s="11">
        <f>('SA data'!F22/'SA data'!F18-1)*100</f>
        <v>15.416324283872118</v>
      </c>
      <c r="G19" s="11">
        <f>('SA data'!G22/'SA data'!G18-1)*100</f>
        <v>5.2213780331864745</v>
      </c>
      <c r="H19" s="11">
        <f>('SA data'!H22/'SA data'!H18-1)*100</f>
        <v>13.455345257657259</v>
      </c>
      <c r="I19" s="11">
        <f>('SA data'!I22/'SA data'!I18-1)*100</f>
        <v>7.0921432080429669</v>
      </c>
      <c r="J19" s="11">
        <f>('SA data'!J22/'SA data'!J18-1)*100</f>
        <v>19.453270313473901</v>
      </c>
      <c r="K19" s="11">
        <f>('SA data'!K22/'SA data'!K18-1)*100</f>
        <v>6.2423251304227101</v>
      </c>
      <c r="L19" s="11">
        <f>('SA data'!L22/'SA data'!L18-1)*100</f>
        <v>-5.8819750191939075</v>
      </c>
      <c r="M19" s="11">
        <f>('SA data'!M22/'SA data'!M18-1)*100</f>
        <v>2.7241195508519889</v>
      </c>
      <c r="N19" s="11">
        <f>('SA data'!N22/'SA data'!N18-1)*100</f>
        <v>9.253517000284738</v>
      </c>
      <c r="O19" s="11">
        <f>('SA data'!O22/'SA data'!O18-1)*100</f>
        <v>16.931599945427365</v>
      </c>
      <c r="P19" s="11">
        <f>('SA data'!P22/'SA data'!P18-1)*100</f>
        <v>6.4575323058994938</v>
      </c>
      <c r="Q19" s="11">
        <f>('SA data'!Q22/'SA data'!Q18-1)*100</f>
        <v>-19.21405205418688</v>
      </c>
      <c r="R19" s="11">
        <f>('SA data'!S22/'SA data'!S18-1)*100</f>
        <v>3.325221343633511</v>
      </c>
      <c r="S19" s="11">
        <f>('SA data'!T22/'SA data'!T18-1)*100</f>
        <v>2.7951172652108225</v>
      </c>
      <c r="T19" s="11">
        <f>('SA data'!U22/'SA data'!U18-1)*100</f>
        <v>7.3083470648491966</v>
      </c>
      <c r="U19" s="11">
        <f>('SA data'!V22/'SA data'!V18-1)*100</f>
        <v>-0.71839080459772386</v>
      </c>
      <c r="V19" s="11">
        <f>('SA data'!W22/'SA data'!W18-1)*100</f>
        <v>0.24555334348399516</v>
      </c>
      <c r="W19" s="11">
        <f>('SA data'!X22/'SA data'!X18-1)*100</f>
        <v>0.5187117127117169</v>
      </c>
      <c r="X19" s="7">
        <f>'SA data'!Y22</f>
        <v>6.8833333333333329</v>
      </c>
      <c r="Y19" s="11">
        <f>('SA data'!Z22/'SA data'!Z18-1)*100</f>
        <v>2.8941082021929354</v>
      </c>
      <c r="Z19" s="11">
        <f>('SA data'!AA22/'SA data'!AA18-1)*100</f>
        <v>6.7186712450288955</v>
      </c>
      <c r="AA19" s="11">
        <f>('SA data'!AB22/'SA data'!AB18-1)*100</f>
        <v>3.1626046738161273</v>
      </c>
      <c r="AB19" s="11">
        <f>('SA data'!AC22/'SA data'!AC18-1)*100</f>
        <v>-9.1585707992292154E-2</v>
      </c>
      <c r="AC19" s="11">
        <f>('SA data'!AD22/'SA data'!AD18-1)*100</f>
        <v>1.9794187097338378</v>
      </c>
      <c r="AD19" s="7">
        <f>'SA data'!AE22</f>
        <v>5.37</v>
      </c>
      <c r="AE19" s="11">
        <f>('SA data'!AF22/'SA data'!AF18-1)*100</f>
        <v>6.7526137915736584</v>
      </c>
      <c r="AF19" s="11">
        <f>('SA data'!AG22/'SA data'!AG18-1)*100</f>
        <v>9.8875074008288877</v>
      </c>
      <c r="AG19" s="6"/>
      <c r="AH19" s="6"/>
      <c r="AI19" s="6"/>
      <c r="AJ19" s="6"/>
      <c r="AK19" s="6"/>
      <c r="AL19" s="6"/>
      <c r="AM19" s="6"/>
      <c r="AN19" s="6"/>
      <c r="AO19" s="6"/>
      <c r="AP19" s="7">
        <f>'SA data'!AR22</f>
        <v>2.6866666666666674</v>
      </c>
      <c r="AQ19" s="4">
        <v>20</v>
      </c>
      <c r="AR19" s="1">
        <v>35125</v>
      </c>
      <c r="AS19" s="7"/>
      <c r="AT19" s="7"/>
    </row>
    <row r="20" spans="1:46" outlineLevel="1">
      <c r="A20" s="11">
        <f>('SA data'!A23/'SA data'!A19-1)*100</f>
        <v>8.4247153210465839</v>
      </c>
      <c r="B20" s="11">
        <f>('SA data'!B23/'SA data'!B19-1)*100</f>
        <v>4.8311520878400405</v>
      </c>
      <c r="C20" s="11">
        <f>('SA data'!C23/'SA data'!C19-1)*100</f>
        <v>-8.088048008474491</v>
      </c>
      <c r="D20" s="11">
        <f>('SA data'!D23/'SA data'!D19-1)*100</f>
        <v>-1.3021051483690926</v>
      </c>
      <c r="E20" s="11">
        <f>('SA data'!E23/'SA data'!E19-1)*100</f>
        <v>15.980543252610824</v>
      </c>
      <c r="F20" s="11">
        <f>('SA data'!F23/'SA data'!F19-1)*100</f>
        <v>3.9585614166562255</v>
      </c>
      <c r="G20" s="11">
        <f>('SA data'!G23/'SA data'!G19-1)*100</f>
        <v>-0.19906091905929069</v>
      </c>
      <c r="H20" s="11">
        <f>('SA data'!H23/'SA data'!H19-1)*100</f>
        <v>7.5422010355316704</v>
      </c>
      <c r="I20" s="11">
        <f>('SA data'!I23/'SA data'!I19-1)*100</f>
        <v>10.245633843236623</v>
      </c>
      <c r="J20" s="11">
        <f>('SA data'!J23/'SA data'!J19-1)*100</f>
        <v>15.619360526849446</v>
      </c>
      <c r="K20" s="11">
        <f>('SA data'!K23/'SA data'!K19-1)*100</f>
        <v>10.973281463501916</v>
      </c>
      <c r="L20" s="11">
        <f>('SA data'!L23/'SA data'!L19-1)*100</f>
        <v>-3.8637346898420577</v>
      </c>
      <c r="M20" s="11">
        <f>('SA data'!M23/'SA data'!M19-1)*100</f>
        <v>5.1489433464861678</v>
      </c>
      <c r="N20" s="11">
        <f>('SA data'!N23/'SA data'!N19-1)*100</f>
        <v>10.114054159465159</v>
      </c>
      <c r="O20" s="11">
        <f>('SA data'!O23/'SA data'!O19-1)*100</f>
        <v>11.874208462758219</v>
      </c>
      <c r="P20" s="11">
        <f>('SA data'!P23/'SA data'!P19-1)*100</f>
        <v>9.4419649417388776</v>
      </c>
      <c r="Q20" s="11">
        <f>('SA data'!Q23/'SA data'!Q19-1)*100</f>
        <v>-12.669802226826476</v>
      </c>
      <c r="R20" s="11">
        <f>('SA data'!S23/'SA data'!S19-1)*100</f>
        <v>3.6408229574490303</v>
      </c>
      <c r="S20" s="11">
        <f>('SA data'!T23/'SA data'!T19-1)*100</f>
        <v>2.9094779353670219</v>
      </c>
      <c r="T20" s="11">
        <f>('SA data'!U23/'SA data'!U19-1)*100</f>
        <v>9.1235260636223678</v>
      </c>
      <c r="U20" s="11">
        <f>('SA data'!V23/'SA data'!V19-1)*100</f>
        <v>-2.5751072961373578</v>
      </c>
      <c r="V20" s="11">
        <f>('SA data'!W23/'SA data'!W19-1)*100</f>
        <v>0.32314578272494288</v>
      </c>
      <c r="W20" s="11">
        <f>('SA data'!X23/'SA data'!X19-1)*100</f>
        <v>0.55666055388783331</v>
      </c>
      <c r="X20" s="7">
        <f>'SA data'!Y23</f>
        <v>6.8166666666666664</v>
      </c>
      <c r="Y20" s="11">
        <f>('SA data'!Z23/'SA data'!Z19-1)*100</f>
        <v>6.5840511190692119</v>
      </c>
      <c r="Z20" s="11">
        <f>('SA data'!AA23/'SA data'!AA19-1)*100</f>
        <v>6.7183471748326395</v>
      </c>
      <c r="AA20" s="11">
        <f>('SA data'!AB23/'SA data'!AB19-1)*100</f>
        <v>3.6737762728734857</v>
      </c>
      <c r="AB20" s="11">
        <f>('SA data'!AC23/'SA data'!AC19-1)*100</f>
        <v>-1.1915441768454049</v>
      </c>
      <c r="AC20" s="11">
        <f>('SA data'!AD23/'SA data'!AD19-1)*100</f>
        <v>1.8590700302841601</v>
      </c>
      <c r="AD20" s="7">
        <f>'SA data'!AE23</f>
        <v>5.24</v>
      </c>
      <c r="AE20" s="11">
        <f>('SA data'!AF23/'SA data'!AF19-1)*100</f>
        <v>7.155288273727245</v>
      </c>
      <c r="AF20" s="11">
        <f>('SA data'!AG23/'SA data'!AG19-1)*100</f>
        <v>7.9136690647481966</v>
      </c>
      <c r="AG20" s="6"/>
      <c r="AH20" s="6"/>
      <c r="AI20" s="6"/>
      <c r="AJ20" s="6"/>
      <c r="AK20" s="6"/>
      <c r="AL20" s="6"/>
      <c r="AM20" s="6"/>
      <c r="AN20" s="6"/>
      <c r="AO20" s="6"/>
      <c r="AP20" s="7">
        <f>'SA data'!AR23</f>
        <v>3.0333333333333332</v>
      </c>
      <c r="AQ20" s="4">
        <v>21</v>
      </c>
      <c r="AR20" s="1">
        <v>35217</v>
      </c>
      <c r="AS20" s="7"/>
      <c r="AT20" s="7"/>
    </row>
    <row r="21" spans="1:46" outlineLevel="1">
      <c r="A21" s="11">
        <f>('SA data'!A24/'SA data'!A20-1)*100</f>
        <v>10.143204233014401</v>
      </c>
      <c r="B21" s="11">
        <f>('SA data'!B24/'SA data'!B20-1)*100</f>
        <v>8.2906771340284902</v>
      </c>
      <c r="C21" s="11">
        <f>('SA data'!C24/'SA data'!C20-1)*100</f>
        <v>5.729253214460317</v>
      </c>
      <c r="D21" s="11">
        <f>('SA data'!D24/'SA data'!D20-1)*100</f>
        <v>39.588557862585972</v>
      </c>
      <c r="E21" s="11">
        <f>('SA data'!E24/'SA data'!E20-1)*100</f>
        <v>3.3287034960018502</v>
      </c>
      <c r="F21" s="11">
        <f>('SA data'!F24/'SA data'!F20-1)*100</f>
        <v>-1.6924961960525953</v>
      </c>
      <c r="G21" s="11">
        <f>('SA data'!G24/'SA data'!G20-1)*100</f>
        <v>-0.20433026953055045</v>
      </c>
      <c r="H21" s="11">
        <f>('SA data'!H24/'SA data'!H20-1)*100</f>
        <v>9.036594642556306</v>
      </c>
      <c r="I21" s="11">
        <f>('SA data'!I24/'SA data'!I20-1)*100</f>
        <v>13.393446662833641</v>
      </c>
      <c r="J21" s="11">
        <f>('SA data'!J24/'SA data'!J20-1)*100</f>
        <v>6.9638130494513728</v>
      </c>
      <c r="K21" s="11">
        <f>('SA data'!K24/'SA data'!K20-1)*100</f>
        <v>16.674515436938321</v>
      </c>
      <c r="L21" s="11">
        <f>('SA data'!L24/'SA data'!L20-1)*100</f>
        <v>-2.4362379384915145</v>
      </c>
      <c r="M21" s="11">
        <f>('SA data'!M24/'SA data'!M20-1)*100</f>
        <v>7.3463729631835006</v>
      </c>
      <c r="N21" s="11">
        <f>('SA data'!N24/'SA data'!N20-1)*100</f>
        <v>11.154245640500005</v>
      </c>
      <c r="O21" s="11">
        <f>('SA data'!O24/'SA data'!O20-1)*100</f>
        <v>7.1801637420196185</v>
      </c>
      <c r="P21" s="11">
        <f>('SA data'!P24/'SA data'!P20-1)*100</f>
        <v>12.755588617764602</v>
      </c>
      <c r="Q21" s="11">
        <f>('SA data'!Q24/'SA data'!Q20-1)*100</f>
        <v>-7.0877737866644637</v>
      </c>
      <c r="R21" s="11">
        <f>('SA data'!S24/'SA data'!S20-1)*100</f>
        <v>3.651604223771665</v>
      </c>
      <c r="S21" s="11">
        <f>('SA data'!T24/'SA data'!T20-1)*100</f>
        <v>3.2892588703034686</v>
      </c>
      <c r="T21" s="11">
        <f>('SA data'!U24/'SA data'!U20-1)*100</f>
        <v>6.2827790388316096</v>
      </c>
      <c r="U21" s="11">
        <f>('SA data'!V24/'SA data'!V20-1)*100</f>
        <v>-2.1551724137931272</v>
      </c>
      <c r="V21" s="11">
        <f>('SA data'!W24/'SA data'!W20-1)*100</f>
        <v>2.7758142453751189</v>
      </c>
      <c r="W21" s="11">
        <f>('SA data'!X24/'SA data'!X20-1)*100</f>
        <v>0.12464301886225826</v>
      </c>
      <c r="X21" s="7">
        <f>'SA data'!Y24</f>
        <v>6.9066666666666663</v>
      </c>
      <c r="Y21" s="11">
        <f>('SA data'!Z24/'SA data'!Z20-1)*100</f>
        <v>4.5745161455394534</v>
      </c>
      <c r="Z21" s="11">
        <f>('SA data'!AA24/'SA data'!AA20-1)*100</f>
        <v>8.2094007252051515</v>
      </c>
      <c r="AA21" s="11">
        <f>('SA data'!AB24/'SA data'!AB20-1)*100</f>
        <v>3.7775102595284382</v>
      </c>
      <c r="AB21" s="11">
        <f>('SA data'!AC24/'SA data'!AC20-1)*100</f>
        <v>-1.684441113737245</v>
      </c>
      <c r="AC21" s="11">
        <f>('SA data'!AD24/'SA data'!AD20-1)*100</f>
        <v>1.8387124686337408</v>
      </c>
      <c r="AD21" s="7">
        <f>'SA data'!AE24</f>
        <v>5.31</v>
      </c>
      <c r="AE21" s="11">
        <f>('SA data'!AF24/'SA data'!AF20-1)*100</f>
        <v>7.839180551231606</v>
      </c>
      <c r="AF21" s="11">
        <f>('SA data'!AG24/'SA data'!AG20-1)*100</f>
        <v>28.685996298581106</v>
      </c>
      <c r="AG21" s="6"/>
      <c r="AH21" s="6"/>
      <c r="AI21" s="6"/>
      <c r="AJ21" s="6"/>
      <c r="AK21" s="6"/>
      <c r="AL21" s="6"/>
      <c r="AM21" s="6"/>
      <c r="AN21" s="6"/>
      <c r="AO21" s="6"/>
      <c r="AP21" s="7">
        <f>'SA data'!AR24</f>
        <v>3.2333333333333343</v>
      </c>
      <c r="AQ21" s="4">
        <v>22</v>
      </c>
      <c r="AR21" s="1">
        <v>35309</v>
      </c>
      <c r="AS21" s="7"/>
      <c r="AT21" s="7"/>
    </row>
    <row r="22" spans="1:46" outlineLevel="1">
      <c r="A22" s="11">
        <f>('SA data'!A25/'SA data'!A21-1)*100</f>
        <v>10.074276432717767</v>
      </c>
      <c r="B22" s="11">
        <f>('SA data'!B25/'SA data'!B21-1)*100</f>
        <v>9.407295713017394</v>
      </c>
      <c r="C22" s="11">
        <f>('SA data'!C25/'SA data'!C21-1)*100</f>
        <v>-8.554329859646149</v>
      </c>
      <c r="D22" s="11">
        <f>('SA data'!D25/'SA data'!D21-1)*100</f>
        <v>1.4563787725413224</v>
      </c>
      <c r="E22" s="11">
        <f>('SA data'!E25/'SA data'!E21-1)*100</f>
        <v>1.952336240002972</v>
      </c>
      <c r="F22" s="11">
        <f>('SA data'!F25/'SA data'!F21-1)*100</f>
        <v>3.8690287884343144</v>
      </c>
      <c r="G22" s="11">
        <f>('SA data'!G25/'SA data'!G21-1)*100</f>
        <v>2.0444694119402751</v>
      </c>
      <c r="H22" s="11">
        <f>('SA data'!H25/'SA data'!H21-1)*100</f>
        <v>12.069031298216126</v>
      </c>
      <c r="I22" s="11">
        <f>('SA data'!I25/'SA data'!I21-1)*100</f>
        <v>18.254220075983383</v>
      </c>
      <c r="J22" s="11">
        <f>('SA data'!J25/'SA data'!J21-1)*100</f>
        <v>-2.9378387547406182</v>
      </c>
      <c r="K22" s="11">
        <f>('SA data'!K25/'SA data'!K21-1)*100</f>
        <v>25.009709892498599</v>
      </c>
      <c r="L22" s="11">
        <f>('SA data'!L25/'SA data'!L21-1)*100</f>
        <v>0.41773561852871399</v>
      </c>
      <c r="M22" s="11">
        <f>('SA data'!M25/'SA data'!M21-1)*100</f>
        <v>10.339312024466762</v>
      </c>
      <c r="N22" s="11">
        <f>('SA data'!N25/'SA data'!N21-1)*100</f>
        <v>9.4425639623035842</v>
      </c>
      <c r="O22" s="11">
        <f>('SA data'!O25/'SA data'!O21-1)*100</f>
        <v>2.7974517706379931</v>
      </c>
      <c r="P22" s="11">
        <f>('SA data'!P25/'SA data'!P21-1)*100</f>
        <v>12.163162056666387</v>
      </c>
      <c r="Q22" s="11">
        <f>('SA data'!Q25/'SA data'!Q21-1)*100</f>
        <v>14.411582648446863</v>
      </c>
      <c r="R22" s="11">
        <f>('SA data'!S25/'SA data'!S21-1)*100</f>
        <v>3.4681893135120045</v>
      </c>
      <c r="S22" s="11">
        <f>('SA data'!T25/'SA data'!T21-1)*100</f>
        <v>3.2662118679227081</v>
      </c>
      <c r="T22" s="11">
        <f>('SA data'!U25/'SA data'!U21-1)*100</f>
        <v>4.9176548754959803</v>
      </c>
      <c r="U22" s="11">
        <f>('SA data'!V25/'SA data'!V21-1)*100</f>
        <v>-2.1551724137931272</v>
      </c>
      <c r="V22" s="11">
        <f>('SA data'!W25/'SA data'!W21-1)*100</f>
        <v>2.9614917100292404</v>
      </c>
      <c r="W22" s="11">
        <f>('SA data'!X25/'SA data'!X21-1)*100</f>
        <v>-1.1115005654076193</v>
      </c>
      <c r="X22" s="7">
        <f>'SA data'!Y25</f>
        <v>7.0666666666666673</v>
      </c>
      <c r="Y22" s="11">
        <f>('SA data'!Z25/'SA data'!Z21-1)*100</f>
        <v>4.6778094419594796</v>
      </c>
      <c r="Z22" s="11">
        <f>('SA data'!AA25/'SA data'!AA21-1)*100</f>
        <v>9.5748734599336629</v>
      </c>
      <c r="AA22" s="11">
        <f>('SA data'!AB25/'SA data'!AB21-1)*100</f>
        <v>4.1964681375754598</v>
      </c>
      <c r="AB22" s="11">
        <f>('SA data'!AC25/'SA data'!AC21-1)*100</f>
        <v>-2.2480889506601875</v>
      </c>
      <c r="AC22" s="11">
        <f>('SA data'!AD25/'SA data'!AD21-1)*100</f>
        <v>1.9070167886354072</v>
      </c>
      <c r="AD22" s="7">
        <f>'SA data'!AE25</f>
        <v>5.28</v>
      </c>
      <c r="AE22" s="11">
        <f>('SA data'!AF25/'SA data'!AF21-1)*100</f>
        <v>8.3000024792708516</v>
      </c>
      <c r="AF22" s="11">
        <f>('SA data'!AG25/'SA data'!AG21-1)*100</f>
        <v>39.361702127659548</v>
      </c>
      <c r="AG22" s="6"/>
      <c r="AH22" s="6"/>
      <c r="AI22" s="6"/>
      <c r="AJ22" s="6"/>
      <c r="AK22" s="6"/>
      <c r="AL22" s="6"/>
      <c r="AM22" s="6"/>
      <c r="AN22" s="6"/>
      <c r="AO22" s="6"/>
      <c r="AP22" s="7">
        <f>'SA data'!AR25</f>
        <v>3.1433333333333335</v>
      </c>
      <c r="AQ22" s="4">
        <v>23</v>
      </c>
      <c r="AR22" s="1">
        <v>35400</v>
      </c>
      <c r="AS22" s="7"/>
      <c r="AT22" s="7"/>
    </row>
    <row r="23" spans="1:46" outlineLevel="1">
      <c r="A23" s="11">
        <f>('SA data'!A26/'SA data'!A22-1)*100</f>
        <v>7.4268293916147421</v>
      </c>
      <c r="B23" s="11">
        <f>('SA data'!B26/'SA data'!B22-1)*100</f>
        <v>5.9670342353198791</v>
      </c>
      <c r="C23" s="11">
        <f>('SA data'!C26/'SA data'!C22-1)*100</f>
        <v>4.3314051107246065</v>
      </c>
      <c r="D23" s="11">
        <f>('SA data'!D26/'SA data'!D22-1)*100</f>
        <v>1.2660721966012423</v>
      </c>
      <c r="E23" s="11">
        <f>('SA data'!E26/'SA data'!E22-1)*100</f>
        <v>8.4185767318215596</v>
      </c>
      <c r="F23" s="11">
        <f>('SA data'!F26/'SA data'!F22-1)*100</f>
        <v>5.1599692825209376</v>
      </c>
      <c r="G23" s="11">
        <f>('SA data'!G26/'SA data'!G22-1)*100</f>
        <v>5.4082064256044893</v>
      </c>
      <c r="H23" s="11">
        <f>('SA data'!H26/'SA data'!H22-1)*100</f>
        <v>7.7193451043563677</v>
      </c>
      <c r="I23" s="11">
        <f>('SA data'!I26/'SA data'!I22-1)*100</f>
        <v>15.171363074245559</v>
      </c>
      <c r="J23" s="11">
        <f>('SA data'!J26/'SA data'!J22-1)*100</f>
        <v>-0.14274124560238466</v>
      </c>
      <c r="K23" s="11">
        <f>('SA data'!K26/'SA data'!K22-1)*100</f>
        <v>17.047466943151758</v>
      </c>
      <c r="L23" s="11">
        <f>('SA data'!L26/'SA data'!L22-1)*100</f>
        <v>-0.93962827747038347</v>
      </c>
      <c r="M23" s="11">
        <f>('SA data'!M26/'SA data'!M22-1)*100</f>
        <v>9.4005800624626943</v>
      </c>
      <c r="N23" s="11">
        <f>('SA data'!N26/'SA data'!N22-1)*100</f>
        <v>8.6563417930594078</v>
      </c>
      <c r="O23" s="11">
        <f>('SA data'!O26/'SA data'!O22-1)*100</f>
        <v>3.5169682845541006</v>
      </c>
      <c r="P23" s="11">
        <f>('SA data'!P26/'SA data'!P22-1)*100</f>
        <v>10.71198467582979</v>
      </c>
      <c r="Q23" s="11">
        <f>('SA data'!Q26/'SA data'!Q22-1)*100</f>
        <v>12.782310006763332</v>
      </c>
      <c r="R23" s="11">
        <f>('SA data'!S26/'SA data'!S22-1)*100</f>
        <v>3.2022977116160645</v>
      </c>
      <c r="S23" s="11">
        <f>('SA data'!T26/'SA data'!T22-1)*100</f>
        <v>3.1079386492657068</v>
      </c>
      <c r="T23" s="11">
        <f>('SA data'!U26/'SA data'!U22-1)*100</f>
        <v>3.8814786155366487</v>
      </c>
      <c r="U23" s="11">
        <f>('SA data'!V26/'SA data'!V22-1)*100</f>
        <v>-1.4471780028943559</v>
      </c>
      <c r="V23" s="11">
        <f>('SA data'!W26/'SA data'!W22-1)*100</f>
        <v>-1.8199024571701861</v>
      </c>
      <c r="W23" s="11">
        <f>('SA data'!X26/'SA data'!X22-1)*100</f>
        <v>-3.1784282683253395</v>
      </c>
      <c r="X23" s="7">
        <f>'SA data'!Y26</f>
        <v>7.0586666666666673</v>
      </c>
      <c r="Y23" s="11">
        <f>('SA data'!Z26/'SA data'!Z22-1)*100</f>
        <v>8.3802846790510088</v>
      </c>
      <c r="Z23" s="11">
        <f>('SA data'!AA26/'SA data'!AA22-1)*100</f>
        <v>9.9931316730216491</v>
      </c>
      <c r="AA23" s="11">
        <f>('SA data'!AB26/'SA data'!AB22-1)*100</f>
        <v>4.2181089872637134</v>
      </c>
      <c r="AB23" s="11">
        <f>('SA data'!AC26/'SA data'!AC22-1)*100</f>
        <v>-2.3427981294746991</v>
      </c>
      <c r="AC23" s="11">
        <f>('SA data'!AD26/'SA data'!AD22-1)*100</f>
        <v>1.9066948716482734</v>
      </c>
      <c r="AD23" s="7">
        <f>'SA data'!AE26</f>
        <v>5.28</v>
      </c>
      <c r="AE23" s="11">
        <f>('SA data'!AF26/'SA data'!AF22-1)*100</f>
        <v>-0.30204192603643376</v>
      </c>
      <c r="AF23" s="11">
        <f>('SA data'!AG26/'SA data'!AG22-1)*100</f>
        <v>14.331896551724132</v>
      </c>
      <c r="AG23" s="6"/>
      <c r="AH23" s="6"/>
      <c r="AI23" s="6"/>
      <c r="AJ23" s="6"/>
      <c r="AK23" s="6"/>
      <c r="AL23" s="6"/>
      <c r="AM23" s="6"/>
      <c r="AN23" s="6"/>
      <c r="AO23" s="6"/>
      <c r="AP23" s="7">
        <f>'SA data'!AR26</f>
        <v>3.091333333333333</v>
      </c>
      <c r="AQ23" s="4">
        <v>24</v>
      </c>
      <c r="AR23" s="1">
        <v>35490</v>
      </c>
      <c r="AS23" s="7"/>
      <c r="AT23" s="7"/>
    </row>
    <row r="24" spans="1:46" outlineLevel="1">
      <c r="A24" s="11">
        <f>('SA data'!A27/'SA data'!A23-1)*100</f>
        <v>8.2147689109407942</v>
      </c>
      <c r="B24" s="11">
        <f>('SA data'!B27/'SA data'!B23-1)*100</f>
        <v>6.5099417539621118</v>
      </c>
      <c r="C24" s="11">
        <f>('SA data'!C27/'SA data'!C23-1)*100</f>
        <v>12.826548330377241</v>
      </c>
      <c r="D24" s="11">
        <f>('SA data'!D27/'SA data'!D23-1)*100</f>
        <v>12.455133854682</v>
      </c>
      <c r="E24" s="11">
        <f>('SA data'!E27/'SA data'!E23-1)*100</f>
        <v>1.4818769567843892</v>
      </c>
      <c r="F24" s="11">
        <f>('SA data'!F27/'SA data'!F23-1)*100</f>
        <v>13.457915105078255</v>
      </c>
      <c r="G24" s="11">
        <f>('SA data'!G27/'SA data'!G23-1)*100</f>
        <v>9.194903710262059</v>
      </c>
      <c r="H24" s="11">
        <f>('SA data'!H27/'SA data'!H23-1)*100</f>
        <v>10.87713606461489</v>
      </c>
      <c r="I24" s="11">
        <f>('SA data'!I27/'SA data'!I23-1)*100</f>
        <v>10.023499144487168</v>
      </c>
      <c r="J24" s="11">
        <f>('SA data'!J27/'SA data'!J23-1)*100</f>
        <v>13.043563173476414</v>
      </c>
      <c r="K24" s="11">
        <f>('SA data'!K27/'SA data'!K23-1)*100</f>
        <v>13.444332874743225</v>
      </c>
      <c r="L24" s="11">
        <f>('SA data'!L27/'SA data'!L23-1)*100</f>
        <v>-2.5154521932966523</v>
      </c>
      <c r="M24" s="11">
        <f>('SA data'!M27/'SA data'!M23-1)*100</f>
        <v>11.503775957205665</v>
      </c>
      <c r="N24" s="11">
        <f>('SA data'!N27/'SA data'!N23-1)*100</f>
        <v>10.743774096239145</v>
      </c>
      <c r="O24" s="11">
        <f>('SA data'!O27/'SA data'!O23-1)*100</f>
        <v>3.941956932976054</v>
      </c>
      <c r="P24" s="11">
        <f>('SA data'!P27/'SA data'!P23-1)*100</f>
        <v>13.398668388196322</v>
      </c>
      <c r="Q24" s="11">
        <f>('SA data'!Q27/'SA data'!Q23-1)*100</f>
        <v>14.942846987718173</v>
      </c>
      <c r="R24" s="11">
        <f>('SA data'!S27/'SA data'!S23-1)*100</f>
        <v>2.5103471874150518</v>
      </c>
      <c r="S24" s="11">
        <f>('SA data'!T27/'SA data'!T23-1)*100</f>
        <v>2.9444327963703332</v>
      </c>
      <c r="T24" s="11">
        <f>('SA data'!U27/'SA data'!U23-1)*100</f>
        <v>-0.55856733088499588</v>
      </c>
      <c r="U24" s="11">
        <f>('SA data'!V27/'SA data'!V23-1)*100</f>
        <v>1.7621145374449476</v>
      </c>
      <c r="V24" s="11">
        <f>('SA data'!W27/'SA data'!W23-1)*100</f>
        <v>0.47601176859874972</v>
      </c>
      <c r="W24" s="11">
        <f>('SA data'!X27/'SA data'!X23-1)*100</f>
        <v>-2.3465138354732074</v>
      </c>
      <c r="X24" s="7">
        <f>'SA data'!Y27</f>
        <v>8.1946666666666665</v>
      </c>
      <c r="Y24" s="11">
        <f>('SA data'!Z27/'SA data'!Z23-1)*100</f>
        <v>5.1006565214794186</v>
      </c>
      <c r="Z24" s="11">
        <f>('SA data'!AA27/'SA data'!AA23-1)*100</f>
        <v>11.77086561508629</v>
      </c>
      <c r="AA24" s="11">
        <f>('SA data'!AB27/'SA data'!AB23-1)*100</f>
        <v>4.2481379351439363</v>
      </c>
      <c r="AB24" s="11">
        <f>('SA data'!AC27/'SA data'!AC23-1)*100</f>
        <v>-2.1021999767198207</v>
      </c>
      <c r="AC24" s="11">
        <f>('SA data'!AD27/'SA data'!AD23-1)*100</f>
        <v>1.9545920109252268</v>
      </c>
      <c r="AD24" s="7">
        <f>'SA data'!AE27</f>
        <v>5.52</v>
      </c>
      <c r="AE24" s="11">
        <f>('SA data'!AF27/'SA data'!AF23-1)*100</f>
        <v>-6.2773363365012713</v>
      </c>
      <c r="AF24" s="11">
        <f>('SA data'!AG27/'SA data'!AG23-1)*100</f>
        <v>-7.4358974358974317</v>
      </c>
      <c r="AG24" s="6"/>
      <c r="AH24" s="6"/>
      <c r="AI24" s="6"/>
      <c r="AJ24" s="6"/>
      <c r="AK24" s="6"/>
      <c r="AL24" s="6"/>
      <c r="AM24" s="6"/>
      <c r="AN24" s="6"/>
      <c r="AO24" s="6"/>
      <c r="AP24" s="7">
        <f>'SA data'!AR27</f>
        <v>2.3286666666666669</v>
      </c>
      <c r="AQ24" s="4">
        <v>25</v>
      </c>
      <c r="AR24" s="1">
        <v>35582</v>
      </c>
      <c r="AS24" s="7"/>
      <c r="AT24" s="7"/>
    </row>
    <row r="25" spans="1:46" outlineLevel="1">
      <c r="A25" s="11">
        <f>('SA data'!A28/'SA data'!A24-1)*100</f>
        <v>7.4073516588260446</v>
      </c>
      <c r="B25" s="11">
        <f>('SA data'!B28/'SA data'!B24-1)*100</f>
        <v>5.3539903276565104</v>
      </c>
      <c r="C25" s="11">
        <f>('SA data'!C28/'SA data'!C24-1)*100</f>
        <v>-7.1742214465456033</v>
      </c>
      <c r="D25" s="11">
        <f>('SA data'!D28/'SA data'!D24-1)*100</f>
        <v>20.17444754067126</v>
      </c>
      <c r="E25" s="11">
        <f>('SA data'!E28/'SA data'!E24-1)*100</f>
        <v>6.9464804320400919</v>
      </c>
      <c r="F25" s="11">
        <f>('SA data'!F28/'SA data'!F24-1)*100</f>
        <v>7.1651730927005719</v>
      </c>
      <c r="G25" s="11">
        <f>('SA data'!G28/'SA data'!G24-1)*100</f>
        <v>6.248734049128446</v>
      </c>
      <c r="H25" s="11">
        <f>('SA data'!H28/'SA data'!H24-1)*100</f>
        <v>8.8781597474346441</v>
      </c>
      <c r="I25" s="11">
        <f>('SA data'!I28/'SA data'!I24-1)*100</f>
        <v>7.5668046671136802</v>
      </c>
      <c r="J25" s="11">
        <f>('SA data'!J28/'SA data'!J24-1)*100</f>
        <v>5.7622205912732039</v>
      </c>
      <c r="K25" s="11">
        <f>('SA data'!K28/'SA data'!K24-1)*100</f>
        <v>8.8066360022808432</v>
      </c>
      <c r="L25" s="11">
        <f>('SA data'!L28/'SA data'!L24-1)*100</f>
        <v>-4.2107001963827546</v>
      </c>
      <c r="M25" s="11">
        <f>('SA data'!M28/'SA data'!M24-1)*100</f>
        <v>13.735277957596214</v>
      </c>
      <c r="N25" s="11">
        <f>('SA data'!N28/'SA data'!N24-1)*100</f>
        <v>11.494243613994115</v>
      </c>
      <c r="O25" s="11">
        <f>('SA data'!O28/'SA data'!O24-1)*100</f>
        <v>6.8855477117790942</v>
      </c>
      <c r="P25" s="11">
        <f>('SA data'!P28/'SA data'!P24-1)*100</f>
        <v>13.259476213454956</v>
      </c>
      <c r="Q25" s="11">
        <f>('SA data'!Q28/'SA data'!Q24-1)*100</f>
        <v>23.898008236951785</v>
      </c>
      <c r="R25" s="11">
        <f>('SA data'!S28/'SA data'!S24-1)*100</f>
        <v>2.2941890130199205</v>
      </c>
      <c r="S25" s="11">
        <f>('SA data'!T28/'SA data'!T24-1)*100</f>
        <v>2.4258094786144602</v>
      </c>
      <c r="T25" s="11">
        <f>('SA data'!U28/'SA data'!U24-1)*100</f>
        <v>1.3653452069804617</v>
      </c>
      <c r="U25" s="11">
        <f>('SA data'!V28/'SA data'!V24-1)*100</f>
        <v>2.6431718061674214</v>
      </c>
      <c r="V25" s="11">
        <f>('SA data'!W28/'SA data'!W24-1)*100</f>
        <v>7.2595683529295796</v>
      </c>
      <c r="W25" s="11">
        <f>('SA data'!X28/'SA data'!X24-1)*100</f>
        <v>6.2984777613888543</v>
      </c>
      <c r="X25" s="7">
        <f>'SA data'!Y28</f>
        <v>7.5613333333333337</v>
      </c>
      <c r="Y25" s="11">
        <f>('SA data'!Z28/'SA data'!Z24-1)*100</f>
        <v>-3.414320876592658</v>
      </c>
      <c r="Z25" s="11">
        <f>('SA data'!AA28/'SA data'!AA24-1)*100</f>
        <v>11.047720378688641</v>
      </c>
      <c r="AA25" s="11">
        <f>('SA data'!AB28/'SA data'!AB24-1)*100</f>
        <v>4.2113732531869896</v>
      </c>
      <c r="AB25" s="11">
        <f>('SA data'!AC28/'SA data'!AC24-1)*100</f>
        <v>-1.6218308042310614</v>
      </c>
      <c r="AC25" s="11">
        <f>('SA data'!AD28/'SA data'!AD24-1)*100</f>
        <v>1.7276293243836394</v>
      </c>
      <c r="AD25" s="7">
        <f>'SA data'!AE28</f>
        <v>5.53</v>
      </c>
      <c r="AE25" s="11">
        <f>('SA data'!AF28/'SA data'!AF24-1)*100</f>
        <v>-7.8145162484367319</v>
      </c>
      <c r="AF25" s="11">
        <f>('SA data'!AG28/'SA data'!AG24-1)*100</f>
        <v>-11.265580057526359</v>
      </c>
      <c r="AG25" s="6"/>
      <c r="AH25" s="6"/>
      <c r="AI25" s="6"/>
      <c r="AJ25" s="6"/>
      <c r="AK25" s="6"/>
      <c r="AL25" s="6"/>
      <c r="AM25" s="6"/>
      <c r="AN25" s="6"/>
      <c r="AO25" s="6"/>
      <c r="AP25" s="7">
        <f>'SA data'!AR28</f>
        <v>3.1786666666666665</v>
      </c>
      <c r="AQ25" s="4">
        <v>26</v>
      </c>
      <c r="AR25" s="1">
        <v>35674</v>
      </c>
      <c r="AS25" s="7"/>
      <c r="AT25" s="7"/>
    </row>
    <row r="26" spans="1:46" outlineLevel="1">
      <c r="A26" s="11">
        <f>('SA data'!A29/'SA data'!A25-1)*100</f>
        <v>6.3489343940607235</v>
      </c>
      <c r="B26" s="11">
        <f>('SA data'!B29/'SA data'!B25-1)*100</f>
        <v>6.1184077470621823E-2</v>
      </c>
      <c r="C26" s="11">
        <f>('SA data'!C29/'SA data'!C25-1)*100</f>
        <v>15.322838825632147</v>
      </c>
      <c r="D26" s="11">
        <f>('SA data'!D29/'SA data'!D25-1)*100</f>
        <v>2.8097434967578883</v>
      </c>
      <c r="E26" s="11">
        <f>('SA data'!E29/'SA data'!E25-1)*100</f>
        <v>5.2547977998352424</v>
      </c>
      <c r="F26" s="11">
        <f>('SA data'!F29/'SA data'!F25-1)*100</f>
        <v>-2.0933446211037765</v>
      </c>
      <c r="G26" s="11">
        <f>('SA data'!G29/'SA data'!G25-1)*100</f>
        <v>11.17675174325008</v>
      </c>
      <c r="H26" s="11">
        <f>('SA data'!H29/'SA data'!H25-1)*100</f>
        <v>8.0280555248301244</v>
      </c>
      <c r="I26" s="11">
        <f>('SA data'!I29/'SA data'!I25-1)*100</f>
        <v>-0.96081188989812771</v>
      </c>
      <c r="J26" s="11">
        <f>('SA data'!J29/'SA data'!J25-1)*100</f>
        <v>10.12507510206644</v>
      </c>
      <c r="K26" s="11">
        <f>('SA data'!K29/'SA data'!K25-1)*100</f>
        <v>1.5693215916342984</v>
      </c>
      <c r="L26" s="11">
        <f>('SA data'!L29/'SA data'!L25-1)*100</f>
        <v>-9.0038347512941268</v>
      </c>
      <c r="M26" s="11">
        <f>('SA data'!M29/'SA data'!M25-1)*100</f>
        <v>9.1145471622214647</v>
      </c>
      <c r="N26" s="11">
        <f>('SA data'!N29/'SA data'!N25-1)*100</f>
        <v>9.758791260010824</v>
      </c>
      <c r="O26" s="11">
        <f>('SA data'!O29/'SA data'!O25-1)*100</f>
        <v>5.7506547687170562</v>
      </c>
      <c r="P26" s="11">
        <f>('SA data'!P29/'SA data'!P25-1)*100</f>
        <v>11.262752622358985</v>
      </c>
      <c r="Q26" s="11">
        <f>('SA data'!Q29/'SA data'!Q25-1)*100</f>
        <v>6.3159982693407946</v>
      </c>
      <c r="R26" s="11">
        <f>('SA data'!S29/'SA data'!S25-1)*100</f>
        <v>2.6892695462713556</v>
      </c>
      <c r="S26" s="11">
        <f>('SA data'!T29/'SA data'!T25-1)*100</f>
        <v>2.4141283917463285</v>
      </c>
      <c r="T26" s="11">
        <f>('SA data'!U29/'SA data'!U25-1)*100</f>
        <v>4.6327055881305146</v>
      </c>
      <c r="U26" s="11">
        <f>('SA data'!V29/'SA data'!V25-1)*100</f>
        <v>2.6431718061674214</v>
      </c>
      <c r="V26" s="11">
        <f>('SA data'!W29/'SA data'!W25-1)*100</f>
        <v>22.350809564949149</v>
      </c>
      <c r="W26" s="11">
        <f>('SA data'!X29/'SA data'!X25-1)*100</f>
        <v>30.527262087590334</v>
      </c>
      <c r="X26" s="7">
        <f>'SA data'!Y29</f>
        <v>7.4626666666666672</v>
      </c>
      <c r="Y26" s="11">
        <f>('SA data'!Z29/'SA data'!Z25-1)*100</f>
        <v>-19.062745671796144</v>
      </c>
      <c r="Z26" s="11">
        <f>('SA data'!AA29/'SA data'!AA25-1)*100</f>
        <v>9.6445944819618656</v>
      </c>
      <c r="AA26" s="11">
        <f>('SA data'!AB29/'SA data'!AB25-1)*100</f>
        <v>4.0056119988688188</v>
      </c>
      <c r="AB26" s="11">
        <f>('SA data'!AC29/'SA data'!AC25-1)*100</f>
        <v>-1.0438512304648206</v>
      </c>
      <c r="AC26" s="11">
        <f>('SA data'!AD29/'SA data'!AD25-1)*100</f>
        <v>1.4728452949210658</v>
      </c>
      <c r="AD26" s="7">
        <f>'SA data'!AE29</f>
        <v>5.51</v>
      </c>
      <c r="AE26" s="11">
        <f>('SA data'!AF29/'SA data'!AF25-1)*100</f>
        <v>-11.47838117625537</v>
      </c>
      <c r="AF26" s="11">
        <f>('SA data'!AG29/'SA data'!AG25-1)*100</f>
        <v>-20.441051738761651</v>
      </c>
      <c r="AG26" s="11">
        <f>('SA data'!AI29/'SA data'!AI25-1)*100</f>
        <v>17.090971877239379</v>
      </c>
      <c r="AH26" s="11">
        <f>('SA data'!AJ29/'SA data'!AJ25-1)*100</f>
        <v>23.372410338556794</v>
      </c>
      <c r="AI26" s="11">
        <f>('SA data'!AK29/'SA data'!AK25-1)*100</f>
        <v>16.154797051532821</v>
      </c>
      <c r="AJ26" s="11">
        <f>('SA data'!AL29/'SA data'!AL25-1)*100</f>
        <v>21.042537690260986</v>
      </c>
      <c r="AK26" s="11">
        <f>('SA data'!AM29/'SA data'!AM25-1)*100</f>
        <v>32.262328592330292</v>
      </c>
      <c r="AL26" s="11">
        <f>('SA data'!AN29/'SA data'!AN25-1)*100</f>
        <v>18.498647395480106</v>
      </c>
      <c r="AM26" s="11">
        <f>('SA data'!AO29/'SA data'!AO25-1)*100</f>
        <v>76.712873121082708</v>
      </c>
      <c r="AN26" s="11">
        <f>('SA data'!AP29/'SA data'!AP25-1)*100</f>
        <v>12.815550627075801</v>
      </c>
      <c r="AO26" s="11">
        <f>('SA data'!AQ29/'SA data'!AQ25-1)*100</f>
        <v>49.406643112856074</v>
      </c>
      <c r="AP26" s="7">
        <f>'SA data'!AR29</f>
        <v>3.6339999999999986</v>
      </c>
      <c r="AQ26" s="4">
        <v>27</v>
      </c>
      <c r="AR26" s="1">
        <v>35765</v>
      </c>
      <c r="AS26" s="7"/>
      <c r="AT26" s="7"/>
    </row>
    <row r="27" spans="1:46" outlineLevel="1">
      <c r="A27" s="11">
        <f>('SA data'!A30/'SA data'!A26-1)*100</f>
        <v>-1.706114711360196</v>
      </c>
      <c r="B27" s="11">
        <f>('SA data'!B30/'SA data'!B26-1)*100</f>
        <v>-8.1707534701384699</v>
      </c>
      <c r="C27" s="11">
        <f>('SA data'!C30/'SA data'!C26-1)*100</f>
        <v>-5.4213949155745063</v>
      </c>
      <c r="D27" s="11">
        <f>('SA data'!D30/'SA data'!D26-1)*100</f>
        <v>-23.258383556057304</v>
      </c>
      <c r="E27" s="11">
        <f>('SA data'!E30/'SA data'!E26-1)*100</f>
        <v>-0.93989129252081138</v>
      </c>
      <c r="F27" s="11">
        <f>('SA data'!F30/'SA data'!F26-1)*100</f>
        <v>-9.4954557129788277</v>
      </c>
      <c r="G27" s="11">
        <f>('SA data'!G30/'SA data'!G26-1)*100</f>
        <v>6.4440817108346593</v>
      </c>
      <c r="H27" s="11">
        <f>('SA data'!H30/'SA data'!H26-1)*100</f>
        <v>5.7095413847045418</v>
      </c>
      <c r="I27" s="11">
        <f>('SA data'!I30/'SA data'!I26-1)*100</f>
        <v>-5.5119944796934277</v>
      </c>
      <c r="J27" s="11">
        <f>('SA data'!J30/'SA data'!J26-1)*100</f>
        <v>3.4309162112205804</v>
      </c>
      <c r="K27" s="11">
        <f>('SA data'!K30/'SA data'!K26-1)*100</f>
        <v>-1.2625952871963664</v>
      </c>
      <c r="L27" s="11">
        <f>('SA data'!L30/'SA data'!L26-1)*100</f>
        <v>-8.2983726129685529</v>
      </c>
      <c r="M27" s="11">
        <f>('SA data'!M30/'SA data'!M26-1)*100</f>
        <v>4.1760265142213759</v>
      </c>
      <c r="N27" s="11">
        <f>('SA data'!N30/'SA data'!N26-1)*100</f>
        <v>4.2672130183585955</v>
      </c>
      <c r="O27" s="11">
        <f>('SA data'!O30/'SA data'!O26-1)*100</f>
        <v>0.58895307499424732</v>
      </c>
      <c r="P27" s="11">
        <f>('SA data'!P30/'SA data'!P26-1)*100</f>
        <v>5.6428277341415312</v>
      </c>
      <c r="Q27" s="11">
        <f>('SA data'!Q30/'SA data'!Q26-1)*100</f>
        <v>3.7768439303732526</v>
      </c>
      <c r="R27" s="11">
        <f>('SA data'!S30/'SA data'!S26-1)*100</f>
        <v>4.2264803979876975</v>
      </c>
      <c r="S27" s="11">
        <f>('SA data'!T30/'SA data'!T26-1)*100</f>
        <v>3.7833970517733739</v>
      </c>
      <c r="T27" s="11">
        <f>('SA data'!U30/'SA data'!U26-1)*100</f>
        <v>7.3919726782941675</v>
      </c>
      <c r="U27" s="11">
        <f>('SA data'!V30/'SA data'!V26-1)*100</f>
        <v>2.6431718061674214</v>
      </c>
      <c r="V27" s="11">
        <f>('SA data'!W30/'SA data'!W26-1)*100</f>
        <v>39.234256626715158</v>
      </c>
      <c r="W27" s="11">
        <f>('SA data'!X30/'SA data'!X26-1)*100</f>
        <v>38.949122006840753</v>
      </c>
      <c r="X27" s="7">
        <f>'SA data'!Y30</f>
        <v>9.9893333333333327</v>
      </c>
      <c r="Y27" s="11">
        <f>('SA data'!Z30/'SA data'!Z26-1)*100</f>
        <v>-28.266583636485855</v>
      </c>
      <c r="Z27" s="11">
        <f>('SA data'!AA30/'SA data'!AA26-1)*100</f>
        <v>9.3055193126337485</v>
      </c>
      <c r="AA27" s="11">
        <f>('SA data'!AB30/'SA data'!AB26-1)*100</f>
        <v>3.7355648171533362</v>
      </c>
      <c r="AB27" s="11">
        <f>('SA data'!AC30/'SA data'!AC26-1)*100</f>
        <v>-1.7609315589353636</v>
      </c>
      <c r="AC27" s="11">
        <f>('SA data'!AD30/'SA data'!AD26-1)*100</f>
        <v>1.3731100451625622</v>
      </c>
      <c r="AD27" s="7">
        <f>'SA data'!AE30</f>
        <v>5.52</v>
      </c>
      <c r="AE27" s="11">
        <f>('SA data'!AF30/'SA data'!AF26-1)*100</f>
        <v>-12.338390448982771</v>
      </c>
      <c r="AF27" s="11">
        <f>('SA data'!AG30/'SA data'!AG26-1)*100</f>
        <v>-33.55325164938737</v>
      </c>
      <c r="AG27" s="11">
        <f>('SA data'!AI30/'SA data'!AI26-1)*100</f>
        <v>4.785487071196548</v>
      </c>
      <c r="AH27" s="11">
        <f>('SA data'!AJ30/'SA data'!AJ26-1)*100</f>
        <v>12.823515222612315</v>
      </c>
      <c r="AI27" s="11">
        <f>('SA data'!AK30/'SA data'!AK26-1)*100</f>
        <v>3.67123619099059</v>
      </c>
      <c r="AJ27" s="11">
        <f>('SA data'!AL30/'SA data'!AL26-1)*100</f>
        <v>12.447571381828993</v>
      </c>
      <c r="AK27" s="11">
        <f>('SA data'!AM30/'SA data'!AM26-1)*100</f>
        <v>4.7723422352960343</v>
      </c>
      <c r="AL27" s="11">
        <f>('SA data'!AN30/'SA data'!AN26-1)*100</f>
        <v>2.2992956680097043</v>
      </c>
      <c r="AM27" s="11">
        <f>('SA data'!AO30/'SA data'!AO26-1)*100</f>
        <v>-3.1500333131400771</v>
      </c>
      <c r="AN27" s="11">
        <f>('SA data'!AP30/'SA data'!AP26-1)*100</f>
        <v>3.012823155504174</v>
      </c>
      <c r="AO27" s="11">
        <f>('SA data'!AQ30/'SA data'!AQ26-1)*100</f>
        <v>16.067700756596981</v>
      </c>
      <c r="AP27" s="7">
        <f>'SA data'!AR30</f>
        <v>2.554000000000002</v>
      </c>
      <c r="AQ27" s="4">
        <v>28</v>
      </c>
      <c r="AR27" s="1">
        <v>35855</v>
      </c>
      <c r="AS27" s="7"/>
      <c r="AT27" s="7"/>
    </row>
    <row r="28" spans="1:46" outlineLevel="1">
      <c r="A28" s="11">
        <f>('SA data'!A31/'SA data'!A27-1)*100</f>
        <v>-6.069677012880148</v>
      </c>
      <c r="B28" s="11">
        <f>('SA data'!B31/'SA data'!B27-1)*100</f>
        <v>-9.9312480293649141</v>
      </c>
      <c r="C28" s="11">
        <f>('SA data'!C31/'SA data'!C27-1)*100</f>
        <v>-3.4239369067168401</v>
      </c>
      <c r="D28" s="11">
        <f>('SA data'!D31/'SA data'!D27-1)*100</f>
        <v>-42.592416849426115</v>
      </c>
      <c r="E28" s="11">
        <f>('SA data'!E31/'SA data'!E27-1)*100</f>
        <v>1.4524790588271275</v>
      </c>
      <c r="F28" s="11">
        <f>('SA data'!F31/'SA data'!F27-1)*100</f>
        <v>-24.872088185642582</v>
      </c>
      <c r="G28" s="11">
        <f>('SA data'!G31/'SA data'!G27-1)*100</f>
        <v>-8.8956007990547263</v>
      </c>
      <c r="H28" s="11">
        <f>('SA data'!H31/'SA data'!H27-1)*100</f>
        <v>3.7438931140335363</v>
      </c>
      <c r="I28" s="11">
        <f>('SA data'!I31/'SA data'!I27-1)*100</f>
        <v>1.4993981337423135</v>
      </c>
      <c r="J28" s="11">
        <f>('SA data'!J31/'SA data'!J27-1)*100</f>
        <v>-15.639892713217396</v>
      </c>
      <c r="K28" s="11">
        <f>('SA data'!K31/'SA data'!K27-1)*100</f>
        <v>-3.0652758246129119</v>
      </c>
      <c r="L28" s="11">
        <f>('SA data'!L31/'SA data'!L27-1)*100</f>
        <v>-7.2381177563861421</v>
      </c>
      <c r="M28" s="11">
        <f>('SA data'!M31/'SA data'!M27-1)*100</f>
        <v>-5.2514303625434744</v>
      </c>
      <c r="N28" s="11">
        <f>('SA data'!N31/'SA data'!N27-1)*100</f>
        <v>-5.9380997284350752</v>
      </c>
      <c r="O28" s="11">
        <f>('SA data'!O31/'SA data'!O27-1)*100</f>
        <v>-4.6573550297902884</v>
      </c>
      <c r="P28" s="11">
        <f>('SA data'!P31/'SA data'!P27-1)*100</f>
        <v>-6.3963131239552222</v>
      </c>
      <c r="Q28" s="11">
        <f>('SA data'!Q31/'SA data'!Q27-1)*100</f>
        <v>-2.2577079199816885</v>
      </c>
      <c r="R28" s="11">
        <f>('SA data'!S31/'SA data'!S27-1)*100</f>
        <v>5.7215501961326298</v>
      </c>
      <c r="S28" s="11">
        <f>('SA data'!T31/'SA data'!T27-1)*100</f>
        <v>4.7282475302154792</v>
      </c>
      <c r="T28" s="11">
        <f>('SA data'!U31/'SA data'!U27-1)*100</f>
        <v>12.991417723472832</v>
      </c>
      <c r="U28" s="11">
        <f>('SA data'!V31/'SA data'!V27-1)*100</f>
        <v>0.86580086580088089</v>
      </c>
      <c r="V28" s="11">
        <f>('SA data'!W31/'SA data'!W27-1)*100</f>
        <v>30.969507029932487</v>
      </c>
      <c r="W28" s="11">
        <f>('SA data'!X31/'SA data'!X27-1)*100</f>
        <v>36.737563973856766</v>
      </c>
      <c r="X28" s="7">
        <f>'SA data'!Y31</f>
        <v>10.065666666666667</v>
      </c>
      <c r="Y28" s="11">
        <f>('SA data'!Z31/'SA data'!Z27-1)*100</f>
        <v>-25.639658990465751</v>
      </c>
      <c r="Z28" s="11">
        <f>('SA data'!AA31/'SA data'!AA27-1)*100</f>
        <v>6.4111463280843051</v>
      </c>
      <c r="AA28" s="11">
        <f>('SA data'!AB31/'SA data'!AB27-1)*100</f>
        <v>3.3621027306139695</v>
      </c>
      <c r="AB28" s="11">
        <f>('SA data'!AC31/'SA data'!AC27-1)*100</f>
        <v>-2.2234376486255147</v>
      </c>
      <c r="AC28" s="11">
        <f>('SA data'!AD31/'SA data'!AD27-1)*100</f>
        <v>1.1552951025533664</v>
      </c>
      <c r="AD28" s="7">
        <f>'SA data'!AE31</f>
        <v>5.5</v>
      </c>
      <c r="AE28" s="11">
        <f>('SA data'!AF31/'SA data'!AF27-1)*100</f>
        <v>-10.635991849343874</v>
      </c>
      <c r="AF28" s="11">
        <f>('SA data'!AG31/'SA data'!AG27-1)*100</f>
        <v>-26.260387811634345</v>
      </c>
      <c r="AG28" s="11">
        <f>('SA data'!AI31/'SA data'!AI27-1)*100</f>
        <v>-0.62855224342855953</v>
      </c>
      <c r="AH28" s="11">
        <f>('SA data'!AJ31/'SA data'!AJ27-1)*100</f>
        <v>-3.7596135417018117</v>
      </c>
      <c r="AI28" s="11">
        <f>('SA data'!AK31/'SA data'!AK27-1)*100</f>
        <v>-0.16317208286970031</v>
      </c>
      <c r="AJ28" s="11">
        <f>('SA data'!AL31/'SA data'!AL27-1)*100</f>
        <v>17.707225518935577</v>
      </c>
      <c r="AK28" s="11">
        <f>('SA data'!AM31/'SA data'!AM27-1)*100</f>
        <v>-18.002804597016787</v>
      </c>
      <c r="AL28" s="11">
        <f>('SA data'!AN31/'SA data'!AN27-1)*100</f>
        <v>-22.538166586655773</v>
      </c>
      <c r="AM28" s="11">
        <f>('SA data'!AO31/'SA data'!AO27-1)*100</f>
        <v>-17.574767711111161</v>
      </c>
      <c r="AN28" s="11">
        <f>('SA data'!AP31/'SA data'!AP27-1)*100</f>
        <v>-3.7049098947580683</v>
      </c>
      <c r="AO28" s="11">
        <f>('SA data'!AQ31/'SA data'!AQ27-1)*100</f>
        <v>-6.136893337883464</v>
      </c>
      <c r="AP28" s="7">
        <f>'SA data'!AR31</f>
        <v>3.4476666666666667</v>
      </c>
      <c r="AQ28" s="4">
        <v>29</v>
      </c>
      <c r="AR28" s="1">
        <v>35947</v>
      </c>
      <c r="AS28" s="7"/>
      <c r="AT28" s="7"/>
    </row>
    <row r="29" spans="1:46" outlineLevel="1">
      <c r="A29" s="11">
        <f>('SA data'!A32/'SA data'!A28-1)*100</f>
        <v>-10.04060992068344</v>
      </c>
      <c r="B29" s="11">
        <f>('SA data'!B32/'SA data'!B28-1)*100</f>
        <v>-12.23067054063579</v>
      </c>
      <c r="C29" s="11">
        <f>('SA data'!C32/'SA data'!C28-1)*100</f>
        <v>0.73125870233083923</v>
      </c>
      <c r="D29" s="11">
        <f>('SA data'!D32/'SA data'!D28-1)*100</f>
        <v>-56.27294038205968</v>
      </c>
      <c r="E29" s="11">
        <f>('SA data'!E32/'SA data'!E28-1)*100</f>
        <v>-2.2071400715598877</v>
      </c>
      <c r="F29" s="11">
        <f>('SA data'!F32/'SA data'!F28-1)*100</f>
        <v>-22.511922977588473</v>
      </c>
      <c r="G29" s="11">
        <f>('SA data'!G32/'SA data'!G28-1)*100</f>
        <v>-15.478098265592944</v>
      </c>
      <c r="H29" s="11">
        <f>('SA data'!H32/'SA data'!H28-1)*100</f>
        <v>1.8550699793826508</v>
      </c>
      <c r="I29" s="11">
        <f>('SA data'!I32/'SA data'!I28-1)*100</f>
        <v>-6.4680494656831566</v>
      </c>
      <c r="J29" s="11">
        <f>('SA data'!J32/'SA data'!J28-1)*100</f>
        <v>-7.8147611920505788</v>
      </c>
      <c r="K29" s="11">
        <f>('SA data'!K32/'SA data'!K28-1)*100</f>
        <v>-5.0110891869348029</v>
      </c>
      <c r="L29" s="11">
        <f>('SA data'!L32/'SA data'!L28-1)*100</f>
        <v>-6.3206554083204525</v>
      </c>
      <c r="M29" s="11">
        <f>('SA data'!M32/'SA data'!M28-1)*100</f>
        <v>-14.555608129495045</v>
      </c>
      <c r="N29" s="11">
        <f>('SA data'!N32/'SA data'!N28-1)*100</f>
        <v>-15.592923071129272</v>
      </c>
      <c r="O29" s="11">
        <f>('SA data'!O32/'SA data'!O28-1)*100</f>
        <v>-16.83186783764117</v>
      </c>
      <c r="P29" s="11">
        <f>('SA data'!P32/'SA data'!P28-1)*100</f>
        <v>-15.145085763609167</v>
      </c>
      <c r="Q29" s="11">
        <f>('SA data'!Q32/'SA data'!Q28-1)*100</f>
        <v>-10.322487527392965</v>
      </c>
      <c r="R29" s="11">
        <f>('SA data'!S32/'SA data'!S28-1)*100</f>
        <v>5.7325653075550154</v>
      </c>
      <c r="S29" s="11">
        <f>('SA data'!T32/'SA data'!T28-1)*100</f>
        <v>5.0947989147076544</v>
      </c>
      <c r="T29" s="11">
        <f>('SA data'!U32/'SA data'!U28-1)*100</f>
        <v>10.280359451589561</v>
      </c>
      <c r="U29" s="11">
        <f>('SA data'!V32/'SA data'!V28-1)*100</f>
        <v>0</v>
      </c>
      <c r="V29" s="11">
        <f>('SA data'!W32/'SA data'!W28-1)*100</f>
        <v>26.462144601482063</v>
      </c>
      <c r="W29" s="11">
        <f>('SA data'!X32/'SA data'!X28-1)*100</f>
        <v>29.456405122223252</v>
      </c>
      <c r="X29" s="7">
        <f>'SA data'!Y32</f>
        <v>8.4610000000000003</v>
      </c>
      <c r="Y29" s="11">
        <f>('SA data'!Z32/'SA data'!Z28-1)*100</f>
        <v>-21.954186462349224</v>
      </c>
      <c r="Z29" s="11">
        <f>('SA data'!AA32/'SA data'!AA28-1)*100</f>
        <v>4.7197466268085186</v>
      </c>
      <c r="AA29" s="11">
        <f>('SA data'!AB32/'SA data'!AB28-1)*100</f>
        <v>3.2165028966636866</v>
      </c>
      <c r="AB29" s="11">
        <f>('SA data'!AC32/'SA data'!AC28-1)*100</f>
        <v>-2.7774135485332141</v>
      </c>
      <c r="AC29" s="11">
        <f>('SA data'!AD32/'SA data'!AD28-1)*100</f>
        <v>1.2792850480949802</v>
      </c>
      <c r="AD29" s="7">
        <f>'SA data'!AE32</f>
        <v>5.53</v>
      </c>
      <c r="AE29" s="11">
        <f>('SA data'!AF32/'SA data'!AF28-1)*100</f>
        <v>-13.942051892657382</v>
      </c>
      <c r="AF29" s="11">
        <f>('SA data'!AG32/'SA data'!AG28-1)*100</f>
        <v>-32.685035116153429</v>
      </c>
      <c r="AG29" s="11">
        <f>('SA data'!AI32/'SA data'!AI28-1)*100</f>
        <v>-6.7205206981403087</v>
      </c>
      <c r="AH29" s="11">
        <f>('SA data'!AJ32/'SA data'!AJ28-1)*100</f>
        <v>-16.922416645225358</v>
      </c>
      <c r="AI29" s="11">
        <f>('SA data'!AK32/'SA data'!AK28-1)*100</f>
        <v>-5.1088183526991511</v>
      </c>
      <c r="AJ29" s="11">
        <f>('SA data'!AL32/'SA data'!AL28-1)*100</f>
        <v>12.250282863671579</v>
      </c>
      <c r="AK29" s="11">
        <f>('SA data'!AM32/'SA data'!AM28-1)*100</f>
        <v>-28.544349077125851</v>
      </c>
      <c r="AL29" s="11">
        <f>('SA data'!AN32/'SA data'!AN28-1)*100</f>
        <v>-16.515656120029387</v>
      </c>
      <c r="AM29" s="11">
        <f>('SA data'!AO32/'SA data'!AO28-1)*100</f>
        <v>-41.169217457751891</v>
      </c>
      <c r="AN29" s="11">
        <f>('SA data'!AP32/'SA data'!AP28-1)*100</f>
        <v>-7.1915238086874167</v>
      </c>
      <c r="AO29" s="11">
        <f>('SA data'!AQ32/'SA data'!AQ28-1)*100</f>
        <v>-27.750551086871621</v>
      </c>
      <c r="AP29" s="7">
        <f>'SA data'!AR32</f>
        <v>4.0956666666666663</v>
      </c>
      <c r="AQ29" s="4">
        <v>30</v>
      </c>
      <c r="AR29" s="1">
        <v>36039</v>
      </c>
      <c r="AS29" s="7"/>
      <c r="AT29" s="7"/>
    </row>
    <row r="30" spans="1:46" outlineLevel="1">
      <c r="A30" s="11">
        <f>('SA data'!A33/'SA data'!A29-1)*100</f>
        <v>-11.066201446049062</v>
      </c>
      <c r="B30" s="11">
        <f>('SA data'!B33/'SA data'!B29-1)*100</f>
        <v>-10.604131722063126</v>
      </c>
      <c r="C30" s="11">
        <f>('SA data'!C33/'SA data'!C29-1)*100</f>
        <v>-20.860445273406334</v>
      </c>
      <c r="D30" s="11">
        <f>('SA data'!D33/'SA data'!D29-1)*100</f>
        <v>-46.384726560732702</v>
      </c>
      <c r="E30" s="11">
        <f>('SA data'!E33/'SA data'!E29-1)*100</f>
        <v>3.679891720189099</v>
      </c>
      <c r="F30" s="11">
        <f>('SA data'!F33/'SA data'!F29-1)*100</f>
        <v>-17.100197964227892</v>
      </c>
      <c r="G30" s="11">
        <f>('SA data'!G33/'SA data'!G29-1)*100</f>
        <v>-21.595306400745784</v>
      </c>
      <c r="H30" s="11">
        <f>('SA data'!H33/'SA data'!H29-1)*100</f>
        <v>-9.3213984020779073E-2</v>
      </c>
      <c r="I30" s="11">
        <f>('SA data'!I33/'SA data'!I29-1)*100</f>
        <v>-9.1810941366936465</v>
      </c>
      <c r="J30" s="11">
        <f>('SA data'!J33/'SA data'!J29-1)*100</f>
        <v>10.103445681112188</v>
      </c>
      <c r="K30" s="11">
        <f>('SA data'!K33/'SA data'!K29-1)*100</f>
        <v>-3.2961311873614618</v>
      </c>
      <c r="L30" s="11">
        <f>('SA data'!L33/'SA data'!L29-1)*100</f>
        <v>0.23683130007350339</v>
      </c>
      <c r="M30" s="11">
        <f>('SA data'!M33/'SA data'!M29-1)*100</f>
        <v>-20.327779037102612</v>
      </c>
      <c r="N30" s="11">
        <f>('SA data'!N33/'SA data'!N29-1)*100</f>
        <v>-22.038193989205524</v>
      </c>
      <c r="O30" s="11">
        <f>('SA data'!O33/'SA data'!O29-1)*100</f>
        <v>-20.251823899857314</v>
      </c>
      <c r="P30" s="11">
        <f>('SA data'!P33/'SA data'!P29-1)*100</f>
        <v>-22.675281189908514</v>
      </c>
      <c r="Q30" s="11">
        <f>('SA data'!Q33/'SA data'!Q29-1)*100</f>
        <v>-12.657262175957385</v>
      </c>
      <c r="R30" s="11">
        <f>('SA data'!S33/'SA data'!S29-1)*100</f>
        <v>5.392781563191229</v>
      </c>
      <c r="S30" s="11">
        <f>('SA data'!T33/'SA data'!T29-1)*100</f>
        <v>4.821010189137187</v>
      </c>
      <c r="T30" s="11">
        <f>('SA data'!U33/'SA data'!U29-1)*100</f>
        <v>9.3458062232666617</v>
      </c>
      <c r="U30" s="11">
        <f>('SA data'!V33/'SA data'!V29-1)*100</f>
        <v>0</v>
      </c>
      <c r="V30" s="11">
        <f>('SA data'!W33/'SA data'!W29-1)*100</f>
        <v>5.2390703591922216</v>
      </c>
      <c r="W30" s="11">
        <f>('SA data'!X33/'SA data'!X29-1)*100</f>
        <v>2.6477770542251866</v>
      </c>
      <c r="X30" s="7">
        <f>'SA data'!Y33</f>
        <v>5.9446666666666665</v>
      </c>
      <c r="Y30" s="11">
        <f>('SA data'!Z33/'SA data'!Z29-1)*100</f>
        <v>-6.3607445944637071</v>
      </c>
      <c r="Z30" s="11">
        <f>('SA data'!AA33/'SA data'!AA29-1)*100</f>
        <v>4.4784977831820338</v>
      </c>
      <c r="AA30" s="11">
        <f>('SA data'!AB33/'SA data'!AB29-1)*100</f>
        <v>3.1928793976124359</v>
      </c>
      <c r="AB30" s="11">
        <f>('SA data'!AC33/'SA data'!AC29-1)*100</f>
        <v>-2.7167796163701352</v>
      </c>
      <c r="AC30" s="11">
        <f>('SA data'!AD33/'SA data'!AD29-1)*100</f>
        <v>1.2807881773398977</v>
      </c>
      <c r="AD30" s="7">
        <f>'SA data'!AE33</f>
        <v>4.8600000000000003</v>
      </c>
      <c r="AE30" s="11">
        <f>('SA data'!AF33/'SA data'!AF29-1)*100</f>
        <v>-15.02362994130355</v>
      </c>
      <c r="AF30" s="11">
        <f>('SA data'!AG33/'SA data'!AG29-1)*100</f>
        <v>-40.245202558635398</v>
      </c>
      <c r="AG30" s="11">
        <f>('SA data'!AI33/'SA data'!AI29-1)*100</f>
        <v>-4.2842131736628986</v>
      </c>
      <c r="AH30" s="11">
        <f>('SA data'!AJ33/'SA data'!AJ29-1)*100</f>
        <v>-13.666356101347077</v>
      </c>
      <c r="AI30" s="11">
        <f>('SA data'!AK33/'SA data'!AK29-1)*100</f>
        <v>-2.7990273571772528</v>
      </c>
      <c r="AJ30" s="11">
        <f>('SA data'!AL33/'SA data'!AL29-1)*100</f>
        <v>3.6970943670244338</v>
      </c>
      <c r="AK30" s="11">
        <f>('SA data'!AM33/'SA data'!AM29-1)*100</f>
        <v>-23.083628235588506</v>
      </c>
      <c r="AL30" s="11">
        <f>('SA data'!AN33/'SA data'!AN29-1)*100</f>
        <v>-8.3015395289632199</v>
      </c>
      <c r="AM30" s="11">
        <f>('SA data'!AO33/'SA data'!AO29-1)*100</f>
        <v>-33.574818422585984</v>
      </c>
      <c r="AN30" s="11">
        <f>('SA data'!AP33/'SA data'!AP29-1)*100</f>
        <v>-2.8494978014129146</v>
      </c>
      <c r="AO30" s="11">
        <f>('SA data'!AQ33/'SA data'!AQ29-1)*100</f>
        <v>-30.520078935077567</v>
      </c>
      <c r="AP30" s="7">
        <f>'SA data'!AR33</f>
        <v>4.0686666666666671</v>
      </c>
      <c r="AQ30" s="4">
        <v>31</v>
      </c>
      <c r="AR30" s="1">
        <v>36130</v>
      </c>
      <c r="AS30" s="7"/>
      <c r="AT30" s="7"/>
    </row>
    <row r="31" spans="1:46" outlineLevel="1">
      <c r="A31" s="11">
        <f>('SA data'!A34/'SA data'!A30-1)*100</f>
        <v>-1.1505540190807739</v>
      </c>
      <c r="B31" s="11">
        <f>('SA data'!B34/'SA data'!B30-1)*100</f>
        <v>-1.9113720333454598</v>
      </c>
      <c r="C31" s="11">
        <f>('SA data'!C34/'SA data'!C30-1)*100</f>
        <v>10.594496022972466</v>
      </c>
      <c r="D31" s="11">
        <f>('SA data'!D34/'SA data'!D30-1)*100</f>
        <v>-24.333043246950592</v>
      </c>
      <c r="E31" s="11">
        <f>('SA data'!E34/'SA data'!E30-1)*100</f>
        <v>2.0563926325673609</v>
      </c>
      <c r="F31" s="11">
        <f>('SA data'!F34/'SA data'!F30-1)*100</f>
        <v>-8.3924320378704902</v>
      </c>
      <c r="G31" s="11">
        <f>('SA data'!G34/'SA data'!G30-1)*100</f>
        <v>-16.930119035001933</v>
      </c>
      <c r="H31" s="11">
        <f>('SA data'!H34/'SA data'!H30-1)*100</f>
        <v>3.4918483054750649</v>
      </c>
      <c r="I31" s="11">
        <f>('SA data'!I34/'SA data'!I30-1)*100</f>
        <v>-3.2436277792958768</v>
      </c>
      <c r="J31" s="11">
        <f>('SA data'!J34/'SA data'!J30-1)*100</f>
        <v>12.306895236951831</v>
      </c>
      <c r="K31" s="11">
        <f>('SA data'!K34/'SA data'!K30-1)*100</f>
        <v>1.0176597344597083</v>
      </c>
      <c r="L31" s="11">
        <f>('SA data'!L34/'SA data'!L30-1)*100</f>
        <v>3.3083689081746526</v>
      </c>
      <c r="M31" s="11">
        <f>('SA data'!M34/'SA data'!M30-1)*100</f>
        <v>-21.047581945872317</v>
      </c>
      <c r="N31" s="11">
        <f>('SA data'!N34/'SA data'!N30-1)*100</f>
        <v>-23.786881884930366</v>
      </c>
      <c r="O31" s="11">
        <f>('SA data'!O34/'SA data'!O30-1)*100</f>
        <v>-21.297594505224648</v>
      </c>
      <c r="P31" s="11">
        <f>('SA data'!P34/'SA data'!P30-1)*100</f>
        <v>-24.673302205445559</v>
      </c>
      <c r="Q31" s="11">
        <f>('SA data'!Q34/'SA data'!Q30-1)*100</f>
        <v>-8.9992225692919536</v>
      </c>
      <c r="R31" s="11">
        <f>('SA data'!S34/'SA data'!S30-1)*100</f>
        <v>4.093767810667126</v>
      </c>
      <c r="S31" s="11">
        <f>('SA data'!T34/'SA data'!T30-1)*100</f>
        <v>3.0247024426548474</v>
      </c>
      <c r="T31" s="11">
        <f>('SA data'!U34/'SA data'!U30-1)*100</f>
        <v>11.474783947353085</v>
      </c>
      <c r="U31" s="11">
        <f>('SA data'!V34/'SA data'!V30-1)*100</f>
        <v>0</v>
      </c>
      <c r="V31" s="11">
        <f>('SA data'!W34/'SA data'!W30-1)*100</f>
        <v>-4.4395043491344044</v>
      </c>
      <c r="W31" s="11">
        <f>('SA data'!X34/'SA data'!X30-1)*100</f>
        <v>-2.204716333698753</v>
      </c>
      <c r="X31" s="7">
        <f>'SA data'!Y34</f>
        <v>5.2136666666666658</v>
      </c>
      <c r="Y31" s="11">
        <f>('SA data'!Z34/'SA data'!Z30-1)*100</f>
        <v>1.829656531589019</v>
      </c>
      <c r="Z31" s="11">
        <f>('SA data'!AA34/'SA data'!AA30-1)*100</f>
        <v>3.26354251683314</v>
      </c>
      <c r="AA31" s="11">
        <f>('SA data'!AB34/'SA data'!AB30-1)*100</f>
        <v>3.4427202446985827</v>
      </c>
      <c r="AB31" s="11">
        <f>('SA data'!AC34/'SA data'!AC30-1)*100</f>
        <v>-1.9666658603255893</v>
      </c>
      <c r="AC31" s="11">
        <f>('SA data'!AD34/'SA data'!AD30-1)*100</f>
        <v>1.2369080066964688</v>
      </c>
      <c r="AD31" s="7">
        <f>'SA data'!AE34</f>
        <v>4.7300000000000004</v>
      </c>
      <c r="AE31" s="11">
        <f>('SA data'!AF34/'SA data'!AF30-1)*100</f>
        <v>-14.432528547864365</v>
      </c>
      <c r="AF31" s="11">
        <f>('SA data'!AG34/'SA data'!AG30-1)*100</f>
        <v>-19.361702127659576</v>
      </c>
      <c r="AG31" s="11">
        <f>('SA data'!AI34/'SA data'!AI30-1)*100</f>
        <v>-2.6653944905186133E-2</v>
      </c>
      <c r="AH31" s="11">
        <f>('SA data'!AJ34/'SA data'!AJ30-1)*100</f>
        <v>-5.13006570278145</v>
      </c>
      <c r="AI31" s="11">
        <f>('SA data'!AK34/'SA data'!AK30-1)*100</f>
        <v>0.74324801014307162</v>
      </c>
      <c r="AJ31" s="11">
        <f>('SA data'!AL34/'SA data'!AL30-1)*100</f>
        <v>12.686337759636723</v>
      </c>
      <c r="AK31" s="11">
        <f>('SA data'!AM34/'SA data'!AM30-1)*100</f>
        <v>-2.0517911568186498</v>
      </c>
      <c r="AL31" s="11">
        <f>('SA data'!AN34/'SA data'!AN30-1)*100</f>
        <v>-5.5580515236314803</v>
      </c>
      <c r="AM31" s="11">
        <f>('SA data'!AO34/'SA data'!AO30-1)*100</f>
        <v>-11.723610855740407</v>
      </c>
      <c r="AN31" s="11">
        <f>('SA data'!AP34/'SA data'!AP30-1)*100</f>
        <v>5.5459530829889969</v>
      </c>
      <c r="AO31" s="11">
        <f>('SA data'!AQ34/'SA data'!AQ30-1)*100</f>
        <v>-15.57817098137666</v>
      </c>
      <c r="AP31" s="7">
        <f>'SA data'!AR34</f>
        <v>4.3663333333333343</v>
      </c>
      <c r="AQ31" s="4">
        <v>32</v>
      </c>
      <c r="AR31" s="1">
        <v>36220</v>
      </c>
      <c r="AS31" s="7"/>
      <c r="AT31" s="7"/>
    </row>
    <row r="32" spans="1:46" outlineLevel="1">
      <c r="A32" s="11">
        <f>('SA data'!A35/'SA data'!A31-1)*100</f>
        <v>4.762588174357707</v>
      </c>
      <c r="B32" s="11">
        <f>('SA data'!B35/'SA data'!B31-1)*100</f>
        <v>1.2988519873618598</v>
      </c>
      <c r="C32" s="11">
        <f>('SA data'!C35/'SA data'!C31-1)*100</f>
        <v>4.014265729738864</v>
      </c>
      <c r="D32" s="11">
        <f>('SA data'!D35/'SA data'!D31-1)*100</f>
        <v>-12.011546389132722</v>
      </c>
      <c r="E32" s="11">
        <f>('SA data'!E35/'SA data'!E31-1)*100</f>
        <v>12.698389184465398</v>
      </c>
      <c r="F32" s="11">
        <f>('SA data'!F35/'SA data'!F31-1)*100</f>
        <v>8.8898894453768307</v>
      </c>
      <c r="G32" s="11">
        <f>('SA data'!G35/'SA data'!G31-1)*100</f>
        <v>-3.4751495410944133</v>
      </c>
      <c r="H32" s="11">
        <f>('SA data'!H35/'SA data'!H31-1)*100</f>
        <v>3.0242066125319766</v>
      </c>
      <c r="I32" s="11">
        <f>('SA data'!I35/'SA data'!I31-1)*100</f>
        <v>-15.3939117568335</v>
      </c>
      <c r="J32" s="11">
        <f>('SA data'!J35/'SA data'!J31-1)*100</f>
        <v>44.118002221465687</v>
      </c>
      <c r="K32" s="11">
        <f>('SA data'!K35/'SA data'!K31-1)*100</f>
        <v>2.6288668140690197</v>
      </c>
      <c r="L32" s="11">
        <f>('SA data'!L35/'SA data'!L31-1)*100</f>
        <v>7.8809831244613271</v>
      </c>
      <c r="M32" s="11">
        <f>('SA data'!M35/'SA data'!M31-1)*100</f>
        <v>-14.398303817498636</v>
      </c>
      <c r="N32" s="11">
        <f>('SA data'!N35/'SA data'!N31-1)*100</f>
        <v>-17.010484578112905</v>
      </c>
      <c r="O32" s="11">
        <f>('SA data'!O35/'SA data'!O31-1)*100</f>
        <v>-12.497341303352149</v>
      </c>
      <c r="P32" s="11">
        <f>('SA data'!P35/'SA data'!P31-1)*100</f>
        <v>-18.655153841123184</v>
      </c>
      <c r="Q32" s="11">
        <f>('SA data'!Q35/'SA data'!Q31-1)*100</f>
        <v>-3.4386126633504488</v>
      </c>
      <c r="R32" s="11">
        <f>('SA data'!S35/'SA data'!S31-1)*100</f>
        <v>2.6282206491230919</v>
      </c>
      <c r="S32" s="11">
        <f>('SA data'!T35/'SA data'!T31-1)*100</f>
        <v>1.8950927437002552</v>
      </c>
      <c r="T32" s="11">
        <f>('SA data'!U35/'SA data'!U31-1)*100</f>
        <v>7.6015019554309449</v>
      </c>
      <c r="U32" s="11">
        <f>('SA data'!V35/'SA data'!V31-1)*100</f>
        <v>-0.31261590632120084</v>
      </c>
      <c r="V32" s="11">
        <f>('SA data'!W35/'SA data'!W31-1)*100</f>
        <v>-1.3415792679476457</v>
      </c>
      <c r="W32" s="11">
        <f>('SA data'!X35/'SA data'!X31-1)*100</f>
        <v>-1.875327001458893</v>
      </c>
      <c r="X32" s="7">
        <f>'SA data'!Y35</f>
        <v>3.065666666666667</v>
      </c>
      <c r="Y32" s="11">
        <f>('SA data'!Z35/'SA data'!Z31-1)*100</f>
        <v>-1.5753354719816315E-2</v>
      </c>
      <c r="Z32" s="11">
        <f>('SA data'!AA35/'SA data'!AA31-1)*100</f>
        <v>5.2249912735186088</v>
      </c>
      <c r="AA32" s="11">
        <f>('SA data'!AB35/'SA data'!AB31-1)*100</f>
        <v>3.7243506100735013</v>
      </c>
      <c r="AB32" s="11">
        <f>('SA data'!AC35/'SA data'!AC31-1)*100</f>
        <v>-1.2452270350463368</v>
      </c>
      <c r="AC32" s="11">
        <f>('SA data'!AD35/'SA data'!AD31-1)*100</f>
        <v>1.2786559629231142</v>
      </c>
      <c r="AD32" s="7">
        <f>'SA data'!AE35</f>
        <v>4.75</v>
      </c>
      <c r="AE32" s="11">
        <f>('SA data'!AF35/'SA data'!AF31-1)*100</f>
        <v>-5.261298510987988</v>
      </c>
      <c r="AF32" s="11">
        <f>('SA data'!AG35/'SA data'!AG31-1)*100</f>
        <v>16.303531179564246</v>
      </c>
      <c r="AG32" s="11">
        <f>('SA data'!AI35/'SA data'!AI31-1)*100</f>
        <v>-3.6649075592112945</v>
      </c>
      <c r="AH32" s="11">
        <f>('SA data'!AJ35/'SA data'!AJ31-1)*100</f>
        <v>-1.5499928280172881</v>
      </c>
      <c r="AI32" s="11">
        <f>('SA data'!AK35/'SA data'!AK31-1)*100</f>
        <v>-3.9679306624151423</v>
      </c>
      <c r="AJ32" s="11">
        <f>('SA data'!AL35/'SA data'!AL31-1)*100</f>
        <v>7.771858236421858</v>
      </c>
      <c r="AK32" s="11">
        <f>('SA data'!AM35/'SA data'!AM31-1)*100</f>
        <v>8.7733212838073662</v>
      </c>
      <c r="AL32" s="11">
        <f>('SA data'!AN35/'SA data'!AN31-1)*100</f>
        <v>-4.2265107703745812</v>
      </c>
      <c r="AM32" s="11">
        <f>('SA data'!AO35/'SA data'!AO31-1)*100</f>
        <v>-11.047783721327399</v>
      </c>
      <c r="AN32" s="11">
        <f>('SA data'!AP35/'SA data'!AP31-1)*100</f>
        <v>6.0058966329811669</v>
      </c>
      <c r="AO32" s="11">
        <f>('SA data'!AQ35/'SA data'!AQ31-1)*100</f>
        <v>-12.439406351889303</v>
      </c>
      <c r="AP32" s="7">
        <f>'SA data'!AR35</f>
        <v>5.6709999999999994</v>
      </c>
      <c r="AQ32" s="4">
        <v>33</v>
      </c>
      <c r="AR32" s="1">
        <v>36312</v>
      </c>
      <c r="AS32" s="7"/>
      <c r="AT32" s="7"/>
    </row>
    <row r="33" spans="1:46" outlineLevel="1">
      <c r="A33" s="11">
        <f>('SA data'!A36/'SA data'!A32-1)*100</f>
        <v>9.2801088744396854</v>
      </c>
      <c r="B33" s="11">
        <f>('SA data'!B36/'SA data'!B32-1)*100</f>
        <v>4.5002871012212786</v>
      </c>
      <c r="C33" s="11">
        <f>('SA data'!C36/'SA data'!C32-1)*100</f>
        <v>21.595637373981845</v>
      </c>
      <c r="D33" s="11">
        <f>('SA data'!D36/'SA data'!D32-1)*100</f>
        <v>11.183401568753482</v>
      </c>
      <c r="E33" s="11">
        <f>('SA data'!E36/'SA data'!E32-1)*100</f>
        <v>18.544888158979255</v>
      </c>
      <c r="F33" s="11">
        <f>('SA data'!F36/'SA data'!F32-1)*100</f>
        <v>17.664185898128835</v>
      </c>
      <c r="G33" s="11">
        <f>('SA data'!G36/'SA data'!G32-1)*100</f>
        <v>11.507203355855777</v>
      </c>
      <c r="H33" s="11">
        <f>('SA data'!H36/'SA data'!H32-1)*100</f>
        <v>5.9527004849050602</v>
      </c>
      <c r="I33" s="11">
        <f>('SA data'!I36/'SA data'!I32-1)*100</f>
        <v>-2.1714014482769328</v>
      </c>
      <c r="J33" s="11">
        <f>('SA data'!J36/'SA data'!J32-1)*100</f>
        <v>70.460038662903244</v>
      </c>
      <c r="K33" s="11">
        <f>('SA data'!K36/'SA data'!K32-1)*100</f>
        <v>4.7964642084309839</v>
      </c>
      <c r="L33" s="11">
        <f>('SA data'!L36/'SA data'!L32-1)*100</f>
        <v>11.776528486950944</v>
      </c>
      <c r="M33" s="11">
        <f>('SA data'!M36/'SA data'!M32-1)*100</f>
        <v>-9.5468307654751108</v>
      </c>
      <c r="N33" s="11">
        <f>('SA data'!N36/'SA data'!N32-1)*100</f>
        <v>-10.364531835109347</v>
      </c>
      <c r="O33" s="11">
        <f>('SA data'!O36/'SA data'!O32-1)*100</f>
        <v>-6.1193931440976517</v>
      </c>
      <c r="P33" s="11">
        <f>('SA data'!P36/'SA data'!P32-1)*100</f>
        <v>-11.868505241880268</v>
      </c>
      <c r="Q33" s="11">
        <f>('SA data'!Q36/'SA data'!Q32-1)*100</f>
        <v>-6.4060336628736554</v>
      </c>
      <c r="R33" s="11">
        <f>('SA data'!S36/'SA data'!S32-1)*100</f>
        <v>2.3355650605429545</v>
      </c>
      <c r="S33" s="11">
        <f>('SA data'!T36/'SA data'!T32-1)*100</f>
        <v>1.3246729594293738</v>
      </c>
      <c r="T33" s="11">
        <f>('SA data'!U36/'SA data'!U32-1)*100</f>
        <v>9.2050950122847919</v>
      </c>
      <c r="U33" s="11">
        <f>('SA data'!V36/'SA data'!V32-1)*100</f>
        <v>0</v>
      </c>
      <c r="V33" s="11">
        <f>('SA data'!W36/'SA data'!W32-1)*100</f>
        <v>-2.4778580866854472</v>
      </c>
      <c r="W33" s="11">
        <f>('SA data'!X36/'SA data'!X32-1)*100</f>
        <v>-2.9545193464983854</v>
      </c>
      <c r="X33" s="7">
        <f>'SA data'!Y36</f>
        <v>2.5489999999999999</v>
      </c>
      <c r="Y33" s="11">
        <f>('SA data'!Z36/'SA data'!Z32-1)*100</f>
        <v>1.8223179531354994</v>
      </c>
      <c r="Z33" s="11">
        <f>('SA data'!AA36/'SA data'!AA32-1)*100</f>
        <v>7.2658099385320751</v>
      </c>
      <c r="AA33" s="11">
        <f>('SA data'!AB36/'SA data'!AB32-1)*100</f>
        <v>4.2506478160258654</v>
      </c>
      <c r="AB33" s="11">
        <f>('SA data'!AC36/'SA data'!AC32-1)*100</f>
        <v>-0.30038866615171855</v>
      </c>
      <c r="AC33" s="11">
        <f>('SA data'!AD36/'SA data'!AD32-1)*100</f>
        <v>1.2906152069932286</v>
      </c>
      <c r="AD33" s="7">
        <f>'SA data'!AE36</f>
        <v>5.0999999999999996</v>
      </c>
      <c r="AE33" s="11">
        <f>('SA data'!AF36/'SA data'!AF32-1)*100</f>
        <v>9.9806824395115346</v>
      </c>
      <c r="AF33" s="11">
        <f>('SA data'!AG36/'SA data'!AG32-1)*100</f>
        <v>65.650080256821823</v>
      </c>
      <c r="AG33" s="11">
        <f>('SA data'!AI36/'SA data'!AI32-1)*100</f>
        <v>-3.8558829957228813</v>
      </c>
      <c r="AH33" s="11">
        <f>('SA data'!AJ36/'SA data'!AJ32-1)*100</f>
        <v>3.3730043669841336</v>
      </c>
      <c r="AI33" s="11">
        <f>('SA data'!AK36/'SA data'!AK32-1)*100</f>
        <v>-4.855729669401776</v>
      </c>
      <c r="AJ33" s="11">
        <f>('SA data'!AL36/'SA data'!AL32-1)*100</f>
        <v>-8.3841105283759774</v>
      </c>
      <c r="AK33" s="11">
        <f>('SA data'!AM36/'SA data'!AM32-1)*100</f>
        <v>22.662418988335698</v>
      </c>
      <c r="AL33" s="11">
        <f>('SA data'!AN36/'SA data'!AN32-1)*100</f>
        <v>2.7237875387214006</v>
      </c>
      <c r="AM33" s="11">
        <f>('SA data'!AO36/'SA data'!AO32-1)*100</f>
        <v>5.0740982199563467</v>
      </c>
      <c r="AN33" s="11">
        <f>('SA data'!AP36/'SA data'!AP32-1)*100</f>
        <v>5.9340122522145267</v>
      </c>
      <c r="AO33" s="11">
        <f>('SA data'!AQ36/'SA data'!AQ32-1)*100</f>
        <v>-1.170421095536911</v>
      </c>
      <c r="AP33" s="7">
        <f>'SA data'!AR36</f>
        <v>5.5576666666666679</v>
      </c>
      <c r="AQ33" s="4">
        <v>34</v>
      </c>
      <c r="AR33" s="1">
        <v>36404</v>
      </c>
      <c r="AS33" s="7"/>
      <c r="AT33" s="7"/>
    </row>
    <row r="34" spans="1:46" outlineLevel="1">
      <c r="A34" s="11">
        <f>('SA data'!A37/'SA data'!A33-1)*100</f>
        <v>11.559806811410734</v>
      </c>
      <c r="B34" s="11">
        <f>('SA data'!B37/'SA data'!B33-1)*100</f>
        <v>7.6337367815518586</v>
      </c>
      <c r="C34" s="11">
        <f>('SA data'!C37/'SA data'!C33-1)*100</f>
        <v>25.357907859917852</v>
      </c>
      <c r="D34" s="11">
        <f>('SA data'!D37/'SA data'!D33-1)*100</f>
        <v>7.1378499246349314</v>
      </c>
      <c r="E34" s="11">
        <f>('SA data'!E37/'SA data'!E33-1)*100</f>
        <v>18.641940193383522</v>
      </c>
      <c r="F34" s="11">
        <f>('SA data'!F37/'SA data'!F33-1)*100</f>
        <v>25.39557564817807</v>
      </c>
      <c r="G34" s="11">
        <f>('SA data'!G37/'SA data'!G33-1)*100</f>
        <v>16.872733265596395</v>
      </c>
      <c r="H34" s="11">
        <f>('SA data'!H37/'SA data'!H33-1)*100</f>
        <v>10.481151741588079</v>
      </c>
      <c r="I34" s="11">
        <f>('SA data'!I37/'SA data'!I33-1)*100</f>
        <v>2.4589085953621748</v>
      </c>
      <c r="J34" s="11">
        <f>('SA data'!J37/'SA data'!J33-1)*100</f>
        <v>24.580004275127699</v>
      </c>
      <c r="K34" s="11">
        <f>('SA data'!K37/'SA data'!K33-1)*100</f>
        <v>2.4719075537875668</v>
      </c>
      <c r="L34" s="11">
        <f>('SA data'!L37/'SA data'!L33-1)*100</f>
        <v>13.714359453782411</v>
      </c>
      <c r="M34" s="11">
        <f>('SA data'!M37/'SA data'!M33-1)*100</f>
        <v>3.026044057251509</v>
      </c>
      <c r="N34" s="11">
        <f>('SA data'!N37/'SA data'!N33-1)*100</f>
        <v>-0.34901435773466716</v>
      </c>
      <c r="O34" s="11">
        <f>('SA data'!O37/'SA data'!O33-1)*100</f>
        <v>1.4099163382820246</v>
      </c>
      <c r="P34" s="11">
        <f>('SA data'!P37/'SA data'!P33-1)*100</f>
        <v>-0.99597607007849698</v>
      </c>
      <c r="Q34" s="11">
        <f>('SA data'!Q37/'SA data'!Q33-1)*100</f>
        <v>16.536174073176447</v>
      </c>
      <c r="R34" s="11">
        <f>('SA data'!S37/'SA data'!S33-1)*100</f>
        <v>1.8714705655499264</v>
      </c>
      <c r="S34" s="11">
        <f>('SA data'!T37/'SA data'!T33-1)*100</f>
        <v>1.1933270342113333</v>
      </c>
      <c r="T34" s="11">
        <f>('SA data'!U37/'SA data'!U33-1)*100</f>
        <v>6.3659039560502562</v>
      </c>
      <c r="U34" s="11">
        <f>('SA data'!V37/'SA data'!V33-1)*100</f>
        <v>0</v>
      </c>
      <c r="V34" s="11">
        <f>('SA data'!W37/'SA data'!W33-1)*100</f>
        <v>1.4385757774497909</v>
      </c>
      <c r="W34" s="11">
        <f>('SA data'!X37/'SA data'!X33-1)*100</f>
        <v>1.4901511833808723</v>
      </c>
      <c r="X34" s="7">
        <f>'SA data'!Y37</f>
        <v>2.5796666666666663</v>
      </c>
      <c r="Y34" s="11">
        <f>('SA data'!Z37/'SA data'!Z33-1)*100</f>
        <v>-0.23496737470187767</v>
      </c>
      <c r="Z34" s="11">
        <f>('SA data'!AA37/'SA data'!AA33-1)*100</f>
        <v>9.8531273446305292</v>
      </c>
      <c r="AA34" s="11">
        <f>('SA data'!AB37/'SA data'!AB33-1)*100</f>
        <v>4.6582563292264512</v>
      </c>
      <c r="AB34" s="11">
        <f>('SA data'!AC37/'SA data'!AC33-1)*100</f>
        <v>0.48985218279611331</v>
      </c>
      <c r="AC34" s="11">
        <f>('SA data'!AD37/'SA data'!AD33-1)*100</f>
        <v>1.4440729983010936</v>
      </c>
      <c r="AD34" s="7">
        <f>'SA data'!AE37</f>
        <v>5.3</v>
      </c>
      <c r="AE34" s="11">
        <f>('SA data'!AF37/'SA data'!AF33-1)*100</f>
        <v>21.515168493704294</v>
      </c>
      <c r="AF34" s="11">
        <f>('SA data'!AG37/'SA data'!AG33-1)*100</f>
        <v>113.91614629794825</v>
      </c>
      <c r="AG34" s="11">
        <f>('SA data'!AI37/'SA data'!AI33-1)*100</f>
        <v>-7.3821129930484064</v>
      </c>
      <c r="AH34" s="11">
        <f>('SA data'!AJ37/'SA data'!AJ33-1)*100</f>
        <v>0.63062962754965035</v>
      </c>
      <c r="AI34" s="11">
        <f>('SA data'!AK37/'SA data'!AK33-1)*100</f>
        <v>-8.5087120986723335</v>
      </c>
      <c r="AJ34" s="11">
        <f>('SA data'!AL37/'SA data'!AL33-1)*100</f>
        <v>-19.687259480410013</v>
      </c>
      <c r="AK34" s="11">
        <f>('SA data'!AM37/'SA data'!AM33-1)*100</f>
        <v>15.821023988681571</v>
      </c>
      <c r="AL34" s="11">
        <f>('SA data'!AN37/'SA data'!AN33-1)*100</f>
        <v>-0.94246657492400576</v>
      </c>
      <c r="AM34" s="11">
        <f>('SA data'!AO37/'SA data'!AO33-1)*100</f>
        <v>-34.603453207359117</v>
      </c>
      <c r="AN34" s="11">
        <f>('SA data'!AP37/'SA data'!AP33-1)*100</f>
        <v>1.9267960158735553</v>
      </c>
      <c r="AO34" s="11">
        <f>('SA data'!AQ37/'SA data'!AQ33-1)*100</f>
        <v>0.75078836999267207</v>
      </c>
      <c r="AP34" s="7">
        <f>'SA data'!AR37</f>
        <v>5.2436666666666669</v>
      </c>
      <c r="AQ34" s="4">
        <v>35</v>
      </c>
      <c r="AR34" s="1">
        <v>36495</v>
      </c>
      <c r="AS34" s="7"/>
      <c r="AT34" s="7"/>
    </row>
    <row r="35" spans="1:46" outlineLevel="1">
      <c r="A35" s="11">
        <f>('SA data'!A38/'SA data'!A34-1)*100</f>
        <v>11.552249429355976</v>
      </c>
      <c r="B35" s="11">
        <f>('SA data'!B38/'SA data'!B34-1)*100</f>
        <v>15.277768062427889</v>
      </c>
      <c r="C35" s="11">
        <f>('SA data'!C38/'SA data'!C34-1)*100</f>
        <v>1.824630276058814</v>
      </c>
      <c r="D35" s="11">
        <f>('SA data'!D38/'SA data'!D34-1)*100</f>
        <v>21.837835505911674</v>
      </c>
      <c r="E35" s="11">
        <f>('SA data'!E38/'SA data'!E34-1)*100</f>
        <v>21.283902328193683</v>
      </c>
      <c r="F35" s="11">
        <f>('SA data'!F38/'SA data'!F34-1)*100</f>
        <v>25.782783310052327</v>
      </c>
      <c r="G35" s="11">
        <f>('SA data'!G38/'SA data'!G34-1)*100</f>
        <v>15.854152372828301</v>
      </c>
      <c r="H35" s="11">
        <f>('SA data'!H38/'SA data'!H34-1)*100</f>
        <v>7.6007311085652951</v>
      </c>
      <c r="I35" s="11">
        <f>('SA data'!I38/'SA data'!I34-1)*100</f>
        <v>-2.2606680891529618</v>
      </c>
      <c r="J35" s="11">
        <f>('SA data'!J38/'SA data'!J34-1)*100</f>
        <v>35.337429111088014</v>
      </c>
      <c r="K35" s="11">
        <f>('SA data'!K38/'SA data'!K34-1)*100</f>
        <v>-19.728964304664753</v>
      </c>
      <c r="L35" s="11">
        <f>('SA data'!L38/'SA data'!L34-1)*100</f>
        <v>5.3490964510183092</v>
      </c>
      <c r="M35" s="11">
        <f>('SA data'!M38/'SA data'!M34-1)*100</f>
        <v>5.2256294151528992</v>
      </c>
      <c r="N35" s="11">
        <f>('SA data'!N38/'SA data'!N34-1)*100</f>
        <v>2.6057110712819576</v>
      </c>
      <c r="O35" s="11">
        <f>('SA data'!O38/'SA data'!O34-1)*100</f>
        <v>6.9108674108978363</v>
      </c>
      <c r="P35" s="11">
        <f>('SA data'!P38/'SA data'!P34-1)*100</f>
        <v>1.0039686757750133</v>
      </c>
      <c r="Q35" s="11">
        <f>('SA data'!Q38/'SA data'!Q34-1)*100</f>
        <v>14.876371487208463</v>
      </c>
      <c r="R35" s="11">
        <f>('SA data'!S38/'SA data'!S34-1)*100</f>
        <v>1.5430809481044472</v>
      </c>
      <c r="S35" s="11">
        <f>('SA data'!T38/'SA data'!T34-1)*100</f>
        <v>1.1540362441995855</v>
      </c>
      <c r="T35" s="11">
        <f>('SA data'!U38/'SA data'!U34-1)*100</f>
        <v>4.0255059179114205</v>
      </c>
      <c r="U35" s="11">
        <f>('SA data'!V38/'SA data'!V34-1)*100</f>
        <v>0</v>
      </c>
      <c r="V35" s="11">
        <f>('SA data'!W38/'SA data'!W34-1)*100</f>
        <v>2.1528566372404079</v>
      </c>
      <c r="W35" s="11">
        <f>('SA data'!X38/'SA data'!X34-1)*100</f>
        <v>-7.6103144589956262E-2</v>
      </c>
      <c r="X35" s="7">
        <f>'SA data'!Y38</f>
        <v>2.5513333333333335</v>
      </c>
      <c r="Y35" s="11">
        <f>('SA data'!Z38/'SA data'!Z34-1)*100</f>
        <v>4.3291116019927856E-2</v>
      </c>
      <c r="Z35" s="11">
        <f>('SA data'!AA38/'SA data'!AA34-1)*100</f>
        <v>12.470054452970825</v>
      </c>
      <c r="AA35" s="11">
        <f>('SA data'!AB38/'SA data'!AB34-1)*100</f>
        <v>4.9630596535298555</v>
      </c>
      <c r="AB35" s="11">
        <f>('SA data'!AC38/'SA data'!AC34-1)*100</f>
        <v>1.4163746730494031</v>
      </c>
      <c r="AC35" s="11">
        <f>('SA data'!AD38/'SA data'!AD34-1)*100</f>
        <v>1.7206270243675714</v>
      </c>
      <c r="AD35" s="7">
        <f>'SA data'!AE38</f>
        <v>5.68</v>
      </c>
      <c r="AE35" s="11">
        <f>('SA data'!AF38/'SA data'!AF34-1)*100</f>
        <v>36.502750623167969</v>
      </c>
      <c r="AF35" s="11">
        <f>('SA data'!AG38/'SA data'!AG34-1)*100</f>
        <v>137.1152154793316</v>
      </c>
      <c r="AG35" s="11">
        <f>('SA data'!AI38/'SA data'!AI34-1)*100</f>
        <v>-9.2216990572398512</v>
      </c>
      <c r="AH35" s="11">
        <f>('SA data'!AJ38/'SA data'!AJ34-1)*100</f>
        <v>0.90434280473945527</v>
      </c>
      <c r="AI35" s="11">
        <f>('SA data'!AK38/'SA data'!AK34-1)*100</f>
        <v>-10.660256413839264</v>
      </c>
      <c r="AJ35" s="11">
        <f>('SA data'!AL38/'SA data'!AL34-1)*100</f>
        <v>-11.966367511440424</v>
      </c>
      <c r="AK35" s="11">
        <f>('SA data'!AM38/'SA data'!AM34-1)*100</f>
        <v>4.5757037486390484</v>
      </c>
      <c r="AL35" s="11">
        <f>('SA data'!AN38/'SA data'!AN34-1)*100</f>
        <v>1.4398050310350019</v>
      </c>
      <c r="AM35" s="11">
        <f>('SA data'!AO38/'SA data'!AO34-1)*100</f>
        <v>-24.039085800096917</v>
      </c>
      <c r="AN35" s="11">
        <f>('SA data'!AP38/'SA data'!AP34-1)*100</f>
        <v>-3.5138993510431482</v>
      </c>
      <c r="AO35" s="11">
        <f>('SA data'!AQ38/'SA data'!AQ34-1)*100</f>
        <v>-6.6522785022435915</v>
      </c>
      <c r="AP35" s="7">
        <f>'SA data'!AR38</f>
        <v>5.2286666666666672</v>
      </c>
      <c r="AQ35" s="4">
        <v>36</v>
      </c>
      <c r="AR35" s="1">
        <v>36586</v>
      </c>
      <c r="AS35" s="7"/>
      <c r="AT35" s="7"/>
    </row>
    <row r="36" spans="1:46" outlineLevel="1">
      <c r="A36" s="11">
        <f>('SA data'!A39/'SA data'!A35-1)*100</f>
        <v>8.6098752266215541</v>
      </c>
      <c r="B36" s="11">
        <f>('SA data'!B39/'SA data'!B35-1)*100</f>
        <v>13.597717125627074</v>
      </c>
      <c r="C36" s="11">
        <f>('SA data'!C39/'SA data'!C35-1)*100</f>
        <v>8.0753718246069575</v>
      </c>
      <c r="D36" s="11">
        <f>('SA data'!D39/'SA data'!D35-1)*100</f>
        <v>31.98574907851086</v>
      </c>
      <c r="E36" s="11">
        <f>('SA data'!E39/'SA data'!E35-1)*100</f>
        <v>16.803464863495311</v>
      </c>
      <c r="F36" s="11">
        <f>('SA data'!F39/'SA data'!F35-1)*100</f>
        <v>27.933774784877198</v>
      </c>
      <c r="G36" s="11">
        <f>('SA data'!G39/'SA data'!G35-1)*100</f>
        <v>17.602864469510227</v>
      </c>
      <c r="H36" s="11">
        <f>('SA data'!H39/'SA data'!H35-1)*100</f>
        <v>7.8644988054848763</v>
      </c>
      <c r="I36" s="11">
        <f>('SA data'!I39/'SA data'!I35-1)*100</f>
        <v>6.5921285160330356</v>
      </c>
      <c r="J36" s="11">
        <f>('SA data'!J39/'SA data'!J35-1)*100</f>
        <v>14.207580983769175</v>
      </c>
      <c r="K36" s="11">
        <f>('SA data'!K39/'SA data'!K35-1)*100</f>
        <v>0.55409215059036843</v>
      </c>
      <c r="L36" s="11">
        <f>('SA data'!L39/'SA data'!L35-1)*100</f>
        <v>7.8957536827200636</v>
      </c>
      <c r="M36" s="11">
        <f>('SA data'!M39/'SA data'!M35-1)*100</f>
        <v>2.8490067298987398</v>
      </c>
      <c r="N36" s="11">
        <f>('SA data'!N39/'SA data'!N35-1)*100</f>
        <v>0.45463897645046103</v>
      </c>
      <c r="O36" s="11">
        <f>('SA data'!O39/'SA data'!O35-1)*100</f>
        <v>3.6323445460711534</v>
      </c>
      <c r="P36" s="11">
        <f>('SA data'!P39/'SA data'!P35-1)*100</f>
        <v>-0.79103478609433564</v>
      </c>
      <c r="Q36" s="11">
        <f>('SA data'!Q39/'SA data'!Q35-1)*100</f>
        <v>11.482880130247075</v>
      </c>
      <c r="R36" s="11">
        <f>('SA data'!S39/'SA data'!S35-1)*100</f>
        <v>1.4201859408837336</v>
      </c>
      <c r="S36" s="11">
        <f>('SA data'!T39/'SA data'!T35-1)*100</f>
        <v>1.0330547358696762</v>
      </c>
      <c r="T36" s="11">
        <f>('SA data'!U39/'SA data'!U35-1)*100</f>
        <v>3.9070748723502025</v>
      </c>
      <c r="U36" s="11">
        <f>('SA data'!V39/'SA data'!V35-1)*100</f>
        <v>0.31359625810567504</v>
      </c>
      <c r="V36" s="11">
        <f>('SA data'!W39/'SA data'!W35-1)*100</f>
        <v>2.3487753083013541</v>
      </c>
      <c r="W36" s="11">
        <f>('SA data'!X39/'SA data'!X35-1)*100</f>
        <v>0.36790153751253829</v>
      </c>
      <c r="X36" s="7">
        <f>'SA data'!Y39</f>
        <v>2.529666666666667</v>
      </c>
      <c r="Y36" s="11">
        <f>('SA data'!Z39/'SA data'!Z35-1)*100</f>
        <v>0.23552701589435454</v>
      </c>
      <c r="Z36" s="11">
        <f>('SA data'!AA39/'SA data'!AA35-1)*100</f>
        <v>13.172092197260499</v>
      </c>
      <c r="AA36" s="11">
        <f>('SA data'!AB39/'SA data'!AB35-1)*100</f>
        <v>5.1180093475270416</v>
      </c>
      <c r="AB36" s="11">
        <f>('SA data'!AC39/'SA data'!AC35-1)*100</f>
        <v>1.9997537249107467</v>
      </c>
      <c r="AC36" s="11">
        <f>('SA data'!AD39/'SA data'!AD35-1)*100</f>
        <v>1.7214845080013585</v>
      </c>
      <c r="AD36" s="7">
        <f>'SA data'!AE39</f>
        <v>6.27</v>
      </c>
      <c r="AE36" s="11">
        <f>('SA data'!AF39/'SA data'!AF35-1)*100</f>
        <v>30.170604973572999</v>
      </c>
      <c r="AF36" s="11">
        <f>('SA data'!AG39/'SA data'!AG35-1)*100</f>
        <v>74.483204134366929</v>
      </c>
      <c r="AG36" s="11">
        <f>('SA data'!AI39/'SA data'!AI35-1)*100</f>
        <v>-6.2375094029575635</v>
      </c>
      <c r="AH36" s="11">
        <f>('SA data'!AJ39/'SA data'!AJ35-1)*100</f>
        <v>3.5828795666458024</v>
      </c>
      <c r="AI36" s="11">
        <f>('SA data'!AK39/'SA data'!AK35-1)*100</f>
        <v>-7.6799935003712072</v>
      </c>
      <c r="AJ36" s="11">
        <f>('SA data'!AL39/'SA data'!AL35-1)*100</f>
        <v>-17.871822796099735</v>
      </c>
      <c r="AK36" s="11">
        <f>('SA data'!AM39/'SA data'!AM35-1)*100</f>
        <v>2.3630507969010006</v>
      </c>
      <c r="AL36" s="11">
        <f>('SA data'!AN39/'SA data'!AN35-1)*100</f>
        <v>7.5339816039184493</v>
      </c>
      <c r="AM36" s="11">
        <f>('SA data'!AO39/'SA data'!AO35-1)*100</f>
        <v>-28.010815577450177</v>
      </c>
      <c r="AN36" s="11">
        <f>('SA data'!AP39/'SA data'!AP35-1)*100</f>
        <v>-3.7869012744338293</v>
      </c>
      <c r="AO36" s="11">
        <f>('SA data'!AQ39/'SA data'!AQ35-1)*100</f>
        <v>-1.3387119707192863</v>
      </c>
      <c r="AP36" s="7">
        <f>'SA data'!AR39</f>
        <v>5.2036666666666669</v>
      </c>
      <c r="AQ36" s="4">
        <v>37</v>
      </c>
      <c r="AR36" s="1">
        <v>36678</v>
      </c>
      <c r="AS36" s="7"/>
      <c r="AT36" s="7"/>
    </row>
    <row r="37" spans="1:46" outlineLevel="1">
      <c r="A37" s="11">
        <f>('SA data'!A40/'SA data'!A36-1)*100</f>
        <v>8.5974753364882019</v>
      </c>
      <c r="B37" s="11">
        <f>('SA data'!B40/'SA data'!B36-1)*100</f>
        <v>13.02630740412587</v>
      </c>
      <c r="C37" s="11">
        <f>('SA data'!C40/'SA data'!C36-1)*100</f>
        <v>-6.9705122606870891</v>
      </c>
      <c r="D37" s="11">
        <f>('SA data'!D40/'SA data'!D36-1)*100</f>
        <v>34.491888766677945</v>
      </c>
      <c r="E37" s="11">
        <f>('SA data'!E40/'SA data'!E36-1)*100</f>
        <v>19.226625488229331</v>
      </c>
      <c r="F37" s="11">
        <f>('SA data'!F40/'SA data'!F36-1)*100</f>
        <v>32.347475321968311</v>
      </c>
      <c r="G37" s="11">
        <f>('SA data'!G40/'SA data'!G36-1)*100</f>
        <v>14.79472035648557</v>
      </c>
      <c r="H37" s="11">
        <f>('SA data'!H40/'SA data'!H36-1)*100</f>
        <v>7.9551814087549522</v>
      </c>
      <c r="I37" s="11">
        <f>('SA data'!I40/'SA data'!I36-1)*100</f>
        <v>1.7302502798758335</v>
      </c>
      <c r="J37" s="11">
        <f>('SA data'!J40/'SA data'!J36-1)*100</f>
        <v>-14.471905694067788</v>
      </c>
      <c r="K37" s="11">
        <f>('SA data'!K40/'SA data'!K36-1)*100</f>
        <v>9.2831018939052878</v>
      </c>
      <c r="L37" s="11">
        <f>('SA data'!L40/'SA data'!L36-1)*100</f>
        <v>9.5385064054564381</v>
      </c>
      <c r="M37" s="11">
        <f>('SA data'!M40/'SA data'!M36-1)*100</f>
        <v>4.9632228250671817</v>
      </c>
      <c r="N37" s="11">
        <f>('SA data'!N40/'SA data'!N36-1)*100</f>
        <v>0.86571602152876181</v>
      </c>
      <c r="O37" s="11">
        <f>('SA data'!O40/'SA data'!O36-1)*100</f>
        <v>23.097297438018337</v>
      </c>
      <c r="P37" s="11">
        <f>('SA data'!P40/'SA data'!P36-1)*100</f>
        <v>-7.5243114473380279</v>
      </c>
      <c r="Q37" s="11">
        <f>('SA data'!Q40/'SA data'!Q36-1)*100</f>
        <v>20.036130465246348</v>
      </c>
      <c r="R37" s="11">
        <f>('SA data'!S40/'SA data'!S36-1)*100</f>
        <v>1.3892745006094831</v>
      </c>
      <c r="S37" s="11">
        <f>('SA data'!T40/'SA data'!T36-1)*100</f>
        <v>0.95645663823815674</v>
      </c>
      <c r="T37" s="11">
        <f>('SA data'!U40/'SA data'!U36-1)*100</f>
        <v>4.1182504219237526</v>
      </c>
      <c r="U37" s="11">
        <f>('SA data'!V40/'SA data'!V36-1)*100</f>
        <v>0</v>
      </c>
      <c r="V37" s="11">
        <f>('SA data'!W40/'SA data'!W36-1)*100</f>
        <v>-0.19901269681101841</v>
      </c>
      <c r="W37" s="11">
        <f>('SA data'!X40/'SA data'!X36-1)*100</f>
        <v>-0.82097045071473085</v>
      </c>
      <c r="X37" s="7">
        <f>'SA data'!Y40</f>
        <v>2.738</v>
      </c>
      <c r="Y37" s="11">
        <f>('SA data'!Z40/'SA data'!Z36-1)*100</f>
        <v>2.8909001912487353</v>
      </c>
      <c r="Z37" s="11">
        <f>('SA data'!AA40/'SA data'!AA36-1)*100</f>
        <v>13.600392470637711</v>
      </c>
      <c r="AA37" s="11">
        <f>('SA data'!AB40/'SA data'!AB36-1)*100</f>
        <v>4.6356098080525765</v>
      </c>
      <c r="AB37" s="11">
        <f>('SA data'!AC40/'SA data'!AC36-1)*100</f>
        <v>2.3574696246741134</v>
      </c>
      <c r="AC37" s="11">
        <f>('SA data'!AD40/'SA data'!AD36-1)*100</f>
        <v>1.8386593391682027</v>
      </c>
      <c r="AD37" s="7">
        <f>'SA data'!AE40</f>
        <v>6.52</v>
      </c>
      <c r="AE37" s="11">
        <f>('SA data'!AF40/'SA data'!AF36-1)*100</f>
        <v>25.245199094790905</v>
      </c>
      <c r="AF37" s="11">
        <f>('SA data'!AG40/'SA data'!AG36-1)*100</f>
        <v>48.546511627906973</v>
      </c>
      <c r="AG37" s="11">
        <f>('SA data'!AI40/'SA data'!AI36-1)*100</f>
        <v>-2.5444181253005405</v>
      </c>
      <c r="AH37" s="11">
        <f>('SA data'!AJ40/'SA data'!AJ36-1)*100</f>
        <v>7.6613121193005895</v>
      </c>
      <c r="AI37" s="11">
        <f>('SA data'!AK40/'SA data'!AK36-1)*100</f>
        <v>-4.0780832147929598</v>
      </c>
      <c r="AJ37" s="11">
        <f>('SA data'!AL40/'SA data'!AL36-1)*100</f>
        <v>-4.1788202850721383</v>
      </c>
      <c r="AK37" s="11">
        <f>('SA data'!AM40/'SA data'!AM36-1)*100</f>
        <v>0.91145388604774169</v>
      </c>
      <c r="AL37" s="11">
        <f>('SA data'!AN40/'SA data'!AN36-1)*100</f>
        <v>5.2784346403372595</v>
      </c>
      <c r="AM37" s="11">
        <f>('SA data'!AO40/'SA data'!AO36-1)*100</f>
        <v>-20.070086738164918</v>
      </c>
      <c r="AN37" s="11">
        <f>('SA data'!AP40/'SA data'!AP36-1)*100</f>
        <v>-0.53083847264292494</v>
      </c>
      <c r="AO37" s="11">
        <f>('SA data'!AQ40/'SA data'!AQ36-1)*100</f>
        <v>-3.1688583639059908</v>
      </c>
      <c r="AP37" s="7">
        <f>'SA data'!AR40</f>
        <v>4.8986666666666672</v>
      </c>
      <c r="AQ37" s="4">
        <v>38</v>
      </c>
      <c r="AR37" s="1">
        <v>36770</v>
      </c>
      <c r="AS37" s="7"/>
      <c r="AT37" s="7"/>
    </row>
    <row r="38" spans="1:46" outlineLevel="1">
      <c r="A38" s="11">
        <f>('SA data'!A41/'SA data'!A37-1)*100</f>
        <v>6.8700751343226951</v>
      </c>
      <c r="B38" s="11">
        <f>('SA data'!B41/'SA data'!B37-1)*100</f>
        <v>10.920019910520207</v>
      </c>
      <c r="C38" s="11">
        <f>('SA data'!C41/'SA data'!C37-1)*100</f>
        <v>4.712067089896621</v>
      </c>
      <c r="D38" s="11">
        <f>('SA data'!D41/'SA data'!D37-1)*100</f>
        <v>14.271686465335542</v>
      </c>
      <c r="E38" s="11">
        <f>('SA data'!E41/'SA data'!E37-1)*100</f>
        <v>8.3020821431178948</v>
      </c>
      <c r="F38" s="11">
        <f>('SA data'!F41/'SA data'!F37-1)*100</f>
        <v>12.834889641340874</v>
      </c>
      <c r="G38" s="11">
        <f>('SA data'!G41/'SA data'!G37-1)*100</f>
        <v>11.54863597753546</v>
      </c>
      <c r="H38" s="11">
        <f>('SA data'!H41/'SA data'!H37-1)*100</f>
        <v>3.4254382779152381</v>
      </c>
      <c r="I38" s="11">
        <f>('SA data'!I41/'SA data'!I37-1)*100</f>
        <v>8.5784037458768161</v>
      </c>
      <c r="J38" s="11">
        <f>('SA data'!J41/'SA data'!J37-1)*100</f>
        <v>12.187430979012603</v>
      </c>
      <c r="K38" s="11">
        <f>('SA data'!K41/'SA data'!K37-1)*100</f>
        <v>72.326608132766836</v>
      </c>
      <c r="L38" s="11">
        <f>('SA data'!L41/'SA data'!L37-1)*100</f>
        <v>9.2079747089066633</v>
      </c>
      <c r="M38" s="11">
        <f>('SA data'!M41/'SA data'!M37-1)*100</f>
        <v>0.6626351651460638</v>
      </c>
      <c r="N38" s="11">
        <f>('SA data'!N41/'SA data'!N37-1)*100</f>
        <v>-0.8009668254106761</v>
      </c>
      <c r="O38" s="11">
        <f>('SA data'!O41/'SA data'!O37-1)*100</f>
        <v>13.250194407594806</v>
      </c>
      <c r="P38" s="11">
        <f>('SA data'!P41/'SA data'!P37-1)*100</f>
        <v>-6.094792631295709</v>
      </c>
      <c r="Q38" s="11">
        <f>('SA data'!Q41/'SA data'!Q37-1)*100</f>
        <v>5.6724545487396361</v>
      </c>
      <c r="R38" s="11">
        <f>('SA data'!S41/'SA data'!S37-1)*100</f>
        <v>1.8435595806012284</v>
      </c>
      <c r="S38" s="11">
        <f>('SA data'!T41/'SA data'!T37-1)*100</f>
        <v>0.83229348607916087</v>
      </c>
      <c r="T38" s="11">
        <f>('SA data'!U41/'SA data'!U37-1)*100</f>
        <v>8.2198517835903253</v>
      </c>
      <c r="U38" s="11">
        <f>('SA data'!V41/'SA data'!V37-1)*100</f>
        <v>5.9450007947861705</v>
      </c>
      <c r="V38" s="11">
        <f>('SA data'!W41/'SA data'!W37-1)*100</f>
        <v>-0.57623812858634826</v>
      </c>
      <c r="W38" s="11">
        <f>('SA data'!X41/'SA data'!X37-1)*100</f>
        <v>-1.0185594716198954</v>
      </c>
      <c r="X38" s="7">
        <f>'SA data'!Y41</f>
        <v>2.8033333333333332</v>
      </c>
      <c r="Y38" s="11">
        <f>('SA data'!Z41/'SA data'!Z37-1)*100</f>
        <v>6.9180226174323733</v>
      </c>
      <c r="Z38" s="11">
        <f>('SA data'!AA41/'SA data'!AA37-1)*100</f>
        <v>11.786838255458942</v>
      </c>
      <c r="AA38" s="11">
        <f>('SA data'!AB41/'SA data'!AB37-1)*100</f>
        <v>3.9777386105893209</v>
      </c>
      <c r="AB38" s="11">
        <f>('SA data'!AC41/'SA data'!AC37-1)*100</f>
        <v>1.8910676448614216</v>
      </c>
      <c r="AC38" s="11">
        <f>('SA data'!AD41/'SA data'!AD37-1)*100</f>
        <v>1.8624564436400926</v>
      </c>
      <c r="AD38" s="7">
        <f>'SA data'!AE41</f>
        <v>6.47</v>
      </c>
      <c r="AE38" s="11">
        <f>('SA data'!AF41/'SA data'!AF37-1)*100</f>
        <v>21.681686384591494</v>
      </c>
      <c r="AF38" s="11">
        <f>('SA data'!AG41/'SA data'!AG37-1)*100</f>
        <v>24.770642201834868</v>
      </c>
      <c r="AG38" s="11">
        <f>('SA data'!AI41/'SA data'!AI37-1)*100</f>
        <v>3.0418402858130023</v>
      </c>
      <c r="AH38" s="11">
        <f>('SA data'!AJ41/'SA data'!AJ37-1)*100</f>
        <v>13.79962009243172</v>
      </c>
      <c r="AI38" s="11">
        <f>('SA data'!AK41/'SA data'!AK37-1)*100</f>
        <v>1.3781927964238161</v>
      </c>
      <c r="AJ38" s="11">
        <f>('SA data'!AL41/'SA data'!AL37-1)*100</f>
        <v>1.2437618078023238</v>
      </c>
      <c r="AK38" s="11">
        <f>('SA data'!AM41/'SA data'!AM37-1)*100</f>
        <v>-0.62393155972754188</v>
      </c>
      <c r="AL38" s="11">
        <f>('SA data'!AN41/'SA data'!AN37-1)*100</f>
        <v>7.1523477218381037</v>
      </c>
      <c r="AM38" s="11">
        <f>('SA data'!AO41/'SA data'!AO37-1)*100</f>
        <v>-8.1217343089343146</v>
      </c>
      <c r="AN38" s="11">
        <f>('SA data'!AP41/'SA data'!AP37-1)*100</f>
        <v>1.5509408737777397</v>
      </c>
      <c r="AO38" s="11">
        <f>('SA data'!AQ41/'SA data'!AQ37-1)*100</f>
        <v>0.91128592991347457</v>
      </c>
      <c r="AP38" s="7">
        <f>'SA data'!AR41</f>
        <v>4.7433333333333341</v>
      </c>
      <c r="AQ38" s="4">
        <v>39</v>
      </c>
      <c r="AR38" s="1">
        <v>36861</v>
      </c>
      <c r="AS38" s="7"/>
      <c r="AT38" s="7"/>
    </row>
    <row r="39" spans="1:46">
      <c r="A39" s="11">
        <f>('SA data'!A42/'SA data'!A38-1)*100</f>
        <v>1.4613464625977235</v>
      </c>
      <c r="B39" s="11">
        <f>('SA data'!B42/'SA data'!B38-1)*100</f>
        <v>3.430627396719288</v>
      </c>
      <c r="C39" s="11">
        <f>('SA data'!C42/'SA data'!C38-1)*100</f>
        <v>11.95609048253985</v>
      </c>
      <c r="D39" s="11">
        <f>('SA data'!D42/'SA data'!D38-1)*100</f>
        <v>8.1580497777411054</v>
      </c>
      <c r="E39" s="11">
        <f>('SA data'!E42/'SA data'!E38-1)*100</f>
        <v>7.0505277459345539</v>
      </c>
      <c r="F39" s="11">
        <f>('SA data'!F42/'SA data'!F38-1)*100</f>
        <v>7.8983558899952788</v>
      </c>
      <c r="G39" s="11">
        <f>('SA data'!G42/'SA data'!G38-1)*100</f>
        <v>5.2896046402820085</v>
      </c>
      <c r="H39" s="11">
        <f>('SA data'!H42/'SA data'!H38-1)*100</f>
        <v>4.6376311789969149</v>
      </c>
      <c r="I39" s="11">
        <f>('SA data'!I42/'SA data'!I38-1)*100</f>
        <v>14.721280910907165</v>
      </c>
      <c r="J39" s="11">
        <f>('SA data'!J42/'SA data'!J38-1)*100</f>
        <v>15.777357931321845</v>
      </c>
      <c r="K39" s="11">
        <f>('SA data'!K42/'SA data'!K38-1)*100</f>
        <v>157.73219352627859</v>
      </c>
      <c r="L39" s="11">
        <f>('SA data'!L42/'SA data'!L38-1)*100</f>
        <v>20.024502646366727</v>
      </c>
      <c r="M39" s="11">
        <f>('SA data'!M42/'SA data'!M38-1)*100</f>
        <v>7.8818443324653487</v>
      </c>
      <c r="N39" s="11">
        <f>('SA data'!N42/'SA data'!N38-1)*100</f>
        <v>7.8633853487010574</v>
      </c>
      <c r="O39" s="11">
        <f>('SA data'!O42/'SA data'!O38-1)*100</f>
        <v>27.26321744616067</v>
      </c>
      <c r="P39" s="11">
        <f>('SA data'!P42/'SA data'!P38-1)*100</f>
        <v>0.22353011369602438</v>
      </c>
      <c r="Q39" s="11">
        <f>('SA data'!Q42/'SA data'!Q38-1)*100</f>
        <v>7.9425768893906623</v>
      </c>
      <c r="R39" s="11">
        <f>('SA data'!S42/'SA data'!S38-1)*100</f>
        <v>1.5285925192708216</v>
      </c>
      <c r="S39" s="11">
        <f>('SA data'!T42/'SA data'!T38-1)*100</f>
        <v>0.91224399867142481</v>
      </c>
      <c r="T39" s="11">
        <f>('SA data'!U42/'SA data'!U38-1)*100</f>
        <v>5.352843276305852</v>
      </c>
      <c r="U39" s="11">
        <f>('SA data'!V42/'SA data'!V38-1)*100</f>
        <v>5.9450007947861705</v>
      </c>
      <c r="V39" s="11">
        <f>('SA data'!W42/'SA data'!W38-1)*100</f>
        <v>-2.9414493923579199</v>
      </c>
      <c r="W39" s="11">
        <f>('SA data'!X42/'SA data'!X38-1)*100</f>
        <v>0.43393304278240841</v>
      </c>
      <c r="X39" s="7">
        <f>'SA data'!Y42</f>
        <v>2.8106666666666666</v>
      </c>
      <c r="Y39" s="11">
        <f>('SA data'!Z42/'SA data'!Z38-1)*100</f>
        <v>7.0058870117807093</v>
      </c>
      <c r="Z39" s="11">
        <f>('SA data'!AA42/'SA data'!AA38-1)*100</f>
        <v>7.2991544830473654</v>
      </c>
      <c r="AA39" s="11">
        <f>('SA data'!AB42/'SA data'!AB38-1)*100</f>
        <v>3.10785619091829</v>
      </c>
      <c r="AB39" s="11">
        <f>('SA data'!AC42/'SA data'!AC38-1)*100</f>
        <v>0.98905109489051402</v>
      </c>
      <c r="AC39" s="11">
        <f>('SA data'!AD42/'SA data'!AD38-1)*100</f>
        <v>1.9911326078194236</v>
      </c>
      <c r="AD39" s="7">
        <f>'SA data'!AE42</f>
        <v>5.6</v>
      </c>
      <c r="AE39" s="11">
        <f>('SA data'!AF42/'SA data'!AF38-1)*100</f>
        <v>7.3146680846684742</v>
      </c>
      <c r="AF39" s="11">
        <f>('SA data'!AG42/'SA data'!AG38-1)*100</f>
        <v>-4.2284866468842779</v>
      </c>
      <c r="AG39" s="11">
        <f>('SA data'!AI42/'SA data'!AI38-1)*100</f>
        <v>3.9044827346314426</v>
      </c>
      <c r="AH39" s="11">
        <f>('SA data'!AJ42/'SA data'!AJ38-1)*100</f>
        <v>14.331886450799391</v>
      </c>
      <c r="AI39" s="11">
        <f>('SA data'!AK42/'SA data'!AK38-1)*100</f>
        <v>2.2313561160063777</v>
      </c>
      <c r="AJ39" s="11">
        <f>('SA data'!AL42/'SA data'!AL38-1)*100</f>
        <v>-11.720523241068969</v>
      </c>
      <c r="AK39" s="11">
        <f>('SA data'!AM42/'SA data'!AM38-1)*100</f>
        <v>-2.4108903559794448</v>
      </c>
      <c r="AL39" s="11">
        <f>('SA data'!AN42/'SA data'!AN38-1)*100</f>
        <v>2.6091456979751237</v>
      </c>
      <c r="AM39" s="11">
        <f>('SA data'!AO42/'SA data'!AO38-1)*100</f>
        <v>-23.063924385111932</v>
      </c>
      <c r="AN39" s="11">
        <f>('SA data'!AP42/'SA data'!AP38-1)*100</f>
        <v>1.3489384029372387</v>
      </c>
      <c r="AO39" s="11">
        <f>('SA data'!AQ42/'SA data'!AQ38-1)*100</f>
        <v>4.1409800822769238</v>
      </c>
      <c r="AP39" s="7">
        <f>'SA data'!AR42</f>
        <v>4.5459999999999994</v>
      </c>
      <c r="AQ39" s="4">
        <v>40</v>
      </c>
      <c r="AR39" s="1">
        <v>36951</v>
      </c>
      <c r="AS39" s="7"/>
      <c r="AT39" s="7"/>
    </row>
    <row r="40" spans="1:46">
      <c r="A40" s="11">
        <f>('SA data'!A43/'SA data'!A39-1)*100</f>
        <v>0.93720340865315332</v>
      </c>
      <c r="B40" s="11">
        <f>('SA data'!B43/'SA data'!B39-1)*100</f>
        <v>3.4196104493774415</v>
      </c>
      <c r="C40" s="11">
        <f>('SA data'!C43/'SA data'!C39-1)*100</f>
        <v>12.685232337682283</v>
      </c>
      <c r="D40" s="11">
        <f>('SA data'!D43/'SA data'!D39-1)*100</f>
        <v>1.6092063743265106</v>
      </c>
      <c r="E40" s="11">
        <f>('SA data'!E43/'SA data'!E39-1)*100</f>
        <v>-5.3315901872341147</v>
      </c>
      <c r="F40" s="11">
        <f>('SA data'!F43/'SA data'!F39-1)*100</f>
        <v>-7.7558329579372032</v>
      </c>
      <c r="G40" s="11">
        <f>('SA data'!G43/'SA data'!G39-1)*100</f>
        <v>-2.2365883629706595</v>
      </c>
      <c r="H40" s="11">
        <f>('SA data'!H43/'SA data'!H39-1)*100</f>
        <v>4.0318017557512187</v>
      </c>
      <c r="I40" s="11">
        <f>('SA data'!I43/'SA data'!I39-1)*100</f>
        <v>15.994026719934062</v>
      </c>
      <c r="J40" s="11">
        <f>('SA data'!J43/'SA data'!J39-1)*100</f>
        <v>16.398168367001233</v>
      </c>
      <c r="K40" s="11">
        <f>('SA data'!K43/'SA data'!K39-1)*100</f>
        <v>96.612393713853393</v>
      </c>
      <c r="L40" s="11">
        <f>('SA data'!L43/'SA data'!L39-1)*100</f>
        <v>12.290090220248162</v>
      </c>
      <c r="M40" s="11">
        <f>('SA data'!M43/'SA data'!M39-1)*100</f>
        <v>14.165611658826037</v>
      </c>
      <c r="N40" s="11">
        <f>('SA data'!N43/'SA data'!N39-1)*100</f>
        <v>13.257657950780377</v>
      </c>
      <c r="O40" s="11">
        <f>('SA data'!O43/'SA data'!O39-1)*100</f>
        <v>46.540028453098081</v>
      </c>
      <c r="P40" s="11">
        <f>('SA data'!P43/'SA data'!P39-1)*100</f>
        <v>-0.37088152881535885</v>
      </c>
      <c r="Q40" s="11">
        <f>('SA data'!Q43/'SA data'!Q39-1)*100</f>
        <v>17.115736163926588</v>
      </c>
      <c r="R40" s="11">
        <f>('SA data'!S43/'SA data'!S39-1)*100</f>
        <v>1.6189939914679208</v>
      </c>
      <c r="S40" s="11">
        <f>('SA data'!T43/'SA data'!T39-1)*100</f>
        <v>0.68108766106420582</v>
      </c>
      <c r="T40" s="11">
        <f>('SA data'!U43/'SA data'!U39-1)*100</f>
        <v>7.4773538081033708</v>
      </c>
      <c r="U40" s="11">
        <f>('SA data'!V43/'SA data'!V39-1)*100</f>
        <v>5.9450007947861705</v>
      </c>
      <c r="V40" s="11">
        <f>('SA data'!W43/'SA data'!W39-1)*100</f>
        <v>-1.9913869522576011</v>
      </c>
      <c r="W40" s="11">
        <f>('SA data'!X43/'SA data'!X39-1)*100</f>
        <v>-1.1137860807865052</v>
      </c>
      <c r="X40" s="7">
        <f>'SA data'!Y43</f>
        <v>2.7909999999999999</v>
      </c>
      <c r="Y40" s="11">
        <f>('SA data'!Z43/'SA data'!Z39-1)*100</f>
        <v>8.4670366931518757</v>
      </c>
      <c r="Z40" s="11">
        <f>('SA data'!AA43/'SA data'!AA39-1)*100</f>
        <v>2.6268952317178407</v>
      </c>
      <c r="AA40" s="11">
        <f>('SA data'!AB43/'SA data'!AB39-1)*100</f>
        <v>2.2807844179827841</v>
      </c>
      <c r="AB40" s="11">
        <f>('SA data'!AC43/'SA data'!AC39-1)*100</f>
        <v>-0.41166670690779839</v>
      </c>
      <c r="AC40" s="11">
        <f>('SA data'!AD43/'SA data'!AD39-1)*100</f>
        <v>2.0217167186600493</v>
      </c>
      <c r="AD40" s="7">
        <f>'SA data'!AE43</f>
        <v>4.33</v>
      </c>
      <c r="AE40" s="11">
        <f>('SA data'!AF43/'SA data'!AF39-1)*100</f>
        <v>0.395291248482188</v>
      </c>
      <c r="AF40" s="11">
        <f>('SA data'!AG43/'SA data'!AG39-1)*100</f>
        <v>1.0366530914476035</v>
      </c>
      <c r="AG40" s="11">
        <f>('SA data'!AI43/'SA data'!AI39-1)*100</f>
        <v>5.1914713422005931</v>
      </c>
      <c r="AH40" s="11">
        <f>('SA data'!AJ43/'SA data'!AJ39-1)*100</f>
        <v>13.564942296545436</v>
      </c>
      <c r="AI40" s="11">
        <f>('SA data'!AK43/'SA data'!AK39-1)*100</f>
        <v>3.8114683883398337</v>
      </c>
      <c r="AJ40" s="11">
        <f>('SA data'!AL43/'SA data'!AL39-1)*100</f>
        <v>-17.675016078976348</v>
      </c>
      <c r="AK40" s="11">
        <f>('SA data'!AM43/'SA data'!AM39-1)*100</f>
        <v>-1.5107784313825756</v>
      </c>
      <c r="AL40" s="11">
        <f>('SA data'!AN43/'SA data'!AN39-1)*100</f>
        <v>2.3927488020560439</v>
      </c>
      <c r="AM40" s="11">
        <f>('SA data'!AO43/'SA data'!AO39-1)*100</f>
        <v>-21.934879989099755</v>
      </c>
      <c r="AN40" s="11">
        <f>('SA data'!AP43/'SA data'!AP39-1)*100</f>
        <v>3.187131604155935</v>
      </c>
      <c r="AO40" s="11">
        <f>('SA data'!AQ43/'SA data'!AQ39-1)*100</f>
        <v>1.6076063003644281</v>
      </c>
      <c r="AP40" s="7">
        <f>'SA data'!AR43</f>
        <v>4.4556666666666676</v>
      </c>
      <c r="AQ40" s="4">
        <v>41</v>
      </c>
      <c r="AR40" s="1">
        <v>37043</v>
      </c>
      <c r="AS40" s="7"/>
      <c r="AT40" s="7"/>
    </row>
    <row r="41" spans="1:46">
      <c r="A41" s="11">
        <f>('SA data'!A44/'SA data'!A40-1)*100</f>
        <v>-0.22132612312146804</v>
      </c>
      <c r="B41" s="11">
        <f>('SA data'!B44/'SA data'!B40-1)*100</f>
        <v>2.6272648744656513</v>
      </c>
      <c r="C41" s="11">
        <f>('SA data'!C44/'SA data'!C40-1)*100</f>
        <v>17.043535201105708</v>
      </c>
      <c r="D41" s="11">
        <f>('SA data'!D44/'SA data'!D40-1)*100</f>
        <v>-10.108934188301323</v>
      </c>
      <c r="E41" s="11">
        <f>('SA data'!E44/'SA data'!E40-1)*100</f>
        <v>-15.607510246460798</v>
      </c>
      <c r="F41" s="11">
        <f>('SA data'!F44/'SA data'!F40-1)*100</f>
        <v>-19.748329121163998</v>
      </c>
      <c r="G41" s="11">
        <f>('SA data'!G44/'SA data'!G40-1)*100</f>
        <v>-6.1882520441291167</v>
      </c>
      <c r="H41" s="11">
        <f>('SA data'!H44/'SA data'!H40-1)*100</f>
        <v>0.55083308379884066</v>
      </c>
      <c r="I41" s="11">
        <f>('SA data'!I44/'SA data'!I40-1)*100</f>
        <v>10.494597977013331</v>
      </c>
      <c r="J41" s="11">
        <f>('SA data'!J44/'SA data'!J40-1)*100</f>
        <v>39.390993312670773</v>
      </c>
      <c r="K41" s="11">
        <f>('SA data'!K44/'SA data'!K40-1)*100</f>
        <v>94.846073687347783</v>
      </c>
      <c r="L41" s="11">
        <f>('SA data'!L44/'SA data'!L40-1)*100</f>
        <v>5.6649043575522695</v>
      </c>
      <c r="M41" s="11">
        <f>('SA data'!M44/'SA data'!M40-1)*100</f>
        <v>18.289983484108685</v>
      </c>
      <c r="N41" s="11">
        <f>('SA data'!N44/'SA data'!N40-1)*100</f>
        <v>21.966379739250286</v>
      </c>
      <c r="O41" s="11">
        <f>('SA data'!O44/'SA data'!O40-1)*100</f>
        <v>9.7648026999288327</v>
      </c>
      <c r="P41" s="11">
        <f>('SA data'!P44/'SA data'!P40-1)*100</f>
        <v>28.095948719619358</v>
      </c>
      <c r="Q41" s="11">
        <f>('SA data'!Q44/'SA data'!Q40-1)*100</f>
        <v>6.9259826051323969</v>
      </c>
      <c r="R41" s="11">
        <f>('SA data'!S44/'SA data'!S40-1)*100</f>
        <v>1.3560280834993499</v>
      </c>
      <c r="S41" s="11">
        <f>('SA data'!T44/'SA data'!T40-1)*100</f>
        <v>0.58679989507783858</v>
      </c>
      <c r="T41" s="11">
        <f>('SA data'!U44/'SA data'!U40-1)*100</f>
        <v>6.0588329204066538</v>
      </c>
      <c r="U41" s="11">
        <f>('SA data'!V44/'SA data'!V40-1)*100</f>
        <v>5.9450007947861705</v>
      </c>
      <c r="V41" s="11">
        <f>('SA data'!W44/'SA data'!W40-1)*100</f>
        <v>-1.3269513585748349</v>
      </c>
      <c r="W41" s="11">
        <f>('SA data'!X44/'SA data'!X40-1)*100</f>
        <v>-0.29124889494192008</v>
      </c>
      <c r="X41" s="7">
        <f>'SA data'!Y44</f>
        <v>2.7743333333333333</v>
      </c>
      <c r="Y41" s="11">
        <f>('SA data'!Z44/'SA data'!Z40-1)*100</f>
        <v>6.1980507560138953</v>
      </c>
      <c r="Z41" s="11">
        <f>('SA data'!AA44/'SA data'!AA40-1)*100</f>
        <v>-3.0785821722020379</v>
      </c>
      <c r="AA41" s="11">
        <f>('SA data'!AB44/'SA data'!AB40-1)*100</f>
        <v>1.725464064021498</v>
      </c>
      <c r="AB41" s="11">
        <f>('SA data'!AC44/'SA data'!AC40-1)*100</f>
        <v>-1.3756562901733771</v>
      </c>
      <c r="AC41" s="11">
        <f>('SA data'!AD44/'SA data'!AD40-1)*100</f>
        <v>1.7921385742838192</v>
      </c>
      <c r="AD41" s="7">
        <f>'SA data'!AE44</f>
        <v>3.5</v>
      </c>
      <c r="AE41" s="11">
        <f>('SA data'!AF44/'SA data'!AF40-1)*100</f>
        <v>-10.944985577378985</v>
      </c>
      <c r="AF41" s="11">
        <f>('SA data'!AG44/'SA data'!AG40-1)*100</f>
        <v>-17.482061317677754</v>
      </c>
      <c r="AG41" s="11">
        <f>('SA data'!AI44/'SA data'!AI40-1)*100</f>
        <v>14.204155687429477</v>
      </c>
      <c r="AH41" s="11">
        <f>('SA data'!AJ44/'SA data'!AJ40-1)*100</f>
        <v>24.591453625892456</v>
      </c>
      <c r="AI41" s="11">
        <f>('SA data'!AK44/'SA data'!AK40-1)*100</f>
        <v>12.452168783531302</v>
      </c>
      <c r="AJ41" s="11">
        <f>('SA data'!AL44/'SA data'!AL40-1)*100</f>
        <v>0.37960848736240393</v>
      </c>
      <c r="AK41" s="11">
        <f>('SA data'!AM44/'SA data'!AM40-1)*100</f>
        <v>0.81174338570457749</v>
      </c>
      <c r="AL41" s="11">
        <f>('SA data'!AN44/'SA data'!AN40-1)*100</f>
        <v>6.0723760160266593</v>
      </c>
      <c r="AM41" s="11">
        <f>('SA data'!AO44/'SA data'!AO40-1)*100</f>
        <v>-15.506638119467597</v>
      </c>
      <c r="AN41" s="11">
        <f>('SA data'!AP44/'SA data'!AP40-1)*100</f>
        <v>6.5647574191389113</v>
      </c>
      <c r="AO41" s="11">
        <f>('SA data'!AQ44/'SA data'!AQ40-1)*100</f>
        <v>23.599589517203555</v>
      </c>
      <c r="AP41" s="7">
        <f>'SA data'!AR44</f>
        <v>4.3256666666666668</v>
      </c>
      <c r="AQ41" s="4">
        <v>42</v>
      </c>
      <c r="AR41" s="1">
        <v>37135</v>
      </c>
      <c r="AS41" s="7"/>
      <c r="AT41" s="7"/>
    </row>
    <row r="42" spans="1:46">
      <c r="A42" s="11">
        <f>('SA data'!A45/'SA data'!A41-1)*100</f>
        <v>6.6294569710612095E-2</v>
      </c>
      <c r="B42" s="11">
        <f>('SA data'!B45/'SA data'!B41-1)*100</f>
        <v>2.9869673590140478</v>
      </c>
      <c r="C42" s="11">
        <f>('SA data'!C45/'SA data'!C41-1)*100</f>
        <v>21.113119842522465</v>
      </c>
      <c r="D42" s="11">
        <f>('SA data'!D45/'SA data'!D41-1)*100</f>
        <v>-7.5439948104046639</v>
      </c>
      <c r="E42" s="11">
        <f>('SA data'!E45/'SA data'!E41-1)*100</f>
        <v>-11.315227746083224</v>
      </c>
      <c r="F42" s="11">
        <f>('SA data'!F45/'SA data'!F41-1)*100</f>
        <v>-10.199457741985075</v>
      </c>
      <c r="G42" s="11">
        <f>('SA data'!G45/'SA data'!G41-1)*100</f>
        <v>-5.0589006094504896</v>
      </c>
      <c r="H42" s="11">
        <f>('SA data'!H45/'SA data'!H41-1)*100</f>
        <v>3.7252674495758198</v>
      </c>
      <c r="I42" s="11">
        <f>('SA data'!I45/'SA data'!I41-1)*100</f>
        <v>19.149831623660219</v>
      </c>
      <c r="J42" s="11">
        <f>('SA data'!J45/'SA data'!J41-1)*100</f>
        <v>40.686734258559575</v>
      </c>
      <c r="K42" s="11">
        <f>('SA data'!K45/'SA data'!K41-1)*100</f>
        <v>6.0072733725913929</v>
      </c>
      <c r="L42" s="11">
        <f>('SA data'!L45/'SA data'!L41-1)*100</f>
        <v>8.9368464306391679</v>
      </c>
      <c r="M42" s="11">
        <f>('SA data'!M45/'SA data'!M41-1)*100</f>
        <v>31.024159284462716</v>
      </c>
      <c r="N42" s="11">
        <f>('SA data'!N45/'SA data'!N41-1)*100</f>
        <v>32.773466671216852</v>
      </c>
      <c r="O42" s="11">
        <f>('SA data'!O45/'SA data'!O41-1)*100</f>
        <v>29.104168843840085</v>
      </c>
      <c r="P42" s="11">
        <f>('SA data'!P45/'SA data'!P41-1)*100</f>
        <v>34.440674240431534</v>
      </c>
      <c r="Q42" s="11">
        <f>('SA data'!Q45/'SA data'!Q41-1)*100</f>
        <v>25.403194668308426</v>
      </c>
      <c r="R42" s="11">
        <f>('SA data'!S45/'SA data'!S41-1)*100</f>
        <v>0.97472033978158734</v>
      </c>
      <c r="S42" s="11">
        <f>('SA data'!T45/'SA data'!T41-1)*100</f>
        <v>0.4657426834320022</v>
      </c>
      <c r="T42" s="11">
        <f>('SA data'!U45/'SA data'!U41-1)*100</f>
        <v>3.9648787240094574</v>
      </c>
      <c r="U42" s="11">
        <f>('SA data'!V45/'SA data'!V41-1)*100</f>
        <v>2.950737684421112</v>
      </c>
      <c r="V42" s="11">
        <f>('SA data'!W45/'SA data'!W41-1)*100</f>
        <v>-2.4221041512137886</v>
      </c>
      <c r="W42" s="11">
        <f>('SA data'!X45/'SA data'!X41-1)*100</f>
        <v>-0.53237239391619173</v>
      </c>
      <c r="X42" s="7">
        <f>'SA data'!Y45</f>
        <v>2.7763333333333331</v>
      </c>
      <c r="Y42" s="11">
        <f>('SA data'!Z45/'SA data'!Z41-1)*100</f>
        <v>4.6131418839846061</v>
      </c>
      <c r="Z42" s="11">
        <f>('SA data'!AA45/'SA data'!AA41-1)*100</f>
        <v>-6.2931956508961662</v>
      </c>
      <c r="AA42" s="11">
        <f>('SA data'!AB45/'SA data'!AB41-1)*100</f>
        <v>1.5943649321579212</v>
      </c>
      <c r="AB42" s="11">
        <f>('SA data'!AC45/'SA data'!AC41-1)*100</f>
        <v>-2.4173287975862712</v>
      </c>
      <c r="AC42" s="11">
        <f>('SA data'!AD45/'SA data'!AD41-1)*100</f>
        <v>1.7806711658556518</v>
      </c>
      <c r="AD42" s="7">
        <f>'SA data'!AE45</f>
        <v>2.13</v>
      </c>
      <c r="AE42" s="11">
        <f>('SA data'!AF45/'SA data'!AF41-1)*100</f>
        <v>-25.353447470029678</v>
      </c>
      <c r="AF42" s="11">
        <f>('SA data'!AG45/'SA data'!AG41-1)*100</f>
        <v>-35.160427807486641</v>
      </c>
      <c r="AG42" s="11">
        <f>('SA data'!AI45/'SA data'!AI41-1)*100</f>
        <v>14.773175979121401</v>
      </c>
      <c r="AH42" s="11">
        <f>('SA data'!AJ45/'SA data'!AJ41-1)*100</f>
        <v>28.468699201553569</v>
      </c>
      <c r="AI42" s="11">
        <f>('SA data'!AK45/'SA data'!AK41-1)*100</f>
        <v>12.395714144121506</v>
      </c>
      <c r="AJ42" s="11">
        <f>('SA data'!AL45/'SA data'!AL41-1)*100</f>
        <v>32.779857358470622</v>
      </c>
      <c r="AK42" s="11">
        <f>('SA data'!AM45/'SA data'!AM41-1)*100</f>
        <v>2.6660681627507454</v>
      </c>
      <c r="AL42" s="11">
        <f>('SA data'!AN45/'SA data'!AN41-1)*100</f>
        <v>10.773161543693654</v>
      </c>
      <c r="AM42" s="11">
        <f>('SA data'!AO45/'SA data'!AO41-1)*100</f>
        <v>-5.5472379211105816</v>
      </c>
      <c r="AN42" s="11">
        <f>('SA data'!AP45/'SA data'!AP41-1)*100</f>
        <v>7.1692022375788422</v>
      </c>
      <c r="AO42" s="11">
        <f>('SA data'!AQ45/'SA data'!AQ41-1)*100</f>
        <v>27.788466135178691</v>
      </c>
      <c r="AP42" s="7">
        <f>'SA data'!AR45</f>
        <v>4.0203333333333333</v>
      </c>
      <c r="AQ42" s="4">
        <v>43</v>
      </c>
      <c r="AR42" s="1">
        <v>37226</v>
      </c>
      <c r="AS42" s="7"/>
      <c r="AT42" s="7"/>
    </row>
    <row r="43" spans="1:46">
      <c r="A43" s="11">
        <f>('SA data'!A46/'SA data'!A42-1)*100</f>
        <v>2.6557446758573633</v>
      </c>
      <c r="B43" s="11">
        <f>('SA data'!B46/'SA data'!B42-1)*100</f>
        <v>3.5994526023591877</v>
      </c>
      <c r="C43" s="11">
        <f>('SA data'!C46/'SA data'!C42-1)*100</f>
        <v>8.3828610496474276</v>
      </c>
      <c r="D43" s="11">
        <f>('SA data'!D46/'SA data'!D42-1)*100</f>
        <v>-7.4802325560812788</v>
      </c>
      <c r="E43" s="11">
        <f>('SA data'!E46/'SA data'!E42-1)*100</f>
        <v>-5.7196484470493303</v>
      </c>
      <c r="F43" s="11">
        <f>('SA data'!F46/'SA data'!F42-1)*100</f>
        <v>-4.9239195642336586</v>
      </c>
      <c r="G43" s="11">
        <f>('SA data'!G46/'SA data'!G42-1)*100</f>
        <v>0.60760919251703349</v>
      </c>
      <c r="H43" s="11">
        <f>('SA data'!H46/'SA data'!H42-1)*100</f>
        <v>3.5822601424964962</v>
      </c>
      <c r="I43" s="11">
        <f>('SA data'!I46/'SA data'!I42-1)*100</f>
        <v>19.017013154151428</v>
      </c>
      <c r="J43" s="11">
        <f>('SA data'!J46/'SA data'!J42-1)*100</f>
        <v>22.927760173664513</v>
      </c>
      <c r="K43" s="11">
        <f>('SA data'!K46/'SA data'!K42-1)*100</f>
        <v>-7.0234781896058145</v>
      </c>
      <c r="L43" s="11">
        <f>('SA data'!L46/'SA data'!L42-1)*100</f>
        <v>20.247714377101801</v>
      </c>
      <c r="M43" s="11">
        <f>('SA data'!M46/'SA data'!M42-1)*100</f>
        <v>28.264459440987434</v>
      </c>
      <c r="N43" s="11">
        <f>('SA data'!N46/'SA data'!N42-1)*100</f>
        <v>31.388835889800859</v>
      </c>
      <c r="O43" s="11">
        <f>('SA data'!O46/'SA data'!O42-1)*100</f>
        <v>19.404157581538772</v>
      </c>
      <c r="P43" s="11">
        <f>('SA data'!P46/'SA data'!P42-1)*100</f>
        <v>37.381869904274055</v>
      </c>
      <c r="Q43" s="11">
        <f>('SA data'!Q46/'SA data'!Q42-1)*100</f>
        <v>17.992379309423523</v>
      </c>
      <c r="R43" s="11">
        <f>('SA data'!S46/'SA data'!S42-1)*100</f>
        <v>1.5307931993154611</v>
      </c>
      <c r="S43" s="11">
        <f>('SA data'!T46/'SA data'!T42-1)*100</f>
        <v>0.35466313949503725</v>
      </c>
      <c r="T43" s="11">
        <f>('SA data'!U46/'SA data'!U42-1)*100</f>
        <v>8.5207252857495863</v>
      </c>
      <c r="U43" s="11">
        <f>('SA data'!V46/'SA data'!V42-1)*100</f>
        <v>4.4261065266316679</v>
      </c>
      <c r="V43" s="11">
        <f>('SA data'!W46/'SA data'!W42-1)*100</f>
        <v>0.30237652664546477</v>
      </c>
      <c r="W43" s="11">
        <f>('SA data'!X46/'SA data'!X42-1)*100</f>
        <v>-4.8914443990322187E-2</v>
      </c>
      <c r="X43" s="7">
        <f>'SA data'!Y46</f>
        <v>2.7236666666666665</v>
      </c>
      <c r="Y43" s="11">
        <f>('SA data'!Z46/'SA data'!Z42-1)*100</f>
        <v>5.1505856257480165</v>
      </c>
      <c r="Z43" s="11">
        <f>('SA data'!AA46/'SA data'!AA42-1)*100</f>
        <v>-3.4798550156688757</v>
      </c>
      <c r="AA43" s="11">
        <f>('SA data'!AB46/'SA data'!AB42-1)*100</f>
        <v>1.8509775668754447</v>
      </c>
      <c r="AB43" s="11">
        <f>('SA data'!AC46/'SA data'!AC42-1)*100</f>
        <v>-2.7284883090600287</v>
      </c>
      <c r="AC43" s="11">
        <f>('SA data'!AD46/'SA data'!AD42-1)*100</f>
        <v>1.4332384866687642</v>
      </c>
      <c r="AD43" s="7">
        <f>'SA data'!AE46</f>
        <v>1.73</v>
      </c>
      <c r="AE43" s="11">
        <f>('SA data'!AF46/'SA data'!AF42-1)*100</f>
        <v>-18.152997214887666</v>
      </c>
      <c r="AF43" s="11">
        <f>('SA data'!AG46/'SA data'!AG42-1)*100</f>
        <v>-18.202943454686281</v>
      </c>
      <c r="AG43" s="11">
        <f>('SA data'!AI46/'SA data'!AI42-1)*100</f>
        <v>10.025050353334098</v>
      </c>
      <c r="AH43" s="11">
        <f>('SA data'!AJ46/'SA data'!AJ42-1)*100</f>
        <v>23.367800298258402</v>
      </c>
      <c r="AI43" s="11">
        <f>('SA data'!AK46/'SA data'!AK42-1)*100</f>
        <v>7.6307357471180115</v>
      </c>
      <c r="AJ43" s="11">
        <f>('SA data'!AL46/'SA data'!AL42-1)*100</f>
        <v>10.248679240667414</v>
      </c>
      <c r="AK43" s="11">
        <f>('SA data'!AM46/'SA data'!AM42-1)*100</f>
        <v>4.801936849245414</v>
      </c>
      <c r="AL43" s="11">
        <f>('SA data'!AN46/'SA data'!AN42-1)*100</f>
        <v>6.4809358028164343</v>
      </c>
      <c r="AM43" s="11">
        <f>('SA data'!AO46/'SA data'!AO42-1)*100</f>
        <v>8.8824780367658072</v>
      </c>
      <c r="AN43" s="11">
        <f>('SA data'!AP46/'SA data'!AP42-1)*100</f>
        <v>4.3278687838839813</v>
      </c>
      <c r="AO43" s="11">
        <f>('SA data'!AQ46/'SA data'!AQ42-1)*100</f>
        <v>24.941115517200775</v>
      </c>
      <c r="AP43" s="7">
        <f>'SA data'!AR46</f>
        <v>3.9130000000000003</v>
      </c>
      <c r="AQ43" s="4">
        <v>44</v>
      </c>
      <c r="AR43" s="1">
        <v>37316</v>
      </c>
      <c r="AS43" s="7"/>
      <c r="AT43" s="7"/>
    </row>
    <row r="44" spans="1:46">
      <c r="A44" s="11">
        <f>('SA data'!A47/'SA data'!A43-1)*100</f>
        <v>4.7149103135609716</v>
      </c>
      <c r="B44" s="11">
        <f>('SA data'!B47/'SA data'!B43-1)*100</f>
        <v>3.2396580423545318</v>
      </c>
      <c r="C44" s="11">
        <f>('SA data'!C47/'SA data'!C43-1)*100</f>
        <v>11.205865492438427</v>
      </c>
      <c r="D44" s="11">
        <f>('SA data'!D47/'SA data'!D43-1)*100</f>
        <v>-2.5693868047777291</v>
      </c>
      <c r="E44" s="11">
        <f>('SA data'!E47/'SA data'!E43-1)*100</f>
        <v>4.0251060990747822</v>
      </c>
      <c r="F44" s="11">
        <f>('SA data'!F47/'SA data'!F43-1)*100</f>
        <v>6.4731813537411087</v>
      </c>
      <c r="G44" s="11">
        <f>('SA data'!G47/'SA data'!G43-1)*100</f>
        <v>3.9888927442584654</v>
      </c>
      <c r="H44" s="11">
        <f>('SA data'!H47/'SA data'!H43-1)*100</f>
        <v>4.9283874806650196</v>
      </c>
      <c r="I44" s="11">
        <f>('SA data'!I47/'SA data'!I43-1)*100</f>
        <v>20.443892698223198</v>
      </c>
      <c r="J44" s="11">
        <f>('SA data'!J47/'SA data'!J43-1)*100</f>
        <v>31.329448753099797</v>
      </c>
      <c r="K44" s="11">
        <f>('SA data'!K47/'SA data'!K43-1)*100</f>
        <v>-4.8375875258804939</v>
      </c>
      <c r="L44" s="11">
        <f>('SA data'!L47/'SA data'!L43-1)*100</f>
        <v>24.10962879816023</v>
      </c>
      <c r="M44" s="11">
        <f>('SA data'!M47/'SA data'!M43-1)*100</f>
        <v>18.564063193080393</v>
      </c>
      <c r="N44" s="11">
        <f>('SA data'!N47/'SA data'!N43-1)*100</f>
        <v>26.224273658067187</v>
      </c>
      <c r="O44" s="11">
        <f>('SA data'!O47/'SA data'!O43-1)*100</f>
        <v>-10.681274321666589</v>
      </c>
      <c r="P44" s="11">
        <f>('SA data'!P47/'SA data'!P43-1)*100</f>
        <v>48.452085291389537</v>
      </c>
      <c r="Q44" s="11">
        <f>('SA data'!Q47/'SA data'!Q43-1)*100</f>
        <v>-5.5055806727539736</v>
      </c>
      <c r="R44" s="11">
        <f>('SA data'!S47/'SA data'!S43-1)*100</f>
        <v>1.9588254649890668</v>
      </c>
      <c r="S44" s="11">
        <f>('SA data'!T47/'SA data'!T43-1)*100</f>
        <v>0.4566713750069562</v>
      </c>
      <c r="T44" s="11">
        <f>('SA data'!U47/'SA data'!U43-1)*100</f>
        <v>10.748281398953697</v>
      </c>
      <c r="U44" s="11">
        <f>('SA data'!V47/'SA data'!V43-1)*100</f>
        <v>5.0562640660165137</v>
      </c>
      <c r="V44" s="11">
        <f>('SA data'!W47/'SA data'!W43-1)*100</f>
        <v>0.62719926855849817</v>
      </c>
      <c r="W44" s="11">
        <f>('SA data'!X47/'SA data'!X43-1)*100</f>
        <v>0.36811161252399138</v>
      </c>
      <c r="X44" s="7">
        <f>'SA data'!Y47</f>
        <v>2.7170000000000001</v>
      </c>
      <c r="Y44" s="11">
        <f>('SA data'!Z47/'SA data'!Z43-1)*100</f>
        <v>-0.20637699155939826</v>
      </c>
      <c r="Z44" s="11">
        <f>('SA data'!AA47/'SA data'!AA43-1)*100</f>
        <v>0.634698117213639</v>
      </c>
      <c r="AA44" s="11">
        <f>('SA data'!AB47/'SA data'!AB43-1)*100</f>
        <v>2.2572035179980521</v>
      </c>
      <c r="AB44" s="11">
        <f>('SA data'!AC47/'SA data'!AC43-1)*100</f>
        <v>-1.5116434121683064</v>
      </c>
      <c r="AC44" s="11">
        <f>('SA data'!AD47/'SA data'!AD43-1)*100</f>
        <v>1.6063202929172293</v>
      </c>
      <c r="AD44" s="7">
        <f>'SA data'!AE47</f>
        <v>1.75</v>
      </c>
      <c r="AE44" s="11">
        <f>('SA data'!AF47/'SA data'!AF43-1)*100</f>
        <v>-6.9642285485299489</v>
      </c>
      <c r="AF44" s="11">
        <f>('SA data'!AG47/'SA data'!AG43-1)*100</f>
        <v>-7.9882740930743878</v>
      </c>
      <c r="AG44" s="11">
        <f>('SA data'!AI47/'SA data'!AI43-1)*100</f>
        <v>7.1427844108461258</v>
      </c>
      <c r="AH44" s="11">
        <f>('SA data'!AJ47/'SA data'!AJ43-1)*100</f>
        <v>23.037964082888386</v>
      </c>
      <c r="AI44" s="11">
        <f>('SA data'!AK47/'SA data'!AK43-1)*100</f>
        <v>4.2770305271574216</v>
      </c>
      <c r="AJ44" s="11">
        <f>('SA data'!AL47/'SA data'!AL43-1)*100</f>
        <v>27.776950842640225</v>
      </c>
      <c r="AK44" s="11">
        <f>('SA data'!AM47/'SA data'!AM43-1)*100</f>
        <v>0.88285717479348325</v>
      </c>
      <c r="AL44" s="11">
        <f>('SA data'!AN47/'SA data'!AN43-1)*100</f>
        <v>4.8244044855325408</v>
      </c>
      <c r="AM44" s="11">
        <f>('SA data'!AO47/'SA data'!AO43-1)*100</f>
        <v>12.404183370045473</v>
      </c>
      <c r="AN44" s="11">
        <f>('SA data'!AP47/'SA data'!AP43-1)*100</f>
        <v>1.1137330274088919</v>
      </c>
      <c r="AO44" s="11">
        <f>('SA data'!AQ47/'SA data'!AQ43-1)*100</f>
        <v>21.896119299062789</v>
      </c>
      <c r="AP44" s="7">
        <f>'SA data'!AR47</f>
        <v>3.8963333333333332</v>
      </c>
      <c r="AQ44" s="4">
        <v>45</v>
      </c>
      <c r="AR44" s="1">
        <v>37408</v>
      </c>
      <c r="AS44" s="7"/>
      <c r="AT44" s="7"/>
    </row>
    <row r="45" spans="1:46">
      <c r="A45" s="11">
        <f>('SA data'!A48/'SA data'!A44-1)*100</f>
        <v>7.1786927781340326</v>
      </c>
      <c r="B45" s="11">
        <f>('SA data'!B48/'SA data'!B44-1)*100</f>
        <v>4.1445337527962423</v>
      </c>
      <c r="C45" s="11">
        <f>('SA data'!C48/'SA data'!C44-1)*100</f>
        <v>19.955383755686618</v>
      </c>
      <c r="D45" s="11">
        <f>('SA data'!D48/'SA data'!D44-1)*100</f>
        <v>3.0728342280049947</v>
      </c>
      <c r="E45" s="11">
        <f>('SA data'!E48/'SA data'!E44-1)*100</f>
        <v>12.267722717577367</v>
      </c>
      <c r="F45" s="11">
        <f>('SA data'!F48/'SA data'!F44-1)*100</f>
        <v>15.462155236180418</v>
      </c>
      <c r="G45" s="11">
        <f>('SA data'!G48/'SA data'!G44-1)*100</f>
        <v>5.7300019197796592</v>
      </c>
      <c r="H45" s="11">
        <f>('SA data'!H48/'SA data'!H44-1)*100</f>
        <v>7.4166962888441823</v>
      </c>
      <c r="I45" s="11">
        <f>('SA data'!I48/'SA data'!I44-1)*100</f>
        <v>27.342402999430028</v>
      </c>
      <c r="J45" s="11">
        <f>('SA data'!J48/'SA data'!J44-1)*100</f>
        <v>26.522666130209991</v>
      </c>
      <c r="K45" s="11">
        <f>('SA data'!K48/'SA data'!K44-1)*100</f>
        <v>-22.039127845219276</v>
      </c>
      <c r="L45" s="11">
        <f>('SA data'!L48/'SA data'!L44-1)*100</f>
        <v>25.873301715919194</v>
      </c>
      <c r="M45" s="11">
        <f>('SA data'!M48/'SA data'!M44-1)*100</f>
        <v>13.011114183635986</v>
      </c>
      <c r="N45" s="11">
        <f>('SA data'!N48/'SA data'!N44-1)*100</f>
        <v>17.676528486798681</v>
      </c>
      <c r="O45" s="11">
        <f>('SA data'!O48/'SA data'!O44-1)*100</f>
        <v>25.207925045180033</v>
      </c>
      <c r="P45" s="11">
        <f>('SA data'!P48/'SA data'!P44-1)*100</f>
        <v>14.434497267627089</v>
      </c>
      <c r="Q45" s="11">
        <f>('SA data'!Q48/'SA data'!Q44-1)*100</f>
        <v>-3.4385123839011156</v>
      </c>
      <c r="R45" s="11">
        <f>('SA data'!S48/'SA data'!S44-1)*100</f>
        <v>2.0460544896980792</v>
      </c>
      <c r="S45" s="11">
        <f>('SA data'!T48/'SA data'!T44-1)*100</f>
        <v>0.45490627959259289</v>
      </c>
      <c r="T45" s="11">
        <f>('SA data'!U48/'SA data'!U44-1)*100</f>
        <v>11.271907860624019</v>
      </c>
      <c r="U45" s="11">
        <f>('SA data'!V48/'SA data'!V44-1)*100</f>
        <v>5.3713428357089699</v>
      </c>
      <c r="V45" s="11">
        <f>('SA data'!W48/'SA data'!W44-1)*100</f>
        <v>0.81544656558503181</v>
      </c>
      <c r="W45" s="11">
        <f>('SA data'!X48/'SA data'!X44-1)*100</f>
        <v>0.28155804465221923</v>
      </c>
      <c r="X45" s="7">
        <f>'SA data'!Y48</f>
        <v>2.7260000000000004</v>
      </c>
      <c r="Y45" s="11">
        <f>('SA data'!Z48/'SA data'!Z44-1)*100</f>
        <v>-2.0144106997695865</v>
      </c>
      <c r="Z45" s="11">
        <f>('SA data'!AA48/'SA data'!AA44-1)*100</f>
        <v>5.0520664281100469</v>
      </c>
      <c r="AA45" s="11">
        <f>('SA data'!AB48/'SA data'!AB44-1)*100</f>
        <v>2.7090978284041389</v>
      </c>
      <c r="AB45" s="11">
        <f>('SA data'!AC48/'SA data'!AC44-1)*100</f>
        <v>-0.21927687359905024</v>
      </c>
      <c r="AC45" s="11">
        <f>('SA data'!AD48/'SA data'!AD44-1)*100</f>
        <v>1.8862491000720016</v>
      </c>
      <c r="AD45" s="7">
        <f>'SA data'!AE48</f>
        <v>1.74</v>
      </c>
      <c r="AE45" s="11">
        <f>('SA data'!AF48/'SA data'!AF44-1)*100</f>
        <v>3.7039041146261553</v>
      </c>
      <c r="AF45" s="11">
        <f>('SA data'!AG48/'SA data'!AG44-1)*100</f>
        <v>6.2845849802371623</v>
      </c>
      <c r="AG45" s="11">
        <f>('SA data'!AI48/'SA data'!AI44-1)*100</f>
        <v>-0.48664520375485409</v>
      </c>
      <c r="AH45" s="11">
        <f>('SA data'!AJ48/'SA data'!AJ44-1)*100</f>
        <v>14.493541225731455</v>
      </c>
      <c r="AI45" s="11">
        <f>('SA data'!AK48/'SA data'!AK44-1)*100</f>
        <v>-3.2860512879019255</v>
      </c>
      <c r="AJ45" s="11">
        <f>('SA data'!AL48/'SA data'!AL44-1)*100</f>
        <v>26.540843695593797</v>
      </c>
      <c r="AK45" s="11">
        <f>('SA data'!AM48/'SA data'!AM44-1)*100</f>
        <v>-2.5196023345342877</v>
      </c>
      <c r="AL45" s="11">
        <f>('SA data'!AN48/'SA data'!AN44-1)*100</f>
        <v>4.7232610942936182</v>
      </c>
      <c r="AM45" s="11">
        <f>('SA data'!AO48/'SA data'!AO44-1)*100</f>
        <v>10.350833334446442</v>
      </c>
      <c r="AN45" s="11">
        <f>('SA data'!AP48/'SA data'!AP44-1)*100</f>
        <v>-1.3914536502903085</v>
      </c>
      <c r="AO45" s="11">
        <f>('SA data'!AQ48/'SA data'!AQ44-1)*100</f>
        <v>-1.0780673982709321</v>
      </c>
      <c r="AP45" s="7">
        <f>'SA data'!AR48</f>
        <v>3.9006666666666656</v>
      </c>
      <c r="AQ45" s="4">
        <v>46</v>
      </c>
      <c r="AR45" s="1">
        <v>37500</v>
      </c>
      <c r="AS45" s="7"/>
      <c r="AT45" s="7"/>
    </row>
    <row r="46" spans="1:46">
      <c r="A46" s="11">
        <f>('SA data'!A49/'SA data'!A45-1)*100</f>
        <v>6.8563743997373638</v>
      </c>
      <c r="B46" s="11">
        <f>('SA data'!B49/'SA data'!B45-1)*100</f>
        <v>4.5286078060881696</v>
      </c>
      <c r="C46" s="11">
        <f>('SA data'!C49/'SA data'!C45-1)*100</f>
        <v>8.0803841516827291</v>
      </c>
      <c r="D46" s="11">
        <f>('SA data'!D49/'SA data'!D45-1)*100</f>
        <v>10.965541016088686</v>
      </c>
      <c r="E46" s="11">
        <f>('SA data'!E49/'SA data'!E45-1)*100</f>
        <v>11.895638156065559</v>
      </c>
      <c r="F46" s="11">
        <f>('SA data'!F49/'SA data'!F45-1)*100</f>
        <v>8.4722458452217033</v>
      </c>
      <c r="G46" s="11">
        <f>('SA data'!G49/'SA data'!G45-1)*100</f>
        <v>2.5833350265081378</v>
      </c>
      <c r="H46" s="11">
        <f>('SA data'!H49/'SA data'!H45-1)*100</f>
        <v>4.1182254192788648</v>
      </c>
      <c r="I46" s="11">
        <f>('SA data'!I49/'SA data'!I45-1)*100</f>
        <v>8.125316144327055</v>
      </c>
      <c r="J46" s="11">
        <f>('SA data'!J49/'SA data'!J45-1)*100</f>
        <v>-1.5341006435990789</v>
      </c>
      <c r="K46" s="11">
        <f>('SA data'!K49/'SA data'!K45-1)*100</f>
        <v>-7.7851398730329535</v>
      </c>
      <c r="L46" s="11">
        <f>('SA data'!L49/'SA data'!L45-1)*100</f>
        <v>-2.4474635239376097</v>
      </c>
      <c r="M46" s="11">
        <f>('SA data'!M49/'SA data'!M45-1)*100</f>
        <v>1.5973111458755129</v>
      </c>
      <c r="N46" s="11">
        <f>('SA data'!N49/'SA data'!N45-1)*100</f>
        <v>5.3236138693538493</v>
      </c>
      <c r="O46" s="11">
        <f>('SA data'!O49/'SA data'!O45-1)*100</f>
        <v>11.032367394362218</v>
      </c>
      <c r="P46" s="11">
        <f>('SA data'!P49/'SA data'!P45-1)*100</f>
        <v>2.8327064476919128</v>
      </c>
      <c r="Q46" s="11">
        <f>('SA data'!Q49/'SA data'!Q45-1)*100</f>
        <v>-11.079953297126577</v>
      </c>
      <c r="R46" s="11">
        <f>('SA data'!S49/'SA data'!S45-1)*100</f>
        <v>1.7931205353468815</v>
      </c>
      <c r="S46" s="11">
        <f>('SA data'!T49/'SA data'!T45-1)*100</f>
        <v>0.56115955088982261</v>
      </c>
      <c r="T46" s="11">
        <f>('SA data'!U49/'SA data'!U45-1)*100</f>
        <v>8.7870907298369882</v>
      </c>
      <c r="U46" s="11">
        <f>('SA data'!V49/'SA data'!V45-1)*100</f>
        <v>2.3512266213262301</v>
      </c>
      <c r="V46" s="11">
        <f>('SA data'!W49/'SA data'!W45-1)*100</f>
        <v>2.6888034178182751</v>
      </c>
      <c r="W46" s="11">
        <f>('SA data'!X49/'SA data'!X45-1)*100</f>
        <v>0.43848386603944078</v>
      </c>
      <c r="X46" s="7">
        <f>'SA data'!Y49</f>
        <v>2.7643333333333331</v>
      </c>
      <c r="Y46" s="11">
        <f>('SA data'!Z49/'SA data'!Z45-1)*100</f>
        <v>-2.1008387381566962</v>
      </c>
      <c r="Z46" s="11">
        <f>('SA data'!AA49/'SA data'!AA45-1)*100</f>
        <v>7.2149220350280707</v>
      </c>
      <c r="AA46" s="11">
        <f>('SA data'!AB49/'SA data'!AB45-1)*100</f>
        <v>2.8275931931019294</v>
      </c>
      <c r="AB46" s="11">
        <f>('SA data'!AC49/'SA data'!AC45-1)*100</f>
        <v>1.1443705346144251</v>
      </c>
      <c r="AC46" s="11">
        <f>('SA data'!AD49/'SA data'!AD45-1)*100</f>
        <v>1.7573341670574782</v>
      </c>
      <c r="AD46" s="7">
        <f>'SA data'!AE49</f>
        <v>1.44</v>
      </c>
      <c r="AE46" s="11">
        <f>('SA data'!AF49/'SA data'!AF45-1)*100</f>
        <v>24.513440380408881</v>
      </c>
      <c r="AF46" s="11">
        <f>('SA data'!AG49/'SA data'!AG45-1)*100</f>
        <v>37.835051546391753</v>
      </c>
      <c r="AG46" s="11">
        <f>('SA data'!AI49/'SA data'!AI45-1)*100</f>
        <v>-1.1296160843798475</v>
      </c>
      <c r="AH46" s="11">
        <f>('SA data'!AJ49/'SA data'!AJ45-1)*100</f>
        <v>11.133355782522036</v>
      </c>
      <c r="AI46" s="11">
        <f>('SA data'!AK49/'SA data'!AK45-1)*100</f>
        <v>-3.5628184661784967</v>
      </c>
      <c r="AJ46" s="11">
        <f>('SA data'!AL49/'SA data'!AL45-1)*100</f>
        <v>-10.957662989188854</v>
      </c>
      <c r="AK46" s="11">
        <f>('SA data'!AM49/'SA data'!AM45-1)*100</f>
        <v>4.3481284092166339</v>
      </c>
      <c r="AL46" s="11">
        <f>('SA data'!AN49/'SA data'!AN45-1)*100</f>
        <v>3.8897334666459837</v>
      </c>
      <c r="AM46" s="11">
        <f>('SA data'!AO49/'SA data'!AO45-1)*100</f>
        <v>48.071593679867199</v>
      </c>
      <c r="AN46" s="11">
        <f>('SA data'!AP49/'SA data'!AP45-1)*100</f>
        <v>-0.42539890387859325</v>
      </c>
      <c r="AO46" s="11">
        <f>('SA data'!AQ49/'SA data'!AQ45-1)*100</f>
        <v>-3.1906991025341336</v>
      </c>
      <c r="AP46" s="7">
        <f>'SA data'!AR49</f>
        <v>3.7823333333333338</v>
      </c>
      <c r="AQ46" s="4">
        <v>47</v>
      </c>
      <c r="AR46" s="1">
        <v>37591</v>
      </c>
      <c r="AS46" s="7"/>
      <c r="AT46" s="7"/>
    </row>
    <row r="47" spans="1:46">
      <c r="A47" s="11">
        <f>('SA data'!A50/'SA data'!A46-1)*100</f>
        <v>6.1277615744534053</v>
      </c>
      <c r="B47" s="11">
        <f>('SA data'!B50/'SA data'!B46-1)*100</f>
        <v>6.4562382848791122</v>
      </c>
      <c r="C47" s="11">
        <f>('SA data'!C50/'SA data'!C46-1)*100</f>
        <v>16.022535885674081</v>
      </c>
      <c r="D47" s="11">
        <f>('SA data'!D50/'SA data'!D46-1)*100</f>
        <v>3.9408810874590472</v>
      </c>
      <c r="E47" s="11">
        <f>('SA data'!E50/'SA data'!E46-1)*100</f>
        <v>3.7781825812764902</v>
      </c>
      <c r="F47" s="11">
        <f>('SA data'!F50/'SA data'!F46-1)*100</f>
        <v>1.6602990581840116</v>
      </c>
      <c r="G47" s="11">
        <f>('SA data'!G50/'SA data'!G46-1)*100</f>
        <v>-3.3086648559714216</v>
      </c>
      <c r="H47" s="11">
        <f>('SA data'!H50/'SA data'!H46-1)*100</f>
        <v>4.2060285534125663</v>
      </c>
      <c r="I47" s="11">
        <f>('SA data'!I50/'SA data'!I46-1)*100</f>
        <v>3.6290306726088906</v>
      </c>
      <c r="J47" s="11">
        <f>('SA data'!J50/'SA data'!J46-1)*100</f>
        <v>12.96798266817456</v>
      </c>
      <c r="K47" s="11">
        <f>('SA data'!K50/'SA data'!K46-1)*100</f>
        <v>-20.935222643788798</v>
      </c>
      <c r="L47" s="11">
        <f>('SA data'!L50/'SA data'!L46-1)*100</f>
        <v>-28.139068901684105</v>
      </c>
      <c r="M47" s="11">
        <f>('SA data'!M50/'SA data'!M46-1)*100</f>
        <v>-6.7290643714345899</v>
      </c>
      <c r="N47" s="11">
        <f>('SA data'!N50/'SA data'!N46-1)*100</f>
        <v>-3.75998575884402</v>
      </c>
      <c r="O47" s="11">
        <f>('SA data'!O50/'SA data'!O46-1)*100</f>
        <v>1.7918220940835949</v>
      </c>
      <c r="P47" s="11">
        <f>('SA data'!P50/'SA data'!P46-1)*100</f>
        <v>-6.1729162636669832</v>
      </c>
      <c r="Q47" s="11">
        <f>('SA data'!Q50/'SA data'!Q46-1)*100</f>
        <v>-17.598856674728225</v>
      </c>
      <c r="R47" s="11">
        <f>('SA data'!S50/'SA data'!S46-1)*100</f>
        <v>1.3906529990970862</v>
      </c>
      <c r="S47" s="11">
        <f>('SA data'!T50/'SA data'!T46-1)*100</f>
        <v>0.35842518408162327</v>
      </c>
      <c r="T47" s="11">
        <f>('SA data'!U50/'SA data'!U46-1)*100</f>
        <v>7.0637215803546205</v>
      </c>
      <c r="U47" s="11">
        <f>('SA data'!V50/'SA data'!V46-1)*100</f>
        <v>1.2068965517241459</v>
      </c>
      <c r="V47" s="11">
        <f>('SA data'!W50/'SA data'!W46-1)*100</f>
        <v>4.2552682126455244</v>
      </c>
      <c r="W47" s="11">
        <f>('SA data'!X50/'SA data'!X46-1)*100</f>
        <v>0.11789556709198568</v>
      </c>
      <c r="X47" s="7">
        <f>'SA data'!Y50</f>
        <v>2.7753333333333337</v>
      </c>
      <c r="Y47" s="11">
        <f>('SA data'!Z50/'SA data'!Z46-1)*100</f>
        <v>-5.5862352121891394</v>
      </c>
      <c r="Z47" s="11">
        <f>('SA data'!AA50/'SA data'!AA46-1)*100</f>
        <v>5.5987482505993169</v>
      </c>
      <c r="AA47" s="11">
        <f>('SA data'!AB50/'SA data'!AB46-1)*100</f>
        <v>2.9071155085701461</v>
      </c>
      <c r="AB47" s="11">
        <f>('SA data'!AC50/'SA data'!AC46-1)*100</f>
        <v>2.1164610888195323</v>
      </c>
      <c r="AC47" s="11">
        <f>('SA data'!AD50/'SA data'!AD46-1)*100</f>
        <v>1.7584415584415591</v>
      </c>
      <c r="AD47" s="7">
        <f>'SA data'!AE50</f>
        <v>1.25</v>
      </c>
      <c r="AE47" s="11">
        <f>('SA data'!AF50/'SA data'!AF46-1)*100</f>
        <v>34.960966461527931</v>
      </c>
      <c r="AF47" s="11">
        <f>('SA data'!AG50/'SA data'!AG46-1)*100</f>
        <v>49.147727272727273</v>
      </c>
      <c r="AG47" s="11">
        <f>('SA data'!AI50/'SA data'!AI46-1)*100</f>
        <v>-3.2353354523206423</v>
      </c>
      <c r="AH47" s="11">
        <f>('SA data'!AJ50/'SA data'!AJ46-1)*100</f>
        <v>7.0022299031404112</v>
      </c>
      <c r="AI47" s="11">
        <f>('SA data'!AK50/'SA data'!AK46-1)*100</f>
        <v>-5.3410430650047802</v>
      </c>
      <c r="AJ47" s="11">
        <f>('SA data'!AL50/'SA data'!AL46-1)*100</f>
        <v>11.461857642473294</v>
      </c>
      <c r="AK47" s="11">
        <f>('SA data'!AM50/'SA data'!AM46-1)*100</f>
        <v>6.334371353050261</v>
      </c>
      <c r="AL47" s="11">
        <f>('SA data'!AN50/'SA data'!AN46-1)*100</f>
        <v>2.6050454867177386</v>
      </c>
      <c r="AM47" s="11">
        <f>('SA data'!AO50/'SA data'!AO46-1)*100</f>
        <v>27.976948084071431</v>
      </c>
      <c r="AN47" s="11">
        <f>('SA data'!AP50/'SA data'!AP46-1)*100</f>
        <v>-0.84837711451136721</v>
      </c>
      <c r="AO47" s="11">
        <f>('SA data'!AQ50/'SA data'!AQ46-1)*100</f>
        <v>0.81358904210677707</v>
      </c>
      <c r="AP47" s="7">
        <f>'SA data'!AR50</f>
        <v>3.7580000000000005</v>
      </c>
      <c r="AQ47" s="4">
        <v>48</v>
      </c>
      <c r="AR47" s="1">
        <v>37681</v>
      </c>
      <c r="AS47" s="7"/>
      <c r="AT47" s="7"/>
    </row>
    <row r="48" spans="1:46">
      <c r="A48" s="11">
        <f>('SA data'!A51/'SA data'!A47-1)*100</f>
        <v>5.8630055746649257</v>
      </c>
      <c r="B48" s="11">
        <f>('SA data'!B51/'SA data'!B47-1)*100</f>
        <v>7.7664844010407519</v>
      </c>
      <c r="C48" s="11">
        <f>('SA data'!C51/'SA data'!C47-1)*100</f>
        <v>7.9195549484472716</v>
      </c>
      <c r="D48" s="11">
        <f>('SA data'!D51/'SA data'!D47-1)*100</f>
        <v>0.40252942290950333</v>
      </c>
      <c r="E48" s="11">
        <f>('SA data'!E51/'SA data'!E47-1)*100</f>
        <v>2.4844749120953358</v>
      </c>
      <c r="F48" s="11">
        <f>('SA data'!F51/'SA data'!F47-1)*100</f>
        <v>-0.5888628738600854</v>
      </c>
      <c r="G48" s="11">
        <f>('SA data'!G51/'SA data'!G47-1)*100</f>
        <v>-1.1613133987995905</v>
      </c>
      <c r="H48" s="11">
        <f>('SA data'!H51/'SA data'!H47-1)*100</f>
        <v>3.1406516638785575</v>
      </c>
      <c r="I48" s="11">
        <f>('SA data'!I51/'SA data'!I47-1)*100</f>
        <v>8.5850894494716492</v>
      </c>
      <c r="J48" s="11">
        <f>('SA data'!J51/'SA data'!J47-1)*100</f>
        <v>7.7160136181495975</v>
      </c>
      <c r="K48" s="11">
        <f>('SA data'!K51/'SA data'!K47-1)*100</f>
        <v>-6.9141071583949447</v>
      </c>
      <c r="L48" s="11">
        <f>('SA data'!L51/'SA data'!L47-1)*100</f>
        <v>-26.889354410890341</v>
      </c>
      <c r="M48" s="11">
        <f>('SA data'!M51/'SA data'!M47-1)*100</f>
        <v>-3.7423370590516147</v>
      </c>
      <c r="N48" s="11">
        <f>('SA data'!N51/'SA data'!N47-1)*100</f>
        <v>-3.4439654072291104</v>
      </c>
      <c r="O48" s="11">
        <f>('SA data'!O51/'SA data'!O47-1)*100</f>
        <v>46.869869891236029</v>
      </c>
      <c r="P48" s="11">
        <f>('SA data'!P51/'SA data'!P47-1)*100</f>
        <v>-21.67656897484288</v>
      </c>
      <c r="Q48" s="11">
        <f>('SA data'!Q51/'SA data'!Q47-1)*100</f>
        <v>-4.9946799093757548</v>
      </c>
      <c r="R48" s="11">
        <f>('SA data'!S51/'SA data'!S47-1)*100</f>
        <v>0.87600564331529185</v>
      </c>
      <c r="S48" s="11">
        <f>('SA data'!T51/'SA data'!T47-1)*100</f>
        <v>0.47013371189930098</v>
      </c>
      <c r="T48" s="11">
        <f>('SA data'!U51/'SA data'!U47-1)*100</f>
        <v>3.0301674170492898</v>
      </c>
      <c r="U48" s="11">
        <f>('SA data'!V51/'SA data'!V47-1)*100</f>
        <v>1.1996572407883432</v>
      </c>
      <c r="V48" s="11">
        <f>('SA data'!W51/'SA data'!W47-1)*100</f>
        <v>1.9272545699623889</v>
      </c>
      <c r="W48" s="11">
        <f>('SA data'!X51/'SA data'!X47-1)*100</f>
        <v>-0.14187974158091921</v>
      </c>
      <c r="X48" s="7">
        <f>'SA data'!Y51</f>
        <v>2.7610000000000006</v>
      </c>
      <c r="Y48" s="11">
        <f>('SA data'!Z51/'SA data'!Z47-1)*100</f>
        <v>-4.721280557880025</v>
      </c>
      <c r="Z48" s="11">
        <f>('SA data'!AA51/'SA data'!AA47-1)*100</f>
        <v>2.4106787926607698</v>
      </c>
      <c r="AA48" s="11">
        <f>('SA data'!AB51/'SA data'!AB47-1)*100</f>
        <v>2.971272825929594</v>
      </c>
      <c r="AB48" s="11">
        <f>('SA data'!AC51/'SA data'!AC47-1)*100</f>
        <v>1.6419269871747577</v>
      </c>
      <c r="AC48" s="11">
        <f>('SA data'!AD51/'SA data'!AD47-1)*100</f>
        <v>1.5860919881688806</v>
      </c>
      <c r="AD48" s="7">
        <f>'SA data'!AE51</f>
        <v>1.25</v>
      </c>
      <c r="AE48" s="11">
        <f>('SA data'!AF51/'SA data'!AF47-1)*100</f>
        <v>15.631906440636921</v>
      </c>
      <c r="AF48" s="11">
        <f>('SA data'!AG51/'SA data'!AG47-1)*100</f>
        <v>4.2214257268020861</v>
      </c>
      <c r="AG48" s="11">
        <f>('SA data'!AI51/'SA data'!AI47-1)*100</f>
        <v>1.321868072103638</v>
      </c>
      <c r="AH48" s="11">
        <f>('SA data'!AJ51/'SA data'!AJ47-1)*100</f>
        <v>9.2341837707226038</v>
      </c>
      <c r="AI48" s="11">
        <f>('SA data'!AK51/'SA data'!AK47-1)*100</f>
        <v>-0.3613002011495392</v>
      </c>
      <c r="AJ48" s="11">
        <f>('SA data'!AL51/'SA data'!AL47-1)*100</f>
        <v>20.822217210467976</v>
      </c>
      <c r="AK48" s="11">
        <f>('SA data'!AM51/'SA data'!AM47-1)*100</f>
        <v>13.223197813004873</v>
      </c>
      <c r="AL48" s="11">
        <f>('SA data'!AN51/'SA data'!AN47-1)*100</f>
        <v>8.188828985905495</v>
      </c>
      <c r="AM48" s="11">
        <f>('SA data'!AO51/'SA data'!AO47-1)*100</f>
        <v>55.090282604732899</v>
      </c>
      <c r="AN48" s="11">
        <f>('SA data'!AP51/'SA data'!AP47-1)*100</f>
        <v>4.642499358558605</v>
      </c>
      <c r="AO48" s="11">
        <f>('SA data'!AQ51/'SA data'!AQ47-1)*100</f>
        <v>3.3851930149433995</v>
      </c>
      <c r="AP48" s="7">
        <f>'SA data'!AR51</f>
        <v>3.5756666666666654</v>
      </c>
      <c r="AQ48" s="4">
        <v>49</v>
      </c>
      <c r="AR48" s="1">
        <v>37773</v>
      </c>
      <c r="AS48" s="7"/>
      <c r="AT48" s="7"/>
    </row>
    <row r="49" spans="1:46">
      <c r="A49" s="11">
        <f>('SA data'!A52/'SA data'!A48-1)*100</f>
        <v>4.8246353650000184</v>
      </c>
      <c r="B49" s="11">
        <f>('SA data'!B52/'SA data'!B48-1)*100</f>
        <v>8.2509409836797545</v>
      </c>
      <c r="C49" s="11">
        <f>('SA data'!C52/'SA data'!C48-1)*100</f>
        <v>2.0738776315347707</v>
      </c>
      <c r="D49" s="11">
        <f>('SA data'!D52/'SA data'!D48-1)*100</f>
        <v>3.0772742043911228</v>
      </c>
      <c r="E49" s="11">
        <f>('SA data'!E52/'SA data'!E48-1)*100</f>
        <v>3.2666463159283454</v>
      </c>
      <c r="F49" s="11">
        <f>('SA data'!F52/'SA data'!F48-1)*100</f>
        <v>0.92644162980530798</v>
      </c>
      <c r="G49" s="11">
        <f>('SA data'!G52/'SA data'!G48-1)*100</f>
        <v>-0.90787302706836215</v>
      </c>
      <c r="H49" s="11">
        <f>('SA data'!H52/'SA data'!H48-1)*100</f>
        <v>3.0712901306611862</v>
      </c>
      <c r="I49" s="11">
        <f>('SA data'!I52/'SA data'!I48-1)*100</f>
        <v>4.7640378432940667</v>
      </c>
      <c r="J49" s="11">
        <f>('SA data'!J52/'SA data'!J48-1)*100</f>
        <v>1.4819414295824451</v>
      </c>
      <c r="K49" s="11">
        <f>('SA data'!K52/'SA data'!K48-1)*100</f>
        <v>16.744639469364998</v>
      </c>
      <c r="L49" s="11">
        <f>('SA data'!L52/'SA data'!L48-1)*100</f>
        <v>-22.410338616146973</v>
      </c>
      <c r="M49" s="11">
        <f>('SA data'!M52/'SA data'!M48-1)*100</f>
        <v>0.32061885060628015</v>
      </c>
      <c r="N49" s="11">
        <f>('SA data'!N52/'SA data'!N48-1)*100</f>
        <v>-3.9793885650754479</v>
      </c>
      <c r="O49" s="11">
        <f>('SA data'!O52/'SA data'!O48-1)*100</f>
        <v>19.398844708054153</v>
      </c>
      <c r="P49" s="11">
        <f>('SA data'!P52/'SA data'!P48-1)*100</f>
        <v>-14.990425445067357</v>
      </c>
      <c r="Q49" s="11">
        <f>('SA data'!Q52/'SA data'!Q48-1)*100</f>
        <v>18.797170972155939</v>
      </c>
      <c r="R49" s="11">
        <f>('SA data'!S52/'SA data'!S48-1)*100</f>
        <v>0.93627470700388127</v>
      </c>
      <c r="S49" s="11">
        <f>('SA data'!T52/'SA data'!T48-1)*100</f>
        <v>0.44794036379811608</v>
      </c>
      <c r="T49" s="11">
        <f>('SA data'!U52/'SA data'!U48-1)*100</f>
        <v>3.4924980696358521</v>
      </c>
      <c r="U49" s="11">
        <f>('SA data'!V52/'SA data'!V48-1)*100</f>
        <v>0.89705254164884618</v>
      </c>
      <c r="V49" s="11">
        <f>('SA data'!W52/'SA data'!W48-1)*100</f>
        <v>1.3605550473426709</v>
      </c>
      <c r="W49" s="11">
        <f>('SA data'!X52/'SA data'!X48-1)*100</f>
        <v>-0.1049323841190386</v>
      </c>
      <c r="X49" s="7">
        <f>'SA data'!Y52</f>
        <v>2.7266666666666666</v>
      </c>
      <c r="Y49" s="11">
        <f>('SA data'!Z52/'SA data'!Z48-1)*100</f>
        <v>-2.4449735512692805</v>
      </c>
      <c r="Z49" s="11">
        <f>('SA data'!AA52/'SA data'!AA48-1)*100</f>
        <v>2.9008027786478374</v>
      </c>
      <c r="AA49" s="11">
        <f>('SA data'!AB52/'SA data'!AB48-1)*100</f>
        <v>3.39937090652489</v>
      </c>
      <c r="AB49" s="11">
        <f>('SA data'!AC52/'SA data'!AC48-1)*100</f>
        <v>1.046295844117795</v>
      </c>
      <c r="AC49" s="11">
        <f>('SA data'!AD52/'SA data'!AD48-1)*100</f>
        <v>1.5095842540726601</v>
      </c>
      <c r="AD49" s="7">
        <f>'SA data'!AE52</f>
        <v>1.02</v>
      </c>
      <c r="AE49" s="11">
        <f>('SA data'!AF52/'SA data'!AF48-1)*100</f>
        <v>13.587484258578453</v>
      </c>
      <c r="AF49" s="11">
        <f>('SA data'!AG52/'SA data'!AG48-1)*100</f>
        <v>5.7270360728895575</v>
      </c>
      <c r="AG49" s="11">
        <f>('SA data'!AI52/'SA data'!AI48-1)*100</f>
        <v>3.6371007257085086</v>
      </c>
      <c r="AH49" s="11">
        <f>('SA data'!AJ52/'SA data'!AJ48-1)*100</f>
        <v>10.0275140270363</v>
      </c>
      <c r="AI49" s="11">
        <f>('SA data'!AK52/'SA data'!AK48-1)*100</f>
        <v>2.2233608633364765</v>
      </c>
      <c r="AJ49" s="11">
        <f>('SA data'!AL52/'SA data'!AL48-1)*100</f>
        <v>-8.0573615823820823</v>
      </c>
      <c r="AK49" s="11">
        <f>('SA data'!AM52/'SA data'!AM48-1)*100</f>
        <v>22.432604164928161</v>
      </c>
      <c r="AL49" s="11">
        <f>('SA data'!AN52/'SA data'!AN48-1)*100</f>
        <v>9.9592836394630133</v>
      </c>
      <c r="AM49" s="11">
        <f>('SA data'!AO52/'SA data'!AO48-1)*100</f>
        <v>52.612745543202607</v>
      </c>
      <c r="AN49" s="11">
        <f>('SA data'!AP52/'SA data'!AP48-1)*100</f>
        <v>7.757040164324347</v>
      </c>
      <c r="AO49" s="11">
        <f>('SA data'!AQ52/'SA data'!AQ48-1)*100</f>
        <v>10.424705746836072</v>
      </c>
      <c r="AP49" s="7">
        <f>'SA data'!AR52</f>
        <v>3.4666666666666659</v>
      </c>
      <c r="AQ49" s="4">
        <v>50</v>
      </c>
      <c r="AR49" s="1">
        <v>37865</v>
      </c>
      <c r="AS49" s="7"/>
      <c r="AT49" s="7"/>
    </row>
    <row r="50" spans="1:46">
      <c r="A50" s="11">
        <f>('SA data'!A53/'SA data'!A49-1)*100</f>
        <v>6.5034094435056033</v>
      </c>
      <c r="B50" s="11">
        <f>('SA data'!B53/'SA data'!B49-1)*100</f>
        <v>9.4223706719590581</v>
      </c>
      <c r="C50" s="11">
        <f>('SA data'!C53/'SA data'!C49-1)*100</f>
        <v>9.4490246315708468</v>
      </c>
      <c r="D50" s="11">
        <f>('SA data'!D53/'SA data'!D49-1)*100</f>
        <v>4.1781565880567362</v>
      </c>
      <c r="E50" s="11">
        <f>('SA data'!E53/'SA data'!E49-1)*100</f>
        <v>10.741564570879113</v>
      </c>
      <c r="F50" s="11">
        <f>('SA data'!F53/'SA data'!F49-1)*100</f>
        <v>15.925801243768255</v>
      </c>
      <c r="G50" s="11">
        <f>('SA data'!G53/'SA data'!G49-1)*100</f>
        <v>3.0873918347075202</v>
      </c>
      <c r="H50" s="11">
        <f>('SA data'!H53/'SA data'!H49-1)*100</f>
        <v>5.4744005567771037</v>
      </c>
      <c r="I50" s="11">
        <f>('SA data'!I53/'SA data'!I49-1)*100</f>
        <v>8.4102624064526843</v>
      </c>
      <c r="J50" s="11">
        <f>('SA data'!J53/'SA data'!J49-1)*100</f>
        <v>6.267733807943987</v>
      </c>
      <c r="K50" s="11">
        <f>('SA data'!K53/'SA data'!K49-1)*100</f>
        <v>-6.0544815351011971</v>
      </c>
      <c r="L50" s="11">
        <f>('SA data'!L53/'SA data'!L49-1)*100</f>
        <v>5.2635437371759242</v>
      </c>
      <c r="M50" s="11">
        <f>('SA data'!M53/'SA data'!M49-1)*100</f>
        <v>7.3999456908517391</v>
      </c>
      <c r="N50" s="11">
        <f>('SA data'!N53/'SA data'!N49-1)*100</f>
        <v>-5.9713417575694034</v>
      </c>
      <c r="O50" s="11">
        <f>('SA data'!O53/'SA data'!O49-1)*100</f>
        <v>-18.102752071631134</v>
      </c>
      <c r="P50" s="11">
        <f>('SA data'!P53/'SA data'!P49-1)*100</f>
        <v>-0.25595111560859918</v>
      </c>
      <c r="Q50" s="11">
        <f>('SA data'!Q53/'SA data'!Q49-1)*100</f>
        <v>61.28231831623323</v>
      </c>
      <c r="R50" s="11">
        <f>('SA data'!S53/'SA data'!S49-1)*100</f>
        <v>1.1465032559147215</v>
      </c>
      <c r="S50" s="11">
        <f>('SA data'!T53/'SA data'!T49-1)*100</f>
        <v>0.44423114050762269</v>
      </c>
      <c r="T50" s="11">
        <f>('SA data'!U53/'SA data'!U49-1)*100</f>
        <v>4.8319077183849091</v>
      </c>
      <c r="U50" s="11">
        <f>('SA data'!V53/'SA data'!V49-1)*100</f>
        <v>0.89705254164884618</v>
      </c>
      <c r="V50" s="11">
        <f>('SA data'!W53/'SA data'!W49-1)*100</f>
        <v>3.002803933077014</v>
      </c>
      <c r="W50" s="11">
        <f>('SA data'!X53/'SA data'!X49-1)*100</f>
        <v>0.77514940402068078</v>
      </c>
      <c r="X50" s="7">
        <f>'SA data'!Y53</f>
        <v>2.7096666666666667</v>
      </c>
      <c r="Y50" s="11">
        <f>('SA data'!Z53/'SA data'!Z49-1)*100</f>
        <v>-5.5942339971172377</v>
      </c>
      <c r="Z50" s="11">
        <f>('SA data'!AA53/'SA data'!AA49-1)*100</f>
        <v>5.5906179868291828</v>
      </c>
      <c r="AA50" s="11">
        <f>('SA data'!AB53/'SA data'!AB49-1)*100</f>
        <v>4.0341923303187643</v>
      </c>
      <c r="AB50" s="11">
        <f>('SA data'!AC53/'SA data'!AC49-1)*100</f>
        <v>1.5187129303730451</v>
      </c>
      <c r="AC50" s="11">
        <f>('SA data'!AD53/'SA data'!AD49-1)*100</f>
        <v>1.6028061910309255</v>
      </c>
      <c r="AD50" s="7">
        <f>'SA data'!AE53</f>
        <v>1</v>
      </c>
      <c r="AE50" s="11">
        <f>('SA data'!AF53/'SA data'!AF49-1)*100</f>
        <v>15.281864776426811</v>
      </c>
      <c r="AF50" s="11">
        <f>('SA data'!AG53/'SA data'!AG49-1)*100</f>
        <v>9.9850411368735958</v>
      </c>
      <c r="AG50" s="11">
        <f>('SA data'!AI53/'SA data'!AI49-1)*100</f>
        <v>2.0661024896748703</v>
      </c>
      <c r="AH50" s="11">
        <f>('SA data'!AJ53/'SA data'!AJ49-1)*100</f>
        <v>8.2357327778411324</v>
      </c>
      <c r="AI50" s="11">
        <f>('SA data'!AK53/'SA data'!AK49-1)*100</f>
        <v>0.65538009648402618</v>
      </c>
      <c r="AJ50" s="11">
        <f>('SA data'!AL53/'SA data'!AL49-1)*100</f>
        <v>1.9348047154235548</v>
      </c>
      <c r="AK50" s="11">
        <f>('SA data'!AM53/'SA data'!AM49-1)*100</f>
        <v>18.962180054460642</v>
      </c>
      <c r="AL50" s="11">
        <f>('SA data'!AN53/'SA data'!AN49-1)*100</f>
        <v>7.6013296670878416</v>
      </c>
      <c r="AM50" s="11">
        <f>('SA data'!AO53/'SA data'!AO49-1)*100</f>
        <v>7.5611761812965028</v>
      </c>
      <c r="AN50" s="11">
        <f>('SA data'!AP53/'SA data'!AP49-1)*100</f>
        <v>6.9553619217920248</v>
      </c>
      <c r="AO50" s="11">
        <f>('SA data'!AQ53/'SA data'!AQ49-1)*100</f>
        <v>12.687691211713181</v>
      </c>
      <c r="AP50" s="7">
        <f>'SA data'!AR53</f>
        <v>3.4236666666666662</v>
      </c>
      <c r="AQ50" s="4">
        <v>51</v>
      </c>
      <c r="AR50" s="1">
        <v>37956</v>
      </c>
      <c r="AS50" s="7"/>
      <c r="AT50" s="7"/>
    </row>
    <row r="51" spans="1:46">
      <c r="A51" s="11">
        <f>('SA data'!A54/'SA data'!A50-1)*100</f>
        <v>7.9119682764728028</v>
      </c>
      <c r="B51" s="11">
        <f>('SA data'!B54/'SA data'!B50-1)*100</f>
        <v>9.2209816307702077</v>
      </c>
      <c r="C51" s="11">
        <f>('SA data'!C54/'SA data'!C50-1)*100</f>
        <v>11.30925632616966</v>
      </c>
      <c r="D51" s="11">
        <f>('SA data'!D54/'SA data'!D50-1)*100</f>
        <v>3.9011909607958639</v>
      </c>
      <c r="E51" s="11">
        <f>('SA data'!E54/'SA data'!E50-1)*100</f>
        <v>16.042072248500581</v>
      </c>
      <c r="F51" s="11">
        <f>('SA data'!F54/'SA data'!F50-1)*100</f>
        <v>19.521770449677444</v>
      </c>
      <c r="G51" s="11">
        <f>('SA data'!G54/'SA data'!G50-1)*100</f>
        <v>1.5796878988461938</v>
      </c>
      <c r="H51" s="11">
        <f>('SA data'!H54/'SA data'!H50-1)*100</f>
        <v>5.390582481303885</v>
      </c>
      <c r="I51" s="11">
        <f>('SA data'!I54/'SA data'!I50-1)*100</f>
        <v>13.208476596377249</v>
      </c>
      <c r="J51" s="11">
        <f>('SA data'!J54/'SA data'!J50-1)*100</f>
        <v>-11.695700104441221</v>
      </c>
      <c r="K51" s="11">
        <f>('SA data'!K54/'SA data'!K50-1)*100</f>
        <v>12.225502987143845</v>
      </c>
      <c r="L51" s="11">
        <f>('SA data'!L54/'SA data'!L50-1)*100</f>
        <v>28.966373353202755</v>
      </c>
      <c r="M51" s="11">
        <f>('SA data'!M54/'SA data'!M50-1)*100</f>
        <v>17.745016865727827</v>
      </c>
      <c r="N51" s="11">
        <f>('SA data'!N54/'SA data'!N50-1)*100</f>
        <v>9.2988381657321817E-2</v>
      </c>
      <c r="O51" s="11">
        <f>('SA data'!O54/'SA data'!O50-1)*100</f>
        <v>-6.9947235932644176</v>
      </c>
      <c r="P51" s="11">
        <f>('SA data'!P54/'SA data'!P50-1)*100</f>
        <v>3.4349473853670931</v>
      </c>
      <c r="Q51" s="11">
        <f>('SA data'!Q54/'SA data'!Q50-1)*100</f>
        <v>93.222360956418356</v>
      </c>
      <c r="R51" s="11">
        <f>('SA data'!S54/'SA data'!S50-1)*100</f>
        <v>1.0028079244106314</v>
      </c>
      <c r="S51" s="11">
        <f>('SA data'!T54/'SA data'!T50-1)*100</f>
        <v>0.69051524952283838</v>
      </c>
      <c r="T51" s="11">
        <f>('SA data'!U54/'SA data'!U50-1)*100</f>
        <v>2.6116587432653438</v>
      </c>
      <c r="U51" s="11">
        <f>('SA data'!V54/'SA data'!V50-1)*100</f>
        <v>0.59625212947189699</v>
      </c>
      <c r="V51" s="11">
        <f>('SA data'!W54/'SA data'!W50-1)*100</f>
        <v>3.3021869647658963</v>
      </c>
      <c r="W51" s="11">
        <f>('SA data'!X54/'SA data'!X50-1)*100</f>
        <v>2.3466303507726272</v>
      </c>
      <c r="X51" s="7">
        <f>'SA data'!Y54</f>
        <v>2.7056666666666671</v>
      </c>
      <c r="Y51" s="11">
        <f>('SA data'!Z54/'SA data'!Z50-1)*100</f>
        <v>-5.3411319742397989</v>
      </c>
      <c r="Z51" s="11">
        <f>('SA data'!AA54/'SA data'!AA50-1)*100</f>
        <v>8.3476190463131381</v>
      </c>
      <c r="AA51" s="11">
        <f>('SA data'!AB54/'SA data'!AB50-1)*100</f>
        <v>4.3158277757562757</v>
      </c>
      <c r="AB51" s="11">
        <f>('SA data'!AC54/'SA data'!AC50-1)*100</f>
        <v>2.6559297573280682</v>
      </c>
      <c r="AC51" s="11">
        <f>('SA data'!AD54/'SA data'!AD50-1)*100</f>
        <v>1.8480230747632609</v>
      </c>
      <c r="AD51" s="7">
        <f>'SA data'!AE54</f>
        <v>1</v>
      </c>
      <c r="AE51" s="11">
        <f>('SA data'!AF54/'SA data'!AF50-1)*100</f>
        <v>10.310013764371572</v>
      </c>
      <c r="AF51" s="11">
        <f>('SA data'!AG54/'SA data'!AG50-1)*100</f>
        <v>1.5555555555555545</v>
      </c>
      <c r="AG51" s="11">
        <f>('SA data'!AI54/'SA data'!AI50-1)*100</f>
        <v>2.8334833815168103</v>
      </c>
      <c r="AH51" s="11">
        <f>('SA data'!AJ54/'SA data'!AJ50-1)*100</f>
        <v>8.4376041589889752</v>
      </c>
      <c r="AI51" s="11">
        <f>('SA data'!AK54/'SA data'!AK50-1)*100</f>
        <v>1.5304966895226757</v>
      </c>
      <c r="AJ51" s="11">
        <f>('SA data'!AL54/'SA data'!AL50-1)*100</f>
        <v>-14.563264769815376</v>
      </c>
      <c r="AK51" s="11">
        <f>('SA data'!AM54/'SA data'!AM50-1)*100</f>
        <v>19.173408532257131</v>
      </c>
      <c r="AL51" s="11">
        <f>('SA data'!AN54/'SA data'!AN50-1)*100</f>
        <v>6.4461352583532694</v>
      </c>
      <c r="AM51" s="11">
        <f>('SA data'!AO54/'SA data'!AO50-1)*100</f>
        <v>14.216353887998668</v>
      </c>
      <c r="AN51" s="11">
        <f>('SA data'!AP54/'SA data'!AP50-1)*100</f>
        <v>7.7794523611682598</v>
      </c>
      <c r="AO51" s="11">
        <f>('SA data'!AQ54/'SA data'!AQ50-1)*100</f>
        <v>10.843790273710541</v>
      </c>
      <c r="AP51" s="7">
        <f>'SA data'!AR54</f>
        <v>3.411</v>
      </c>
      <c r="AQ51" s="4">
        <v>52</v>
      </c>
      <c r="AR51" s="1">
        <v>38047</v>
      </c>
      <c r="AS51" s="7"/>
      <c r="AT51" s="7"/>
    </row>
    <row r="52" spans="1:46">
      <c r="A52" s="11">
        <f>('SA data'!A55/'SA data'!A51-1)*100</f>
        <v>7.9080415383020242</v>
      </c>
      <c r="B52" s="11">
        <f>('SA data'!B55/'SA data'!B51-1)*100</f>
        <v>10.232307822555263</v>
      </c>
      <c r="C52" s="11">
        <f>('SA data'!C55/'SA data'!C51-1)*100</f>
        <v>10.665354214964996</v>
      </c>
      <c r="D52" s="11">
        <f>('SA data'!D55/'SA data'!D51-1)*100</f>
        <v>3.2741287822190657</v>
      </c>
      <c r="E52" s="11">
        <f>('SA data'!E55/'SA data'!E51-1)*100</f>
        <v>20.356327262691675</v>
      </c>
      <c r="F52" s="11">
        <f>('SA data'!F55/'SA data'!F51-1)*100</f>
        <v>24.760068686294147</v>
      </c>
      <c r="G52" s="11">
        <f>('SA data'!G55/'SA data'!G51-1)*100</f>
        <v>2.3640311809990378</v>
      </c>
      <c r="H52" s="11">
        <f>('SA data'!H55/'SA data'!H51-1)*100</f>
        <v>6.8756593673477084</v>
      </c>
      <c r="I52" s="11">
        <f>('SA data'!I55/'SA data'!I51-1)*100</f>
        <v>0.35965741098367143</v>
      </c>
      <c r="J52" s="11">
        <f>('SA data'!J55/'SA data'!J51-1)*100</f>
        <v>-18.985377543559167</v>
      </c>
      <c r="K52" s="11">
        <f>('SA data'!K55/'SA data'!K51-1)*100</f>
        <v>-14.259176336170754</v>
      </c>
      <c r="L52" s="11">
        <f>('SA data'!L55/'SA data'!L51-1)*100</f>
        <v>17.924573053945302</v>
      </c>
      <c r="M52" s="11">
        <f>('SA data'!M55/'SA data'!M51-1)*100</f>
        <v>15.564712897838984</v>
      </c>
      <c r="N52" s="11">
        <f>('SA data'!N55/'SA data'!N51-1)*100</f>
        <v>-1.0212634157726441</v>
      </c>
      <c r="O52" s="11">
        <f>('SA data'!O55/'SA data'!O51-1)*100</f>
        <v>-45.971306419182532</v>
      </c>
      <c r="P52" s="11">
        <f>('SA data'!P55/'SA data'!P51-1)*100</f>
        <v>29.5231917787542</v>
      </c>
      <c r="Q52" s="11">
        <f>('SA data'!Q55/'SA data'!Q51-1)*100</f>
        <v>86.316631144672542</v>
      </c>
      <c r="R52" s="11">
        <f>('SA data'!S55/'SA data'!S51-1)*100</f>
        <v>1.2204915499560931</v>
      </c>
      <c r="S52" s="11">
        <f>('SA data'!T55/'SA data'!T51-1)*100</f>
        <v>0.59225752221307992</v>
      </c>
      <c r="T52" s="11">
        <f>('SA data'!U55/'SA data'!U51-1)*100</f>
        <v>4.471988323220355</v>
      </c>
      <c r="U52" s="11">
        <f>('SA data'!V55/'SA data'!V51-1)*100</f>
        <v>1.147803179979312</v>
      </c>
      <c r="V52" s="11">
        <f>('SA data'!W55/'SA data'!W51-1)*100</f>
        <v>5.1138594403663307</v>
      </c>
      <c r="W52" s="11">
        <f>('SA data'!X55/'SA data'!X51-1)*100</f>
        <v>3.0109756168838375</v>
      </c>
      <c r="X52" s="7">
        <f>'SA data'!Y55</f>
        <v>2.7000000000000006</v>
      </c>
      <c r="Y52" s="11">
        <f>('SA data'!Z55/'SA data'!Z51-1)*100</f>
        <v>-2.6030492476411538</v>
      </c>
      <c r="Z52" s="11">
        <f>('SA data'!AA55/'SA data'!AA51-1)*100</f>
        <v>11.307282652733619</v>
      </c>
      <c r="AA52" s="11">
        <f>('SA data'!AB55/'SA data'!AB51-1)*100</f>
        <v>4.6277396770271872</v>
      </c>
      <c r="AB52" s="11">
        <f>('SA data'!AC55/'SA data'!AC51-1)*100</f>
        <v>3.6304189876483539</v>
      </c>
      <c r="AC52" s="11">
        <f>('SA data'!AD55/'SA data'!AD51-1)*100</f>
        <v>2.0432035193449494</v>
      </c>
      <c r="AD52" s="7">
        <f>'SA data'!AE55</f>
        <v>1.01</v>
      </c>
      <c r="AE52" s="11">
        <f>('SA data'!AF55/'SA data'!AF51-1)*100</f>
        <v>23.909228006266268</v>
      </c>
      <c r="AF52" s="11">
        <f>('SA data'!AG55/'SA data'!AG51-1)*100</f>
        <v>35.307604126862799</v>
      </c>
      <c r="AG52" s="11">
        <f>('SA data'!AI55/'SA data'!AI51-1)*100</f>
        <v>0.50738950179645137</v>
      </c>
      <c r="AH52" s="11">
        <f>('SA data'!AJ55/'SA data'!AJ51-1)*100</f>
        <v>7.1861095112556894</v>
      </c>
      <c r="AI52" s="11">
        <f>('SA data'!AK55/'SA data'!AK51-1)*100</f>
        <v>-1.0501808875738816</v>
      </c>
      <c r="AJ52" s="11">
        <f>('SA data'!AL55/'SA data'!AL51-1)*100</f>
        <v>-21.8673669172593</v>
      </c>
      <c r="AK52" s="11">
        <f>('SA data'!AM55/'SA data'!AM51-1)*100</f>
        <v>16.450776905419715</v>
      </c>
      <c r="AL52" s="11">
        <f>('SA data'!AN55/'SA data'!AN51-1)*100</f>
        <v>4.4735940056864765</v>
      </c>
      <c r="AM52" s="11">
        <f>('SA data'!AO55/'SA data'!AO51-1)*100</f>
        <v>17.893488040550398</v>
      </c>
      <c r="AN52" s="11">
        <f>('SA data'!AP55/'SA data'!AP51-1)*100</f>
        <v>5.0138437901007693</v>
      </c>
      <c r="AO52" s="11">
        <f>('SA data'!AQ55/'SA data'!AQ51-1)*100</f>
        <v>6.7408410251462492</v>
      </c>
      <c r="AP52" s="7">
        <f>'SA data'!AR55</f>
        <v>3.3466666666666662</v>
      </c>
      <c r="AQ52" s="4">
        <v>53</v>
      </c>
      <c r="AR52" s="1">
        <v>38139</v>
      </c>
      <c r="AS52" s="7"/>
      <c r="AT52" s="7"/>
    </row>
    <row r="53" spans="1:46">
      <c r="A53" s="11">
        <f>('SA data'!A56/'SA data'!A52-1)*100</f>
        <v>6.5306544344389872</v>
      </c>
      <c r="B53" s="11">
        <f>('SA data'!B56/'SA data'!B52-1)*100</f>
        <v>9.8641364724738381</v>
      </c>
      <c r="C53" s="11">
        <f>('SA data'!C56/'SA data'!C52-1)*100</f>
        <v>4.2173073072519829</v>
      </c>
      <c r="D53" s="11">
        <f>('SA data'!D56/'SA data'!D52-1)*100</f>
        <v>3.6517758955401991</v>
      </c>
      <c r="E53" s="11">
        <f>('SA data'!E56/'SA data'!E52-1)*100</f>
        <v>18.187778215655648</v>
      </c>
      <c r="F53" s="11">
        <f>('SA data'!F56/'SA data'!F52-1)*100</f>
        <v>23.679039316509254</v>
      </c>
      <c r="G53" s="11">
        <f>('SA data'!G56/'SA data'!G52-1)*100</f>
        <v>1.8125719345831959</v>
      </c>
      <c r="H53" s="11">
        <f>('SA data'!H56/'SA data'!H52-1)*100</f>
        <v>4.9554039709045927</v>
      </c>
      <c r="I53" s="11">
        <f>('SA data'!I56/'SA data'!I52-1)*100</f>
        <v>1.7027957364283308</v>
      </c>
      <c r="J53" s="11">
        <f>('SA data'!J56/'SA data'!J52-1)*100</f>
        <v>-22.283133869163173</v>
      </c>
      <c r="K53" s="11">
        <f>('SA data'!K56/'SA data'!K52-1)*100</f>
        <v>-23.822909291719895</v>
      </c>
      <c r="L53" s="11">
        <f>('SA data'!L56/'SA data'!L52-1)*100</f>
        <v>9.1840704031167952</v>
      </c>
      <c r="M53" s="11">
        <f>('SA data'!M56/'SA data'!M52-1)*100</f>
        <v>10.065550225973329</v>
      </c>
      <c r="N53" s="11">
        <f>('SA data'!N56/'SA data'!N52-1)*100</f>
        <v>-5.9306816062898449E-2</v>
      </c>
      <c r="O53" s="11">
        <f>('SA data'!O56/'SA data'!O52-1)*100</f>
        <v>-62.918528417256425</v>
      </c>
      <c r="P53" s="11">
        <f>('SA data'!P56/'SA data'!P52-1)*100</f>
        <v>41.523883905550306</v>
      </c>
      <c r="Q53" s="11">
        <f>('SA data'!Q56/'SA data'!Q52-1)*100</f>
        <v>45.229608851845967</v>
      </c>
      <c r="R53" s="11">
        <f>('SA data'!S56/'SA data'!S52-1)*100</f>
        <v>1.5330074956569906</v>
      </c>
      <c r="S53" s="11">
        <f>('SA data'!T56/'SA data'!T52-1)*100</f>
        <v>0.898450818657337</v>
      </c>
      <c r="T53" s="11">
        <f>('SA data'!U56/'SA data'!U52-1)*100</f>
        <v>4.7569264542150602</v>
      </c>
      <c r="U53" s="11">
        <f>('SA data'!V56/'SA data'!V52-1)*100</f>
        <v>1.7217047699689569</v>
      </c>
      <c r="V53" s="11">
        <f>('SA data'!W56/'SA data'!W52-1)*100</f>
        <v>7.2064437896752986</v>
      </c>
      <c r="W53" s="11">
        <f>('SA data'!X56/'SA data'!X52-1)*100</f>
        <v>3.4785180527195037</v>
      </c>
      <c r="X53" s="7">
        <f>'SA data'!Y56</f>
        <v>2.7000000000000006</v>
      </c>
      <c r="Y53" s="11">
        <f>('SA data'!Z56/'SA data'!Z52-1)*100</f>
        <v>-2.4143508059468965</v>
      </c>
      <c r="Z53" s="11">
        <f>('SA data'!AA56/'SA data'!AA52-1)*100</f>
        <v>10.960610191974652</v>
      </c>
      <c r="AA53" s="11">
        <f>('SA data'!AB56/'SA data'!AB52-1)*100</f>
        <v>4.4909260337290924</v>
      </c>
      <c r="AB53" s="11">
        <f>('SA data'!AC56/'SA data'!AC52-1)*100</f>
        <v>3.9376548057753924</v>
      </c>
      <c r="AC53" s="11">
        <f>('SA data'!AD56/'SA data'!AD52-1)*100</f>
        <v>1.9415018162028064</v>
      </c>
      <c r="AD53" s="7">
        <f>'SA data'!AE56</f>
        <v>1.43</v>
      </c>
      <c r="AE53" s="11">
        <f>('SA data'!AF56/'SA data'!AF52-1)*100</f>
        <v>25.307401795455853</v>
      </c>
      <c r="AF53" s="11">
        <f>('SA data'!AG56/'SA data'!AG52-1)*100</f>
        <v>45.585648962363699</v>
      </c>
      <c r="AG53" s="11">
        <f>('SA data'!AI56/'SA data'!AI52-1)*100</f>
        <v>-1.8533115797496169</v>
      </c>
      <c r="AH53" s="11">
        <f>('SA data'!AJ56/'SA data'!AJ52-1)*100</f>
        <v>5.9236745315135009</v>
      </c>
      <c r="AI53" s="11">
        <f>('SA data'!AK56/'SA data'!AK52-1)*100</f>
        <v>-3.7051497223113072</v>
      </c>
      <c r="AJ53" s="11">
        <f>('SA data'!AL56/'SA data'!AL52-1)*100</f>
        <v>-4.0159128954414864</v>
      </c>
      <c r="AK53" s="11">
        <f>('SA data'!AM56/'SA data'!AM52-1)*100</f>
        <v>2.3703078607179018</v>
      </c>
      <c r="AL53" s="11">
        <f>('SA data'!AN56/'SA data'!AN52-1)*100</f>
        <v>-2.1223531982022759</v>
      </c>
      <c r="AM53" s="11">
        <f>('SA data'!AO56/'SA data'!AO52-1)*100</f>
        <v>16.210806142119296</v>
      </c>
      <c r="AN53" s="11">
        <f>('SA data'!AP56/'SA data'!AP52-1)*100</f>
        <v>2.7928049727187432</v>
      </c>
      <c r="AO53" s="11">
        <f>('SA data'!AQ56/'SA data'!AQ52-1)*100</f>
        <v>-13.207461830289279</v>
      </c>
      <c r="AP53" s="7">
        <f>'SA data'!AR56</f>
        <v>3.3333333333333335</v>
      </c>
      <c r="AQ53" s="4">
        <v>54</v>
      </c>
      <c r="AR53" s="1">
        <v>38231</v>
      </c>
      <c r="AS53" s="7"/>
      <c r="AT53" s="7"/>
    </row>
    <row r="54" spans="1:46">
      <c r="A54" s="11">
        <f>('SA data'!A57/'SA data'!A53-1)*100</f>
        <v>4.9257338958061281</v>
      </c>
      <c r="B54" s="11">
        <f>('SA data'!B57/'SA data'!B53-1)*100</f>
        <v>9.6032731638403099</v>
      </c>
      <c r="C54" s="11">
        <f>('SA data'!C57/'SA data'!C53-1)*100</f>
        <v>4.5891395309939353</v>
      </c>
      <c r="D54" s="11">
        <f>('SA data'!D57/'SA data'!D53-1)*100</f>
        <v>3.4974894699414616</v>
      </c>
      <c r="E54" s="11">
        <f>('SA data'!E57/'SA data'!E53-1)*100</f>
        <v>10.313751273259619</v>
      </c>
      <c r="F54" s="11">
        <f>('SA data'!F57/'SA data'!F53-1)*100</f>
        <v>11.775239290701766</v>
      </c>
      <c r="G54" s="11">
        <f>('SA data'!G57/'SA data'!G53-1)*100</f>
        <v>-1.9838468742425786</v>
      </c>
      <c r="H54" s="11">
        <f>('SA data'!H57/'SA data'!H53-1)*100</f>
        <v>3.591995660409264</v>
      </c>
      <c r="I54" s="11">
        <f>('SA data'!I57/'SA data'!I53-1)*100</f>
        <v>14.701075239369121</v>
      </c>
      <c r="J54" s="11">
        <f>('SA data'!J57/'SA data'!J53-1)*100</f>
        <v>-32.365329827938908</v>
      </c>
      <c r="K54" s="11">
        <f>('SA data'!K57/'SA data'!K53-1)*100</f>
        <v>30.087560469633303</v>
      </c>
      <c r="L54" s="11">
        <f>('SA data'!L57/'SA data'!L53-1)*100</f>
        <v>-2.5490026223249251</v>
      </c>
      <c r="M54" s="11">
        <f>('SA data'!M57/'SA data'!M53-1)*100</f>
        <v>0.97340374046552824</v>
      </c>
      <c r="N54" s="11">
        <f>('SA data'!N57/'SA data'!N53-1)*100</f>
        <v>4.579934022839538</v>
      </c>
      <c r="O54" s="11">
        <f>('SA data'!O57/'SA data'!O53-1)*100</f>
        <v>-4.6064773971708162</v>
      </c>
      <c r="P54" s="11">
        <f>('SA data'!P57/'SA data'!P53-1)*100</f>
        <v>8.1334873222412618</v>
      </c>
      <c r="Q54" s="11">
        <f>('SA data'!Q57/'SA data'!Q53-1)*100</f>
        <v>-7.4995834603903138</v>
      </c>
      <c r="R54" s="11">
        <f>('SA data'!S57/'SA data'!S53-1)*100</f>
        <v>1.9851687630801251</v>
      </c>
      <c r="S54" s="11">
        <f>('SA data'!T57/'SA data'!T53-1)*100</f>
        <v>1.0124412205026578</v>
      </c>
      <c r="T54" s="11">
        <f>('SA data'!U57/'SA data'!U53-1)*100</f>
        <v>6.8762227381085284</v>
      </c>
      <c r="U54" s="11">
        <f>('SA data'!V57/'SA data'!V53-1)*100</f>
        <v>3.4998588766582017</v>
      </c>
      <c r="V54" s="11">
        <f>('SA data'!W57/'SA data'!W53-1)*100</f>
        <v>5.2352795489273296</v>
      </c>
      <c r="W54" s="11">
        <f>('SA data'!X57/'SA data'!X53-1)*100</f>
        <v>3.2381834500390116</v>
      </c>
      <c r="X54" s="7">
        <f>'SA data'!Y57</f>
        <v>2.7000000000000006</v>
      </c>
      <c r="Y54" s="11">
        <f>('SA data'!Z57/'SA data'!Z53-1)*100</f>
        <v>-2.4899381236847207</v>
      </c>
      <c r="Z54" s="11">
        <f>('SA data'!AA57/'SA data'!AA53-1)*100</f>
        <v>9.9693358592450885</v>
      </c>
      <c r="AA54" s="11">
        <f>('SA data'!AB57/'SA data'!AB53-1)*100</f>
        <v>4.2351193510646423</v>
      </c>
      <c r="AB54" s="11">
        <f>('SA data'!AC57/'SA data'!AC53-1)*100</f>
        <v>4.3308220164115285</v>
      </c>
      <c r="AC54" s="11">
        <f>('SA data'!AD57/'SA data'!AD53-1)*100</f>
        <v>2.0374220374220542</v>
      </c>
      <c r="AD54" s="7">
        <f>'SA data'!AE57</f>
        <v>1.95</v>
      </c>
      <c r="AE54" s="11">
        <f>('SA data'!AF57/'SA data'!AF53-1)*100</f>
        <v>23.859856656748125</v>
      </c>
      <c r="AF54" s="11">
        <f>('SA data'!AG57/'SA data'!AG53-1)*100</f>
        <v>49.642978578714711</v>
      </c>
      <c r="AG54" s="11">
        <f>('SA data'!AI57/'SA data'!AI53-1)*100</f>
        <v>0.86827698808733533</v>
      </c>
      <c r="AH54" s="11">
        <f>('SA data'!AJ57/'SA data'!AJ53-1)*100</f>
        <v>8.2242280910022281</v>
      </c>
      <c r="AI54" s="11">
        <f>('SA data'!AK57/'SA data'!AK53-1)*100</f>
        <v>-0.94037463516332132</v>
      </c>
      <c r="AJ54" s="11">
        <f>('SA data'!AL57/'SA data'!AL53-1)*100</f>
        <v>-8.8580729811555514</v>
      </c>
      <c r="AK54" s="11">
        <f>('SA data'!AM57/'SA data'!AM53-1)*100</f>
        <v>-1.5714344773761879</v>
      </c>
      <c r="AL54" s="11">
        <f>('SA data'!AN57/'SA data'!AN53-1)*100</f>
        <v>-3.1852122874930444</v>
      </c>
      <c r="AM54" s="11">
        <f>('SA data'!AO57/'SA data'!AO53-1)*100</f>
        <v>35.634078670026661</v>
      </c>
      <c r="AN54" s="11">
        <f>('SA data'!AP57/'SA data'!AP53-1)*100</f>
        <v>4.9912860899754552</v>
      </c>
      <c r="AO54" s="11">
        <f>('SA data'!AQ57/'SA data'!AQ53-1)*100</f>
        <v>-23.117523757679692</v>
      </c>
      <c r="AP54" s="7">
        <f>'SA data'!AR57</f>
        <v>3.2933333333333326</v>
      </c>
      <c r="AQ54" s="4">
        <v>55</v>
      </c>
      <c r="AR54" s="1">
        <v>38322</v>
      </c>
      <c r="AS54" s="7"/>
      <c r="AT54" s="7"/>
    </row>
    <row r="55" spans="1:46">
      <c r="A55" s="11">
        <f>('SA data'!A58/'SA data'!A54-1)*100</f>
        <v>5.4186262491962456</v>
      </c>
      <c r="B55" s="11">
        <f>('SA data'!B58/'SA data'!B54-1)*100</f>
        <v>9.8130363188412737</v>
      </c>
      <c r="C55" s="11">
        <f>('SA data'!C58/'SA data'!C54-1)*100</f>
        <v>2.7540395422600783</v>
      </c>
      <c r="D55" s="11">
        <f>('SA data'!D58/'SA data'!D54-1)*100</f>
        <v>2.370996787467039</v>
      </c>
      <c r="E55" s="11">
        <f>('SA data'!E58/'SA data'!E54-1)*100</f>
        <v>10.542186904065055</v>
      </c>
      <c r="F55" s="11">
        <f>('SA data'!F58/'SA data'!F54-1)*100</f>
        <v>9.6545769824016858</v>
      </c>
      <c r="G55" s="11">
        <f>('SA data'!G58/'SA data'!G54-1)*100</f>
        <v>2.0363776063602401</v>
      </c>
      <c r="H55" s="11">
        <f>('SA data'!H58/'SA data'!H54-1)*100</f>
        <v>9.08203225981039</v>
      </c>
      <c r="I55" s="11">
        <f>('SA data'!I58/'SA data'!I54-1)*100</f>
        <v>7.680665879829518</v>
      </c>
      <c r="J55" s="11">
        <f>('SA data'!J58/'SA data'!J54-1)*100</f>
        <v>-32.669313434982051</v>
      </c>
      <c r="K55" s="11">
        <f>('SA data'!K58/'SA data'!K54-1)*100</f>
        <v>25.818978015693084</v>
      </c>
      <c r="L55" s="11">
        <f>('SA data'!L58/'SA data'!L54-1)*100</f>
        <v>-1.0390245939488563</v>
      </c>
      <c r="M55" s="11">
        <f>('SA data'!M58/'SA data'!M54-1)*100</f>
        <v>-0.18602297025630543</v>
      </c>
      <c r="N55" s="11">
        <f>('SA data'!N58/'SA data'!N54-1)*100</f>
        <v>5.3085521971201866</v>
      </c>
      <c r="O55" s="11">
        <f>('SA data'!O58/'SA data'!O54-1)*100</f>
        <v>-6.5367974020011594</v>
      </c>
      <c r="P55" s="11">
        <f>('SA data'!P58/'SA data'!P54-1)*100</f>
        <v>10.330627612194988</v>
      </c>
      <c r="Q55" s="11">
        <f>('SA data'!Q58/'SA data'!Q54-1)*100</f>
        <v>-12.356353705446343</v>
      </c>
      <c r="R55" s="11">
        <f>('SA data'!S58/'SA data'!S54-1)*100</f>
        <v>2.3986381232099285</v>
      </c>
      <c r="S55" s="11">
        <f>('SA data'!T58/'SA data'!T54-1)*100</f>
        <v>1.1392280431065105</v>
      </c>
      <c r="T55" s="11">
        <f>('SA data'!U58/'SA data'!U54-1)*100</f>
        <v>8.7653177763638688</v>
      </c>
      <c r="U55" s="11">
        <f>('SA data'!V58/'SA data'!V54-1)*100</f>
        <v>3.5563082133784896</v>
      </c>
      <c r="V55" s="11">
        <f>('SA data'!W58/'SA data'!W54-1)*100</f>
        <v>3.3398026479098952</v>
      </c>
      <c r="W55" s="11">
        <f>('SA data'!X58/'SA data'!X54-1)*100</f>
        <v>0.81992778934982802</v>
      </c>
      <c r="X55" s="7">
        <f>'SA data'!Y58</f>
        <v>2.7000000000000006</v>
      </c>
      <c r="Y55" s="11">
        <f>('SA data'!Z58/'SA data'!Z54-1)*100</f>
        <v>-2.1961368047080265</v>
      </c>
      <c r="Z55" s="11">
        <f>('SA data'!AA58/'SA data'!AA54-1)*100</f>
        <v>7.695746133826864</v>
      </c>
      <c r="AA55" s="11">
        <f>('SA data'!AB58/'SA data'!AB54-1)*100</f>
        <v>4.3066809956132657</v>
      </c>
      <c r="AB55" s="11">
        <f>('SA data'!AC58/'SA data'!AC54-1)*100</f>
        <v>3.9020874927640614</v>
      </c>
      <c r="AC55" s="11">
        <f>('SA data'!AD58/'SA data'!AD54-1)*100</f>
        <v>2.2004461041076562</v>
      </c>
      <c r="AD55" s="7">
        <f>'SA data'!AE58</f>
        <v>2.4700000000000002</v>
      </c>
      <c r="AE55" s="11">
        <f>('SA data'!AF58/'SA data'!AF54-1)*100</f>
        <v>20.87569621916634</v>
      </c>
      <c r="AF55" s="11">
        <f>('SA data'!AG58/'SA data'!AG54-1)*100</f>
        <v>49.640512660206305</v>
      </c>
      <c r="AG55" s="11">
        <f>('SA data'!AI58/'SA data'!AI54-1)*100</f>
        <v>4.1984159933838416</v>
      </c>
      <c r="AH55" s="11">
        <f>('SA data'!AJ58/'SA data'!AJ54-1)*100</f>
        <v>12.13497220508415</v>
      </c>
      <c r="AI55" s="11">
        <f>('SA data'!AK58/'SA data'!AK54-1)*100</f>
        <v>2.227591309028143</v>
      </c>
      <c r="AJ55" s="11">
        <f>('SA data'!AL58/'SA data'!AL54-1)*100</f>
        <v>-13.48645313599407</v>
      </c>
      <c r="AK55" s="11">
        <f>('SA data'!AM58/'SA data'!AM54-1)*100</f>
        <v>-0.33416517460773676</v>
      </c>
      <c r="AL55" s="11">
        <f>('SA data'!AN58/'SA data'!AN54-1)*100</f>
        <v>-2.5440304682784243</v>
      </c>
      <c r="AM55" s="11">
        <f>('SA data'!AO58/'SA data'!AO54-1)*100</f>
        <v>19.309413007696776</v>
      </c>
      <c r="AN55" s="11">
        <f>('SA data'!AP58/'SA data'!AP54-1)*100</f>
        <v>8.7774085331940412</v>
      </c>
      <c r="AO55" s="11">
        <f>('SA data'!AQ58/'SA data'!AQ54-1)*100</f>
        <v>-22.38803881799938</v>
      </c>
      <c r="AP55" s="7">
        <f>'SA data'!AR58</f>
        <v>3.2433333333333318</v>
      </c>
      <c r="AQ55" s="4">
        <v>56</v>
      </c>
      <c r="AR55" s="1">
        <v>38412</v>
      </c>
      <c r="AS55" s="7"/>
      <c r="AT55" s="7"/>
    </row>
    <row r="56" spans="1:46">
      <c r="A56" s="11">
        <f>('SA data'!A59/'SA data'!A55-1)*100</f>
        <v>4.322448929913536</v>
      </c>
      <c r="B56" s="11">
        <f>('SA data'!B59/'SA data'!B55-1)*100</f>
        <v>7.9952054030394182</v>
      </c>
      <c r="C56" s="11">
        <f>('SA data'!C59/'SA data'!C55-1)*100</f>
        <v>3.3950407303110941</v>
      </c>
      <c r="D56" s="11">
        <f>('SA data'!D59/'SA data'!D55-1)*100</f>
        <v>6.5753093307312493</v>
      </c>
      <c r="E56" s="11">
        <f>('SA data'!E59/'SA data'!E55-1)*100</f>
        <v>7.8992444454266897</v>
      </c>
      <c r="F56" s="11">
        <f>('SA data'!F59/'SA data'!F55-1)*100</f>
        <v>8.3845103113738375</v>
      </c>
      <c r="G56" s="11">
        <f>('SA data'!G59/'SA data'!G55-1)*100</f>
        <v>-0.9170188083035602</v>
      </c>
      <c r="H56" s="11">
        <f>('SA data'!H59/'SA data'!H55-1)*100</f>
        <v>7.8530265665540666</v>
      </c>
      <c r="I56" s="11">
        <f>('SA data'!I59/'SA data'!I55-1)*100</f>
        <v>12.204033315703411</v>
      </c>
      <c r="J56" s="11">
        <f>('SA data'!J59/'SA data'!J55-1)*100</f>
        <v>-31.972098029222696</v>
      </c>
      <c r="K56" s="11">
        <f>('SA data'!K59/'SA data'!K55-1)*100</f>
        <v>73.915598213798162</v>
      </c>
      <c r="L56" s="11">
        <f>('SA data'!L59/'SA data'!L55-1)*100</f>
        <v>0.9373980818308647</v>
      </c>
      <c r="M56" s="11">
        <f>('SA data'!M59/'SA data'!M55-1)*100</f>
        <v>4.0833109417651947</v>
      </c>
      <c r="N56" s="11">
        <f>('SA data'!N59/'SA data'!N55-1)*100</f>
        <v>10.021990443398309</v>
      </c>
      <c r="O56" s="11">
        <f>('SA data'!O59/'SA data'!O55-1)*100</f>
        <v>24.891750187576946</v>
      </c>
      <c r="P56" s="11">
        <f>('SA data'!P59/'SA data'!P55-1)*100</f>
        <v>5.8071304641058807</v>
      </c>
      <c r="Q56" s="11">
        <f>('SA data'!Q59/'SA data'!Q55-1)*100</f>
        <v>-9.374590676829154</v>
      </c>
      <c r="R56" s="11">
        <f>('SA data'!S59/'SA data'!S55-1)*100</f>
        <v>2.952383541955772</v>
      </c>
      <c r="S56" s="11">
        <f>('SA data'!T59/'SA data'!T55-1)*100</f>
        <v>1.3784658291370322</v>
      </c>
      <c r="T56" s="11">
        <f>('SA data'!U59/'SA data'!U55-1)*100</f>
        <v>10.795859847415667</v>
      </c>
      <c r="U56" s="11">
        <f>('SA data'!V59/'SA data'!V55-1)*100</f>
        <v>5.6738908008557187</v>
      </c>
      <c r="V56" s="11">
        <f>('SA data'!W59/'SA data'!W55-1)*100</f>
        <v>3.7748651385128174</v>
      </c>
      <c r="W56" s="11">
        <f>('SA data'!X59/'SA data'!X55-1)*100</f>
        <v>0.95840334400085769</v>
      </c>
      <c r="X56" s="7">
        <f>'SA data'!Y59</f>
        <v>2.7000000000000006</v>
      </c>
      <c r="Y56" s="11">
        <f>('SA data'!Z59/'SA data'!Z55-1)*100</f>
        <v>-2.2750572696254912</v>
      </c>
      <c r="Z56" s="11">
        <f>('SA data'!AA59/'SA data'!AA55-1)*100</f>
        <v>7.6101654401363517</v>
      </c>
      <c r="AA56" s="11">
        <f>('SA data'!AB59/'SA data'!AB55-1)*100</f>
        <v>4.4127476470170457</v>
      </c>
      <c r="AB56" s="11">
        <f>('SA data'!AC59/'SA data'!AC55-1)*100</f>
        <v>3.4354623851924559</v>
      </c>
      <c r="AC56" s="11">
        <f>('SA data'!AD59/'SA data'!AD55-1)*100</f>
        <v>2.1231528321164372</v>
      </c>
      <c r="AD56" s="7">
        <f>'SA data'!AE59</f>
        <v>2.94</v>
      </c>
      <c r="AE56" s="11">
        <f>('SA data'!AF59/'SA data'!AF55-1)*100</f>
        <v>20.580848044550915</v>
      </c>
      <c r="AF56" s="11">
        <f>('SA data'!AG59/'SA data'!AG55-1)*100</f>
        <v>45.77802880542221</v>
      </c>
      <c r="AG56" s="11">
        <f>('SA data'!AI59/'SA data'!AI55-1)*100</f>
        <v>3.6598389615524862</v>
      </c>
      <c r="AH56" s="11">
        <f>('SA data'!AJ59/'SA data'!AJ55-1)*100</f>
        <v>12.884805045526605</v>
      </c>
      <c r="AI56" s="11">
        <f>('SA data'!AK59/'SA data'!AK55-1)*100</f>
        <v>1.3293732009998172</v>
      </c>
      <c r="AJ56" s="11">
        <f>('SA data'!AL59/'SA data'!AL55-1)*100</f>
        <v>-21.184163943591759</v>
      </c>
      <c r="AK56" s="11">
        <f>('SA data'!AM59/'SA data'!AM55-1)*100</f>
        <v>0.62181667620435643</v>
      </c>
      <c r="AL56" s="11">
        <f>('SA data'!AN59/'SA data'!AN55-1)*100</f>
        <v>-4.2737506481628778</v>
      </c>
      <c r="AM56" s="11">
        <f>('SA data'!AO59/'SA data'!AO55-1)*100</f>
        <v>2.6734479732594574</v>
      </c>
      <c r="AN56" s="11">
        <f>('SA data'!AP59/'SA data'!AP55-1)*100</f>
        <v>9.8161626510900888</v>
      </c>
      <c r="AO56" s="11">
        <f>('SA data'!AQ59/'SA data'!AQ55-1)*100</f>
        <v>-22.852518350085649</v>
      </c>
      <c r="AP56" s="7">
        <f>'SA data'!AR59</f>
        <v>3.2366666666666668</v>
      </c>
      <c r="AQ56" s="4">
        <v>57</v>
      </c>
      <c r="AR56" s="1">
        <v>38504</v>
      </c>
      <c r="AS56" s="7"/>
      <c r="AT56" s="7"/>
    </row>
    <row r="57" spans="1:46">
      <c r="A57" s="11">
        <f>('SA data'!A60/'SA data'!A56-1)*100</f>
        <v>5.6336967157692985</v>
      </c>
      <c r="B57" s="11">
        <f>('SA data'!B60/'SA data'!B56-1)*100</f>
        <v>9.5366420853483014</v>
      </c>
      <c r="C57" s="11">
        <f>('SA data'!C60/'SA data'!C56-1)*100</f>
        <v>7.5875977483670143</v>
      </c>
      <c r="D57" s="11">
        <f>('SA data'!D60/'SA data'!D56-1)*100</f>
        <v>9.624236179715794</v>
      </c>
      <c r="E57" s="11">
        <f>('SA data'!E60/'SA data'!E56-1)*100</f>
        <v>6.063597569616519</v>
      </c>
      <c r="F57" s="11">
        <f>('SA data'!F60/'SA data'!F56-1)*100</f>
        <v>8.7122362486502745</v>
      </c>
      <c r="G57" s="11">
        <f>('SA data'!G60/'SA data'!G56-1)*100</f>
        <v>-0.58689033918805089</v>
      </c>
      <c r="H57" s="11">
        <f>('SA data'!H60/'SA data'!H56-1)*100</f>
        <v>10.541933618712541</v>
      </c>
      <c r="I57" s="11">
        <f>('SA data'!I60/'SA data'!I56-1)*100</f>
        <v>10.408630855753298</v>
      </c>
      <c r="J57" s="11">
        <f>('SA data'!J60/'SA data'!J56-1)*100</f>
        <v>-33.849375357004362</v>
      </c>
      <c r="K57" s="11">
        <f>('SA data'!K60/'SA data'!K56-1)*100</f>
        <v>93.115143639737383</v>
      </c>
      <c r="L57" s="11">
        <f>('SA data'!L60/'SA data'!L56-1)*100</f>
        <v>6.4134424859890071</v>
      </c>
      <c r="M57" s="11">
        <f>('SA data'!M60/'SA data'!M56-1)*100</f>
        <v>5.1664705637265662</v>
      </c>
      <c r="N57" s="11">
        <f>('SA data'!N60/'SA data'!N56-1)*100</f>
        <v>9.9669270500545295</v>
      </c>
      <c r="O57" s="11">
        <f>('SA data'!O60/'SA data'!O56-1)*100</f>
        <v>129.92611132334696</v>
      </c>
      <c r="P57" s="11">
        <f>('SA data'!P60/'SA data'!P56-1)*100</f>
        <v>-10.825708313777604</v>
      </c>
      <c r="Q57" s="11">
        <f>('SA data'!Q60/'SA data'!Q56-1)*100</f>
        <v>-6.3066041726035582</v>
      </c>
      <c r="R57" s="11">
        <f>('SA data'!S60/'SA data'!S56-1)*100</f>
        <v>3.2733519025558433</v>
      </c>
      <c r="S57" s="11">
        <f>('SA data'!T60/'SA data'!T56-1)*100</f>
        <v>1.4554609792879925</v>
      </c>
      <c r="T57" s="11">
        <f>('SA data'!U60/'SA data'!U56-1)*100</f>
        <v>12.169116244771239</v>
      </c>
      <c r="U57" s="11">
        <f>('SA data'!V60/'SA data'!V56-1)*100</f>
        <v>9.5172031076581796</v>
      </c>
      <c r="V57" s="11">
        <f>('SA data'!W60/'SA data'!W56-1)*100</f>
        <v>4.2206765349642517</v>
      </c>
      <c r="W57" s="11">
        <f>('SA data'!X60/'SA data'!X56-1)*100</f>
        <v>0.50160868650250823</v>
      </c>
      <c r="X57" s="7">
        <f>'SA data'!Y60</f>
        <v>2.7000000000000006</v>
      </c>
      <c r="Y57" s="11">
        <f>('SA data'!Z60/'SA data'!Z56-1)*100</f>
        <v>-0.18175730867472373</v>
      </c>
      <c r="Z57" s="11">
        <f>('SA data'!AA60/'SA data'!AA56-1)*100</f>
        <v>7.4825279494493024</v>
      </c>
      <c r="AA57" s="11">
        <f>('SA data'!AB60/'SA data'!AB56-1)*100</f>
        <v>4.5469012085501692</v>
      </c>
      <c r="AB57" s="11">
        <f>('SA data'!AC60/'SA data'!AC56-1)*100</f>
        <v>3.510648191202459</v>
      </c>
      <c r="AC57" s="11">
        <f>('SA data'!AD60/'SA data'!AD56-1)*100</f>
        <v>2.1553169035942732</v>
      </c>
      <c r="AD57" s="7">
        <f>'SA data'!AE60</f>
        <v>3.46</v>
      </c>
      <c r="AE57" s="11">
        <f>('SA data'!AF60/'SA data'!AF56-1)*100</f>
        <v>29.319116296983982</v>
      </c>
      <c r="AF57" s="11">
        <f>('SA data'!AG60/'SA data'!AG56-1)*100</f>
        <v>48.755738100990584</v>
      </c>
      <c r="AG57" s="11">
        <f>('SA data'!AI60/'SA data'!AI56-1)*100</f>
        <v>3.6529113163801918</v>
      </c>
      <c r="AH57" s="11">
        <f>('SA data'!AJ60/'SA data'!AJ56-1)*100</f>
        <v>12.429586029924788</v>
      </c>
      <c r="AI57" s="11">
        <f>('SA data'!AK60/'SA data'!AK56-1)*100</f>
        <v>1.3540557804272657</v>
      </c>
      <c r="AJ57" s="11">
        <f>('SA data'!AL60/'SA data'!AL56-1)*100</f>
        <v>-15.179654882512194</v>
      </c>
      <c r="AK57" s="11">
        <f>('SA data'!AM60/'SA data'!AM56-1)*100</f>
        <v>9.3830855782604417</v>
      </c>
      <c r="AL57" s="11">
        <f>('SA data'!AN60/'SA data'!AN56-1)*100</f>
        <v>-2.3598586913253894</v>
      </c>
      <c r="AM57" s="11">
        <f>('SA data'!AO60/'SA data'!AO56-1)*100</f>
        <v>20.52322524744261</v>
      </c>
      <c r="AN57" s="11">
        <f>('SA data'!AP60/'SA data'!AP56-1)*100</f>
        <v>7.6618806957873709</v>
      </c>
      <c r="AO57" s="11">
        <f>('SA data'!AQ60/'SA data'!AQ56-1)*100</f>
        <v>-3.6657267009784666</v>
      </c>
      <c r="AP57" s="7">
        <f>'SA data'!AR60</f>
        <v>3.2033333333333327</v>
      </c>
      <c r="AQ57" s="4">
        <v>58</v>
      </c>
      <c r="AR57" s="1">
        <v>38596</v>
      </c>
      <c r="AS57" s="7"/>
      <c r="AT57" s="7"/>
    </row>
    <row r="58" spans="1:46">
      <c r="A58" s="11">
        <f>('SA data'!A61/'SA data'!A57-1)*100</f>
        <v>5.8695786240977377</v>
      </c>
      <c r="B58" s="11">
        <f>('SA data'!B61/'SA data'!B57-1)*100</f>
        <v>9.0021719870952985</v>
      </c>
      <c r="C58" s="11">
        <f>('SA data'!C61/'SA data'!C57-1)*100</f>
        <v>12.375132304876857</v>
      </c>
      <c r="D58" s="11">
        <f>('SA data'!D61/'SA data'!D57-1)*100</f>
        <v>1.2290289605517923</v>
      </c>
      <c r="E58" s="11">
        <f>('SA data'!E61/'SA data'!E57-1)*100</f>
        <v>8.9229276443569603</v>
      </c>
      <c r="F58" s="11">
        <f>('SA data'!F61/'SA data'!F57-1)*100</f>
        <v>8.9713528408601473</v>
      </c>
      <c r="G58" s="11">
        <f>('SA data'!G61/'SA data'!G57-1)*100</f>
        <v>2.3081863678270365</v>
      </c>
      <c r="H58" s="11">
        <f>('SA data'!H61/'SA data'!H57-1)*100</f>
        <v>10.750721968801003</v>
      </c>
      <c r="I58" s="11">
        <f>('SA data'!I61/'SA data'!I57-1)*100</f>
        <v>-8.0188185427579111</v>
      </c>
      <c r="J58" s="11">
        <f>('SA data'!J61/'SA data'!J57-1)*100</f>
        <v>-5.7479283927293405</v>
      </c>
      <c r="K58" s="11">
        <f>('SA data'!K61/'SA data'!K57-1)*100</f>
        <v>62.713965987212902</v>
      </c>
      <c r="L58" s="11">
        <f>('SA data'!L61/'SA data'!L57-1)*100</f>
        <v>1.8070726113618152</v>
      </c>
      <c r="M58" s="11">
        <f>('SA data'!M61/'SA data'!M57-1)*100</f>
        <v>2.4244193703402361</v>
      </c>
      <c r="N58" s="11">
        <f>('SA data'!N61/'SA data'!N57-1)*100</f>
        <v>7.0706063586497114</v>
      </c>
      <c r="O58" s="11">
        <f>('SA data'!O61/'SA data'!O57-1)*100</f>
        <v>0.40744572583191196</v>
      </c>
      <c r="P58" s="11">
        <f>('SA data'!P61/'SA data'!P57-1)*100</f>
        <v>9.3444254170486083</v>
      </c>
      <c r="Q58" s="11">
        <f>('SA data'!Q61/'SA data'!Q57-1)*100</f>
        <v>-9.9165230660662083</v>
      </c>
      <c r="R58" s="11">
        <f>('SA data'!S61/'SA data'!S57-1)*100</f>
        <v>3.4840507079326732</v>
      </c>
      <c r="S58" s="11">
        <f>('SA data'!T61/'SA data'!T57-1)*100</f>
        <v>1.8002984515594678</v>
      </c>
      <c r="T58" s="11">
        <f>('SA data'!U61/'SA data'!U57-1)*100</f>
        <v>11.485768010484199</v>
      </c>
      <c r="U58" s="11">
        <f>('SA data'!V61/'SA data'!V57-1)*100</f>
        <v>9.012817016634834</v>
      </c>
      <c r="V58" s="11">
        <f>('SA data'!W61/'SA data'!W57-1)*100</f>
        <v>3.12187675574227</v>
      </c>
      <c r="W58" s="11">
        <f>('SA data'!X61/'SA data'!X57-1)*100</f>
        <v>0.98195775906135818</v>
      </c>
      <c r="X58" s="7">
        <f>'SA data'!Y61</f>
        <v>2.9</v>
      </c>
      <c r="Y58" s="11">
        <f>('SA data'!Z61/'SA data'!Z57-1)*100</f>
        <v>3.7914406042225846</v>
      </c>
      <c r="Z58" s="11">
        <f>('SA data'!AA61/'SA data'!AA57-1)*100</f>
        <v>7.6299374682826659</v>
      </c>
      <c r="AA58" s="11">
        <f>('SA data'!AB61/'SA data'!AB57-1)*100</f>
        <v>4.7423994973144978</v>
      </c>
      <c r="AB58" s="11">
        <f>('SA data'!AC61/'SA data'!AC57-1)*100</f>
        <v>3.0080721201388938</v>
      </c>
      <c r="AC58" s="11">
        <f>('SA data'!AD61/'SA data'!AD57-1)*100</f>
        <v>2.283223432367687</v>
      </c>
      <c r="AD58" s="7">
        <f>'SA data'!AE61</f>
        <v>3.98</v>
      </c>
      <c r="AE58" s="11">
        <f>('SA data'!AF61/'SA data'!AF57-1)*100</f>
        <v>24.889227717830863</v>
      </c>
      <c r="AF58" s="11">
        <f>('SA data'!AG61/'SA data'!AG57-1)*100</f>
        <v>29.175187457396046</v>
      </c>
      <c r="AG58" s="11">
        <f>('SA data'!AI61/'SA data'!AI57-1)*100</f>
        <v>3.757660502834681</v>
      </c>
      <c r="AH58" s="11">
        <f>('SA data'!AJ61/'SA data'!AJ57-1)*100</f>
        <v>13.144744217607919</v>
      </c>
      <c r="AI58" s="11">
        <f>('SA data'!AK61/'SA data'!AK57-1)*100</f>
        <v>1.2360697943442966</v>
      </c>
      <c r="AJ58" s="11">
        <f>('SA data'!AL61/'SA data'!AL57-1)*100</f>
        <v>-6.1667509014442512</v>
      </c>
      <c r="AK58" s="11">
        <f>('SA data'!AM61/'SA data'!AM57-1)*100</f>
        <v>7.6156782672685885</v>
      </c>
      <c r="AL58" s="11">
        <f>('SA data'!AN61/'SA data'!AN57-1)*100</f>
        <v>-0.82160677966541806</v>
      </c>
      <c r="AM58" s="11">
        <f>('SA data'!AO61/'SA data'!AO57-1)*100</f>
        <v>5.9805599632916984</v>
      </c>
      <c r="AN58" s="11">
        <f>('SA data'!AP61/'SA data'!AP57-1)*100</f>
        <v>6.1357093100304461</v>
      </c>
      <c r="AO58" s="11">
        <f>('SA data'!AQ61/'SA data'!AQ57-1)*100</f>
        <v>2.8228886298691691</v>
      </c>
      <c r="AP58" s="7">
        <f>'SA data'!AR61</f>
        <v>3.1166666666666667</v>
      </c>
      <c r="AQ58" s="4">
        <v>59</v>
      </c>
      <c r="AR58" s="1">
        <v>38687</v>
      </c>
      <c r="AS58" s="7"/>
      <c r="AT58" s="7"/>
    </row>
    <row r="59" spans="1:46">
      <c r="A59" s="11">
        <f>('SA data'!A62/'SA data'!A58-1)*100</f>
        <v>5.5355660887049574</v>
      </c>
      <c r="B59" s="11">
        <f>('SA data'!B62/'SA data'!B58-1)*100</f>
        <v>6.9511902913629298</v>
      </c>
      <c r="C59" s="11">
        <f>('SA data'!C62/'SA data'!C58-1)*100</f>
        <v>2.496114655028614</v>
      </c>
      <c r="D59" s="11">
        <f>('SA data'!D62/'SA data'!D58-1)*100</f>
        <v>11.310188359841566</v>
      </c>
      <c r="E59" s="11">
        <f>('SA data'!E62/'SA data'!E58-1)*100</f>
        <v>6.6885300798119385</v>
      </c>
      <c r="F59" s="11">
        <f>('SA data'!F62/'SA data'!F58-1)*100</f>
        <v>12.014605427147229</v>
      </c>
      <c r="G59" s="11">
        <f>('SA data'!G62/'SA data'!G58-1)*100</f>
        <v>2.4730044736869461</v>
      </c>
      <c r="H59" s="11">
        <f>('SA data'!H62/'SA data'!H58-1)*100</f>
        <v>3.6911400002002992</v>
      </c>
      <c r="I59" s="11">
        <f>('SA data'!I62/'SA data'!I58-1)*100</f>
        <v>-4.8019342351249383</v>
      </c>
      <c r="J59" s="11">
        <f>('SA data'!J62/'SA data'!J58-1)*100</f>
        <v>0.25649204393694003</v>
      </c>
      <c r="K59" s="11">
        <f>('SA data'!K62/'SA data'!K58-1)*100</f>
        <v>54.605985421581018</v>
      </c>
      <c r="L59" s="11">
        <f>('SA data'!L62/'SA data'!L58-1)*100</f>
        <v>0.23544445018308657</v>
      </c>
      <c r="M59" s="11">
        <f>('SA data'!M62/'SA data'!M58-1)*100</f>
        <v>1.5094022174294786</v>
      </c>
      <c r="N59" s="11">
        <f>('SA data'!N62/'SA data'!N58-1)*100</f>
        <v>3.890495219987522</v>
      </c>
      <c r="O59" s="11">
        <f>('SA data'!O62/'SA data'!O58-1)*100</f>
        <v>-5.3185422437975198</v>
      </c>
      <c r="P59" s="11">
        <f>('SA data'!P62/'SA data'!P58-1)*100</f>
        <v>7.1979518399873488</v>
      </c>
      <c r="Q59" s="11">
        <f>('SA data'!Q62/'SA data'!Q58-1)*100</f>
        <v>-4.8276578662503784</v>
      </c>
      <c r="R59" s="11">
        <f>('SA data'!S62/'SA data'!S58-1)*100</f>
        <v>3.8268680937103783</v>
      </c>
      <c r="S59" s="11">
        <f>('SA data'!T62/'SA data'!T58-1)*100</f>
        <v>1.801571971808591</v>
      </c>
      <c r="T59" s="11">
        <f>('SA data'!U62/'SA data'!U58-1)*100</f>
        <v>13.34745158488948</v>
      </c>
      <c r="U59" s="11">
        <f>('SA data'!V62/'SA data'!V58-1)*100</f>
        <v>13.782138639047869</v>
      </c>
      <c r="V59" s="11">
        <f>('SA data'!W62/'SA data'!W58-1)*100</f>
        <v>2.2597913568099148</v>
      </c>
      <c r="W59" s="11">
        <f>('SA data'!X62/'SA data'!X58-1)*100</f>
        <v>0.26638035195676313</v>
      </c>
      <c r="X59" s="7">
        <f>'SA data'!Y62</f>
        <v>3.1666666666666665</v>
      </c>
      <c r="Y59" s="11">
        <f>('SA data'!Z62/'SA data'!Z58-1)*100</f>
        <v>4.8501724093655163</v>
      </c>
      <c r="Z59" s="11">
        <f>('SA data'!AA62/'SA data'!AA58-1)*100</f>
        <v>9.3965082983732415</v>
      </c>
      <c r="AA59" s="11">
        <f>('SA data'!AB62/'SA data'!AB58-1)*100</f>
        <v>5.0733815949301819</v>
      </c>
      <c r="AB59" s="11">
        <f>('SA data'!AC62/'SA data'!AC58-1)*100</f>
        <v>2.4673109721432551</v>
      </c>
      <c r="AC59" s="11">
        <f>('SA data'!AD62/'SA data'!AD58-1)*100</f>
        <v>2.149390617719904</v>
      </c>
      <c r="AD59" s="7">
        <f>'SA data'!AE62</f>
        <v>4.45</v>
      </c>
      <c r="AE59" s="11">
        <f>('SA data'!AF62/'SA data'!AF58-1)*100</f>
        <v>20.638475600921048</v>
      </c>
      <c r="AF59" s="11">
        <f>('SA data'!AG62/'SA data'!AG58-1)*100</f>
        <v>29.078754961353681</v>
      </c>
      <c r="AG59" s="11">
        <f>('SA data'!AI62/'SA data'!AI58-1)*100</f>
        <v>1.8459558643312723</v>
      </c>
      <c r="AH59" s="11">
        <f>('SA data'!AJ62/'SA data'!AJ58-1)*100</f>
        <v>11.724542909972913</v>
      </c>
      <c r="AI59" s="11">
        <f>('SA data'!AK62/'SA data'!AK58-1)*100</f>
        <v>-0.84485813986644454</v>
      </c>
      <c r="AJ59" s="11">
        <f>('SA data'!AL62/'SA data'!AL58-1)*100</f>
        <v>8.6604965673142686</v>
      </c>
      <c r="AK59" s="11">
        <f>('SA data'!AM62/'SA data'!AM58-1)*100</f>
        <v>5.9777515637666978</v>
      </c>
      <c r="AL59" s="11">
        <f>('SA data'!AN62/'SA data'!AN58-1)*100</f>
        <v>-2.547497350144734</v>
      </c>
      <c r="AM59" s="11">
        <f>('SA data'!AO62/'SA data'!AO58-1)*100</f>
        <v>4.0673519755423104</v>
      </c>
      <c r="AN59" s="11">
        <f>('SA data'!AP62/'SA data'!AP58-1)*100</f>
        <v>3.3246053737259196</v>
      </c>
      <c r="AO59" s="11">
        <f>('SA data'!AQ62/'SA data'!AQ58-1)*100</f>
        <v>8.2199350933179751</v>
      </c>
      <c r="AP59" s="7">
        <f>'SA data'!AR62</f>
        <v>3.0766666666666667</v>
      </c>
      <c r="AQ59" s="4">
        <v>60</v>
      </c>
      <c r="AR59" s="1">
        <v>38777</v>
      </c>
      <c r="AS59" s="7"/>
      <c r="AT59" s="7"/>
    </row>
    <row r="60" spans="1:46">
      <c r="A60" s="11">
        <f>('SA data'!A63/'SA data'!A59-1)*100</f>
        <v>5.6902070568641827</v>
      </c>
      <c r="B60" s="11">
        <f>('SA data'!B63/'SA data'!B59-1)*100</f>
        <v>7.6970804014644401</v>
      </c>
      <c r="C60" s="11">
        <f>('SA data'!C63/'SA data'!C59-1)*100</f>
        <v>5.3669981163886327</v>
      </c>
      <c r="D60" s="11">
        <f>('SA data'!D63/'SA data'!D59-1)*100</f>
        <v>6.0866153152793201</v>
      </c>
      <c r="E60" s="11">
        <f>('SA data'!E63/'SA data'!E59-1)*100</f>
        <v>5.1396537747965709</v>
      </c>
      <c r="F60" s="11">
        <f>('SA data'!F63/'SA data'!F59-1)*100</f>
        <v>8.6584947105599053</v>
      </c>
      <c r="G60" s="11">
        <f>('SA data'!G63/'SA data'!G59-1)*100</f>
        <v>3.0518740395489408</v>
      </c>
      <c r="H60" s="11">
        <f>('SA data'!H63/'SA data'!H59-1)*100</f>
        <v>3.549960205557845</v>
      </c>
      <c r="I60" s="11">
        <f>('SA data'!I63/'SA data'!I59-1)*100</f>
        <v>-6.3787504660631651</v>
      </c>
      <c r="J60" s="11">
        <f>('SA data'!J63/'SA data'!J59-1)*100</f>
        <v>1.5951338790165304</v>
      </c>
      <c r="K60" s="11">
        <f>('SA data'!K63/'SA data'!K59-1)*100</f>
        <v>15.286288702116458</v>
      </c>
      <c r="L60" s="11">
        <f>('SA data'!L63/'SA data'!L59-1)*100</f>
        <v>-0.77135280030669051</v>
      </c>
      <c r="M60" s="11">
        <f>('SA data'!M63/'SA data'!M59-1)*100</f>
        <v>2.2570842407114489</v>
      </c>
      <c r="N60" s="11">
        <f>('SA data'!N63/'SA data'!N59-1)*100</f>
        <v>-0.58167274090615839</v>
      </c>
      <c r="O60" s="11">
        <f>('SA data'!O63/'SA data'!O59-1)*100</f>
        <v>-20.775686028801722</v>
      </c>
      <c r="P60" s="11">
        <f>('SA data'!P63/'SA data'!P59-1)*100</f>
        <v>6.1748097117056755</v>
      </c>
      <c r="Q60" s="11">
        <f>('SA data'!Q63/'SA data'!Q59-1)*100</f>
        <v>10.066979204946813</v>
      </c>
      <c r="R60" s="11">
        <f>('SA data'!S63/'SA data'!S59-1)*100</f>
        <v>4.1256287363771182</v>
      </c>
      <c r="S60" s="11">
        <f>('SA data'!T63/'SA data'!T59-1)*100</f>
        <v>1.792700912749301</v>
      </c>
      <c r="T60" s="11">
        <f>('SA data'!U63/'SA data'!U59-1)*100</f>
        <v>14.763385387645211</v>
      </c>
      <c r="U60" s="11">
        <f>('SA data'!V63/'SA data'!V59-1)*100</f>
        <v>19.104832321098474</v>
      </c>
      <c r="V60" s="11">
        <f>('SA data'!W63/'SA data'!W59-1)*100</f>
        <v>1.7043530390900896</v>
      </c>
      <c r="W60" s="11">
        <f>('SA data'!X63/'SA data'!X59-1)*100</f>
        <v>0.83633336609323372</v>
      </c>
      <c r="X60" s="7">
        <f>'SA data'!Y63</f>
        <v>3.5</v>
      </c>
      <c r="Y60" s="11">
        <f>('SA data'!Z63/'SA data'!Z59-1)*100</f>
        <v>4.0865359417616487</v>
      </c>
      <c r="Z60" s="11">
        <f>('SA data'!AA63/'SA data'!AA59-1)*100</f>
        <v>8.7048600047629598</v>
      </c>
      <c r="AA60" s="11">
        <f>('SA data'!AB63/'SA data'!AB59-1)*100</f>
        <v>4.8708776626821715</v>
      </c>
      <c r="AB60" s="11">
        <f>('SA data'!AC63/'SA data'!AC59-1)*100</f>
        <v>3.1925710025079601</v>
      </c>
      <c r="AC60" s="11">
        <f>('SA data'!AD63/'SA data'!AD59-1)*100</f>
        <v>2.4560162026304733</v>
      </c>
      <c r="AD60" s="7">
        <f>'SA data'!AE63</f>
        <v>4.91</v>
      </c>
      <c r="AE60" s="11">
        <f>('SA data'!AF63/'SA data'!AF59-1)*100</f>
        <v>25.238136589613092</v>
      </c>
      <c r="AF60" s="11">
        <f>('SA data'!AG63/'SA data'!AG59-1)*100</f>
        <v>34.618364974815961</v>
      </c>
      <c r="AG60" s="11">
        <f>('SA data'!AI63/'SA data'!AI59-1)*100</f>
        <v>2.5654158809765404</v>
      </c>
      <c r="AH60" s="11">
        <f>('SA data'!AJ63/'SA data'!AJ59-1)*100</f>
        <v>9.0280398102127624</v>
      </c>
      <c r="AI60" s="11">
        <f>('SA data'!AK63/'SA data'!AK59-1)*100</f>
        <v>0.74660742798968727</v>
      </c>
      <c r="AJ60" s="11">
        <f>('SA data'!AL63/'SA data'!AL59-1)*100</f>
        <v>11.373579879919294</v>
      </c>
      <c r="AK60" s="11">
        <f>('SA data'!AM63/'SA data'!AM59-1)*100</f>
        <v>5.179579188949579</v>
      </c>
      <c r="AL60" s="11">
        <f>('SA data'!AN63/'SA data'!AN59-1)*100</f>
        <v>-0.18035976912729179</v>
      </c>
      <c r="AM60" s="11">
        <f>('SA data'!AO63/'SA data'!AO59-1)*100</f>
        <v>6.0534432202188571</v>
      </c>
      <c r="AN60" s="11">
        <f>('SA data'!AP63/'SA data'!AP59-1)*100</f>
        <v>2.2836173113319536</v>
      </c>
      <c r="AO60" s="11">
        <f>('SA data'!AQ63/'SA data'!AQ59-1)*100</f>
        <v>12.4763081139875</v>
      </c>
      <c r="AP60" s="7">
        <f>'SA data'!AR63</f>
        <v>3.0066666666666668</v>
      </c>
      <c r="AQ60" s="4">
        <v>61</v>
      </c>
      <c r="AR60" s="1">
        <v>38869</v>
      </c>
      <c r="AS60" s="7"/>
      <c r="AT60" s="7"/>
    </row>
    <row r="61" spans="1:46">
      <c r="A61" s="11">
        <f>('SA data'!A64/'SA data'!A60-1)*100</f>
        <v>5.7708970157876349</v>
      </c>
      <c r="B61" s="11">
        <f>('SA data'!B64/'SA data'!B60-1)*100</f>
        <v>5.3577817505418013</v>
      </c>
      <c r="C61" s="11">
        <f>('SA data'!C64/'SA data'!C60-1)*100</f>
        <v>9.6126497991191329</v>
      </c>
      <c r="D61" s="11">
        <f>('SA data'!D64/'SA data'!D60-1)*100</f>
        <v>0.8940208793136728</v>
      </c>
      <c r="E61" s="11">
        <f>('SA data'!E64/'SA data'!E60-1)*100</f>
        <v>10.836565724577628</v>
      </c>
      <c r="F61" s="11">
        <f>('SA data'!F64/'SA data'!F60-1)*100</f>
        <v>7.8429287083604304</v>
      </c>
      <c r="G61" s="11">
        <f>('SA data'!G64/'SA data'!G60-1)*100</f>
        <v>2.7187419917711786</v>
      </c>
      <c r="H61" s="11">
        <f>('SA data'!H64/'SA data'!H60-1)*100</f>
        <v>3.3840559788487212</v>
      </c>
      <c r="I61" s="11">
        <f>('SA data'!I64/'SA data'!I60-1)*100</f>
        <v>-4.9419173919096337E-3</v>
      </c>
      <c r="J61" s="11">
        <f>('SA data'!J64/'SA data'!J60-1)*100</f>
        <v>30.930458271808646</v>
      </c>
      <c r="K61" s="11">
        <f>('SA data'!K64/'SA data'!K60-1)*100</f>
        <v>5.1221494900387521</v>
      </c>
      <c r="L61" s="11">
        <f>('SA data'!L64/'SA data'!L60-1)*100</f>
        <v>-2.2515834713820237</v>
      </c>
      <c r="M61" s="11">
        <f>('SA data'!M64/'SA data'!M60-1)*100</f>
        <v>5.7011717057048106</v>
      </c>
      <c r="N61" s="11">
        <f>('SA data'!N64/'SA data'!N60-1)*100</f>
        <v>1.0435588170386811</v>
      </c>
      <c r="O61" s="11">
        <f>('SA data'!O64/'SA data'!O60-1)*100</f>
        <v>-16.591448751301563</v>
      </c>
      <c r="P61" s="11">
        <f>('SA data'!P64/'SA data'!P60-1)*100</f>
        <v>8.9249032914234139</v>
      </c>
      <c r="Q61" s="11">
        <f>('SA data'!Q64/'SA data'!Q60-1)*100</f>
        <v>18.766303182043419</v>
      </c>
      <c r="R61" s="11">
        <f>('SA data'!S64/'SA data'!S60-1)*100</f>
        <v>3.6222316893219419</v>
      </c>
      <c r="S61" s="11">
        <f>('SA data'!T64/'SA data'!T60-1)*100</f>
        <v>1.6438552007431051</v>
      </c>
      <c r="T61" s="11">
        <f>('SA data'!U64/'SA data'!U60-1)*100</f>
        <v>12.378650408712687</v>
      </c>
      <c r="U61" s="11">
        <f>('SA data'!V64/'SA data'!V60-1)*100</f>
        <v>14.732708386116023</v>
      </c>
      <c r="V61" s="11">
        <f>('SA data'!W64/'SA data'!W60-1)*100</f>
        <v>2.1793356708952327</v>
      </c>
      <c r="W61" s="11">
        <f>('SA data'!X64/'SA data'!X60-1)*100</f>
        <v>1.6518271033764131</v>
      </c>
      <c r="X61" s="7">
        <f>'SA data'!Y64</f>
        <v>3.5</v>
      </c>
      <c r="Y61" s="11">
        <f>('SA data'!Z64/'SA data'!Z60-1)*100</f>
        <v>1.0496085050307302</v>
      </c>
      <c r="Z61" s="11">
        <f>('SA data'!AA64/'SA data'!AA60-1)*100</f>
        <v>8.7378221565389325</v>
      </c>
      <c r="AA61" s="11">
        <f>('SA data'!AB64/'SA data'!AB60-1)*100</f>
        <v>5.0543778758948887</v>
      </c>
      <c r="AB61" s="11">
        <f>('SA data'!AC64/'SA data'!AC60-1)*100</f>
        <v>3.8172139616369449</v>
      </c>
      <c r="AC61" s="11">
        <f>('SA data'!AD64/'SA data'!AD60-1)*100</f>
        <v>2.6081355355428437</v>
      </c>
      <c r="AD61" s="7">
        <f>'SA data'!AE64</f>
        <v>5.25</v>
      </c>
      <c r="AE61" s="11">
        <f>('SA data'!AF64/'SA data'!AF60-1)*100</f>
        <v>14.989305704649691</v>
      </c>
      <c r="AF61" s="11">
        <f>('SA data'!AG64/'SA data'!AG60-1)*100</f>
        <v>13.253207731037842</v>
      </c>
      <c r="AG61" s="11">
        <f>('SA data'!AI64/'SA data'!AI60-1)*100</f>
        <v>3.2287473833232605</v>
      </c>
      <c r="AH61" s="11">
        <f>('SA data'!AJ64/'SA data'!AJ60-1)*100</f>
        <v>8.1489333399866979</v>
      </c>
      <c r="AI61" s="11">
        <f>('SA data'!AK64/'SA data'!AK60-1)*100</f>
        <v>1.7991864404364177</v>
      </c>
      <c r="AJ61" s="11">
        <f>('SA data'!AL64/'SA data'!AL60-1)*100</f>
        <v>-0.29937619372470969</v>
      </c>
      <c r="AK61" s="11">
        <f>('SA data'!AM64/'SA data'!AM60-1)*100</f>
        <v>6.3732172293409883</v>
      </c>
      <c r="AL61" s="11">
        <f>('SA data'!AN64/'SA data'!AN60-1)*100</f>
        <v>4.5335376778909087</v>
      </c>
      <c r="AM61" s="11">
        <f>('SA data'!AO64/'SA data'!AO60-1)*100</f>
        <v>-17.226732970368907</v>
      </c>
      <c r="AN61" s="11">
        <f>('SA data'!AP64/'SA data'!AP60-1)*100</f>
        <v>5.9389883776354013</v>
      </c>
      <c r="AO61" s="11">
        <f>('SA data'!AQ64/'SA data'!AQ60-1)*100</f>
        <v>4.5930176877396311</v>
      </c>
      <c r="AP61" s="7">
        <f>'SA data'!AR64</f>
        <v>3.1499999999999995</v>
      </c>
      <c r="AQ61" s="4">
        <v>62</v>
      </c>
      <c r="AR61" s="1">
        <v>38961</v>
      </c>
      <c r="AS61" s="7"/>
      <c r="AT61" s="7"/>
    </row>
    <row r="62" spans="1:46">
      <c r="A62" s="11">
        <f>('SA data'!A65/'SA data'!A61-1)*100</f>
        <v>5.2928329516043648</v>
      </c>
      <c r="B62" s="11">
        <f>('SA data'!B65/'SA data'!B61-1)*100</f>
        <v>7.0566007184602375</v>
      </c>
      <c r="C62" s="11">
        <f>('SA data'!C65/'SA data'!C61-1)*100</f>
        <v>4.5364770172317659</v>
      </c>
      <c r="D62" s="11">
        <f>('SA data'!D65/'SA data'!D61-1)*100</f>
        <v>7.1340164937867767</v>
      </c>
      <c r="E62" s="11">
        <f>('SA data'!E65/'SA data'!E61-1)*100</f>
        <v>4.097340847976616</v>
      </c>
      <c r="F62" s="11">
        <f>('SA data'!F65/'SA data'!F61-1)*100</f>
        <v>4.7316119139728219</v>
      </c>
      <c r="G62" s="11">
        <f>('SA data'!G65/'SA data'!G61-1)*100</f>
        <v>1.230985710782373</v>
      </c>
      <c r="H62" s="11">
        <f>('SA data'!H65/'SA data'!H61-1)*100</f>
        <v>3.776191033371834</v>
      </c>
      <c r="I62" s="11">
        <f>('SA data'!I65/'SA data'!I61-1)*100</f>
        <v>14.260491070384806</v>
      </c>
      <c r="J62" s="11">
        <f>('SA data'!J65/'SA data'!J61-1)*100</f>
        <v>24.122780818964685</v>
      </c>
      <c r="K62" s="11">
        <f>('SA data'!K65/'SA data'!K61-1)*100</f>
        <v>-18.121267838229304</v>
      </c>
      <c r="L62" s="11">
        <f>('SA data'!L65/'SA data'!L61-1)*100</f>
        <v>3.5903101985345742</v>
      </c>
      <c r="M62" s="11">
        <f>('SA data'!M65/'SA data'!M61-1)*100</f>
        <v>11.885338404810541</v>
      </c>
      <c r="N62" s="11">
        <f>('SA data'!N65/'SA data'!N61-1)*100</f>
        <v>3.2782391849766501</v>
      </c>
      <c r="O62" s="11">
        <f>('SA data'!O65/'SA data'!O61-1)*100</f>
        <v>-3.1136418949461842</v>
      </c>
      <c r="P62" s="11">
        <f>('SA data'!P65/'SA data'!P61-1)*100</f>
        <v>5.2812051875509747</v>
      </c>
      <c r="Q62" s="11">
        <f>('SA data'!Q65/'SA data'!Q61-1)*100</f>
        <v>39.058087189506452</v>
      </c>
      <c r="R62" s="11">
        <f>('SA data'!S65/'SA data'!S61-1)*100</f>
        <v>3.0181975680747986</v>
      </c>
      <c r="S62" s="11">
        <f>('SA data'!T65/'SA data'!T61-1)*100</f>
        <v>1.2239637603625786</v>
      </c>
      <c r="T62" s="11">
        <f>('SA data'!U65/'SA data'!U61-1)*100</f>
        <v>10.8041844911269</v>
      </c>
      <c r="U62" s="11">
        <f>('SA data'!V65/'SA data'!V61-1)*100</f>
        <v>13.283302063789893</v>
      </c>
      <c r="V62" s="11">
        <f>('SA data'!W65/'SA data'!W61-1)*100</f>
        <v>2.850491806263511</v>
      </c>
      <c r="W62" s="11">
        <f>('SA data'!X65/'SA data'!X61-1)*100</f>
        <v>0.7346162546075341</v>
      </c>
      <c r="X62" s="7">
        <f>'SA data'!Y65</f>
        <v>3.5</v>
      </c>
      <c r="Y62" s="11">
        <f>('SA data'!Z65/'SA data'!Z61-1)*100</f>
        <v>0.42941854694760195</v>
      </c>
      <c r="Z62" s="11">
        <f>('SA data'!AA65/'SA data'!AA61-1)*100</f>
        <v>8.7242580536248671</v>
      </c>
      <c r="AA62" s="11">
        <f>('SA data'!AB65/'SA data'!AB61-1)*100</f>
        <v>5.1331380131599991</v>
      </c>
      <c r="AB62" s="11">
        <f>('SA data'!AC65/'SA data'!AC61-1)*100</f>
        <v>3.203768614230551</v>
      </c>
      <c r="AC62" s="11">
        <f>('SA data'!AD65/'SA data'!AD61-1)*100</f>
        <v>2.3662638384179813</v>
      </c>
      <c r="AD62" s="7">
        <f>'SA data'!AE65</f>
        <v>5.24</v>
      </c>
      <c r="AE62" s="11">
        <f>('SA data'!AF65/'SA data'!AF61-1)*100</f>
        <v>8.1089681195898322</v>
      </c>
      <c r="AF62" s="11">
        <f>('SA data'!AG65/'SA data'!AG61-1)*100</f>
        <v>4.7493403693931402</v>
      </c>
      <c r="AG62" s="11">
        <f>('SA data'!AI65/'SA data'!AI61-1)*100</f>
        <v>4.2916535498959796</v>
      </c>
      <c r="AH62" s="11">
        <f>('SA data'!AJ65/'SA data'!AJ61-1)*100</f>
        <v>8.0150782830659786</v>
      </c>
      <c r="AI62" s="11">
        <f>('SA data'!AK65/'SA data'!AK61-1)*100</f>
        <v>3.1737982447779256</v>
      </c>
      <c r="AJ62" s="11">
        <f>('SA data'!AL65/'SA data'!AL61-1)*100</f>
        <v>-4.125525281388609</v>
      </c>
      <c r="AK62" s="11">
        <f>('SA data'!AM65/'SA data'!AM61-1)*100</f>
        <v>24.896578539634675</v>
      </c>
      <c r="AL62" s="11">
        <f>('SA data'!AN65/'SA data'!AN61-1)*100</f>
        <v>11.324069610684685</v>
      </c>
      <c r="AM62" s="11">
        <f>('SA data'!AO65/'SA data'!AO61-1)*100</f>
        <v>-25.414751669050439</v>
      </c>
      <c r="AN62" s="11">
        <f>('SA data'!AP65/'SA data'!AP61-1)*100</f>
        <v>15.252660106394767</v>
      </c>
      <c r="AO62" s="11">
        <f>('SA data'!AQ65/'SA data'!AQ61-1)*100</f>
        <v>10.386003682043189</v>
      </c>
      <c r="AP62" s="7">
        <f>'SA data'!AR65</f>
        <v>3.083333333333333</v>
      </c>
      <c r="AQ62" s="4">
        <v>63</v>
      </c>
      <c r="AR62" s="1">
        <v>39052</v>
      </c>
      <c r="AS62" s="7"/>
      <c r="AT62" s="7"/>
    </row>
    <row r="63" spans="1:46">
      <c r="A63" s="11">
        <f>('SA data'!A66/'SA data'!A62-1)*100</f>
        <v>5.1445633386549838</v>
      </c>
      <c r="B63" s="11">
        <f>('SA data'!B66/'SA data'!B62-1)*100</f>
        <v>8.2586071605271538</v>
      </c>
      <c r="C63" s="11">
        <f>('SA data'!C66/'SA data'!C62-1)*100</f>
        <v>7.0230358368700507</v>
      </c>
      <c r="D63" s="11">
        <f>('SA data'!D66/'SA data'!D62-1)*100</f>
        <v>7.1225413281540417</v>
      </c>
      <c r="E63" s="11">
        <f>('SA data'!E66/'SA data'!E62-1)*100</f>
        <v>2.0359226792930007</v>
      </c>
      <c r="F63" s="11">
        <f>('SA data'!F66/'SA data'!F62-1)*100</f>
        <v>5.3988769188730634</v>
      </c>
      <c r="G63" s="11">
        <f>('SA data'!G66/'SA data'!G62-1)*100</f>
        <v>2.4558416828614593</v>
      </c>
      <c r="H63" s="11">
        <f>('SA data'!H66/'SA data'!H62-1)*100</f>
        <v>1.8453109463792305</v>
      </c>
      <c r="I63" s="11">
        <f>('SA data'!I66/'SA data'!I62-1)*100</f>
        <v>19.030763201174938</v>
      </c>
      <c r="J63" s="11">
        <f>('SA data'!J66/'SA data'!J62-1)*100</f>
        <v>39.068884374941135</v>
      </c>
      <c r="K63" s="11">
        <f>('SA data'!K66/'SA data'!K62-1)*100</f>
        <v>-13.204448814111124</v>
      </c>
      <c r="L63" s="11">
        <f>('SA data'!L66/'SA data'!L62-1)*100</f>
        <v>-2.0813282102520647</v>
      </c>
      <c r="M63" s="11">
        <f>('SA data'!M66/'SA data'!M62-1)*100</f>
        <v>9.7949958569436788</v>
      </c>
      <c r="N63" s="11">
        <f>('SA data'!N66/'SA data'!N62-1)*100</f>
        <v>5.6503270043458897</v>
      </c>
      <c r="O63" s="11">
        <f>('SA data'!O66/'SA data'!O62-1)*100</f>
        <v>4.2936450995783471</v>
      </c>
      <c r="P63" s="11">
        <f>('SA data'!P66/'SA data'!P62-1)*100</f>
        <v>6.0806914625008757</v>
      </c>
      <c r="Q63" s="11">
        <f>('SA data'!Q66/'SA data'!Q62-1)*100</f>
        <v>21.836101389636966</v>
      </c>
      <c r="R63" s="11">
        <f>('SA data'!S66/'SA data'!S62-1)*100</f>
        <v>2.6773066889503205</v>
      </c>
      <c r="S63" s="11">
        <f>('SA data'!T66/'SA data'!T62-1)*100</f>
        <v>1.3464021981495211</v>
      </c>
      <c r="T63" s="11">
        <f>('SA data'!U66/'SA data'!U62-1)*100</f>
        <v>8.296379366213813</v>
      </c>
      <c r="U63" s="11">
        <f>('SA data'!V66/'SA data'!V62-1)*100</f>
        <v>8.4757266049185773</v>
      </c>
      <c r="V63" s="11">
        <f>('SA data'!W66/'SA data'!W62-1)*100</f>
        <v>1.7674632974818971</v>
      </c>
      <c r="W63" s="11">
        <f>('SA data'!X66/'SA data'!X62-1)*100</f>
        <v>2.1187744678384801</v>
      </c>
      <c r="X63" s="7">
        <f>'SA data'!Y66</f>
        <v>3.5</v>
      </c>
      <c r="Y63" s="11">
        <f>('SA data'!Z66/'SA data'!Z62-1)*100</f>
        <v>3.563980142288492</v>
      </c>
      <c r="Z63" s="11">
        <f>('SA data'!AA66/'SA data'!AA62-1)*100</f>
        <v>7.6451170197132878</v>
      </c>
      <c r="AA63" s="11">
        <f>('SA data'!AB66/'SA data'!AB62-1)*100</f>
        <v>5.0386677513100109</v>
      </c>
      <c r="AB63" s="11">
        <f>('SA data'!AC66/'SA data'!AC62-1)*100</f>
        <v>3.6462494451841909</v>
      </c>
      <c r="AC63" s="11">
        <f>('SA data'!AD66/'SA data'!AD62-1)*100</f>
        <v>2.477463960341364</v>
      </c>
      <c r="AD63" s="7">
        <f>'SA data'!AE66</f>
        <v>5.25</v>
      </c>
      <c r="AE63" s="11">
        <f>('SA data'!AF66/'SA data'!AF62-1)*100</f>
        <v>8.5142957759551052</v>
      </c>
      <c r="AF63" s="11">
        <f>('SA data'!AG66/'SA data'!AG62-1)*100</f>
        <v>-6.3926201650752468</v>
      </c>
      <c r="AG63" s="11">
        <f>('SA data'!AI66/'SA data'!AI62-1)*100</f>
        <v>0.44411175185377072</v>
      </c>
      <c r="AH63" s="11">
        <f>('SA data'!AJ66/'SA data'!AJ62-1)*100</f>
        <v>1.6377310146253876</v>
      </c>
      <c r="AI63" s="11">
        <f>('SA data'!AK66/'SA data'!AK62-1)*100</f>
        <v>7.7768654063126164E-2</v>
      </c>
      <c r="AJ63" s="11">
        <f>('SA data'!AL66/'SA data'!AL62-1)*100</f>
        <v>42.56402283023786</v>
      </c>
      <c r="AK63" s="11">
        <f>('SA data'!AM66/'SA data'!AM62-1)*100</f>
        <v>29.333978302826601</v>
      </c>
      <c r="AL63" s="11">
        <f>('SA data'!AN66/'SA data'!AN62-1)*100</f>
        <v>21.711274158470715</v>
      </c>
      <c r="AM63" s="11">
        <f>('SA data'!AO66/'SA data'!AO62-1)*100</f>
        <v>-18.106916458774691</v>
      </c>
      <c r="AN63" s="11">
        <f>('SA data'!AP66/'SA data'!AP62-1)*100</f>
        <v>16.812429214179648</v>
      </c>
      <c r="AO63" s="11">
        <f>('SA data'!AQ66/'SA data'!AQ62-1)*100</f>
        <v>0.56461302359975818</v>
      </c>
      <c r="AP63" s="7">
        <f>'SA data'!AR66</f>
        <v>3.05</v>
      </c>
      <c r="AQ63" s="4">
        <v>64</v>
      </c>
      <c r="AR63" s="1">
        <v>39142</v>
      </c>
      <c r="AS63" s="7"/>
      <c r="AT63" s="7"/>
    </row>
    <row r="64" spans="1:46">
      <c r="A64" s="11">
        <f>('SA data'!A67/'SA data'!A63-1)*100</f>
        <v>5.9757675666046728</v>
      </c>
      <c r="B64" s="11">
        <f>('SA data'!B67/'SA data'!B63-1)*100</f>
        <v>9.8928525550553879</v>
      </c>
      <c r="C64" s="11">
        <f>('SA data'!C67/'SA data'!C63-1)*100</f>
        <v>9.4419028484368219</v>
      </c>
      <c r="D64" s="11">
        <f>('SA data'!D67/'SA data'!D63-1)*100</f>
        <v>7.5585939782782274</v>
      </c>
      <c r="E64" s="11">
        <f>('SA data'!E67/'SA data'!E63-1)*100</f>
        <v>2.9264303564859873</v>
      </c>
      <c r="F64" s="11">
        <f>('SA data'!F67/'SA data'!F63-1)*100</f>
        <v>3.6876686522785196</v>
      </c>
      <c r="G64" s="11">
        <f>('SA data'!G67/'SA data'!G63-1)*100</f>
        <v>3.5103484676384467</v>
      </c>
      <c r="H64" s="11">
        <f>('SA data'!H67/'SA data'!H63-1)*100</f>
        <v>4.2184698305315571</v>
      </c>
      <c r="I64" s="11">
        <f>('SA data'!I67/'SA data'!I63-1)*100</f>
        <v>25.258641680182393</v>
      </c>
      <c r="J64" s="11">
        <f>('SA data'!J67/'SA data'!J63-1)*100</f>
        <v>47.715363279274925</v>
      </c>
      <c r="K64" s="11">
        <f>('SA data'!K67/'SA data'!K63-1)*100</f>
        <v>-10.078078152965587</v>
      </c>
      <c r="L64" s="11">
        <f>('SA data'!L67/'SA data'!L63-1)*100</f>
        <v>3.2834960923836753</v>
      </c>
      <c r="M64" s="11">
        <f>('SA data'!M67/'SA data'!M63-1)*100</f>
        <v>5.3272140942255186</v>
      </c>
      <c r="N64" s="11">
        <f>('SA data'!N67/'SA data'!N63-1)*100</f>
        <v>6.111509933388426</v>
      </c>
      <c r="O64" s="11">
        <f>('SA data'!O67/'SA data'!O63-1)*100</f>
        <v>-28.268367705816001</v>
      </c>
      <c r="P64" s="11">
        <f>('SA data'!P67/'SA data'!P63-1)*100</f>
        <v>14.694514390015812</v>
      </c>
      <c r="Q64" s="11">
        <f>('SA data'!Q67/'SA data'!Q63-1)*100</f>
        <v>3.3782389832559989</v>
      </c>
      <c r="R64" s="11">
        <f>('SA data'!S67/'SA data'!S63-1)*100</f>
        <v>1.5745338059601099</v>
      </c>
      <c r="S64" s="11">
        <f>('SA data'!T67/'SA data'!T63-1)*100</f>
        <v>1.329669698597824</v>
      </c>
      <c r="T64" s="11">
        <f>('SA data'!U67/'SA data'!U63-1)*100</f>
        <v>2.5648802931356407</v>
      </c>
      <c r="U64" s="11">
        <f>('SA data'!V67/'SA data'!V63-1)*100</f>
        <v>0.39906883937481652</v>
      </c>
      <c r="V64" s="11">
        <f>('SA data'!W67/'SA data'!W63-1)*100</f>
        <v>2.6592639578104871</v>
      </c>
      <c r="W64" s="11">
        <f>('SA data'!X67/'SA data'!X63-1)*100</f>
        <v>0.11922241104758147</v>
      </c>
      <c r="X64" s="7">
        <f>'SA data'!Y67</f>
        <v>3.5</v>
      </c>
      <c r="Y64" s="11">
        <f>('SA data'!Z67/'SA data'!Z63-1)*100</f>
        <v>3.8019493542578386</v>
      </c>
      <c r="Z64" s="11">
        <f>('SA data'!AA67/'SA data'!AA63-1)*100</f>
        <v>7.823343781851011</v>
      </c>
      <c r="AA64" s="11">
        <f>('SA data'!AB67/'SA data'!AB63-1)*100</f>
        <v>5.2980275252045406</v>
      </c>
      <c r="AB64" s="11">
        <f>('SA data'!AC67/'SA data'!AC63-1)*100</f>
        <v>3.5897267472412064</v>
      </c>
      <c r="AC64" s="11">
        <f>('SA data'!AD67/'SA data'!AD63-1)*100</f>
        <v>2.0910985412325056</v>
      </c>
      <c r="AD64" s="7">
        <f>'SA data'!AE67</f>
        <v>5.25</v>
      </c>
      <c r="AE64" s="11">
        <f>('SA data'!AF67/'SA data'!AF63-1)*100</f>
        <v>8.6767274567217001</v>
      </c>
      <c r="AF64" s="11">
        <f>('SA data'!AG67/'SA data'!AG63-1)*100</f>
        <v>-1.2951503813498189</v>
      </c>
      <c r="AG64" s="11">
        <f>('SA data'!AI67/'SA data'!AI63-1)*100</f>
        <v>-1.4293482492404475</v>
      </c>
      <c r="AH64" s="11">
        <f>('SA data'!AJ67/'SA data'!AJ63-1)*100</f>
        <v>-0.13055880830356026</v>
      </c>
      <c r="AI64" s="11">
        <f>('SA data'!AK67/'SA data'!AK63-1)*100</f>
        <v>-1.824919392346469</v>
      </c>
      <c r="AJ64" s="11">
        <f>('SA data'!AL67/'SA data'!AL63-1)*100</f>
        <v>57.865196127863094</v>
      </c>
      <c r="AK64" s="11">
        <f>('SA data'!AM67/'SA data'!AM63-1)*100</f>
        <v>28.250970008997744</v>
      </c>
      <c r="AL64" s="11">
        <f>('SA data'!AN67/'SA data'!AN63-1)*100</f>
        <v>16.069280922656603</v>
      </c>
      <c r="AM64" s="11">
        <f>('SA data'!AO67/'SA data'!AO63-1)*100</f>
        <v>-10.721482279049743</v>
      </c>
      <c r="AN64" s="11">
        <f>('SA data'!AP67/'SA data'!AP63-1)*100</f>
        <v>13.006206736350979</v>
      </c>
      <c r="AO64" s="11">
        <f>('SA data'!AQ67/'SA data'!AQ63-1)*100</f>
        <v>10.690784208411074</v>
      </c>
      <c r="AP64" s="7">
        <f>'SA data'!AR67</f>
        <v>2.956666666666667</v>
      </c>
      <c r="AQ64" s="4">
        <v>65</v>
      </c>
      <c r="AR64" s="1">
        <v>39234</v>
      </c>
      <c r="AS64" s="7"/>
      <c r="AT64" s="7"/>
    </row>
    <row r="65" spans="1:46">
      <c r="A65" s="11">
        <f>('SA data'!A68/'SA data'!A64-1)*100</f>
        <v>6.5303927180414556</v>
      </c>
      <c r="B65" s="11">
        <f>('SA data'!B68/'SA data'!B64-1)*100</f>
        <v>12.694004455801778</v>
      </c>
      <c r="C65" s="11">
        <f>('SA data'!C68/'SA data'!C64-1)*100</f>
        <v>6.0919817430842294</v>
      </c>
      <c r="D65" s="11">
        <f>('SA data'!D68/'SA data'!D64-1)*100</f>
        <v>13.952415765467752</v>
      </c>
      <c r="E65" s="11">
        <f>('SA data'!E68/'SA data'!E64-1)*100</f>
        <v>2.7264995416043991</v>
      </c>
      <c r="F65" s="11">
        <f>('SA data'!F68/'SA data'!F64-1)*100</f>
        <v>3.8044624433161811</v>
      </c>
      <c r="G65" s="11">
        <f>('SA data'!G68/'SA data'!G64-1)*100</f>
        <v>7.537862289538344</v>
      </c>
      <c r="H65" s="11">
        <f>('SA data'!H68/'SA data'!H64-1)*100</f>
        <v>6.3873060456514308</v>
      </c>
      <c r="I65" s="11">
        <f>('SA data'!I68/'SA data'!I64-1)*100</f>
        <v>22.001013500158194</v>
      </c>
      <c r="J65" s="11">
        <f>('SA data'!J68/'SA data'!J64-1)*100</f>
        <v>30.625768618495108</v>
      </c>
      <c r="K65" s="11">
        <f>('SA data'!K68/'SA data'!K64-1)*100</f>
        <v>-8.1388338304616781</v>
      </c>
      <c r="L65" s="11">
        <f>('SA data'!L68/'SA data'!L64-1)*100</f>
        <v>-1.0534585131807606</v>
      </c>
      <c r="M65" s="11">
        <f>('SA data'!M68/'SA data'!M64-1)*100</f>
        <v>1.5072465643970911</v>
      </c>
      <c r="N65" s="11">
        <f>('SA data'!N68/'SA data'!N64-1)*100</f>
        <v>1.9832287465436416</v>
      </c>
      <c r="O65" s="11">
        <f>('SA data'!O68/'SA data'!O64-1)*100</f>
        <v>-38.942340197962913</v>
      </c>
      <c r="P65" s="11">
        <f>('SA data'!P68/'SA data'!P64-1)*100</f>
        <v>15.98886297064206</v>
      </c>
      <c r="Q65" s="11">
        <f>('SA data'!Q68/'SA data'!Q64-1)*100</f>
        <v>0.37130370540092716</v>
      </c>
      <c r="R65" s="11">
        <f>('SA data'!S68/'SA data'!S64-1)*100</f>
        <v>1.7561186426418463</v>
      </c>
      <c r="S65" s="11">
        <f>('SA data'!T68/'SA data'!T64-1)*100</f>
        <v>1.6073066885688547</v>
      </c>
      <c r="T65" s="11">
        <f>('SA data'!U68/'SA data'!U64-1)*100</f>
        <v>2.3518530921216474</v>
      </c>
      <c r="U65" s="11">
        <f>('SA data'!V68/'SA data'!V64-1)*100</f>
        <v>0</v>
      </c>
      <c r="V65" s="11">
        <f>('SA data'!W68/'SA data'!W64-1)*100</f>
        <v>0.59559419161967497</v>
      </c>
      <c r="W65" s="11">
        <f>('SA data'!X68/'SA data'!X64-1)*100</f>
        <v>8.0392104642523776E-2</v>
      </c>
      <c r="X65" s="7">
        <f>'SA data'!Y68</f>
        <v>3.5</v>
      </c>
      <c r="Y65" s="11">
        <f>('SA data'!Z68/'SA data'!Z64-1)*100</f>
        <v>2.3182613281008901</v>
      </c>
      <c r="Z65" s="11">
        <f>('SA data'!AA68/'SA data'!AA64-1)*100</f>
        <v>7.4858227228258745</v>
      </c>
      <c r="AA65" s="11">
        <f>('SA data'!AB68/'SA data'!AB64-1)*100</f>
        <v>5.0924590589309204</v>
      </c>
      <c r="AB65" s="11">
        <f>('SA data'!AC68/'SA data'!AC64-1)*100</f>
        <v>3.1056975649859764</v>
      </c>
      <c r="AC65" s="11">
        <f>('SA data'!AD68/'SA data'!AD64-1)*100</f>
        <v>2.0431852369502623</v>
      </c>
      <c r="AD65" s="7">
        <f>'SA data'!AE68</f>
        <v>5.07</v>
      </c>
      <c r="AE65" s="11">
        <f>('SA data'!AF68/'SA data'!AF64-1)*100</f>
        <v>9.2011711197613764</v>
      </c>
      <c r="AF65" s="11">
        <f>('SA data'!AG68/'SA data'!AG64-1)*100</f>
        <v>7.1991969023375901</v>
      </c>
      <c r="AG65" s="11">
        <f>('SA data'!AI68/'SA data'!AI64-1)*100</f>
        <v>0.88827534712936362</v>
      </c>
      <c r="AH65" s="11">
        <f>('SA data'!AJ68/'SA data'!AJ64-1)*100</f>
        <v>-1.2397333309705827</v>
      </c>
      <c r="AI65" s="11">
        <f>('SA data'!AK68/'SA data'!AK64-1)*100</f>
        <v>1.5451348466549941</v>
      </c>
      <c r="AJ65" s="11">
        <f>('SA data'!AL68/'SA data'!AL64-1)*100</f>
        <v>97.164529311224811</v>
      </c>
      <c r="AK65" s="11">
        <f>('SA data'!AM68/'SA data'!AM64-1)*100</f>
        <v>13.439431714026773</v>
      </c>
      <c r="AL65" s="11">
        <f>('SA data'!AN68/'SA data'!AN64-1)*100</f>
        <v>10.706787365239755</v>
      </c>
      <c r="AM65" s="11">
        <f>('SA data'!AO68/'SA data'!AO64-1)*100</f>
        <v>24.89688626424611</v>
      </c>
      <c r="AN65" s="11">
        <f>('SA data'!AP68/'SA data'!AP64-1)*100</f>
        <v>7.6148637756347393</v>
      </c>
      <c r="AO65" s="11">
        <f>('SA data'!AQ68/'SA data'!AQ64-1)*100</f>
        <v>3.6451863032071374</v>
      </c>
      <c r="AP65" s="7">
        <f>'SA data'!AR68</f>
        <v>2.830000000000001</v>
      </c>
      <c r="AQ65" s="4">
        <v>66</v>
      </c>
      <c r="AR65" s="1">
        <v>39326</v>
      </c>
      <c r="AS65" s="7"/>
      <c r="AT65" s="7"/>
    </row>
    <row r="66" spans="1:46">
      <c r="A66" s="11">
        <f>('SA data'!A69/'SA data'!A65-1)*100</f>
        <v>7.4363517524611344</v>
      </c>
      <c r="B66" s="11">
        <f>('SA data'!B69/'SA data'!B65-1)*100</f>
        <v>10.781048931144333</v>
      </c>
      <c r="C66" s="11">
        <f>('SA data'!C69/'SA data'!C65-1)*100</f>
        <v>4.1244079280294832</v>
      </c>
      <c r="D66" s="11">
        <f>('SA data'!D69/'SA data'!D65-1)*100</f>
        <v>12.626167026948876</v>
      </c>
      <c r="E66" s="11">
        <f>('SA data'!E69/'SA data'!E65-1)*100</f>
        <v>7.273771645128102</v>
      </c>
      <c r="F66" s="11">
        <f>('SA data'!F69/'SA data'!F65-1)*100</f>
        <v>10.703206834766089</v>
      </c>
      <c r="G66" s="11">
        <f>('SA data'!G69/'SA data'!G65-1)*100</f>
        <v>10.196638530635504</v>
      </c>
      <c r="H66" s="11">
        <f>('SA data'!H69/'SA data'!H65-1)*100</f>
        <v>6.6763388636587262</v>
      </c>
      <c r="I66" s="11">
        <f>('SA data'!I69/'SA data'!I65-1)*100</f>
        <v>10.922348032636187</v>
      </c>
      <c r="J66" s="11">
        <f>('SA data'!J69/'SA data'!J65-1)*100</f>
        <v>0.86635875653651162</v>
      </c>
      <c r="K66" s="11">
        <f>('SA data'!K69/'SA data'!K65-1)*100</f>
        <v>3.2713465124482477</v>
      </c>
      <c r="L66" s="11">
        <f>('SA data'!L69/'SA data'!L65-1)*100</f>
        <v>-1.5449611011403075</v>
      </c>
      <c r="M66" s="11">
        <f>('SA data'!M69/'SA data'!M65-1)*100</f>
        <v>7.3423047621717696</v>
      </c>
      <c r="N66" s="11">
        <f>('SA data'!N69/'SA data'!N65-1)*100</f>
        <v>4.7074408496734055</v>
      </c>
      <c r="O66" s="11">
        <f>('SA data'!O69/'SA data'!O65-1)*100</f>
        <v>6.2256236408942955</v>
      </c>
      <c r="P66" s="11">
        <f>('SA data'!P69/'SA data'!P65-1)*100</f>
        <v>4.2696358273126789</v>
      </c>
      <c r="Q66" s="11">
        <f>('SA data'!Q69/'SA data'!Q65-1)*100</f>
        <v>13.520299405674807</v>
      </c>
      <c r="R66" s="11">
        <f>('SA data'!S69/'SA data'!S65-1)*100</f>
        <v>2.1632912876390575</v>
      </c>
      <c r="S66" s="11">
        <f>('SA data'!T69/'SA data'!T65-1)*100</f>
        <v>2.179881442142495</v>
      </c>
      <c r="T66" s="11">
        <f>('SA data'!U69/'SA data'!U65-1)*100</f>
        <v>2.0975236499301886</v>
      </c>
      <c r="U66" s="11">
        <f>('SA data'!V69/'SA data'!V65-1)*100</f>
        <v>0</v>
      </c>
      <c r="V66" s="11">
        <f>('SA data'!W69/'SA data'!W65-1)*100</f>
        <v>1.7126736623378491</v>
      </c>
      <c r="W66" s="11">
        <f>('SA data'!X69/'SA data'!X65-1)*100</f>
        <v>-0.14957635233895372</v>
      </c>
      <c r="X66" s="7">
        <f>'SA data'!Y69</f>
        <v>3.5</v>
      </c>
      <c r="Y66" s="11">
        <f>('SA data'!Z69/'SA data'!Z65-1)*100</f>
        <v>2.350208408225285</v>
      </c>
      <c r="Z66" s="11">
        <f>('SA data'!AA69/'SA data'!AA65-1)*100</f>
        <v>7.3407249828373766</v>
      </c>
      <c r="AA66" s="11">
        <f>('SA data'!AB69/'SA data'!AB65-1)*100</f>
        <v>4.9771120656452617</v>
      </c>
      <c r="AB66" s="11">
        <f>('SA data'!AC69/'SA data'!AC65-1)*100</f>
        <v>4.6683684506554801</v>
      </c>
      <c r="AC66" s="11">
        <f>('SA data'!AD69/'SA data'!AD65-1)*100</f>
        <v>2.3068486042150838</v>
      </c>
      <c r="AD66" s="7">
        <f>'SA data'!AE69</f>
        <v>4.5</v>
      </c>
      <c r="AE66" s="11">
        <f>('SA data'!AF69/'SA data'!AF65-1)*100</f>
        <v>29.024892991695772</v>
      </c>
      <c r="AF66" s="11">
        <f>('SA data'!AG69/'SA data'!AG65-1)*100</f>
        <v>48.261964735516386</v>
      </c>
      <c r="AG66" s="11">
        <f>('SA data'!AI69/'SA data'!AI65-1)*100</f>
        <v>-6.114843776893764</v>
      </c>
      <c r="AH66" s="11">
        <f>('SA data'!AJ69/'SA data'!AJ65-1)*100</f>
        <v>-7.2663607703547184</v>
      </c>
      <c r="AI66" s="11">
        <f>('SA data'!AK69/'SA data'!AK65-1)*100</f>
        <v>-5.7529106537640544</v>
      </c>
      <c r="AJ66" s="11">
        <f>('SA data'!AL69/'SA data'!AL65-1)*100</f>
        <v>54.559148991228803</v>
      </c>
      <c r="AK66" s="11">
        <f>('SA data'!AM69/'SA data'!AM65-1)*100</f>
        <v>0.18860815139694065</v>
      </c>
      <c r="AL66" s="11">
        <f>('SA data'!AN69/'SA data'!AN65-1)*100</f>
        <v>1.2401496465863637E-2</v>
      </c>
      <c r="AM66" s="11">
        <f>('SA data'!AO69/'SA data'!AO65-1)*100</f>
        <v>37.407799877333289</v>
      </c>
      <c r="AN66" s="11">
        <f>('SA data'!AP69/'SA data'!AP65-1)*100</f>
        <v>-3.720773231055996</v>
      </c>
      <c r="AO66" s="11">
        <f>('SA data'!AQ69/'SA data'!AQ65-1)*100</f>
        <v>-4.1396748126685257</v>
      </c>
      <c r="AP66" s="7">
        <f>'SA data'!AR69</f>
        <v>2.7866666666666662</v>
      </c>
      <c r="AQ66" s="4">
        <v>67</v>
      </c>
      <c r="AR66" s="1">
        <v>39417</v>
      </c>
      <c r="AS66" s="7"/>
      <c r="AT66" s="7"/>
    </row>
    <row r="67" spans="1:46">
      <c r="A67" s="11">
        <f>('SA data'!A70/'SA data'!A66-1)*100</f>
        <v>7.6030909529608337</v>
      </c>
      <c r="B67" s="11">
        <f>('SA data'!B70/'SA data'!B66-1)*100</f>
        <v>11.91161126898721</v>
      </c>
      <c r="C67" s="11">
        <f>('SA data'!C70/'SA data'!C66-1)*100</f>
        <v>9.179791314387975</v>
      </c>
      <c r="D67" s="11">
        <f>('SA data'!D70/'SA data'!D66-1)*100</f>
        <v>7.3911121950049674</v>
      </c>
      <c r="E67" s="11">
        <f>('SA data'!E70/'SA data'!E66-1)*100</f>
        <v>5.3708299974638107</v>
      </c>
      <c r="F67" s="11">
        <f>('SA data'!F70/'SA data'!F66-1)*100</f>
        <v>2.9615904289127748</v>
      </c>
      <c r="G67" s="11">
        <f>('SA data'!G70/'SA data'!G66-1)*100</f>
        <v>11.910919464380743</v>
      </c>
      <c r="H67" s="11">
        <f>('SA data'!H70/'SA data'!H66-1)*100</f>
        <v>2.0983129054235272</v>
      </c>
      <c r="I67" s="11">
        <f>('SA data'!I70/'SA data'!I66-1)*100</f>
        <v>6.3538923649584911</v>
      </c>
      <c r="J67" s="11">
        <f>('SA data'!J70/'SA data'!J66-1)*100</f>
        <v>-8.9413690680908768</v>
      </c>
      <c r="K67" s="11">
        <f>('SA data'!K70/'SA data'!K66-1)*100</f>
        <v>27.381651429147279</v>
      </c>
      <c r="L67" s="11">
        <f>('SA data'!L70/'SA data'!L66-1)*100</f>
        <v>-0.65530083007930839</v>
      </c>
      <c r="M67" s="11">
        <f>('SA data'!M70/'SA data'!M66-1)*100</f>
        <v>8.0189843681967474</v>
      </c>
      <c r="N67" s="11">
        <f>('SA data'!N70/'SA data'!N66-1)*100</f>
        <v>3.0566819435340342</v>
      </c>
      <c r="O67" s="11">
        <f>('SA data'!O70/'SA data'!O66-1)*100</f>
        <v>11.111730532152443</v>
      </c>
      <c r="P67" s="11">
        <f>('SA data'!P70/'SA data'!P66-1)*100</f>
        <v>0.54451767456495936</v>
      </c>
      <c r="Q67" s="11">
        <f>('SA data'!Q70/'SA data'!Q66-1)*100</f>
        <v>20.520267920452675</v>
      </c>
      <c r="R67" s="11">
        <f>('SA data'!S70/'SA data'!S66-1)*100</f>
        <v>2.505382445422355</v>
      </c>
      <c r="S67" s="11">
        <f>('SA data'!T70/'SA data'!T66-1)*100</f>
        <v>2.7588581685810576</v>
      </c>
      <c r="T67" s="11">
        <f>('SA data'!U70/'SA data'!U66-1)*100</f>
        <v>1.5038880386384346</v>
      </c>
      <c r="U67" s="11">
        <f>('SA data'!V70/'SA data'!V66-1)*100</f>
        <v>0.21714327775936848</v>
      </c>
      <c r="V67" s="11">
        <f>('SA data'!W70/'SA data'!W66-1)*100</f>
        <v>3.633529529197399</v>
      </c>
      <c r="W67" s="11">
        <f>('SA data'!X70/'SA data'!X66-1)*100</f>
        <v>1.8796061798901365</v>
      </c>
      <c r="X67" s="7">
        <f>'SA data'!Y70</f>
        <v>3.5</v>
      </c>
      <c r="Y67" s="11">
        <f>('SA data'!Z70/'SA data'!Z66-1)*100</f>
        <v>1.1751433985665249</v>
      </c>
      <c r="Z67" s="11">
        <f>('SA data'!AA70/'SA data'!AA66-1)*100</f>
        <v>4.4242457223594212</v>
      </c>
      <c r="AA67" s="11">
        <f>('SA data'!AB70/'SA data'!AB66-1)*100</f>
        <v>4.4062266124824889</v>
      </c>
      <c r="AB67" s="11">
        <f>('SA data'!AC70/'SA data'!AC66-1)*100</f>
        <v>5.620623942787395</v>
      </c>
      <c r="AC67" s="11">
        <f>('SA data'!AD70/'SA data'!AD66-1)*100</f>
        <v>2.1458272327964822</v>
      </c>
      <c r="AD67" s="7">
        <f>'SA data'!AE70</f>
        <v>3.18</v>
      </c>
      <c r="AE67" s="11">
        <f>('SA data'!AF70/'SA data'!AF66-1)*100</f>
        <v>41.248887570291991</v>
      </c>
      <c r="AF67" s="11">
        <f>('SA data'!AG70/'SA data'!AG66-1)*100</f>
        <v>67.461964038727501</v>
      </c>
      <c r="AG67" s="11">
        <f>('SA data'!AI70/'SA data'!AI66-1)*100</f>
        <v>-1.6383252550886129</v>
      </c>
      <c r="AH67" s="11">
        <f>('SA data'!AJ70/'SA data'!AJ66-1)*100</f>
        <v>-3.7912753468398508</v>
      </c>
      <c r="AI67" s="11">
        <f>('SA data'!AK70/'SA data'!AK66-1)*100</f>
        <v>-0.96724647791587293</v>
      </c>
      <c r="AJ67" s="11">
        <f>('SA data'!AL70/'SA data'!AL66-1)*100</f>
        <v>-3.2225444292083183</v>
      </c>
      <c r="AK67" s="11">
        <f>('SA data'!AM70/'SA data'!AM66-1)*100</f>
        <v>-4.6586649569782974</v>
      </c>
      <c r="AL67" s="11">
        <f>('SA data'!AN70/'SA data'!AN66-1)*100</f>
        <v>-3.4323584259634998</v>
      </c>
      <c r="AM67" s="11">
        <f>('SA data'!AO70/'SA data'!AO66-1)*100</f>
        <v>42.462554330301728</v>
      </c>
      <c r="AN67" s="11">
        <f>('SA data'!AP70/'SA data'!AP66-1)*100</f>
        <v>-3.806323853592064</v>
      </c>
      <c r="AO67" s="11">
        <f>('SA data'!AQ70/'SA data'!AQ66-1)*100</f>
        <v>-8.7685683073958192</v>
      </c>
      <c r="AP67" s="7">
        <f>'SA data'!AR70</f>
        <v>2.75</v>
      </c>
      <c r="AQ67" s="4">
        <v>68</v>
      </c>
      <c r="AR67" s="1">
        <v>39508</v>
      </c>
      <c r="AS67" s="7"/>
      <c r="AT67" s="7"/>
    </row>
    <row r="68" spans="1:46">
      <c r="A68" s="11">
        <f>('SA data'!A71/'SA data'!A67-1)*100</f>
        <v>6.6223863402041561</v>
      </c>
      <c r="B68" s="11">
        <f>('SA data'!B71/'SA data'!B67-1)*100</f>
        <v>9.2665869177945623</v>
      </c>
      <c r="C68" s="11">
        <f>('SA data'!C71/'SA data'!C67-1)*100</f>
        <v>5.3860447788584231</v>
      </c>
      <c r="D68" s="11">
        <f>('SA data'!D71/'SA data'!D67-1)*100</f>
        <v>7.6308745259968669</v>
      </c>
      <c r="E68" s="11">
        <f>('SA data'!E71/'SA data'!E67-1)*100</f>
        <v>9.0128461387609438</v>
      </c>
      <c r="F68" s="11">
        <f>('SA data'!F71/'SA data'!F67-1)*100</f>
        <v>7.7189024689154007</v>
      </c>
      <c r="G68" s="11">
        <f>('SA data'!G71/'SA data'!G67-1)*100</f>
        <v>11.619893686635763</v>
      </c>
      <c r="H68" s="11">
        <f>('SA data'!H71/'SA data'!H67-1)*100</f>
        <v>1.8180634129782325</v>
      </c>
      <c r="I68" s="11">
        <f>('SA data'!I71/'SA data'!I67-1)*100</f>
        <v>1.1781761575899719</v>
      </c>
      <c r="J68" s="11">
        <f>('SA data'!J71/'SA data'!J67-1)*100</f>
        <v>-5.3823898938881953</v>
      </c>
      <c r="K68" s="11">
        <f>('SA data'!K71/'SA data'!K67-1)*100</f>
        <v>67.188029519509413</v>
      </c>
      <c r="L68" s="11">
        <f>('SA data'!L71/'SA data'!L67-1)*100</f>
        <v>-8.1443877047015398</v>
      </c>
      <c r="M68" s="11">
        <f>('SA data'!M71/'SA data'!M67-1)*100</f>
        <v>8.3319180507218213</v>
      </c>
      <c r="N68" s="11">
        <f>('SA data'!N71/'SA data'!N67-1)*100</f>
        <v>4.3166526276140926</v>
      </c>
      <c r="O68" s="11">
        <f>('SA data'!O71/'SA data'!O67-1)*100</f>
        <v>189.44319610704645</v>
      </c>
      <c r="P68" s="11">
        <f>('SA data'!P71/'SA data'!P67-1)*100</f>
        <v>-24.588267285637432</v>
      </c>
      <c r="Q68" s="11">
        <f>('SA data'!Q71/'SA data'!Q67-1)*100</f>
        <v>18.573664162133507</v>
      </c>
      <c r="R68" s="11">
        <f>('SA data'!S71/'SA data'!S67-1)*100</f>
        <v>4.8866595568920257</v>
      </c>
      <c r="S68" s="11">
        <f>('SA data'!T71/'SA data'!T67-1)*100</f>
        <v>3.7090902972937156</v>
      </c>
      <c r="T68" s="11">
        <f>('SA data'!U71/'SA data'!U67-1)*100</f>
        <v>9.5919500922474477</v>
      </c>
      <c r="U68" s="11">
        <f>('SA data'!V71/'SA data'!V67-1)*100</f>
        <v>8.4685878326156363</v>
      </c>
      <c r="V68" s="11">
        <f>('SA data'!W71/'SA data'!W67-1)*100</f>
        <v>8.566772253541167</v>
      </c>
      <c r="W68" s="11">
        <f>('SA data'!X71/'SA data'!X67-1)*100</f>
        <v>1.1396445345281947</v>
      </c>
      <c r="X68" s="7">
        <f>'SA data'!Y71</f>
        <v>3.5</v>
      </c>
      <c r="Y68" s="11">
        <f>('SA data'!Z71/'SA data'!Z67-1)*100</f>
        <v>-0.45590718579350265</v>
      </c>
      <c r="Z68" s="11">
        <f>('SA data'!AA71/'SA data'!AA67-1)*100</f>
        <v>3.8125500269426071</v>
      </c>
      <c r="AA68" s="11">
        <f>('SA data'!AB71/'SA data'!AB67-1)*100</f>
        <v>3.9460656502717351</v>
      </c>
      <c r="AB68" s="11">
        <f>('SA data'!AC71/'SA data'!AC67-1)*100</f>
        <v>6.4244422603383811</v>
      </c>
      <c r="AC68" s="11">
        <f>('SA data'!AD71/'SA data'!AD67-1)*100</f>
        <v>2.1485810266997918</v>
      </c>
      <c r="AD68" s="7">
        <f>'SA data'!AE71</f>
        <v>2.08</v>
      </c>
      <c r="AE68" s="11">
        <f>('SA data'!AF71/'SA data'!AF67-1)*100</f>
        <v>49.782326706089904</v>
      </c>
      <c r="AF68" s="11">
        <f>('SA data'!AG71/'SA data'!AG67-1)*100</f>
        <v>76.702143169558241</v>
      </c>
      <c r="AG68" s="11">
        <f>('SA data'!AI71/'SA data'!AI67-1)*100</f>
        <v>-1.5229752689379872</v>
      </c>
      <c r="AH68" s="11">
        <f>('SA data'!AJ71/'SA data'!AJ67-1)*100</f>
        <v>-3.3880400791175935</v>
      </c>
      <c r="AI68" s="11">
        <f>('SA data'!AK71/'SA data'!AK67-1)*100</f>
        <v>-0.94513056859681921</v>
      </c>
      <c r="AJ68" s="11">
        <f>('SA data'!AL71/'SA data'!AL67-1)*100</f>
        <v>-12.831538703976264</v>
      </c>
      <c r="AK68" s="11">
        <f>('SA data'!AM71/'SA data'!AM67-1)*100</f>
        <v>-7.8605249292603592</v>
      </c>
      <c r="AL68" s="11">
        <f>('SA data'!AN71/'SA data'!AN67-1)*100</f>
        <v>-2.2535858147500365</v>
      </c>
      <c r="AM68" s="11">
        <f>('SA data'!AO71/'SA data'!AO67-1)*100</f>
        <v>33.422051909422443</v>
      </c>
      <c r="AN68" s="11">
        <f>('SA data'!AP71/'SA data'!AP67-1)*100</f>
        <v>-3.1588663733708056</v>
      </c>
      <c r="AO68" s="11">
        <f>('SA data'!AQ71/'SA data'!AQ67-1)*100</f>
        <v>-21.64808508820235</v>
      </c>
      <c r="AP68" s="7">
        <f>'SA data'!AR71</f>
        <v>2.6333333333333329</v>
      </c>
      <c r="AQ68" s="4">
        <v>69</v>
      </c>
      <c r="AR68" s="1">
        <v>39600</v>
      </c>
      <c r="AS68" s="7"/>
      <c r="AT68" s="7"/>
    </row>
    <row r="69" spans="1:46">
      <c r="A69" s="11">
        <f>('SA data'!A72/'SA data'!A68-1)*100</f>
        <v>5.2360203091296187</v>
      </c>
      <c r="B69" s="11">
        <f>('SA data'!B72/'SA data'!B68-1)*100</f>
        <v>7.5640296154990461</v>
      </c>
      <c r="C69" s="11">
        <f>('SA data'!C72/'SA data'!C68-1)*100</f>
        <v>4.4773947847210227</v>
      </c>
      <c r="D69" s="11">
        <f>('SA data'!D72/'SA data'!D68-1)*100</f>
        <v>2.2244126004533626</v>
      </c>
      <c r="E69" s="11">
        <f>('SA data'!E72/'SA data'!E68-1)*100</f>
        <v>4.9345606898707928</v>
      </c>
      <c r="F69" s="11">
        <f>('SA data'!F72/'SA data'!F68-1)*100</f>
        <v>8.4931316240890897</v>
      </c>
      <c r="G69" s="11">
        <f>('SA data'!G72/'SA data'!G68-1)*100</f>
        <v>3.2204500588879137</v>
      </c>
      <c r="H69" s="11">
        <f>('SA data'!H72/'SA data'!H68-1)*100</f>
        <v>0.89007523020960821</v>
      </c>
      <c r="I69" s="11">
        <f>('SA data'!I72/'SA data'!I68-1)*100</f>
        <v>-5.9889859279920081</v>
      </c>
      <c r="J69" s="11">
        <f>('SA data'!J72/'SA data'!J68-1)*100</f>
        <v>-8.7756322001343747</v>
      </c>
      <c r="K69" s="11">
        <f>('SA data'!K72/'SA data'!K68-1)*100</f>
        <v>93.549474188171587</v>
      </c>
      <c r="L69" s="11">
        <f>('SA data'!L72/'SA data'!L68-1)*100</f>
        <v>-4.433039537126449</v>
      </c>
      <c r="M69" s="11">
        <f>('SA data'!M72/'SA data'!M68-1)*100</f>
        <v>13.575632961535922</v>
      </c>
      <c r="N69" s="11">
        <f>('SA data'!N72/'SA data'!N68-1)*100</f>
        <v>9.046877286348721</v>
      </c>
      <c r="O69" s="11">
        <f>('SA data'!O72/'SA data'!O68-1)*100</f>
        <v>70.302475014482283</v>
      </c>
      <c r="P69" s="11">
        <f>('SA data'!P72/'SA data'!P68-1)*100</f>
        <v>-1.9882589715128574</v>
      </c>
      <c r="Q69" s="11">
        <f>('SA data'!Q72/'SA data'!Q68-1)*100</f>
        <v>24.557188784450634</v>
      </c>
      <c r="R69" s="11">
        <f>('SA data'!S72/'SA data'!S68-1)*100</f>
        <v>8.3698914743098207</v>
      </c>
      <c r="S69" s="11">
        <f>('SA data'!T72/'SA data'!T68-1)*100</f>
        <v>4.4981883894302799</v>
      </c>
      <c r="T69" s="11">
        <f>('SA data'!U72/'SA data'!U68-1)*100</f>
        <v>23.756615675588179</v>
      </c>
      <c r="U69" s="11">
        <f>('SA data'!V72/'SA data'!V68-1)*100</f>
        <v>26.462036730337491</v>
      </c>
      <c r="V69" s="11">
        <f>('SA data'!W72/'SA data'!W68-1)*100</f>
        <v>9.611781260143438</v>
      </c>
      <c r="W69" s="11">
        <f>('SA data'!X72/'SA data'!X68-1)*100</f>
        <v>1.5948360834772579</v>
      </c>
      <c r="X69" s="7">
        <f>'SA data'!Y72</f>
        <v>3.5</v>
      </c>
      <c r="Y69" s="11">
        <f>('SA data'!Z72/'SA data'!Z68-1)*100</f>
        <v>-0.15872511769943198</v>
      </c>
      <c r="Z69" s="11">
        <f>('SA data'!AA72/'SA data'!AA68-1)*100</f>
        <v>2.8048521491528255</v>
      </c>
      <c r="AA69" s="11">
        <f>('SA data'!AB72/'SA data'!AB68-1)*100</f>
        <v>3.1720084242830016</v>
      </c>
      <c r="AB69" s="11">
        <f>('SA data'!AC72/'SA data'!AC68-1)*100</f>
        <v>7.0692657951612725</v>
      </c>
      <c r="AC69" s="11">
        <f>('SA data'!AD72/'SA data'!AD68-1)*100</f>
        <v>2.1682607484446059</v>
      </c>
      <c r="AD69" s="7">
        <f>'SA data'!AE72</f>
        <v>1.94</v>
      </c>
      <c r="AE69" s="11">
        <f>('SA data'!AF72/'SA data'!AF68-1)*100</f>
        <v>41.569798133457184</v>
      </c>
      <c r="AF69" s="11">
        <f>('SA data'!AG72/'SA data'!AG68-1)*100</f>
        <v>53.431438127090303</v>
      </c>
      <c r="AG69" s="11">
        <f>('SA data'!AI72/'SA data'!AI68-1)*100</f>
        <v>-1.9942288509083639</v>
      </c>
      <c r="AH69" s="11">
        <f>('SA data'!AJ72/'SA data'!AJ68-1)*100</f>
        <v>-2.7928681277715195</v>
      </c>
      <c r="AI69" s="11">
        <f>('SA data'!AK72/'SA data'!AK68-1)*100</f>
        <v>-1.7544709716198481</v>
      </c>
      <c r="AJ69" s="11">
        <f>('SA data'!AL72/'SA data'!AL68-1)*100</f>
        <v>-9.6360826764748673</v>
      </c>
      <c r="AK69" s="11">
        <f>('SA data'!AM72/'SA data'!AM68-1)*100</f>
        <v>-3.5970904752381738</v>
      </c>
      <c r="AL69" s="11">
        <f>('SA data'!AN72/'SA data'!AN68-1)*100</f>
        <v>1.8134329937921079</v>
      </c>
      <c r="AM69" s="11">
        <f>('SA data'!AO72/'SA data'!AO68-1)*100</f>
        <v>7.8376586324498954</v>
      </c>
      <c r="AN69" s="11">
        <f>('SA data'!AP72/'SA data'!AP68-1)*100</f>
        <v>-0.58928870808649947</v>
      </c>
      <c r="AO69" s="11">
        <f>('SA data'!AQ72/'SA data'!AQ68-1)*100</f>
        <v>-20.021865868883637</v>
      </c>
      <c r="AP69" s="7">
        <f>'SA data'!AR72</f>
        <v>2.4866666666666672</v>
      </c>
      <c r="AQ69" s="4">
        <v>70</v>
      </c>
      <c r="AR69" s="1">
        <v>39692</v>
      </c>
      <c r="AS69" s="7"/>
      <c r="AT69" s="7"/>
    </row>
    <row r="70" spans="1:46">
      <c r="A70" s="11">
        <f>('SA data'!A73/'SA data'!A69-1)*100</f>
        <v>0.20740340775877719</v>
      </c>
      <c r="B70" s="11">
        <f>('SA data'!B73/'SA data'!B69-1)*100</f>
        <v>6.2990964167845664</v>
      </c>
      <c r="C70" s="11">
        <f>('SA data'!C73/'SA data'!C69-1)*100</f>
        <v>8.5564310720825034</v>
      </c>
      <c r="D70" s="11">
        <f>('SA data'!D73/'SA data'!D69-1)*100</f>
        <v>-7.1571592337891454</v>
      </c>
      <c r="E70" s="11">
        <f>('SA data'!E73/'SA data'!E69-1)*100</f>
        <v>-11.844771739860416</v>
      </c>
      <c r="F70" s="11">
        <f>('SA data'!F73/'SA data'!F69-1)*100</f>
        <v>-8.9712575839733137</v>
      </c>
      <c r="G70" s="11">
        <f>('SA data'!G73/'SA data'!G69-1)*100</f>
        <v>-11.167853652932259</v>
      </c>
      <c r="H70" s="11">
        <f>('SA data'!H73/'SA data'!H69-1)*100</f>
        <v>-2.7262498321417694</v>
      </c>
      <c r="I70" s="11">
        <f>('SA data'!I73/'SA data'!I69-1)*100</f>
        <v>-4.5634246767345399</v>
      </c>
      <c r="J70" s="11">
        <f>('SA data'!J73/'SA data'!J69-1)*100</f>
        <v>2.729124186144305</v>
      </c>
      <c r="K70" s="11">
        <f>('SA data'!K73/'SA data'!K69-1)*100</f>
        <v>121.37328431175089</v>
      </c>
      <c r="L70" s="11">
        <f>('SA data'!L73/'SA data'!L69-1)*100</f>
        <v>-10.08437911905985</v>
      </c>
      <c r="M70" s="11">
        <f>('SA data'!M73/'SA data'!M69-1)*100</f>
        <v>4.0008090395361462</v>
      </c>
      <c r="N70" s="11">
        <f>('SA data'!N73/'SA data'!N69-1)*100</f>
        <v>7.4743909894422922</v>
      </c>
      <c r="O70" s="11">
        <f>('SA data'!O73/'SA data'!O69-1)*100</f>
        <v>13.753989952404023</v>
      </c>
      <c r="P70" s="11">
        <f>('SA data'!P73/'SA data'!P69-1)*100</f>
        <v>5.6295454231688913</v>
      </c>
      <c r="Q70" s="11">
        <f>('SA data'!Q73/'SA data'!Q69-1)*100</f>
        <v>-3.5114560493196501</v>
      </c>
      <c r="R70" s="11">
        <f>('SA data'!S73/'SA data'!S69-1)*100</f>
        <v>5.8492886786507992</v>
      </c>
      <c r="S70" s="11">
        <f>('SA data'!T73/'SA data'!T69-1)*100</f>
        <v>4.3328219615861086</v>
      </c>
      <c r="T70" s="11">
        <f>('SA data'!U73/'SA data'!U69-1)*100</f>
        <v>11.865801979425372</v>
      </c>
      <c r="U70" s="11">
        <f>('SA data'!V73/'SA data'!V69-1)*100</f>
        <v>8.2220013985499172</v>
      </c>
      <c r="V70" s="11">
        <f>('SA data'!W73/'SA data'!W69-1)*100</f>
        <v>4.9982402825903272</v>
      </c>
      <c r="W70" s="11">
        <f>('SA data'!X73/'SA data'!X69-1)*100</f>
        <v>-0.32151206280901512</v>
      </c>
      <c r="X70" s="7">
        <f>'SA data'!Y73</f>
        <v>3.3333333333333335</v>
      </c>
      <c r="Y70" s="11">
        <f>('SA data'!Z73/'SA data'!Z69-1)*100</f>
        <v>-1.4937422178256554</v>
      </c>
      <c r="Z70" s="11">
        <f>('SA data'!AA73/'SA data'!AA69-1)*100</f>
        <v>1.6732695225352145E-2</v>
      </c>
      <c r="AA70" s="11">
        <f>('SA data'!AB73/'SA data'!AB69-1)*100</f>
        <v>0.55028274335999772</v>
      </c>
      <c r="AB70" s="11">
        <f>('SA data'!AC73/'SA data'!AC69-1)*100</f>
        <v>-0.88562334656084873</v>
      </c>
      <c r="AC70" s="11">
        <f>('SA data'!AD73/'SA data'!AD69-1)*100</f>
        <v>1.3879442516744112</v>
      </c>
      <c r="AD70" s="7">
        <f>'SA data'!AE73</f>
        <v>0.51</v>
      </c>
      <c r="AE70" s="11">
        <f>('SA data'!AF73/'SA data'!AF69-1)*100</f>
        <v>-20.059888649104007</v>
      </c>
      <c r="AF70" s="11">
        <f>('SA data'!AG73/'SA data'!AG69-1)*100</f>
        <v>-37.671310454185068</v>
      </c>
      <c r="AG70" s="11">
        <f>('SA data'!AI73/'SA data'!AI69-1)*100</f>
        <v>11.516486694437077</v>
      </c>
      <c r="AH70" s="11">
        <f>('SA data'!AJ73/'SA data'!AJ69-1)*100</f>
        <v>7.7262812636679445</v>
      </c>
      <c r="AI70" s="11">
        <f>('SA data'!AK73/'SA data'!AK69-1)*100</f>
        <v>12.688655299062424</v>
      </c>
      <c r="AJ70" s="11">
        <f>('SA data'!AL73/'SA data'!AL69-1)*100</f>
        <v>86.082329659354073</v>
      </c>
      <c r="AK70" s="11">
        <f>('SA data'!AM73/'SA data'!AM69-1)*100</f>
        <v>-1.2867764097259649</v>
      </c>
      <c r="AL70" s="11">
        <f>('SA data'!AN73/'SA data'!AN69-1)*100</f>
        <v>16.097816328841617</v>
      </c>
      <c r="AM70" s="11">
        <f>('SA data'!AO73/'SA data'!AO69-1)*100</f>
        <v>0.73848096720687817</v>
      </c>
      <c r="AN70" s="11">
        <f>('SA data'!AP73/'SA data'!AP69-1)*100</f>
        <v>9.8723110915903245</v>
      </c>
      <c r="AO70" s="11">
        <f>('SA data'!AQ73/'SA data'!AQ69-1)*100</f>
        <v>-5.5265839678816375</v>
      </c>
      <c r="AP70" s="7">
        <f>'SA data'!AR73</f>
        <v>2.6166666666666667</v>
      </c>
      <c r="AQ70" s="4">
        <v>71</v>
      </c>
      <c r="AR70" s="1">
        <v>39783</v>
      </c>
      <c r="AS70" s="7"/>
      <c r="AT70" s="7"/>
    </row>
    <row r="71" spans="1:46">
      <c r="A71" s="11">
        <f>('SA data'!A74/'SA data'!A70-1)*100</f>
        <v>-5.6852749397929063</v>
      </c>
      <c r="B71" s="11">
        <f>('SA data'!B74/'SA data'!B70-1)*100</f>
        <v>-6.7874680843549307E-2</v>
      </c>
      <c r="C71" s="11">
        <f>('SA data'!C74/'SA data'!C70-1)*100</f>
        <v>2.5418630365819705</v>
      </c>
      <c r="D71" s="11">
        <f>('SA data'!D74/'SA data'!D70-1)*100</f>
        <v>-6.7126911870064259</v>
      </c>
      <c r="E71" s="11">
        <f>('SA data'!E74/'SA data'!E70-1)*100</f>
        <v>-16.497826351768197</v>
      </c>
      <c r="F71" s="11">
        <f>('SA data'!F74/'SA data'!F70-1)*100</f>
        <v>-23.623334097847003</v>
      </c>
      <c r="G71" s="11">
        <f>('SA data'!G74/'SA data'!G70-1)*100</f>
        <v>-17.751019625846499</v>
      </c>
      <c r="H71" s="11">
        <f>('SA data'!H74/'SA data'!H70-1)*100</f>
        <v>-1.8578723908600714</v>
      </c>
      <c r="I71" s="11">
        <f>('SA data'!I74/'SA data'!I70-1)*100</f>
        <v>2.2481865358142006</v>
      </c>
      <c r="J71" s="11">
        <f>('SA data'!J74/'SA data'!J70-1)*100</f>
        <v>12.840419681248271</v>
      </c>
      <c r="K71" s="11">
        <f>('SA data'!K74/'SA data'!K70-1)*100</f>
        <v>63.610696156002632</v>
      </c>
      <c r="L71" s="11">
        <f>('SA data'!L74/'SA data'!L70-1)*100</f>
        <v>-6.7592892002828142</v>
      </c>
      <c r="M71" s="11">
        <f>('SA data'!M74/'SA data'!M70-1)*100</f>
        <v>9.7658180676643447</v>
      </c>
      <c r="N71" s="11">
        <f>('SA data'!N74/'SA data'!N70-1)*100</f>
        <v>11.261286880744482</v>
      </c>
      <c r="O71" s="11">
        <f>('SA data'!O74/'SA data'!O70-1)*100</f>
        <v>12.991563675737861</v>
      </c>
      <c r="P71" s="11">
        <f>('SA data'!P74/'SA data'!P70-1)*100</f>
        <v>10.664942721793146</v>
      </c>
      <c r="Q71" s="11">
        <f>('SA data'!Q74/'SA data'!Q70-1)*100</f>
        <v>6.5442685953603474</v>
      </c>
      <c r="R71" s="11">
        <f>('SA data'!S74/'SA data'!S70-1)*100</f>
        <v>3.8467332957654587</v>
      </c>
      <c r="S71" s="11">
        <f>('SA data'!T74/'SA data'!T70-1)*100</f>
        <v>3.8207888476304186</v>
      </c>
      <c r="T71" s="11">
        <f>('SA data'!U74/'SA data'!U70-1)*100</f>
        <v>3.9505084019814118</v>
      </c>
      <c r="U71" s="11">
        <f>('SA data'!V74/'SA data'!V70-1)*100</f>
        <v>-2.7286081527726824</v>
      </c>
      <c r="V71" s="11">
        <f>('SA data'!W74/'SA data'!W70-1)*100</f>
        <v>-3.8329406242433639</v>
      </c>
      <c r="W71" s="11">
        <f>('SA data'!X74/'SA data'!X70-1)*100</f>
        <v>-2.7916961361703518</v>
      </c>
      <c r="X71" s="7">
        <f>'SA data'!Y74</f>
        <v>2.1666666666666665</v>
      </c>
      <c r="Y71" s="11">
        <f>('SA data'!Z74/'SA data'!Z70-1)*100</f>
        <v>-3.8245301216191963</v>
      </c>
      <c r="Z71" s="11">
        <f>('SA data'!AA74/'SA data'!AA70-1)*100</f>
        <v>-11.961062056503325</v>
      </c>
      <c r="AA71" s="11">
        <f>('SA data'!AB74/'SA data'!AB70-1)*100</f>
        <v>-2.0247486510130974</v>
      </c>
      <c r="AB71" s="11">
        <f>('SA data'!AC74/'SA data'!AC70-1)*100</f>
        <v>-6.0624797275381166</v>
      </c>
      <c r="AC71" s="11">
        <f>('SA data'!AD74/'SA data'!AD70-1)*100</f>
        <v>0.85199582602315527</v>
      </c>
      <c r="AD71" s="7">
        <f>'SA data'!AE74</f>
        <v>0.18</v>
      </c>
      <c r="AE71" s="11">
        <f>('SA data'!AF74/'SA data'!AF70-1)*100</f>
        <v>-38.181482131584929</v>
      </c>
      <c r="AF71" s="11">
        <f>('SA data'!AG74/'SA data'!AG70-1)*100</f>
        <v>-54.036754078050798</v>
      </c>
      <c r="AG71" s="11">
        <f>('SA data'!AI74/'SA data'!AI70-1)*100</f>
        <v>16.187600358181832</v>
      </c>
      <c r="AH71" s="11">
        <f>('SA data'!AJ74/'SA data'!AJ70-1)*100</f>
        <v>13.620070837538311</v>
      </c>
      <c r="AI71" s="11">
        <f>('SA data'!AK74/'SA data'!AK70-1)*100</f>
        <v>16.965082801669396</v>
      </c>
      <c r="AJ71" s="11">
        <f>('SA data'!AL74/'SA data'!AL70-1)*100</f>
        <v>137.42953793062816</v>
      </c>
      <c r="AK71" s="11">
        <f>('SA data'!AM74/'SA data'!AM70-1)*100</f>
        <v>-3.379420752367468</v>
      </c>
      <c r="AL71" s="11">
        <f>('SA data'!AN74/'SA data'!AN70-1)*100</f>
        <v>20.453611151102269</v>
      </c>
      <c r="AM71" s="11">
        <f>('SA data'!AO74/'SA data'!AO70-1)*100</f>
        <v>-12.260564857978885</v>
      </c>
      <c r="AN71" s="11">
        <f>('SA data'!AP74/'SA data'!AP70-1)*100</f>
        <v>12.173093973421988</v>
      </c>
      <c r="AO71" s="11">
        <f>('SA data'!AQ74/'SA data'!AQ70-1)*100</f>
        <v>-0.6250855611209083</v>
      </c>
      <c r="AP71" s="7">
        <f>'SA data'!AR74</f>
        <v>3.3066666666666671</v>
      </c>
      <c r="AQ71" s="4">
        <v>72</v>
      </c>
      <c r="AR71" s="1">
        <v>39873</v>
      </c>
      <c r="AS71" s="7"/>
      <c r="AT71" s="7"/>
    </row>
    <row r="72" spans="1:46">
      <c r="A72" s="11">
        <f>('SA data'!A75/'SA data'!A71-1)*100</f>
        <v>-3.7665908670629467</v>
      </c>
      <c r="B72" s="11">
        <f>('SA data'!B75/'SA data'!B71-1)*100</f>
        <v>6.891672359314871E-2</v>
      </c>
      <c r="C72" s="11">
        <f>('SA data'!C75/'SA data'!C71-1)*100</f>
        <v>3.6465882933281568</v>
      </c>
      <c r="D72" s="11">
        <f>('SA data'!D75/'SA data'!D71-1)*100</f>
        <v>-6.865210562410839</v>
      </c>
      <c r="E72" s="11">
        <f>('SA data'!E75/'SA data'!E71-1)*100</f>
        <v>-18.521009677616917</v>
      </c>
      <c r="F72" s="11">
        <f>('SA data'!F75/'SA data'!F71-1)*100</f>
        <v>-19.663884143786483</v>
      </c>
      <c r="G72" s="11">
        <f>('SA data'!G75/'SA data'!G71-1)*100</f>
        <v>-15.680167956102064</v>
      </c>
      <c r="H72" s="11">
        <f>('SA data'!H75/'SA data'!H71-1)*100</f>
        <v>1.7405109145518072</v>
      </c>
      <c r="I72" s="11">
        <f>('SA data'!I75/'SA data'!I71-1)*100</f>
        <v>14.832838641450575</v>
      </c>
      <c r="J72" s="11">
        <f>('SA data'!J75/'SA data'!J71-1)*100</f>
        <v>17.083507973362309</v>
      </c>
      <c r="K72" s="11">
        <f>('SA data'!K75/'SA data'!K71-1)*100</f>
        <v>26.386378817335654</v>
      </c>
      <c r="L72" s="11">
        <f>('SA data'!L75/'SA data'!L71-1)*100</f>
        <v>5.5869170832633097</v>
      </c>
      <c r="M72" s="11">
        <f>('SA data'!M75/'SA data'!M71-1)*100</f>
        <v>11.577230989952092</v>
      </c>
      <c r="N72" s="11">
        <f>('SA data'!N75/'SA data'!N71-1)*100</f>
        <v>11.94127772443383</v>
      </c>
      <c r="O72" s="11">
        <f>('SA data'!O75/'SA data'!O71-1)*100</f>
        <v>-38.087109192977067</v>
      </c>
      <c r="P72" s="11">
        <f>('SA data'!P75/'SA data'!P71-1)*100</f>
        <v>41.922132003455715</v>
      </c>
      <c r="Q72" s="11">
        <f>('SA data'!Q75/'SA data'!Q71-1)*100</f>
        <v>10.760305798535486</v>
      </c>
      <c r="R72" s="11">
        <f>('SA data'!S75/'SA data'!S71-1)*100</f>
        <v>1.2844785316163954</v>
      </c>
      <c r="S72" s="11">
        <f>('SA data'!T75/'SA data'!T71-1)*100</f>
        <v>2.8532377001928566</v>
      </c>
      <c r="T72" s="11">
        <f>('SA data'!U75/'SA data'!U71-1)*100</f>
        <v>-4.6474298103620253</v>
      </c>
      <c r="U72" s="11">
        <f>('SA data'!V75/'SA data'!V71-1)*100</f>
        <v>-10.311482084690549</v>
      </c>
      <c r="V72" s="11">
        <f>('SA data'!W75/'SA data'!W71-1)*100</f>
        <v>-6.4790256972692699</v>
      </c>
      <c r="W72" s="11">
        <f>('SA data'!X75/'SA data'!X71-1)*100</f>
        <v>-2.3531853800888625</v>
      </c>
      <c r="X72" s="7">
        <f>'SA data'!Y75</f>
        <v>2</v>
      </c>
      <c r="Y72" s="11">
        <f>('SA data'!Z75/'SA data'!Z71-1)*100</f>
        <v>-3.0961098892957395</v>
      </c>
      <c r="Z72" s="11">
        <f>('SA data'!AA75/'SA data'!AA71-1)*100</f>
        <v>-11.366939204017235</v>
      </c>
      <c r="AA72" s="11">
        <f>('SA data'!AB75/'SA data'!AB71-1)*100</f>
        <v>-1.4636608886679281</v>
      </c>
      <c r="AB72" s="11">
        <f>('SA data'!AC75/'SA data'!AC71-1)*100</f>
        <v>-8.0087783758018727</v>
      </c>
      <c r="AC72" s="11">
        <f>('SA data'!AD75/'SA data'!AD71-1)*100</f>
        <v>0.8233131216242473</v>
      </c>
      <c r="AD72" s="7">
        <f>'SA data'!AE75</f>
        <v>0.18</v>
      </c>
      <c r="AE72" s="11">
        <f>('SA data'!AF75/'SA data'!AF71-1)*100</f>
        <v>-41.855670152704114</v>
      </c>
      <c r="AF72" s="11">
        <f>('SA data'!AG75/'SA data'!AG71-1)*100</f>
        <v>-51.419141914191414</v>
      </c>
      <c r="AG72" s="11">
        <f>('SA data'!AI75/'SA data'!AI71-1)*100</f>
        <v>20.455661654358192</v>
      </c>
      <c r="AH72" s="11">
        <f>('SA data'!AJ75/'SA data'!AJ71-1)*100</f>
        <v>18.846783696968661</v>
      </c>
      <c r="AI72" s="11">
        <f>('SA data'!AK75/'SA data'!AK71-1)*100</f>
        <v>20.941839730496369</v>
      </c>
      <c r="AJ72" s="11">
        <f>('SA data'!AL75/'SA data'!AL71-1)*100</f>
        <v>199.35104353656618</v>
      </c>
      <c r="AK72" s="11">
        <f>('SA data'!AM75/'SA data'!AM71-1)*100</f>
        <v>-7.9511372976748262E-2</v>
      </c>
      <c r="AL72" s="11">
        <f>('SA data'!AN75/'SA data'!AN71-1)*100</f>
        <v>33.106826724055118</v>
      </c>
      <c r="AM72" s="11">
        <f>('SA data'!AO75/'SA data'!AO71-1)*100</f>
        <v>-14.113122403669099</v>
      </c>
      <c r="AN72" s="11">
        <f>('SA data'!AP75/'SA data'!AP71-1)*100</f>
        <v>18.565369386623654</v>
      </c>
      <c r="AO72" s="11">
        <f>('SA data'!AQ75/'SA data'!AQ71-1)*100</f>
        <v>-3.2513807444349729</v>
      </c>
      <c r="AP72" s="7">
        <f>'SA data'!AR75</f>
        <v>3.0566666666666675</v>
      </c>
      <c r="AQ72" s="4">
        <v>73</v>
      </c>
      <c r="AR72" s="1">
        <v>39965</v>
      </c>
      <c r="AS72" s="7"/>
      <c r="AT72" s="7"/>
    </row>
    <row r="73" spans="1:46">
      <c r="A73" s="11">
        <f>('SA data'!A76/'SA data'!A72-1)*100</f>
        <v>-1.0474898258534537</v>
      </c>
      <c r="B73" s="11">
        <f>('SA data'!B76/'SA data'!B72-1)*100</f>
        <v>0.47207559630539908</v>
      </c>
      <c r="C73" s="11">
        <f>('SA data'!C76/'SA data'!C72-1)*100</f>
        <v>10.826219861099418</v>
      </c>
      <c r="D73" s="11">
        <f>('SA data'!D76/'SA data'!D72-1)*100</f>
        <v>-5.1848171848005169</v>
      </c>
      <c r="E73" s="11">
        <f>('SA data'!E76/'SA data'!E72-1)*100</f>
        <v>-13.85063941500546</v>
      </c>
      <c r="F73" s="11">
        <f>('SA data'!F76/'SA data'!F72-1)*100</f>
        <v>-13.667647310118092</v>
      </c>
      <c r="G73" s="11">
        <f>('SA data'!G76/'SA data'!G72-1)*100</f>
        <v>-7.7818198401573007</v>
      </c>
      <c r="H73" s="11">
        <f>('SA data'!H76/'SA data'!H72-1)*100</f>
        <v>3.9183614336568251</v>
      </c>
      <c r="I73" s="11">
        <f>('SA data'!I76/'SA data'!I72-1)*100</f>
        <v>22.65392346309487</v>
      </c>
      <c r="J73" s="11">
        <f>('SA data'!J76/'SA data'!J72-1)*100</f>
        <v>18.677221631335918</v>
      </c>
      <c r="K73" s="11">
        <f>('SA data'!K76/'SA data'!K72-1)*100</f>
        <v>-4.145854396373549</v>
      </c>
      <c r="L73" s="11">
        <f>('SA data'!L76/'SA data'!L72-1)*100</f>
        <v>6.516285934624011</v>
      </c>
      <c r="M73" s="11">
        <f>('SA data'!M76/'SA data'!M72-1)*100</f>
        <v>6.1602973168000341</v>
      </c>
      <c r="N73" s="11">
        <f>('SA data'!N76/'SA data'!N72-1)*100</f>
        <v>8.6366516944543115</v>
      </c>
      <c r="O73" s="11">
        <f>('SA data'!O76/'SA data'!O72-1)*100</f>
        <v>34.952749481752711</v>
      </c>
      <c r="P73" s="11">
        <f>('SA data'!P76/'SA data'!P72-1)*100</f>
        <v>0.39913580523307512</v>
      </c>
      <c r="Q73" s="11">
        <f>('SA data'!Q76/'SA data'!Q72-1)*100</f>
        <v>0.90324604989973079</v>
      </c>
      <c r="R73" s="11">
        <f>('SA data'!S76/'SA data'!S72-1)*100</f>
        <v>-2.2889371971556938</v>
      </c>
      <c r="S73" s="11">
        <f>('SA data'!T76/'SA data'!T72-1)*100</f>
        <v>1.7879824847554016</v>
      </c>
      <c r="T73" s="11">
        <f>('SA data'!U76/'SA data'!U72-1)*100</f>
        <v>-15.96989859740534</v>
      </c>
      <c r="U73" s="11">
        <f>('SA data'!V76/'SA data'!V72-1)*100</f>
        <v>-22.90096330141731</v>
      </c>
      <c r="V73" s="11">
        <f>('SA data'!W76/'SA data'!W72-1)*100</f>
        <v>-6.5588838657656527</v>
      </c>
      <c r="W73" s="11">
        <f>('SA data'!X76/'SA data'!X72-1)*100</f>
        <v>-3.5411887452877822</v>
      </c>
      <c r="X73" s="7">
        <f>'SA data'!Y76</f>
        <v>2</v>
      </c>
      <c r="Y73" s="11">
        <f>('SA data'!Z76/'SA data'!Z72-1)*100</f>
        <v>-2.8238156477774279</v>
      </c>
      <c r="Z73" s="11">
        <f>('SA data'!AA76/'SA data'!AA72-1)*100</f>
        <v>-10.142622903012487</v>
      </c>
      <c r="AA73" s="11">
        <f>('SA data'!AB76/'SA data'!AB72-1)*100</f>
        <v>-0.37898448821589437</v>
      </c>
      <c r="AB73" s="11">
        <f>('SA data'!AC76/'SA data'!AC72-1)*100</f>
        <v>-8.2232587308431082</v>
      </c>
      <c r="AC73" s="11">
        <f>('SA data'!AD76/'SA data'!AD72-1)*100</f>
        <v>0.66689388775278413</v>
      </c>
      <c r="AD73" s="7">
        <f>'SA data'!AE76</f>
        <v>0.15</v>
      </c>
      <c r="AE73" s="11">
        <f>('SA data'!AF76/'SA data'!AF72-1)*100</f>
        <v>-35.250086996303096</v>
      </c>
      <c r="AF73" s="11">
        <f>('SA data'!AG76/'SA data'!AG72-1)*100</f>
        <v>-40.587671113436215</v>
      </c>
      <c r="AG73" s="11">
        <f>('SA data'!AI76/'SA data'!AI72-1)*100</f>
        <v>19.79503052282643</v>
      </c>
      <c r="AH73" s="11">
        <f>('SA data'!AJ76/'SA data'!AJ72-1)*100</f>
        <v>19.189757790926642</v>
      </c>
      <c r="AI73" s="11">
        <f>('SA data'!AK76/'SA data'!AK72-1)*100</f>
        <v>19.974817680258326</v>
      </c>
      <c r="AJ73" s="11">
        <f>('SA data'!AL76/'SA data'!AL72-1)*100</f>
        <v>144.18979069230556</v>
      </c>
      <c r="AK73" s="11">
        <f>('SA data'!AM76/'SA data'!AM72-1)*100</f>
        <v>2.1306044075922959</v>
      </c>
      <c r="AL73" s="11">
        <f>('SA data'!AN76/'SA data'!AN72-1)*100</f>
        <v>31.318602478545742</v>
      </c>
      <c r="AM73" s="11">
        <f>('SA data'!AO76/'SA data'!AO72-1)*100</f>
        <v>-30.839895578164501</v>
      </c>
      <c r="AN73" s="11">
        <f>('SA data'!AP76/'SA data'!AP72-1)*100</f>
        <v>20.124143424490228</v>
      </c>
      <c r="AO73" s="11">
        <f>('SA data'!AQ76/'SA data'!AQ72-1)*100</f>
        <v>2.4056372446138674</v>
      </c>
      <c r="AP73" s="7">
        <f>'SA data'!AR76</f>
        <v>2.9233333333333329</v>
      </c>
      <c r="AQ73" s="4">
        <v>74</v>
      </c>
      <c r="AR73" s="1">
        <v>40057</v>
      </c>
      <c r="AS73" s="7"/>
      <c r="AT73" s="7"/>
    </row>
    <row r="74" spans="1:46">
      <c r="A74" s="11">
        <f>('SA data'!A77/'SA data'!A73-1)*100</f>
        <v>4.3165827421814518</v>
      </c>
      <c r="B74" s="11">
        <f>('SA data'!B77/'SA data'!B73-1)*100</f>
        <v>1.6007894911574283</v>
      </c>
      <c r="C74" s="11">
        <f>('SA data'!C77/'SA data'!C73-1)*100</f>
        <v>2.8145743373607424</v>
      </c>
      <c r="D74" s="11">
        <f>('SA data'!D77/'SA data'!D73-1)*100</f>
        <v>8.7324298107616762</v>
      </c>
      <c r="E74" s="11">
        <f>('SA data'!E77/'SA data'!E73-1)*100</f>
        <v>7.1647572805065396</v>
      </c>
      <c r="F74" s="11">
        <f>('SA data'!F77/'SA data'!F73-1)*100</f>
        <v>6.5993039505926276</v>
      </c>
      <c r="G74" s="11">
        <f>('SA data'!G77/'SA data'!G73-1)*100</f>
        <v>6.1978637122667379</v>
      </c>
      <c r="H74" s="11">
        <f>('SA data'!H77/'SA data'!H73-1)*100</f>
        <v>6.0012203895525307</v>
      </c>
      <c r="I74" s="11">
        <f>('SA data'!I77/'SA data'!I73-1)*100</f>
        <v>24.964457189899882</v>
      </c>
      <c r="J74" s="11">
        <f>('SA data'!J77/'SA data'!J73-1)*100</f>
        <v>24.05751994934251</v>
      </c>
      <c r="K74" s="11">
        <f>('SA data'!K77/'SA data'!K73-1)*100</f>
        <v>-28.543954339802944</v>
      </c>
      <c r="L74" s="11">
        <f>('SA data'!L77/'SA data'!L73-1)*100</f>
        <v>18.049700882912489</v>
      </c>
      <c r="M74" s="11">
        <f>('SA data'!M77/'SA data'!M73-1)*100</f>
        <v>5.7740306946356679</v>
      </c>
      <c r="N74" s="11">
        <f>('SA data'!N77/'SA data'!N73-1)*100</f>
        <v>0.7291075948091752</v>
      </c>
      <c r="O74" s="11">
        <f>('SA data'!O77/'SA data'!O73-1)*100</f>
        <v>9.2568732196929524</v>
      </c>
      <c r="P74" s="11">
        <f>('SA data'!P77/'SA data'!P73-1)*100</f>
        <v>-1.9689088432340296</v>
      </c>
      <c r="Q74" s="11">
        <f>('SA data'!Q77/'SA data'!Q73-1)*100</f>
        <v>17.926852949364068</v>
      </c>
      <c r="R74" s="11">
        <f>('SA data'!S77/'SA data'!S73-1)*100</f>
        <v>-0.24806604483834649</v>
      </c>
      <c r="S74" s="11">
        <f>('SA data'!T77/'SA data'!T73-1)*100</f>
        <v>1.5931685056549627</v>
      </c>
      <c r="T74" s="11">
        <f>('SA data'!U77/'SA data'!U73-1)*100</f>
        <v>-7.0611654838047215</v>
      </c>
      <c r="U74" s="11">
        <f>('SA data'!V77/'SA data'!V73-1)*100</f>
        <v>-9.5051861928243433</v>
      </c>
      <c r="V74" s="11">
        <f>('SA data'!W77/'SA data'!W73-1)*100</f>
        <v>-1.436154135869594</v>
      </c>
      <c r="W74" s="11">
        <f>('SA data'!X77/'SA data'!X73-1)*100</f>
        <v>0.12608231446860074</v>
      </c>
      <c r="X74" s="7">
        <f>'SA data'!Y77</f>
        <v>2</v>
      </c>
      <c r="Y74" s="11">
        <f>('SA data'!Z77/'SA data'!Z73-1)*100</f>
        <v>-1.1109471682135164</v>
      </c>
      <c r="Z74" s="11">
        <f>('SA data'!AA77/'SA data'!AA73-1)*100</f>
        <v>-7.6978425444599097</v>
      </c>
      <c r="AA74" s="11">
        <f>('SA data'!AB77/'SA data'!AB73-1)*100</f>
        <v>2.3615563276054408</v>
      </c>
      <c r="AB74" s="11">
        <f>('SA data'!AC77/'SA data'!AC73-1)*100</f>
        <v>-1.1312571029391871</v>
      </c>
      <c r="AC74" s="11">
        <f>('SA data'!AD77/'SA data'!AD73-1)*100</f>
        <v>1.3734920580778187</v>
      </c>
      <c r="AD74" s="7">
        <f>'SA data'!AE77</f>
        <v>0.12</v>
      </c>
      <c r="AE74" s="11">
        <f>('SA data'!AF77/'SA data'!AF73-1)*100</f>
        <v>11.846522934357662</v>
      </c>
      <c r="AF74" s="11">
        <f>('SA data'!AG77/'SA data'!AG73-1)*100</f>
        <v>35.50790477921133</v>
      </c>
      <c r="AG74" s="11">
        <f>('SA data'!AI77/'SA data'!AI73-1)*100</f>
        <v>9.0426126760576597</v>
      </c>
      <c r="AH74" s="11">
        <f>('SA data'!AJ77/'SA data'!AJ73-1)*100</f>
        <v>8.8269783088140485</v>
      </c>
      <c r="AI74" s="11">
        <f>('SA data'!AK77/'SA data'!AK73-1)*100</f>
        <v>9.1063636444155946</v>
      </c>
      <c r="AJ74" s="11">
        <f>('SA data'!AL77/'SA data'!AL73-1)*100</f>
        <v>48.375269828100627</v>
      </c>
      <c r="AK74" s="11">
        <f>('SA data'!AM77/'SA data'!AM73-1)*100</f>
        <v>0.25478266875298416</v>
      </c>
      <c r="AL74" s="11">
        <f>('SA data'!AN77/'SA data'!AN73-1)*100</f>
        <v>18.664607732994277</v>
      </c>
      <c r="AM74" s="11">
        <f>('SA data'!AO77/'SA data'!AO73-1)*100</f>
        <v>-18.327473255103587</v>
      </c>
      <c r="AN74" s="11">
        <f>('SA data'!AP77/'SA data'!AP73-1)*100</f>
        <v>9.710448651711534</v>
      </c>
      <c r="AO74" s="11">
        <f>('SA data'!AQ77/'SA data'!AQ73-1)*100</f>
        <v>-6.9012965369432244</v>
      </c>
      <c r="AP74" s="7">
        <f>'SA data'!AR77</f>
        <v>2.8833333333333337</v>
      </c>
      <c r="AQ74" s="4">
        <v>75</v>
      </c>
      <c r="AR74" s="1">
        <v>40148</v>
      </c>
      <c r="AS74" s="7"/>
      <c r="AT74" s="7"/>
    </row>
    <row r="75" spans="1:46">
      <c r="A75" s="11">
        <f>('SA data'!A78/'SA data'!A74-1)*100</f>
        <v>10.367233161329059</v>
      </c>
      <c r="B75" s="11">
        <f>('SA data'!B78/'SA data'!B74-1)*100</f>
        <v>6.2536895539001769</v>
      </c>
      <c r="C75" s="11">
        <f>('SA data'!C78/'SA data'!C74-1)*100</f>
        <v>8.2450612821279634</v>
      </c>
      <c r="D75" s="11">
        <f>('SA data'!D78/'SA data'!D74-1)*100</f>
        <v>7.2638745373396985</v>
      </c>
      <c r="E75" s="11">
        <f>('SA data'!E78/'SA data'!E74-1)*100</f>
        <v>20.879806722486105</v>
      </c>
      <c r="F75" s="11">
        <f>('SA data'!F78/'SA data'!F74-1)*100</f>
        <v>28.116468349504654</v>
      </c>
      <c r="G75" s="11">
        <f>('SA data'!G78/'SA data'!G74-1)*100</f>
        <v>13.263911186331899</v>
      </c>
      <c r="H75" s="11">
        <f>('SA data'!H78/'SA data'!H74-1)*100</f>
        <v>16.622307873257427</v>
      </c>
      <c r="I75" s="11">
        <f>('SA data'!I78/'SA data'!I74-1)*100</f>
        <v>14.800687096210808</v>
      </c>
      <c r="J75" s="11">
        <f>('SA data'!J78/'SA data'!J74-1)*100</f>
        <v>11.359030267642844</v>
      </c>
      <c r="K75" s="11">
        <f>('SA data'!K78/'SA data'!K74-1)*100</f>
        <v>-29.889592703112079</v>
      </c>
      <c r="L75" s="11">
        <f>('SA data'!L78/'SA data'!L74-1)*100</f>
        <v>11.031126347109055</v>
      </c>
      <c r="M75" s="11">
        <f>('SA data'!M78/'SA data'!M74-1)*100</f>
        <v>-5.4926987089135126</v>
      </c>
      <c r="N75" s="11">
        <f>('SA data'!N78/'SA data'!N74-1)*100</f>
        <v>-6.9670529391239633</v>
      </c>
      <c r="O75" s="11">
        <f>('SA data'!O78/'SA data'!O74-1)*100</f>
        <v>-23.419192156680158</v>
      </c>
      <c r="P75" s="11">
        <f>('SA data'!P78/'SA data'!P74-1)*100</f>
        <v>-1.1775708130485563</v>
      </c>
      <c r="Q75" s="11">
        <f>('SA data'!Q78/'SA data'!Q74-1)*100</f>
        <v>-2.1760210062743091</v>
      </c>
      <c r="R75" s="11">
        <f>('SA data'!S78/'SA data'!S74-1)*100</f>
        <v>1.213497710620004</v>
      </c>
      <c r="S75" s="11">
        <f>('SA data'!T78/'SA data'!T74-1)*100</f>
        <v>1.542077186379065</v>
      </c>
      <c r="T75" s="11">
        <f>('SA data'!U78/'SA data'!U74-1)*100</f>
        <v>-9.9146079589818026E-2</v>
      </c>
      <c r="U75" s="11">
        <f>('SA data'!V78/'SA data'!V74-1)*100</f>
        <v>0.82870842299997971</v>
      </c>
      <c r="V75" s="11">
        <f>('SA data'!W78/'SA data'!W74-1)*100</f>
        <v>6.6624617876371195</v>
      </c>
      <c r="W75" s="11">
        <f>('SA data'!X78/'SA data'!X74-1)*100</f>
        <v>2.2611443634692696</v>
      </c>
      <c r="X75" s="7">
        <f>'SA data'!Y78</f>
        <v>2.0833333333333335</v>
      </c>
      <c r="Y75" s="11">
        <f>('SA data'!Z78/'SA data'!Z74-1)*100</f>
        <v>1.5852303550660585</v>
      </c>
      <c r="Z75" s="11">
        <f>('SA data'!AA78/'SA data'!AA74-1)*100</f>
        <v>12.270822463707809</v>
      </c>
      <c r="AA75" s="11">
        <f>('SA data'!AB78/'SA data'!AB74-1)*100</f>
        <v>5.4955963912499461</v>
      </c>
      <c r="AB75" s="11">
        <f>('SA data'!AC78/'SA data'!AC74-1)*100</f>
        <v>3.3784731588885952</v>
      </c>
      <c r="AC75" s="11">
        <f>('SA data'!AD78/'SA data'!AD74-1)*100</f>
        <v>1.7214326321773665</v>
      </c>
      <c r="AD75" s="7">
        <f>'SA data'!AE78</f>
        <v>0.13</v>
      </c>
      <c r="AE75" s="11">
        <f>('SA data'!AF78/'SA data'!AF74-1)*100</f>
        <v>37.578436672074389</v>
      </c>
      <c r="AF75" s="11">
        <f>('SA data'!AG78/'SA data'!AG74-1)*100</f>
        <v>71.653189577717868</v>
      </c>
      <c r="AG75" s="11">
        <f>('SA data'!AI78/'SA data'!AI74-1)*100</f>
        <v>5.4998401376704198</v>
      </c>
      <c r="AH75" s="11">
        <f>('SA data'!AJ78/'SA data'!AJ74-1)*100</f>
        <v>5.2193394581602215</v>
      </c>
      <c r="AI75" s="11">
        <f>('SA data'!AK78/'SA data'!AK74-1)*100</f>
        <v>5.5823503846305744</v>
      </c>
      <c r="AJ75" s="11">
        <f>('SA data'!AL78/'SA data'!AL74-1)*100</f>
        <v>21.320105812137658</v>
      </c>
      <c r="AK75" s="11">
        <f>('SA data'!AM78/'SA data'!AM74-1)*100</f>
        <v>-1.8647710237982507</v>
      </c>
      <c r="AL75" s="11">
        <f>('SA data'!AN78/'SA data'!AN74-1)*100</f>
        <v>11.874805592767256</v>
      </c>
      <c r="AM75" s="11">
        <f>('SA data'!AO78/'SA data'!AO74-1)*100</f>
        <v>-20.947195009730269</v>
      </c>
      <c r="AN75" s="11">
        <f>('SA data'!AP78/'SA data'!AP74-1)*100</f>
        <v>3.8007107804641116</v>
      </c>
      <c r="AO75" s="11">
        <f>('SA data'!AQ78/'SA data'!AQ74-1)*100</f>
        <v>1.1944190128707399</v>
      </c>
      <c r="AP75" s="7">
        <f>'SA data'!AR78</f>
        <v>2.8033333333333332</v>
      </c>
      <c r="AQ75" s="4">
        <v>76</v>
      </c>
      <c r="AR75" s="1">
        <v>40238</v>
      </c>
      <c r="AS75" s="7"/>
      <c r="AT75" s="7"/>
    </row>
    <row r="76" spans="1:46">
      <c r="A76" s="11">
        <f>('SA data'!A79/'SA data'!A75-1)*100</f>
        <v>9.3111348497687985</v>
      </c>
      <c r="B76" s="11">
        <f>('SA data'!B79/'SA data'!B75-1)*100</f>
        <v>7.7695888043549655</v>
      </c>
      <c r="C76" s="11">
        <f>('SA data'!C79/'SA data'!C75-1)*100</f>
        <v>8.8188422688883605</v>
      </c>
      <c r="D76" s="11">
        <f>('SA data'!D79/'SA data'!D75-1)*100</f>
        <v>13.575771215666022</v>
      </c>
      <c r="E76" s="11">
        <f>('SA data'!E79/'SA data'!E75-1)*100</f>
        <v>15.457094572440422</v>
      </c>
      <c r="F76" s="11">
        <f>('SA data'!F79/'SA data'!F75-1)*100</f>
        <v>23.130894722227623</v>
      </c>
      <c r="G76" s="11">
        <f>('SA data'!G79/'SA data'!G75-1)*100</f>
        <v>10.301827315787971</v>
      </c>
      <c r="H76" s="11">
        <f>('SA data'!H79/'SA data'!H75-1)*100</f>
        <v>9.3054387617664389</v>
      </c>
      <c r="I76" s="11">
        <f>('SA data'!I79/'SA data'!I75-1)*100</f>
        <v>-1.6834054001269361</v>
      </c>
      <c r="J76" s="11">
        <f>('SA data'!J79/'SA data'!J75-1)*100</f>
        <v>0.37834141333408233</v>
      </c>
      <c r="K76" s="11">
        <f>('SA data'!K79/'SA data'!K75-1)*100</f>
        <v>-22.719163151628628</v>
      </c>
      <c r="L76" s="11">
        <f>('SA data'!L79/'SA data'!L75-1)*100</f>
        <v>2.8662500326441576</v>
      </c>
      <c r="M76" s="11">
        <f>('SA data'!M79/'SA data'!M75-1)*100</f>
        <v>-6.9563242280288096</v>
      </c>
      <c r="N76" s="11">
        <f>('SA data'!N79/'SA data'!N75-1)*100</f>
        <v>-13.714698973643824</v>
      </c>
      <c r="O76" s="11">
        <f>('SA data'!O79/'SA data'!O75-1)*100</f>
        <v>32.123819917002614</v>
      </c>
      <c r="P76" s="11">
        <f>('SA data'!P79/'SA data'!P75-1)*100</f>
        <v>-25.698346749597867</v>
      </c>
      <c r="Q76" s="11">
        <f>('SA data'!Q79/'SA data'!Q75-1)*100</f>
        <v>8.3712536614651825</v>
      </c>
      <c r="R76" s="11">
        <f>('SA data'!S79/'SA data'!S75-1)*100</f>
        <v>1.6493619899421885</v>
      </c>
      <c r="S76" s="11">
        <f>('SA data'!T79/'SA data'!T75-1)*100</f>
        <v>1.4306558782648526</v>
      </c>
      <c r="T76" s="11">
        <f>('SA data'!U79/'SA data'!U75-1)*100</f>
        <v>2.5414026240864862</v>
      </c>
      <c r="U76" s="11">
        <f>('SA data'!V79/'SA data'!V75-1)*100</f>
        <v>1.0316649642492237</v>
      </c>
      <c r="V76" s="11">
        <f>('SA data'!W79/'SA data'!W75-1)*100</f>
        <v>2.8401941126612984</v>
      </c>
      <c r="W76" s="11">
        <f>('SA data'!X79/'SA data'!X75-1)*100</f>
        <v>4.2433120403941427</v>
      </c>
      <c r="X76" s="7">
        <f>'SA data'!Y79</f>
        <v>2.4166666666666665</v>
      </c>
      <c r="Y76" s="11">
        <f>('SA data'!Z79/'SA data'!Z75-1)*100</f>
        <v>7.2124381092337764</v>
      </c>
      <c r="Z76" s="11">
        <f>('SA data'!AA79/'SA data'!AA75-1)*100</f>
        <v>12.247948532123454</v>
      </c>
      <c r="AA76" s="11">
        <f>('SA data'!AB79/'SA data'!AB75-1)*100</f>
        <v>5.4841621049240841</v>
      </c>
      <c r="AB76" s="11">
        <f>('SA data'!AC79/'SA data'!AC75-1)*100</f>
        <v>4.6363763938815028</v>
      </c>
      <c r="AC76" s="11">
        <f>('SA data'!AD79/'SA data'!AD75-1)*100</f>
        <v>1.5980700840374285</v>
      </c>
      <c r="AD76" s="7">
        <f>'SA data'!AE79</f>
        <v>0.19</v>
      </c>
      <c r="AE76" s="11">
        <f>('SA data'!AF79/'SA data'!AF75-1)*100</f>
        <v>26.475455575824427</v>
      </c>
      <c r="AF76" s="11">
        <f>('SA data'!AG79/'SA data'!AG75-1)*100</f>
        <v>33.305027173913039</v>
      </c>
      <c r="AG76" s="11">
        <f>('SA data'!AI79/'SA data'!AI75-1)*100</f>
        <v>8.0221212400484418</v>
      </c>
      <c r="AH76" s="11">
        <f>('SA data'!AJ79/'SA data'!AJ75-1)*100</f>
        <v>6.3263189894067873</v>
      </c>
      <c r="AI76" s="11">
        <f>('SA data'!AK79/'SA data'!AK75-1)*100</f>
        <v>8.5256894886939207</v>
      </c>
      <c r="AJ76" s="11">
        <f>('SA data'!AL79/'SA data'!AL75-1)*100</f>
        <v>-0.96065407400788283</v>
      </c>
      <c r="AK76" s="11">
        <f>('SA data'!AM79/'SA data'!AM75-1)*100</f>
        <v>0.95764321754288062</v>
      </c>
      <c r="AL76" s="11">
        <f>('SA data'!AN79/'SA data'!AN75-1)*100</f>
        <v>7.5826483396419286</v>
      </c>
      <c r="AM76" s="11">
        <f>('SA data'!AO79/'SA data'!AO75-1)*100</f>
        <v>-22.861909016180469</v>
      </c>
      <c r="AN76" s="11">
        <f>('SA data'!AP79/'SA data'!AP75-1)*100</f>
        <v>4.031299442542613</v>
      </c>
      <c r="AO76" s="11">
        <f>('SA data'!AQ79/'SA data'!AQ75-1)*100</f>
        <v>15.620185876123728</v>
      </c>
      <c r="AP76" s="7">
        <f>'SA data'!AR79</f>
        <v>2.5799999999999996</v>
      </c>
      <c r="AQ76" s="4">
        <v>77</v>
      </c>
      <c r="AR76" s="1">
        <v>40330</v>
      </c>
      <c r="AS76" s="7"/>
      <c r="AT76" s="7"/>
    </row>
    <row r="77" spans="1:46">
      <c r="A77" s="11">
        <f>('SA data'!A80/'SA data'!A76-1)*100</f>
        <v>5.603438769575142</v>
      </c>
      <c r="B77" s="11">
        <f>('SA data'!B80/'SA data'!B76-1)*100</f>
        <v>6.6898259034776197</v>
      </c>
      <c r="C77" s="11">
        <f>('SA data'!C80/'SA data'!C76-1)*100</f>
        <v>-5.614351510050108</v>
      </c>
      <c r="D77" s="11">
        <f>('SA data'!D80/'SA data'!D76-1)*100</f>
        <v>13.447857000242159</v>
      </c>
      <c r="E77" s="11">
        <f>('SA data'!E80/'SA data'!E76-1)*100</f>
        <v>8.0068080142625888</v>
      </c>
      <c r="F77" s="11">
        <f>('SA data'!F80/'SA data'!F76-1)*100</f>
        <v>11.750264010732669</v>
      </c>
      <c r="G77" s="11">
        <f>('SA data'!G80/'SA data'!G76-1)*100</f>
        <v>6.9658573015367597</v>
      </c>
      <c r="H77" s="11">
        <f>('SA data'!H80/'SA data'!H76-1)*100</f>
        <v>3.2174271367676255</v>
      </c>
      <c r="I77" s="11">
        <f>('SA data'!I80/'SA data'!I76-1)*100</f>
        <v>-5.6351765138762051</v>
      </c>
      <c r="J77" s="11">
        <f>('SA data'!J80/'SA data'!J76-1)*100</f>
        <v>-8.3027572764171609E-2</v>
      </c>
      <c r="K77" s="11">
        <f>('SA data'!K80/'SA data'!K76-1)*100</f>
        <v>-16.365999177561985</v>
      </c>
      <c r="L77" s="11">
        <f>('SA data'!L80/'SA data'!L76-1)*100</f>
        <v>11.258578679211716</v>
      </c>
      <c r="M77" s="11">
        <f>('SA data'!M80/'SA data'!M76-1)*100</f>
        <v>-6.5417740149312342</v>
      </c>
      <c r="N77" s="11">
        <f>('SA data'!N80/'SA data'!N76-1)*100</f>
        <v>-13.073531110381452</v>
      </c>
      <c r="O77" s="11">
        <f>('SA data'!O80/'SA data'!O76-1)*100</f>
        <v>-15.014840752508739</v>
      </c>
      <c r="P77" s="11">
        <f>('SA data'!P80/'SA data'!P76-1)*100</f>
        <v>-12.256720542594746</v>
      </c>
      <c r="Q77" s="11">
        <f>('SA data'!Q80/'SA data'!Q76-1)*100</f>
        <v>8.3872245981337468</v>
      </c>
      <c r="R77" s="11">
        <f>('SA data'!S80/'SA data'!S76-1)*100</f>
        <v>1.9481537684361561</v>
      </c>
      <c r="S77" s="11">
        <f>('SA data'!T80/'SA data'!T76-1)*100</f>
        <v>1.4333521442184249</v>
      </c>
      <c r="T77" s="11">
        <f>('SA data'!U80/'SA data'!U76-1)*100</f>
        <v>4.0407526514140812</v>
      </c>
      <c r="U77" s="11">
        <f>('SA data'!V80/'SA data'!V76-1)*100</f>
        <v>2.4426241884342392</v>
      </c>
      <c r="V77" s="11">
        <f>('SA data'!W80/'SA data'!W76-1)*100</f>
        <v>1.2658934038147551</v>
      </c>
      <c r="W77" s="11">
        <f>('SA data'!X80/'SA data'!X76-1)*100</f>
        <v>4.6696711504653488</v>
      </c>
      <c r="X77" s="7">
        <f>'SA data'!Y80</f>
        <v>2.75</v>
      </c>
      <c r="Y77" s="11">
        <f>('SA data'!Z80/'SA data'!Z76-1)*100</f>
        <v>10.072446297895144</v>
      </c>
      <c r="Z77" s="11">
        <f>('SA data'!AA80/'SA data'!AA76-1)*100</f>
        <v>11.88670327487551</v>
      </c>
      <c r="AA77" s="11">
        <f>('SA data'!AB80/'SA data'!AB76-1)*100</f>
        <v>5.1638598363324073</v>
      </c>
      <c r="AB77" s="11">
        <f>('SA data'!AC80/'SA data'!AC76-1)*100</f>
        <v>3.7988468930173047</v>
      </c>
      <c r="AC77" s="11">
        <f>('SA data'!AD80/'SA data'!AD76-1)*100</f>
        <v>1.394923651630231</v>
      </c>
      <c r="AD77" s="7">
        <f>'SA data'!AE80</f>
        <v>0.19</v>
      </c>
      <c r="AE77" s="11">
        <f>('SA data'!AF80/'SA data'!AF76-1)*100</f>
        <v>16.115955794038083</v>
      </c>
      <c r="AF77" s="11">
        <f>('SA data'!AG80/'SA data'!AG76-1)*100</f>
        <v>12.738479600821817</v>
      </c>
      <c r="AG77" s="11">
        <f>('SA data'!AI80/'SA data'!AI76-1)*100</f>
        <v>7.0432553085462812</v>
      </c>
      <c r="AH77" s="11">
        <f>('SA data'!AJ80/'SA data'!AJ76-1)*100</f>
        <v>5.908593237691151</v>
      </c>
      <c r="AI77" s="11">
        <f>('SA data'!AK80/'SA data'!AK76-1)*100</f>
        <v>7.378084206838853</v>
      </c>
      <c r="AJ77" s="11">
        <f>('SA data'!AL80/'SA data'!AL76-1)*100</f>
        <v>-4.6967944859487858</v>
      </c>
      <c r="AK77" s="11">
        <f>('SA data'!AM80/'SA data'!AM76-1)*100</f>
        <v>5.7285874896275901</v>
      </c>
      <c r="AL77" s="11">
        <f>('SA data'!AN80/'SA data'!AN76-1)*100</f>
        <v>7.4401418195634728</v>
      </c>
      <c r="AM77" s="11">
        <f>('SA data'!AO80/'SA data'!AO76-1)*100</f>
        <v>-11.30275841764009</v>
      </c>
      <c r="AN77" s="11">
        <f>('SA data'!AP80/'SA data'!AP76-1)*100</f>
        <v>3.780107999774529</v>
      </c>
      <c r="AO77" s="11">
        <f>('SA data'!AQ80/'SA data'!AQ76-1)*100</f>
        <v>22.610531678533398</v>
      </c>
      <c r="AP77" s="7">
        <f>'SA data'!AR80</f>
        <v>2.4500000000000002</v>
      </c>
      <c r="AQ77" s="4">
        <v>78</v>
      </c>
      <c r="AR77" s="1">
        <v>40422</v>
      </c>
      <c r="AS77" s="7"/>
      <c r="AT77" s="7"/>
    </row>
    <row r="78" spans="1:46">
      <c r="A78" s="11">
        <f>('SA data'!A81/'SA data'!A77-1)*100</f>
        <v>4.8672581869099618</v>
      </c>
      <c r="B78" s="11">
        <f>('SA data'!B81/'SA data'!B77-1)*100</f>
        <v>6.8397212469476498</v>
      </c>
      <c r="C78" s="11">
        <f>('SA data'!C81/'SA data'!C77-1)*100</f>
        <v>3.0906271465922952</v>
      </c>
      <c r="D78" s="11">
        <f>('SA data'!D81/'SA data'!D77-1)*100</f>
        <v>13.125552691889553</v>
      </c>
      <c r="E78" s="11">
        <f>('SA data'!E81/'SA data'!E77-1)*100</f>
        <v>2.3457245818090389</v>
      </c>
      <c r="F78" s="11">
        <f>('SA data'!F81/'SA data'!F77-1)*100</f>
        <v>4.3133230854969229</v>
      </c>
      <c r="G78" s="11">
        <f>('SA data'!G81/'SA data'!G77-1)*100</f>
        <v>5.9524589359995161</v>
      </c>
      <c r="H78" s="11">
        <f>('SA data'!H81/'SA data'!H77-1)*100</f>
        <v>2.3878238393056694</v>
      </c>
      <c r="I78" s="11">
        <f>('SA data'!I81/'SA data'!I77-1)*100</f>
        <v>-13.267230127178776</v>
      </c>
      <c r="J78" s="11">
        <f>('SA data'!J81/'SA data'!J77-1)*100</f>
        <v>0.51146327164546257</v>
      </c>
      <c r="K78" s="11">
        <f>('SA data'!K81/'SA data'!K77-1)*100</f>
        <v>8.85297302004766</v>
      </c>
      <c r="L78" s="11">
        <f>('SA data'!L81/'SA data'!L77-1)*100</f>
        <v>5.4892768742018649</v>
      </c>
      <c r="M78" s="11">
        <f>('SA data'!M81/'SA data'!M77-1)*100</f>
        <v>-3.4052830687389957</v>
      </c>
      <c r="N78" s="11">
        <f>('SA data'!N81/'SA data'!N77-1)*100</f>
        <v>-1.5696275428089157</v>
      </c>
      <c r="O78" s="11">
        <f>('SA data'!O81/'SA data'!O77-1)*100</f>
        <v>4.1430031715865567</v>
      </c>
      <c r="P78" s="11">
        <f>('SA data'!P81/'SA data'!P77-1)*100</f>
        <v>-3.5839565967604625</v>
      </c>
      <c r="Q78" s="11">
        <f>('SA data'!Q81/'SA data'!Q77-1)*100</f>
        <v>-7.1823619849805453</v>
      </c>
      <c r="R78" s="11">
        <f>('SA data'!S81/'SA data'!S77-1)*100</f>
        <v>2.1097296122698506</v>
      </c>
      <c r="S78" s="11">
        <f>('SA data'!T81/'SA data'!T77-1)*100</f>
        <v>1.3441758905522239</v>
      </c>
      <c r="T78" s="11">
        <f>('SA data'!U81/'SA data'!U77-1)*100</f>
        <v>5.2062829666298382</v>
      </c>
      <c r="U78" s="11">
        <f>('SA data'!V81/'SA data'!V77-1)*100</f>
        <v>3.2153325817362077</v>
      </c>
      <c r="V78" s="11">
        <f>('SA data'!W81/'SA data'!W77-1)*100</f>
        <v>1.1163723448023521</v>
      </c>
      <c r="W78" s="11">
        <f>('SA data'!X81/'SA data'!X77-1)*100</f>
        <v>3.7419033544144886</v>
      </c>
      <c r="X78" s="7">
        <f>'SA data'!Y81</f>
        <v>2.75</v>
      </c>
      <c r="Y78" s="11">
        <f>('SA data'!Z81/'SA data'!Z77-1)*100</f>
        <v>6.9578141386007264</v>
      </c>
      <c r="Z78" s="11">
        <f>('SA data'!AA81/'SA data'!AA77-1)*100</f>
        <v>11.385400496843712</v>
      </c>
      <c r="AA78" s="11">
        <f>('SA data'!AB81/'SA data'!AB77-1)*100</f>
        <v>4.9046831404572</v>
      </c>
      <c r="AB78" s="11">
        <f>('SA data'!AC81/'SA data'!AC77-1)*100</f>
        <v>4.8341172252335918</v>
      </c>
      <c r="AC78" s="11">
        <f>('SA data'!AD81/'SA data'!AD77-1)*100</f>
        <v>1.0857008266131229</v>
      </c>
      <c r="AD78" s="7">
        <f>'SA data'!AE81</f>
        <v>0.19</v>
      </c>
      <c r="AE78" s="11">
        <f>('SA data'!AF81/'SA data'!AF77-1)*100</f>
        <v>18.325336301578975</v>
      </c>
      <c r="AF78" s="11">
        <f>('SA data'!AG81/'SA data'!AG77-1)*100</f>
        <v>16.052031648115882</v>
      </c>
      <c r="AG78" s="11">
        <f>('SA data'!AI81/'SA data'!AI77-1)*100</f>
        <v>9.4115822830689311</v>
      </c>
      <c r="AH78" s="11">
        <f>('SA data'!AJ81/'SA data'!AJ77-1)*100</f>
        <v>6.5986399289799103</v>
      </c>
      <c r="AI78" s="11">
        <f>('SA data'!AK81/'SA data'!AK77-1)*100</f>
        <v>10.241081782949202</v>
      </c>
      <c r="AJ78" s="11">
        <f>('SA data'!AL81/'SA data'!AL77-1)*100</f>
        <v>-9.7396032445474017</v>
      </c>
      <c r="AK78" s="11">
        <f>('SA data'!AM81/'SA data'!AM77-1)*100</f>
        <v>2.4484774452572466</v>
      </c>
      <c r="AL78" s="11">
        <f>('SA data'!AN81/'SA data'!AN77-1)*100</f>
        <v>6.0852902173020418</v>
      </c>
      <c r="AM78" s="11">
        <f>('SA data'!AO81/'SA data'!AO77-1)*100</f>
        <v>-11.475434107416472</v>
      </c>
      <c r="AN78" s="11">
        <f>('SA data'!AP81/'SA data'!AP77-1)*100</f>
        <v>3.7737655172659146</v>
      </c>
      <c r="AO78" s="11">
        <f>('SA data'!AQ81/'SA data'!AQ77-1)*100</f>
        <v>20.85894017226795</v>
      </c>
      <c r="AP78" s="7">
        <f>'SA data'!AR81</f>
        <v>2.166666666666667</v>
      </c>
      <c r="AQ78" s="4">
        <v>79</v>
      </c>
      <c r="AR78" s="1">
        <v>40513</v>
      </c>
      <c r="AS78" s="7"/>
      <c r="AT78" s="7"/>
    </row>
    <row r="79" spans="1:46">
      <c r="A79" s="11">
        <f>('SA data'!A82/'SA data'!A78-1)*100</f>
        <v>5.1077349041801723</v>
      </c>
      <c r="B79" s="11">
        <f>('SA data'!B82/'SA data'!B78-1)*100</f>
        <v>7.1222249445397567</v>
      </c>
      <c r="C79" s="11">
        <f>('SA data'!C82/'SA data'!C78-1)*100</f>
        <v>8.722058411881072</v>
      </c>
      <c r="D79" s="11">
        <f>('SA data'!D82/'SA data'!D78-1)*100</f>
        <v>10.485151082413168</v>
      </c>
      <c r="E79" s="11">
        <f>('SA data'!E82/'SA data'!E78-1)*100</f>
        <v>1.4509225237052226</v>
      </c>
      <c r="F79" s="11">
        <f>('SA data'!F82/'SA data'!F78-1)*100</f>
        <v>9.915820353892002</v>
      </c>
      <c r="G79" s="11">
        <f>('SA data'!G82/'SA data'!G78-1)*100</f>
        <v>6.2230887002471924</v>
      </c>
      <c r="H79" s="11">
        <f>('SA data'!H82/'SA data'!H78-1)*100</f>
        <v>-0.55822599747478163</v>
      </c>
      <c r="I79" s="11">
        <f>('SA data'!I82/'SA data'!I78-1)*100</f>
        <v>-11.484624954179946</v>
      </c>
      <c r="J79" s="11">
        <f>('SA data'!J82/'SA data'!J78-1)*100</f>
        <v>1.48924449564658</v>
      </c>
      <c r="K79" s="11">
        <f>('SA data'!K82/'SA data'!K78-1)*100</f>
        <v>26.314634423923323</v>
      </c>
      <c r="L79" s="11">
        <f>('SA data'!L82/'SA data'!L78-1)*100</f>
        <v>15.558339464748938</v>
      </c>
      <c r="M79" s="11">
        <f>('SA data'!M82/'SA data'!M78-1)*100</f>
        <v>7.6821442530113915</v>
      </c>
      <c r="N79" s="11">
        <f>('SA data'!N82/'SA data'!N78-1)*100</f>
        <v>11.058881525488617</v>
      </c>
      <c r="O79" s="11">
        <f>('SA data'!O82/'SA data'!O78-1)*100</f>
        <v>29.364131954230068</v>
      </c>
      <c r="P79" s="11">
        <f>('SA data'!P82/'SA data'!P78-1)*100</f>
        <v>6.0670785625992485</v>
      </c>
      <c r="Q79" s="11">
        <f>('SA data'!Q82/'SA data'!Q78-1)*100</f>
        <v>0.45793765727837332</v>
      </c>
      <c r="R79" s="11">
        <f>('SA data'!S82/'SA data'!S78-1)*100</f>
        <v>2.72398573287993</v>
      </c>
      <c r="S79" s="11">
        <f>('SA data'!T82/'SA data'!T78-1)*100</f>
        <v>1.5660775219314971</v>
      </c>
      <c r="T79" s="11">
        <f>('SA data'!U82/'SA data'!U78-1)*100</f>
        <v>7.4257129891087459</v>
      </c>
      <c r="U79" s="11">
        <f>('SA data'!V82/'SA data'!V78-1)*100</f>
        <v>4.874843202965562</v>
      </c>
      <c r="V79" s="11">
        <f>('SA data'!W82/'SA data'!W78-1)*100</f>
        <v>3.6356720650723373</v>
      </c>
      <c r="W79" s="11">
        <f>('SA data'!X82/'SA data'!X78-1)*100</f>
        <v>2.7735712215416486</v>
      </c>
      <c r="X79" s="7">
        <f>'SA data'!Y82</f>
        <v>2.75</v>
      </c>
      <c r="Y79" s="11">
        <f>('SA data'!Z82/'SA data'!Z78-1)*100</f>
        <v>6.5225528206067862</v>
      </c>
      <c r="Z79" s="11">
        <f>('SA data'!AA82/'SA data'!AA78-1)*100</f>
        <v>8.101164784142334</v>
      </c>
      <c r="AA79" s="11">
        <f>('SA data'!AB82/'SA data'!AB78-1)*100</f>
        <v>4.8745436181486523</v>
      </c>
      <c r="AB79" s="11">
        <f>('SA data'!AC82/'SA data'!AC78-1)*100</f>
        <v>6.4421852493580678</v>
      </c>
      <c r="AC79" s="11">
        <f>('SA data'!AD82/'SA data'!AD78-1)*100</f>
        <v>1.183716355181974</v>
      </c>
      <c r="AD79" s="7">
        <f>'SA data'!AE82</f>
        <v>0.15</v>
      </c>
      <c r="AE79" s="11">
        <f>('SA data'!AF82/'SA data'!AF78-1)*100</f>
        <v>25.208792281920879</v>
      </c>
      <c r="AF79" s="11">
        <f>('SA data'!AG82/'SA data'!AG78-1)*100</f>
        <v>37.987437843496473</v>
      </c>
      <c r="AG79" s="11">
        <f>('SA data'!AI82/'SA data'!AI78-1)*100</f>
        <v>7.4421783359041038</v>
      </c>
      <c r="AH79" s="11">
        <f>('SA data'!AJ82/'SA data'!AJ78-1)*100</f>
        <v>3.9654417272059428</v>
      </c>
      <c r="AI79" s="11">
        <f>('SA data'!AK82/'SA data'!AK78-1)*100</f>
        <v>8.4613562514224583</v>
      </c>
      <c r="AJ79" s="11">
        <f>('SA data'!AL82/'SA data'!AL78-1)*100</f>
        <v>2.6807501615631502</v>
      </c>
      <c r="AK79" s="11">
        <f>('SA data'!AM82/'SA data'!AM78-1)*100</f>
        <v>2.2294597387758408</v>
      </c>
      <c r="AL79" s="11">
        <f>('SA data'!AN82/'SA data'!AN78-1)*100</f>
        <v>3.4180225365713746</v>
      </c>
      <c r="AM79" s="11">
        <f>('SA data'!AO82/'SA data'!AO78-1)*100</f>
        <v>21.471670308952319</v>
      </c>
      <c r="AN79" s="11">
        <f>('SA data'!AP82/'SA data'!AP78-1)*100</f>
        <v>3.6078245959519029</v>
      </c>
      <c r="AO79" s="11">
        <f>('SA data'!AQ82/'SA data'!AQ78-1)*100</f>
        <v>12.676272454049208</v>
      </c>
      <c r="AP79" s="7">
        <f>'SA data'!AR82</f>
        <v>2.2033333333333331</v>
      </c>
      <c r="AQ79" s="4">
        <v>80</v>
      </c>
      <c r="AR79" s="1">
        <v>40603</v>
      </c>
      <c r="AS79" s="7"/>
      <c r="AT79" s="7"/>
    </row>
    <row r="80" spans="1:46">
      <c r="A80" s="11">
        <f>('SA data'!A83/'SA data'!A79-1)*100</f>
        <v>4.6085442701879087</v>
      </c>
      <c r="B80" s="11">
        <f>('SA data'!B83/'SA data'!B79-1)*100</f>
        <v>5.9931106015833846</v>
      </c>
      <c r="C80" s="11">
        <f>('SA data'!C83/'SA data'!C79-1)*100</f>
        <v>5.8769089638141869</v>
      </c>
      <c r="D80" s="11">
        <f>('SA data'!D83/'SA data'!D79-1)*100</f>
        <v>2.7270093687866703</v>
      </c>
      <c r="E80" s="11">
        <f>('SA data'!E83/'SA data'!E79-1)*100</f>
        <v>5.3007448835364901</v>
      </c>
      <c r="F80" s="11">
        <f>('SA data'!F83/'SA data'!F79-1)*100</f>
        <v>4.2643764364155512</v>
      </c>
      <c r="G80" s="11">
        <f>('SA data'!G83/'SA data'!G79-1)*100</f>
        <v>5.1160831089343661</v>
      </c>
      <c r="H80" s="11">
        <f>('SA data'!H83/'SA data'!H79-1)*100</f>
        <v>2.7790363517622874</v>
      </c>
      <c r="I80" s="11">
        <f>('SA data'!I83/'SA data'!I79-1)*100</f>
        <v>-7.4778275518304511</v>
      </c>
      <c r="J80" s="11">
        <f>('SA data'!J83/'SA data'!J79-1)*100</f>
        <v>-6.3078596676258814</v>
      </c>
      <c r="K80" s="11">
        <f>('SA data'!K83/'SA data'!K79-1)*100</f>
        <v>23.544337267791416</v>
      </c>
      <c r="L80" s="11">
        <f>('SA data'!L83/'SA data'!L79-1)*100</f>
        <v>17.556483938428435</v>
      </c>
      <c r="M80" s="11">
        <f>('SA data'!M83/'SA data'!M79-1)*100</f>
        <v>9.8412918632856616</v>
      </c>
      <c r="N80" s="11">
        <f>('SA data'!N83/'SA data'!N79-1)*100</f>
        <v>21.681514813509907</v>
      </c>
      <c r="O80" s="11">
        <f>('SA data'!O83/'SA data'!O79-1)*100</f>
        <v>2.7746337940425692</v>
      </c>
      <c r="P80" s="11">
        <f>('SA data'!P83/'SA data'!P79-1)*100</f>
        <v>30.470950539886132</v>
      </c>
      <c r="Q80" s="11">
        <f>('SA data'!Q83/'SA data'!Q79-1)*100</f>
        <v>-11.539011533582745</v>
      </c>
      <c r="R80" s="11">
        <f>('SA data'!S83/'SA data'!S79-1)*100</f>
        <v>3.3220203940830917</v>
      </c>
      <c r="S80" s="11">
        <f>('SA data'!T83/'SA data'!T79-1)*100</f>
        <v>2.0322345546553766</v>
      </c>
      <c r="T80" s="11">
        <f>('SA data'!U83/'SA data'!U79-1)*100</f>
        <v>8.5257090343042297</v>
      </c>
      <c r="U80" s="11">
        <f>('SA data'!V83/'SA data'!V79-1)*100</f>
        <v>6.1844475149499978</v>
      </c>
      <c r="V80" s="11">
        <f>('SA data'!W83/'SA data'!W79-1)*100</f>
        <v>4.5868955042561721</v>
      </c>
      <c r="W80" s="11">
        <f>('SA data'!X83/'SA data'!X79-1)*100</f>
        <v>2.5853939129090175</v>
      </c>
      <c r="X80" s="7">
        <f>'SA data'!Y83</f>
        <v>2.9166666666666665</v>
      </c>
      <c r="Y80" s="11">
        <f>('SA data'!Z83/'SA data'!Z79-1)*100</f>
        <v>-0.27361377580363833</v>
      </c>
      <c r="Z80" s="11">
        <f>('SA data'!AA83/'SA data'!AA79-1)*100</f>
        <v>7.2518175543493602</v>
      </c>
      <c r="AA80" s="11">
        <f>('SA data'!AB83/'SA data'!AB79-1)*100</f>
        <v>4.2655345814811563</v>
      </c>
      <c r="AB80" s="11">
        <f>('SA data'!AC83/'SA data'!AC79-1)*100</f>
        <v>7.2927413031816046</v>
      </c>
      <c r="AC80" s="11">
        <f>('SA data'!AD83/'SA data'!AD79-1)*100</f>
        <v>1.5015885402151596</v>
      </c>
      <c r="AD80" s="7">
        <f>'SA data'!AE83</f>
        <v>0.09</v>
      </c>
      <c r="AE80" s="11">
        <f>('SA data'!AF83/'SA data'!AF79-1)*100</f>
        <v>31.333439741613645</v>
      </c>
      <c r="AF80" s="11">
        <f>('SA data'!AG83/'SA data'!AG79-1)*100</f>
        <v>49.076315454197996</v>
      </c>
      <c r="AG80" s="11">
        <f>('SA data'!AI83/'SA data'!AI79-1)*100</f>
        <v>6.147607261183663</v>
      </c>
      <c r="AH80" s="11">
        <f>('SA data'!AJ83/'SA data'!AJ79-1)*100</f>
        <v>1.6709868019144203</v>
      </c>
      <c r="AI80" s="11">
        <f>('SA data'!AK83/'SA data'!AK79-1)*100</f>
        <v>7.4499989974487146</v>
      </c>
      <c r="AJ80" s="11">
        <f>('SA data'!AL83/'SA data'!AL79-1)*100</f>
        <v>-5.7275309010560989</v>
      </c>
      <c r="AK80" s="11">
        <f>('SA data'!AM83/'SA data'!AM79-1)*100</f>
        <v>7.4869640648976166</v>
      </c>
      <c r="AL80" s="11">
        <f>('SA data'!AN83/'SA data'!AN79-1)*100</f>
        <v>2.489702810453398</v>
      </c>
      <c r="AM80" s="11">
        <f>('SA data'!AO83/'SA data'!AO79-1)*100</f>
        <v>25.071104887369742</v>
      </c>
      <c r="AN80" s="11">
        <f>('SA data'!AP83/'SA data'!AP79-1)*100</f>
        <v>3.7674054096681564</v>
      </c>
      <c r="AO80" s="11">
        <f>('SA data'!AQ83/'SA data'!AQ79-1)*100</f>
        <v>18.177657834164364</v>
      </c>
      <c r="AP80" s="7">
        <f>'SA data'!AR83</f>
        <v>2.0299999999999998</v>
      </c>
      <c r="AQ80" s="4">
        <v>81</v>
      </c>
      <c r="AR80" s="1">
        <v>40695</v>
      </c>
      <c r="AS80" s="7"/>
      <c r="AT80" s="7"/>
    </row>
    <row r="81" spans="1:46">
      <c r="A81" s="11">
        <f>('SA data'!A84/'SA data'!A80-1)*100</f>
        <v>6.0527622073388798</v>
      </c>
      <c r="B81" s="11">
        <f>('SA data'!B84/'SA data'!B80-1)*100</f>
        <v>6.9765657531262404</v>
      </c>
      <c r="C81" s="11">
        <f>('SA data'!C84/'SA data'!C80-1)*100</f>
        <v>21.480709637445816</v>
      </c>
      <c r="D81" s="11">
        <f>('SA data'!D84/'SA data'!D80-1)*100</f>
        <v>5.8272053838397619</v>
      </c>
      <c r="E81" s="11">
        <f>('SA data'!E84/'SA data'!E80-1)*100</f>
        <v>4.3500835589036502</v>
      </c>
      <c r="F81" s="11">
        <f>('SA data'!F84/'SA data'!F80-1)*100</f>
        <v>3.9832198438053634</v>
      </c>
      <c r="G81" s="11">
        <f>('SA data'!G84/'SA data'!G80-1)*100</f>
        <v>2.6075270290321528</v>
      </c>
      <c r="H81" s="11">
        <f>('SA data'!H84/'SA data'!H80-1)*100</f>
        <v>4.5798161082832189</v>
      </c>
      <c r="I81" s="11">
        <f>('SA data'!I84/'SA data'!I80-1)*100</f>
        <v>-2.7930525511436599</v>
      </c>
      <c r="J81" s="11">
        <f>('SA data'!J84/'SA data'!J80-1)*100</f>
        <v>-8.4261477673898018</v>
      </c>
      <c r="K81" s="11">
        <f>('SA data'!K84/'SA data'!K80-1)*100</f>
        <v>39.754261861605976</v>
      </c>
      <c r="L81" s="11">
        <f>('SA data'!L84/'SA data'!L80-1)*100</f>
        <v>4.8031421564538102</v>
      </c>
      <c r="M81" s="11">
        <f>('SA data'!M84/'SA data'!M80-1)*100</f>
        <v>11.35383882735832</v>
      </c>
      <c r="N81" s="11">
        <f>('SA data'!N84/'SA data'!N80-1)*100</f>
        <v>23.657480996204683</v>
      </c>
      <c r="O81" s="11">
        <f>('SA data'!O84/'SA data'!O80-1)*100</f>
        <v>-6.8516924754150388</v>
      </c>
      <c r="P81" s="11">
        <f>('SA data'!P84/'SA data'!P80-1)*100</f>
        <v>36.090775156369403</v>
      </c>
      <c r="Q81" s="11">
        <f>('SA data'!Q84/'SA data'!Q80-1)*100</f>
        <v>-11.199367149184013</v>
      </c>
      <c r="R81" s="11">
        <f>('SA data'!S84/'SA data'!S80-1)*100</f>
        <v>3.3885513178369964</v>
      </c>
      <c r="S81" s="11">
        <f>('SA data'!T84/'SA data'!T80-1)*100</f>
        <v>2.6011060491358817</v>
      </c>
      <c r="T81" s="11">
        <f>('SA data'!U84/'SA data'!U80-1)*100</f>
        <v>6.5091918967718154</v>
      </c>
      <c r="U81" s="11">
        <f>('SA data'!V84/'SA data'!V80-1)*100</f>
        <v>4.8818862821538245</v>
      </c>
      <c r="V81" s="11">
        <f>('SA data'!W84/'SA data'!W80-1)*100</f>
        <v>5.7620804815374571</v>
      </c>
      <c r="W81" s="11">
        <f>('SA data'!X84/'SA data'!X80-1)*100</f>
        <v>2.2523999310578358</v>
      </c>
      <c r="X81" s="7">
        <f>'SA data'!Y84</f>
        <v>3</v>
      </c>
      <c r="Y81" s="11">
        <f>('SA data'!Z84/'SA data'!Z80-1)*100</f>
        <v>-1.6594332119980959</v>
      </c>
      <c r="Z81" s="11">
        <f>('SA data'!AA84/'SA data'!AA80-1)*100</f>
        <v>6.6367692752310248</v>
      </c>
      <c r="AA81" s="11">
        <f>('SA data'!AB84/'SA data'!AB80-1)*100</f>
        <v>3.9179152422079477</v>
      </c>
      <c r="AB81" s="11">
        <f>('SA data'!AC84/'SA data'!AC80-1)*100</f>
        <v>7.5520994054598889</v>
      </c>
      <c r="AC81" s="11">
        <f>('SA data'!AD84/'SA data'!AD80-1)*100</f>
        <v>1.8087107509767053</v>
      </c>
      <c r="AD81" s="7">
        <f>'SA data'!AE84</f>
        <v>0.08</v>
      </c>
      <c r="AE81" s="11">
        <f>('SA data'!AF84/'SA data'!AF80-1)*100</f>
        <v>30.174625660429854</v>
      </c>
      <c r="AF81" s="11">
        <f>('SA data'!AG84/'SA data'!AG80-1)*100</f>
        <v>47.409528768549869</v>
      </c>
      <c r="AG81" s="11">
        <f>('SA data'!AI84/'SA data'!AI80-1)*100</f>
        <v>8.7183580572471442</v>
      </c>
      <c r="AH81" s="11">
        <f>('SA data'!AJ84/'SA data'!AJ80-1)*100</f>
        <v>3.670129781764575</v>
      </c>
      <c r="AI81" s="11">
        <f>('SA data'!AK84/'SA data'!AK80-1)*100</f>
        <v>10.187659581921782</v>
      </c>
      <c r="AJ81" s="11">
        <f>('SA data'!AL84/'SA data'!AL80-1)*100</f>
        <v>-14.364843344005839</v>
      </c>
      <c r="AK81" s="11">
        <f>('SA data'!AM84/'SA data'!AM80-1)*100</f>
        <v>11.597743274883786</v>
      </c>
      <c r="AL81" s="11">
        <f>('SA data'!AN84/'SA data'!AN80-1)*100</f>
        <v>1.2382957250216098</v>
      </c>
      <c r="AM81" s="11">
        <f>('SA data'!AO84/'SA data'!AO80-1)*100</f>
        <v>64.39860815840737</v>
      </c>
      <c r="AN81" s="11">
        <f>('SA data'!AP84/'SA data'!AP80-1)*100</f>
        <v>6.883042389048466</v>
      </c>
      <c r="AO81" s="11">
        <f>('SA data'!AQ84/'SA data'!AQ80-1)*100</f>
        <v>11.279061826879634</v>
      </c>
      <c r="AP81" s="7">
        <f>'SA data'!AR84</f>
        <v>1.8866666666666667</v>
      </c>
      <c r="AQ81" s="4">
        <v>82</v>
      </c>
      <c r="AR81" s="1">
        <v>40787</v>
      </c>
      <c r="AS81" s="7"/>
      <c r="AT81" s="7"/>
    </row>
    <row r="82" spans="1:46">
      <c r="A82" s="11">
        <f>('SA data'!A85/'SA data'!A81-1)*100</f>
        <v>5.3094488155847497</v>
      </c>
      <c r="B82" s="11">
        <f>('SA data'!B85/'SA data'!B81-1)*100</f>
        <v>7.6250983711740661</v>
      </c>
      <c r="C82" s="11">
        <f>('SA data'!C85/'SA data'!C81-1)*100</f>
        <v>21.07103469082363</v>
      </c>
      <c r="D82" s="11">
        <f>('SA data'!D85/'SA data'!D81-1)*100</f>
        <v>6.7648744032655417</v>
      </c>
      <c r="E82" s="11">
        <f>('SA data'!E85/'SA data'!E81-1)*100</f>
        <v>5.5642251723319047</v>
      </c>
      <c r="F82" s="11">
        <f>('SA data'!F85/'SA data'!F81-1)*100</f>
        <v>7.4192739745716274</v>
      </c>
      <c r="G82" s="11">
        <f>('SA data'!G85/'SA data'!G81-1)*100</f>
        <v>0.75696126703992395</v>
      </c>
      <c r="H82" s="11">
        <f>('SA data'!H85/'SA data'!H81-1)*100</f>
        <v>7.1498888850209719</v>
      </c>
      <c r="I82" s="11">
        <f>('SA data'!I85/'SA data'!I81-1)*100</f>
        <v>7.6310162159368922</v>
      </c>
      <c r="J82" s="11">
        <f>('SA data'!J85/'SA data'!J81-1)*100</f>
        <v>-15.926098351694929</v>
      </c>
      <c r="K82" s="11">
        <f>('SA data'!K85/'SA data'!K81-1)*100</f>
        <v>36.920785253037522</v>
      </c>
      <c r="L82" s="11">
        <f>('SA data'!L85/'SA data'!L81-1)*100</f>
        <v>7.6556810023460597</v>
      </c>
      <c r="M82" s="11">
        <f>('SA data'!M85/'SA data'!M81-1)*100</f>
        <v>10.206592192224617</v>
      </c>
      <c r="N82" s="11">
        <f>('SA data'!N85/'SA data'!N81-1)*100</f>
        <v>16.906038131401814</v>
      </c>
      <c r="O82" s="11">
        <f>('SA data'!O85/'SA data'!O81-1)*100</f>
        <v>6.0625186881697601</v>
      </c>
      <c r="P82" s="11">
        <f>('SA data'!P85/'SA data'!P81-1)*100</f>
        <v>21.035993140990161</v>
      </c>
      <c r="Q82" s="11">
        <f>('SA data'!Q85/'SA data'!Q81-1)*100</f>
        <v>-4.4118931216450497</v>
      </c>
      <c r="R82" s="11">
        <f>('SA data'!S85/'SA data'!S81-1)*100</f>
        <v>3.1288177563671971</v>
      </c>
      <c r="S82" s="11">
        <f>('SA data'!T85/'SA data'!T81-1)*100</f>
        <v>2.9821851555778434</v>
      </c>
      <c r="T82" s="11">
        <f>('SA data'!U85/'SA data'!U81-1)*100</f>
        <v>3.7001523902626454</v>
      </c>
      <c r="U82" s="11">
        <f>('SA data'!V85/'SA data'!V81-1)*100</f>
        <v>3.6605790516136327</v>
      </c>
      <c r="V82" s="11">
        <f>('SA data'!W85/'SA data'!W81-1)*100</f>
        <v>3.9061273422363429</v>
      </c>
      <c r="W82" s="11">
        <f>('SA data'!X85/'SA data'!X81-1)*100</f>
        <v>2.2010279288654955</v>
      </c>
      <c r="X82" s="7">
        <f>'SA data'!Y85</f>
        <v>3</v>
      </c>
      <c r="Y82" s="11">
        <f>('SA data'!Z85/'SA data'!Z81-1)*100</f>
        <v>-1.5572445812059632</v>
      </c>
      <c r="Z82" s="11">
        <f>('SA data'!AA85/'SA data'!AA81-1)*100</f>
        <v>6.1442620517841107</v>
      </c>
      <c r="AA82" s="11">
        <f>('SA data'!AB85/'SA data'!AB81-1)*100</f>
        <v>3.568953196388569</v>
      </c>
      <c r="AB82" s="11">
        <f>('SA data'!AC85/'SA data'!AC81-1)*100</f>
        <v>4.0669952721054337</v>
      </c>
      <c r="AC82" s="11">
        <f>('SA data'!AD85/'SA data'!AD81-1)*100</f>
        <v>1.8496122138759841</v>
      </c>
      <c r="AD82" s="7">
        <f>'SA data'!AE85</f>
        <v>7.0000000000000007E-2</v>
      </c>
      <c r="AE82" s="11">
        <f>('SA data'!AF85/'SA data'!AF81-1)*100</f>
        <v>10.446400719163496</v>
      </c>
      <c r="AF82" s="11">
        <f>('SA data'!AG85/'SA data'!AG81-1)*100</f>
        <v>26.438641090825055</v>
      </c>
      <c r="AG82" s="11">
        <f>('SA data'!AI85/'SA data'!AI81-1)*100</f>
        <v>10.087767304751383</v>
      </c>
      <c r="AH82" s="11">
        <f>('SA data'!AJ85/'SA data'!AJ81-1)*100</f>
        <v>6.1195005869205232</v>
      </c>
      <c r="AI82" s="11">
        <f>('SA data'!AK85/'SA data'!AK81-1)*100</f>
        <v>11.219292811532622</v>
      </c>
      <c r="AJ82" s="11">
        <f>('SA data'!AL85/'SA data'!AL81-1)*100</f>
        <v>-2.0189660432537004</v>
      </c>
      <c r="AK82" s="11">
        <f>('SA data'!AM85/'SA data'!AM81-1)*100</f>
        <v>15.150443125543411</v>
      </c>
      <c r="AL82" s="11">
        <f>('SA data'!AN85/'SA data'!AN81-1)*100</f>
        <v>5.3074927370602376</v>
      </c>
      <c r="AM82" s="11">
        <f>('SA data'!AO85/'SA data'!AO81-1)*100</f>
        <v>52.860962041322267</v>
      </c>
      <c r="AN82" s="11">
        <f>('SA data'!AP85/'SA data'!AP81-1)*100</f>
        <v>10.258294742509921</v>
      </c>
      <c r="AO82" s="11">
        <f>('SA data'!AQ85/'SA data'!AQ81-1)*100</f>
        <v>13.898357986622756</v>
      </c>
      <c r="AP82" s="7">
        <f>'SA data'!AR85</f>
        <v>1.8733333333333331</v>
      </c>
      <c r="AQ82" s="4">
        <v>83</v>
      </c>
      <c r="AR82" s="1">
        <v>40878</v>
      </c>
      <c r="AS82" s="7"/>
      <c r="AT82" s="7"/>
    </row>
    <row r="83" spans="1:46">
      <c r="A83" s="11">
        <f>('SA data'!A86/'SA data'!A82-1)*100</f>
        <v>5.1982279796360276</v>
      </c>
      <c r="B83" s="11">
        <f>('SA data'!B86/'SA data'!B82-1)*100</f>
        <v>8.3344486532022302</v>
      </c>
      <c r="C83" s="11">
        <f>('SA data'!C86/'SA data'!C82-1)*100</f>
        <v>9.7021430130875821</v>
      </c>
      <c r="D83" s="11">
        <f>('SA data'!D86/'SA data'!D82-1)*100</f>
        <v>13.050385548064192</v>
      </c>
      <c r="E83" s="11">
        <f>('SA data'!E86/'SA data'!E82-1)*100</f>
        <v>1.3724793161870474</v>
      </c>
      <c r="F83" s="11">
        <f>('SA data'!F86/'SA data'!F82-1)*100</f>
        <v>5.7909503833438958</v>
      </c>
      <c r="G83" s="11">
        <f>('SA data'!G86/'SA data'!G82-1)*100</f>
        <v>-1.8121782502313999</v>
      </c>
      <c r="H83" s="11">
        <f>('SA data'!H86/'SA data'!H82-1)*100</f>
        <v>7.9979207595070934</v>
      </c>
      <c r="I83" s="11">
        <f>('SA data'!I86/'SA data'!I82-1)*100</f>
        <v>9.5399109100972481</v>
      </c>
      <c r="J83" s="11">
        <f>('SA data'!J86/'SA data'!J82-1)*100</f>
        <v>-11.134552795063158</v>
      </c>
      <c r="K83" s="11">
        <f>('SA data'!K86/'SA data'!K82-1)*100</f>
        <v>33.435802455763763</v>
      </c>
      <c r="L83" s="11">
        <f>('SA data'!L86/'SA data'!L82-1)*100</f>
        <v>1.7618250961434212</v>
      </c>
      <c r="M83" s="11">
        <f>('SA data'!M86/'SA data'!M82-1)*100</f>
        <v>8.3224904557670278</v>
      </c>
      <c r="N83" s="11">
        <f>('SA data'!N86/'SA data'!N82-1)*100</f>
        <v>7.7633974769906633</v>
      </c>
      <c r="O83" s="11">
        <f>('SA data'!O86/'SA data'!O82-1)*100</f>
        <v>10.222364320687038</v>
      </c>
      <c r="P83" s="11">
        <f>('SA data'!P86/'SA data'!P82-1)*100</f>
        <v>6.9455586889949794</v>
      </c>
      <c r="Q83" s="11">
        <f>('SA data'!Q86/'SA data'!Q82-1)*100</f>
        <v>9.6448390604310994</v>
      </c>
      <c r="R83" s="11">
        <f>('SA data'!S86/'SA data'!S82-1)*100</f>
        <v>2.3584210931964389</v>
      </c>
      <c r="S83" s="11">
        <f>('SA data'!T86/'SA data'!T82-1)*100</f>
        <v>2.41878635993511</v>
      </c>
      <c r="T83" s="11">
        <f>('SA data'!U86/'SA data'!U82-1)*100</f>
        <v>2.1266758341091485</v>
      </c>
      <c r="U83" s="11">
        <f>('SA data'!V86/'SA data'!V82-1)*100</f>
        <v>1.657359934876701</v>
      </c>
      <c r="V83" s="11">
        <f>('SA data'!W86/'SA data'!W82-1)*100</f>
        <v>1.5726453749561831</v>
      </c>
      <c r="W83" s="11">
        <f>('SA data'!X86/'SA data'!X82-1)*100</f>
        <v>2.113470770116499</v>
      </c>
      <c r="X83" s="7">
        <f>'SA data'!Y86</f>
        <v>3</v>
      </c>
      <c r="Y83" s="11">
        <f>('SA data'!Z86/'SA data'!Z82-1)*100</f>
        <v>-0.14014253543733757</v>
      </c>
      <c r="Z83" s="11">
        <f>('SA data'!AA86/'SA data'!AA82-1)*100</f>
        <v>3.2558503659083637</v>
      </c>
      <c r="AA83" s="11">
        <f>('SA data'!AB86/'SA data'!AB82-1)*100</f>
        <v>3.4226110997873427</v>
      </c>
      <c r="AB83" s="11">
        <f>('SA data'!AC86/'SA data'!AC82-1)*100</f>
        <v>2.0798603620388878</v>
      </c>
      <c r="AC83" s="11">
        <f>('SA data'!AD86/'SA data'!AD82-1)*100</f>
        <v>2.0436795068656588</v>
      </c>
      <c r="AD83" s="7">
        <f>'SA data'!AE86</f>
        <v>0.1</v>
      </c>
      <c r="AE83" s="11">
        <f>('SA data'!AF86/'SA data'!AF82-1)*100</f>
        <v>1.5074394057535079</v>
      </c>
      <c r="AF83" s="11">
        <f>('SA data'!AG86/'SA data'!AG82-1)*100</f>
        <v>12.574679943100996</v>
      </c>
      <c r="AG83" s="11">
        <f>('SA data'!AI86/'SA data'!AI82-1)*100</f>
        <v>10.021456615937762</v>
      </c>
      <c r="AH83" s="11">
        <f>('SA data'!AJ86/'SA data'!AJ82-1)*100</f>
        <v>7.2381711079791078</v>
      </c>
      <c r="AI83" s="11">
        <f>('SA data'!AK86/'SA data'!AK82-1)*100</f>
        <v>10.803534390746506</v>
      </c>
      <c r="AJ83" s="11">
        <f>('SA data'!AL86/'SA data'!AL82-1)*100</f>
        <v>-11.839213545358563</v>
      </c>
      <c r="AK83" s="11">
        <f>('SA data'!AM86/'SA data'!AM82-1)*100</f>
        <v>17.079103337724643</v>
      </c>
      <c r="AL83" s="11">
        <f>('SA data'!AN86/'SA data'!AN82-1)*100</f>
        <v>8.1974577197067902</v>
      </c>
      <c r="AM83" s="11">
        <f>('SA data'!AO86/'SA data'!AO82-1)*100</f>
        <v>15.729135791165838</v>
      </c>
      <c r="AN83" s="11">
        <f>('SA data'!AP86/'SA data'!AP82-1)*100</f>
        <v>11.153478718201203</v>
      </c>
      <c r="AO83" s="11">
        <f>('SA data'!AQ86/'SA data'!AQ82-1)*100</f>
        <v>13.885047951977803</v>
      </c>
      <c r="AP83" s="7">
        <f>'SA data'!AR86</f>
        <v>1.83</v>
      </c>
      <c r="AQ83" s="4">
        <v>84</v>
      </c>
      <c r="AR83" s="1">
        <v>40969</v>
      </c>
      <c r="AS83" s="7"/>
      <c r="AT83" s="7"/>
    </row>
    <row r="84" spans="1:46">
      <c r="A84" s="11">
        <f>('SA data'!A87/'SA data'!A83-1)*100</f>
        <v>5.293657048152034</v>
      </c>
      <c r="B84" s="11">
        <f>('SA data'!B87/'SA data'!B83-1)*100</f>
        <v>8.9834406337791162</v>
      </c>
      <c r="C84" s="11">
        <f>('SA data'!C87/'SA data'!C83-1)*100</f>
        <v>9.3198307938534555</v>
      </c>
      <c r="D84" s="11">
        <f>('SA data'!D87/'SA data'!D83-1)*100</f>
        <v>25.783200266392605</v>
      </c>
      <c r="E84" s="11">
        <f>('SA data'!E87/'SA data'!E83-1)*100</f>
        <v>0.52418327320296054</v>
      </c>
      <c r="F84" s="11">
        <f>('SA data'!F87/'SA data'!F83-1)*100</f>
        <v>7.8621488090533598</v>
      </c>
      <c r="G84" s="11">
        <f>('SA data'!G87/'SA data'!G83-1)*100</f>
        <v>0.44294882231861177</v>
      </c>
      <c r="H84" s="11">
        <f>('SA data'!H87/'SA data'!H83-1)*100</f>
        <v>6.8508370605069091</v>
      </c>
      <c r="I84" s="11">
        <f>('SA data'!I87/'SA data'!I83-1)*100</f>
        <v>12.532488500111683</v>
      </c>
      <c r="J84" s="11">
        <f>('SA data'!J87/'SA data'!J83-1)*100</f>
        <v>-1.6708968188927531</v>
      </c>
      <c r="K84" s="11">
        <f>('SA data'!K87/'SA data'!K83-1)*100</f>
        <v>37.397857448317318</v>
      </c>
      <c r="L84" s="11">
        <f>('SA data'!L87/'SA data'!L83-1)*100</f>
        <v>6.9000021060636518</v>
      </c>
      <c r="M84" s="11">
        <f>('SA data'!M87/'SA data'!M83-1)*100</f>
        <v>5.7729287972718035</v>
      </c>
      <c r="N84" s="11">
        <f>('SA data'!N87/'SA data'!N83-1)*100</f>
        <v>4.2219168673443885</v>
      </c>
      <c r="O84" s="11">
        <f>('SA data'!O87/'SA data'!O83-1)*100</f>
        <v>-10.845818657858242</v>
      </c>
      <c r="P84" s="11">
        <f>('SA data'!P87/'SA data'!P83-1)*100</f>
        <v>9.7396565034087565</v>
      </c>
      <c r="Q84" s="11">
        <f>('SA data'!Q87/'SA data'!Q83-1)*100</f>
        <v>9.6254225364130299</v>
      </c>
      <c r="R84" s="11">
        <f>('SA data'!S87/'SA data'!S83-1)*100</f>
        <v>1.7820817900705332</v>
      </c>
      <c r="S84" s="11">
        <f>('SA data'!T87/'SA data'!T83-1)*100</f>
        <v>2.082702404814718</v>
      </c>
      <c r="T84" s="11">
        <f>('SA data'!U87/'SA data'!U83-1)*100</f>
        <v>0.64178678207906792</v>
      </c>
      <c r="U84" s="11">
        <f>('SA data'!V87/'SA data'!V83-1)*100</f>
        <v>0.6217094011065738</v>
      </c>
      <c r="V84" s="11">
        <f>('SA data'!W87/'SA data'!W83-1)*100</f>
        <v>1.3098537938540655</v>
      </c>
      <c r="W84" s="11">
        <f>('SA data'!X87/'SA data'!X83-1)*100</f>
        <v>1.6708086077355855</v>
      </c>
      <c r="X84" s="7">
        <f>'SA data'!Y87</f>
        <v>3</v>
      </c>
      <c r="Y84" s="11">
        <f>('SA data'!Z87/'SA data'!Z83-1)*100</f>
        <v>0.43561067080624127</v>
      </c>
      <c r="Z84" s="11">
        <f>('SA data'!AA87/'SA data'!AA83-1)*100</f>
        <v>2.8811961458974578</v>
      </c>
      <c r="AA84" s="11">
        <f>('SA data'!AB87/'SA data'!AB83-1)*100</f>
        <v>3.2169291002023037</v>
      </c>
      <c r="AB84" s="11">
        <f>('SA data'!AC87/'SA data'!AC83-1)*100</f>
        <v>0.27692041422677782</v>
      </c>
      <c r="AC84" s="11">
        <f>('SA data'!AD87/'SA data'!AD83-1)*100</f>
        <v>1.8703597944031758</v>
      </c>
      <c r="AD84" s="7">
        <f>'SA data'!AE87</f>
        <v>0.15</v>
      </c>
      <c r="AE84" s="11">
        <f>('SA data'!AF87/'SA data'!AF83-1)*100</f>
        <v>-8.9409688410362556</v>
      </c>
      <c r="AF84" s="11">
        <f>('SA data'!AG87/'SA data'!AG83-1)*100</f>
        <v>-7.913853516793445</v>
      </c>
      <c r="AG84" s="11">
        <f>('SA data'!AI87/'SA data'!AI83-1)*100</f>
        <v>11.362492134847614</v>
      </c>
      <c r="AH84" s="11">
        <f>('SA data'!AJ87/'SA data'!AJ83-1)*100</f>
        <v>7.7331762289372552</v>
      </c>
      <c r="AI84" s="11">
        <f>('SA data'!AK87/'SA data'!AK83-1)*100</f>
        <v>12.361587057595912</v>
      </c>
      <c r="AJ84" s="11">
        <f>('SA data'!AL87/'SA data'!AL83-1)*100</f>
        <v>-2.6526480892458904</v>
      </c>
      <c r="AK84" s="11">
        <f>('SA data'!AM87/'SA data'!AM83-1)*100</f>
        <v>10.613171163361223</v>
      </c>
      <c r="AL84" s="11">
        <f>('SA data'!AN87/'SA data'!AN83-1)*100</f>
        <v>8.7531134603930703</v>
      </c>
      <c r="AM84" s="11">
        <f>('SA data'!AO87/'SA data'!AO83-1)*100</f>
        <v>24.869348227936449</v>
      </c>
      <c r="AN84" s="11">
        <f>('SA data'!AP87/'SA data'!AP83-1)*100</f>
        <v>10.735699738057747</v>
      </c>
      <c r="AO84" s="11">
        <f>('SA data'!AQ87/'SA data'!AQ83-1)*100</f>
        <v>6.0679851556969311</v>
      </c>
      <c r="AP84" s="7">
        <f>'SA data'!AR87</f>
        <v>1.8533333333333326</v>
      </c>
      <c r="AQ84" s="4">
        <v>85</v>
      </c>
      <c r="AR84" s="1">
        <v>41061</v>
      </c>
      <c r="AS84" s="7"/>
      <c r="AT84" s="7"/>
    </row>
    <row r="85" spans="1:46">
      <c r="A85" s="11">
        <f>('SA data'!A88/'SA data'!A84-1)*100</f>
        <v>5.0716246101058404</v>
      </c>
      <c r="B85" s="11">
        <f>('SA data'!B88/'SA data'!B84-1)*100</f>
        <v>8.5115461940399548</v>
      </c>
      <c r="C85" s="11">
        <f>('SA data'!C88/'SA data'!C84-1)*100</f>
        <v>2.743982701837222</v>
      </c>
      <c r="D85" s="11">
        <f>('SA data'!D88/'SA data'!D84-1)*100</f>
        <v>21.475721732495835</v>
      </c>
      <c r="E85" s="11">
        <f>('SA data'!E88/'SA data'!E84-1)*100</f>
        <v>-4.6178381848724808</v>
      </c>
      <c r="F85" s="11">
        <f>('SA data'!F88/'SA data'!F84-1)*100</f>
        <v>1.8949007051828115</v>
      </c>
      <c r="G85" s="11">
        <f>('SA data'!G88/'SA data'!G84-1)*100</f>
        <v>0.7358649682102314</v>
      </c>
      <c r="H85" s="11">
        <f>('SA data'!H88/'SA data'!H84-1)*100</f>
        <v>4.3643319927246793</v>
      </c>
      <c r="I85" s="11">
        <f>('SA data'!I88/'SA data'!I84-1)*100</f>
        <v>9.4579208445478393</v>
      </c>
      <c r="J85" s="11">
        <f>('SA data'!J88/'SA data'!J84-1)*100</f>
        <v>-3.4862914768315045</v>
      </c>
      <c r="K85" s="11">
        <f>('SA data'!K88/'SA data'!K84-1)*100</f>
        <v>23.509437596347805</v>
      </c>
      <c r="L85" s="11">
        <f>('SA data'!L88/'SA data'!L84-1)*100</f>
        <v>7.1693097336363421</v>
      </c>
      <c r="M85" s="11">
        <f>('SA data'!M88/'SA data'!M84-1)*100</f>
        <v>5.8373943156621699</v>
      </c>
      <c r="N85" s="11">
        <f>('SA data'!N88/'SA data'!N84-1)*100</f>
        <v>3.7902536582733459</v>
      </c>
      <c r="O85" s="11">
        <f>('SA data'!O88/'SA data'!O84-1)*100</f>
        <v>26.103266790600355</v>
      </c>
      <c r="P85" s="11">
        <f>('SA data'!P88/'SA data'!P84-1)*100</f>
        <v>-2.4336128343468988</v>
      </c>
      <c r="Q85" s="11">
        <f>('SA data'!Q88/'SA data'!Q84-1)*100</f>
        <v>11.062879401854286</v>
      </c>
      <c r="R85" s="11">
        <f>('SA data'!S88/'SA data'!S84-1)*100</f>
        <v>1.3735264850430973</v>
      </c>
      <c r="S85" s="11">
        <f>('SA data'!T88/'SA data'!T84-1)*100</f>
        <v>1.5886822302459969</v>
      </c>
      <c r="T85" s="11">
        <f>('SA data'!U88/'SA data'!U84-1)*100</f>
        <v>0.55215187536716837</v>
      </c>
      <c r="U85" s="11">
        <f>('SA data'!V88/'SA data'!V84-1)*100</f>
        <v>-4.2861157953921758E-2</v>
      </c>
      <c r="V85" s="11">
        <f>('SA data'!W88/'SA data'!W84-1)*100</f>
        <v>0.98383074059626985</v>
      </c>
      <c r="W85" s="11">
        <f>('SA data'!X88/'SA data'!X84-1)*100</f>
        <v>2.9721302443181496</v>
      </c>
      <c r="X85" s="7">
        <f>'SA data'!Y88</f>
        <v>3</v>
      </c>
      <c r="Y85" s="11">
        <f>('SA data'!Z88/'SA data'!Z84-1)*100</f>
        <v>0.78320965647948881</v>
      </c>
      <c r="Z85" s="11">
        <f>('SA data'!AA88/'SA data'!AA84-1)*100</f>
        <v>2.8329984497803551</v>
      </c>
      <c r="AA85" s="11">
        <f>('SA data'!AB88/'SA data'!AB84-1)*100</f>
        <v>3.1782588051430194</v>
      </c>
      <c r="AB85" s="11">
        <f>('SA data'!AC88/'SA data'!AC84-1)*100</f>
        <v>-0.32230298393267631</v>
      </c>
      <c r="AC85" s="11">
        <f>('SA data'!AD88/'SA data'!AD84-1)*100</f>
        <v>1.7000481042550364</v>
      </c>
      <c r="AD85" s="7">
        <f>'SA data'!AE88</f>
        <v>0.14000000000000001</v>
      </c>
      <c r="AE85" s="11">
        <f>('SA data'!AF88/'SA data'!AF84-1)*100</f>
        <v>-7.4159172921578476</v>
      </c>
      <c r="AF85" s="11">
        <f>('SA data'!AG88/'SA data'!AG84-1)*100</f>
        <v>-3.187919463087252</v>
      </c>
      <c r="AG85" s="11">
        <f>('SA data'!AI88/'SA data'!AI84-1)*100</f>
        <v>11.471560136929959</v>
      </c>
      <c r="AH85" s="11">
        <f>('SA data'!AJ88/'SA data'!AJ84-1)*100</f>
        <v>8.4388808867492884</v>
      </c>
      <c r="AI85" s="11">
        <f>('SA data'!AK88/'SA data'!AK84-1)*100</f>
        <v>12.302020880554586</v>
      </c>
      <c r="AJ85" s="11">
        <f>('SA data'!AL88/'SA data'!AL84-1)*100</f>
        <v>1.720024634868178</v>
      </c>
      <c r="AK85" s="11">
        <f>('SA data'!AM88/'SA data'!AM84-1)*100</f>
        <v>6.5784483612685296</v>
      </c>
      <c r="AL85" s="11">
        <f>('SA data'!AN88/'SA data'!AN84-1)*100</f>
        <v>11.735271602974651</v>
      </c>
      <c r="AM85" s="11">
        <f>('SA data'!AO88/'SA data'!AO84-1)*100</f>
        <v>-14.869458832028748</v>
      </c>
      <c r="AN85" s="11">
        <f>('SA data'!AP88/'SA data'!AP84-1)*100</f>
        <v>10.502165725317681</v>
      </c>
      <c r="AO85" s="11">
        <f>('SA data'!AQ88/'SA data'!AQ84-1)*100</f>
        <v>6.4474778304715707</v>
      </c>
      <c r="AP85" s="7">
        <f>'SA data'!AR88</f>
        <v>1.7299999999999995</v>
      </c>
      <c r="AQ85" s="4">
        <v>86</v>
      </c>
      <c r="AR85" s="1">
        <v>41153</v>
      </c>
      <c r="AS85" s="7"/>
      <c r="AT85" s="7"/>
    </row>
    <row r="86" spans="1:46">
      <c r="A86" s="11">
        <f>('SA data'!A89/'SA data'!A85-1)*100</f>
        <v>6.2851070346241267</v>
      </c>
      <c r="B86" s="11">
        <f>('SA data'!B89/'SA data'!B85-1)*100</f>
        <v>7.2430504760083281</v>
      </c>
      <c r="C86" s="11">
        <f>('SA data'!C89/'SA data'!C85-1)*100</f>
        <v>0.71143504012343151</v>
      </c>
      <c r="D86" s="11">
        <f>('SA data'!D89/'SA data'!D85-1)*100</f>
        <v>15.81249823085078</v>
      </c>
      <c r="E86" s="11">
        <f>('SA data'!E89/'SA data'!E85-1)*100</f>
        <v>-4.0469303026617336</v>
      </c>
      <c r="F86" s="11">
        <f>('SA data'!F89/'SA data'!F85-1)*100</f>
        <v>-3.2926511091264321</v>
      </c>
      <c r="G86" s="11">
        <f>('SA data'!G89/'SA data'!G85-1)*100</f>
        <v>3.6164595220885554</v>
      </c>
      <c r="H86" s="11">
        <f>('SA data'!H89/'SA data'!H85-1)*100</f>
        <v>6.3667505140345693</v>
      </c>
      <c r="I86" s="11">
        <f>('SA data'!I89/'SA data'!I85-1)*100</f>
        <v>10.05981847001911</v>
      </c>
      <c r="J86" s="11">
        <f>('SA data'!J89/'SA data'!J85-1)*100</f>
        <v>-2.8828667513606576</v>
      </c>
      <c r="K86" s="11">
        <f>('SA data'!K89/'SA data'!K85-1)*100</f>
        <v>15.843359654613742</v>
      </c>
      <c r="L86" s="11">
        <f>('SA data'!L89/'SA data'!L85-1)*100</f>
        <v>9.1926408799914547</v>
      </c>
      <c r="M86" s="11">
        <f>('SA data'!M89/'SA data'!M85-1)*100</f>
        <v>11.061173712392813</v>
      </c>
      <c r="N86" s="11">
        <f>('SA data'!N89/'SA data'!N85-1)*100</f>
        <v>11.425716028249621</v>
      </c>
      <c r="O86" s="11">
        <f>('SA data'!O89/'SA data'!O85-1)*100</f>
        <v>11.172131464806757</v>
      </c>
      <c r="P86" s="11">
        <f>('SA data'!P89/'SA data'!P85-1)*100</f>
        <v>11.510350106610833</v>
      </c>
      <c r="Q86" s="11">
        <f>('SA data'!Q89/'SA data'!Q85-1)*100</f>
        <v>10.088326767555333</v>
      </c>
      <c r="R86" s="11">
        <f>('SA data'!S89/'SA data'!S85-1)*100</f>
        <v>1.2013333887967326</v>
      </c>
      <c r="S86" s="11">
        <f>('SA data'!T89/'SA data'!T85-1)*100</f>
        <v>1.3981571777345936</v>
      </c>
      <c r="T86" s="11">
        <f>('SA data'!U89/'SA data'!U85-1)*100</f>
        <v>0.43974500739916156</v>
      </c>
      <c r="U86" s="11">
        <f>('SA data'!V89/'SA data'!V85-1)*100</f>
        <v>0.17561729479118604</v>
      </c>
      <c r="V86" s="11">
        <f>('SA data'!W89/'SA data'!W85-1)*100</f>
        <v>-0.36788394329784202</v>
      </c>
      <c r="W86" s="11">
        <f>('SA data'!X89/'SA data'!X85-1)*100</f>
        <v>0.58067613536754159</v>
      </c>
      <c r="X86" s="7">
        <f>'SA data'!Y89</f>
        <v>3</v>
      </c>
      <c r="Y86" s="11">
        <f>('SA data'!Z89/'SA data'!Z85-1)*100</f>
        <v>3.5720390807154834</v>
      </c>
      <c r="Z86" s="11">
        <f>('SA data'!AA89/'SA data'!AA85-1)*100</f>
        <v>2.8555953379740817</v>
      </c>
      <c r="AA86" s="11">
        <f>('SA data'!AB89/'SA data'!AB85-1)*100</f>
        <v>3.259237224011291</v>
      </c>
      <c r="AB86" s="11">
        <f>('SA data'!AC89/'SA data'!AC85-1)*100</f>
        <v>1.0884169622920492</v>
      </c>
      <c r="AC86" s="11">
        <f>('SA data'!AD89/'SA data'!AD85-1)*100</f>
        <v>1.7876985423884051</v>
      </c>
      <c r="AD86" s="7">
        <f>'SA data'!AE89</f>
        <v>0.16</v>
      </c>
      <c r="AE86" s="11">
        <f>('SA data'!AF89/'SA data'!AF85-1)*100</f>
        <v>-2.8205120672694095</v>
      </c>
      <c r="AF86" s="11">
        <f>('SA data'!AG89/'SA data'!AG85-1)*100</f>
        <v>0.6671540851763913</v>
      </c>
      <c r="AG86" s="11">
        <f>('SA data'!AI89/'SA data'!AI85-1)*100</f>
        <v>12.050287623850719</v>
      </c>
      <c r="AH86" s="11">
        <f>('SA data'!AJ89/'SA data'!AJ85-1)*100</f>
        <v>9.8880153635829693</v>
      </c>
      <c r="AI86" s="11">
        <f>('SA data'!AK89/'SA data'!AK85-1)*100</f>
        <v>12.638574199928332</v>
      </c>
      <c r="AJ86" s="11">
        <f>('SA data'!AL89/'SA data'!AL85-1)*100</f>
        <v>-2.4781537021913103</v>
      </c>
      <c r="AK86" s="11">
        <f>('SA data'!AM89/'SA data'!AM85-1)*100</f>
        <v>5.5604943715318766</v>
      </c>
      <c r="AL86" s="11">
        <f>('SA data'!AN89/'SA data'!AN85-1)*100</f>
        <v>14.54765591105096</v>
      </c>
      <c r="AM86" s="11">
        <f>('SA data'!AO89/'SA data'!AO85-1)*100</f>
        <v>-3.1055654892787055</v>
      </c>
      <c r="AN86" s="11">
        <f>('SA data'!AP89/'SA data'!AP85-1)*100</f>
        <v>9.3031336183188706</v>
      </c>
      <c r="AO86" s="11">
        <f>('SA data'!AQ89/'SA data'!AQ85-1)*100</f>
        <v>4.9923052549607494</v>
      </c>
      <c r="AP86" s="7">
        <f>'SA data'!AR89</f>
        <v>1.7300000000000004</v>
      </c>
      <c r="AQ86" s="4">
        <v>87</v>
      </c>
      <c r="AR86" s="1">
        <v>41244</v>
      </c>
      <c r="AS86" s="7"/>
      <c r="AT86" s="7"/>
    </row>
    <row r="87" spans="1:46">
      <c r="A87" s="11">
        <f>('SA data'!A90/'SA data'!A86-1)*100</f>
        <v>4.3947513227616142</v>
      </c>
      <c r="B87" s="11">
        <f>('SA data'!B90/'SA data'!B86-1)*100</f>
        <v>6.9050216536604259</v>
      </c>
      <c r="C87" s="11">
        <f>('SA data'!C90/'SA data'!C86-1)*100</f>
        <v>0.21524792597034104</v>
      </c>
      <c r="D87" s="11">
        <f>('SA data'!D90/'SA data'!D86-1)*100</f>
        <v>11.937376873581695</v>
      </c>
      <c r="E87" s="11">
        <f>('SA data'!E90/'SA data'!E86-1)*100</f>
        <v>-3.534272149766482</v>
      </c>
      <c r="F87" s="11">
        <f>('SA data'!F90/'SA data'!F86-1)*100</f>
        <v>-2.4537176201488653</v>
      </c>
      <c r="G87" s="11">
        <f>('SA data'!G90/'SA data'!G86-1)*100</f>
        <v>2.4436706518431661</v>
      </c>
      <c r="H87" s="11">
        <f>('SA data'!H90/'SA data'!H86-1)*100</f>
        <v>7.0391359708549706</v>
      </c>
      <c r="I87" s="11">
        <f>('SA data'!I90/'SA data'!I86-1)*100</f>
        <v>11.757255673549615</v>
      </c>
      <c r="J87" s="11">
        <f>('SA data'!J90/'SA data'!J86-1)*100</f>
        <v>-4.5524702052992083</v>
      </c>
      <c r="K87" s="11">
        <f>('SA data'!K90/'SA data'!K86-1)*100</f>
        <v>8.9025612555698963</v>
      </c>
      <c r="L87" s="11">
        <f>('SA data'!L90/'SA data'!L86-1)*100</f>
        <v>8.5348435590294045</v>
      </c>
      <c r="M87" s="11">
        <f>('SA data'!M90/'SA data'!M86-1)*100</f>
        <v>5.2235319386586099</v>
      </c>
      <c r="N87" s="11">
        <f>('SA data'!N90/'SA data'!N86-1)*100</f>
        <v>13.793399548344109</v>
      </c>
      <c r="O87" s="11">
        <f>('SA data'!O90/'SA data'!O86-1)*100</f>
        <v>4.4460673450517074</v>
      </c>
      <c r="P87" s="11">
        <f>('SA data'!P90/'SA data'!P86-1)*100</f>
        <v>16.997526227442105</v>
      </c>
      <c r="Q87" s="11">
        <f>('SA data'!Q90/'SA data'!Q86-1)*100</f>
        <v>-14.697834148672895</v>
      </c>
      <c r="R87" s="11">
        <f>('SA data'!S90/'SA data'!S86-1)*100</f>
        <v>1.5315643618382779</v>
      </c>
      <c r="S87" s="11">
        <f>('SA data'!T90/'SA data'!T86-1)*100</f>
        <v>1.3704496870701854</v>
      </c>
      <c r="T87" s="11">
        <f>('SA data'!U90/'SA data'!U86-1)*100</f>
        <v>2.1518607643775001</v>
      </c>
      <c r="U87" s="11">
        <f>('SA data'!V90/'SA data'!V86-1)*100</f>
        <v>-6.6379607060840229E-2</v>
      </c>
      <c r="V87" s="11">
        <f>('SA data'!W90/'SA data'!W86-1)*100</f>
        <v>-0.14955517157825282</v>
      </c>
      <c r="W87" s="11">
        <f>('SA data'!X90/'SA data'!X86-1)*100</f>
        <v>1.4582123969300698</v>
      </c>
      <c r="X87" s="7">
        <f>'SA data'!Y90</f>
        <v>3</v>
      </c>
      <c r="Y87" s="11">
        <f>('SA data'!Z90/'SA data'!Z86-1)*100</f>
        <v>1.0305387095254304</v>
      </c>
      <c r="Z87" s="11">
        <f>('SA data'!AA90/'SA data'!AA86-1)*100</f>
        <v>3.1477189267172134</v>
      </c>
      <c r="AA87" s="11">
        <f>('SA data'!AB90/'SA data'!AB86-1)*100</f>
        <v>3.0154340197647844</v>
      </c>
      <c r="AB87" s="11">
        <f>('SA data'!AC90/'SA data'!AC86-1)*100</f>
        <v>0.76561734502733625</v>
      </c>
      <c r="AC87" s="11">
        <f>('SA data'!AD90/'SA data'!AD86-1)*100</f>
        <v>1.5448237038961476</v>
      </c>
      <c r="AD87" s="7">
        <f>'SA data'!AE90</f>
        <v>0.14000000000000001</v>
      </c>
      <c r="AE87" s="11">
        <f>('SA data'!AF90/'SA data'!AF86-1)*100</f>
        <v>-4.276380999460927</v>
      </c>
      <c r="AF87" s="11">
        <f>('SA data'!AG90/'SA data'!AG86-1)*100</f>
        <v>-5.2817791256001945</v>
      </c>
      <c r="AG87" s="11">
        <f>('SA data'!AI90/'SA data'!AI86-1)*100</f>
        <v>12.900871126237877</v>
      </c>
      <c r="AH87" s="11">
        <f>('SA data'!AJ90/'SA data'!AJ86-1)*100</f>
        <v>9.5019836221511333</v>
      </c>
      <c r="AI87" s="11">
        <f>('SA data'!AK90/'SA data'!AK86-1)*100</f>
        <v>13.825196259512174</v>
      </c>
      <c r="AJ87" s="11">
        <f>('SA data'!AL90/'SA data'!AL86-1)*100</f>
        <v>-4.1399761598945091</v>
      </c>
      <c r="AK87" s="11">
        <f>('SA data'!AM90/'SA data'!AM86-1)*100</f>
        <v>4.5472509702941144</v>
      </c>
      <c r="AL87" s="11">
        <f>('SA data'!AN90/'SA data'!AN86-1)*100</f>
        <v>12.200366603463909</v>
      </c>
      <c r="AM87" s="11">
        <f>('SA data'!AO90/'SA data'!AO86-1)*100</f>
        <v>-6.1416394704832733</v>
      </c>
      <c r="AN87" s="11">
        <f>('SA data'!AP90/'SA data'!AP86-1)*100</f>
        <v>9.8496263447604537</v>
      </c>
      <c r="AO87" s="11">
        <f>('SA data'!AQ90/'SA data'!AQ86-1)*100</f>
        <v>4.0324047249203909</v>
      </c>
      <c r="AP87" s="7">
        <f>'SA data'!AR90</f>
        <v>1.7383999999999995</v>
      </c>
      <c r="AQ87" s="4">
        <v>88</v>
      </c>
      <c r="AR87" s="1">
        <v>41334</v>
      </c>
      <c r="AS87" s="7"/>
      <c r="AT87" s="7"/>
    </row>
    <row r="88" spans="1:46">
      <c r="A88" s="11">
        <f>('SA data'!A91/'SA data'!A87-1)*100</f>
        <v>4.6009986591890595</v>
      </c>
      <c r="B88" s="11">
        <f>('SA data'!B91/'SA data'!B87-1)*100</f>
        <v>6.9531500092150589</v>
      </c>
      <c r="C88" s="11">
        <f>('SA data'!C91/'SA data'!C87-1)*100</f>
        <v>9.5924124344257233</v>
      </c>
      <c r="D88" s="11">
        <f>('SA data'!D91/'SA data'!D87-1)*100</f>
        <v>5.7771172282030436</v>
      </c>
      <c r="E88" s="11">
        <f>('SA data'!E91/'SA data'!E87-1)*100</f>
        <v>-4.6034114917022801</v>
      </c>
      <c r="F88" s="11">
        <f>('SA data'!F91/'SA data'!F87-1)*100</f>
        <v>-1.3871308670425075</v>
      </c>
      <c r="G88" s="11">
        <f>('SA data'!G91/'SA data'!G87-1)*100</f>
        <v>2.4423081600841279</v>
      </c>
      <c r="H88" s="11">
        <f>('SA data'!H91/'SA data'!H87-1)*100</f>
        <v>6.2117000704363878</v>
      </c>
      <c r="I88" s="11">
        <f>('SA data'!I91/'SA data'!I87-1)*100</f>
        <v>9.8283598014359264</v>
      </c>
      <c r="J88" s="11">
        <f>('SA data'!J91/'SA data'!J87-1)*100</f>
        <v>-9.1596188052847758</v>
      </c>
      <c r="K88" s="11">
        <f>('SA data'!K91/'SA data'!K87-1)*100</f>
        <v>3.3384042334558606</v>
      </c>
      <c r="L88" s="11">
        <f>('SA data'!L91/'SA data'!L87-1)*100</f>
        <v>7.9906752265424874</v>
      </c>
      <c r="M88" s="11">
        <f>('SA data'!M91/'SA data'!M87-1)*100</f>
        <v>6.0788971729679009</v>
      </c>
      <c r="N88" s="11">
        <f>('SA data'!N91/'SA data'!N87-1)*100</f>
        <v>15.022359399662587</v>
      </c>
      <c r="O88" s="11">
        <f>('SA data'!O91/'SA data'!O87-1)*100</f>
        <v>25.18249283519982</v>
      </c>
      <c r="P88" s="11">
        <f>('SA data'!P91/'SA data'!P87-1)*100</f>
        <v>11.999689323057705</v>
      </c>
      <c r="Q88" s="11">
        <f>('SA data'!Q91/'SA data'!Q87-1)*100</f>
        <v>-15.040438675811362</v>
      </c>
      <c r="R88" s="11">
        <f>('SA data'!S91/'SA data'!S87-1)*100</f>
        <v>1.7566441778163577</v>
      </c>
      <c r="S88" s="11">
        <f>('SA data'!T91/'SA data'!T87-1)*100</f>
        <v>1.5314616121177238</v>
      </c>
      <c r="T88" s="11">
        <f>('SA data'!U91/'SA data'!U87-1)*100</f>
        <v>2.6230214433445642</v>
      </c>
      <c r="U88" s="11">
        <f>('SA data'!V91/'SA data'!V87-1)*100</f>
        <v>-0.17523200717749488</v>
      </c>
      <c r="V88" s="11">
        <f>('SA data'!W91/'SA data'!W87-1)*100</f>
        <v>-1.402331501460119</v>
      </c>
      <c r="W88" s="11">
        <f>('SA data'!X91/'SA data'!X87-1)*100</f>
        <v>0.60181806067418631</v>
      </c>
      <c r="X88" s="7">
        <f>'SA data'!Y91</f>
        <v>3</v>
      </c>
      <c r="Y88" s="11">
        <f>('SA data'!Z91/'SA data'!Z87-1)*100</f>
        <v>3.510560028862364</v>
      </c>
      <c r="Z88" s="11">
        <f>('SA data'!AA91/'SA data'!AA87-1)*100</f>
        <v>3.6526521719395744</v>
      </c>
      <c r="AA88" s="11">
        <f>('SA data'!AB91/'SA data'!AB87-1)*100</f>
        <v>3.3720409274816454</v>
      </c>
      <c r="AB88" s="11">
        <f>('SA data'!AC91/'SA data'!AC87-1)*100</f>
        <v>-7.9586533574971252E-2</v>
      </c>
      <c r="AC88" s="11">
        <f>('SA data'!AD91/'SA data'!AD87-1)*100</f>
        <v>1.4112446768368203</v>
      </c>
      <c r="AD88" s="7">
        <f>'SA data'!AE91</f>
        <v>0.12</v>
      </c>
      <c r="AE88" s="11">
        <f>('SA data'!AF91/'SA data'!AF87-1)*100</f>
        <v>-3.2752893597741251</v>
      </c>
      <c r="AF88" s="11">
        <f>('SA data'!AG91/'SA data'!AG87-1)*100</f>
        <v>-4.8167053364269075</v>
      </c>
      <c r="AG88" s="11">
        <f>('SA data'!AI91/'SA data'!AI87-1)*100</f>
        <v>12.185571246547422</v>
      </c>
      <c r="AH88" s="11">
        <f>('SA data'!AJ91/'SA data'!AJ87-1)*100</f>
        <v>9.6494566910532384</v>
      </c>
      <c r="AI88" s="11">
        <f>('SA data'!AK91/'SA data'!AK87-1)*100</f>
        <v>12.854966217130537</v>
      </c>
      <c r="AJ88" s="11">
        <f>('SA data'!AL91/'SA data'!AL87-1)*100</f>
        <v>9.37578229666547</v>
      </c>
      <c r="AK88" s="11">
        <f>('SA data'!AM91/'SA data'!AM87-1)*100</f>
        <v>5.8324719350772325</v>
      </c>
      <c r="AL88" s="11">
        <f>('SA data'!AN91/'SA data'!AN87-1)*100</f>
        <v>12.440709950910044</v>
      </c>
      <c r="AM88" s="11">
        <f>('SA data'!AO91/'SA data'!AO87-1)*100</f>
        <v>0.12490916434524379</v>
      </c>
      <c r="AN88" s="11">
        <f>('SA data'!AP91/'SA data'!AP87-1)*100</f>
        <v>10.481137290730036</v>
      </c>
      <c r="AO88" s="11">
        <f>('SA data'!AQ91/'SA data'!AQ87-1)*100</f>
        <v>5.1670970020587736</v>
      </c>
      <c r="AP88" s="7">
        <f>'SA data'!AR91</f>
        <v>1.7475666666666667</v>
      </c>
      <c r="AQ88" s="4">
        <v>89</v>
      </c>
      <c r="AR88" s="1">
        <v>41426</v>
      </c>
      <c r="AS88" s="7"/>
      <c r="AT88" s="7"/>
    </row>
    <row r="89" spans="1:46">
      <c r="A89" s="11">
        <f>('SA data'!A92/'SA data'!A88-1)*100</f>
        <v>5.0104177295291707</v>
      </c>
      <c r="B89" s="11">
        <f>('SA data'!B92/'SA data'!B88-1)*100</f>
        <v>7.4899388671353817</v>
      </c>
      <c r="C89" s="11">
        <f>('SA data'!C92/'SA data'!C88-1)*100</f>
        <v>6.9396744754790962</v>
      </c>
      <c r="D89" s="11">
        <f>('SA data'!D92/'SA data'!D88-1)*100</f>
        <v>8.858577597080842</v>
      </c>
      <c r="E89" s="11">
        <f>('SA data'!E92/'SA data'!E88-1)*100</f>
        <v>4.2445781320290088</v>
      </c>
      <c r="F89" s="11">
        <f>('SA data'!F92/'SA data'!F88-1)*100</f>
        <v>3.9036321294548149</v>
      </c>
      <c r="G89" s="11">
        <f>('SA data'!G92/'SA data'!G88-1)*100</f>
        <v>3.1070937177420266</v>
      </c>
      <c r="H89" s="11">
        <f>('SA data'!H92/'SA data'!H88-1)*100</f>
        <v>10.032911048015558</v>
      </c>
      <c r="I89" s="11">
        <f>('SA data'!I92/'SA data'!I88-1)*100</f>
        <v>9.2592825421996761</v>
      </c>
      <c r="J89" s="11">
        <f>('SA data'!J92/'SA data'!J88-1)*100</f>
        <v>-9.9863050756061824</v>
      </c>
      <c r="K89" s="11">
        <f>('SA data'!K92/'SA data'!K88-1)*100</f>
        <v>6.7531047537574551</v>
      </c>
      <c r="L89" s="11">
        <f>('SA data'!L92/'SA data'!L88-1)*100</f>
        <v>13.591936514986225</v>
      </c>
      <c r="M89" s="11">
        <f>('SA data'!M92/'SA data'!M88-1)*100</f>
        <v>6.6655611242478097</v>
      </c>
      <c r="N89" s="11">
        <f>('SA data'!N92/'SA data'!N88-1)*100</f>
        <v>15.684051245167208</v>
      </c>
      <c r="O89" s="11">
        <f>('SA data'!O92/'SA data'!O88-1)*100</f>
        <v>30.842803789595653</v>
      </c>
      <c r="P89" s="11">
        <f>('SA data'!P92/'SA data'!P88-1)*100</f>
        <v>10.219032897392278</v>
      </c>
      <c r="Q89" s="11">
        <f>('SA data'!Q92/'SA data'!Q88-1)*100</f>
        <v>-14.847410646715675</v>
      </c>
      <c r="R89" s="11">
        <f>('SA data'!S92/'SA data'!S88-1)*100</f>
        <v>2.2149583511128945</v>
      </c>
      <c r="S89" s="11">
        <f>('SA data'!T92/'SA data'!T88-1)*100</f>
        <v>1.6493430458479397</v>
      </c>
      <c r="T89" s="11">
        <f>('SA data'!U92/'SA data'!U88-1)*100</f>
        <v>4.3964996391151479</v>
      </c>
      <c r="U89" s="11">
        <f>('SA data'!V92/'SA data'!V88-1)*100</f>
        <v>1.5524501086047193</v>
      </c>
      <c r="V89" s="11">
        <f>('SA data'!W92/'SA data'!W88-1)*100</f>
        <v>-0.56973318123453298</v>
      </c>
      <c r="W89" s="11">
        <f>('SA data'!X92/'SA data'!X88-1)*100</f>
        <v>0.22592149757982849</v>
      </c>
      <c r="X89" s="7">
        <f>'SA data'!Y92</f>
        <v>3</v>
      </c>
      <c r="Y89" s="11">
        <f>('SA data'!Z92/'SA data'!Z88-1)*100</f>
        <v>-0.84063415937402075</v>
      </c>
      <c r="Z89" s="11">
        <f>('SA data'!AA92/'SA data'!AA88-1)*100</f>
        <v>3.8269218713966824</v>
      </c>
      <c r="AA89" s="11">
        <f>('SA data'!AB92/'SA data'!AB88-1)*100</f>
        <v>3.4120323880959758</v>
      </c>
      <c r="AB89" s="11">
        <f>('SA data'!AC92/'SA data'!AC88-1)*100</f>
        <v>0.17462556249581151</v>
      </c>
      <c r="AC89" s="11">
        <f>('SA data'!AD92/'SA data'!AD88-1)*100</f>
        <v>1.5168291712802207</v>
      </c>
      <c r="AD89" s="7">
        <f>'SA data'!AE92</f>
        <v>0.09</v>
      </c>
      <c r="AE89" s="11">
        <f>('SA data'!AF92/'SA data'!AF88-1)*100</f>
        <v>-1.6384293626398705</v>
      </c>
      <c r="AF89" s="11">
        <f>('SA data'!AG92/'SA data'!AG88-1)*100</f>
        <v>0.54729544832619048</v>
      </c>
      <c r="AG89" s="11">
        <f>('SA data'!AI92/'SA data'!AI88-1)*100</f>
        <v>9.6508171047617441</v>
      </c>
      <c r="AH89" s="11">
        <f>('SA data'!AJ92/'SA data'!AJ88-1)*100</f>
        <v>7.0871917944184792</v>
      </c>
      <c r="AI89" s="11">
        <f>('SA data'!AK92/'SA data'!AK88-1)*100</f>
        <v>10.328684325842774</v>
      </c>
      <c r="AJ89" s="11">
        <f>('SA data'!AL92/'SA data'!AL88-1)*100</f>
        <v>22.30357815278672</v>
      </c>
      <c r="AK89" s="11">
        <f>('SA data'!AM92/'SA data'!AM88-1)*100</f>
        <v>1.5977820367216511</v>
      </c>
      <c r="AL89" s="11">
        <f>('SA data'!AN92/'SA data'!AN88-1)*100</f>
        <v>9.2865579223718733</v>
      </c>
      <c r="AM89" s="11">
        <f>('SA data'!AO92/'SA data'!AO88-1)*100</f>
        <v>20.307647152057751</v>
      </c>
      <c r="AN89" s="11">
        <f>('SA data'!AP92/'SA data'!AP88-1)*100</f>
        <v>7.1728032255759633</v>
      </c>
      <c r="AO89" s="11">
        <f>('SA data'!AQ92/'SA data'!AQ88-1)*100</f>
        <v>2.3028070975843917</v>
      </c>
      <c r="AP89" s="7">
        <f>'SA data'!AR92</f>
        <v>1.5569333333333333</v>
      </c>
      <c r="AQ89" s="4">
        <v>90</v>
      </c>
      <c r="AR89" s="1">
        <v>41518</v>
      </c>
      <c r="AS89" s="7"/>
      <c r="AT89" s="7"/>
    </row>
    <row r="90" spans="1:46">
      <c r="A90" s="11">
        <f>('SA data'!A93/'SA data'!A89-1)*100</f>
        <v>4.8246255317537123</v>
      </c>
      <c r="B90" s="11">
        <f>('SA data'!B93/'SA data'!B89-1)*100</f>
        <v>7.5185529525323425</v>
      </c>
      <c r="C90" s="11">
        <f>('SA data'!C93/'SA data'!C89-1)*100</f>
        <v>6.492996307290122</v>
      </c>
      <c r="D90" s="11">
        <f>('SA data'!D93/'SA data'!D89-1)*100</f>
        <v>6.3811532863201403</v>
      </c>
      <c r="E90" s="11">
        <f>('SA data'!E93/'SA data'!E89-1)*100</f>
        <v>5.0645699222561458</v>
      </c>
      <c r="F90" s="11">
        <f>('SA data'!F93/'SA data'!F89-1)*100</f>
        <v>6.9446327591094148</v>
      </c>
      <c r="G90" s="11">
        <f>('SA data'!G93/'SA data'!G89-1)*100</f>
        <v>3.3873064467665248</v>
      </c>
      <c r="H90" s="11">
        <f>('SA data'!H93/'SA data'!H89-1)*100</f>
        <v>8.6804863477134564</v>
      </c>
      <c r="I90" s="11">
        <f>('SA data'!I93/'SA data'!I89-1)*100</f>
        <v>3.2758765065515227</v>
      </c>
      <c r="J90" s="11">
        <f>('SA data'!J93/'SA data'!J89-1)*100</f>
        <v>-8.9790740175377017</v>
      </c>
      <c r="K90" s="11">
        <f>('SA data'!K93/'SA data'!K89-1)*100</f>
        <v>-0.48457528685431628</v>
      </c>
      <c r="L90" s="11">
        <f>('SA data'!L93/'SA data'!L89-1)*100</f>
        <v>6.2065833127443737</v>
      </c>
      <c r="M90" s="11">
        <f>('SA data'!M93/'SA data'!M89-1)*100</f>
        <v>2.3731800220545107</v>
      </c>
      <c r="N90" s="11">
        <f>('SA data'!N93/'SA data'!N89-1)*100</f>
        <v>2.5516632348287827</v>
      </c>
      <c r="O90" s="11">
        <f>('SA data'!O93/'SA data'!O89-1)*100</f>
        <v>4.0436989475745255</v>
      </c>
      <c r="P90" s="11">
        <f>('SA data'!P93/'SA data'!P89-1)*100</f>
        <v>2.0552053329784492</v>
      </c>
      <c r="Q90" s="11">
        <f>('SA data'!Q93/'SA data'!Q89-1)*100</f>
        <v>1.8910789373724368</v>
      </c>
      <c r="R90" s="11">
        <f>('SA data'!S93/'SA data'!S89-1)*100</f>
        <v>2.9746684099215992</v>
      </c>
      <c r="S90" s="11">
        <f>('SA data'!T93/'SA data'!T89-1)*100</f>
        <v>1.8081788976356261</v>
      </c>
      <c r="T90" s="11">
        <f>('SA data'!U93/'SA data'!U89-1)*100</f>
        <v>7.5313430647510282</v>
      </c>
      <c r="U90" s="11">
        <f>('SA data'!V93/'SA data'!V89-1)*100</f>
        <v>5.1456821289576071</v>
      </c>
      <c r="V90" s="11">
        <f>('SA data'!W93/'SA data'!W89-1)*100</f>
        <v>1.022150573562941</v>
      </c>
      <c r="W90" s="11">
        <f>('SA data'!X93/'SA data'!X89-1)*100</f>
        <v>1.3298806561826915</v>
      </c>
      <c r="X90" s="7">
        <f>'SA data'!Y93</f>
        <v>3</v>
      </c>
      <c r="Y90" s="11">
        <f>('SA data'!Z93/'SA data'!Z89-1)*100</f>
        <v>-1.3079910697063934</v>
      </c>
      <c r="Z90" s="11">
        <f>('SA data'!AA93/'SA data'!AA89-1)*100</f>
        <v>3.8925610325277082</v>
      </c>
      <c r="AA90" s="11">
        <f>('SA data'!AB93/'SA data'!AB89-1)*100</f>
        <v>3.6365787783936732</v>
      </c>
      <c r="AB90" s="11">
        <f>('SA data'!AC93/'SA data'!AC89-1)*100</f>
        <v>-0.23905372971628758</v>
      </c>
      <c r="AC90" s="11">
        <f>('SA data'!AD93/'SA data'!AD89-1)*100</f>
        <v>1.5047894258040317</v>
      </c>
      <c r="AD90" s="7">
        <f>'SA data'!AE93</f>
        <v>0.09</v>
      </c>
      <c r="AE90" s="11">
        <f>('SA data'!AF93/'SA data'!AF89-1)*100</f>
        <v>-2.7778812802017216</v>
      </c>
      <c r="AF90" s="11">
        <f>('SA data'!AG93/'SA data'!AG89-1)*100</f>
        <v>-0.83522469359963436</v>
      </c>
      <c r="AG90" s="11">
        <f>('SA data'!AI93/'SA data'!AI89-1)*100</f>
        <v>7.2361522659921018</v>
      </c>
      <c r="AH90" s="11">
        <f>('SA data'!AJ93/'SA data'!AJ89-1)*100</f>
        <v>3.0385355698507865</v>
      </c>
      <c r="AI90" s="11">
        <f>('SA data'!AK93/'SA data'!AK89-1)*100</f>
        <v>8.350304475993342</v>
      </c>
      <c r="AJ90" s="11">
        <f>('SA data'!AL93/'SA data'!AL89-1)*100</f>
        <v>21.821200559914324</v>
      </c>
      <c r="AK90" s="11">
        <f>('SA data'!AM93/'SA data'!AM89-1)*100</f>
        <v>-2.4670859414055113</v>
      </c>
      <c r="AL90" s="11">
        <f>('SA data'!AN93/'SA data'!AN89-1)*100</f>
        <v>4.9062821820583302</v>
      </c>
      <c r="AM90" s="11">
        <f>('SA data'!AO93/'SA data'!AO89-1)*100</f>
        <v>19.980181710103295</v>
      </c>
      <c r="AN90" s="11">
        <f>('SA data'!AP93/'SA data'!AP89-1)*100</f>
        <v>4.5228746685288534</v>
      </c>
      <c r="AO90" s="11">
        <f>('SA data'!AQ93/'SA data'!AQ89-1)*100</f>
        <v>-2.2184827797111395</v>
      </c>
      <c r="AP90" s="7">
        <f>'SA data'!AR93</f>
        <v>1.5563000000000002</v>
      </c>
      <c r="AQ90" s="4">
        <v>91</v>
      </c>
      <c r="AR90" s="1">
        <v>41609</v>
      </c>
      <c r="AS90" s="7"/>
      <c r="AT90" s="7"/>
    </row>
    <row r="91" spans="1:46">
      <c r="A91" s="11">
        <f>('SA data'!A94/'SA data'!A90-1)*100</f>
        <v>6.2343992104018087</v>
      </c>
      <c r="B91" s="11">
        <f>('SA data'!B94/'SA data'!B90-1)*100</f>
        <v>6.8578247901054601</v>
      </c>
      <c r="C91" s="11">
        <f>('SA data'!C94/'SA data'!C90-1)*100</f>
        <v>10.299181278545255</v>
      </c>
      <c r="D91" s="11">
        <f>('SA data'!D94/'SA data'!D90-1)*100</f>
        <v>6.2139650849613481</v>
      </c>
      <c r="E91" s="11">
        <f>('SA data'!E94/'SA data'!E90-1)*100</f>
        <v>7.6992397474576313</v>
      </c>
      <c r="F91" s="11">
        <f>('SA data'!F94/'SA data'!F90-1)*100</f>
        <v>7.4306987325736928</v>
      </c>
      <c r="G91" s="11">
        <f>('SA data'!G94/'SA data'!G90-1)*100</f>
        <v>4.9022530138982612</v>
      </c>
      <c r="H91" s="11">
        <f>('SA data'!H94/'SA data'!H90-1)*100</f>
        <v>6.0719922384062652</v>
      </c>
      <c r="I91" s="11">
        <f>('SA data'!I94/'SA data'!I90-1)*100</f>
        <v>-0.88365208954748198</v>
      </c>
      <c r="J91" s="11">
        <f>('SA data'!J94/'SA data'!J90-1)*100</f>
        <v>-15.137180412691819</v>
      </c>
      <c r="K91" s="11">
        <f>('SA data'!K94/'SA data'!K90-1)*100</f>
        <v>3.6072250907048797</v>
      </c>
      <c r="L91" s="11">
        <f>('SA data'!L94/'SA data'!L90-1)*100</f>
        <v>14.073177982869023</v>
      </c>
      <c r="M91" s="11">
        <f>('SA data'!M94/'SA data'!M90-1)*100</f>
        <v>5.9617182958336734</v>
      </c>
      <c r="N91" s="11">
        <f>('SA data'!N94/'SA data'!N90-1)*100</f>
        <v>-8.768288707305949E-2</v>
      </c>
      <c r="O91" s="11">
        <f>('SA data'!O94/'SA data'!O90-1)*100</f>
        <v>14.431522656396488</v>
      </c>
      <c r="P91" s="11">
        <f>('SA data'!P94/'SA data'!P90-1)*100</f>
        <v>-4.5307233354009764</v>
      </c>
      <c r="Q91" s="11">
        <f>('SA data'!Q94/'SA data'!Q90-1)*100</f>
        <v>24.72092221399862</v>
      </c>
      <c r="R91" s="11">
        <f>('SA data'!S94/'SA data'!S90-1)*100</f>
        <v>3.3930425130693109</v>
      </c>
      <c r="S91" s="11">
        <f>('SA data'!T94/'SA data'!T90-1)*100</f>
        <v>2.2871629575392793</v>
      </c>
      <c r="T91" s="11">
        <f>('SA data'!U94/'SA data'!U90-1)*100</f>
        <v>7.6181434034927831</v>
      </c>
      <c r="U91" s="11">
        <f>('SA data'!V94/'SA data'!V90-1)*100</f>
        <v>7.397280494276659</v>
      </c>
      <c r="V91" s="11">
        <f>('SA data'!W94/'SA data'!W90-1)*100</f>
        <v>2.0086449007247209</v>
      </c>
      <c r="W91" s="11">
        <f>('SA data'!X94/'SA data'!X90-1)*100</f>
        <v>7.1264524187486522E-2</v>
      </c>
      <c r="X91" s="7">
        <f>'SA data'!Y94</f>
        <v>3</v>
      </c>
      <c r="Y91" s="11">
        <f>('SA data'!Z94/'SA data'!Z90-1)*100</f>
        <v>-3.392398599394908</v>
      </c>
      <c r="Z91" s="11">
        <f>('SA data'!AA94/'SA data'!AA90-1)*100</f>
        <v>4.0217353759848473</v>
      </c>
      <c r="AA91" s="11">
        <f>('SA data'!AB94/'SA data'!AB90-1)*100</f>
        <v>3.577677957702563</v>
      </c>
      <c r="AB91" s="11">
        <f>('SA data'!AC94/'SA data'!AC90-1)*100</f>
        <v>0.17922513727883782</v>
      </c>
      <c r="AC91" s="11">
        <f>('SA data'!AD94/'SA data'!AD90-1)*100</f>
        <v>1.4296375266524608</v>
      </c>
      <c r="AD91" s="7">
        <f>'SA data'!AE94</f>
        <v>7.0000000000000007E-2</v>
      </c>
      <c r="AE91" s="11">
        <f>('SA data'!AF94/'SA data'!AF90-1)*100</f>
        <v>-3.3139633695716819</v>
      </c>
      <c r="AF91" s="11">
        <f>('SA data'!AG94/'SA data'!AG90-1)*100</f>
        <v>-3.8242618285307728</v>
      </c>
      <c r="AG91" s="11">
        <f>('SA data'!AI94/'SA data'!AI90-1)*100</f>
        <v>6.6306050510044789</v>
      </c>
      <c r="AH91" s="11">
        <f>('SA data'!AJ94/'SA data'!AJ90-1)*100</f>
        <v>2.266323065798459</v>
      </c>
      <c r="AI91" s="11">
        <f>('SA data'!AK94/'SA data'!AK90-1)*100</f>
        <v>7.7723901044862487</v>
      </c>
      <c r="AJ91" s="11">
        <f>('SA data'!AL94/'SA data'!AL90-1)*100</f>
        <v>45.458012783520708</v>
      </c>
      <c r="AK91" s="11">
        <f>('SA data'!AM94/'SA data'!AM90-1)*100</f>
        <v>-4.8462570855003051</v>
      </c>
      <c r="AL91" s="11">
        <f>('SA data'!AN94/'SA data'!AN90-1)*100</f>
        <v>7.7472870806880145</v>
      </c>
      <c r="AM91" s="11">
        <f>('SA data'!AO94/'SA data'!AO90-1)*100</f>
        <v>20.796483406725553</v>
      </c>
      <c r="AN91" s="11">
        <f>('SA data'!AP94/'SA data'!AP90-1)*100</f>
        <v>3.4359589562115822</v>
      </c>
      <c r="AO91" s="11">
        <f>('SA data'!AQ94/'SA data'!AQ90-1)*100</f>
        <v>4.469287052488724E-3</v>
      </c>
      <c r="AP91" s="7">
        <f>'SA data'!AR94</f>
        <v>1.5039827160493822</v>
      </c>
      <c r="AQ91" s="4">
        <v>92</v>
      </c>
      <c r="AR91" s="1">
        <v>41699</v>
      </c>
      <c r="AS91" s="7"/>
      <c r="AT91" s="7"/>
    </row>
    <row r="92" spans="1:46">
      <c r="A92" s="11">
        <f>('SA data'!A95/'SA data'!A91-1)*100</f>
        <v>6.5429679628271176</v>
      </c>
      <c r="B92" s="11">
        <f>('SA data'!B95/'SA data'!B91-1)*100</f>
        <v>6.8966088831031058</v>
      </c>
      <c r="C92" s="11">
        <f>('SA data'!C95/'SA data'!C91-1)*100</f>
        <v>-0.52138570842215071</v>
      </c>
      <c r="D92" s="11">
        <f>('SA data'!D95/'SA data'!D91-1)*100</f>
        <v>7.0783007322755109</v>
      </c>
      <c r="E92" s="11">
        <f>('SA data'!E95/'SA data'!E91-1)*100</f>
        <v>8.7042375345436351</v>
      </c>
      <c r="F92" s="11">
        <f>('SA data'!F95/'SA data'!F91-1)*100</f>
        <v>4.4537799359431807</v>
      </c>
      <c r="G92" s="11">
        <f>('SA data'!G95/'SA data'!G91-1)*100</f>
        <v>3.6486477929957184</v>
      </c>
      <c r="H92" s="11">
        <f>('SA data'!H95/'SA data'!H91-1)*100</f>
        <v>6.6159342383309117</v>
      </c>
      <c r="I92" s="11">
        <f>('SA data'!I95/'SA data'!I91-1)*100</f>
        <v>-0.99164955562424106</v>
      </c>
      <c r="J92" s="11">
        <f>('SA data'!J95/'SA data'!J91-1)*100</f>
        <v>-11.869424876417668</v>
      </c>
      <c r="K92" s="11">
        <f>('SA data'!K95/'SA data'!K91-1)*100</f>
        <v>4.2598080896860679</v>
      </c>
      <c r="L92" s="11">
        <f>('SA data'!L95/'SA data'!L91-1)*100</f>
        <v>4.2098995559839203</v>
      </c>
      <c r="M92" s="11">
        <f>('SA data'!M95/'SA data'!M91-1)*100</f>
        <v>4.4035917772525801</v>
      </c>
      <c r="N92" s="11">
        <f>('SA data'!N95/'SA data'!N91-1)*100</f>
        <v>-1.4444488714479231</v>
      </c>
      <c r="O92" s="11">
        <f>('SA data'!O95/'SA data'!O91-1)*100</f>
        <v>2.6856488111941967</v>
      </c>
      <c r="P92" s="11">
        <f>('SA data'!P95/'SA data'!P91-1)*100</f>
        <v>-2.8177900307449488</v>
      </c>
      <c r="Q92" s="11">
        <f>('SA data'!Q95/'SA data'!Q91-1)*100</f>
        <v>23.099861839607705</v>
      </c>
      <c r="R92" s="11">
        <f>('SA data'!S95/'SA data'!S91-1)*100</f>
        <v>3.4123826567884707</v>
      </c>
      <c r="S92" s="11">
        <f>('SA data'!T95/'SA data'!T91-1)*100</f>
        <v>2.2554792430327542</v>
      </c>
      <c r="T92" s="11">
        <f>('SA data'!U95/'SA data'!U91-1)*100</f>
        <v>7.816158735903378</v>
      </c>
      <c r="U92" s="11">
        <f>('SA data'!V95/'SA data'!V91-1)*100</f>
        <v>7.3895153702481453</v>
      </c>
      <c r="V92" s="11">
        <f>('SA data'!W95/'SA data'!W91-1)*100</f>
        <v>3.2245303647302714</v>
      </c>
      <c r="W92" s="11">
        <f>('SA data'!X95/'SA data'!X91-1)*100</f>
        <v>1.399964056601144</v>
      </c>
      <c r="X92" s="7">
        <f>'SA data'!Y95</f>
        <v>3</v>
      </c>
      <c r="Y92" s="11">
        <f>('SA data'!Z95/'SA data'!Z91-1)*100</f>
        <v>-3.4905390930935476</v>
      </c>
      <c r="Z92" s="11">
        <f>('SA data'!AA95/'SA data'!AA91-1)*100</f>
        <v>4.1465819966066464</v>
      </c>
      <c r="AA92" s="11">
        <f>('SA data'!AB95/'SA data'!AB91-1)*100</f>
        <v>3.6156362643253503</v>
      </c>
      <c r="AB92" s="11">
        <f>('SA data'!AC95/'SA data'!AC91-1)*100</f>
        <v>0.88286662956067463</v>
      </c>
      <c r="AC92" s="11">
        <f>('SA data'!AD95/'SA data'!AD91-1)*100</f>
        <v>1.5861541078414643</v>
      </c>
      <c r="AD92" s="7">
        <f>'SA data'!AE95</f>
        <v>0.09</v>
      </c>
      <c r="AE92" s="11">
        <f>('SA data'!AF95/'SA data'!AF91-1)*100</f>
        <v>1.590692176137698</v>
      </c>
      <c r="AF92" s="11">
        <f>('SA data'!AG95/'SA data'!AG91-1)*100</f>
        <v>6.9520280811232293</v>
      </c>
      <c r="AG92" s="11">
        <f>('SA data'!AI95/'SA data'!AI91-1)*100</f>
        <v>4.8755413110396217</v>
      </c>
      <c r="AH92" s="11">
        <f>('SA data'!AJ95/'SA data'!AJ91-1)*100</f>
        <v>1.3519538359220817</v>
      </c>
      <c r="AI92" s="11">
        <f>('SA data'!AK95/'SA data'!AK91-1)*100</f>
        <v>5.7791584216717373</v>
      </c>
      <c r="AJ92" s="11">
        <f>('SA data'!AL95/'SA data'!AL91-1)*100</f>
        <v>30.694225675564301</v>
      </c>
      <c r="AK92" s="11">
        <f>('SA data'!AM95/'SA data'!AM91-1)*100</f>
        <v>-5.0388806875223739</v>
      </c>
      <c r="AL92" s="11">
        <f>('SA data'!AN95/'SA data'!AN91-1)*100</f>
        <v>7.669400749163624</v>
      </c>
      <c r="AM92" s="11">
        <f>('SA data'!AO95/'SA data'!AO91-1)*100</f>
        <v>9.9331237110579895</v>
      </c>
      <c r="AN92" s="11">
        <f>('SA data'!AP95/'SA data'!AP91-1)*100</f>
        <v>2.2520791254897254</v>
      </c>
      <c r="AO92" s="11">
        <f>('SA data'!AQ95/'SA data'!AQ91-1)*100</f>
        <v>-3.145984409793412</v>
      </c>
      <c r="AP92" s="7">
        <f>'SA data'!AR95</f>
        <v>1.5068481481481486</v>
      </c>
      <c r="AQ92" s="4">
        <v>93</v>
      </c>
      <c r="AR92" s="1">
        <v>41791</v>
      </c>
      <c r="AS92" s="7"/>
      <c r="AT92" s="7"/>
    </row>
    <row r="93" spans="1:46">
      <c r="A93" s="11">
        <f>('SA data'!A96/'SA data'!A92-1)*100</f>
        <v>5.7306735601427627</v>
      </c>
      <c r="B93" s="11">
        <f>('SA data'!B96/'SA data'!B92-1)*100</f>
        <v>7.1794007239973867</v>
      </c>
      <c r="C93" s="11">
        <f>('SA data'!C96/'SA data'!C92-1)*100</f>
        <v>4.6450385196595834</v>
      </c>
      <c r="D93" s="11">
        <f>('SA data'!D96/'SA data'!D92-1)*100</f>
        <v>1.472119387131432</v>
      </c>
      <c r="E93" s="11">
        <f>('SA data'!E96/'SA data'!E92-1)*100</f>
        <v>2.6575861896972919</v>
      </c>
      <c r="F93" s="11">
        <f>('SA data'!F96/'SA data'!F92-1)*100</f>
        <v>2.0977640076985438</v>
      </c>
      <c r="G93" s="11">
        <f>('SA data'!G96/'SA data'!G92-1)*100</f>
        <v>4.377777427604701</v>
      </c>
      <c r="H93" s="11">
        <f>('SA data'!H96/'SA data'!H92-1)*100</f>
        <v>4.2200694832581487</v>
      </c>
      <c r="I93" s="11">
        <f>('SA data'!I96/'SA data'!I92-1)*100</f>
        <v>-4.0203690309626445</v>
      </c>
      <c r="J93" s="11">
        <f>('SA data'!J96/'SA data'!J92-1)*100</f>
        <v>-10.649695375885814</v>
      </c>
      <c r="K93" s="11">
        <f>('SA data'!K96/'SA data'!K92-1)*100</f>
        <v>3.3123364620116114</v>
      </c>
      <c r="L93" s="11">
        <f>('SA data'!L96/'SA data'!L92-1)*100</f>
        <v>3.3173734824231138</v>
      </c>
      <c r="M93" s="11">
        <f>('SA data'!M96/'SA data'!M92-1)*100</f>
        <v>2.5096879498942792</v>
      </c>
      <c r="N93" s="11">
        <f>('SA data'!N96/'SA data'!N92-1)*100</f>
        <v>-3.7011663516565707</v>
      </c>
      <c r="O93" s="11">
        <f>('SA data'!O96/'SA data'!O92-1)*100</f>
        <v>-45.880047801766345</v>
      </c>
      <c r="P93" s="11">
        <f>('SA data'!P96/'SA data'!P92-1)*100</f>
        <v>14.350465387955392</v>
      </c>
      <c r="Q93" s="11">
        <f>('SA data'!Q96/'SA data'!Q92-1)*100</f>
        <v>22.637359892421905</v>
      </c>
      <c r="R93" s="11">
        <f>('SA data'!S96/'SA data'!S92-1)*100</f>
        <v>2.9783693053556437</v>
      </c>
      <c r="S93" s="11">
        <f>('SA data'!T96/'SA data'!T92-1)*100</f>
        <v>2.2570629416268861</v>
      </c>
      <c r="T93" s="11">
        <f>('SA data'!U96/'SA data'!U92-1)*100</f>
        <v>5.6871926706627107</v>
      </c>
      <c r="U93" s="11">
        <f>('SA data'!V96/'SA data'!V92-1)*100</f>
        <v>5.6822468721339003</v>
      </c>
      <c r="V93" s="11">
        <f>('SA data'!W96/'SA data'!W92-1)*100</f>
        <v>-0.15896609004806272</v>
      </c>
      <c r="W93" s="11">
        <f>('SA data'!X96/'SA data'!X92-1)*100</f>
        <v>0.15843123184076102</v>
      </c>
      <c r="X93" s="7">
        <f>'SA data'!Y96</f>
        <v>3.25</v>
      </c>
      <c r="Y93" s="11">
        <f>('SA data'!Z96/'SA data'!Z92-1)*100</f>
        <v>2.7422929697044074</v>
      </c>
      <c r="Z93" s="11">
        <f>('SA data'!AA96/'SA data'!AA92-1)*100</f>
        <v>4.1321180246990385</v>
      </c>
      <c r="AA93" s="11">
        <f>('SA data'!AB96/'SA data'!AB92-1)*100</f>
        <v>3.6373830960934939</v>
      </c>
      <c r="AB93" s="11">
        <f>('SA data'!AC96/'SA data'!AC92-1)*100</f>
        <v>0.44442315981034763</v>
      </c>
      <c r="AC93" s="11">
        <f>('SA data'!AD96/'SA data'!AD92-1)*100</f>
        <v>1.5682910816019691</v>
      </c>
      <c r="AD93" s="7">
        <f>'SA data'!AE96</f>
        <v>0.09</v>
      </c>
      <c r="AE93" s="11">
        <f>('SA data'!AF96/'SA data'!AF92-1)*100</f>
        <v>-4.8223354512443422</v>
      </c>
      <c r="AF93" s="11">
        <f>('SA data'!AG96/'SA data'!AG92-1)*100</f>
        <v>-7.5569264265626384</v>
      </c>
      <c r="AG93" s="11">
        <f>('SA data'!AI96/'SA data'!AI92-1)*100</f>
        <v>6.8233103111853044</v>
      </c>
      <c r="AH93" s="11">
        <f>('SA data'!AJ96/'SA data'!AJ92-1)*100</f>
        <v>2.3343935559577922</v>
      </c>
      <c r="AI93" s="11">
        <f>('SA data'!AK96/'SA data'!AK92-1)*100</f>
        <v>7.9753852400098246</v>
      </c>
      <c r="AJ93" s="11">
        <f>('SA data'!AL96/'SA data'!AL92-1)*100</f>
        <v>18.986068045710923</v>
      </c>
      <c r="AK93" s="11">
        <f>('SA data'!AM96/'SA data'!AM92-1)*100</f>
        <v>1.0430632483288793</v>
      </c>
      <c r="AL93" s="11">
        <f>('SA data'!AN96/'SA data'!AN92-1)*100</f>
        <v>13.370665674700376</v>
      </c>
      <c r="AM93" s="11">
        <f>('SA data'!AO96/'SA data'!AO92-1)*100</f>
        <v>11.377513539295281</v>
      </c>
      <c r="AN93" s="11">
        <f>('SA data'!AP96/'SA data'!AP92-1)*100</f>
        <v>3.802867540598287</v>
      </c>
      <c r="AO93" s="11">
        <f>('SA data'!AQ96/'SA data'!AQ92-1)*100</f>
        <v>7.0082008120408767</v>
      </c>
      <c r="AP93" s="7">
        <f>'SA data'!AR96</f>
        <v>1.4225975308641976</v>
      </c>
      <c r="AQ93" s="4">
        <v>94</v>
      </c>
      <c r="AR93" s="1">
        <v>41883</v>
      </c>
      <c r="AS93" s="7"/>
      <c r="AT93" s="7"/>
    </row>
    <row r="94" spans="1:46">
      <c r="A94" s="11">
        <f>('SA data'!A97/'SA data'!A93-1)*100</f>
        <v>5.5979952026472324</v>
      </c>
      <c r="B94" s="11">
        <f>('SA data'!B97/'SA data'!B93-1)*100</f>
        <v>7.4463216012639499</v>
      </c>
      <c r="C94" s="11">
        <f>('SA data'!C97/'SA data'!C93-1)*100</f>
        <v>3.4896525013129454</v>
      </c>
      <c r="D94" s="11">
        <f>('SA data'!D97/'SA data'!D93-1)*100</f>
        <v>4.5812178859478525</v>
      </c>
      <c r="E94" s="11">
        <f>('SA data'!E97/'SA data'!E93-1)*100</f>
        <v>1.5357640216900892</v>
      </c>
      <c r="F94" s="11">
        <f>('SA data'!F97/'SA data'!F93-1)*100</f>
        <v>2.3175774591938758</v>
      </c>
      <c r="G94" s="11">
        <f>('SA data'!G97/'SA data'!G93-1)*100</f>
        <v>3.458492425637627</v>
      </c>
      <c r="H94" s="11">
        <f>('SA data'!H97/'SA data'!H93-1)*100</f>
        <v>1.9131625941503749</v>
      </c>
      <c r="I94" s="11">
        <f>('SA data'!I97/'SA data'!I93-1)*100</f>
        <v>2.5560033724231879</v>
      </c>
      <c r="J94" s="11">
        <f>('SA data'!J97/'SA data'!J93-1)*100</f>
        <v>-7.3316137150962852</v>
      </c>
      <c r="K94" s="11">
        <f>('SA data'!K97/'SA data'!K93-1)*100</f>
        <v>-2.6838768524708345</v>
      </c>
      <c r="L94" s="11">
        <f>('SA data'!L97/'SA data'!L93-1)*100</f>
        <v>6.011863911126647</v>
      </c>
      <c r="M94" s="11">
        <f>('SA data'!M97/'SA data'!M93-1)*100</f>
        <v>0.97439497905797978</v>
      </c>
      <c r="N94" s="11">
        <f>('SA data'!N97/'SA data'!N93-1)*100</f>
        <v>2.797001653780784</v>
      </c>
      <c r="O94" s="11">
        <f>('SA data'!O97/'SA data'!O93-1)*100</f>
        <v>2.6516681779909179</v>
      </c>
      <c r="P94" s="11">
        <f>('SA data'!P97/'SA data'!P93-1)*100</f>
        <v>2.8463019458701444</v>
      </c>
      <c r="Q94" s="11">
        <f>('SA data'!Q97/'SA data'!Q93-1)*100</f>
        <v>-3.9805659860245868</v>
      </c>
      <c r="R94" s="11">
        <f>('SA data'!S97/'SA data'!S93-1)*100</f>
        <v>2.7981472163904453</v>
      </c>
      <c r="S94" s="11">
        <f>('SA data'!T97/'SA data'!T93-1)*100</f>
        <v>2.1736623232707197</v>
      </c>
      <c r="T94" s="11">
        <f>('SA data'!U97/'SA data'!U93-1)*100</f>
        <v>5.1077469374983586</v>
      </c>
      <c r="U94" s="11">
        <f>('SA data'!V97/'SA data'!V93-1)*100</f>
        <v>6.5908378517169908</v>
      </c>
      <c r="V94" s="11">
        <f>('SA data'!W97/'SA data'!W93-1)*100</f>
        <v>-1.2725540717828387</v>
      </c>
      <c r="W94" s="11">
        <f>('SA data'!X97/'SA data'!X93-1)*100</f>
        <v>0.18800702661614377</v>
      </c>
      <c r="X94" s="7">
        <f>'SA data'!Y97</f>
        <v>3.25</v>
      </c>
      <c r="Y94" s="11">
        <f>('SA data'!Z97/'SA data'!Z93-1)*100</f>
        <v>0.29600368131339483</v>
      </c>
      <c r="Z94" s="11">
        <f>('SA data'!AA97/'SA data'!AA93-1)*100</f>
        <v>3.8203563290178044</v>
      </c>
      <c r="AA94" s="11">
        <f>('SA data'!AB97/'SA data'!AB93-1)*100</f>
        <v>3.450292234009833</v>
      </c>
      <c r="AB94" s="11">
        <f>('SA data'!AC97/'SA data'!AC93-1)*100</f>
        <v>-1.2623527494752151</v>
      </c>
      <c r="AC94" s="11">
        <f>('SA data'!AD97/'SA data'!AD93-1)*100</f>
        <v>1.4065646713973923</v>
      </c>
      <c r="AD94" s="7">
        <f>'SA data'!AE97</f>
        <v>0.1</v>
      </c>
      <c r="AE94" s="11">
        <f>('SA data'!AF97/'SA data'!AF93-1)*100</f>
        <v>-17.191311840372769</v>
      </c>
      <c r="AF94" s="11">
        <f>('SA data'!AG97/'SA data'!AG93-1)*100</f>
        <v>-30.028380481552684</v>
      </c>
      <c r="AG94" s="11">
        <f>('SA data'!AI97/'SA data'!AI93-1)*100</f>
        <v>9.3828938787920091</v>
      </c>
      <c r="AH94" s="11">
        <f>('SA data'!AJ97/'SA data'!AJ93-1)*100</f>
        <v>3.9165561760913015</v>
      </c>
      <c r="AI94" s="11">
        <f>('SA data'!AK97/'SA data'!AK93-1)*100</f>
        <v>10.762667212259004</v>
      </c>
      <c r="AJ94" s="11">
        <f>('SA data'!AL97/'SA data'!AL93-1)*100</f>
        <v>27.404340315519082</v>
      </c>
      <c r="AK94" s="11">
        <f>('SA data'!AM97/'SA data'!AM93-1)*100</f>
        <v>5.2295577971421814</v>
      </c>
      <c r="AL94" s="11">
        <f>('SA data'!AN97/'SA data'!AN93-1)*100</f>
        <v>14.258416493086724</v>
      </c>
      <c r="AM94" s="11">
        <f>('SA data'!AO97/'SA data'!AO93-1)*100</f>
        <v>22.589528643581282</v>
      </c>
      <c r="AN94" s="11">
        <f>('SA data'!AP97/'SA data'!AP93-1)*100</f>
        <v>7.7696659390691813</v>
      </c>
      <c r="AO94" s="11">
        <f>('SA data'!AQ97/'SA data'!AQ93-1)*100</f>
        <v>7.0910127266944345</v>
      </c>
      <c r="AP94" s="7">
        <f>'SA data'!AR97</f>
        <v>1.4146777777777784</v>
      </c>
      <c r="AQ94" s="4">
        <v>95</v>
      </c>
      <c r="AR94" s="1">
        <v>41974</v>
      </c>
      <c r="AS94" s="7"/>
      <c r="AT94" s="7"/>
    </row>
    <row r="95" spans="1:46">
      <c r="A95" s="11">
        <f>('SA data'!A98/'SA data'!A94-1)*100</f>
        <v>5.822642369130393</v>
      </c>
      <c r="B95" s="11">
        <f>('SA data'!B98/'SA data'!B94-1)*100</f>
        <v>8.075777557996112</v>
      </c>
      <c r="C95" s="11">
        <f>('SA data'!C98/'SA data'!C94-1)*100</f>
        <v>3.2926784085187233</v>
      </c>
      <c r="D95" s="11">
        <f>('SA data'!D98/'SA data'!D94-1)*100</f>
        <v>7.1788087262139033</v>
      </c>
      <c r="E95" s="11">
        <f>('SA data'!E98/'SA data'!E94-1)*100</f>
        <v>-1.7758953731600413</v>
      </c>
      <c r="F95" s="11">
        <f>('SA data'!F98/'SA data'!F94-1)*100</f>
        <v>-0.21325224997488235</v>
      </c>
      <c r="G95" s="11">
        <f>('SA data'!G98/'SA data'!G94-1)*100</f>
        <v>3.4012374030553794</v>
      </c>
      <c r="H95" s="11">
        <f>('SA data'!H98/'SA data'!H94-1)*100</f>
        <v>5.3160530711893639</v>
      </c>
      <c r="I95" s="11">
        <f>('SA data'!I98/'SA data'!I94-1)*100</f>
        <v>5.0057932321630805</v>
      </c>
      <c r="J95" s="11">
        <f>('SA data'!J98/'SA data'!J94-1)*100</f>
        <v>0.26360043532260846</v>
      </c>
      <c r="K95" s="11">
        <f>('SA data'!K98/'SA data'!K94-1)*100</f>
        <v>-9.1035720947145737</v>
      </c>
      <c r="L95" s="11">
        <f>('SA data'!L98/'SA data'!L94-1)*100</f>
        <v>-2.4099911866618084</v>
      </c>
      <c r="M95" s="11">
        <f>('SA data'!M98/'SA data'!M94-1)*100</f>
        <v>0.60815808877656696</v>
      </c>
      <c r="N95" s="11">
        <f>('SA data'!N98/'SA data'!N94-1)*100</f>
        <v>5.0104867510819107</v>
      </c>
      <c r="O95" s="11">
        <f>('SA data'!O98/'SA data'!O94-1)*100</f>
        <v>-5.3567233516164547</v>
      </c>
      <c r="P95" s="11">
        <f>('SA data'!P98/'SA data'!P94-1)*100</f>
        <v>8.8130930067094262</v>
      </c>
      <c r="Q95" s="11">
        <f>('SA data'!Q98/'SA data'!Q94-1)*100</f>
        <v>-10.32798533689807</v>
      </c>
      <c r="R95" s="11">
        <f>('SA data'!S98/'SA data'!S94-1)*100</f>
        <v>0.77125645858271419</v>
      </c>
      <c r="S95" s="11">
        <f>('SA data'!T98/'SA data'!T94-1)*100</f>
        <v>2.0591036528540441</v>
      </c>
      <c r="T95" s="11">
        <f>('SA data'!U98/'SA data'!U94-1)*100</f>
        <v>-3.9053328062172987</v>
      </c>
      <c r="U95" s="11">
        <f>('SA data'!V98/'SA data'!V94-1)*100</f>
        <v>-9.6883027635518602</v>
      </c>
      <c r="V95" s="11">
        <f>('SA data'!W98/'SA data'!W94-1)*100</f>
        <v>-2.2453059844738776</v>
      </c>
      <c r="W95" s="11">
        <f>('SA data'!X98/'SA data'!X94-1)*100</f>
        <v>-9.0838557778871731E-2</v>
      </c>
      <c r="X95" s="7">
        <f>'SA data'!Y98</f>
        <v>3.25</v>
      </c>
      <c r="Y95" s="11">
        <f>('SA data'!Z98/'SA data'!Z94-1)*100</f>
        <v>-1.8067397244825756</v>
      </c>
      <c r="Z95" s="11">
        <f>('SA data'!AA98/'SA data'!AA94-1)*100</f>
        <v>3.3799003275235773</v>
      </c>
      <c r="AA95" s="11">
        <f>('SA data'!AB98/'SA data'!AB94-1)*100</f>
        <v>3.5798145686599003</v>
      </c>
      <c r="AB95" s="11">
        <f>('SA data'!AC98/'SA data'!AC94-1)*100</f>
        <v>-4.399337672718973</v>
      </c>
      <c r="AC95" s="11">
        <f>('SA data'!AD98/'SA data'!AD94-1)*100</f>
        <v>1.2560305231183122</v>
      </c>
      <c r="AD95" s="7">
        <f>'SA data'!AE98</f>
        <v>0.11</v>
      </c>
      <c r="AE95" s="11">
        <f>('SA data'!AF98/'SA data'!AF94-1)*100</f>
        <v>-31.573578997369978</v>
      </c>
      <c r="AF95" s="11">
        <f>('SA data'!AG98/'SA data'!AG94-1)*100</f>
        <v>-50.083225448492698</v>
      </c>
      <c r="AG95" s="11">
        <f>('SA data'!AI98/'SA data'!AI94-1)*100</f>
        <v>11.039680934420826</v>
      </c>
      <c r="AH95" s="11">
        <f>('SA data'!AJ98/'SA data'!AJ94-1)*100</f>
        <v>5.7296264767222604</v>
      </c>
      <c r="AI95" s="11">
        <f>('SA data'!AK98/'SA data'!AK94-1)*100</f>
        <v>12.357924474512405</v>
      </c>
      <c r="AJ95" s="11">
        <f>('SA data'!AL98/'SA data'!AL94-1)*100</f>
        <v>12.238586193018142</v>
      </c>
      <c r="AK95" s="11">
        <f>('SA data'!AM98/'SA data'!AM94-1)*100</f>
        <v>13.766260035562494</v>
      </c>
      <c r="AL95" s="11">
        <f>('SA data'!AN98/'SA data'!AN94-1)*100</f>
        <v>15.718755469106949</v>
      </c>
      <c r="AM95" s="11">
        <f>('SA data'!AO98/'SA data'!AO94-1)*100</f>
        <v>26.807799793973764</v>
      </c>
      <c r="AN95" s="11">
        <f>('SA data'!AP98/'SA data'!AP94-1)*100</f>
        <v>10.651672320331972</v>
      </c>
      <c r="AO95" s="11">
        <f>('SA data'!AQ98/'SA data'!AQ94-1)*100</f>
        <v>13.93388695042308</v>
      </c>
      <c r="AP95" s="7">
        <f>'SA data'!AR98</f>
        <v>1.4049086419753083</v>
      </c>
      <c r="AQ95" s="4">
        <v>96</v>
      </c>
      <c r="AR95" s="1">
        <v>42064</v>
      </c>
      <c r="AS95" s="7"/>
      <c r="AT95" s="7"/>
    </row>
    <row r="96" spans="1:46">
      <c r="A96" s="11">
        <f>('SA data'!A99/'SA data'!A95-1)*100</f>
        <v>5.0520083250610526</v>
      </c>
      <c r="B96" s="11">
        <f>('SA data'!B99/'SA data'!B95-1)*100</f>
        <v>6.365297538195458</v>
      </c>
      <c r="C96" s="11">
        <f>('SA data'!C99/'SA data'!C95-1)*100</f>
        <v>6.0617012191858999</v>
      </c>
      <c r="D96" s="11">
        <f>('SA data'!D99/'SA data'!D95-1)*100</f>
        <v>0.24507806539371124</v>
      </c>
      <c r="E96" s="11">
        <f>('SA data'!E99/'SA data'!E95-1)*100</f>
        <v>-4.2902412156825331</v>
      </c>
      <c r="F96" s="11">
        <f>('SA data'!F99/'SA data'!F95-1)*100</f>
        <v>-3.307283455700194</v>
      </c>
      <c r="G96" s="11">
        <f>('SA data'!G99/'SA data'!G95-1)*100</f>
        <v>3.4365181158064972</v>
      </c>
      <c r="H96" s="11">
        <f>('SA data'!H99/'SA data'!H95-1)*100</f>
        <v>4.7571314891558858</v>
      </c>
      <c r="I96" s="11">
        <f>('SA data'!I99/'SA data'!I95-1)*100</f>
        <v>6.378922563606837</v>
      </c>
      <c r="J96" s="11">
        <f>('SA data'!J99/'SA data'!J95-1)*100</f>
        <v>1.3095129083824375</v>
      </c>
      <c r="K96" s="11">
        <f>('SA data'!K99/'SA data'!K95-1)*100</f>
        <v>-15.186377803510842</v>
      </c>
      <c r="L96" s="11">
        <f>('SA data'!L99/'SA data'!L95-1)*100</f>
        <v>7.0844189806724467</v>
      </c>
      <c r="M96" s="11">
        <f>('SA data'!M99/'SA data'!M95-1)*100</f>
        <v>2.4945226143882726</v>
      </c>
      <c r="N96" s="11">
        <f>('SA data'!N99/'SA data'!N95-1)*100</f>
        <v>6.3586491130492195</v>
      </c>
      <c r="O96" s="11">
        <f>('SA data'!O99/'SA data'!O95-1)*100</f>
        <v>3.6094093429443364</v>
      </c>
      <c r="P96" s="11">
        <f>('SA data'!P99/'SA data'!P95-1)*100</f>
        <v>7.324597031645852</v>
      </c>
      <c r="Q96" s="11">
        <f>('SA data'!Q99/'SA data'!Q95-1)*100</f>
        <v>-7.3960047928215982</v>
      </c>
      <c r="R96" s="11">
        <f>('SA data'!S99/'SA data'!S95-1)*100</f>
        <v>2.129972906325972</v>
      </c>
      <c r="S96" s="11">
        <f>('SA data'!T99/'SA data'!T95-1)*100</f>
        <v>2.3150528002300774</v>
      </c>
      <c r="T96" s="11">
        <f>('SA data'!U99/'SA data'!U95-1)*100</f>
        <v>1.461798092854516</v>
      </c>
      <c r="U96" s="11">
        <f>('SA data'!V99/'SA data'!V95-1)*100</f>
        <v>-5.7041231316446783</v>
      </c>
      <c r="V96" s="11">
        <f>('SA data'!W99/'SA data'!W95-1)*100</f>
        <v>-1.540708629781784</v>
      </c>
      <c r="W96" s="11">
        <f>('SA data'!X99/'SA data'!X95-1)*100</f>
        <v>0.66784428124537776</v>
      </c>
      <c r="X96" s="7">
        <f>'SA data'!Y99</f>
        <v>3.25</v>
      </c>
      <c r="Y96" s="11">
        <f>('SA data'!Z99/'SA data'!Z95-1)*100</f>
        <v>-4.1538438846304704</v>
      </c>
      <c r="Z96" s="11">
        <f>('SA data'!AA99/'SA data'!AA95-1)*100</f>
        <v>3.1491695409451959</v>
      </c>
      <c r="AA96" s="11">
        <f>('SA data'!AB99/'SA data'!AB95-1)*100</f>
        <v>3.3392770223859891</v>
      </c>
      <c r="AB96" s="11">
        <f>('SA data'!AC99/'SA data'!AC95-1)*100</f>
        <v>-4.63538991305672</v>
      </c>
      <c r="AC96" s="11">
        <f>('SA data'!AD99/'SA data'!AD95-1)*100</f>
        <v>1.2652266733643058</v>
      </c>
      <c r="AD96" s="7">
        <f>'SA data'!AE99</f>
        <v>0.13</v>
      </c>
      <c r="AE96" s="11">
        <f>('SA data'!AF99/'SA data'!AF95-1)*100</f>
        <v>-31.218613821418415</v>
      </c>
      <c r="AF96" s="11">
        <f>('SA data'!AG99/'SA data'!AG95-1)*100</f>
        <v>-43.79615279423831</v>
      </c>
      <c r="AG96" s="11">
        <f>('SA data'!AI99/'SA data'!AI95-1)*100</f>
        <v>10.240017757843756</v>
      </c>
      <c r="AH96" s="11">
        <f>('SA data'!AJ99/'SA data'!AJ95-1)*100</f>
        <v>3.995687074334997</v>
      </c>
      <c r="AI96" s="11">
        <f>('SA data'!AK99/'SA data'!AK95-1)*100</f>
        <v>11.774342539762106</v>
      </c>
      <c r="AJ96" s="11">
        <f>('SA data'!AL99/'SA data'!AL95-1)*100</f>
        <v>11.072757162149681</v>
      </c>
      <c r="AK96" s="11">
        <f>('SA data'!AM99/'SA data'!AM95-1)*100</f>
        <v>9.5745382948598579</v>
      </c>
      <c r="AL96" s="11">
        <f>('SA data'!AN99/'SA data'!AN95-1)*100</f>
        <v>13.244195290587557</v>
      </c>
      <c r="AM96" s="11">
        <f>('SA data'!AO99/'SA data'!AO95-1)*100</f>
        <v>24.457687097862134</v>
      </c>
      <c r="AN96" s="11">
        <f>('SA data'!AP99/'SA data'!AP95-1)*100</f>
        <v>8.4935679479315684</v>
      </c>
      <c r="AO96" s="11">
        <f>('SA data'!AQ99/'SA data'!AQ95-1)*100</f>
        <v>13.009879615544918</v>
      </c>
      <c r="AP96" s="7">
        <f>'SA data'!AR99</f>
        <v>1.3448160493827164</v>
      </c>
      <c r="AQ96" s="4">
        <v>97</v>
      </c>
      <c r="AR96" s="1">
        <v>42156</v>
      </c>
      <c r="AS96" s="7"/>
      <c r="AT96" s="7"/>
    </row>
    <row r="97" spans="1:46">
      <c r="A97" s="11">
        <f>('SA data'!A100/'SA data'!A96-1)*100</f>
        <v>4.8817563779706141</v>
      </c>
      <c r="B97" s="11">
        <f>('SA data'!B100/'SA data'!B96-1)*100</f>
        <v>4.8517840506211662</v>
      </c>
      <c r="C97" s="11">
        <f>('SA data'!C100/'SA data'!C96-1)*100</f>
        <v>3.5302502748044251</v>
      </c>
      <c r="D97" s="11">
        <f>('SA data'!D100/'SA data'!D96-1)*100</f>
        <v>4.2526102370165075</v>
      </c>
      <c r="E97" s="11">
        <f>('SA data'!E100/'SA data'!E96-1)*100</f>
        <v>3.2471883800385459</v>
      </c>
      <c r="F97" s="11">
        <f>('SA data'!F100/'SA data'!F96-1)*100</f>
        <v>2.9658028622905563</v>
      </c>
      <c r="G97" s="11">
        <f>('SA data'!G100/'SA data'!G96-1)*100</f>
        <v>0.98185412680120709</v>
      </c>
      <c r="H97" s="11">
        <f>('SA data'!H100/'SA data'!H96-1)*100</f>
        <v>5.7106485938666074</v>
      </c>
      <c r="I97" s="11">
        <f>('SA data'!I100/'SA data'!I96-1)*100</f>
        <v>9.8901350150397924</v>
      </c>
      <c r="J97" s="11">
        <f>('SA data'!J100/'SA data'!J96-1)*100</f>
        <v>5.8860594828693102</v>
      </c>
      <c r="K97" s="11">
        <f>('SA data'!K100/'SA data'!K96-1)*100</f>
        <v>-20.103525834753398</v>
      </c>
      <c r="L97" s="11">
        <f>('SA data'!L100/'SA data'!L96-1)*100</f>
        <v>5.3949258370431297</v>
      </c>
      <c r="M97" s="11">
        <f>('SA data'!M100/'SA data'!M96-1)*100</f>
        <v>0.71751237934911671</v>
      </c>
      <c r="N97" s="11">
        <f>('SA data'!N100/'SA data'!N96-1)*100</f>
        <v>6.2507569929668216</v>
      </c>
      <c r="O97" s="11">
        <f>('SA data'!O100/'SA data'!O96-1)*100</f>
        <v>101.24406630354379</v>
      </c>
      <c r="P97" s="11">
        <f>('SA data'!P100/'SA data'!P96-1)*100</f>
        <v>-12.990520025034568</v>
      </c>
      <c r="Q97" s="11">
        <f>('SA data'!Q100/'SA data'!Q96-1)*100</f>
        <v>-13.363059968101476</v>
      </c>
      <c r="R97" s="11">
        <f>('SA data'!S100/'SA data'!S96-1)*100</f>
        <v>2.9650154217688351</v>
      </c>
      <c r="S97" s="11">
        <f>('SA data'!T100/'SA data'!T96-1)*100</f>
        <v>2.3721813980595918</v>
      </c>
      <c r="T97" s="11">
        <f>('SA data'!U100/'SA data'!U96-1)*100</f>
        <v>5.1191111337508755</v>
      </c>
      <c r="U97" s="11">
        <f>('SA data'!V100/'SA data'!V96-1)*100</f>
        <v>-3.3407236870114376</v>
      </c>
      <c r="V97" s="11">
        <f>('SA data'!W100/'SA data'!W96-1)*100</f>
        <v>0.71306145624487893</v>
      </c>
      <c r="W97" s="11">
        <f>('SA data'!X100/'SA data'!X96-1)*100</f>
        <v>1.6567852308089881</v>
      </c>
      <c r="X97" s="7">
        <f>'SA data'!Y100</f>
        <v>3.25</v>
      </c>
      <c r="Y97" s="11">
        <f>('SA data'!Z100/'SA data'!Z96-1)*100</f>
        <v>-13.072001536270616</v>
      </c>
      <c r="Z97" s="11">
        <f>('SA data'!AA100/'SA data'!AA96-1)*100</f>
        <v>2.9567342093965054</v>
      </c>
      <c r="AA97" s="11">
        <f>('SA data'!AB100/'SA data'!AB96-1)*100</f>
        <v>3.2540878292384168</v>
      </c>
      <c r="AB97" s="11">
        <f>('SA data'!AC100/'SA data'!AC96-1)*100</f>
        <v>-5.2875492280845648</v>
      </c>
      <c r="AC97" s="11">
        <f>('SA data'!AD100/'SA data'!AD96-1)*100</f>
        <v>1.211489339519356</v>
      </c>
      <c r="AD97" s="7">
        <f>'SA data'!AE100</f>
        <v>0.13</v>
      </c>
      <c r="AE97" s="11">
        <f>('SA data'!AF100/'SA data'!AF96-1)*100</f>
        <v>-34.439783124704135</v>
      </c>
      <c r="AF97" s="11">
        <f>('SA data'!AG100/'SA data'!AG96-1)*100</f>
        <v>-50.500490677134444</v>
      </c>
      <c r="AG97" s="11">
        <f>('SA data'!AI100/'SA data'!AI96-1)*100</f>
        <v>9.7138096707829913</v>
      </c>
      <c r="AH97" s="11">
        <f>('SA data'!AJ100/'SA data'!AJ96-1)*100</f>
        <v>2.592324789447531</v>
      </c>
      <c r="AI97" s="11">
        <f>('SA data'!AK100/'SA data'!AK96-1)*100</f>
        <v>11.446043790096393</v>
      </c>
      <c r="AJ97" s="11">
        <f>('SA data'!AL100/'SA data'!AL96-1)*100</f>
        <v>5.9117060080411177</v>
      </c>
      <c r="AK97" s="11">
        <f>('SA data'!AM100/'SA data'!AM96-1)*100</f>
        <v>11.25671841649034</v>
      </c>
      <c r="AL97" s="11">
        <f>('SA data'!AN100/'SA data'!AN96-1)*100</f>
        <v>7.8158221107061943</v>
      </c>
      <c r="AM97" s="11">
        <f>('SA data'!AO100/'SA data'!AO96-1)*100</f>
        <v>33.544466143065875</v>
      </c>
      <c r="AN97" s="11">
        <f>('SA data'!AP100/'SA data'!AP96-1)*100</f>
        <v>5.6287727735788273</v>
      </c>
      <c r="AO97" s="11">
        <f>('SA data'!AQ100/'SA data'!AQ96-1)*100</f>
        <v>31.030818707118502</v>
      </c>
      <c r="AP97" s="7">
        <f>'SA data'!AR100</f>
        <v>1.2416580246913584</v>
      </c>
      <c r="AQ97" s="4">
        <v>98</v>
      </c>
      <c r="AR97" s="1">
        <v>42248</v>
      </c>
      <c r="AS97" s="7"/>
      <c r="AT97" s="7"/>
    </row>
    <row r="98" spans="1:46">
      <c r="A98" s="11">
        <f>('SA data'!A101/'SA data'!A97-1)*100</f>
        <v>4.660485659498792</v>
      </c>
      <c r="B98" s="11">
        <f>('SA data'!B101/'SA data'!B97-1)*100</f>
        <v>5.1154931668432768</v>
      </c>
      <c r="C98" s="11">
        <f>('SA data'!C101/'SA data'!C97-1)*100</f>
        <v>4.6781041111396915</v>
      </c>
      <c r="D98" s="11">
        <f>('SA data'!D101/'SA data'!D97-1)*100</f>
        <v>2.8232673009673359</v>
      </c>
      <c r="E98" s="11">
        <f>('SA data'!E101/'SA data'!E97-1)*100</f>
        <v>3.7671465206956745</v>
      </c>
      <c r="F98" s="11">
        <f>('SA data'!F101/'SA data'!F97-1)*100</f>
        <v>3.6622590475699823</v>
      </c>
      <c r="G98" s="11">
        <f>('SA data'!G101/'SA data'!G97-1)*100</f>
        <v>2.1084106319237961</v>
      </c>
      <c r="H98" s="11">
        <f>('SA data'!H101/'SA data'!H97-1)*100</f>
        <v>7.6688588058254847</v>
      </c>
      <c r="I98" s="11">
        <f>('SA data'!I101/'SA data'!I97-1)*100</f>
        <v>5.7698531241984652</v>
      </c>
      <c r="J98" s="11">
        <f>('SA data'!J101/'SA data'!J97-1)*100</f>
        <v>2.3641907301832799</v>
      </c>
      <c r="K98" s="11">
        <f>('SA data'!K101/'SA data'!K97-1)*100</f>
        <v>-20.000470749157028</v>
      </c>
      <c r="L98" s="11">
        <f>('SA data'!L101/'SA data'!L97-1)*100</f>
        <v>7.9186752291559692</v>
      </c>
      <c r="M98" s="11">
        <f>('SA data'!M101/'SA data'!M97-1)*100</f>
        <v>-0.35453869106801816</v>
      </c>
      <c r="N98" s="11">
        <f>('SA data'!N101/'SA data'!N97-1)*100</f>
        <v>1.0894125351263328</v>
      </c>
      <c r="O98" s="11">
        <f>('SA data'!O101/'SA data'!O97-1)*100</f>
        <v>48.778346974600218</v>
      </c>
      <c r="P98" s="11">
        <f>('SA data'!P101/'SA data'!P97-1)*100</f>
        <v>-15.057101776340765</v>
      </c>
      <c r="Q98" s="11">
        <f>('SA data'!Q101/'SA data'!Q97-1)*100</f>
        <v>-4.5571682498310668</v>
      </c>
      <c r="R98" s="11">
        <f>('SA data'!S101/'SA data'!S97-1)*100</f>
        <v>2.5459833424384737</v>
      </c>
      <c r="S98" s="11">
        <f>('SA data'!T101/'SA data'!T97-1)*100</f>
        <v>2.3035214821146566</v>
      </c>
      <c r="T98" s="11">
        <f>('SA data'!U101/'SA data'!U97-1)*100</f>
        <v>3.4176741143954636</v>
      </c>
      <c r="U98" s="11">
        <f>('SA data'!V101/'SA data'!V97-1)*100</f>
        <v>-8.5712229900735455</v>
      </c>
      <c r="V98" s="11">
        <f>('SA data'!W101/'SA data'!W97-1)*100</f>
        <v>2.3843366970335511</v>
      </c>
      <c r="W98" s="11">
        <f>('SA data'!X101/'SA data'!X97-1)*100</f>
        <v>2.7310426762637618</v>
      </c>
      <c r="X98" s="7">
        <f>'SA data'!Y101</f>
        <v>3.25</v>
      </c>
      <c r="Y98" s="11">
        <f>('SA data'!Z101/'SA data'!Z97-1)*100</f>
        <v>-15.479240914230575</v>
      </c>
      <c r="Z98" s="11">
        <f>('SA data'!AA101/'SA data'!AA97-1)*100</f>
        <v>2.6514719572613643</v>
      </c>
      <c r="AA98" s="11">
        <f>('SA data'!AB101/'SA data'!AB97-1)*100</f>
        <v>3.1214906989414315</v>
      </c>
      <c r="AB98" s="11">
        <f>('SA data'!AC101/'SA data'!AC97-1)*100</f>
        <v>-5.090669048266216</v>
      </c>
      <c r="AC98" s="11">
        <f>('SA data'!AD101/'SA data'!AD97-1)*100</f>
        <v>1.1894983103717172</v>
      </c>
      <c r="AD98" s="7">
        <f>'SA data'!AE101</f>
        <v>0.16</v>
      </c>
      <c r="AE98" s="11">
        <f>('SA data'!AF101/'SA data'!AF97-1)*100</f>
        <v>-29.745716150485801</v>
      </c>
      <c r="AF98" s="11">
        <f>('SA data'!AG101/'SA data'!AG97-1)*100</f>
        <v>-43.006672772471546</v>
      </c>
      <c r="AG98" s="11">
        <f>('SA data'!AI101/'SA data'!AI97-1)*100</f>
        <v>7.5772331106290558</v>
      </c>
      <c r="AH98" s="11">
        <f>('SA data'!AJ101/'SA data'!AJ97-1)*100</f>
        <v>2.5167140219270356</v>
      </c>
      <c r="AI98" s="11">
        <f>('SA data'!AK101/'SA data'!AK97-1)*100</f>
        <v>8.775621786766985</v>
      </c>
      <c r="AJ98" s="11">
        <f>('SA data'!AL101/'SA data'!AL97-1)*100</f>
        <v>-1.6880010985651506</v>
      </c>
      <c r="AK98" s="11">
        <f>('SA data'!AM101/'SA data'!AM97-1)*100</f>
        <v>3.5468761491944001</v>
      </c>
      <c r="AL98" s="11">
        <f>('SA data'!AN101/'SA data'!AN97-1)*100</f>
        <v>9.5847937030274508</v>
      </c>
      <c r="AM98" s="11">
        <f>('SA data'!AO101/'SA data'!AO97-1)*100</f>
        <v>2.0129824311871269</v>
      </c>
      <c r="AN98" s="11">
        <f>('SA data'!AP101/'SA data'!AP97-1)*100</f>
        <v>1.7511575971432158</v>
      </c>
      <c r="AO98" s="11">
        <f>('SA data'!AQ101/'SA data'!AQ97-1)*100</f>
        <v>28.220396197171027</v>
      </c>
      <c r="AP98" s="7">
        <f>'SA data'!AR101</f>
        <v>1.2701271604938258</v>
      </c>
      <c r="AQ98" s="4">
        <v>99</v>
      </c>
      <c r="AR98" s="1">
        <v>42339</v>
      </c>
      <c r="AS98" s="7"/>
      <c r="AT98" s="7"/>
    </row>
    <row r="99" spans="1:46">
      <c r="A99" s="11">
        <f>('SA data'!A102/'SA data'!A98-1)*100</f>
        <v>4.2087565807794824</v>
      </c>
      <c r="B99" s="11">
        <f>('SA data'!B102/'SA data'!B98-1)*100</f>
        <v>4.7438615348001756</v>
      </c>
      <c r="C99" s="11">
        <f>('SA data'!C102/'SA data'!C98-1)*100</f>
        <v>1.2451378772021959</v>
      </c>
      <c r="D99" s="11">
        <f>('SA data'!D102/'SA data'!D98-1)*100</f>
        <v>-0.25803078027842874</v>
      </c>
      <c r="E99" s="11">
        <f>('SA data'!E102/'SA data'!E98-1)*100</f>
        <v>0.95289150504382913</v>
      </c>
      <c r="F99" s="11">
        <f>('SA data'!F102/'SA data'!F98-1)*100</f>
        <v>2.3553566078147847</v>
      </c>
      <c r="G99" s="11">
        <f>('SA data'!G102/'SA data'!G98-1)*100</f>
        <v>1.0559921414538209</v>
      </c>
      <c r="H99" s="11">
        <f>('SA data'!H102/'SA data'!H98-1)*100</f>
        <v>6.7621492247900594</v>
      </c>
      <c r="I99" s="11">
        <f>('SA data'!I102/'SA data'!I98-1)*100</f>
        <v>2.28302537988192</v>
      </c>
      <c r="J99" s="11">
        <f>('SA data'!J102/'SA data'!J98-1)*100</f>
        <v>2.8368994879702125</v>
      </c>
      <c r="K99" s="11">
        <f>('SA data'!K102/'SA data'!K98-1)*100</f>
        <v>-13.305705989466233</v>
      </c>
      <c r="L99" s="11">
        <f>('SA data'!L102/'SA data'!L98-1)*100</f>
        <v>14.081545857841782</v>
      </c>
      <c r="M99" s="11">
        <f>('SA data'!M102/'SA data'!M98-1)*100</f>
        <v>-3.0643426307787824</v>
      </c>
      <c r="N99" s="11">
        <f>('SA data'!N102/'SA data'!N98-1)*100</f>
        <v>1.2809136225672146</v>
      </c>
      <c r="O99" s="11">
        <f>('SA data'!O102/'SA data'!O98-1)*100</f>
        <v>72.359538614158353</v>
      </c>
      <c r="P99" s="11">
        <f>('SA data'!P102/'SA data'!P98-1)*100</f>
        <v>-21.395119798863561</v>
      </c>
      <c r="Q99" s="11">
        <f>('SA data'!Q102/'SA data'!Q98-1)*100</f>
        <v>-15.705093514542078</v>
      </c>
      <c r="R99" s="11">
        <f>('SA data'!S102/'SA data'!S98-1)*100</f>
        <v>3.4523456777601824</v>
      </c>
      <c r="S99" s="11">
        <f>('SA data'!T102/'SA data'!T98-1)*100</f>
        <v>2.2798588580169588</v>
      </c>
      <c r="T99" s="11">
        <f>('SA data'!U102/'SA data'!U98-1)*100</f>
        <v>7.9742911840861241</v>
      </c>
      <c r="U99" s="11">
        <f>('SA data'!V102/'SA data'!V98-1)*100</f>
        <v>-3.4636693371597249</v>
      </c>
      <c r="V99" s="11">
        <f>('SA data'!W102/'SA data'!W98-1)*100</f>
        <v>0.64875871799585649</v>
      </c>
      <c r="W99" s="11">
        <f>('SA data'!X102/'SA data'!X98-1)*100</f>
        <v>2.9913895940234969</v>
      </c>
      <c r="X99" s="7">
        <f>'SA data'!Y102</f>
        <v>3.25</v>
      </c>
      <c r="Y99" s="11">
        <f>('SA data'!Z102/'SA data'!Z98-1)*100</f>
        <v>-9.7106731524556515</v>
      </c>
      <c r="Z99" s="11">
        <f>('SA data'!AA102/'SA data'!AA98-1)*100</f>
        <v>2.3199664995356972</v>
      </c>
      <c r="AA99" s="11">
        <f>('SA data'!AB102/'SA data'!AB98-1)*100</f>
        <v>3.1386717578962608</v>
      </c>
      <c r="AB99" s="11">
        <f>('SA data'!AC102/'SA data'!AC98-1)*100</f>
        <v>-4.1727635599884465</v>
      </c>
      <c r="AC99" s="11">
        <f>('SA data'!AD102/'SA data'!AD98-1)*100</f>
        <v>1.442866633449591</v>
      </c>
      <c r="AD99" s="7">
        <f>'SA data'!AE102</f>
        <v>0.36</v>
      </c>
      <c r="AE99" s="11">
        <f>('SA data'!AF102/'SA data'!AF98-1)*100</f>
        <v>-22.842566641407704</v>
      </c>
      <c r="AF99" s="11">
        <f>('SA data'!AG102/'SA data'!AG98-1)*100</f>
        <v>-37.31011485735457</v>
      </c>
      <c r="AG99" s="11">
        <f>('SA data'!AI102/'SA data'!AI98-1)*100</f>
        <v>6.0179082860521982</v>
      </c>
      <c r="AH99" s="11">
        <f>('SA data'!AJ102/'SA data'!AJ98-1)*100</f>
        <v>1.2019104247616097</v>
      </c>
      <c r="AI99" s="11">
        <f>('SA data'!AK102/'SA data'!AK98-1)*100</f>
        <v>7.1429689803005125</v>
      </c>
      <c r="AJ99" s="11">
        <f>('SA data'!AL102/'SA data'!AL98-1)*100</f>
        <v>3.7174746128529446</v>
      </c>
      <c r="AK99" s="11">
        <f>('SA data'!AM102/'SA data'!AM98-1)*100</f>
        <v>-1.3407669217517348</v>
      </c>
      <c r="AL99" s="11">
        <f>('SA data'!AN102/'SA data'!AN98-1)*100</f>
        <v>9.6255521240419242</v>
      </c>
      <c r="AM99" s="11">
        <f>('SA data'!AO102/'SA data'!AO98-1)*100</f>
        <v>4.4574741336379509</v>
      </c>
      <c r="AN99" s="11">
        <f>('SA data'!AP102/'SA data'!AP98-1)*100</f>
        <v>-0.89704733446307472</v>
      </c>
      <c r="AO99" s="11">
        <f>('SA data'!AQ102/'SA data'!AQ98-1)*100</f>
        <v>23.328349611840938</v>
      </c>
      <c r="AP99" s="7">
        <f>'SA data'!AR102</f>
        <v>1.3219666666666674</v>
      </c>
      <c r="AQ99" s="4">
        <v>100</v>
      </c>
      <c r="AR99" s="1">
        <v>42430</v>
      </c>
      <c r="AS99" s="7"/>
      <c r="AT99" s="7"/>
    </row>
    <row r="100" spans="1:46">
      <c r="A100" s="11">
        <f>('SA data'!A103/'SA data'!A99-1)*100</f>
        <v>4.2592401581340145</v>
      </c>
      <c r="B100" s="11">
        <f>('SA data'!B103/'SA data'!B99-1)*100</f>
        <v>5.7794613275873985</v>
      </c>
      <c r="C100" s="11">
        <f>('SA data'!C103/'SA data'!C99-1)*100</f>
        <v>3.9344232743064644</v>
      </c>
      <c r="D100" s="11">
        <f>('SA data'!D103/'SA data'!D99-1)*100</f>
        <v>6.2110780736991167</v>
      </c>
      <c r="E100" s="11">
        <f>('SA data'!E103/'SA data'!E99-1)*100</f>
        <v>2.1431604933822124</v>
      </c>
      <c r="F100" s="11">
        <f>('SA data'!F103/'SA data'!F99-1)*100</f>
        <v>2.787413433196595</v>
      </c>
      <c r="G100" s="11">
        <f>('SA data'!G103/'SA data'!G99-1)*100</f>
        <v>1.598340653977548</v>
      </c>
      <c r="H100" s="11">
        <f>('SA data'!H103/'SA data'!H99-1)*100</f>
        <v>5.4484765558554082</v>
      </c>
      <c r="I100" s="11">
        <f>('SA data'!I103/'SA data'!I99-1)*100</f>
        <v>0.88748322767859822</v>
      </c>
      <c r="J100" s="11">
        <f>('SA data'!J103/'SA data'!J99-1)*100</f>
        <v>9.8152690925328976</v>
      </c>
      <c r="K100" s="11">
        <f>('SA data'!K103/'SA data'!K99-1)*100</f>
        <v>-9.6362358906141985</v>
      </c>
      <c r="L100" s="11">
        <f>('SA data'!L103/'SA data'!L99-1)*100</f>
        <v>8.1032175682777421</v>
      </c>
      <c r="M100" s="11">
        <f>('SA data'!M103/'SA data'!M99-1)*100</f>
        <v>-8.0293479804086623</v>
      </c>
      <c r="N100" s="11">
        <f>('SA data'!N103/'SA data'!N99-1)*100</f>
        <v>-3.7685141938686328</v>
      </c>
      <c r="O100" s="11">
        <f>('SA data'!O103/'SA data'!O99-1)*100</f>
        <v>47.975610159769985</v>
      </c>
      <c r="P100" s="11">
        <f>('SA data'!P103/'SA data'!P99-1)*100</f>
        <v>-21.31952229146966</v>
      </c>
      <c r="Q100" s="11">
        <f>('SA data'!Q103/'SA data'!Q99-1)*100</f>
        <v>-20.555157326665462</v>
      </c>
      <c r="R100" s="11">
        <f>('SA data'!S103/'SA data'!S99-1)*100</f>
        <v>1.9702649967124453</v>
      </c>
      <c r="S100" s="11">
        <f>('SA data'!T103/'SA data'!T99-1)*100</f>
        <v>1.9113228081684142</v>
      </c>
      <c r="T100" s="11">
        <f>('SA data'!U103/'SA data'!U99-1)*100</f>
        <v>2.1848473948980152</v>
      </c>
      <c r="U100" s="11">
        <f>('SA data'!V103/'SA data'!V99-1)*100</f>
        <v>-8.5710521571509712</v>
      </c>
      <c r="V100" s="11">
        <f>('SA data'!W103/'SA data'!W99-1)*100</f>
        <v>0.41129269389454937</v>
      </c>
      <c r="W100" s="11">
        <f>('SA data'!X103/'SA data'!X99-1)*100</f>
        <v>1.1846746552648835</v>
      </c>
      <c r="X100" s="7">
        <f>'SA data'!Y103</f>
        <v>3.25</v>
      </c>
      <c r="Y100" s="11">
        <f>('SA data'!Z103/'SA data'!Z99-1)*100</f>
        <v>-6.599355317968425</v>
      </c>
      <c r="Z100" s="11">
        <f>('SA data'!AA103/'SA data'!AA99-1)*100</f>
        <v>2.4484686564576696</v>
      </c>
      <c r="AA100" s="11">
        <f>('SA data'!AB103/'SA data'!AB99-1)*100</f>
        <v>3.1982658405981912</v>
      </c>
      <c r="AB100" s="11">
        <f>('SA data'!AC103/'SA data'!AC99-1)*100</f>
        <v>-2.9654972918516154</v>
      </c>
      <c r="AC100" s="11">
        <f>('SA data'!AD103/'SA data'!AD99-1)*100</f>
        <v>1.547046969462107</v>
      </c>
      <c r="AD100" s="7">
        <f>'SA data'!AE103</f>
        <v>0.37</v>
      </c>
      <c r="AE100" s="11">
        <f>('SA data'!AF103/'SA data'!AF99-1)*100</f>
        <v>-13.523471468178094</v>
      </c>
      <c r="AF100" s="11">
        <f>('SA data'!AG103/'SA data'!AG99-1)*100</f>
        <v>-26.082725060827251</v>
      </c>
      <c r="AG100" s="11">
        <f>('SA data'!AI103/'SA data'!AI99-1)*100</f>
        <v>4.4065947432030628</v>
      </c>
      <c r="AH100" s="11">
        <f>('SA data'!AJ103/'SA data'!AJ99-1)*100</f>
        <v>0.48896462168626087</v>
      </c>
      <c r="AI100" s="11">
        <f>('SA data'!AK103/'SA data'!AK99-1)*100</f>
        <v>5.3022235243729732</v>
      </c>
      <c r="AJ100" s="11">
        <f>('SA data'!AL103/'SA data'!AL99-1)*100</f>
        <v>3.4452419943829637</v>
      </c>
      <c r="AK100" s="11">
        <f>('SA data'!AM103/'SA data'!AM99-1)*100</f>
        <v>1.7188004582993077</v>
      </c>
      <c r="AL100" s="11">
        <f>('SA data'!AN103/'SA data'!AN99-1)*100</f>
        <v>9.8034201239542753</v>
      </c>
      <c r="AM100" s="11">
        <f>('SA data'!AO103/'SA data'!AO99-1)*100</f>
        <v>-3.077493070132431</v>
      </c>
      <c r="AN100" s="11">
        <f>('SA data'!AP103/'SA data'!AP99-1)*100</f>
        <v>-1.0961377127685856</v>
      </c>
      <c r="AO100" s="11">
        <f>('SA data'!AQ103/'SA data'!AQ99-1)*100</f>
        <v>27.351094305925592</v>
      </c>
      <c r="AP100" s="7">
        <f>'SA data'!AR103</f>
        <v>1.3149000000000006</v>
      </c>
      <c r="AQ100" s="4">
        <v>101</v>
      </c>
      <c r="AR100" s="1">
        <v>42522</v>
      </c>
      <c r="AS100" s="7"/>
      <c r="AT100" s="7"/>
    </row>
    <row r="101" spans="1:46">
      <c r="A101" s="11">
        <f>('SA data'!A104/'SA data'!A100-1)*100</f>
        <v>4.5639021866016316</v>
      </c>
      <c r="B101" s="11">
        <f>('SA data'!B104/'SA data'!B100-1)*100</f>
        <v>6.3015054705892748</v>
      </c>
      <c r="C101" s="11">
        <f>('SA data'!C104/'SA data'!C100-1)*100</f>
        <v>1.6622932046249428</v>
      </c>
      <c r="D101" s="11">
        <f>('SA data'!D104/'SA data'!D100-1)*100</f>
        <v>2.0144595383711383</v>
      </c>
      <c r="E101" s="11">
        <f>('SA data'!E104/'SA data'!E100-1)*100</f>
        <v>-0.19141345674984489</v>
      </c>
      <c r="F101" s="11">
        <f>('SA data'!F104/'SA data'!F100-1)*100</f>
        <v>-1.4100214206013595</v>
      </c>
      <c r="G101" s="11">
        <f>('SA data'!G104/'SA data'!G100-1)*100</f>
        <v>1.9760405088304234</v>
      </c>
      <c r="H101" s="11">
        <f>('SA data'!H104/'SA data'!H100-1)*100</f>
        <v>7.311363419513528</v>
      </c>
      <c r="I101" s="11">
        <f>('SA data'!I104/'SA data'!I100-1)*100</f>
        <v>-1.4148300194918195</v>
      </c>
      <c r="J101" s="11">
        <f>('SA data'!J104/'SA data'!J100-1)*100</f>
        <v>4.6075723513751221</v>
      </c>
      <c r="K101" s="11">
        <f>('SA data'!K104/'SA data'!K100-1)*100</f>
        <v>-6.9425637701037939</v>
      </c>
      <c r="L101" s="11">
        <f>('SA data'!L104/'SA data'!L100-1)*100</f>
        <v>7.9188221645890344</v>
      </c>
      <c r="M101" s="11">
        <f>('SA data'!M104/'SA data'!M100-1)*100</f>
        <v>-7.2367260815383254</v>
      </c>
      <c r="N101" s="11">
        <f>('SA data'!N104/'SA data'!N100-1)*100</f>
        <v>-3.2832941369331459</v>
      </c>
      <c r="O101" s="11">
        <f>('SA data'!O104/'SA data'!O100-1)*100</f>
        <v>29.800866033513461</v>
      </c>
      <c r="P101" s="11">
        <f>('SA data'!P104/'SA data'!P100-1)*100</f>
        <v>-18.782787422793401</v>
      </c>
      <c r="Q101" s="11">
        <f>('SA data'!Q104/'SA data'!Q100-1)*100</f>
        <v>-19.57469391483151</v>
      </c>
      <c r="R101" s="11">
        <f>('SA data'!S104/'SA data'!S100-1)*100</f>
        <v>1.3446105821187215</v>
      </c>
      <c r="S101" s="11">
        <f>('SA data'!T104/'SA data'!T100-1)*100</f>
        <v>2.0581561436382234</v>
      </c>
      <c r="T101" s="11">
        <f>('SA data'!U104/'SA data'!U100-1)*100</f>
        <v>-1.1803456959524894</v>
      </c>
      <c r="U101" s="11">
        <f>('SA data'!V104/'SA data'!V100-1)*100</f>
        <v>-9.5293272618854008</v>
      </c>
      <c r="V101" s="11">
        <f>('SA data'!W104/'SA data'!W100-1)*100</f>
        <v>0.47905075414382825</v>
      </c>
      <c r="W101" s="11">
        <f>('SA data'!X104/'SA data'!X100-1)*100</f>
        <v>1.0267722771743815</v>
      </c>
      <c r="X101" s="7">
        <f>'SA data'!Y104</f>
        <v>3</v>
      </c>
      <c r="Y101" s="11">
        <f>('SA data'!Z104/'SA data'!Z100-1)*100</f>
        <v>-0.13015987765022663</v>
      </c>
      <c r="Z101" s="11">
        <f>('SA data'!AA104/'SA data'!AA100-1)*100</f>
        <v>2.6006525688305304</v>
      </c>
      <c r="AA101" s="11">
        <f>('SA data'!AB104/'SA data'!AB100-1)*100</f>
        <v>3.3250903570560153</v>
      </c>
      <c r="AB101" s="11">
        <f>('SA data'!AC104/'SA data'!AC100-1)*100</f>
        <v>-1.5373927751600847</v>
      </c>
      <c r="AC101" s="11">
        <f>('SA data'!AD104/'SA data'!AD100-1)*100</f>
        <v>1.6605375114599807</v>
      </c>
      <c r="AD101" s="7">
        <f>'SA data'!AE104</f>
        <v>0.39</v>
      </c>
      <c r="AE101" s="11">
        <f>('SA data'!AF104/'SA data'!AF100-1)*100</f>
        <v>-1.4133174129307036</v>
      </c>
      <c r="AF101" s="11">
        <f>('SA data'!AG104/'SA data'!AG100-1)*100</f>
        <v>-9.1990483743061073</v>
      </c>
      <c r="AG101" s="11">
        <f>('SA data'!AI104/'SA data'!AI100-1)*100</f>
        <v>2.3659818555829215</v>
      </c>
      <c r="AH101" s="11">
        <f>('SA data'!AJ104/'SA data'!AJ100-1)*100</f>
        <v>-0.79669806592894687</v>
      </c>
      <c r="AI101" s="11">
        <f>('SA data'!AK104/'SA data'!AK100-1)*100</f>
        <v>3.0741583198362399</v>
      </c>
      <c r="AJ101" s="11">
        <f>('SA data'!AL104/'SA data'!AL100-1)*100</f>
        <v>-0.61372752610041603</v>
      </c>
      <c r="AK101" s="11">
        <f>('SA data'!AM104/'SA data'!AM100-1)*100</f>
        <v>-7.0978483479210546</v>
      </c>
      <c r="AL101" s="11">
        <f>('SA data'!AN104/'SA data'!AN100-1)*100</f>
        <v>10.09205798231536</v>
      </c>
      <c r="AM101" s="11">
        <f>('SA data'!AO104/'SA data'!AO100-1)*100</f>
        <v>-18.450257508998604</v>
      </c>
      <c r="AN101" s="11">
        <f>('SA data'!AP104/'SA data'!AP100-1)*100</f>
        <v>-1.048856947814758</v>
      </c>
      <c r="AO101" s="11">
        <f>('SA data'!AQ104/'SA data'!AQ100-1)*100</f>
        <v>-3.8619045395531737</v>
      </c>
      <c r="AP101" s="7">
        <f>'SA data'!AR104</f>
        <v>1.4851666666666672</v>
      </c>
      <c r="AQ101" s="4">
        <v>102</v>
      </c>
      <c r="AR101" s="1">
        <v>42614</v>
      </c>
      <c r="AS101" s="7"/>
      <c r="AT101" s="7"/>
    </row>
    <row r="102" spans="1:46">
      <c r="A102" s="11">
        <f>('SA data'!A105/'SA data'!A101-1)*100</f>
        <v>4.7349762662467487</v>
      </c>
      <c r="B102" s="11">
        <f>('SA data'!B105/'SA data'!B101-1)*100</f>
        <v>6.2115144528651856</v>
      </c>
      <c r="C102" s="11">
        <f>('SA data'!C105/'SA data'!C101-1)*100</f>
        <v>-2.5324855493392251</v>
      </c>
      <c r="D102" s="11">
        <f>('SA data'!D105/'SA data'!D101-1)*100</f>
        <v>2.2785404102384943</v>
      </c>
      <c r="E102" s="11">
        <f>('SA data'!E105/'SA data'!E101-1)*100</f>
        <v>2.3891591802130074</v>
      </c>
      <c r="F102" s="11">
        <f>('SA data'!F105/'SA data'!F101-1)*100</f>
        <v>2.1254049820401244</v>
      </c>
      <c r="G102" s="11">
        <f>('SA data'!G105/'SA data'!G101-1)*100</f>
        <v>1.3905683192261264</v>
      </c>
      <c r="H102" s="11">
        <f>('SA data'!H105/'SA data'!H101-1)*100</f>
        <v>7.0390864150051913</v>
      </c>
      <c r="I102" s="11">
        <f>('SA data'!I105/'SA data'!I101-1)*100</f>
        <v>-7.3167192736408149</v>
      </c>
      <c r="J102" s="11">
        <f>('SA data'!J105/'SA data'!J101-1)*100</f>
        <v>1.7508357007098629</v>
      </c>
      <c r="K102" s="11">
        <f>('SA data'!K105/'SA data'!K101-1)*100</f>
        <v>-2.3185886896496588</v>
      </c>
      <c r="L102" s="11">
        <f>('SA data'!L105/'SA data'!L101-1)*100</f>
        <v>7.3107838664104863</v>
      </c>
      <c r="M102" s="11">
        <f>('SA data'!M105/'SA data'!M101-1)*100</f>
        <v>-4.6791657163490648</v>
      </c>
      <c r="N102" s="11">
        <f>('SA data'!N105/'SA data'!N101-1)*100</f>
        <v>0.63118547495817356</v>
      </c>
      <c r="O102" s="11">
        <f>('SA data'!O105/'SA data'!O101-1)*100</f>
        <v>10.275515277671454</v>
      </c>
      <c r="P102" s="11">
        <f>('SA data'!P105/'SA data'!P101-1)*100</f>
        <v>-5.0881539418934256</v>
      </c>
      <c r="Q102" s="11">
        <f>('SA data'!Q105/'SA data'!Q101-1)*100</f>
        <v>-21.049373308877684</v>
      </c>
      <c r="R102" s="11">
        <f>('SA data'!S105/'SA data'!S101-1)*100</f>
        <v>1.5731448380078117</v>
      </c>
      <c r="S102" s="11">
        <f>('SA data'!T105/'SA data'!T101-1)*100</f>
        <v>2.0815608748729453</v>
      </c>
      <c r="T102" s="11">
        <f>('SA data'!U105/'SA data'!U101-1)*100</f>
        <v>-0.23500357019902163</v>
      </c>
      <c r="U102" s="11">
        <f>('SA data'!V105/'SA data'!V101-1)*100</f>
        <v>-3.761124778873115</v>
      </c>
      <c r="V102" s="11">
        <f>('SA data'!W105/'SA data'!W101-1)*100</f>
        <v>1.4379416328184513</v>
      </c>
      <c r="W102" s="11">
        <f>('SA data'!X105/'SA data'!X101-1)*100</f>
        <v>1.4620471030650339</v>
      </c>
      <c r="X102" s="7">
        <f>'SA data'!Y105</f>
        <v>3</v>
      </c>
      <c r="Y102" s="11">
        <f>('SA data'!Z105/'SA data'!Z101-1)*100</f>
        <v>0.77658265453599551</v>
      </c>
      <c r="Z102" s="11">
        <f>('SA data'!AA105/'SA data'!AA101-1)*100</f>
        <v>2.6695120484324653</v>
      </c>
      <c r="AA102" s="11">
        <f>('SA data'!AB105/'SA data'!AB101-1)*100</f>
        <v>3.4885023047854569</v>
      </c>
      <c r="AB102" s="11">
        <f>('SA data'!AC105/'SA data'!AC101-1)*100</f>
        <v>0.7077980525325156</v>
      </c>
      <c r="AC102" s="11">
        <f>('SA data'!AD105/'SA data'!AD101-1)*100</f>
        <v>1.7571080672838635</v>
      </c>
      <c r="AD102" s="7">
        <f>'SA data'!AE105</f>
        <v>0.45</v>
      </c>
      <c r="AE102" s="11">
        <f>('SA data'!AF105/'SA data'!AF101-1)*100</f>
        <v>12.179685234709092</v>
      </c>
      <c r="AF102" s="11">
        <f>('SA data'!AG105/'SA data'!AG101-1)*100</f>
        <v>12.603305785123965</v>
      </c>
      <c r="AG102" s="11">
        <f>('SA data'!AI105/'SA data'!AI101-1)*100</f>
        <v>2.2011017265711974</v>
      </c>
      <c r="AH102" s="11">
        <f>('SA data'!AJ105/'SA data'!AJ101-1)*100</f>
        <v>-2.2989656948411819</v>
      </c>
      <c r="AI102" s="11">
        <f>('SA data'!AK105/'SA data'!AK101-1)*100</f>
        <v>3.2054509610330184</v>
      </c>
      <c r="AJ102" s="11">
        <f>('SA data'!AL105/'SA data'!AL101-1)*100</f>
        <v>7.6291933167463855</v>
      </c>
      <c r="AK102" s="11">
        <f>('SA data'!AM105/'SA data'!AM101-1)*100</f>
        <v>-2.812762131915203</v>
      </c>
      <c r="AL102" s="11">
        <f>('SA data'!AN105/'SA data'!AN101-1)*100</f>
        <v>6.0550586319224387</v>
      </c>
      <c r="AM102" s="11">
        <f>('SA data'!AO105/'SA data'!AO101-1)*100</f>
        <v>-4.647095494427389</v>
      </c>
      <c r="AN102" s="11">
        <f>('SA data'!AP105/'SA data'!AP101-1)*100</f>
        <v>-1.2955870318984153</v>
      </c>
      <c r="AO102" s="11">
        <f>('SA data'!AQ105/'SA data'!AQ101-1)*100</f>
        <v>9.1482111569699995</v>
      </c>
      <c r="AP102" s="7">
        <f>'SA data'!AR105</f>
        <v>1.5022333333333338</v>
      </c>
      <c r="AQ102" s="4">
        <v>103</v>
      </c>
      <c r="AR102" s="1">
        <v>42705</v>
      </c>
      <c r="AS102" s="7"/>
      <c r="AT102" s="7"/>
    </row>
    <row r="103" spans="1:46">
      <c r="A103" s="11">
        <f>('SA data'!A106/'SA data'!A102-1)*100</f>
        <v>5.5172212901283713</v>
      </c>
      <c r="B103" s="11">
        <f>('SA data'!B106/'SA data'!B102-1)*100</f>
        <v>6.7491401130987283</v>
      </c>
      <c r="C103" s="11">
        <f>('SA data'!C106/'SA data'!C102-1)*100</f>
        <v>6.7004814736115081</v>
      </c>
      <c r="D103" s="11">
        <f>('SA data'!D106/'SA data'!D102-1)*100</f>
        <v>9.0772238692547358</v>
      </c>
      <c r="E103" s="11">
        <f>('SA data'!E106/'SA data'!E102-1)*100</f>
        <v>9.8969309244019357</v>
      </c>
      <c r="F103" s="11">
        <f>('SA data'!F106/'SA data'!F102-1)*100</f>
        <v>13.01072197313875</v>
      </c>
      <c r="G103" s="11">
        <f>('SA data'!G106/'SA data'!G102-1)*100</f>
        <v>2.7825030376670723</v>
      </c>
      <c r="H103" s="11">
        <f>('SA data'!H106/'SA data'!H102-1)*100</f>
        <v>4.1981749326908346</v>
      </c>
      <c r="I103" s="11">
        <f>('SA data'!I106/'SA data'!I102-1)*100</f>
        <v>-7.3567884861325368</v>
      </c>
      <c r="J103" s="11">
        <f>('SA data'!J106/'SA data'!J102-1)*100</f>
        <v>-2.1631421990843003</v>
      </c>
      <c r="K103" s="11">
        <f>('SA data'!K106/'SA data'!K102-1)*100</f>
        <v>-9.4799869558109364</v>
      </c>
      <c r="L103" s="11">
        <f>('SA data'!L106/'SA data'!L102-1)*100</f>
        <v>2.7785791403365678</v>
      </c>
      <c r="M103" s="11">
        <f>('SA data'!M106/'SA data'!M102-1)*100</f>
        <v>-5.4858825792181376</v>
      </c>
      <c r="N103" s="11">
        <f>('SA data'!N106/'SA data'!N102-1)*100</f>
        <v>-3.4193102194377545</v>
      </c>
      <c r="O103" s="11">
        <f>('SA data'!O106/'SA data'!O102-1)*100</f>
        <v>-8.1924730401451313</v>
      </c>
      <c r="P103" s="11">
        <f>('SA data'!P106/'SA data'!P102-1)*100</f>
        <v>-8.0281669580573034E-2</v>
      </c>
      <c r="Q103" s="11">
        <f>('SA data'!Q106/'SA data'!Q102-1)*100</f>
        <v>-12.709161297497396</v>
      </c>
      <c r="R103" s="11">
        <f>('SA data'!S106/'SA data'!S102-1)*100</f>
        <v>4.0900005838668596</v>
      </c>
      <c r="S103" s="11">
        <f>('SA data'!T106/'SA data'!T102-1)*100</f>
        <v>2.2234739623193445</v>
      </c>
      <c r="T103" s="11">
        <f>('SA data'!U106/'SA data'!U102-1)*100</f>
        <v>10.909010182937706</v>
      </c>
      <c r="U103" s="11">
        <f>('SA data'!V106/'SA data'!V102-1)*100</f>
        <v>17.772689738007696</v>
      </c>
      <c r="V103" s="11">
        <f>('SA data'!W106/'SA data'!W102-1)*100</f>
        <v>6.8690721390606058</v>
      </c>
      <c r="W103" s="11">
        <f>('SA data'!X106/'SA data'!X102-1)*100</f>
        <v>4.6941455989099046</v>
      </c>
      <c r="X103" s="7">
        <f>'SA data'!Y106</f>
        <v>3</v>
      </c>
      <c r="Y103" s="11">
        <f>('SA data'!Z106/'SA data'!Z102-1)*100</f>
        <v>-4.0573892467981043</v>
      </c>
      <c r="Z103" s="11">
        <f>('SA data'!AA106/'SA data'!AA102-1)*100</f>
        <v>5.0802203110821731</v>
      </c>
      <c r="AA103" s="11">
        <f>('SA data'!AB106/'SA data'!AB102-1)*100</f>
        <v>3.5191676993473253</v>
      </c>
      <c r="AB103" s="11">
        <f>('SA data'!AC106/'SA data'!AC102-1)*100</f>
        <v>2.9874622152510133</v>
      </c>
      <c r="AC103" s="11">
        <f>('SA data'!AD106/'SA data'!AD102-1)*100</f>
        <v>1.8030002251192112</v>
      </c>
      <c r="AD103" s="7">
        <f>'SA data'!AE106</f>
        <v>0.7</v>
      </c>
      <c r="AE103" s="11">
        <f>('SA data'!AF106/'SA data'!AF102-1)*100</f>
        <v>28.979055482138548</v>
      </c>
      <c r="AF103" s="11">
        <f>('SA data'!AG106/'SA data'!AG102-1)*100</f>
        <v>58.362884160756501</v>
      </c>
      <c r="AG103" s="11">
        <f>('SA data'!AI106/'SA data'!AI102-1)*100</f>
        <v>0.58239741029924019</v>
      </c>
      <c r="AH103" s="11">
        <f>('SA data'!AJ106/'SA data'!AJ102-1)*100</f>
        <v>-4.3609219441100961</v>
      </c>
      <c r="AI103" s="11">
        <f>('SA data'!AK106/'SA data'!AK102-1)*100</f>
        <v>1.67316787334435</v>
      </c>
      <c r="AJ103" s="11">
        <f>('SA data'!AL106/'SA data'!AL102-1)*100</f>
        <v>27.054645840766376</v>
      </c>
      <c r="AK103" s="11">
        <f>('SA data'!AM106/'SA data'!AM102-1)*100</f>
        <v>-3.8118844129642282</v>
      </c>
      <c r="AL103" s="11">
        <f>('SA data'!AN106/'SA data'!AN102-1)*100</f>
        <v>1.2590977107505008</v>
      </c>
      <c r="AM103" s="11">
        <f>('SA data'!AO106/'SA data'!AO102-1)*100</f>
        <v>22.557351756484746</v>
      </c>
      <c r="AN103" s="11">
        <f>('SA data'!AP106/'SA data'!AP102-1)*100</f>
        <v>-1.9657176753592021</v>
      </c>
      <c r="AO103" s="11">
        <f>('SA data'!AQ106/'SA data'!AQ102-1)*100</f>
        <v>7.5420075267861986</v>
      </c>
      <c r="AP103" s="7">
        <f>'SA data'!AR106</f>
        <v>1.5884641975308647</v>
      </c>
      <c r="AQ103" s="4">
        <v>104</v>
      </c>
      <c r="AR103" s="1">
        <v>42795</v>
      </c>
      <c r="AS103" s="7"/>
      <c r="AT103" s="7"/>
    </row>
    <row r="104" spans="1:46">
      <c r="A104" s="11">
        <f>('SA data'!A107/'SA data'!A103-1)*100</f>
        <v>5.8339226331630689</v>
      </c>
      <c r="B104" s="11">
        <f>('SA data'!B107/'SA data'!B103-1)*100</f>
        <v>6.7064982918817018</v>
      </c>
      <c r="C104" s="11">
        <f>('SA data'!C107/'SA data'!C103-1)*100</f>
        <v>3.6950580387839382</v>
      </c>
      <c r="D104" s="11">
        <f>('SA data'!D107/'SA data'!D103-1)*100</f>
        <v>4.0221184343901095</v>
      </c>
      <c r="E104" s="11">
        <f>('SA data'!E107/'SA data'!E103-1)*100</f>
        <v>9.3711527299496602</v>
      </c>
      <c r="F104" s="11">
        <f>('SA data'!F107/'SA data'!F103-1)*100</f>
        <v>9.650460311596575</v>
      </c>
      <c r="G104" s="11">
        <f>('SA data'!G107/'SA data'!G103-1)*100</f>
        <v>0.96073015491773273</v>
      </c>
      <c r="H104" s="11">
        <f>('SA data'!H107/'SA data'!H103-1)*100</f>
        <v>9.804405866276511</v>
      </c>
      <c r="I104" s="11">
        <f>('SA data'!I107/'SA data'!I103-1)*100</f>
        <v>-8.3143480484267904</v>
      </c>
      <c r="J104" s="11">
        <f>('SA data'!J107/'SA data'!J103-1)*100</f>
        <v>-9.5767157141240737</v>
      </c>
      <c r="K104" s="11">
        <f>('SA data'!K107/'SA data'!K103-1)*100</f>
        <v>-8.2811102110437957</v>
      </c>
      <c r="L104" s="11">
        <f>('SA data'!L107/'SA data'!L103-1)*100</f>
        <v>4.4531011924391573</v>
      </c>
      <c r="M104" s="11">
        <f>('SA data'!M107/'SA data'!M103-1)*100</f>
        <v>-1.2854397689737507</v>
      </c>
      <c r="N104" s="11">
        <f>('SA data'!N107/'SA data'!N103-1)*100</f>
        <v>0.84593180808718582</v>
      </c>
      <c r="O104" s="11">
        <f>('SA data'!O107/'SA data'!O103-1)*100</f>
        <v>11.321773814371427</v>
      </c>
      <c r="P104" s="11">
        <f>('SA data'!P107/'SA data'!P103-1)*100</f>
        <v>-5.8367858980538312</v>
      </c>
      <c r="Q104" s="11">
        <f>('SA data'!Q107/'SA data'!Q103-1)*100</f>
        <v>-8.8750916466956991</v>
      </c>
      <c r="R104" s="11">
        <f>('SA data'!S107/'SA data'!S103-1)*100</f>
        <v>3.8185389930949887</v>
      </c>
      <c r="S104" s="11">
        <f>('SA data'!T107/'SA data'!T103-1)*100</f>
        <v>2.4827891762281284</v>
      </c>
      <c r="T104" s="11">
        <f>('SA data'!U107/'SA data'!U103-1)*100</f>
        <v>8.6683956057641574</v>
      </c>
      <c r="U104" s="11">
        <f>('SA data'!V107/'SA data'!V103-1)*100</f>
        <v>14.329159619891252</v>
      </c>
      <c r="V104" s="11">
        <f>('SA data'!W107/'SA data'!W103-1)*100</f>
        <v>7.515588411745</v>
      </c>
      <c r="W104" s="11">
        <f>('SA data'!X107/'SA data'!X103-1)*100</f>
        <v>5.5593955441156417</v>
      </c>
      <c r="X104" s="7">
        <f>'SA data'!Y107</f>
        <v>3</v>
      </c>
      <c r="Y104" s="11">
        <f>('SA data'!Z107/'SA data'!Z103-1)*100</f>
        <v>-5.5553123003282856</v>
      </c>
      <c r="Z104" s="11">
        <f>('SA data'!AA107/'SA data'!AA103-1)*100</f>
        <v>5.3540495825199486</v>
      </c>
      <c r="AA104" s="11">
        <f>('SA data'!AB107/'SA data'!AB103-1)*100</f>
        <v>3.7371379245516589</v>
      </c>
      <c r="AB104" s="11">
        <f>('SA data'!AC107/'SA data'!AC103-1)*100</f>
        <v>2.0065789473684204</v>
      </c>
      <c r="AC104" s="11">
        <f>('SA data'!AD107/'SA data'!AD103-1)*100</f>
        <v>1.5865746677250492</v>
      </c>
      <c r="AD104" s="7">
        <f>'SA data'!AE107</f>
        <v>0.95</v>
      </c>
      <c r="AE104" s="11">
        <f>('SA data'!AF107/'SA data'!AF103-1)*100</f>
        <v>8.0969531834302444</v>
      </c>
      <c r="AF104" s="11">
        <f>('SA data'!AG107/'SA data'!AG103-1)*100</f>
        <v>8.7338161070879892</v>
      </c>
      <c r="AG104" s="11">
        <f>('SA data'!AI107/'SA data'!AI103-1)*100</f>
        <v>1.5577916424352134</v>
      </c>
      <c r="AH104" s="11">
        <f>('SA data'!AJ107/'SA data'!AJ103-1)*100</f>
        <v>-3.0048582310369776</v>
      </c>
      <c r="AI104" s="11">
        <f>('SA data'!AK107/'SA data'!AK103-1)*100</f>
        <v>2.5532029803293499</v>
      </c>
      <c r="AJ104" s="11">
        <f>('SA data'!AL107/'SA data'!AL103-1)*100</f>
        <v>31.67708845698558</v>
      </c>
      <c r="AK104" s="11">
        <f>('SA data'!AM107/'SA data'!AM103-1)*100</f>
        <v>-6.6566135975126173</v>
      </c>
      <c r="AL104" s="11">
        <f>('SA data'!AN107/'SA data'!AN103-1)*100</f>
        <v>1.1060220620740413</v>
      </c>
      <c r="AM104" s="11">
        <f>('SA data'!AO107/'SA data'!AO103-1)*100</f>
        <v>20.977796462937892</v>
      </c>
      <c r="AN104" s="11">
        <f>('SA data'!AP107/'SA data'!AP103-1)*100</f>
        <v>-1.0679124055269051</v>
      </c>
      <c r="AO104" s="11">
        <f>('SA data'!AQ107/'SA data'!AQ103-1)*100</f>
        <v>2.4951562758544155</v>
      </c>
      <c r="AP104" s="7">
        <f>'SA data'!AR107</f>
        <v>1.6108098765432102</v>
      </c>
      <c r="AQ104" s="4">
        <v>105</v>
      </c>
      <c r="AR104" s="1">
        <v>42887</v>
      </c>
      <c r="AS104" s="7"/>
      <c r="AT104" s="7"/>
    </row>
    <row r="105" spans="1:46">
      <c r="A105" s="11">
        <f>('SA data'!A108/'SA data'!A104-1)*100</f>
        <v>6.1312528724521531</v>
      </c>
      <c r="B105" s="11">
        <f>('SA data'!B108/'SA data'!B104-1)*100</f>
        <v>6.9087899220976023</v>
      </c>
      <c r="C105" s="11">
        <f>('SA data'!C108/'SA data'!C104-1)*100</f>
        <v>4.4296748595525459</v>
      </c>
      <c r="D105" s="11">
        <f>('SA data'!D108/'SA data'!D104-1)*100</f>
        <v>6.6490861073784435</v>
      </c>
      <c r="E105" s="11">
        <f>('SA data'!E108/'SA data'!E104-1)*100</f>
        <v>10.628452278127254</v>
      </c>
      <c r="F105" s="11">
        <f>('SA data'!F108/'SA data'!F104-1)*100</f>
        <v>12.21166239760063</v>
      </c>
      <c r="G105" s="11">
        <f>('SA data'!G108/'SA data'!G104-1)*100</f>
        <v>3.2578418311735469</v>
      </c>
      <c r="H105" s="11">
        <f>('SA data'!H108/'SA data'!H104-1)*100</f>
        <v>7.9047530184036541</v>
      </c>
      <c r="I105" s="11">
        <f>('SA data'!I108/'SA data'!I104-1)*100</f>
        <v>-7.842374235196603</v>
      </c>
      <c r="J105" s="11">
        <f>('SA data'!J108/'SA data'!J104-1)*100</f>
        <v>-1.8900111686284693</v>
      </c>
      <c r="K105" s="11">
        <f>('SA data'!K108/'SA data'!K104-1)*100</f>
        <v>-9.0902245615474655</v>
      </c>
      <c r="L105" s="11">
        <f>('SA data'!L108/'SA data'!L104-1)*100</f>
        <v>-3.4633605390458344</v>
      </c>
      <c r="M105" s="11">
        <f>('SA data'!M108/'SA data'!M104-1)*100</f>
        <v>-0.58001158594200852</v>
      </c>
      <c r="N105" s="11">
        <f>('SA data'!N108/'SA data'!N104-1)*100</f>
        <v>-0.87574120624069884</v>
      </c>
      <c r="O105" s="11">
        <f>('SA data'!O108/'SA data'!O104-1)*100</f>
        <v>-5.9313872647936865</v>
      </c>
      <c r="P105" s="11">
        <f>('SA data'!P108/'SA data'!P104-1)*100</f>
        <v>2.909587142850989</v>
      </c>
      <c r="Q105" s="11">
        <f>('SA data'!Q108/'SA data'!Q104-1)*100</f>
        <v>0.52986059509458894</v>
      </c>
      <c r="R105" s="11">
        <f>('SA data'!S108/'SA data'!S104-1)*100</f>
        <v>3.6731145196037041</v>
      </c>
      <c r="S105" s="11">
        <f>('SA data'!T108/'SA data'!T104-1)*100</f>
        <v>2.374773601879876</v>
      </c>
      <c r="T105" s="11">
        <f>('SA data'!U108/'SA data'!U104-1)*100</f>
        <v>8.4179950838208395</v>
      </c>
      <c r="U105" s="11">
        <f>('SA data'!V108/'SA data'!V104-1)*100</f>
        <v>12.582669852373929</v>
      </c>
      <c r="V105" s="11">
        <f>('SA data'!W108/'SA data'!W104-1)*100</f>
        <v>5.9745802715373442</v>
      </c>
      <c r="W105" s="11">
        <f>('SA data'!X108/'SA data'!X104-1)*100</f>
        <v>4.6605935575863011</v>
      </c>
      <c r="X105" s="7">
        <f>'SA data'!Y108</f>
        <v>3</v>
      </c>
      <c r="Y105" s="11">
        <f>('SA data'!Z108/'SA data'!Z104-1)*100</f>
        <v>-4.8218095798105427</v>
      </c>
      <c r="Z105" s="11">
        <f>('SA data'!AA108/'SA data'!AA104-1)*100</f>
        <v>5.4025318889351803</v>
      </c>
      <c r="AA105" s="11">
        <f>('SA data'!AB108/'SA data'!AB104-1)*100</f>
        <v>3.8581358584487635</v>
      </c>
      <c r="AB105" s="11">
        <f>('SA data'!AC108/'SA data'!AC104-1)*100</f>
        <v>2.3702158552920904</v>
      </c>
      <c r="AC105" s="11">
        <f>('SA data'!AD108/'SA data'!AD104-1)*100</f>
        <v>1.4530494786653136</v>
      </c>
      <c r="AD105" s="7">
        <f>'SA data'!AE108</f>
        <v>1.1499999999999999</v>
      </c>
      <c r="AE105" s="11">
        <f>('SA data'!AF108/'SA data'!AF104-1)*100</f>
        <v>7.8321087197782413</v>
      </c>
      <c r="AF105" s="11">
        <f>('SA data'!AG108/'SA data'!AG104-1)*100</f>
        <v>13.755458515283859</v>
      </c>
      <c r="AG105" s="11">
        <f>('SA data'!AI108/'SA data'!AI104-1)*100</f>
        <v>1.8369120777891546</v>
      </c>
      <c r="AH105" s="11">
        <f>('SA data'!AJ108/'SA data'!AJ104-1)*100</f>
        <v>-2.394132388063086</v>
      </c>
      <c r="AI105" s="11">
        <f>('SA data'!AK108/'SA data'!AK104-1)*100</f>
        <v>2.7487342885620825</v>
      </c>
      <c r="AJ105" s="11">
        <f>('SA data'!AL108/'SA data'!AL104-1)*100</f>
        <v>31.612628043305978</v>
      </c>
      <c r="AK105" s="11">
        <f>('SA data'!AM108/'SA data'!AM104-1)*100</f>
        <v>-2.1678693736187138</v>
      </c>
      <c r="AL105" s="11">
        <f>('SA data'!AN108/'SA data'!AN104-1)*100</f>
        <v>1.521359221152685</v>
      </c>
      <c r="AM105" s="11">
        <f>('SA data'!AO108/'SA data'!AO104-1)*100</f>
        <v>1.6781059100782647</v>
      </c>
      <c r="AN105" s="11">
        <f>('SA data'!AP108/'SA data'!AP104-1)*100</f>
        <v>1.3262096456026162</v>
      </c>
      <c r="AO105" s="11">
        <f>('SA data'!AQ108/'SA data'!AQ104-1)*100</f>
        <v>7.1385952019724641</v>
      </c>
      <c r="AP105" s="7">
        <f>'SA data'!AR108</f>
        <v>1.613874074074074</v>
      </c>
      <c r="AQ105" s="4">
        <v>106</v>
      </c>
      <c r="AR105" s="1">
        <v>42979</v>
      </c>
      <c r="AS105" s="7"/>
      <c r="AT105" s="7"/>
    </row>
    <row r="106" spans="1:46">
      <c r="A106" s="11">
        <f>('SA data'!A109/'SA data'!A105-1)*100</f>
        <v>5.7236196501043723</v>
      </c>
      <c r="B106" s="11">
        <f>('SA data'!B109/'SA data'!B105-1)*100</f>
        <v>7.0398390826174717</v>
      </c>
      <c r="C106" s="11">
        <f>('SA data'!C109/'SA data'!C105-1)*100</f>
        <v>7.9067534633903369</v>
      </c>
      <c r="D106" s="11">
        <f>('SA data'!D109/'SA data'!D105-1)*100</f>
        <v>4.4287751015754662</v>
      </c>
      <c r="E106" s="11">
        <f>('SA data'!E109/'SA data'!E105-1)*100</f>
        <v>5.1085445054043221</v>
      </c>
      <c r="F106" s="11">
        <f>('SA data'!F109/'SA data'!F105-1)*100</f>
        <v>6.2412073308018678</v>
      </c>
      <c r="G106" s="11">
        <f>('SA data'!G109/'SA data'!G105-1)*100</f>
        <v>1.1926058437686349</v>
      </c>
      <c r="H106" s="11">
        <f>('SA data'!H109/'SA data'!H105-1)*100</f>
        <v>6.0747309961280083</v>
      </c>
      <c r="I106" s="11">
        <f>('SA data'!I109/'SA data'!I105-1)*100</f>
        <v>0.94326085869191889</v>
      </c>
      <c r="J106" s="11">
        <f>('SA data'!J109/'SA data'!J105-1)*100</f>
        <v>2.1257109933235263</v>
      </c>
      <c r="K106" s="11">
        <f>('SA data'!K109/'SA data'!K105-1)*100</f>
        <v>-5.0754475334323201</v>
      </c>
      <c r="L106" s="11">
        <f>('SA data'!L109/'SA data'!L105-1)*100</f>
        <v>1.2923386973780593</v>
      </c>
      <c r="M106" s="11">
        <f>('SA data'!M109/'SA data'!M105-1)*100</f>
        <v>2.7821803563132796E-2</v>
      </c>
      <c r="N106" s="11">
        <f>('SA data'!N109/'SA data'!N105-1)*100</f>
        <v>1.128552817089612</v>
      </c>
      <c r="O106" s="11">
        <f>('SA data'!O109/'SA data'!O105-1)*100</f>
        <v>2.2953955054098252</v>
      </c>
      <c r="P106" s="11">
        <f>('SA data'!P109/'SA data'!P105-1)*100</f>
        <v>0.32457363821924989</v>
      </c>
      <c r="Q106" s="11">
        <f>('SA data'!Q109/'SA data'!Q105-1)*100</f>
        <v>-4.2972084895248948</v>
      </c>
      <c r="R106" s="11">
        <f>('SA data'!S109/'SA data'!S105-1)*100</f>
        <v>3.6166044095868877</v>
      </c>
      <c r="S106" s="11">
        <f>('SA data'!T109/'SA data'!T105-1)*100</f>
        <v>2.2086817379772361</v>
      </c>
      <c r="T106" s="11">
        <f>('SA data'!U109/'SA data'!U105-1)*100</f>
        <v>8.7400572785110597</v>
      </c>
      <c r="U106" s="11">
        <f>('SA data'!V109/'SA data'!V105-1)*100</f>
        <v>12.277208713614773</v>
      </c>
      <c r="V106" s="11">
        <f>('SA data'!W109/'SA data'!W105-1)*100</f>
        <v>3.6977744297875592</v>
      </c>
      <c r="W106" s="11">
        <f>('SA data'!X109/'SA data'!X105-1)*100</f>
        <v>3.8719837117033418</v>
      </c>
      <c r="X106" s="7">
        <f>'SA data'!Y109</f>
        <v>3</v>
      </c>
      <c r="Y106" s="11">
        <f>('SA data'!Z109/'SA data'!Z105-1)*100</f>
        <v>1.3258583184284189</v>
      </c>
      <c r="Z106" s="11">
        <f>('SA data'!AA109/'SA data'!AA105-1)*100</f>
        <v>5.5146839547474791</v>
      </c>
      <c r="AA106" s="11">
        <f>('SA data'!AB109/'SA data'!AB105-1)*100</f>
        <v>3.9987357601923401</v>
      </c>
      <c r="AB106" s="11">
        <f>('SA data'!AC109/'SA data'!AC105-1)*100</f>
        <v>3.0448913264269795</v>
      </c>
      <c r="AC106" s="11">
        <f>('SA data'!AD109/'SA data'!AD105-1)*100</f>
        <v>1.554090215997328</v>
      </c>
      <c r="AD106" s="7">
        <f>'SA data'!AE109</f>
        <v>1.2</v>
      </c>
      <c r="AE106" s="11">
        <f>('SA data'!AF109/'SA data'!AF105-1)*100</f>
        <v>10.584330761840711</v>
      </c>
      <c r="AF106" s="11">
        <f>('SA data'!AG109/'SA data'!AG105-1)*100</f>
        <v>25.178389398572886</v>
      </c>
      <c r="AG106" s="11">
        <f>('SA data'!AI109/'SA data'!AI105-1)*100</f>
        <v>2.0648054306047436</v>
      </c>
      <c r="AH106" s="11">
        <f>('SA data'!AJ109/'SA data'!AJ105-1)*100</f>
        <v>-1.1439066968260136</v>
      </c>
      <c r="AI106" s="11">
        <f>('SA data'!AK109/'SA data'!AK105-1)*100</f>
        <v>2.7427481684096255</v>
      </c>
      <c r="AJ106" s="11">
        <f>('SA data'!AL109/'SA data'!AL105-1)*100</f>
        <v>11.856169806757322</v>
      </c>
      <c r="AK106" s="11">
        <f>('SA data'!AM109/'SA data'!AM105-1)*100</f>
        <v>0.41785894538493018</v>
      </c>
      <c r="AL106" s="11">
        <f>('SA data'!AN109/'SA data'!AN105-1)*100</f>
        <v>4.5675197321816574</v>
      </c>
      <c r="AM106" s="11">
        <f>('SA data'!AO109/'SA data'!AO105-1)*100</f>
        <v>-3.1311031640880449</v>
      </c>
      <c r="AN106" s="11">
        <f>('SA data'!AP109/'SA data'!AP105-1)*100</f>
        <v>1.9063481559676632</v>
      </c>
      <c r="AO106" s="11">
        <f>('SA data'!AQ109/'SA data'!AQ105-1)*100</f>
        <v>2.6021173525754282</v>
      </c>
      <c r="AP106" s="7">
        <f>'SA data'!AR109</f>
        <v>1.619164197530865</v>
      </c>
      <c r="AQ106" s="4">
        <v>107</v>
      </c>
      <c r="AR106" s="1">
        <v>43070</v>
      </c>
      <c r="AS106" s="7"/>
      <c r="AT106" s="7"/>
    </row>
    <row r="107" spans="1:46">
      <c r="A107" s="11">
        <f>('SA data'!A110/'SA data'!A106-1)*100</f>
        <v>5.2103171376541857</v>
      </c>
      <c r="B107" s="11">
        <f>('SA data'!B110/'SA data'!B106-1)*100</f>
        <v>6.9794732473666077</v>
      </c>
      <c r="C107" s="11">
        <f>('SA data'!C110/'SA data'!C106-1)*100</f>
        <v>3.1969371949047698E-2</v>
      </c>
      <c r="D107" s="11">
        <f>('SA data'!D110/'SA data'!D106-1)*100</f>
        <v>7.6839679934415095E-2</v>
      </c>
      <c r="E107" s="11">
        <f>('SA data'!E110/'SA data'!E106-1)*100</f>
        <v>2.3063263197415695</v>
      </c>
      <c r="F107" s="11">
        <f>('SA data'!F110/'SA data'!F106-1)*100</f>
        <v>-2.0263203937983865</v>
      </c>
      <c r="G107" s="11">
        <f>('SA data'!G110/'SA data'!G106-1)*100</f>
        <v>1.1703511053315907</v>
      </c>
      <c r="H107" s="11">
        <f>('SA data'!H110/'SA data'!H106-1)*100</f>
        <v>8.5628123102846398</v>
      </c>
      <c r="I107" s="11">
        <f>('SA data'!I110/'SA data'!I106-1)*100</f>
        <v>0.35385278422028765</v>
      </c>
      <c r="J107" s="11">
        <f>('SA data'!J110/'SA data'!J106-1)*100</f>
        <v>6.383579551218066</v>
      </c>
      <c r="K107" s="11">
        <f>('SA data'!K110/'SA data'!K106-1)*100</f>
        <v>-0.38865701750550041</v>
      </c>
      <c r="L107" s="11">
        <f>('SA data'!L110/'SA data'!L106-1)*100</f>
        <v>-2.905339859801459</v>
      </c>
      <c r="M107" s="11">
        <f>('SA data'!M110/'SA data'!M106-1)*100</f>
        <v>5.775970360864946</v>
      </c>
      <c r="N107" s="11">
        <f>('SA data'!N110/'SA data'!N106-1)*100</f>
        <v>6.5127590527533252</v>
      </c>
      <c r="O107" s="11">
        <f>('SA data'!O110/'SA data'!O106-1)*100</f>
        <v>15.348046113962122</v>
      </c>
      <c r="P107" s="11">
        <f>('SA data'!P110/'SA data'!P106-1)*100</f>
        <v>0.83389286442099309</v>
      </c>
      <c r="Q107" s="11">
        <f>('SA data'!Q110/'SA data'!Q106-1)*100</f>
        <v>2.9266036589153721</v>
      </c>
      <c r="R107" s="11">
        <f>('SA data'!S110/'SA data'!S106-1)*100</f>
        <v>1.829885480468052</v>
      </c>
      <c r="S107" s="11">
        <f>('SA data'!T110/'SA data'!T106-1)*100</f>
        <v>1.9088709012432981</v>
      </c>
      <c r="T107" s="11">
        <f>('SA data'!U110/'SA data'!U106-1)*100</f>
        <v>1.5639245424936998</v>
      </c>
      <c r="U107" s="11">
        <f>('SA data'!V110/'SA data'!V106-1)*100</f>
        <v>0.58801032603497116</v>
      </c>
      <c r="V107" s="11">
        <f>('SA data'!W110/'SA data'!W106-1)*100</f>
        <v>8.4257643150720263E-2</v>
      </c>
      <c r="W107" s="11">
        <f>('SA data'!X110/'SA data'!X106-1)*100</f>
        <v>0.60893016606977657</v>
      </c>
      <c r="X107" s="7">
        <f>'SA data'!Y110</f>
        <v>3.25</v>
      </c>
      <c r="Y107" s="11">
        <f>('SA data'!Z110/'SA data'!Z106-1)*100</f>
        <v>6.6742379404113317</v>
      </c>
      <c r="Z107" s="11">
        <f>('SA data'!AA110/'SA data'!AA106-1)*100</f>
        <v>4.4920681286694464</v>
      </c>
      <c r="AA107" s="11">
        <f>('SA data'!AB110/'SA data'!AB106-1)*100</f>
        <v>4.0652190064834892</v>
      </c>
      <c r="AB107" s="11">
        <f>('SA data'!AC110/'SA data'!AC106-1)*100</f>
        <v>3.239699430127585</v>
      </c>
      <c r="AC107" s="11">
        <f>('SA data'!AD110/'SA data'!AD106-1)*100</f>
        <v>1.7288517208105425</v>
      </c>
      <c r="AD107" s="7">
        <f>'SA data'!AE110</f>
        <v>1.45</v>
      </c>
      <c r="AE107" s="11">
        <f>('SA data'!AF110/'SA data'!AF106-1)*100</f>
        <v>11.093128140636409</v>
      </c>
      <c r="AF107" s="11">
        <f>('SA data'!AG110/'SA data'!AG106-1)*100</f>
        <v>24.762082478074255</v>
      </c>
      <c r="AG107" s="11">
        <f>('SA data'!AI110/'SA data'!AI106-1)*100</f>
        <v>4.0650782639799266</v>
      </c>
      <c r="AH107" s="11">
        <f>('SA data'!AJ110/'SA data'!AJ106-1)*100</f>
        <v>0.97687387036455853</v>
      </c>
      <c r="AI107" s="11">
        <f>('SA data'!AK110/'SA data'!AK106-1)*100</f>
        <v>4.7060660620466876</v>
      </c>
      <c r="AJ107" s="11">
        <f>('SA data'!AL110/'SA data'!AL106-1)*100</f>
        <v>-8.9715029540532338</v>
      </c>
      <c r="AK107" s="11">
        <f>('SA data'!AM110/'SA data'!AM106-1)*100</f>
        <v>3.5688906412993049</v>
      </c>
      <c r="AL107" s="11">
        <f>('SA data'!AN110/'SA data'!AN106-1)*100</f>
        <v>7.3673885608514622</v>
      </c>
      <c r="AM107" s="11">
        <f>('SA data'!AO110/'SA data'!AO106-1)*100</f>
        <v>-31.793650170727805</v>
      </c>
      <c r="AN107" s="11">
        <f>('SA data'!AP110/'SA data'!AP106-1)*100</f>
        <v>5.0685270290982576</v>
      </c>
      <c r="AO107" s="11">
        <f>('SA data'!AQ110/'SA data'!AQ106-1)*100</f>
        <v>0.40151010935089992</v>
      </c>
      <c r="AP107" s="7">
        <f>'SA data'!AR110</f>
        <v>1.5083901234567909</v>
      </c>
      <c r="AQ107" s="4">
        <v>108</v>
      </c>
      <c r="AR107" s="1">
        <v>43160</v>
      </c>
      <c r="AS107" s="7"/>
      <c r="AT107" s="7"/>
    </row>
    <row r="108" spans="1:46">
      <c r="A108" s="11">
        <f>('SA data'!A111/'SA data'!A107-1)*100</f>
        <v>4.9291956629163192</v>
      </c>
      <c r="B108" s="11">
        <f>('SA data'!B111/'SA data'!B107-1)*100</f>
        <v>7.8874654891516238</v>
      </c>
      <c r="C108" s="11">
        <f>('SA data'!C111/'SA data'!C107-1)*100</f>
        <v>3.8382606262930663</v>
      </c>
      <c r="D108" s="11">
        <f>('SA data'!D111/'SA data'!D107-1)*100</f>
        <v>1.8253017782129177</v>
      </c>
      <c r="E108" s="11">
        <f>('SA data'!E111/'SA data'!E107-1)*100</f>
        <v>2.0256083978163142</v>
      </c>
      <c r="F108" s="11">
        <f>('SA data'!F111/'SA data'!F107-1)*100</f>
        <v>3.6725637934680977</v>
      </c>
      <c r="G108" s="11">
        <f>('SA data'!G111/'SA data'!G107-1)*100</f>
        <v>0.93969311288211177</v>
      </c>
      <c r="H108" s="11">
        <f>('SA data'!H111/'SA data'!H107-1)*100</f>
        <v>5.9732416468191385</v>
      </c>
      <c r="I108" s="11">
        <f>('SA data'!I111/'SA data'!I107-1)*100</f>
        <v>4.9557519658759208</v>
      </c>
      <c r="J108" s="11">
        <f>('SA data'!J111/'SA data'!J107-1)*100</f>
        <v>2.9602436564085011</v>
      </c>
      <c r="K108" s="11">
        <f>('SA data'!K111/'SA data'!K107-1)*100</f>
        <v>2.1234519390677775</v>
      </c>
      <c r="L108" s="11">
        <f>('SA data'!L111/'SA data'!L107-1)*100</f>
        <v>4.0920906158827375</v>
      </c>
      <c r="M108" s="11">
        <f>('SA data'!M111/'SA data'!M107-1)*100</f>
        <v>6.0451762095979911</v>
      </c>
      <c r="N108" s="11">
        <f>('SA data'!N111/'SA data'!N107-1)*100</f>
        <v>7.4003601700790345</v>
      </c>
      <c r="O108" s="11">
        <f>('SA data'!O111/'SA data'!O107-1)*100</f>
        <v>2.0820916864021655</v>
      </c>
      <c r="P108" s="11">
        <f>('SA data'!P111/'SA data'!P107-1)*100</f>
        <v>11.411181149764516</v>
      </c>
      <c r="Q108" s="11">
        <f>('SA data'!Q111/'SA data'!Q107-1)*100</f>
        <v>0.70467254188799622</v>
      </c>
      <c r="R108" s="11">
        <f>('SA data'!S111/'SA data'!S107-1)*100</f>
        <v>1.2286806859626909</v>
      </c>
      <c r="S108" s="11">
        <f>('SA data'!T111/'SA data'!T107-1)*100</f>
        <v>1.6429350739728843</v>
      </c>
      <c r="T108" s="11">
        <f>('SA data'!U111/'SA data'!U107-1)*100</f>
        <v>-0.18978415123831471</v>
      </c>
      <c r="U108" s="11">
        <f>('SA data'!V111/'SA data'!V107-1)*100</f>
        <v>2.9137451824531979</v>
      </c>
      <c r="V108" s="11">
        <f>('SA data'!W111/'SA data'!W107-1)*100</f>
        <v>0.68801570609502427</v>
      </c>
      <c r="W108" s="11">
        <f>('SA data'!X111/'SA data'!X107-1)*100</f>
        <v>1.0100156883533051</v>
      </c>
      <c r="X108" s="7">
        <f>'SA data'!Y111</f>
        <v>3.25</v>
      </c>
      <c r="Y108" s="11">
        <f>('SA data'!Z111/'SA data'!Z107-1)*100</f>
        <v>6.2782690030315225</v>
      </c>
      <c r="Z108" s="11">
        <f>('SA data'!AA111/'SA data'!AA107-1)*100</f>
        <v>4.4141846867497891</v>
      </c>
      <c r="AA108" s="11">
        <f>('SA data'!AB111/'SA data'!AB107-1)*100</f>
        <v>3.926310505565489</v>
      </c>
      <c r="AB108" s="11">
        <f>('SA data'!AC111/'SA data'!AC107-1)*100</f>
        <v>4.4219606578523196</v>
      </c>
      <c r="AC108" s="11">
        <f>('SA data'!AD111/'SA data'!AD107-1)*100</f>
        <v>1.9334608950020593</v>
      </c>
      <c r="AD108" s="7">
        <f>'SA data'!AE111</f>
        <v>1.74</v>
      </c>
      <c r="AE108" s="11">
        <f>('SA data'!AF111/'SA data'!AF107-1)*100</f>
        <v>20.54136181305757</v>
      </c>
      <c r="AF108" s="11">
        <f>('SA data'!AG111/'SA data'!AG107-1)*100</f>
        <v>50.413723511604445</v>
      </c>
      <c r="AG108" s="11">
        <f>('SA data'!AI111/'SA data'!AI107-1)*100</f>
        <v>5.0072300594948604</v>
      </c>
      <c r="AH108" s="11">
        <f>('SA data'!AJ111/'SA data'!AJ107-1)*100</f>
        <v>7.4548593883627001</v>
      </c>
      <c r="AI108" s="11">
        <f>('SA data'!AK111/'SA data'!AK107-1)*100</f>
        <v>4.5021830061789503</v>
      </c>
      <c r="AJ108" s="11">
        <f>('SA data'!AL111/'SA data'!AL107-1)*100</f>
        <v>5.805065664757536</v>
      </c>
      <c r="AK108" s="11">
        <f>('SA data'!AM111/'SA data'!AM107-1)*100</f>
        <v>5.2081420698390835</v>
      </c>
      <c r="AL108" s="11">
        <f>('SA data'!AN111/'SA data'!AN107-1)*100</f>
        <v>7.9316076748568776</v>
      </c>
      <c r="AM108" s="11">
        <f>('SA data'!AO111/'SA data'!AO107-1)*100</f>
        <v>-2.90447283141132</v>
      </c>
      <c r="AN108" s="11">
        <f>('SA data'!AP111/'SA data'!AP107-1)*100</f>
        <v>6.222346690341829</v>
      </c>
      <c r="AO108" s="11">
        <f>('SA data'!AQ111/'SA data'!AQ107-1)*100</f>
        <v>0.5468574726359865</v>
      </c>
      <c r="AP108" s="7">
        <f>'SA data'!AR111</f>
        <v>1.7202024691358027</v>
      </c>
      <c r="AQ108" s="4">
        <v>109</v>
      </c>
      <c r="AR108" s="1">
        <v>43252</v>
      </c>
      <c r="AS108" s="7"/>
      <c r="AT108" s="7"/>
    </row>
    <row r="109" spans="1:46">
      <c r="A109" s="11">
        <f>('SA data'!A112/'SA data'!A108-1)*100</f>
        <v>4.5259047683078313</v>
      </c>
      <c r="B109" s="11">
        <f>('SA data'!B112/'SA data'!B108-1)*100</f>
        <v>8.6690389066970361</v>
      </c>
      <c r="C109" s="11">
        <f>('SA data'!C112/'SA data'!C108-1)*100</f>
        <v>5.0305072239168469</v>
      </c>
      <c r="D109" s="11">
        <f>('SA data'!D112/'SA data'!D108-1)*100</f>
        <v>2.933579412513998</v>
      </c>
      <c r="E109" s="11">
        <f>('SA data'!E112/'SA data'!E108-1)*100</f>
        <v>0.49061074952700956</v>
      </c>
      <c r="F109" s="11">
        <f>('SA data'!F112/'SA data'!F108-1)*100</f>
        <v>2.3415708571516758</v>
      </c>
      <c r="G109" s="11">
        <f>('SA data'!G112/'SA data'!G108-1)*100</f>
        <v>1.290171240910154</v>
      </c>
      <c r="H109" s="11">
        <f>('SA data'!H112/'SA data'!H108-1)*100</f>
        <v>6.6581281173699214</v>
      </c>
      <c r="I109" s="11">
        <f>('SA data'!I112/'SA data'!I108-1)*100</f>
        <v>8.0747157118459043</v>
      </c>
      <c r="J109" s="11">
        <f>('SA data'!J112/'SA data'!J108-1)*100</f>
        <v>-7.0448914943102796</v>
      </c>
      <c r="K109" s="11">
        <f>('SA data'!K112/'SA data'!K108-1)*100</f>
        <v>11.388269722300892</v>
      </c>
      <c r="L109" s="11">
        <f>('SA data'!L112/'SA data'!L108-1)*100</f>
        <v>11.742527777073096</v>
      </c>
      <c r="M109" s="11">
        <f>('SA data'!M112/'SA data'!M108-1)*100</f>
        <v>5.5588424979609918</v>
      </c>
      <c r="N109" s="11">
        <f>('SA data'!N112/'SA data'!N108-1)*100</f>
        <v>7.2272898111224837</v>
      </c>
      <c r="O109" s="11">
        <f>('SA data'!O112/'SA data'!O108-1)*100</f>
        <v>-0.17165561030416665</v>
      </c>
      <c r="P109" s="11">
        <f>('SA data'!P112/'SA data'!P108-1)*100</f>
        <v>12.291195663972253</v>
      </c>
      <c r="Q109" s="11">
        <f>('SA data'!Q112/'SA data'!Q108-1)*100</f>
        <v>-0.61528380791701087</v>
      </c>
      <c r="R109" s="11">
        <f>('SA data'!S112/'SA data'!S108-1)*100</f>
        <v>0.49709849683758911</v>
      </c>
      <c r="S109" s="11">
        <f>('SA data'!T112/'SA data'!T108-1)*100</f>
        <v>1.4796124086355222</v>
      </c>
      <c r="T109" s="11">
        <f>('SA data'!U112/'SA data'!U108-1)*100</f>
        <v>-2.8934255720215352</v>
      </c>
      <c r="U109" s="11">
        <f>('SA data'!V112/'SA data'!V108-1)*100</f>
        <v>3.7794594594594555</v>
      </c>
      <c r="V109" s="11">
        <f>('SA data'!W112/'SA data'!W108-1)*100</f>
        <v>2.4152113405069953</v>
      </c>
      <c r="W109" s="11">
        <f>('SA data'!X112/'SA data'!X108-1)*100</f>
        <v>2.8643296625495696</v>
      </c>
      <c r="X109" s="7">
        <f>'SA data'!Y112</f>
        <v>3.25</v>
      </c>
      <c r="Y109" s="11">
        <f>('SA data'!Z112/'SA data'!Z108-1)*100</f>
        <v>6.722262670179302</v>
      </c>
      <c r="Z109" s="11">
        <f>('SA data'!AA112/'SA data'!AA108-1)*100</f>
        <v>3.9133433832139852</v>
      </c>
      <c r="AA109" s="11">
        <f>('SA data'!AB112/'SA data'!AB108-1)*100</f>
        <v>3.6420564177166881</v>
      </c>
      <c r="AB109" s="11">
        <f>('SA data'!AC112/'SA data'!AC108-1)*100</f>
        <v>3.7187234680117864</v>
      </c>
      <c r="AC109" s="11">
        <f>('SA data'!AD112/'SA data'!AD108-1)*100</f>
        <v>1.9506007610638809</v>
      </c>
      <c r="AD109" s="7">
        <f>'SA data'!AE112</f>
        <v>1.93</v>
      </c>
      <c r="AE109" s="11">
        <f>('SA data'!AF112/'SA data'!AF108-1)*100</f>
        <v>16.716272465640159</v>
      </c>
      <c r="AF109" s="11">
        <f>('SA data'!AG112/'SA data'!AG108-1)*100</f>
        <v>44.088291746641062</v>
      </c>
      <c r="AG109" s="11">
        <f>('SA data'!AI112/'SA data'!AI108-1)*100</f>
        <v>5.4528489314124018</v>
      </c>
      <c r="AH109" s="11">
        <f>('SA data'!AJ112/'SA data'!AJ108-1)*100</f>
        <v>8.4512727842193982</v>
      </c>
      <c r="AI109" s="11">
        <f>('SA data'!AK112/'SA data'!AK108-1)*100</f>
        <v>4.8390091263579738</v>
      </c>
      <c r="AJ109" s="11">
        <f>('SA data'!AL112/'SA data'!AL108-1)*100</f>
        <v>9.7219770811488573</v>
      </c>
      <c r="AK109" s="11">
        <f>('SA data'!AM112/'SA data'!AM108-1)*100</f>
        <v>5.9830674606893286</v>
      </c>
      <c r="AL109" s="11">
        <f>('SA data'!AN112/'SA data'!AN108-1)*100</f>
        <v>7.525673799670729</v>
      </c>
      <c r="AM109" s="11">
        <f>('SA data'!AO112/'SA data'!AO108-1)*100</f>
        <v>18.521053271706833</v>
      </c>
      <c r="AN109" s="11">
        <f>('SA data'!AP112/'SA data'!AP108-1)*100</f>
        <v>5.7736710093175159</v>
      </c>
      <c r="AO109" s="11">
        <f>('SA data'!AQ112/'SA data'!AQ108-1)*100</f>
        <v>2.4840891551077604</v>
      </c>
      <c r="AP109" s="7">
        <f>'SA data'!AR112</f>
        <v>1.7424086894586903</v>
      </c>
      <c r="AQ109" s="4">
        <v>110</v>
      </c>
      <c r="AR109" s="1">
        <v>43344</v>
      </c>
      <c r="AS109" s="7"/>
      <c r="AT109" s="7"/>
    </row>
    <row r="110" spans="1:46">
      <c r="A110" s="11">
        <f>('SA data'!A113/'SA data'!A109-1)*100</f>
        <v>4.73095581474543</v>
      </c>
      <c r="B110" s="11">
        <f>('SA data'!B113/'SA data'!B109-1)*100</f>
        <v>8.1574005882619982</v>
      </c>
      <c r="C110" s="11">
        <f>('SA data'!C113/'SA data'!C109-1)*100</f>
        <v>4.6670630403867763</v>
      </c>
      <c r="D110" s="11">
        <f>('SA data'!D113/'SA data'!D109-1)*100</f>
        <v>0.53032605733416283</v>
      </c>
      <c r="E110" s="11">
        <f>('SA data'!E113/'SA data'!E109-1)*100</f>
        <v>2.9316144944717237</v>
      </c>
      <c r="F110" s="11">
        <f>('SA data'!F113/'SA data'!F109-1)*100</f>
        <v>1.9730401647214402</v>
      </c>
      <c r="G110" s="11">
        <f>('SA data'!G113/'SA data'!G109-1)*100</f>
        <v>1.7324690630524442</v>
      </c>
      <c r="H110" s="11">
        <f>('SA data'!H113/'SA data'!H109-1)*100</f>
        <v>6.4642594628608885</v>
      </c>
      <c r="I110" s="11">
        <f>('SA data'!I113/'SA data'!I109-1)*100</f>
        <v>1.4811874909124834</v>
      </c>
      <c r="J110" s="11">
        <f>('SA data'!J113/'SA data'!J109-1)*100</f>
        <v>27.815025978945918</v>
      </c>
      <c r="K110" s="11">
        <f>('SA data'!K113/'SA data'!K109-1)*100</f>
        <v>16.013460801906486</v>
      </c>
      <c r="L110" s="11">
        <f>('SA data'!L113/'SA data'!L109-1)*100</f>
        <v>9.0033831132076969</v>
      </c>
      <c r="M110" s="11">
        <f>('SA data'!M113/'SA data'!M109-1)*100</f>
        <v>5.0107980706070032</v>
      </c>
      <c r="N110" s="11">
        <f>('SA data'!N113/'SA data'!N109-1)*100</f>
        <v>-2.6069091086554974</v>
      </c>
      <c r="O110" s="11">
        <f>('SA data'!O113/'SA data'!O109-1)*100</f>
        <v>-20.955524147134419</v>
      </c>
      <c r="P110" s="11">
        <f>('SA data'!P113/'SA data'!P109-1)*100</f>
        <v>10.284029634974722</v>
      </c>
      <c r="Q110" s="11">
        <f>('SA data'!Q113/'SA data'!Q109-1)*100</f>
        <v>36.639503163798004</v>
      </c>
      <c r="R110" s="11">
        <f>('SA data'!S113/'SA data'!S109-1)*100</f>
        <v>0.28384522578992488</v>
      </c>
      <c r="S110" s="11">
        <f>('SA data'!T113/'SA data'!T109-1)*100</f>
        <v>1.5656919520670831</v>
      </c>
      <c r="T110" s="11">
        <f>('SA data'!U113/'SA data'!U109-1)*100</f>
        <v>-4.1006365687346946</v>
      </c>
      <c r="U110" s="11">
        <f>('SA data'!V113/'SA data'!V109-1)*100</f>
        <v>-0.76031058418200015</v>
      </c>
      <c r="V110" s="11">
        <f>('SA data'!W113/'SA data'!W109-1)*100</f>
        <v>2.0911524774919643</v>
      </c>
      <c r="W110" s="11">
        <f>('SA data'!X113/'SA data'!X109-1)*100</f>
        <v>2.6099631813637503</v>
      </c>
      <c r="X110" s="7">
        <f>'SA data'!Y113</f>
        <v>3.25</v>
      </c>
      <c r="Y110" s="11">
        <f>('SA data'!Z113/'SA data'!Z109-1)*100</f>
        <v>3.3309189414347573</v>
      </c>
      <c r="Z110" s="11">
        <f>('SA data'!AA113/'SA data'!AA109-1)*100</f>
        <v>3.4634311668603646</v>
      </c>
      <c r="AA110" s="11">
        <f>('SA data'!AB113/'SA data'!AB109-1)*100</f>
        <v>3.3969665038261931</v>
      </c>
      <c r="AB110" s="11">
        <f>('SA data'!AC113/'SA data'!AC109-1)*100</f>
        <v>1.9988566697549892</v>
      </c>
      <c r="AC110" s="11">
        <f>('SA data'!AD113/'SA data'!AD109-1)*100</f>
        <v>1.9727945270861635</v>
      </c>
      <c r="AD110" s="7">
        <f>'SA data'!AE113</f>
        <v>2.2200000000000002</v>
      </c>
      <c r="AE110" s="11">
        <f>('SA data'!AF113/'SA data'!AF109-1)*100</f>
        <v>3.3913430941883593</v>
      </c>
      <c r="AF110" s="11">
        <f>('SA data'!AG113/'SA data'!AG109-1)*100</f>
        <v>11.98697068403909</v>
      </c>
      <c r="AG110" s="11">
        <f>('SA data'!AI113/'SA data'!AI109-1)*100</f>
        <v>6.3695447987825782</v>
      </c>
      <c r="AH110" s="11">
        <f>('SA data'!AJ113/'SA data'!AJ109-1)*100</f>
        <v>8.7284255383716314</v>
      </c>
      <c r="AI110" s="11">
        <f>('SA data'!AK113/'SA data'!AK109-1)*100</f>
        <v>5.8900095822458143</v>
      </c>
      <c r="AJ110" s="11">
        <f>('SA data'!AL113/'SA data'!AL109-1)*100</f>
        <v>23.283646517292755</v>
      </c>
      <c r="AK110" s="11">
        <f>('SA data'!AM113/'SA data'!AM109-1)*100</f>
        <v>5.7495287738314804</v>
      </c>
      <c r="AL110" s="11">
        <f>('SA data'!AN113/'SA data'!AN109-1)*100</f>
        <v>7.4547069174331959</v>
      </c>
      <c r="AM110" s="11">
        <f>('SA data'!AO113/'SA data'!AO109-1)*100</f>
        <v>12.934236661238586</v>
      </c>
      <c r="AN110" s="11">
        <f>('SA data'!AP113/'SA data'!AP109-1)*100</f>
        <v>9.0002068270247815</v>
      </c>
      <c r="AO110" s="11">
        <f>('SA data'!AQ113/'SA data'!AQ109-1)*100</f>
        <v>-1.9031383003715763</v>
      </c>
      <c r="AP110" s="7">
        <f>'SA data'!AR113</f>
        <v>1.7436051282051279</v>
      </c>
      <c r="AQ110" s="4">
        <v>111</v>
      </c>
      <c r="AR110" s="1">
        <v>43435</v>
      </c>
      <c r="AS110" s="7"/>
      <c r="AT110" s="7"/>
    </row>
    <row r="111" spans="1:46">
      <c r="A111" s="11">
        <f>('SA data'!A114/'SA data'!A110-1)*100</f>
        <v>4.6053314225469988</v>
      </c>
      <c r="B111" s="11">
        <f>('SA data'!B114/'SA data'!B110-1)*100</f>
        <v>7.7430297780802571</v>
      </c>
      <c r="C111" s="11">
        <f>('SA data'!C114/'SA data'!C110-1)*100</f>
        <v>4.5273238561474027</v>
      </c>
      <c r="D111" s="11">
        <f>('SA data'!D114/'SA data'!D110-1)*100</f>
        <v>-3.5657994818931948</v>
      </c>
      <c r="E111" s="11">
        <f>('SA data'!E114/'SA data'!E110-1)*100</f>
        <v>0.29422904434539543</v>
      </c>
      <c r="F111" s="11">
        <f>('SA data'!F114/'SA data'!F110-1)*100</f>
        <v>-1.6043967242635571</v>
      </c>
      <c r="G111" s="11">
        <f>('SA data'!G114/'SA data'!G110-1)*100</f>
        <v>2.0098153774246397</v>
      </c>
      <c r="H111" s="11">
        <f>('SA data'!H114/'SA data'!H110-1)*100</f>
        <v>5.2121684028653359</v>
      </c>
      <c r="I111" s="11">
        <f>('SA data'!I114/'SA data'!I110-1)*100</f>
        <v>7.5113687693116882</v>
      </c>
      <c r="J111" s="11">
        <f>('SA data'!J114/'SA data'!J110-1)*100</f>
        <v>25.091444750893356</v>
      </c>
      <c r="K111" s="11">
        <f>('SA data'!K114/'SA data'!K110-1)*100</f>
        <v>10.259125810956359</v>
      </c>
      <c r="L111" s="11">
        <f>('SA data'!L114/'SA data'!L110-1)*100</f>
        <v>14.336753852083062</v>
      </c>
      <c r="M111" s="11">
        <f>('SA data'!M114/'SA data'!M110-1)*100</f>
        <v>5.6518225932804089</v>
      </c>
      <c r="N111" s="11">
        <f>('SA data'!N114/'SA data'!N110-1)*100</f>
        <v>-5.5070357704961159</v>
      </c>
      <c r="O111" s="11">
        <f>('SA data'!O114/'SA data'!O110-1)*100</f>
        <v>-33.702237620132593</v>
      </c>
      <c r="P111" s="11">
        <f>('SA data'!P114/'SA data'!P110-1)*100</f>
        <v>15.223946837622471</v>
      </c>
      <c r="Q111" s="11">
        <f>('SA data'!Q114/'SA data'!Q110-1)*100</f>
        <v>50.309810373456166</v>
      </c>
      <c r="R111" s="11">
        <f>('SA data'!S114/'SA data'!S110-1)*100</f>
        <v>-0.2824010739416849</v>
      </c>
      <c r="S111" s="11">
        <f>('SA data'!T114/'SA data'!T110-1)*100</f>
        <v>1.601878843725757</v>
      </c>
      <c r="T111" s="11">
        <f>('SA data'!U114/'SA data'!U110-1)*100</f>
        <v>-6.6487268000792188</v>
      </c>
      <c r="U111" s="11">
        <f>('SA data'!V114/'SA data'!V110-1)*100</f>
        <v>-6.3314481250891124</v>
      </c>
      <c r="V111" s="11">
        <f>('SA data'!W114/'SA data'!W110-1)*100</f>
        <v>0.97007391722476743</v>
      </c>
      <c r="W111" s="11">
        <f>('SA data'!X114/'SA data'!X110-1)*100</f>
        <v>1.0306775413552627</v>
      </c>
      <c r="X111" s="7">
        <f>'SA data'!Y114</f>
        <v>3.25</v>
      </c>
      <c r="Y111" s="11">
        <f>('SA data'!Z114/'SA data'!Z110-1)*100</f>
        <v>0.93463301322762593</v>
      </c>
      <c r="Z111" s="11">
        <f>('SA data'!AA114/'SA data'!AA110-1)*100</f>
        <v>1.3545575930475673</v>
      </c>
      <c r="AA111" s="11">
        <f>('SA data'!AB114/'SA data'!AB110-1)*100</f>
        <v>3.216267395294059</v>
      </c>
      <c r="AB111" s="11">
        <f>('SA data'!AC114/'SA data'!AC110-1)*100</f>
        <v>0.27550631612884846</v>
      </c>
      <c r="AC111" s="11">
        <f>('SA data'!AD114/'SA data'!AD110-1)*100</f>
        <v>1.7350407082444175</v>
      </c>
      <c r="AD111" s="7">
        <f>'SA data'!AE114</f>
        <v>2.4</v>
      </c>
      <c r="AE111" s="11">
        <f>('SA data'!AF114/'SA data'!AF110-1)*100</f>
        <v>-6.7591683000670315</v>
      </c>
      <c r="AF111" s="11">
        <f>('SA data'!AG114/'SA data'!AG110-1)*100</f>
        <v>-5.623691295243793</v>
      </c>
      <c r="AG111" s="11">
        <f>('SA data'!AI114/'SA data'!AI110-1)*100</f>
        <v>6.1901490853802033</v>
      </c>
      <c r="AH111" s="11">
        <f>('SA data'!AJ114/'SA data'!AJ110-1)*100</f>
        <v>8.5319391441589065</v>
      </c>
      <c r="AI111" s="11">
        <f>('SA data'!AK114/'SA data'!AK110-1)*100</f>
        <v>5.7213985658745914</v>
      </c>
      <c r="AJ111" s="11">
        <f>('SA data'!AL114/'SA data'!AL110-1)*100</f>
        <v>31.002533342767546</v>
      </c>
      <c r="AK111" s="11">
        <f>('SA data'!AM114/'SA data'!AM110-1)*100</f>
        <v>3.2822932758099999</v>
      </c>
      <c r="AL111" s="11">
        <f>('SA data'!AN114/'SA data'!AN110-1)*100</f>
        <v>9.1414049419994647</v>
      </c>
      <c r="AM111" s="11">
        <f>('SA data'!AO114/'SA data'!AO110-1)*100</f>
        <v>12.821410155541923</v>
      </c>
      <c r="AN111" s="11">
        <f>('SA data'!AP114/'SA data'!AP110-1)*100</f>
        <v>7.1429131803858903</v>
      </c>
      <c r="AO111" s="11">
        <f>('SA data'!AQ114/'SA data'!AQ110-1)*100</f>
        <v>2.757162170427585</v>
      </c>
      <c r="AP111" s="7">
        <f>'SA data'!AR114</f>
        <v>1.728939743589744</v>
      </c>
      <c r="AQ111" s="4">
        <v>112</v>
      </c>
      <c r="AR111" s="1">
        <v>43525</v>
      </c>
      <c r="AS111" s="7"/>
      <c r="AT111" s="7"/>
    </row>
    <row r="112" spans="1:46">
      <c r="A112" s="11">
        <f>('SA data'!A115/'SA data'!A111-1)*100</f>
        <v>5.1343809657619088</v>
      </c>
      <c r="B112" s="11">
        <f>('SA data'!B115/'SA data'!B111-1)*100</f>
        <v>8.2228034561732102</v>
      </c>
      <c r="C112" s="11">
        <f>('SA data'!C115/'SA data'!C111-1)*100</f>
        <v>0.68896761414996011</v>
      </c>
      <c r="D112" s="11">
        <f>('SA data'!D115/'SA data'!D111-1)*100</f>
        <v>-0.47836813533009837</v>
      </c>
      <c r="E112" s="11">
        <f>('SA data'!E115/'SA data'!E111-1)*100</f>
        <v>0.55965751030753186</v>
      </c>
      <c r="F112" s="11">
        <f>('SA data'!F115/'SA data'!F111-1)*100</f>
        <v>-2.262745580415515</v>
      </c>
      <c r="G112" s="11">
        <f>('SA data'!G115/'SA data'!G111-1)*100</f>
        <v>2.4393118076832421</v>
      </c>
      <c r="H112" s="11">
        <f>('SA data'!H115/'SA data'!H111-1)*100</f>
        <v>2.6532986263158476</v>
      </c>
      <c r="I112" s="11">
        <f>('SA data'!I115/'SA data'!I111-1)*100</f>
        <v>5.1057125792235203</v>
      </c>
      <c r="J112" s="11">
        <f>('SA data'!J115/'SA data'!J111-1)*100</f>
        <v>36.96322721864238</v>
      </c>
      <c r="K112" s="11">
        <f>('SA data'!K115/'SA data'!K111-1)*100</f>
        <v>5.9769675792260335</v>
      </c>
      <c r="L112" s="11">
        <f>('SA data'!L115/'SA data'!L111-1)*100</f>
        <v>8.3531874006316897</v>
      </c>
      <c r="M112" s="11">
        <f>('SA data'!M115/'SA data'!M111-1)*100</f>
        <v>9.0832904794007732</v>
      </c>
      <c r="N112" s="11">
        <f>('SA data'!N115/'SA data'!N111-1)*100</f>
        <v>-6.8386029891024265</v>
      </c>
      <c r="O112" s="11">
        <f>('SA data'!O115/'SA data'!O111-1)*100</f>
        <v>-33.338538275909812</v>
      </c>
      <c r="P112" s="11">
        <f>('SA data'!P115/'SA data'!P111-1)*100</f>
        <v>11.473094913038295</v>
      </c>
      <c r="Q112" s="11">
        <f>('SA data'!Q115/'SA data'!Q111-1)*100</f>
        <v>76.000033498377491</v>
      </c>
      <c r="R112" s="11">
        <f>('SA data'!S115/'SA data'!S111-1)*100</f>
        <v>0.6427528423731621</v>
      </c>
      <c r="S112" s="11">
        <f>('SA data'!T115/'SA data'!T111-1)*100</f>
        <v>1.6056219801817928</v>
      </c>
      <c r="T112" s="11">
        <f>('SA data'!U115/'SA data'!U111-1)*100</f>
        <v>-2.714785078275217</v>
      </c>
      <c r="U112" s="11">
        <f>('SA data'!V115/'SA data'!V111-1)*100</f>
        <v>-2.3842442641812345</v>
      </c>
      <c r="V112" s="11">
        <f>('SA data'!W115/'SA data'!W111-1)*100</f>
        <v>0.7798278328092989</v>
      </c>
      <c r="W112" s="11">
        <f>('SA data'!X115/'SA data'!X111-1)*100</f>
        <v>1.2787096103805018</v>
      </c>
      <c r="X112" s="7">
        <f>'SA data'!Y115</f>
        <v>3.0833333333333335</v>
      </c>
      <c r="Y112" s="11">
        <f>('SA data'!Z115/'SA data'!Z111-1)*100</f>
        <v>-0.40631837866028642</v>
      </c>
      <c r="Z112" s="11">
        <f>('SA data'!AA115/'SA data'!AA111-1)*100</f>
        <v>1.3619624939029018</v>
      </c>
      <c r="AA112" s="11">
        <f>('SA data'!AB115/'SA data'!AB111-1)*100</f>
        <v>3.1006971355695523</v>
      </c>
      <c r="AB112" s="11">
        <f>('SA data'!AC115/'SA data'!AC111-1)*100</f>
        <v>-0.1602007334491562</v>
      </c>
      <c r="AC112" s="11">
        <f>('SA data'!AD115/'SA data'!AD111-1)*100</f>
        <v>1.619640101817188</v>
      </c>
      <c r="AD112" s="7">
        <f>'SA data'!AE115</f>
        <v>2.4</v>
      </c>
      <c r="AE112" s="11">
        <f>('SA data'!AF115/'SA data'!AF111-1)*100</f>
        <v>-8.9930576299824381</v>
      </c>
      <c r="AF112" s="11">
        <f>('SA data'!AG115/'SA data'!AG111-1)*100</f>
        <v>-7.3661612773379792</v>
      </c>
      <c r="AG112" s="11">
        <f>('SA data'!AI115/'SA data'!AI111-1)*100</f>
        <v>4.3393078629229143</v>
      </c>
      <c r="AH112" s="11">
        <f>('SA data'!AJ115/'SA data'!AJ111-1)*100</f>
        <v>1.0462965240179312</v>
      </c>
      <c r="AI112" s="11">
        <f>('SA data'!AK115/'SA data'!AK111-1)*100</f>
        <v>5.0379907675769386</v>
      </c>
      <c r="AJ112" s="11">
        <f>('SA data'!AL115/'SA data'!AL111-1)*100</f>
        <v>18.667833011875356</v>
      </c>
      <c r="AK112" s="11">
        <f>('SA data'!AM115/'SA data'!AM111-1)*100</f>
        <v>0.21991867792183761</v>
      </c>
      <c r="AL112" s="11">
        <f>('SA data'!AN115/'SA data'!AN111-1)*100</f>
        <v>7.8358507087161078</v>
      </c>
      <c r="AM112" s="11">
        <f>('SA data'!AO115/'SA data'!AO111-1)*100</f>
        <v>-12.864309077717307</v>
      </c>
      <c r="AN112" s="11">
        <f>('SA data'!AP115/'SA data'!AP111-1)*100</f>
        <v>5.0417469303973173</v>
      </c>
      <c r="AO112" s="11">
        <f>('SA data'!AQ115/'SA data'!AQ111-1)*100</f>
        <v>1.7372603080780369</v>
      </c>
      <c r="AP112" s="7">
        <f>'SA data'!AR115</f>
        <v>1.807521794871795</v>
      </c>
      <c r="AQ112" s="4">
        <v>113</v>
      </c>
      <c r="AR112" s="1">
        <v>43617</v>
      </c>
      <c r="AS112" s="7"/>
      <c r="AT112" s="7"/>
    </row>
    <row r="113" spans="1:46">
      <c r="A113" s="11">
        <f>('SA data'!A116/'SA data'!A112-1)*100</f>
        <v>4.4220626594559054</v>
      </c>
      <c r="B113" s="11">
        <f>('SA data'!B116/'SA data'!B112-1)*100</f>
        <v>7.5318476132806067</v>
      </c>
      <c r="C113" s="11">
        <f>('SA data'!C116/'SA data'!C112-1)*100</f>
        <v>-5.8525372680606758E-2</v>
      </c>
      <c r="D113" s="11">
        <f>('SA data'!D116/'SA data'!D112-1)*100</f>
        <v>-3.429136653235243</v>
      </c>
      <c r="E113" s="11">
        <f>('SA data'!E116/'SA data'!E112-1)*100</f>
        <v>-1.596343343257467</v>
      </c>
      <c r="F113" s="11">
        <f>('SA data'!F116/'SA data'!F112-1)*100</f>
        <v>-3.3066427625827011</v>
      </c>
      <c r="G113" s="11">
        <f>('SA data'!G116/'SA data'!G112-1)*100</f>
        <v>1.7600741083835025</v>
      </c>
      <c r="H113" s="11">
        <f>('SA data'!H116/'SA data'!H112-1)*100</f>
        <v>2.3292153248710701</v>
      </c>
      <c r="I113" s="11">
        <f>('SA data'!I116/'SA data'!I112-1)*100</f>
        <v>10.610458814094459</v>
      </c>
      <c r="J113" s="11">
        <f>('SA data'!J116/'SA data'!J112-1)*100</f>
        <v>49.818478650083421</v>
      </c>
      <c r="K113" s="11">
        <f>('SA data'!K116/'SA data'!K112-1)*100</f>
        <v>-5.8917527759516641E-2</v>
      </c>
      <c r="L113" s="11">
        <f>('SA data'!L116/'SA data'!L112-1)*100</f>
        <v>16.016788455411589</v>
      </c>
      <c r="M113" s="11">
        <f>('SA data'!M116/'SA data'!M112-1)*100</f>
        <v>13.755852794108225</v>
      </c>
      <c r="N113" s="11">
        <f>('SA data'!N116/'SA data'!N112-1)*100</f>
        <v>-3.3366139896417457</v>
      </c>
      <c r="O113" s="11">
        <f>('SA data'!O116/'SA data'!O112-1)*100</f>
        <v>-15.659195211219501</v>
      </c>
      <c r="P113" s="11">
        <f>('SA data'!P116/'SA data'!P112-1)*100</f>
        <v>4.1610444298364024</v>
      </c>
      <c r="Q113" s="11">
        <f>('SA data'!Q116/'SA data'!Q112-1)*100</f>
        <v>81.9981259546513</v>
      </c>
      <c r="R113" s="11">
        <f>('SA data'!S116/'SA data'!S112-1)*100</f>
        <v>1.2719115228428501</v>
      </c>
      <c r="S113" s="11">
        <f>('SA data'!T116/'SA data'!T112-1)*100</f>
        <v>1.5391705993246685</v>
      </c>
      <c r="T113" s="11">
        <f>('SA data'!U116/'SA data'!U112-1)*100</f>
        <v>0.3081030221491643</v>
      </c>
      <c r="U113" s="11">
        <f>('SA data'!V116/'SA data'!V112-1)*100</f>
        <v>-3.1241686352316167</v>
      </c>
      <c r="V113" s="11">
        <f>('SA data'!W116/'SA data'!W112-1)*100</f>
        <v>0.25321050476756479</v>
      </c>
      <c r="W113" s="11">
        <f>('SA data'!X116/'SA data'!X112-1)*100</f>
        <v>-1.1064304499550204</v>
      </c>
      <c r="X113" s="7">
        <f>'SA data'!Y116</f>
        <v>3</v>
      </c>
      <c r="Y113" s="11">
        <f>('SA data'!Z116/'SA data'!Z112-1)*100</f>
        <v>6.6745776357390874E-2</v>
      </c>
      <c r="Z113" s="11">
        <f>('SA data'!AA116/'SA data'!AA112-1)*100</f>
        <v>1.3731797901855858</v>
      </c>
      <c r="AA113" s="11">
        <f>('SA data'!AB116/'SA data'!AB112-1)*100</f>
        <v>3.089350900720067</v>
      </c>
      <c r="AB113" s="11">
        <f>('SA data'!AC116/'SA data'!AC112-1)*100</f>
        <v>-0.97844719659468948</v>
      </c>
      <c r="AC113" s="11">
        <f>('SA data'!AD116/'SA data'!AD112-1)*100</f>
        <v>1.6722833966848372</v>
      </c>
      <c r="AD113" s="7">
        <f>'SA data'!AE116</f>
        <v>2.19</v>
      </c>
      <c r="AE113" s="11">
        <f>('SA data'!AF116/'SA data'!AF112-1)*100</f>
        <v>-11.713533985332447</v>
      </c>
      <c r="AF113" s="11">
        <f>('SA data'!AG116/'SA data'!AG112-1)*100</f>
        <v>-17.477021446649786</v>
      </c>
      <c r="AG113" s="11">
        <f>('SA data'!AI116/'SA data'!AI112-1)*100</f>
        <v>4.4812096489597941</v>
      </c>
      <c r="AH113" s="11">
        <f>('SA data'!AJ116/'SA data'!AJ112-1)*100</f>
        <v>0.6313974279113177</v>
      </c>
      <c r="AI113" s="11">
        <f>('SA data'!AK116/'SA data'!AK112-1)*100</f>
        <v>5.2965019022817028</v>
      </c>
      <c r="AJ113" s="11">
        <f>('SA data'!AL116/'SA data'!AL112-1)*100</f>
        <v>20.234152164756793</v>
      </c>
      <c r="AK113" s="11">
        <f>('SA data'!AM116/'SA data'!AM112-1)*100</f>
        <v>1.2897242981262158</v>
      </c>
      <c r="AL113" s="11">
        <f>('SA data'!AN116/'SA data'!AN112-1)*100</f>
        <v>7.9049736928043401</v>
      </c>
      <c r="AM113" s="11">
        <f>('SA data'!AO116/'SA data'!AO112-1)*100</f>
        <v>3.6712234500544172</v>
      </c>
      <c r="AN113" s="11">
        <f>('SA data'!AP116/'SA data'!AP112-1)*100</f>
        <v>4.7859845030246539</v>
      </c>
      <c r="AO113" s="11">
        <f>('SA data'!AQ116/'SA data'!AQ112-1)*100</f>
        <v>1.8544754353831738</v>
      </c>
      <c r="AP113" s="7">
        <f>'SA data'!AR116</f>
        <v>1.7285846153846158</v>
      </c>
      <c r="AQ113" s="4">
        <v>114</v>
      </c>
      <c r="AR113" s="1">
        <v>43709</v>
      </c>
      <c r="AS113" s="7"/>
      <c r="AT113" s="7"/>
    </row>
    <row r="114" spans="1:46">
      <c r="A114" s="11">
        <f>('SA data'!A117/'SA data'!A113-1)*100</f>
        <v>3.5477018356493861</v>
      </c>
      <c r="B114" s="11">
        <f>('SA data'!B117/'SA data'!B113-1)*100</f>
        <v>7.7545858957647873</v>
      </c>
      <c r="C114" s="11">
        <f>('SA data'!C117/'SA data'!C113-1)*100</f>
        <v>1.1574318278250173</v>
      </c>
      <c r="D114" s="11">
        <f>('SA data'!D117/'SA data'!D113-1)*100</f>
        <v>-0.81169453809150083</v>
      </c>
      <c r="E114" s="11">
        <f>('SA data'!E117/'SA data'!E113-1)*100</f>
        <v>-3.2602671489089352</v>
      </c>
      <c r="F114" s="11">
        <f>('SA data'!F117/'SA data'!F113-1)*100</f>
        <v>-2.3212281427929748</v>
      </c>
      <c r="G114" s="11">
        <f>('SA data'!G117/'SA data'!G113-1)*100</f>
        <v>2.1200185356811785</v>
      </c>
      <c r="H114" s="11">
        <f>('SA data'!H117/'SA data'!H113-1)*100</f>
        <v>2.2288249320873366</v>
      </c>
      <c r="I114" s="11">
        <f>('SA data'!I117/'SA data'!I113-1)*100</f>
        <v>22.17479154292441</v>
      </c>
      <c r="J114" s="11">
        <f>('SA data'!J117/'SA data'!J113-1)*100</f>
        <v>-5.1637705159147895</v>
      </c>
      <c r="K114" s="11">
        <f>('SA data'!K117/'SA data'!K113-1)*100</f>
        <v>-5.5660002315550354</v>
      </c>
      <c r="L114" s="11">
        <f>('SA data'!L117/'SA data'!L113-1)*100</f>
        <v>7.7065322470777575</v>
      </c>
      <c r="M114" s="11">
        <f>('SA data'!M117/'SA data'!M113-1)*100</f>
        <v>13.457877038035694</v>
      </c>
      <c r="N114" s="11">
        <f>('SA data'!N117/'SA data'!N113-1)*100</f>
        <v>3.6486461794859704</v>
      </c>
      <c r="O114" s="11">
        <f>('SA data'!O117/'SA data'!O113-1)*100</f>
        <v>13.755064177063115</v>
      </c>
      <c r="P114" s="11">
        <f>('SA data'!P117/'SA data'!P113-1)*100</f>
        <v>-1.4404119291404394</v>
      </c>
      <c r="Q114" s="11">
        <f>('SA data'!Q117/'SA data'!Q113-1)*100</f>
        <v>42.487671953685322</v>
      </c>
      <c r="R114" s="11">
        <f>('SA data'!S117/'SA data'!S113-1)*100</f>
        <v>1.0062024612815357</v>
      </c>
      <c r="S114" s="11">
        <f>('SA data'!T117/'SA data'!T113-1)*100</f>
        <v>1.4727570148001412</v>
      </c>
      <c r="T114" s="11">
        <f>('SA data'!U117/'SA data'!U113-1)*100</f>
        <v>-0.68391120023991725</v>
      </c>
      <c r="U114" s="11">
        <f>('SA data'!V117/'SA data'!V113-1)*100</f>
        <v>-3.3887380301285019</v>
      </c>
      <c r="V114" s="11">
        <f>('SA data'!W117/'SA data'!W113-1)*100</f>
        <v>0.26139472176653911</v>
      </c>
      <c r="W114" s="11">
        <f>('SA data'!X117/'SA data'!X113-1)*100</f>
        <v>-1.2550156714833283</v>
      </c>
      <c r="X114" s="7">
        <f>'SA data'!Y117</f>
        <v>3</v>
      </c>
      <c r="Y114" s="11">
        <f>('SA data'!Z117/'SA data'!Z113-1)*100</f>
        <v>0.79944060465693134</v>
      </c>
      <c r="Z114" s="11">
        <f>('SA data'!AA117/'SA data'!AA113-1)*100</f>
        <v>0.86284465568049473</v>
      </c>
      <c r="AA114" s="11">
        <f>('SA data'!AB117/'SA data'!AB113-1)*100</f>
        <v>2.6214361505523032</v>
      </c>
      <c r="AB114" s="11">
        <f>('SA data'!AC117/'SA data'!AC113-1)*100</f>
        <v>-1.0455520553504849</v>
      </c>
      <c r="AC114" s="11">
        <f>('SA data'!AD117/'SA data'!AD113-1)*100</f>
        <v>1.5553085264061073</v>
      </c>
      <c r="AD114" s="7">
        <f>'SA data'!AE117</f>
        <v>1.65</v>
      </c>
      <c r="AE114" s="11">
        <f>('SA data'!AF117/'SA data'!AF113-1)*100</f>
        <v>-5.8924148316716218</v>
      </c>
      <c r="AF114" s="11">
        <f>('SA data'!AG117/'SA data'!AG113-1)*100</f>
        <v>-7.984293193717285</v>
      </c>
      <c r="AG114" s="11">
        <f>('SA data'!AI117/'SA data'!AI113-1)*100</f>
        <v>3.1619341247477672</v>
      </c>
      <c r="AH114" s="11">
        <f>('SA data'!AJ117/'SA data'!AJ113-1)*100</f>
        <v>-9.5886796491895243E-2</v>
      </c>
      <c r="AI114" s="11">
        <f>('SA data'!AK117/'SA data'!AK113-1)*100</f>
        <v>3.8419668964995823</v>
      </c>
      <c r="AJ114" s="11">
        <f>('SA data'!AL117/'SA data'!AL113-1)*100</f>
        <v>4.4739867480189766</v>
      </c>
      <c r="AK114" s="11">
        <f>('SA data'!AM117/'SA data'!AM113-1)*100</f>
        <v>0.98872320197984642</v>
      </c>
      <c r="AL114" s="11">
        <f>('SA data'!AN117/'SA data'!AN113-1)*100</f>
        <v>6.2809124889136481</v>
      </c>
      <c r="AM114" s="11">
        <f>('SA data'!AO117/'SA data'!AO113-1)*100</f>
        <v>2.0565813186036452</v>
      </c>
      <c r="AN114" s="11">
        <f>('SA data'!AP117/'SA data'!AP113-1)*100</f>
        <v>1.9822647202839994</v>
      </c>
      <c r="AO114" s="11">
        <f>('SA data'!AQ117/'SA data'!AQ113-1)*100</f>
        <v>2.7464919694052625</v>
      </c>
      <c r="AP114" s="7">
        <f>'SA data'!AR117</f>
        <v>1.6384153846153842</v>
      </c>
      <c r="AQ114" s="4">
        <v>115</v>
      </c>
      <c r="AR114" s="1">
        <v>43800</v>
      </c>
      <c r="AS114" s="7"/>
      <c r="AT114" s="7"/>
    </row>
    <row r="115" spans="1:46">
      <c r="A115" s="11">
        <f>('SA data'!A118/'SA data'!A114-1)*100</f>
        <v>0.53150150409153607</v>
      </c>
      <c r="B115" s="11">
        <f>('SA data'!B118/'SA data'!B114-1)*100</f>
        <v>6.1467276319052022</v>
      </c>
      <c r="C115" s="11">
        <f>('SA data'!C118/'SA data'!C114-1)*100</f>
        <v>3.9167173055405291</v>
      </c>
      <c r="D115" s="11">
        <f>('SA data'!D118/'SA data'!D114-1)*100</f>
        <v>-4.8389800373734975</v>
      </c>
      <c r="E115" s="11">
        <f>('SA data'!E118/'SA data'!E114-1)*100</f>
        <v>-6.9660047415238679</v>
      </c>
      <c r="F115" s="11">
        <f>('SA data'!F118/'SA data'!F114-1)*100</f>
        <v>-1.9666973969593493</v>
      </c>
      <c r="G115" s="11">
        <f>('SA data'!G118/'SA data'!G114-1)*100</f>
        <v>-1.3631156930125954</v>
      </c>
      <c r="H115" s="11">
        <f>('SA data'!H118/'SA data'!H114-1)*100</f>
        <v>1.992606281304532</v>
      </c>
      <c r="I115" s="11">
        <f>('SA data'!I118/'SA data'!I114-1)*100</f>
        <v>16.701793743255156</v>
      </c>
      <c r="J115" s="11">
        <f>('SA data'!J118/'SA data'!J114-1)*100</f>
        <v>-7.2002402678732143</v>
      </c>
      <c r="K115" s="11">
        <f>('SA data'!K118/'SA data'!K114-1)*100</f>
        <v>-0.20715851271080332</v>
      </c>
      <c r="L115" s="11">
        <f>('SA data'!L118/'SA data'!L114-1)*100</f>
        <v>15.366892981010039</v>
      </c>
      <c r="M115" s="11">
        <f>('SA data'!M118/'SA data'!M114-1)*100</f>
        <v>1.3188725736471119</v>
      </c>
      <c r="N115" s="11">
        <f>('SA data'!N118/'SA data'!N114-1)*100</f>
        <v>1.9664466134671876</v>
      </c>
      <c r="O115" s="11">
        <f>('SA data'!O118/'SA data'!O114-1)*100</f>
        <v>31.227511830727227</v>
      </c>
      <c r="P115" s="11">
        <f>('SA data'!P118/'SA data'!P114-1)*100</f>
        <v>-10.412706504909375</v>
      </c>
      <c r="Q115" s="11">
        <f>('SA data'!Q118/'SA data'!Q114-1)*100</f>
        <v>-0.31035203631669672</v>
      </c>
      <c r="R115" s="11">
        <f>('SA data'!S118/'SA data'!S114-1)*100</f>
        <v>0.94734592905527659</v>
      </c>
      <c r="S115" s="11">
        <f>('SA data'!T118/'SA data'!T114-1)*100</f>
        <v>1.3226578420373336</v>
      </c>
      <c r="T115" s="11">
        <f>('SA data'!U118/'SA data'!U114-1)*100</f>
        <v>-0.43277543540567454</v>
      </c>
      <c r="U115" s="11">
        <f>('SA data'!V118/'SA data'!V114-1)*100</f>
        <v>-1.6764085078746493</v>
      </c>
      <c r="V115" s="11">
        <f>('SA data'!W118/'SA data'!W114-1)*100</f>
        <v>0.46339307958933595</v>
      </c>
      <c r="W115" s="11">
        <f>('SA data'!X118/'SA data'!X114-1)*100</f>
        <v>0.16281907614001945</v>
      </c>
      <c r="X115" s="7">
        <f>'SA data'!Y118</f>
        <v>2.67</v>
      </c>
      <c r="Y115" s="11">
        <f>('SA data'!Z118/'SA data'!Z114-1)*100</f>
        <v>0.24716708891940886</v>
      </c>
      <c r="Z115" s="11">
        <f>('SA data'!AA118/'SA data'!AA114-1)*100</f>
        <v>-6.2342566678489142</v>
      </c>
      <c r="AA115" s="11">
        <f>('SA data'!AB118/'SA data'!AB114-1)*100</f>
        <v>-0.78131138871485595</v>
      </c>
      <c r="AB115" s="11">
        <f>('SA data'!AC118/'SA data'!AC114-1)*100</f>
        <v>-0.76579078128197198</v>
      </c>
      <c r="AC115" s="11">
        <f>('SA data'!AD118/'SA data'!AD114-1)*100</f>
        <v>1.6054154850238866</v>
      </c>
      <c r="AD115" s="7">
        <f>'SA data'!AE118</f>
        <v>1.25</v>
      </c>
      <c r="AE115" s="11">
        <f>('SA data'!AF118/'SA data'!AF114-1)*100</f>
        <v>-9.2909435490436181</v>
      </c>
      <c r="AF115" s="11">
        <f>('SA data'!AG118/'SA data'!AG114-1)*100</f>
        <v>-20.332805071315374</v>
      </c>
      <c r="AG115" s="11">
        <f>('SA data'!AI118/'SA data'!AI114-1)*100</f>
        <v>3.3165402831138113</v>
      </c>
      <c r="AH115" s="11">
        <f>('SA data'!AJ118/'SA data'!AJ114-1)*100</f>
        <v>-0.52096258408395046</v>
      </c>
      <c r="AI115" s="11">
        <f>('SA data'!AK118/'SA data'!AK114-1)*100</f>
        <v>4.1051047083137338</v>
      </c>
      <c r="AJ115" s="11">
        <f>('SA data'!AL118/'SA data'!AL114-1)*100</f>
        <v>12.873341462384946</v>
      </c>
      <c r="AK115" s="11">
        <f>('SA data'!AM118/'SA data'!AM114-1)*100</f>
        <v>5.8119216508273785</v>
      </c>
      <c r="AL115" s="11">
        <f>('SA data'!AN118/'SA data'!AN114-1)*100</f>
        <v>3.2538405898365985</v>
      </c>
      <c r="AM115" s="11">
        <f>('SA data'!AO118/'SA data'!AO114-1)*100</f>
        <v>50.124390020724263</v>
      </c>
      <c r="AN115" s="11">
        <f>('SA data'!AP118/'SA data'!AP114-1)*100</f>
        <v>2.0239308026885228</v>
      </c>
      <c r="AO115" s="11">
        <f>('SA data'!AQ118/'SA data'!AQ114-1)*100</f>
        <v>10.239184914908916</v>
      </c>
      <c r="AP115" s="7">
        <f>'SA data'!AR118</f>
        <v>1.8138102564102558</v>
      </c>
      <c r="AQ115" s="4">
        <v>116</v>
      </c>
      <c r="AR115" s="1">
        <v>43891</v>
      </c>
      <c r="AS115" s="7"/>
      <c r="AT115" s="7"/>
    </row>
    <row r="116" spans="1:46">
      <c r="A116" s="11">
        <f>('SA data'!A119/'SA data'!A115-1)*100</f>
        <v>-16.725262281070073</v>
      </c>
      <c r="B116" s="11">
        <f>('SA data'!B119/'SA data'!B115-1)*100</f>
        <v>-18.023813755109298</v>
      </c>
      <c r="C116" s="11">
        <f>('SA data'!C119/'SA data'!C115-1)*100</f>
        <v>1.2734107132354566</v>
      </c>
      <c r="D116" s="11">
        <f>('SA data'!D119/'SA data'!D115-1)*100</f>
        <v>-29.774128601408954</v>
      </c>
      <c r="E116" s="11">
        <f>('SA data'!E119/'SA data'!E115-1)*100</f>
        <v>-21.520388928204991</v>
      </c>
      <c r="F116" s="11">
        <f>('SA data'!F119/'SA data'!F115-1)*100</f>
        <v>-18.543433903873442</v>
      </c>
      <c r="G116" s="11">
        <f>('SA data'!G119/'SA data'!G115-1)*100</f>
        <v>-28.252617048199703</v>
      </c>
      <c r="H116" s="11">
        <f>('SA data'!H119/'SA data'!H115-1)*100</f>
        <v>-1.7036389980135125</v>
      </c>
      <c r="I116" s="11">
        <f>('SA data'!I119/'SA data'!I115-1)*100</f>
        <v>24.415211674380856</v>
      </c>
      <c r="J116" s="11">
        <f>('SA data'!J119/'SA data'!J115-1)*100</f>
        <v>-20.445332581201971</v>
      </c>
      <c r="K116" s="11">
        <f>('SA data'!K119/'SA data'!K115-1)*100</f>
        <v>-5.3882113108702274</v>
      </c>
      <c r="L116" s="11">
        <f>('SA data'!L119/'SA data'!L115-1)*100</f>
        <v>8.3735936894146157</v>
      </c>
      <c r="M116" s="11">
        <f>('SA data'!M119/'SA data'!M115-1)*100</f>
        <v>-4.3602121571321151</v>
      </c>
      <c r="N116" s="11">
        <f>('SA data'!N119/'SA data'!N115-1)*100</f>
        <v>-7.4924712230718953</v>
      </c>
      <c r="O116" s="11">
        <f>('SA data'!O119/'SA data'!O115-1)*100</f>
        <v>30.218067278776338</v>
      </c>
      <c r="P116" s="11">
        <f>('SA data'!P119/'SA data'!P115-1)*100</f>
        <v>-23.075479781186147</v>
      </c>
      <c r="Q116" s="11">
        <f>('SA data'!Q119/'SA data'!Q115-1)*100</f>
        <v>2.6079941104857118</v>
      </c>
      <c r="R116" s="11">
        <f>('SA data'!S119/'SA data'!S115-1)*100</f>
        <v>-2.5571853118883991</v>
      </c>
      <c r="S116" s="11">
        <f>('SA data'!T119/'SA data'!T115-1)*100</f>
        <v>1.155440701616528</v>
      </c>
      <c r="T116" s="11">
        <f>('SA data'!U119/'SA data'!U115-1)*100</f>
        <v>-16.078090237420806</v>
      </c>
      <c r="U116" s="11">
        <f>('SA data'!V119/'SA data'!V115-1)*100</f>
        <v>-32.033187075133142</v>
      </c>
      <c r="V116" s="11">
        <f>('SA data'!W119/'SA data'!W115-1)*100</f>
        <v>-4.0444285286486137</v>
      </c>
      <c r="W116" s="11">
        <f>('SA data'!X119/'SA data'!X115-1)*100</f>
        <v>-3.4150184615907464</v>
      </c>
      <c r="X116" s="7">
        <f>'SA data'!Y119</f>
        <v>2.17</v>
      </c>
      <c r="Y116" s="11">
        <f>('SA data'!Z119/'SA data'!Z115-1)*100</f>
        <v>-1.064856602423736</v>
      </c>
      <c r="Z116" s="11">
        <f>('SA data'!AA119/'SA data'!AA115-1)*100</f>
        <v>-14.655603975643118</v>
      </c>
      <c r="AA116" s="11">
        <f>('SA data'!AB119/'SA data'!AB115-1)*100</f>
        <v>-8.9307851005276717</v>
      </c>
      <c r="AB116" s="11">
        <f>('SA data'!AC119/'SA data'!AC115-1)*100</f>
        <v>-6.245287760743901</v>
      </c>
      <c r="AC116" s="11">
        <f>('SA data'!AD119/'SA data'!AD115-1)*100</f>
        <v>0.98743701583188237</v>
      </c>
      <c r="AD116" s="7">
        <f>'SA data'!AE119</f>
        <v>0.06</v>
      </c>
      <c r="AE116" s="11">
        <f>('SA data'!AF119/'SA data'!AF115-1)*100</f>
        <v>-22.565428902845209</v>
      </c>
      <c r="AF116" s="11">
        <f>('SA data'!AG119/'SA data'!AG115-1)*100</f>
        <v>-56.981460023174968</v>
      </c>
      <c r="AG116" s="11">
        <f>('SA data'!AI119/'SA data'!AI115-1)*100</f>
        <v>5.808552237545439</v>
      </c>
      <c r="AH116" s="11">
        <f>('SA data'!AJ119/'SA data'!AJ115-1)*100</f>
        <v>0.84155060222355083</v>
      </c>
      <c r="AI116" s="11">
        <f>('SA data'!AK119/'SA data'!AK115-1)*100</f>
        <v>6.8223590117310717</v>
      </c>
      <c r="AJ116" s="11">
        <f>('SA data'!AL119/'SA data'!AL115-1)*100</f>
        <v>20.236201826985823</v>
      </c>
      <c r="AK116" s="11">
        <f>('SA data'!AM119/'SA data'!AM115-1)*100</f>
        <v>4.9785579891732379</v>
      </c>
      <c r="AL116" s="11">
        <f>('SA data'!AN119/'SA data'!AN115-1)*100</f>
        <v>6.5222359092875326</v>
      </c>
      <c r="AM116" s="11">
        <f>('SA data'!AO119/'SA data'!AO115-1)*100</f>
        <v>19.622143646573353</v>
      </c>
      <c r="AN116" s="11">
        <f>('SA data'!AP119/'SA data'!AP115-1)*100</f>
        <v>6.2879554290062201</v>
      </c>
      <c r="AO116" s="11">
        <f>('SA data'!AQ119/'SA data'!AQ115-1)*100</f>
        <v>6.6014827943536858</v>
      </c>
      <c r="AP116" s="7">
        <f>'SA data'!AR119</f>
        <v>1.835578205128205</v>
      </c>
      <c r="AQ116" s="4">
        <v>117</v>
      </c>
      <c r="AR116" s="1">
        <v>43983</v>
      </c>
      <c r="AS116" s="7"/>
      <c r="AT116" s="7"/>
    </row>
    <row r="117" spans="1:46">
      <c r="A117" s="11">
        <f>('SA data'!A120/'SA data'!A116-1)*100</f>
        <v>-2.4864796186401028</v>
      </c>
      <c r="B117" s="11">
        <f>('SA data'!B120/'SA data'!B116-1)*100</f>
        <v>-1.1448359647940665</v>
      </c>
      <c r="C117" s="11">
        <f>('SA data'!C120/'SA data'!C116-1)*100</f>
        <v>7.3310819021765727</v>
      </c>
      <c r="D117" s="11">
        <f>('SA data'!D120/'SA data'!D116-1)*100</f>
        <v>-10.852247922513737</v>
      </c>
      <c r="E117" s="11">
        <f>('SA data'!E120/'SA data'!E116-1)*100</f>
        <v>-4.1767761767234513</v>
      </c>
      <c r="F117" s="11">
        <f>('SA data'!F120/'SA data'!F116-1)*100</f>
        <v>-7.8092847950641193</v>
      </c>
      <c r="G117" s="11">
        <f>('SA data'!G120/'SA data'!G116-1)*100</f>
        <v>-2.7651342740100171</v>
      </c>
      <c r="H117" s="11">
        <f>('SA data'!H120/'SA data'!H116-1)*100</f>
        <v>-0.1522043253822547</v>
      </c>
      <c r="I117" s="11">
        <f>('SA data'!I120/'SA data'!I116-1)*100</f>
        <v>13.36858469870792</v>
      </c>
      <c r="J117" s="11">
        <f>('SA data'!J120/'SA data'!J116-1)*100</f>
        <v>-18.810914031517136</v>
      </c>
      <c r="K117" s="11">
        <f>('SA data'!K120/'SA data'!K116-1)*100</f>
        <v>-10.951204163564032</v>
      </c>
      <c r="L117" s="11">
        <f>('SA data'!L120/'SA data'!L116-1)*100</f>
        <v>2.2429458062736218</v>
      </c>
      <c r="M117" s="11">
        <f>('SA data'!M120/'SA data'!M116-1)*100</f>
        <v>-16.447945884236535</v>
      </c>
      <c r="N117" s="11">
        <f>('SA data'!N120/'SA data'!N116-1)*100</f>
        <v>-18.248507129624201</v>
      </c>
      <c r="O117" s="11">
        <f>('SA data'!O120/'SA data'!O116-1)*100</f>
        <v>7.2960079807852241</v>
      </c>
      <c r="P117" s="11">
        <f>('SA data'!P120/'SA data'!P116-1)*100</f>
        <v>-30.833530881119742</v>
      </c>
      <c r="Q117" s="11">
        <f>('SA data'!Q120/'SA data'!Q116-1)*100</f>
        <v>-12.629806959034484</v>
      </c>
      <c r="R117" s="11">
        <f>('SA data'!S120/'SA data'!S116-1)*100</f>
        <v>-1.4278141205845474</v>
      </c>
      <c r="S117" s="11">
        <f>('SA data'!T120/'SA data'!T116-1)*100</f>
        <v>1.0031729709337966</v>
      </c>
      <c r="T117" s="11">
        <f>('SA data'!U120/'SA data'!U116-1)*100</f>
        <v>-10.302204642191281</v>
      </c>
      <c r="U117" s="11">
        <f>('SA data'!V120/'SA data'!V116-1)*100</f>
        <v>-22.185349391212284</v>
      </c>
      <c r="V117" s="11">
        <f>('SA data'!W120/'SA data'!W116-1)*100</f>
        <v>-5.1070479527894674</v>
      </c>
      <c r="W117" s="11">
        <f>('SA data'!X120/'SA data'!X116-1)*100</f>
        <v>-3.452235743584553</v>
      </c>
      <c r="X117" s="7">
        <f>'SA data'!Y120</f>
        <v>1.75</v>
      </c>
      <c r="Y117" s="11">
        <f>('SA data'!Z120/'SA data'!Z116-1)*100</f>
        <v>-1.1543821982292424</v>
      </c>
      <c r="Z117" s="11">
        <f>('SA data'!AA120/'SA data'!AA116-1)*100</f>
        <v>-7.4889631292052616</v>
      </c>
      <c r="AA117" s="11">
        <f>('SA data'!AB120/'SA data'!AB116-1)*100</f>
        <v>-1.555370147246371</v>
      </c>
      <c r="AB117" s="11">
        <f>('SA data'!AC120/'SA data'!AC116-1)*100</f>
        <v>-2.7007838789364191</v>
      </c>
      <c r="AC117" s="11">
        <f>('SA data'!AD120/'SA data'!AD116-1)*100</f>
        <v>1.3624582060645762</v>
      </c>
      <c r="AD117" s="7">
        <f>'SA data'!AE120</f>
        <v>0.09</v>
      </c>
      <c r="AE117" s="11">
        <f>('SA data'!AF120/'SA data'!AF116-1)*100</f>
        <v>-6.8727507915562818</v>
      </c>
      <c r="AF117" s="11">
        <f>('SA data'!AG120/'SA data'!AG116-1)*100</f>
        <v>-30.734463276836166</v>
      </c>
      <c r="AG117" s="11">
        <f>('SA data'!AI120/'SA data'!AI116-1)*100</f>
        <v>5.2572641365693951</v>
      </c>
      <c r="AH117" s="11">
        <f>('SA data'!AJ120/'SA data'!AJ116-1)*100</f>
        <v>3.8834684425846255</v>
      </c>
      <c r="AI117" s="11">
        <f>('SA data'!AK120/'SA data'!AK116-1)*100</f>
        <v>5.5353093859598523</v>
      </c>
      <c r="AJ117" s="11">
        <f>('SA data'!AL120/'SA data'!AL116-1)*100</f>
        <v>19.248281981056394</v>
      </c>
      <c r="AK117" s="11">
        <f>('SA data'!AM120/'SA data'!AM116-1)*100</f>
        <v>4.4088975558423948</v>
      </c>
      <c r="AL117" s="11">
        <f>('SA data'!AN120/'SA data'!AN116-1)*100</f>
        <v>7.3289965606913254</v>
      </c>
      <c r="AM117" s="11">
        <f>('SA data'!AO120/'SA data'!AO116-1)*100</f>
        <v>-2.8495801643450558</v>
      </c>
      <c r="AN117" s="11">
        <f>('SA data'!AP120/'SA data'!AP116-1)*100</f>
        <v>6.3037035530894459</v>
      </c>
      <c r="AO117" s="11">
        <f>('SA data'!AQ120/'SA data'!AQ116-1)*100</f>
        <v>7.4038088165457649</v>
      </c>
      <c r="AP117" s="7">
        <f>'SA data'!AR120</f>
        <v>1.8566871794871793</v>
      </c>
      <c r="AQ117" s="4">
        <v>118</v>
      </c>
      <c r="AR117" s="1">
        <v>44075</v>
      </c>
      <c r="AS117" s="7"/>
      <c r="AT117" s="7"/>
    </row>
    <row r="118" spans="1:46">
      <c r="A118" s="11">
        <f>('SA data'!A121/'SA data'!A117-1)*100</f>
        <v>-3.1874331355215335</v>
      </c>
      <c r="B118" s="11">
        <f>('SA data'!B121/'SA data'!B117-1)*100</f>
        <v>-2.5701519541656226</v>
      </c>
      <c r="C118" s="11">
        <f>('SA data'!C121/'SA data'!C117-1)*100</f>
        <v>3.8510614818061395</v>
      </c>
      <c r="D118" s="11">
        <f>('SA data'!D121/'SA data'!D117-1)*100</f>
        <v>-11.561677965732697</v>
      </c>
      <c r="E118" s="11">
        <f>('SA data'!E121/'SA data'!E117-1)*100</f>
        <v>-1.8546761897024755</v>
      </c>
      <c r="F118" s="11">
        <f>('SA data'!F121/'SA data'!F117-1)*100</f>
        <v>-3.3512008711265695</v>
      </c>
      <c r="G118" s="11">
        <f>('SA data'!G121/'SA data'!G117-1)*100</f>
        <v>-2.688598979013046</v>
      </c>
      <c r="H118" s="11">
        <f>('SA data'!H121/'SA data'!H117-1)*100</f>
        <v>0.58038746016793041</v>
      </c>
      <c r="I118" s="11">
        <f>('SA data'!I121/'SA data'!I117-1)*100</f>
        <v>1.0933621995601106</v>
      </c>
      <c r="J118" s="11">
        <f>('SA data'!J121/'SA data'!J117-1)*100</f>
        <v>-3.8955540245826814</v>
      </c>
      <c r="K118" s="11">
        <f>('SA data'!K121/'SA data'!K117-1)*100</f>
        <v>-4.3322828273371305</v>
      </c>
      <c r="L118" s="11">
        <f>('SA data'!L121/'SA data'!L117-1)*100</f>
        <v>5.6671465838900481</v>
      </c>
      <c r="M118" s="11">
        <f>('SA data'!M121/'SA data'!M117-1)*100</f>
        <v>-14.140463696441474</v>
      </c>
      <c r="N118" s="11">
        <f>('SA data'!N121/'SA data'!N117-1)*100</f>
        <v>-13.87290140097479</v>
      </c>
      <c r="O118" s="11">
        <f>('SA data'!O121/'SA data'!O117-1)*100</f>
        <v>-0.14623061393006509</v>
      </c>
      <c r="P118" s="11">
        <f>('SA data'!P121/'SA data'!P117-1)*100</f>
        <v>-21.850592778610988</v>
      </c>
      <c r="Q118" s="11">
        <f>('SA data'!Q121/'SA data'!Q117-1)*100</f>
        <v>-14.716460758567262</v>
      </c>
      <c r="R118" s="11">
        <f>('SA data'!S121/'SA data'!S117-1)*100</f>
        <v>-1.4439799184327695</v>
      </c>
      <c r="S118" s="11">
        <f>('SA data'!T121/'SA data'!T117-1)*100</f>
        <v>0.80122650846687904</v>
      </c>
      <c r="T118" s="11">
        <f>('SA data'!U121/'SA data'!U117-1)*100</f>
        <v>-9.7539528418611567</v>
      </c>
      <c r="U118" s="11">
        <f>('SA data'!V121/'SA data'!V117-1)*100</f>
        <v>-22.419254155781097</v>
      </c>
      <c r="V118" s="11">
        <f>('SA data'!W121/'SA data'!W117-1)*100</f>
        <v>-4.2770682960539759</v>
      </c>
      <c r="W118" s="11">
        <f>('SA data'!X121/'SA data'!X117-1)*100</f>
        <v>-3.7304891217522118</v>
      </c>
      <c r="X118" s="7">
        <f>'SA data'!Y121</f>
        <v>1.75</v>
      </c>
      <c r="Y118" s="11">
        <f>('SA data'!Z121/'SA data'!Z117-1)*100</f>
        <v>-1.2945739324041972</v>
      </c>
      <c r="Z118" s="11">
        <f>('SA data'!AA121/'SA data'!AA117-1)*100</f>
        <v>-5.1815296804094242</v>
      </c>
      <c r="AA118" s="11">
        <f>('SA data'!AB121/'SA data'!AB117-1)*100</f>
        <v>0.3652746374320337</v>
      </c>
      <c r="AB118" s="11">
        <f>('SA data'!AC121/'SA data'!AC117-1)*100</f>
        <v>-0.79489082457715465</v>
      </c>
      <c r="AC118" s="11">
        <f>('SA data'!AD121/'SA data'!AD117-1)*100</f>
        <v>1.4613959115481023</v>
      </c>
      <c r="AD118" s="7">
        <f>'SA data'!AE121</f>
        <v>0.09</v>
      </c>
      <c r="AE118" s="11">
        <f>('SA data'!AF121/'SA data'!AF117-1)*100</f>
        <v>0.95441418530870514</v>
      </c>
      <c r="AF118" s="11">
        <f>('SA data'!AG121/'SA data'!AG117-1)*100</f>
        <v>-29.951003635214168</v>
      </c>
      <c r="AG118" s="11">
        <f>('SA data'!AI121/'SA data'!AI117-1)*100</f>
        <v>4.1455285267336217</v>
      </c>
      <c r="AH118" s="11">
        <f>('SA data'!AJ121/'SA data'!AJ117-1)*100</f>
        <v>3.7377747284400131</v>
      </c>
      <c r="AI118" s="11">
        <f>('SA data'!AK121/'SA data'!AK117-1)*100</f>
        <v>4.2274148012600987</v>
      </c>
      <c r="AJ118" s="11">
        <f>('SA data'!AL121/'SA data'!AL117-1)*100</f>
        <v>26.759884341357456</v>
      </c>
      <c r="AK118" s="11">
        <f>('SA data'!AM121/'SA data'!AM117-1)*100</f>
        <v>4.3728800951451596</v>
      </c>
      <c r="AL118" s="11">
        <f>('SA data'!AN121/'SA data'!AN117-1)*100</f>
        <v>5.8042189487402585</v>
      </c>
      <c r="AM118" s="11">
        <f>('SA data'!AO121/'SA data'!AO117-1)*100</f>
        <v>6.6130297129702864</v>
      </c>
      <c r="AN118" s="11">
        <f>('SA data'!AP121/'SA data'!AP117-1)*100</f>
        <v>5.6434348580189253</v>
      </c>
      <c r="AO118" s="11">
        <f>('SA data'!AQ121/'SA data'!AQ117-1)*100</f>
        <v>7.5646454793232065</v>
      </c>
      <c r="AP118" s="7">
        <f>'SA data'!AR121</f>
        <v>1.6950987179487171</v>
      </c>
      <c r="AQ118" s="4">
        <v>119</v>
      </c>
      <c r="AR118" s="1">
        <v>44166</v>
      </c>
      <c r="AS118" s="7"/>
      <c r="AT118" s="7"/>
    </row>
    <row r="119" spans="1:46">
      <c r="A119" s="11">
        <f>('SA data'!A122/'SA data'!A118-1)*100</f>
        <v>-0.4110628861893284</v>
      </c>
      <c r="B119" s="11">
        <f>('SA data'!B122/'SA data'!B118-1)*100</f>
        <v>-1.9644148600202027</v>
      </c>
      <c r="C119" s="11">
        <f>('SA data'!C122/'SA data'!C118-1)*100</f>
        <v>5.3999867784115807</v>
      </c>
      <c r="D119" s="11">
        <f>('SA data'!D122/'SA data'!D118-1)*100</f>
        <v>-3.6611816251828966</v>
      </c>
      <c r="E119" s="11">
        <f>('SA data'!E122/'SA data'!E118-1)*100</f>
        <v>11.751167848408306</v>
      </c>
      <c r="F119" s="11">
        <f>('SA data'!F122/'SA data'!F118-1)*100</f>
        <v>12.165760390952119</v>
      </c>
      <c r="G119" s="11">
        <f>('SA data'!G122/'SA data'!G118-1)*100</f>
        <v>-0.84775287423063395</v>
      </c>
      <c r="H119" s="11">
        <f>('SA data'!H122/'SA data'!H118-1)*100</f>
        <v>0.37463792027743192</v>
      </c>
      <c r="I119" s="11">
        <f>('SA data'!I122/'SA data'!I118-1)*100</f>
        <v>6.7310029472040567</v>
      </c>
      <c r="J119" s="11">
        <f>('SA data'!J122/'SA data'!J118-1)*100</f>
        <v>5.2837361591475229</v>
      </c>
      <c r="K119" s="11">
        <f>('SA data'!K122/'SA data'!K118-1)*100</f>
        <v>-10.436685518864063</v>
      </c>
      <c r="L119" s="11">
        <f>('SA data'!L122/'SA data'!L118-1)*100</f>
        <v>-0.2373484350827626</v>
      </c>
      <c r="M119" s="11">
        <f>('SA data'!M122/'SA data'!M118-1)*100</f>
        <v>-6.1571068160375608</v>
      </c>
      <c r="N119" s="11">
        <f>('SA data'!N122/'SA data'!N118-1)*100</f>
        <v>-11.400949399995042</v>
      </c>
      <c r="O119" s="11">
        <f>('SA data'!O122/'SA data'!O118-1)*100</f>
        <v>-4.6942819714133943</v>
      </c>
      <c r="P119" s="11">
        <f>('SA data'!P122/'SA data'!P118-1)*100</f>
        <v>-15.557050003624529</v>
      </c>
      <c r="Q119" s="11">
        <f>('SA data'!Q122/'SA data'!Q118-1)*100</f>
        <v>7.3371322535005445</v>
      </c>
      <c r="R119" s="11">
        <f>('SA data'!S122/'SA data'!S118-1)*100</f>
        <v>0.49701132764130573</v>
      </c>
      <c r="S119" s="11">
        <f>('SA data'!T122/'SA data'!T118-1)*100</f>
        <v>0.72291479458097552</v>
      </c>
      <c r="T119" s="11">
        <f>('SA data'!U122/'SA data'!U118-1)*100</f>
        <v>-0.34834147579974051</v>
      </c>
      <c r="U119" s="11">
        <f>('SA data'!V122/'SA data'!V118-1)*100</f>
        <v>-3.1058635731880058</v>
      </c>
      <c r="V119" s="11">
        <f>('SA data'!W122/'SA data'!W118-1)*100</f>
        <v>-1.8072555311765104</v>
      </c>
      <c r="W119" s="11">
        <f>('SA data'!X122/'SA data'!X118-1)*100</f>
        <v>-2.096809804161448</v>
      </c>
      <c r="X119" s="7">
        <f>'SA data'!Y122</f>
        <v>1.75</v>
      </c>
      <c r="Y119" s="11">
        <f>('SA data'!Z122/'SA data'!Z118-1)*100</f>
        <v>-1.4587471070842906</v>
      </c>
      <c r="Z119" s="11">
        <f>('SA data'!AA122/'SA data'!AA118-1)*100</f>
        <v>8.3278884000028697</v>
      </c>
      <c r="AA119" s="11">
        <f>('SA data'!AB122/'SA data'!AB118-1)*100</f>
        <v>4.1077489046996485</v>
      </c>
      <c r="AB119" s="11">
        <f>('SA data'!AC122/'SA data'!AC118-1)*100</f>
        <v>4.5438033243988984</v>
      </c>
      <c r="AC119" s="11">
        <f>('SA data'!AD122/'SA data'!AD118-1)*100</f>
        <v>1.868721144747032</v>
      </c>
      <c r="AD119" s="7">
        <f>'SA data'!AE122</f>
        <v>0.08</v>
      </c>
      <c r="AE119" s="11">
        <f>('SA data'!AF122/'SA data'!AF118-1)*100</f>
        <v>29.117107557371046</v>
      </c>
      <c r="AF119" s="11">
        <f>('SA data'!AG122/'SA data'!AG118-1)*100</f>
        <v>21.424308732842647</v>
      </c>
      <c r="AG119" s="11">
        <f>('SA data'!AI122/'SA data'!AI118-1)*100</f>
        <v>2.2621191333415558</v>
      </c>
      <c r="AH119" s="11">
        <f>('SA data'!AJ122/'SA data'!AJ118-1)*100</f>
        <v>2.0981399556965208</v>
      </c>
      <c r="AI119" s="11">
        <f>('SA data'!AK122/'SA data'!AK118-1)*100</f>
        <v>2.2943177132525694</v>
      </c>
      <c r="AJ119" s="11">
        <f>('SA data'!AL122/'SA data'!AL118-1)*100</f>
        <v>12.240036797582388</v>
      </c>
      <c r="AK119" s="11">
        <f>('SA data'!AM122/'SA data'!AM118-1)*100</f>
        <v>-0.54542284570079369</v>
      </c>
      <c r="AL119" s="11">
        <f>('SA data'!AN122/'SA data'!AN118-1)*100</f>
        <v>2.5556339229579894</v>
      </c>
      <c r="AM119" s="11">
        <f>('SA data'!AO122/'SA data'!AO118-1)*100</f>
        <v>-8.722784377449921</v>
      </c>
      <c r="AN119" s="11">
        <f>('SA data'!AP122/'SA data'!AP118-1)*100</f>
        <v>4.5535563706047055</v>
      </c>
      <c r="AO119" s="11">
        <f>('SA data'!AQ122/'SA data'!AQ118-1)*100</f>
        <v>-5.2530620178480758</v>
      </c>
      <c r="AP119" s="7">
        <f>'SA data'!AR122</f>
        <v>1.6385858974358976</v>
      </c>
      <c r="AQ119" s="4">
        <v>120</v>
      </c>
      <c r="AR119" s="1">
        <v>44256</v>
      </c>
      <c r="AS119" s="7"/>
      <c r="AT119" s="7"/>
    </row>
    <row r="120" spans="1:46">
      <c r="A120" s="11">
        <f>('SA data'!A123/'SA data'!A119-1)*100</f>
        <v>16.508453672452728</v>
      </c>
      <c r="B120" s="11">
        <f>('SA data'!B123/'SA data'!B119-1)*100</f>
        <v>11.670091859470165</v>
      </c>
      <c r="C120" s="11">
        <f>('SA data'!C123/'SA data'!C119-1)*100</f>
        <v>10.365323359557909</v>
      </c>
      <c r="D120" s="11">
        <f>('SA data'!D123/'SA data'!D119-1)*100</f>
        <v>17.446663319308996</v>
      </c>
      <c r="E120" s="11">
        <f>('SA data'!E123/'SA data'!E119-1)*100</f>
        <v>36.980718642331702</v>
      </c>
      <c r="F120" s="11">
        <f>('SA data'!F123/'SA data'!F119-1)*100</f>
        <v>35.293509473663896</v>
      </c>
      <c r="G120" s="11">
        <f>('SA data'!G123/'SA data'!G119-1)*100</f>
        <v>33.26919993586661</v>
      </c>
      <c r="H120" s="11">
        <f>('SA data'!H123/'SA data'!H119-1)*100</f>
        <v>4.6345827381169213</v>
      </c>
      <c r="I120" s="11">
        <f>('SA data'!I123/'SA data'!I119-1)*100</f>
        <v>-10.232602417668868</v>
      </c>
      <c r="J120" s="11">
        <f>('SA data'!J123/'SA data'!J119-1)*100</f>
        <v>27.351097301818751</v>
      </c>
      <c r="K120" s="11">
        <f>('SA data'!K123/'SA data'!K119-1)*100</f>
        <v>2.8195224272704378</v>
      </c>
      <c r="L120" s="11">
        <f>('SA data'!L123/'SA data'!L119-1)*100</f>
        <v>4.4283812278125723</v>
      </c>
      <c r="M120" s="11">
        <f>('SA data'!M123/'SA data'!M119-1)*100</f>
        <v>-5.5807043714264477</v>
      </c>
      <c r="N120" s="11">
        <f>('SA data'!N123/'SA data'!N119-1)*100</f>
        <v>4.2860514697877994</v>
      </c>
      <c r="O120" s="11">
        <f>('SA data'!O123/'SA data'!O119-1)*100</f>
        <v>2.9958159096270753</v>
      </c>
      <c r="P120" s="11">
        <f>('SA data'!P123/'SA data'!P119-1)*100</f>
        <v>5.1885864253765623</v>
      </c>
      <c r="Q120" s="11">
        <f>('SA data'!Q123/'SA data'!Q119-1)*100</f>
        <v>-25.370148083570864</v>
      </c>
      <c r="R120" s="11">
        <f>('SA data'!S123/'SA data'!S119-1)*100</f>
        <v>4.1203731948270983</v>
      </c>
      <c r="S120" s="11">
        <f>('SA data'!T123/'SA data'!T119-1)*100</f>
        <v>0.72818785428971911</v>
      </c>
      <c r="T120" s="11">
        <f>('SA data'!U123/'SA data'!U119-1)*100</f>
        <v>19.011172723332905</v>
      </c>
      <c r="U120" s="11">
        <f>('SA data'!V123/'SA data'!V119-1)*100</f>
        <v>41.484183732949951</v>
      </c>
      <c r="V120" s="11">
        <f>('SA data'!W123/'SA data'!W119-1)*100</f>
        <v>4.9845964616745064</v>
      </c>
      <c r="W120" s="11">
        <f>('SA data'!X123/'SA data'!X119-1)*100</f>
        <v>2.5413931950812652</v>
      </c>
      <c r="X120" s="7">
        <f>'SA data'!Y123</f>
        <v>1.75</v>
      </c>
      <c r="Y120" s="11">
        <f>('SA data'!Z123/'SA data'!Z119-1)*100</f>
        <v>-0.6347899887870323</v>
      </c>
      <c r="Z120" s="11">
        <f>('SA data'!AA123/'SA data'!AA119-1)*100</f>
        <v>17.721172993884359</v>
      </c>
      <c r="AA120" s="11">
        <f>('SA data'!AB123/'SA data'!AB119-1)*100</f>
        <v>13.600369229263931</v>
      </c>
      <c r="AB120" s="11">
        <f>('SA data'!AC123/'SA data'!AC119-1)*100</f>
        <v>14.574247626117366</v>
      </c>
      <c r="AC120" s="11">
        <f>('SA data'!AD123/'SA data'!AD119-1)*100</f>
        <v>3.5117793526144414</v>
      </c>
      <c r="AD120" s="7">
        <f>'SA data'!AE123</f>
        <v>7.0000000000000007E-2</v>
      </c>
      <c r="AE120" s="11">
        <f>('SA data'!AF123/'SA data'!AF119-1)*100</f>
        <v>66.700805786097987</v>
      </c>
      <c r="AF120" s="11">
        <f>('SA data'!AG123/'SA data'!AG119-1)*100</f>
        <v>132.25589225589229</v>
      </c>
      <c r="AG120" s="11">
        <f>('SA data'!AI123/'SA data'!AI119-1)*100</f>
        <v>-2.8788268942542827</v>
      </c>
      <c r="AH120" s="11">
        <f>('SA data'!AJ123/'SA data'!AJ119-1)*100</f>
        <v>-2.7128854432705074</v>
      </c>
      <c r="AI120" s="11">
        <f>('SA data'!AK123/'SA data'!AK119-1)*100</f>
        <v>-2.9108006103732431</v>
      </c>
      <c r="AJ120" s="11">
        <f>('SA data'!AL123/'SA data'!AL119-1)*100</f>
        <v>2.2292816406402016</v>
      </c>
      <c r="AK120" s="11">
        <f>('SA data'!AM123/'SA data'!AM119-1)*100</f>
        <v>-3.0277572206364733</v>
      </c>
      <c r="AL120" s="11">
        <f>('SA data'!AN123/'SA data'!AN119-1)*100</f>
        <v>-2.8521319297412417</v>
      </c>
      <c r="AM120" s="11">
        <f>('SA data'!AO123/'SA data'!AO119-1)*100</f>
        <v>-3.8213155525877895</v>
      </c>
      <c r="AN120" s="11">
        <f>('SA data'!AP123/'SA data'!AP119-1)*100</f>
        <v>-2.1439134217720146</v>
      </c>
      <c r="AO120" s="11">
        <f>('SA data'!AQ123/'SA data'!AQ119-1)*100</f>
        <v>-3.0589637895442001</v>
      </c>
      <c r="AP120" s="7">
        <f>'SA data'!AR123</f>
        <v>1.6270384615384614</v>
      </c>
      <c r="AQ120" s="4">
        <v>121</v>
      </c>
      <c r="AR120" s="1">
        <v>44348</v>
      </c>
      <c r="AS120" s="7"/>
      <c r="AT120" s="7"/>
    </row>
    <row r="121" spans="1:46">
      <c r="A121" s="11">
        <f>('SA data'!A124/'SA data'!A120-1)*100</f>
        <v>-4.1986548297375137</v>
      </c>
      <c r="B121" s="11">
        <f>('SA data'!B124/'SA data'!B120-1)*100</f>
        <v>-4.5058484453203267</v>
      </c>
      <c r="C121" s="11">
        <f>('SA data'!C124/'SA data'!C120-1)*100</f>
        <v>1.9514944519926747</v>
      </c>
      <c r="D121" s="11">
        <f>('SA data'!D124/'SA data'!D120-1)*100</f>
        <v>-10.098860711592561</v>
      </c>
      <c r="E121" s="11">
        <f>('SA data'!E124/'SA data'!E120-1)*100</f>
        <v>11.06126260339928</v>
      </c>
      <c r="F121" s="11">
        <f>('SA data'!F124/'SA data'!F120-1)*100</f>
        <v>19.231403791669543</v>
      </c>
      <c r="G121" s="11">
        <f>('SA data'!G124/'SA data'!G120-1)*100</f>
        <v>-3.8736102984201271</v>
      </c>
      <c r="H121" s="11">
        <f>('SA data'!H124/'SA data'!H120-1)*100</f>
        <v>0.78564505940941221</v>
      </c>
      <c r="I121" s="11">
        <f>('SA data'!I124/'SA data'!I120-1)*100</f>
        <v>-13.702393327557981</v>
      </c>
      <c r="J121" s="11">
        <f>('SA data'!J124/'SA data'!J120-1)*100</f>
        <v>37.847616067047916</v>
      </c>
      <c r="K121" s="11">
        <f>('SA data'!K124/'SA data'!K120-1)*100</f>
        <v>10.230805257136488</v>
      </c>
      <c r="L121" s="11">
        <f>('SA data'!L124/'SA data'!L120-1)*100</f>
        <v>2.1575547432952868</v>
      </c>
      <c r="M121" s="11">
        <f>('SA data'!M124/'SA data'!M120-1)*100</f>
        <v>4.6294436364247682</v>
      </c>
      <c r="N121" s="11">
        <f>('SA data'!N124/'SA data'!N120-1)*100</f>
        <v>17.515641618477073</v>
      </c>
      <c r="O121" s="11">
        <f>('SA data'!O124/'SA data'!O120-1)*100</f>
        <v>9.5991056417504605</v>
      </c>
      <c r="P121" s="11">
        <f>('SA data'!P124/'SA data'!P120-1)*100</f>
        <v>23.565978045698934</v>
      </c>
      <c r="Q121" s="11">
        <f>('SA data'!Q124/'SA data'!Q120-1)*100</f>
        <v>-20.938807561088591</v>
      </c>
      <c r="R121" s="11">
        <f>('SA data'!S124/'SA data'!S120-1)*100</f>
        <v>2.1364578048896243</v>
      </c>
      <c r="S121" s="11">
        <f>('SA data'!T124/'SA data'!T120-1)*100</f>
        <v>0.64503594165818967</v>
      </c>
      <c r="T121" s="11">
        <f>('SA data'!U124/'SA data'!U120-1)*100</f>
        <v>8.2671517644965498</v>
      </c>
      <c r="U121" s="11">
        <f>('SA data'!V124/'SA data'!V120-1)*100</f>
        <v>16.101655278565573</v>
      </c>
      <c r="V121" s="11">
        <f>('SA data'!W124/'SA data'!W120-1)*100</f>
        <v>9.1897890054436502</v>
      </c>
      <c r="W121" s="11">
        <f>('SA data'!X124/'SA data'!X120-1)*100</f>
        <v>5.5316580741364474</v>
      </c>
      <c r="X121" s="7">
        <f>'SA data'!Y124</f>
        <v>1.75</v>
      </c>
      <c r="Y121" s="11">
        <f>('SA data'!Z124/'SA data'!Z120-1)*100</f>
        <v>-1.5013722457450251</v>
      </c>
      <c r="Z121" s="11">
        <f>('SA data'!AA124/'SA data'!AA120-1)*100</f>
        <v>9.7729895311617021</v>
      </c>
      <c r="AA121" s="11">
        <f>('SA data'!AB124/'SA data'!AB120-1)*100</f>
        <v>5.5518348525813721</v>
      </c>
      <c r="AB121" s="11">
        <f>('SA data'!AC124/'SA data'!AC120-1)*100</f>
        <v>13.732820230896102</v>
      </c>
      <c r="AC121" s="11">
        <f>('SA data'!AD124/'SA data'!AD120-1)*100</f>
        <v>3.9658925634761477</v>
      </c>
      <c r="AD121" s="7">
        <f>'SA data'!AE124</f>
        <v>0.09</v>
      </c>
      <c r="AE121" s="11">
        <f>('SA data'!AF124/'SA data'!AF120-1)*100</f>
        <v>56.184865963096328</v>
      </c>
      <c r="AF121" s="11">
        <f>('SA data'!AG124/'SA data'!AG120-1)*100</f>
        <v>71.312048473549311</v>
      </c>
      <c r="AG121" s="11">
        <f>('SA data'!AI124/'SA data'!AI120-1)*100</f>
        <v>-4.2934792943612905</v>
      </c>
      <c r="AH121" s="11">
        <f>('SA data'!AJ124/'SA data'!AJ120-1)*100</f>
        <v>-7.208928217250465</v>
      </c>
      <c r="AI121" s="11">
        <f>('SA data'!AK124/'SA data'!AK120-1)*100</f>
        <v>-3.71265146073263</v>
      </c>
      <c r="AJ121" s="11">
        <f>('SA data'!AL124/'SA data'!AL120-1)*100</f>
        <v>1.7711002821775956</v>
      </c>
      <c r="AK121" s="11">
        <f>('SA data'!AM124/'SA data'!AM120-1)*100</f>
        <v>-0.65401082138608624</v>
      </c>
      <c r="AL121" s="11">
        <f>('SA data'!AN124/'SA data'!AN120-1)*100</f>
        <v>-5.4353709114409732</v>
      </c>
      <c r="AM121" s="11">
        <f>('SA data'!AO124/'SA data'!AO120-1)*100</f>
        <v>-7.2810018076153726</v>
      </c>
      <c r="AN121" s="11">
        <f>('SA data'!AP124/'SA data'!AP120-1)*100</f>
        <v>-2.2919871626673416</v>
      </c>
      <c r="AO121" s="11">
        <f>('SA data'!AQ124/'SA data'!AQ120-1)*100</f>
        <v>-0.67505731394255086</v>
      </c>
      <c r="AP121" s="7">
        <f>'SA data'!AR124</f>
        <v>1.6161230769230772</v>
      </c>
      <c r="AQ121" s="4">
        <v>122</v>
      </c>
      <c r="AR121" s="1">
        <v>44440</v>
      </c>
      <c r="AS121" s="7"/>
      <c r="AT121" s="7"/>
    </row>
    <row r="122" spans="1:46">
      <c r="A122" s="11">
        <f>('SA data'!A125/'SA data'!A121-1)*100</f>
        <v>3.595392136106712</v>
      </c>
      <c r="B122" s="11">
        <f>('SA data'!B125/'SA data'!B121-1)*100</f>
        <v>3.7176150720948042</v>
      </c>
      <c r="C122" s="11">
        <f>('SA data'!C125/'SA data'!C121-1)*100</f>
        <v>5.8596023132726716</v>
      </c>
      <c r="D122" s="11">
        <f>('SA data'!D125/'SA data'!D121-1)*100</f>
        <v>-2.7109514198794149</v>
      </c>
      <c r="E122" s="11">
        <f>('SA data'!E125/'SA data'!E121-1)*100</f>
        <v>17.704866829153467</v>
      </c>
      <c r="F122" s="11">
        <f>('SA data'!F125/'SA data'!F121-1)*100</f>
        <v>20.127229655657008</v>
      </c>
      <c r="G122" s="11">
        <f>('SA data'!G125/'SA data'!G121-1)*100</f>
        <v>2.296572627652127</v>
      </c>
      <c r="H122" s="11">
        <f>('SA data'!H125/'SA data'!H121-1)*100</f>
        <v>1.8091587444488022</v>
      </c>
      <c r="I122" s="11">
        <f>('SA data'!I125/'SA data'!I121-1)*100</f>
        <v>-6.3506290548208</v>
      </c>
      <c r="J122" s="11">
        <f>('SA data'!J125/'SA data'!J121-1)*100</f>
        <v>19.721726872299428</v>
      </c>
      <c r="K122" s="11">
        <f>('SA data'!K125/'SA data'!K121-1)*100</f>
        <v>4.3728486945645573</v>
      </c>
      <c r="L122" s="11">
        <f>('SA data'!L125/'SA data'!L121-1)*100</f>
        <v>4.4132965030075688</v>
      </c>
      <c r="M122" s="11">
        <f>('SA data'!M125/'SA data'!M121-1)*100</f>
        <v>-1.9607546985707214</v>
      </c>
      <c r="N122" s="11">
        <f>('SA data'!N125/'SA data'!N121-1)*100</f>
        <v>6.4198761396080162</v>
      </c>
      <c r="O122" s="11">
        <f>('SA data'!O125/'SA data'!O121-1)*100</f>
        <v>-23.602586966201699</v>
      </c>
      <c r="P122" s="11">
        <f>('SA data'!P125/'SA data'!P121-1)*100</f>
        <v>28.714343896915096</v>
      </c>
      <c r="Q122" s="11">
        <f>('SA data'!Q125/'SA data'!Q121-1)*100</f>
        <v>-20.180683176747426</v>
      </c>
      <c r="R122" s="11">
        <f>('SA data'!S125/'SA data'!S121-1)*100</f>
        <v>3.2174550887911657</v>
      </c>
      <c r="S122" s="11">
        <f>('SA data'!T125/'SA data'!T121-1)*100</f>
        <v>0.87935232514726458</v>
      </c>
      <c r="T122" s="11">
        <f>('SA data'!U125/'SA data'!U121-1)*100</f>
        <v>12.883405329619579</v>
      </c>
      <c r="U122" s="11">
        <f>('SA data'!V125/'SA data'!V121-1)*100</f>
        <v>24.979139349147683</v>
      </c>
      <c r="V122" s="11">
        <f>('SA data'!W125/'SA data'!W121-1)*100</f>
        <v>9.8670847926799254</v>
      </c>
      <c r="W122" s="11">
        <f>('SA data'!X125/'SA data'!X121-1)*100</f>
        <v>7.5163936143668231</v>
      </c>
      <c r="X122" s="7">
        <f>'SA data'!Y125</f>
        <v>1.75</v>
      </c>
      <c r="Y122" s="11">
        <f>('SA data'!Z125/'SA data'!Z121-1)*100</f>
        <v>-0.16574980125572125</v>
      </c>
      <c r="Z122" s="11">
        <f>('SA data'!AA125/'SA data'!AA121-1)*100</f>
        <v>9.0695200176280864</v>
      </c>
      <c r="AA122" s="11">
        <f>('SA data'!AB125/'SA data'!AB121-1)*100</f>
        <v>4.6055584104667924</v>
      </c>
      <c r="AB122" s="11">
        <f>('SA data'!AC125/'SA data'!AC121-1)*100</f>
        <v>13.80352396889457</v>
      </c>
      <c r="AC122" s="11">
        <f>('SA data'!AD125/'SA data'!AD121-1)*100</f>
        <v>4.8481579271120179</v>
      </c>
      <c r="AD122" s="7">
        <f>'SA data'!AE125</f>
        <v>0.08</v>
      </c>
      <c r="AE122" s="11">
        <f>('SA data'!AF125/'SA data'!AF121-1)*100</f>
        <v>59.600127901250552</v>
      </c>
      <c r="AF122" s="11">
        <f>('SA data'!AG125/'SA data'!AG121-1)*100</f>
        <v>79.625451263537911</v>
      </c>
      <c r="AG122" s="11">
        <f>('SA data'!AI125/'SA data'!AI121-1)*100</f>
        <v>-3.6184045206784088</v>
      </c>
      <c r="AH122" s="11">
        <f>('SA data'!AJ125/'SA data'!AJ121-1)*100</f>
        <v>-5.9621267559334612</v>
      </c>
      <c r="AI122" s="11">
        <f>('SA data'!AK125/'SA data'!AK121-1)*100</f>
        <v>-3.1499427019605064</v>
      </c>
      <c r="AJ122" s="11">
        <f>('SA data'!AL125/'SA data'!AL121-1)*100</f>
        <v>5.8538986486561972</v>
      </c>
      <c r="AK122" s="11">
        <f>('SA data'!AM125/'SA data'!AM121-1)*100</f>
        <v>-3.576752975010089</v>
      </c>
      <c r="AL122" s="11">
        <f>('SA data'!AN125/'SA data'!AN121-1)*100</f>
        <v>-5.1942869401904961</v>
      </c>
      <c r="AM122" s="11">
        <f>('SA data'!AO125/'SA data'!AO121-1)*100</f>
        <v>-14.622219020186733</v>
      </c>
      <c r="AN122" s="11">
        <f>('SA data'!AP125/'SA data'!AP121-1)*100</f>
        <v>-1.6215267127995925</v>
      </c>
      <c r="AO122" s="11">
        <f>('SA data'!AQ125/'SA data'!AQ121-1)*100</f>
        <v>-3.1278535102731486</v>
      </c>
      <c r="AP122" s="7">
        <f>'SA data'!AR125</f>
        <v>1.5996217948717955</v>
      </c>
      <c r="AQ122" s="4">
        <v>123</v>
      </c>
      <c r="AR122" s="1">
        <v>44531</v>
      </c>
      <c r="AS122" s="7"/>
      <c r="AT122" s="7"/>
    </row>
    <row r="123" spans="1:46">
      <c r="A123" s="11">
        <f>('SA data'!A126/'SA data'!A122-1)*100</f>
        <v>4.9733836307241042</v>
      </c>
      <c r="B123" s="11">
        <f>('SA data'!B126/'SA data'!B122-1)*100</f>
        <v>5.4988098207184422</v>
      </c>
      <c r="C123" s="11">
        <f>('SA data'!C126/'SA data'!C122-1)*100</f>
        <v>7.2587671339574333</v>
      </c>
      <c r="D123" s="11">
        <f>('SA data'!D126/'SA data'!D122-1)*100</f>
        <v>-4.4300970001498463E-2</v>
      </c>
      <c r="E123" s="11">
        <f>('SA data'!E126/'SA data'!E122-1)*100</f>
        <v>12.346884347200771</v>
      </c>
      <c r="F123" s="11">
        <f>('SA data'!F126/'SA data'!F122-1)*100</f>
        <v>16.424024132503568</v>
      </c>
      <c r="G123" s="11">
        <f>('SA data'!G126/'SA data'!G122-1)*100</f>
        <v>4.6498008901382004</v>
      </c>
      <c r="H123" s="11">
        <f>('SA data'!H126/'SA data'!H122-1)*100</f>
        <v>1.6751160436713652</v>
      </c>
      <c r="I123" s="11">
        <f>('SA data'!I126/'SA data'!I122-1)*100</f>
        <v>-14.900690964543406</v>
      </c>
      <c r="J123" s="11">
        <f>('SA data'!J126/'SA data'!J122-1)*100</f>
        <v>10.502861231801685</v>
      </c>
      <c r="K123" s="11">
        <f>('SA data'!K126/'SA data'!K122-1)*100</f>
        <v>13.001242022728054</v>
      </c>
      <c r="L123" s="11">
        <f>('SA data'!L126/'SA data'!L122-1)*100</f>
        <v>0.55055345012076096</v>
      </c>
      <c r="M123" s="11">
        <f>('SA data'!M126/'SA data'!M122-1)*100</f>
        <v>8.3011139232280762E-2</v>
      </c>
      <c r="N123" s="11">
        <f>('SA data'!N126/'SA data'!N122-1)*100</f>
        <v>8.2317268703783419</v>
      </c>
      <c r="O123" s="11">
        <f>('SA data'!O126/'SA data'!O122-1)*100</f>
        <v>-20.991490999425409</v>
      </c>
      <c r="P123" s="11">
        <f>('SA data'!P126/'SA data'!P122-1)*100</f>
        <v>28.670879055472231</v>
      </c>
      <c r="Q123" s="11">
        <f>('SA data'!Q126/'SA data'!Q122-1)*100</f>
        <v>-17.225790537009424</v>
      </c>
      <c r="R123" s="11">
        <f>('SA data'!S126/'SA data'!S122-1)*100</f>
        <v>2.2187223788326049</v>
      </c>
      <c r="S123" s="11">
        <f>('SA data'!T126/'SA data'!T122-1)*100</f>
        <v>1.7333290724092176</v>
      </c>
      <c r="T123" s="11">
        <f>('SA data'!U126/'SA data'!U122-1)*100</f>
        <v>4.0546376669800654</v>
      </c>
      <c r="U123" s="11">
        <f>('SA data'!V126/'SA data'!V122-1)*100</f>
        <v>5.0066039879565816</v>
      </c>
      <c r="V123" s="11">
        <f>('SA data'!W126/'SA data'!W122-1)*100</f>
        <v>10.236486931703737</v>
      </c>
      <c r="W123" s="11">
        <f>('SA data'!X126/'SA data'!X122-1)*100</f>
        <v>7.3495188301586412</v>
      </c>
      <c r="X123" s="7">
        <f>'SA data'!Y126</f>
        <v>1.75</v>
      </c>
      <c r="Y123" s="11">
        <f>('SA data'!Z126/'SA data'!Z122-1)*100</f>
        <v>0.2986726801668782</v>
      </c>
      <c r="Z123" s="11">
        <f>('SA data'!AA126/'SA data'!AA122-1)*100</f>
        <v>6.4390055348980679</v>
      </c>
      <c r="AA123" s="11">
        <f>('SA data'!AB126/'SA data'!AB122-1)*100</f>
        <v>4.3334692759190885</v>
      </c>
      <c r="AB123" s="11">
        <f>('SA data'!AC126/'SA data'!AC122-1)*100</f>
        <v>13.177937848066801</v>
      </c>
      <c r="AC123" s="11">
        <f>('SA data'!AD126/'SA data'!AD122-1)*100</f>
        <v>5.5183350223323213</v>
      </c>
      <c r="AD123" s="7">
        <f>'SA data'!AE126</f>
        <v>0.12</v>
      </c>
      <c r="AE123" s="11">
        <f>('SA data'!AF126/'SA data'!AF122-1)*100</f>
        <v>52.808896855439194</v>
      </c>
      <c r="AF123" s="11">
        <f>('SA data'!AG126/'SA data'!AG122-1)*100</f>
        <v>65.252293577981661</v>
      </c>
      <c r="AG123" s="11">
        <f>('SA data'!AI126/'SA data'!AI122-1)*100</f>
        <v>-3.7180010068388336</v>
      </c>
      <c r="AH123" s="11">
        <f>('SA data'!AJ126/'SA data'!AJ122-1)*100</f>
        <v>-4.7006745096022424</v>
      </c>
      <c r="AI123" s="11">
        <f>('SA data'!AK126/'SA data'!AK122-1)*100</f>
        <v>-3.5254155077245053</v>
      </c>
      <c r="AJ123" s="11">
        <f>('SA data'!AL126/'SA data'!AL122-1)*100</f>
        <v>4.310691985800652</v>
      </c>
      <c r="AK123" s="11">
        <f>('SA data'!AM126/'SA data'!AM122-1)*100</f>
        <v>-3.296823795464332</v>
      </c>
      <c r="AL123" s="11">
        <f>('SA data'!AN126/'SA data'!AN122-1)*100</f>
        <v>-4.8712603157785583</v>
      </c>
      <c r="AM123" s="11">
        <f>('SA data'!AO126/'SA data'!AO122-1)*100</f>
        <v>-8.3130231903513199</v>
      </c>
      <c r="AN123" s="11">
        <f>('SA data'!AP126/'SA data'!AP122-1)*100</f>
        <v>-3.018086906600681</v>
      </c>
      <c r="AO123" s="11">
        <f>('SA data'!AQ126/'SA data'!AQ122-1)*100</f>
        <v>1.3339914523612606</v>
      </c>
      <c r="AP123" s="7">
        <f>'SA data'!AR126</f>
        <v>1.554808</v>
      </c>
      <c r="AQ123" s="4">
        <v>124</v>
      </c>
      <c r="AR123" s="1">
        <v>44621</v>
      </c>
      <c r="AS123" s="7"/>
      <c r="AT123" s="7"/>
    </row>
    <row r="124" spans="1:46">
      <c r="A124" s="11">
        <f>('SA data'!A127/'SA data'!A123-1)*100</f>
        <v>9.2955629733146203</v>
      </c>
      <c r="B124" s="11">
        <f>('SA data'!B127/'SA data'!B123-1)*100</f>
        <v>19.071855914616531</v>
      </c>
      <c r="C124" s="11">
        <f>('SA data'!C127/'SA data'!C123-1)*100</f>
        <v>3.7901535243397788</v>
      </c>
      <c r="D124" s="11">
        <f>('SA data'!D127/'SA data'!D123-1)*100</f>
        <v>5.9754886101154758</v>
      </c>
      <c r="E124" s="11">
        <f>('SA data'!E127/'SA data'!E123-1)*100</f>
        <v>15.401156743036349</v>
      </c>
      <c r="F124" s="11">
        <f>('SA data'!F127/'SA data'!F123-1)*100</f>
        <v>19.179614843671054</v>
      </c>
      <c r="G124" s="11">
        <f>('SA data'!G127/'SA data'!G123-1)*100</f>
        <v>7.5433108758421463</v>
      </c>
      <c r="H124" s="11">
        <f>('SA data'!H127/'SA data'!H123-1)*100</f>
        <v>1.3851522366502333</v>
      </c>
      <c r="I124" s="11">
        <f>('SA data'!I127/'SA data'!I123-1)*100</f>
        <v>-9.472743602378042</v>
      </c>
      <c r="J124" s="11">
        <f>('SA data'!J127/'SA data'!J123-1)*100</f>
        <v>0.5588798007357898</v>
      </c>
      <c r="K124" s="11">
        <f>('SA data'!K127/'SA data'!K123-1)*100</f>
        <v>12.888519338513071</v>
      </c>
      <c r="L124" s="11">
        <f>('SA data'!L127/'SA data'!L123-1)*100</f>
        <v>1.1457606902690376</v>
      </c>
      <c r="M124" s="11">
        <f>('SA data'!M127/'SA data'!M123-1)*100</f>
        <v>1.1756664226928448</v>
      </c>
      <c r="N124" s="11">
        <f>('SA data'!N127/'SA data'!N123-1)*100</f>
        <v>2.6962336961790179</v>
      </c>
      <c r="O124" s="11">
        <f>('SA data'!O127/'SA data'!O123-1)*100</f>
        <v>-32.689587247608223</v>
      </c>
      <c r="P124" s="11">
        <f>('SA data'!P127/'SA data'!P123-1)*100</f>
        <v>26.933032800920053</v>
      </c>
      <c r="Q124" s="11">
        <f>('SA data'!Q127/'SA data'!Q123-1)*100</f>
        <v>-3.0859905356670048</v>
      </c>
      <c r="R124" s="11">
        <f>('SA data'!S127/'SA data'!S123-1)*100</f>
        <v>2.8065945977004292</v>
      </c>
      <c r="S124" s="11">
        <f>('SA data'!T127/'SA data'!T123-1)*100</f>
        <v>2.4755570903657542</v>
      </c>
      <c r="T124" s="11">
        <f>('SA data'!U127/'SA data'!U123-1)*100</f>
        <v>4.0365204583968861</v>
      </c>
      <c r="U124" s="11">
        <f>('SA data'!V127/'SA data'!V123-1)*100</f>
        <v>3.4841124062279905</v>
      </c>
      <c r="V124" s="11">
        <f>('SA data'!W127/'SA data'!W123-1)*100</f>
        <v>11.933155945083618</v>
      </c>
      <c r="W124" s="11">
        <f>('SA data'!X127/'SA data'!X123-1)*100</f>
        <v>11.984045698463941</v>
      </c>
      <c r="X124" s="7">
        <f>'SA data'!Y127</f>
        <v>1.9166666666666667</v>
      </c>
      <c r="Y124" s="11">
        <f>('SA data'!Z127/'SA data'!Z123-1)*100</f>
        <v>1.4552942827973592</v>
      </c>
      <c r="Z124" s="11">
        <f>('SA data'!AA127/'SA data'!AA123-1)*100</f>
        <v>6.231048542044948</v>
      </c>
      <c r="AA124" s="11">
        <f>('SA data'!AB127/'SA data'!AB123-1)*100</f>
        <v>4.0252062619392737</v>
      </c>
      <c r="AB124" s="11">
        <f>('SA data'!AC127/'SA data'!AC123-1)*100</f>
        <v>13.550918302153359</v>
      </c>
      <c r="AC124" s="11">
        <f>('SA data'!AD127/'SA data'!AD123-1)*100</f>
        <v>5.2809311017976146</v>
      </c>
      <c r="AD124" s="7">
        <f>'SA data'!AE127</f>
        <v>0.77</v>
      </c>
      <c r="AE124" s="11">
        <f>('SA data'!AF127/'SA data'!AF123-1)*100</f>
        <v>48.797375239172091</v>
      </c>
      <c r="AF124" s="11">
        <f>('SA data'!AG127/'SA data'!AG123-1)*100</f>
        <v>65.033342997970408</v>
      </c>
      <c r="AG124" s="11">
        <f>('SA data'!AI127/'SA data'!AI123-1)*100</f>
        <v>-3.336749390144933</v>
      </c>
      <c r="AH124" s="11">
        <f>('SA data'!AJ127/'SA data'!AJ123-1)*100</f>
        <v>-3.0508321508142533</v>
      </c>
      <c r="AI124" s="11">
        <f>('SA data'!AK127/'SA data'!AK123-1)*100</f>
        <v>-3.3919524292846615</v>
      </c>
      <c r="AJ124" s="11">
        <f>('SA data'!AL127/'SA data'!AL123-1)*100</f>
        <v>1.4466440711547346</v>
      </c>
      <c r="AK124" s="11">
        <f>('SA data'!AM127/'SA data'!AM123-1)*100</f>
        <v>1.6925687488905883</v>
      </c>
      <c r="AL124" s="11">
        <f>('SA data'!AN127/'SA data'!AN123-1)*100</f>
        <v>-6.3755311903251011</v>
      </c>
      <c r="AM124" s="11">
        <f>('SA data'!AO127/'SA data'!AO123-1)*100</f>
        <v>5.267086504477847</v>
      </c>
      <c r="AN124" s="11">
        <f>('SA data'!AP127/'SA data'!AP123-1)*100</f>
        <v>-2.2719758055460892</v>
      </c>
      <c r="AO124" s="11">
        <f>('SA data'!AQ127/'SA data'!AQ123-1)*100</f>
        <v>5.5079315002345197</v>
      </c>
      <c r="AP124" s="7">
        <f>'SA data'!AR127</f>
        <v>1.5954586666666664</v>
      </c>
      <c r="AQ124" s="4">
        <v>125</v>
      </c>
      <c r="AR124" s="1">
        <v>44713</v>
      </c>
      <c r="AS124" s="7"/>
      <c r="AT124" s="7"/>
    </row>
    <row r="125" spans="1:46">
      <c r="A125" s="11">
        <f>('SA data'!A128/'SA data'!A124-1)*100</f>
        <v>14.541519260203305</v>
      </c>
      <c r="B125" s="11">
        <f>('SA data'!B128/'SA data'!B124-1)*100</f>
        <v>15.183994879849649</v>
      </c>
      <c r="C125" s="11">
        <f>('SA data'!C128/'SA data'!C124-1)*100</f>
        <v>7.032205492735577</v>
      </c>
      <c r="D125" s="11">
        <f>('SA data'!D128/'SA data'!D124-1)*100</f>
        <v>13.096466818448871</v>
      </c>
      <c r="E125" s="11">
        <f>('SA data'!E128/'SA data'!E124-1)*100</f>
        <v>21.898406788918678</v>
      </c>
      <c r="F125" s="11">
        <f>('SA data'!F128/'SA data'!F124-1)*100</f>
        <v>21.635495696317996</v>
      </c>
      <c r="G125" s="11">
        <f>('SA data'!G128/'SA data'!G124-1)*100</f>
        <v>10.043827611395173</v>
      </c>
      <c r="H125" s="11">
        <f>('SA data'!H128/'SA data'!H124-1)*100</f>
        <v>2.8307425777671646</v>
      </c>
      <c r="I125" s="11">
        <f>('SA data'!I128/'SA data'!I124-1)*100</f>
        <v>-1.816052734667406</v>
      </c>
      <c r="J125" s="11">
        <f>('SA data'!J128/'SA data'!J124-1)*100</f>
        <v>-22.26065579758054</v>
      </c>
      <c r="K125" s="11">
        <f>('SA data'!K128/'SA data'!K124-1)*100</f>
        <v>35.278576535865611</v>
      </c>
      <c r="L125" s="11">
        <f>('SA data'!L128/'SA data'!L124-1)*100</f>
        <v>0.15268639028294118</v>
      </c>
      <c r="M125" s="11">
        <f>('SA data'!M128/'SA data'!M124-1)*100</f>
        <v>11.770153499143188</v>
      </c>
      <c r="N125" s="11">
        <f>('SA data'!N128/'SA data'!N124-1)*100</f>
        <v>11.196387102470261</v>
      </c>
      <c r="O125" s="11">
        <f>('SA data'!O128/'SA data'!O124-1)*100</f>
        <v>-35.134741739375073</v>
      </c>
      <c r="P125" s="11">
        <f>('SA data'!P128/'SA data'!P124-1)*100</f>
        <v>42.603304718108603</v>
      </c>
      <c r="Q125" s="11">
        <f>('SA data'!Q128/'SA data'!Q124-1)*100</f>
        <v>13.462322170845663</v>
      </c>
      <c r="R125" s="11">
        <f>('SA data'!S128/'SA data'!S124-1)*100</f>
        <v>4.4524606063927719</v>
      </c>
      <c r="S125" s="11">
        <f>('SA data'!T128/'SA data'!T124-1)*100</f>
        <v>3.6692421670358799</v>
      </c>
      <c r="T125" s="11">
        <f>('SA data'!U128/'SA data'!U124-1)*100</f>
        <v>7.4453294334711373</v>
      </c>
      <c r="U125" s="11">
        <f>('SA data'!V128/'SA data'!V124-1)*100</f>
        <v>10.709158560881281</v>
      </c>
      <c r="V125" s="11">
        <f>('SA data'!W128/'SA data'!W124-1)*100</f>
        <v>10.344363992039106</v>
      </c>
      <c r="W125" s="11">
        <f>('SA data'!X128/'SA data'!X124-1)*100</f>
        <v>10.841374487112599</v>
      </c>
      <c r="X125" s="7">
        <f>'SA data'!Y128</f>
        <v>2.3333333333333335</v>
      </c>
      <c r="Y125" s="11">
        <f>('SA data'!Z128/'SA data'!Z124-1)*100</f>
        <v>2.6707477079568775</v>
      </c>
      <c r="Z125" s="11">
        <f>('SA data'!AA128/'SA data'!AA124-1)*100</f>
        <v>5.6844040539149709</v>
      </c>
      <c r="AA125" s="11">
        <f>('SA data'!AB128/'SA data'!AB124-1)*100</f>
        <v>3.7240512156252015</v>
      </c>
      <c r="AB125" s="11">
        <f>('SA data'!AC128/'SA data'!AC124-1)*100</f>
        <v>8.3139984532095923</v>
      </c>
      <c r="AC125" s="11">
        <f>('SA data'!AD128/'SA data'!AD124-1)*100</f>
        <v>5.3598368824804066</v>
      </c>
      <c r="AD125" s="7">
        <f>'SA data'!AE128</f>
        <v>2.1800000000000002</v>
      </c>
      <c r="AE125" s="11">
        <f>('SA data'!AF128/'SA data'!AF124-1)*100</f>
        <v>38.396602624230482</v>
      </c>
      <c r="AF125" s="11">
        <f>('SA data'!AG128/'SA data'!AG124-1)*100</f>
        <v>37.001768466875241</v>
      </c>
      <c r="AG125" s="11">
        <f>('SA data'!AI128/'SA data'!AI124-1)*100</f>
        <v>-0.4012375222254061</v>
      </c>
      <c r="AH125" s="11">
        <f>('SA data'!AJ128/'SA data'!AJ124-1)*100</f>
        <v>0.73669426336784305</v>
      </c>
      <c r="AI125" s="11">
        <f>('SA data'!AK128/'SA data'!AK124-1)*100</f>
        <v>-0.61970921477543239</v>
      </c>
      <c r="AJ125" s="11">
        <f>('SA data'!AL128/'SA data'!AL124-1)*100</f>
        <v>7.8362644953826166</v>
      </c>
      <c r="AK125" s="11">
        <f>('SA data'!AM128/'SA data'!AM124-1)*100</f>
        <v>3.9115020436562675</v>
      </c>
      <c r="AL125" s="11">
        <f>('SA data'!AN128/'SA data'!AN124-1)*100</f>
        <v>-2.4472689329218644</v>
      </c>
      <c r="AM125" s="11">
        <f>('SA data'!AO128/'SA data'!AO124-1)*100</f>
        <v>16.266824259074198</v>
      </c>
      <c r="AN125" s="11">
        <f>('SA data'!AP128/'SA data'!AP124-1)*100</f>
        <v>1.6785143575882788</v>
      </c>
      <c r="AO125" s="11">
        <f>('SA data'!AQ128/'SA data'!AQ124-1)*100</f>
        <v>1.9284063413599561</v>
      </c>
      <c r="AP125" s="7">
        <f>'SA data'!AR128</f>
        <v>1.7892333333333341</v>
      </c>
      <c r="AQ125" s="4">
        <v>126</v>
      </c>
      <c r="AR125" s="1">
        <v>44805</v>
      </c>
      <c r="AS125" s="7"/>
      <c r="AT125" s="7"/>
    </row>
    <row r="126" spans="1:46">
      <c r="A126" s="11">
        <f>('SA data'!A129/'SA data'!A125-1)*100</f>
        <v>7.4581789529779563</v>
      </c>
      <c r="B126" s="11">
        <f>('SA data'!B129/'SA data'!B125-1)*100</f>
        <v>7.0914466772700413</v>
      </c>
      <c r="C126" s="11">
        <f>('SA data'!C129/'SA data'!C125-1)*100</f>
        <v>4.5711451834868244</v>
      </c>
      <c r="D126" s="11">
        <f>('SA data'!D129/'SA data'!D125-1)*100</f>
        <v>8.8012085198399426</v>
      </c>
      <c r="E126" s="11">
        <f>('SA data'!E129/'SA data'!E125-1)*100</f>
        <v>8.8282580934071042</v>
      </c>
      <c r="F126" s="11">
        <f>('SA data'!F129/'SA data'!F125-1)*100</f>
        <v>7.4567643156772778</v>
      </c>
      <c r="G126" s="11">
        <f>('SA data'!G129/'SA data'!G125-1)*100</f>
        <v>4.9572649572649619</v>
      </c>
      <c r="H126" s="11">
        <f>('SA data'!H129/'SA data'!H125-1)*100</f>
        <v>1.496092535492588</v>
      </c>
      <c r="I126" s="11">
        <f>('SA data'!I129/'SA data'!I125-1)*100</f>
        <v>-3.4798126094432114</v>
      </c>
      <c r="J126" s="11">
        <f>('SA data'!J129/'SA data'!J125-1)*100</f>
        <v>4.4563728733959751</v>
      </c>
      <c r="K126" s="11">
        <f>('SA data'!K129/'SA data'!K125-1)*100</f>
        <v>78.624051322538847</v>
      </c>
      <c r="L126" s="11">
        <f>('SA data'!L129/'SA data'!L125-1)*100</f>
        <v>1.9587883119100757</v>
      </c>
      <c r="M126" s="11">
        <f>('SA data'!M129/'SA data'!M125-1)*100</f>
        <v>18.810208589385557</v>
      </c>
      <c r="N126" s="11">
        <f>('SA data'!N129/'SA data'!N125-1)*100</f>
        <v>13.288072535889706</v>
      </c>
      <c r="O126" s="11">
        <f>('SA data'!O129/'SA data'!O125-1)*100</f>
        <v>15.565707547851048</v>
      </c>
      <c r="P126" s="11">
        <f>('SA data'!P129/'SA data'!P125-1)*100</f>
        <v>12.284181388195691</v>
      </c>
      <c r="Q126" s="11">
        <f>('SA data'!Q129/'SA data'!Q125-1)*100</f>
        <v>34.816539917986098</v>
      </c>
      <c r="R126" s="11">
        <f>('SA data'!S129/'SA data'!S125-1)*100</f>
        <v>3.9185267058870155</v>
      </c>
      <c r="S126" s="11">
        <f>('SA data'!T129/'SA data'!T125-1)*100</f>
        <v>4.1917313294390635</v>
      </c>
      <c r="T126" s="11">
        <f>('SA data'!U129/'SA data'!U125-1)*100</f>
        <v>2.9091780994391803</v>
      </c>
      <c r="U126" s="11">
        <f>('SA data'!V129/'SA data'!V125-1)*100</f>
        <v>1.8087925713468289</v>
      </c>
      <c r="V126" s="11">
        <f>('SA data'!W129/'SA data'!W125-1)*100</f>
        <v>7.9293803121166295</v>
      </c>
      <c r="W126" s="11">
        <f>('SA data'!X129/'SA data'!X125-1)*100</f>
        <v>8.6480863800825212</v>
      </c>
      <c r="X126" s="7">
        <f>'SA data'!Y129</f>
        <v>2.5833333333333335</v>
      </c>
      <c r="Y126" s="11">
        <f>('SA data'!Z129/'SA data'!Z125-1)*100</f>
        <v>1.0432210970815703</v>
      </c>
      <c r="Z126" s="11">
        <f>('SA data'!AA129/'SA data'!AA125-1)*100</f>
        <v>4.5817354833681767</v>
      </c>
      <c r="AA126" s="11">
        <f>('SA data'!AB129/'SA data'!AB125-1)*100</f>
        <v>3.0008503678363496</v>
      </c>
      <c r="AB126" s="11">
        <f>('SA data'!AC129/'SA data'!AC125-1)*100</f>
        <v>4.9466755468675627</v>
      </c>
      <c r="AC126" s="11">
        <f>('SA data'!AD129/'SA data'!AD125-1)*100</f>
        <v>5.2106650299660551</v>
      </c>
      <c r="AD126" s="7">
        <f>'SA data'!AE129</f>
        <v>3.65</v>
      </c>
      <c r="AE126" s="11">
        <f>('SA data'!AF129/'SA data'!AF125-1)*100</f>
        <v>2.9287519556595809</v>
      </c>
      <c r="AF126" s="11">
        <f>('SA data'!AG129/'SA data'!AG125-1)*100</f>
        <v>11.443286019344301</v>
      </c>
      <c r="AG126" s="11">
        <f>('SA data'!AI129/'SA data'!AI125-1)*100</f>
        <v>1.9297476697817784</v>
      </c>
      <c r="AH126" s="11">
        <f>('SA data'!AJ129/'SA data'!AJ125-1)*100</f>
        <v>2.8916366576070773</v>
      </c>
      <c r="AI126" s="11">
        <f>('SA data'!AK129/'SA data'!AK125-1)*100</f>
        <v>1.7430684705737054</v>
      </c>
      <c r="AJ126" s="11">
        <f>('SA data'!AL129/'SA data'!AL125-1)*100</f>
        <v>9.8708592945565101</v>
      </c>
      <c r="AK126" s="11">
        <f>('SA data'!AM129/'SA data'!AM125-1)*100</f>
        <v>8.6748887888237203</v>
      </c>
      <c r="AL126" s="11">
        <f>('SA data'!AN129/'SA data'!AN125-1)*100</f>
        <v>1.4712705064000797</v>
      </c>
      <c r="AM126" s="11">
        <f>('SA data'!AO129/'SA data'!AO125-1)*100</f>
        <v>31.388675115792708</v>
      </c>
      <c r="AN126" s="11">
        <f>('SA data'!AP129/'SA data'!AP125-1)*100</f>
        <v>3.3606981104860267</v>
      </c>
      <c r="AO126" s="11">
        <f>('SA data'!AQ129/'SA data'!AQ125-1)*100</f>
        <v>8.4975873869995944</v>
      </c>
      <c r="AP126" s="7">
        <f>'SA data'!AR129</f>
        <v>2.1092733333333329</v>
      </c>
      <c r="AQ126" s="4">
        <v>127</v>
      </c>
      <c r="AR126" s="1">
        <v>44896</v>
      </c>
      <c r="AS126" s="7"/>
      <c r="AT126" s="7"/>
    </row>
    <row r="127" spans="1:46">
      <c r="A127" s="11">
        <f>('SA data'!A130/'SA data'!A126-1)*100</f>
        <v>5.6590053261699413</v>
      </c>
      <c r="B127" s="11">
        <f>('SA data'!B130/'SA data'!B126-1)*100</f>
        <v>5.8500413459374068</v>
      </c>
      <c r="C127" s="11">
        <f>('SA data'!C130/'SA data'!C126-1)*100</f>
        <v>-0.51299077050213082</v>
      </c>
      <c r="D127" s="11">
        <f>('SA data'!D130/'SA data'!D126-1)*100</f>
        <v>4.8602405558105799</v>
      </c>
      <c r="E127" s="11">
        <f>('SA data'!E130/'SA data'!E126-1)*100</f>
        <v>-2.0866243788588368</v>
      </c>
      <c r="F127" s="11">
        <f>('SA data'!F130/'SA data'!F126-1)*100</f>
        <v>-4.3707284367872079</v>
      </c>
      <c r="G127" s="11">
        <f>('SA data'!G130/'SA data'!G126-1)*100</f>
        <v>3.4918858421936205</v>
      </c>
      <c r="H127" s="11">
        <f>('SA data'!H130/'SA data'!H126-1)*100</f>
        <v>1.4501656339263702</v>
      </c>
      <c r="I127" s="11">
        <f>('SA data'!I130/'SA data'!I126-1)*100</f>
        <v>-5.5862023146276201</v>
      </c>
      <c r="J127" s="11">
        <f>('SA data'!J130/'SA data'!J126-1)*100</f>
        <v>19.407452110600222</v>
      </c>
      <c r="K127" s="11">
        <f>('SA data'!K130/'SA data'!K126-1)*100</f>
        <v>87.479388924101215</v>
      </c>
      <c r="L127" s="11">
        <f>('SA data'!L130/'SA data'!L126-1)*100</f>
        <v>5.2902263075476519</v>
      </c>
      <c r="M127" s="11">
        <f>('SA data'!M130/'SA data'!M126-1)*100</f>
        <v>20.040574763262399</v>
      </c>
      <c r="N127" s="11">
        <f>('SA data'!N130/'SA data'!N126-1)*100</f>
        <v>17.075163369769108</v>
      </c>
      <c r="O127" s="11">
        <f>('SA data'!O130/'SA data'!O126-1)*100</f>
        <v>21.605361852018067</v>
      </c>
      <c r="P127" s="11">
        <f>('SA data'!P130/'SA data'!P126-1)*100</f>
        <v>15.129598705995996</v>
      </c>
      <c r="Q127" s="11">
        <f>('SA data'!Q130/'SA data'!Q126-1)*100</f>
        <v>28.276688437819164</v>
      </c>
      <c r="R127" s="11">
        <f>('SA data'!S130/'SA data'!S126-1)*100</f>
        <v>3.5906810343849793</v>
      </c>
      <c r="S127" s="11">
        <f>('SA data'!T130/'SA data'!T126-1)*100</f>
        <v>3.8876356376597476</v>
      </c>
      <c r="T127" s="11">
        <f>('SA data'!U130/'SA data'!U126-1)*100</f>
        <v>2.492558680728707</v>
      </c>
      <c r="U127" s="11">
        <f>('SA data'!V130/'SA data'!V126-1)*100</f>
        <v>9.9746744705808688E-2</v>
      </c>
      <c r="V127" s="11">
        <f>('SA data'!W130/'SA data'!W126-1)*100</f>
        <v>2.6836656665999215</v>
      </c>
      <c r="W127" s="11">
        <f>('SA data'!X130/'SA data'!X126-1)*100</f>
        <v>5.3550326543766458</v>
      </c>
      <c r="X127" s="7">
        <f>'SA data'!Y130</f>
        <v>2.75</v>
      </c>
      <c r="Y127" s="11">
        <f>('SA data'!Z130/'SA data'!Z126-1)*100</f>
        <v>1.1662687974941965</v>
      </c>
      <c r="Z127" s="11">
        <f>('SA data'!AA130/'SA data'!AA126-1)*100</f>
        <v>0.31195572768356605</v>
      </c>
      <c r="AA127" s="11">
        <f>('SA data'!AB130/'SA data'!AB126-1)*100</f>
        <v>3.0633793308309176</v>
      </c>
      <c r="AB127" s="11">
        <f>('SA data'!AC130/'SA data'!AC126-1)*100</f>
        <v>0.65967986856190208</v>
      </c>
      <c r="AC127" s="11">
        <f>('SA data'!AD130/'SA data'!AD126-1)*100</f>
        <v>4.8580295768009707</v>
      </c>
      <c r="AD127" s="7">
        <f>'SA data'!AE130</f>
        <v>4.51</v>
      </c>
      <c r="AE127" s="11">
        <f>('SA data'!AF130/'SA data'!AF126-1)*100</f>
        <v>-17.323931825698512</v>
      </c>
      <c r="AF127" s="11">
        <f>('SA data'!AG130/'SA data'!AG126-1)*100</f>
        <v>-19.629225736095979</v>
      </c>
      <c r="AG127" s="11">
        <f>('SA data'!AI130/'SA data'!AI126-1)*100</f>
        <v>4.3976459308868288</v>
      </c>
      <c r="AH127" s="11">
        <f>('SA data'!AJ130/'SA data'!AJ126-1)*100</f>
        <v>6.4374915893181006</v>
      </c>
      <c r="AI127" s="11">
        <f>('SA data'!AK130/'SA data'!AK126-1)*100</f>
        <v>4.0027446377395304</v>
      </c>
      <c r="AJ127" s="11">
        <f>('SA data'!AL130/'SA data'!AL126-1)*100</f>
        <v>13.883273497724868</v>
      </c>
      <c r="AK127" s="11">
        <f>('SA data'!AM130/'SA data'!AM126-1)*100</f>
        <v>10.5834782148867</v>
      </c>
      <c r="AL127" s="11">
        <f>('SA data'!AN130/'SA data'!AN126-1)*100</f>
        <v>6.9851940431010062</v>
      </c>
      <c r="AM127" s="11">
        <f>('SA data'!AO130/'SA data'!AO126-1)*100</f>
        <v>9.2371744434512451</v>
      </c>
      <c r="AN127" s="11">
        <f>('SA data'!AP130/'SA data'!AP126-1)*100</f>
        <v>7.6256196407058274</v>
      </c>
      <c r="AO127" s="11">
        <f>('SA data'!AQ130/'SA data'!AQ126-1)*100</f>
        <v>5.1756509013869412</v>
      </c>
      <c r="AP127" s="7">
        <f>'SA data'!AR130</f>
        <v>2.3034439999999998</v>
      </c>
      <c r="AQ127" s="4">
        <v>128</v>
      </c>
      <c r="AR127" s="1">
        <v>44986</v>
      </c>
    </row>
    <row r="128" spans="1:46">
      <c r="A128" s="11">
        <f>('SA data'!A131/'SA data'!A127-1)*100</f>
        <v>2.719998819601499</v>
      </c>
      <c r="B128" s="11">
        <f>('SA data'!B131/'SA data'!B127-1)*100</f>
        <v>4.2138514079970379</v>
      </c>
      <c r="C128" s="11">
        <f>('SA data'!C131/'SA data'!C127-1)*100</f>
        <v>4.4289226149471617</v>
      </c>
      <c r="D128" s="11">
        <f>('SA data'!D131/'SA data'!D127-1)*100</f>
        <v>5.6954590540599481</v>
      </c>
      <c r="E128" s="11">
        <f>('SA data'!E131/'SA data'!E127-1)*100</f>
        <v>-8.9225305959489738</v>
      </c>
      <c r="F128" s="11">
        <f>('SA data'!F131/'SA data'!F127-1)*100</f>
        <v>-9.0896082933618167</v>
      </c>
      <c r="G128" s="11">
        <f>('SA data'!G131/'SA data'!G127-1)*100</f>
        <v>4.0272961181340161</v>
      </c>
      <c r="H128" s="11">
        <f>('SA data'!H131/'SA data'!H127-1)*100</f>
        <v>1.5013977134701983</v>
      </c>
      <c r="I128" s="11">
        <f>('SA data'!I131/'SA data'!I127-1)*100</f>
        <v>-3.8009001342616089</v>
      </c>
      <c r="J128" s="11">
        <f>('SA data'!J131/'SA data'!J127-1)*100</f>
        <v>27.667751830265928</v>
      </c>
      <c r="K128" s="11">
        <f>('SA data'!K131/'SA data'!K127-1)*100</f>
        <v>92.125864289471409</v>
      </c>
      <c r="L128" s="11">
        <f>('SA data'!L131/'SA data'!L127-1)*100</f>
        <v>9.6944970771301264</v>
      </c>
      <c r="M128" s="11">
        <f>('SA data'!M131/'SA data'!M127-1)*100</f>
        <v>25.380238468275994</v>
      </c>
      <c r="N128" s="11">
        <f>('SA data'!N131/'SA data'!N127-1)*100</f>
        <v>20.483921967893302</v>
      </c>
      <c r="O128" s="11">
        <f>('SA data'!O131/'SA data'!O127-1)*100</f>
        <v>47.981415988072328</v>
      </c>
      <c r="P128" s="11">
        <f>('SA data'!P131/'SA data'!P127-1)*100</f>
        <v>10.49665404320843</v>
      </c>
      <c r="Q128" s="11">
        <f>('SA data'!Q131/'SA data'!Q127-1)*100</f>
        <v>39.921774622981346</v>
      </c>
      <c r="R128" s="11">
        <f>('SA data'!S131/'SA data'!S127-1)*100</f>
        <v>2.8045731591073597</v>
      </c>
      <c r="S128" s="11">
        <f>('SA data'!T131/'SA data'!T127-1)*100</f>
        <v>3.3723515817137395</v>
      </c>
      <c r="T128" s="11">
        <f>('SA data'!U131/'SA data'!U127-1)*100</f>
        <v>0.72671889783257893</v>
      </c>
      <c r="U128" s="11">
        <f>('SA data'!V131/'SA data'!V127-1)*100</f>
        <v>-1.7617023817818045</v>
      </c>
      <c r="V128" s="11">
        <f>('SA data'!W131/'SA data'!W127-1)*100</f>
        <v>-2.7871670078428501</v>
      </c>
      <c r="W128" s="11">
        <f>('SA data'!X131/'SA data'!X127-1)*100</f>
        <v>-1.9198010647293873</v>
      </c>
      <c r="X128" s="7">
        <f>'SA data'!Y131</f>
        <v>2.9166666666666665</v>
      </c>
      <c r="Y128" s="11">
        <f>('SA data'!Z131/'SA data'!Z127-1)*100</f>
        <v>-0.99835546645972162</v>
      </c>
      <c r="Z128" s="11">
        <f>('SA data'!AA131/'SA data'!AA127-1)*100</f>
        <v>1.4202939140507853</v>
      </c>
      <c r="AA128" s="11">
        <f>('SA data'!AB131/'SA data'!AB127-1)*100</f>
        <v>3.5377091677535111</v>
      </c>
      <c r="AB128" s="11">
        <f>('SA data'!AC131/'SA data'!AC127-1)*100</f>
        <v>-4.7429232573620306</v>
      </c>
      <c r="AC128" s="11">
        <f>('SA data'!AD131/'SA data'!AD127-1)*100</f>
        <v>4.6346500285601389</v>
      </c>
      <c r="AD128" s="7">
        <f>'SA data'!AE131</f>
        <v>4.99</v>
      </c>
      <c r="AE128" s="11">
        <f>('SA data'!AF131/'SA data'!AF127-1)*100</f>
        <v>-29.767989037101806</v>
      </c>
      <c r="AF128" s="11">
        <f>('SA data'!AG131/'SA data'!AG127-1)*100</f>
        <v>-31.491567111735776</v>
      </c>
      <c r="AG128" s="11">
        <f>('SA data'!AI131/'SA data'!AI127-1)*100</f>
        <v>7.1948796427411477</v>
      </c>
      <c r="AH128" s="11">
        <f>('SA data'!AJ131/'SA data'!AJ127-1)*100</f>
        <v>10.498096383494282</v>
      </c>
      <c r="AI128" s="11">
        <f>('SA data'!AK131/'SA data'!AK127-1)*100</f>
        <v>6.554864144979522</v>
      </c>
      <c r="AJ128" s="11">
        <f>('SA data'!AL131/'SA data'!AL127-1)*100</f>
        <v>15.561631322567182</v>
      </c>
      <c r="AK128" s="11">
        <f>('SA data'!AM131/'SA data'!AM127-1)*100</f>
        <v>11.979775729192511</v>
      </c>
      <c r="AL128" s="11">
        <f>('SA data'!AN131/'SA data'!AN127-1)*100</f>
        <v>11.512569743118872</v>
      </c>
      <c r="AM128" s="11">
        <f>('SA data'!AO131/'SA data'!AO127-1)*100</f>
        <v>-0.35661393353656479</v>
      </c>
      <c r="AN128" s="11">
        <f>('SA data'!AP131/'SA data'!AP127-1)*100</f>
        <v>9.9237751343789213</v>
      </c>
      <c r="AO128" s="11">
        <f>('SA data'!AQ131/'SA data'!AQ127-1)*100</f>
        <v>9.0276761853508525</v>
      </c>
      <c r="AP128" s="7">
        <f>'SA data'!AR131</f>
        <v>2.3729920000000004</v>
      </c>
      <c r="AQ128" s="4">
        <v>129</v>
      </c>
      <c r="AR128" s="1">
        <v>45078</v>
      </c>
    </row>
    <row r="129" spans="1:44">
      <c r="A129" s="11">
        <f>('SA data'!A132/'SA data'!A128-1)*100</f>
        <v>3.0401962731155363</v>
      </c>
      <c r="B129" s="11">
        <f>('SA data'!B132/'SA data'!B128-1)*100</f>
        <v>4.2990975575238455</v>
      </c>
      <c r="C129" s="11">
        <f>('SA data'!C132/'SA data'!C128-1)*100</f>
        <v>4.1283032921191731</v>
      </c>
      <c r="D129" s="11">
        <f>('SA data'!D132/'SA data'!D128-1)*100</f>
        <v>4.8957830888022746</v>
      </c>
      <c r="E129" s="11">
        <f>('SA data'!E132/'SA data'!E128-1)*100</f>
        <v>-11.991650720198265</v>
      </c>
      <c r="F129" s="11">
        <f>('SA data'!F132/'SA data'!F128-1)*100</f>
        <v>-10.991929932098898</v>
      </c>
      <c r="G129" s="11">
        <f>('SA data'!G132/'SA data'!G128-1)*100</f>
        <v>4.2040048677951081</v>
      </c>
      <c r="H129" s="11">
        <f>('SA data'!H132/'SA data'!H128-1)*100</f>
        <v>0.65981654178821625</v>
      </c>
      <c r="I129" s="11">
        <f>('SA data'!I132/'SA data'!I128-1)*100</f>
        <v>-5.9352785491853517</v>
      </c>
      <c r="J129" s="11">
        <f>('SA data'!J132/'SA data'!J128-1)*100</f>
        <v>51.8291011057497</v>
      </c>
      <c r="K129" s="11">
        <f>('SA data'!K132/'SA data'!K128-1)*100</f>
        <v>56.515619102855361</v>
      </c>
      <c r="L129" s="11">
        <f>('SA data'!L132/'SA data'!L128-1)*100</f>
        <v>7.4285327080837238</v>
      </c>
      <c r="M129" s="11">
        <f>('SA data'!M132/'SA data'!M128-1)*100</f>
        <v>11.35445213828714</v>
      </c>
      <c r="N129" s="11">
        <f>('SA data'!N132/'SA data'!N128-1)*100</f>
        <v>8.7963218896476967</v>
      </c>
      <c r="O129" s="11">
        <f>('SA data'!O132/'SA data'!O128-1)*100</f>
        <v>47.732348732115405</v>
      </c>
      <c r="P129" s="11">
        <f>('SA data'!P132/'SA data'!P128-1)*100</f>
        <v>-3.209354357030858</v>
      </c>
      <c r="Q129" s="11">
        <f>('SA data'!Q132/'SA data'!Q128-1)*100</f>
        <v>18.748294766553887</v>
      </c>
      <c r="R129" s="11">
        <f>('SA data'!S132/'SA data'!S128-1)*100</f>
        <v>2.0228887648940264</v>
      </c>
      <c r="S129" s="11">
        <f>('SA data'!T132/'SA data'!T128-1)*100</f>
        <v>2.5324440760601918</v>
      </c>
      <c r="T129" s="11">
        <f>('SA data'!U132/'SA data'!U128-1)*100</f>
        <v>0.14418418569051017</v>
      </c>
      <c r="U129" s="11">
        <f>('SA data'!V132/'SA data'!V128-1)*100</f>
        <v>-2.0297851788632415</v>
      </c>
      <c r="V129" s="11">
        <f>('SA data'!W132/'SA data'!W128-1)*100</f>
        <v>-4.0535834792277514</v>
      </c>
      <c r="W129" s="11">
        <f>('SA data'!X132/'SA data'!X128-1)*100</f>
        <v>-2.3368982349172729</v>
      </c>
      <c r="X129" s="7">
        <f>'SA data'!Y132</f>
        <v>3</v>
      </c>
      <c r="Y129" s="11">
        <f>('SA data'!Z132/'SA data'!Z128-1)*100</f>
        <v>-2.0124388832789886</v>
      </c>
      <c r="Z129" s="11">
        <f>('SA data'!AA132/'SA data'!AA128-1)*100</f>
        <v>1.0245980952403144</v>
      </c>
      <c r="AA129" s="11">
        <f>('SA data'!AB132/'SA data'!AB128-1)*100</f>
        <v>3.3885046056594703</v>
      </c>
      <c r="AB129" s="11">
        <f>('SA data'!AC132/'SA data'!AC128-1)*100</f>
        <v>-1.4167018272694731</v>
      </c>
      <c r="AC129" s="11">
        <f>('SA data'!AD132/'SA data'!AD128-1)*100</f>
        <v>3.9373085367652827</v>
      </c>
      <c r="AD129" s="7">
        <f>'SA data'!AE132</f>
        <v>5.26</v>
      </c>
      <c r="AE129" s="11">
        <f>('SA data'!AF132/'SA data'!AF128-1)*100</f>
        <v>-29.452401992472378</v>
      </c>
      <c r="AF129" s="11">
        <f>('SA data'!AG132/'SA data'!AG128-1)*100</f>
        <v>-13.960877767848267</v>
      </c>
      <c r="AG129" s="11">
        <f>('SA data'!AI132/'SA data'!AI128-1)*100</f>
        <v>6.7802224974010006</v>
      </c>
      <c r="AH129" s="11">
        <f>('SA data'!AJ132/'SA data'!AJ128-1)*100</f>
        <v>10.578821531371441</v>
      </c>
      <c r="AI129" s="11">
        <f>('SA data'!AK132/'SA data'!AK128-1)*100</f>
        <v>6.0409750534792694</v>
      </c>
      <c r="AJ129" s="11">
        <f>('SA data'!AL132/'SA data'!AL128-1)*100</f>
        <v>9.3460227002406082</v>
      </c>
      <c r="AK129" s="11">
        <f>('SA data'!AM132/'SA data'!AM128-1)*100</f>
        <v>8.8869434414899917</v>
      </c>
      <c r="AL129" s="11">
        <f>('SA data'!AN132/'SA data'!AN128-1)*100</f>
        <v>8.9104043827425983</v>
      </c>
      <c r="AM129" s="11">
        <f>('SA data'!AO132/'SA data'!AO128-1)*100</f>
        <v>12.641885393468799</v>
      </c>
      <c r="AN129" s="11">
        <f>('SA data'!AP132/'SA data'!AP128-1)*100</f>
        <v>6.483978024218473</v>
      </c>
      <c r="AO129" s="11">
        <f>('SA data'!AQ132/'SA data'!AQ128-1)*100</f>
        <v>11.415549865595832</v>
      </c>
      <c r="AP129" s="7">
        <f>'SA data'!AR132</f>
        <v>2.4592897435897427</v>
      </c>
      <c r="AQ129" s="4">
        <v>130</v>
      </c>
      <c r="AR129" s="1">
        <v>45170</v>
      </c>
    </row>
    <row r="130" spans="1:44">
      <c r="A130" s="11">
        <f>('SA data'!A133/'SA data'!A129-1)*100</f>
        <v>2.9021579468206049</v>
      </c>
      <c r="B130" s="11">
        <f>('SA data'!B133/'SA data'!B129-1)*100</f>
        <v>4.2669062320978668</v>
      </c>
      <c r="C130" s="11">
        <f>('SA data'!C133/'SA data'!C129-1)*100</f>
        <v>5.626109464392326</v>
      </c>
      <c r="D130" s="11">
        <f>('SA data'!D133/'SA data'!D129-1)*100</f>
        <v>6.1354520380147992</v>
      </c>
      <c r="E130" s="11">
        <f>('SA data'!E133/'SA data'!E129-1)*100</f>
        <v>-7.8819050484950086</v>
      </c>
      <c r="F130" s="11">
        <f>('SA data'!F133/'SA data'!F129-1)*100</f>
        <v>-2.2121324138734688</v>
      </c>
      <c r="G130" s="11">
        <f>('SA data'!G133/'SA data'!G129-1)*100</f>
        <v>2.2584147665580812</v>
      </c>
      <c r="H130" s="11">
        <f>('SA data'!H133/'SA data'!H129-1)*100</f>
        <v>1.1452773637028457</v>
      </c>
      <c r="I130" s="11">
        <f>('SA data'!I133/'SA data'!I129-1)*100</f>
        <v>-15.217203409606928</v>
      </c>
      <c r="J130" s="11">
        <f>('SA data'!J133/'SA data'!J129-1)*100</f>
        <v>37.785358005761061</v>
      </c>
      <c r="K130" s="11">
        <f>('SA data'!K133/'SA data'!K129-1)*100</f>
        <v>15.276863714060962</v>
      </c>
      <c r="L130" s="11">
        <f>('SA data'!L133/'SA data'!L129-1)*100</f>
        <v>14.396853366517458</v>
      </c>
      <c r="M130" s="11">
        <f>('SA data'!M133/'SA data'!M129-1)*100</f>
        <v>8.9254269805815856</v>
      </c>
      <c r="N130" s="11">
        <f>('SA data'!N133/'SA data'!N129-1)*100</f>
        <v>11.786384280789974</v>
      </c>
      <c r="O130" s="11">
        <f>('SA data'!O133/'SA data'!O129-1)*100</f>
        <v>14.439129855326293</v>
      </c>
      <c r="P130" s="11">
        <f>('SA data'!P133/'SA data'!P129-1)*100</f>
        <v>10.582988460791221</v>
      </c>
      <c r="Q130" s="11">
        <f>('SA data'!Q133/'SA data'!Q129-1)*100</f>
        <v>1.9569625580569294</v>
      </c>
      <c r="R130" s="11">
        <f>('SA data'!S133/'SA data'!S129-1)*100</f>
        <v>1.6834272743680767</v>
      </c>
      <c r="S130" s="11">
        <f>('SA data'!T133/'SA data'!T129-1)*100</f>
        <v>2.0807085997796904</v>
      </c>
      <c r="T130" s="11">
        <f>('SA data'!U133/'SA data'!U129-1)*100</f>
        <v>0.19738748141069351</v>
      </c>
      <c r="U130" s="11">
        <f>('SA data'!V133/'SA data'!V129-1)*100</f>
        <v>-0.69092198771396607</v>
      </c>
      <c r="V130" s="11">
        <f>('SA data'!W133/'SA data'!W129-1)*100</f>
        <v>-0.64334532452638982</v>
      </c>
      <c r="W130" s="11">
        <f>('SA data'!X133/'SA data'!X129-1)*100</f>
        <v>-0.25718384127227933</v>
      </c>
      <c r="X130" s="7">
        <f>'SA data'!Y133</f>
        <v>3</v>
      </c>
      <c r="Y130" s="11">
        <f>('SA data'!Z133/'SA data'!Z129-1)*100</f>
        <v>-2.4255508037979601</v>
      </c>
      <c r="Z130" s="11">
        <f>('SA data'!AA133/'SA data'!AA129-1)*100</f>
        <v>1.1139154416417441</v>
      </c>
      <c r="AA130" s="11">
        <f>('SA data'!AB133/'SA data'!AB129-1)*100</f>
        <v>3.6331143899023255</v>
      </c>
      <c r="AB130" s="11">
        <f>('SA data'!AC133/'SA data'!AC129-1)*100</f>
        <v>-0.45495005439619707</v>
      </c>
      <c r="AC130" s="11">
        <f>('SA data'!AD133/'SA data'!AD129-1)*100</f>
        <v>3.2917256466349354</v>
      </c>
      <c r="AD130" s="7">
        <f>'SA data'!AE133</f>
        <v>5.33</v>
      </c>
      <c r="AE130" s="11">
        <f>('SA data'!AF133/'SA data'!AF129-1)*100</f>
        <v>-14.746171561858812</v>
      </c>
      <c r="AF130" s="11">
        <f>('SA data'!AG133/'SA data'!AG129-1)*100</f>
        <v>-5.3088367899008055</v>
      </c>
      <c r="AG130" s="11">
        <f>('SA data'!AI133/'SA data'!AI129-1)*100</f>
        <v>6.3629717067186897</v>
      </c>
      <c r="AH130" s="11">
        <f>('SA data'!AJ133/'SA data'!AJ129-1)*100</f>
        <v>9.6905237569582248</v>
      </c>
      <c r="AI130" s="11">
        <f>('SA data'!AK133/'SA data'!AK129-1)*100</f>
        <v>5.7098846477427134</v>
      </c>
      <c r="AJ130" s="11">
        <f>('SA data'!AL133/'SA data'!AL129-1)*100</f>
        <v>8.5803763851421309</v>
      </c>
      <c r="AK130" s="11">
        <f>('SA data'!AM133/'SA data'!AM129-1)*100</f>
        <v>5.3330334635415699</v>
      </c>
      <c r="AL130" s="11">
        <f>('SA data'!AN133/'SA data'!AN129-1)*100</f>
        <v>7.47869575547917</v>
      </c>
      <c r="AM130" s="11">
        <f>('SA data'!AO133/'SA data'!AO129-1)*100</f>
        <v>0.20787110814948218</v>
      </c>
      <c r="AN130" s="11">
        <f>('SA data'!AP133/'SA data'!AP129-1)*100</f>
        <v>6.7712928791553439</v>
      </c>
      <c r="AO130" s="11">
        <f>('SA data'!AQ133/'SA data'!AQ129-1)*100</f>
        <v>4.6558833737047944</v>
      </c>
      <c r="AP130" s="7">
        <f>'SA data'!AR133</f>
        <v>2.4671076923076924</v>
      </c>
      <c r="AQ130" s="4">
        <v>131</v>
      </c>
      <c r="AR130" s="1">
        <v>45261</v>
      </c>
    </row>
    <row r="131" spans="1:44">
      <c r="A131" s="11">
        <f>('SA data'!A134/'SA data'!A130-1)*100</f>
        <v>4.1671499045752292</v>
      </c>
      <c r="B131" s="11">
        <f>('SA data'!B134/'SA data'!B130-1)*100</f>
        <v>4.5678418020026257</v>
      </c>
      <c r="C131" s="11">
        <f>('SA data'!C134/'SA data'!C130-1)*100</f>
        <v>7.3581506864076607</v>
      </c>
      <c r="D131" s="11">
        <f>('SA data'!D134/'SA data'!D130-1)*100</f>
        <v>9.676669156845886</v>
      </c>
      <c r="E131" s="11">
        <f>('SA data'!E134/'SA data'!E130-1)*100</f>
        <v>4.2306268440234218</v>
      </c>
      <c r="F131" s="11">
        <f>('SA data'!F134/'SA data'!F130-1)*100</f>
        <v>5.1980278551861714</v>
      </c>
      <c r="G131" s="11">
        <f>('SA data'!G134/'SA data'!G130-1)*100</f>
        <v>2.2169352222342287</v>
      </c>
      <c r="H131" s="11">
        <f>('SA data'!H134/'SA data'!H130-1)*100</f>
        <v>0.74519812315847478</v>
      </c>
      <c r="I131" s="11">
        <f>('SA data'!I134/'SA data'!I130-1)*100</f>
        <v>-2.7524573093728022</v>
      </c>
      <c r="J131" s="11">
        <f>('SA data'!J134/'SA data'!J130-1)*100</f>
        <v>10.550893100414616</v>
      </c>
      <c r="K131" s="11">
        <f>('SA data'!K134/'SA data'!K130-1)*100</f>
        <v>7.305858794600506</v>
      </c>
      <c r="L131" s="11">
        <f>('SA data'!L134/'SA data'!L130-1)*100</f>
        <v>8.8998904423057468</v>
      </c>
      <c r="M131" s="11">
        <f>('SA data'!M134/'SA data'!M130-1)*100</f>
        <v>1.8015831126516169</v>
      </c>
      <c r="N131" s="11">
        <f>('SA data'!N134/'SA data'!N130-1)*100</f>
        <v>1.842720421609445</v>
      </c>
      <c r="O131" s="11">
        <f>('SA data'!O134/'SA data'!O130-1)*100</f>
        <v>6.2399161253085644</v>
      </c>
      <c r="P131" s="11">
        <f>('SA data'!P134/'SA data'!P130-1)*100</f>
        <v>-0.1519445818964793</v>
      </c>
      <c r="Q131" s="11">
        <f>('SA data'!Q134/'SA data'!Q130-1)*100</f>
        <v>1.6973056892946481</v>
      </c>
      <c r="R131" s="11">
        <f>('SA data'!S134/'SA data'!S130-1)*100</f>
        <v>1.700702692930256</v>
      </c>
      <c r="S131" s="11">
        <f>('SA data'!T134/'SA data'!T130-1)*100</f>
        <v>1.8060442798609966</v>
      </c>
      <c r="T131" s="11">
        <f>('SA data'!U134/'SA data'!U130-1)*100</f>
        <v>1.3058527732797476</v>
      </c>
      <c r="U131" s="11">
        <f>('SA data'!V134/'SA data'!V130-1)*100</f>
        <v>0.43236816148950474</v>
      </c>
      <c r="V131" s="11">
        <f>('SA data'!W134/'SA data'!W130-1)*100</f>
        <v>2.4550264004671529</v>
      </c>
      <c r="W131" s="11">
        <f>('SA data'!X134/'SA data'!X130-1)*100</f>
        <v>1.9758700858923728</v>
      </c>
      <c r="X131" s="7">
        <f>'SA data'!Y134</f>
        <v>3</v>
      </c>
      <c r="Y131" s="11">
        <f>('SA data'!Z134/'SA data'!Z130-1)*100</f>
        <v>-3.7335907395196655</v>
      </c>
      <c r="Z131" s="11">
        <f>('SA data'!AA134/'SA data'!AA130-1)*100</f>
        <v>3.8336130768991783</v>
      </c>
      <c r="AA131" s="11">
        <f>('SA data'!AB134/'SA data'!AB130-1)*100</f>
        <v>3.5837340328449985</v>
      </c>
      <c r="AB131" s="11">
        <f>('SA data'!AC134/'SA data'!AC130-1)*100</f>
        <v>0.17970785108978315</v>
      </c>
      <c r="AC131" s="11">
        <f>('SA data'!AD134/'SA data'!AD130-1)*100</f>
        <v>3.1140812103531257</v>
      </c>
      <c r="AD131" s="7">
        <f>'SA data'!AE134</f>
        <v>5.33</v>
      </c>
      <c r="AE131" s="11">
        <f>('SA data'!AF134/'SA data'!AF130-1)*100</f>
        <v>-8.4614956830274082</v>
      </c>
      <c r="AF131" s="11">
        <f>('SA data'!AG134/'SA data'!AG130-1)*100</f>
        <v>2.2819785370667534</v>
      </c>
      <c r="AG131" s="11">
        <f>('SA data'!AI134/'SA data'!AI130-1)*100</f>
        <v>5.1950748019874426</v>
      </c>
      <c r="AH131" s="11">
        <f>('SA data'!AJ134/'SA data'!AJ130-1)*100</f>
        <v>8.043066978641523</v>
      </c>
      <c r="AI131" s="11">
        <f>('SA data'!AK134/'SA data'!AK130-1)*100</f>
        <v>4.6308140161393396</v>
      </c>
      <c r="AJ131" s="11">
        <f>('SA data'!AL134/'SA data'!AL130-1)*100</f>
        <v>8.2275160445503648</v>
      </c>
      <c r="AK131" s="11">
        <f>('SA data'!AM134/'SA data'!AM130-1)*100</f>
        <v>3.6031816665198058</v>
      </c>
      <c r="AL131" s="11">
        <f>('SA data'!AN134/'SA data'!AN130-1)*100</f>
        <v>4.9009781388664742</v>
      </c>
      <c r="AM131" s="11">
        <f>('SA data'!AO134/'SA data'!AO130-1)*100</f>
        <v>-3.3561115524205265</v>
      </c>
      <c r="AN131" s="11">
        <f>('SA data'!AP134/'SA data'!AP130-1)*100</f>
        <v>4.4101395547259337</v>
      </c>
      <c r="AO131" s="11">
        <f>('SA data'!AQ134/'SA data'!AQ130-1)*100</f>
        <v>10.351810676999062</v>
      </c>
      <c r="AP131" s="7">
        <f>'SA data'!AR134</f>
        <v>2.3719506666666659</v>
      </c>
      <c r="AQ131" s="4">
        <v>132</v>
      </c>
      <c r="AR131" s="1">
        <v>45352</v>
      </c>
    </row>
    <row r="132" spans="1:44">
      <c r="A132" s="11">
        <f>('SA data'!A135/'SA data'!A131-1)*100</f>
        <v>5.8915220901283982</v>
      </c>
      <c r="B132" s="11">
        <f>('SA data'!B135/'SA data'!B131-1)*100</f>
        <v>5.4406263387336784</v>
      </c>
      <c r="C132" s="11">
        <f>('SA data'!C135/'SA data'!C131-1)*100</f>
        <v>2.4985921983195158</v>
      </c>
      <c r="D132" s="11">
        <f>('SA data'!D135/'SA data'!D131-1)*100</f>
        <v>11.720166352915729</v>
      </c>
      <c r="E132" s="11">
        <f>('SA data'!E135/'SA data'!E131-1)*100</f>
        <v>8.5061289262838855</v>
      </c>
      <c r="F132" s="11">
        <f>('SA data'!F135/'SA data'!F131-1)*100</f>
        <v>8.9751676198781318</v>
      </c>
      <c r="G132" s="11">
        <f>('SA data'!G135/'SA data'!G131-1)*100</f>
        <v>3.3659533283148635</v>
      </c>
      <c r="H132" s="11">
        <f>('SA data'!H135/'SA data'!H131-1)*100</f>
        <v>0.35798010395469149</v>
      </c>
      <c r="I132" s="11">
        <f>('SA data'!I135/'SA data'!I131-1)*100</f>
        <v>-0.75766624473661004</v>
      </c>
      <c r="J132" s="11">
        <f>('SA data'!J135/'SA data'!J131-1)*100</f>
        <v>6.74320813141005E-2</v>
      </c>
      <c r="K132" s="11">
        <f>('SA data'!K135/'SA data'!K131-1)*100</f>
        <v>-5.4322435319493545</v>
      </c>
      <c r="L132" s="11">
        <f>('SA data'!L135/'SA data'!L131-1)*100</f>
        <v>11.256811972957514</v>
      </c>
      <c r="M132" s="11">
        <f>('SA data'!M135/'SA data'!M131-1)*100</f>
        <v>-3.6579992162309227</v>
      </c>
      <c r="N132" s="11">
        <f>('SA data'!N135/'SA data'!N131-1)*100</f>
        <v>-3.4936749378798426</v>
      </c>
      <c r="O132" s="11">
        <f>('SA data'!O135/'SA data'!O131-1)*100</f>
        <v>-1.8585994481043366</v>
      </c>
      <c r="P132" s="11">
        <f>('SA data'!P135/'SA data'!P131-1)*100</f>
        <v>-4.2890087464571902</v>
      </c>
      <c r="Q132" s="11">
        <f>('SA data'!Q135/'SA data'!Q131-1)*100</f>
        <v>-4.0782285160027794</v>
      </c>
      <c r="R132" s="11">
        <f>('SA data'!S135/'SA data'!S131-1)*100</f>
        <v>1.8900503547592651</v>
      </c>
      <c r="S132" s="11">
        <f>('SA data'!T135/'SA data'!T131-1)*100</f>
        <v>1.9204527325379139</v>
      </c>
      <c r="T132" s="11">
        <f>('SA data'!U135/'SA data'!U131-1)*100</f>
        <v>1.7758668263113897</v>
      </c>
      <c r="U132" s="11">
        <f>('SA data'!V135/'SA data'!V131-1)*100</f>
        <v>0.89833605198190725</v>
      </c>
      <c r="V132" s="11">
        <f>('SA data'!W135/'SA data'!W131-1)*100</f>
        <v>2.7314951662261722</v>
      </c>
      <c r="W132" s="11">
        <f>('SA data'!X135/'SA data'!X131-1)*100</f>
        <v>2.3652111430602973</v>
      </c>
      <c r="X132" s="7">
        <f>'SA data'!Y135</f>
        <v>3</v>
      </c>
      <c r="Y132" s="11">
        <f>('SA data'!Z135/'SA data'!Z131-1)*100</f>
        <v>-0.33214284635417757</v>
      </c>
      <c r="Z132" s="11">
        <f>('SA data'!AA135/'SA data'!AA131-1)*100</f>
        <v>3.5064093202956448</v>
      </c>
      <c r="AA132" s="11">
        <f>('SA data'!AB135/'SA data'!AB131-1)*100</f>
        <v>3.2676763133069997</v>
      </c>
      <c r="AB132" s="11">
        <f>('SA data'!AC135/'SA data'!AC131-1)*100</f>
        <v>1.8435479979700853</v>
      </c>
      <c r="AC132" s="11">
        <f>('SA data'!AD135/'SA data'!AD131-1)*100</f>
        <v>2.8437292662237823</v>
      </c>
      <c r="AD132" s="7">
        <f>'SA data'!AE135</f>
        <v>5.33</v>
      </c>
      <c r="AE132" s="11">
        <f>('SA data'!AF135/'SA data'!AF131-1)*100</f>
        <v>4.952207290815136</v>
      </c>
      <c r="AF132" s="11">
        <f>('SA data'!AG135/'SA data'!AG131-1)*100</f>
        <v>8.5780228234389142</v>
      </c>
      <c r="AG132" s="11">
        <f>('SA data'!AI135/'SA data'!AI131-1)*100</f>
        <v>4.716573323971418</v>
      </c>
      <c r="AH132" s="11">
        <f>('SA data'!AJ135/'SA data'!AJ131-1)*100</f>
        <v>6.48061346118185</v>
      </c>
      <c r="AI132" s="11">
        <f>('SA data'!AK135/'SA data'!AK131-1)*100</f>
        <v>4.3621327761594886</v>
      </c>
      <c r="AJ132" s="11">
        <f>('SA data'!AL135/'SA data'!AL131-1)*100</f>
        <v>2.6429406387352472</v>
      </c>
      <c r="AK132" s="11">
        <f>('SA data'!AM135/'SA data'!AM131-1)*100</f>
        <v>1.2568388267796937</v>
      </c>
      <c r="AL132" s="11">
        <f>('SA data'!AN135/'SA data'!AN131-1)*100</f>
        <v>3.4575875863733119</v>
      </c>
      <c r="AM132" s="11">
        <f>('SA data'!AO135/'SA data'!AO131-1)*100</f>
        <v>10.624865703465257</v>
      </c>
      <c r="AN132" s="11">
        <f>('SA data'!AP135/'SA data'!AP131-1)*100</f>
        <v>3.2735155290906981</v>
      </c>
      <c r="AO132" s="11">
        <f>('SA data'!AQ135/'SA data'!AQ131-1)*100</f>
        <v>2.2093939146529795</v>
      </c>
      <c r="AP132" s="7">
        <f>'SA data'!AR135</f>
        <v>2.3435640000000006</v>
      </c>
      <c r="AQ132" s="4">
        <v>133</v>
      </c>
      <c r="AR132" s="1">
        <v>45444</v>
      </c>
    </row>
    <row r="133" spans="1:44">
      <c r="A133" s="11">
        <f>('SA data'!A136/'SA data'!A132-1)*100</f>
        <v>5.3349161510838128</v>
      </c>
      <c r="B133" s="11">
        <f>('SA data'!B136/'SA data'!B132-1)*100</f>
        <v>4.9546569583351241</v>
      </c>
      <c r="C133" s="11">
        <f>('SA data'!C136/'SA data'!C132-1)*100</f>
        <v>5.1674008129337201</v>
      </c>
      <c r="D133" s="11">
        <f>('SA data'!D136/'SA data'!D132-1)*100</f>
        <v>15.049983433631841</v>
      </c>
      <c r="E133" s="11">
        <f>('SA data'!E136/'SA data'!E132-1)*100</f>
        <v>11.678363067359676</v>
      </c>
      <c r="F133" s="11">
        <f>('SA data'!F136/'SA data'!F132-1)*100</f>
        <v>13.000865745047285</v>
      </c>
      <c r="G133" s="11">
        <f>('SA data'!G136/'SA data'!G132-1)*100</f>
        <v>2.6860600913048094</v>
      </c>
      <c r="H133" s="11">
        <f>('SA data'!H136/'SA data'!H132-1)*100</f>
        <v>0.93901059328878045</v>
      </c>
      <c r="I133" s="11">
        <f>('SA data'!I136/'SA data'!I132-1)*100</f>
        <v>-0.5331178218991206</v>
      </c>
      <c r="J133" s="11">
        <f>('SA data'!J136/'SA data'!J132-1)*100</f>
        <v>-7.5190438301255718</v>
      </c>
      <c r="K133" s="11">
        <f>('SA data'!K136/'SA data'!K132-1)*100</f>
        <v>-2.5534794115851578</v>
      </c>
      <c r="L133" s="11">
        <f>('SA data'!L136/'SA data'!L132-1)*100</f>
        <v>25.944175699139183</v>
      </c>
      <c r="M133" s="11">
        <f>('SA data'!M136/'SA data'!M132-1)*100</f>
        <v>0.3051239036673481</v>
      </c>
      <c r="N133" s="11">
        <f>('SA data'!N136/'SA data'!N132-1)*100</f>
        <v>1.6653810065836439E-2</v>
      </c>
      <c r="O133" s="11">
        <f>('SA data'!O136/'SA data'!O132-1)*100</f>
        <v>8.9595622689292007</v>
      </c>
      <c r="P133" s="11">
        <f>('SA data'!P136/'SA data'!P132-1)*100</f>
        <v>-4.1921239705439817</v>
      </c>
      <c r="Q133" s="11">
        <f>('SA data'!Q136/'SA data'!Q132-1)*100</f>
        <v>1.0690215582212614</v>
      </c>
      <c r="R133" s="11">
        <f>('SA data'!S136/'SA data'!S132-1)*100</f>
        <v>1.8964181455562779</v>
      </c>
      <c r="S133" s="11">
        <f>('SA data'!T136/'SA data'!T132-1)*100</f>
        <v>1.9157383667730565</v>
      </c>
      <c r="T133" s="11">
        <f>('SA data'!U136/'SA data'!U132-1)*100</f>
        <v>1.8234866981164943</v>
      </c>
      <c r="U133" s="11">
        <f>('SA data'!V136/'SA data'!V132-1)*100</f>
        <v>0.95792167800052841</v>
      </c>
      <c r="V133" s="11">
        <f>('SA data'!W136/'SA data'!W132-1)*100</f>
        <v>1.3293852425505959</v>
      </c>
      <c r="W133" s="11">
        <f>('SA data'!X136/'SA data'!X132-1)*100</f>
        <v>1.2665731772305788</v>
      </c>
      <c r="X133" s="7">
        <f>'SA data'!Y136</f>
        <v>3</v>
      </c>
      <c r="Y133" s="11">
        <f>('SA data'!Z136/'SA data'!Z132-1)*100</f>
        <v>4.8822603864008052</v>
      </c>
      <c r="Z133" s="11">
        <f>('SA data'!AA136/'SA data'!AA132-1)*100</f>
        <v>3.4283360702164645</v>
      </c>
      <c r="AA133" s="11">
        <f>('SA data'!AB136/'SA data'!AB132-1)*100</f>
        <v>3.3226446109530405</v>
      </c>
      <c r="AB133" s="11">
        <f>('SA data'!AC136/'SA data'!AC132-1)*100</f>
        <v>0.59836375907420525</v>
      </c>
      <c r="AC133" s="11">
        <f>('SA data'!AD136/'SA data'!AD132-1)*100</f>
        <v>2.8388217219958545</v>
      </c>
      <c r="AD133" s="7">
        <f>'SA data'!AE136</f>
        <v>5.26</v>
      </c>
      <c r="AE133" s="11">
        <f>('SA data'!AF136/'SA data'!AF132-1)*100</f>
        <v>0.77734869998331568</v>
      </c>
      <c r="AF133" s="11">
        <f>('SA data'!AG136/'SA data'!AG132-1)*100</f>
        <v>-7.6630121177149402</v>
      </c>
      <c r="AG133" s="11">
        <f>('SA data'!AI136/'SA data'!AI132-1)*100</f>
        <v>4.9117124605059681</v>
      </c>
      <c r="AH133" s="11">
        <f>('SA data'!AJ136/'SA data'!AJ132-1)*100</f>
        <v>6.8405460847788202</v>
      </c>
      <c r="AI133" s="11">
        <f>('SA data'!AK136/'SA data'!AK132-1)*100</f>
        <v>4.520277698932551</v>
      </c>
      <c r="AJ133" s="11">
        <f>('SA data'!AL136/'SA data'!AL132-1)*100</f>
        <v>0.13499345574821131</v>
      </c>
      <c r="AK133" s="11">
        <f>('SA data'!AM136/'SA data'!AM132-1)*100</f>
        <v>1.3604170325070442</v>
      </c>
      <c r="AL133" s="11">
        <f>('SA data'!AN136/'SA data'!AN132-1)*100</f>
        <v>4.2731699911061405</v>
      </c>
      <c r="AM133" s="11">
        <f>('SA data'!AO136/'SA data'!AO132-1)*100</f>
        <v>-14.223554800635851</v>
      </c>
      <c r="AN133" s="11">
        <f>('SA data'!AP136/'SA data'!AP132-1)*100</f>
        <v>2.6765584962056499</v>
      </c>
      <c r="AO133" s="11">
        <f>('SA data'!AQ136/'SA data'!AQ132-1)*100</f>
        <v>10.042529001606493</v>
      </c>
      <c r="AP133" s="7">
        <f>'SA data'!AR136</f>
        <v>2.2652800000000006</v>
      </c>
      <c r="AQ133" s="4">
        <v>134</v>
      </c>
      <c r="AR133" s="1">
        <v>45536</v>
      </c>
    </row>
    <row r="134" spans="1:44">
      <c r="A134" s="11">
        <f>('SA data'!A137/'SA data'!A133-1)*100</f>
        <v>4.9669640429021777</v>
      </c>
      <c r="B134" s="11">
        <f>('SA data'!B137/'SA data'!B133-1)*100</f>
        <v>5.3011999442606594</v>
      </c>
      <c r="C134" s="11">
        <f>('SA data'!C137/'SA data'!C133-1)*100</f>
        <v>3.8680006057155714</v>
      </c>
      <c r="D134" s="11">
        <f>('SA data'!D137/'SA data'!D133-1)*100</f>
        <v>11.613679665003174</v>
      </c>
      <c r="E134" s="11">
        <f>('SA data'!E137/'SA data'!E133-1)*100</f>
        <v>8.7014890972073822</v>
      </c>
      <c r="F134" s="11">
        <f>('SA data'!F137/'SA data'!F133-1)*100</f>
        <v>5.8679674316531205</v>
      </c>
      <c r="G134" s="11">
        <f>('SA data'!G137/'SA data'!G133-1)*100</f>
        <v>3.4933106816734005</v>
      </c>
      <c r="H134" s="11">
        <f>('SA data'!H137/'SA data'!H133-1)*100</f>
        <v>0.65213449996714967</v>
      </c>
      <c r="I134" s="11">
        <f>('SA data'!I137/'SA data'!I133-1)*100</f>
        <v>8.8075483226478735</v>
      </c>
      <c r="J134" s="11">
        <f>('SA data'!J137/'SA data'!J133-1)*100</f>
        <v>-14.067446478008517</v>
      </c>
      <c r="K134" s="11">
        <f>('SA data'!K137/'SA data'!K133-1)*100</f>
        <v>-8.4964410068855685</v>
      </c>
      <c r="L134" s="11">
        <f>('SA data'!L137/'SA data'!L133-1)*100</f>
        <v>8.0131808980475672</v>
      </c>
      <c r="M134" s="11">
        <f>('SA data'!M137/'SA data'!M133-1)*100</f>
        <v>2.3116227631984287</v>
      </c>
      <c r="N134" s="11">
        <f>('SA data'!N137/'SA data'!N133-1)*100</f>
        <v>4.0342126672332501</v>
      </c>
      <c r="O134" s="11">
        <f>('SA data'!O137/'SA data'!O133-1)*100</f>
        <v>16.355839340589149</v>
      </c>
      <c r="P134" s="11">
        <f>('SA data'!P137/'SA data'!P133-1)*100</f>
        <v>-1.7503052511329442</v>
      </c>
      <c r="Q134" s="11">
        <f>('SA data'!Q137/'SA data'!Q133-1)*100</f>
        <v>-2.2886081177752371</v>
      </c>
      <c r="R134" s="11">
        <f>('SA data'!S137/'SA data'!S133-1)*100</f>
        <v>1.849534512383455</v>
      </c>
      <c r="S134" s="11">
        <f>('SA data'!T137/'SA data'!T133-1)*100</f>
        <v>1.7187594048964971</v>
      </c>
      <c r="T134" s="11">
        <f>('SA data'!U137/'SA data'!U133-1)*100</f>
        <v>2.3478962044098495</v>
      </c>
      <c r="U134" s="11">
        <f>('SA data'!V137/'SA data'!V133-1)*100</f>
        <v>0.45887787177696371</v>
      </c>
      <c r="V134" s="11">
        <f>('SA data'!W137/'SA data'!W133-1)*100</f>
        <v>6.755249968666277E-2</v>
      </c>
      <c r="W134" s="11">
        <f>('SA data'!X137/'SA data'!X133-1)*100</f>
        <v>-1.0573020992803217</v>
      </c>
      <c r="X134" s="7">
        <f>'SA data'!Y137</f>
        <v>3</v>
      </c>
      <c r="Y134" s="11">
        <f>('SA data'!Z137/'SA data'!Z133-1)*100</f>
        <v>8.2588847976404303</v>
      </c>
      <c r="Z134" s="11">
        <f>('SA data'!AA137/'SA data'!AA133-1)*100</f>
        <v>3.7041747195301733</v>
      </c>
      <c r="AA134" s="11">
        <f>('SA data'!AB137/'SA data'!AB133-1)*100</f>
        <v>3.4066550277144447</v>
      </c>
      <c r="AB134" s="11">
        <f>('SA data'!AC137/'SA data'!AC133-1)*100</f>
        <v>1.1641000165590443</v>
      </c>
      <c r="AC134" s="11">
        <f>('SA data'!AD137/'SA data'!AD133-1)*100</f>
        <v>2.9858308001528222</v>
      </c>
      <c r="AD134" s="7">
        <f>'SA data'!AE137</f>
        <v>4.6500000000000004</v>
      </c>
      <c r="AE134" s="11">
        <f>('SA data'!AF137/'SA data'!AF133-1)*100</f>
        <v>1.4005092719358236</v>
      </c>
      <c r="AF134" s="11">
        <f>('SA data'!AG137/'SA data'!AG133-1)*100</f>
        <v>-11.12962742530652</v>
      </c>
      <c r="AG134" s="11">
        <f>('SA data'!AI137/'SA data'!AI133-1)*100</f>
        <v>5.0740891124249954</v>
      </c>
      <c r="AH134" s="11">
        <f>('SA data'!AJ137/'SA data'!AJ133-1)*100</f>
        <v>6.4186842491872786</v>
      </c>
      <c r="AI134" s="11">
        <f>('SA data'!AK137/'SA data'!AK133-1)*100</f>
        <v>4.8002526551300662</v>
      </c>
      <c r="AJ134" s="11">
        <f>('SA data'!AL137/'SA data'!AL133-1)*100</f>
        <v>2.7432874247712569E-2</v>
      </c>
      <c r="AK134" s="11">
        <f>('SA data'!AM137/'SA data'!AM133-1)*100</f>
        <v>2.0883764711122188</v>
      </c>
      <c r="AL134" s="11">
        <f>('SA data'!AN137/'SA data'!AN133-1)*100</f>
        <v>3.5859158920003242</v>
      </c>
      <c r="AM134" s="11">
        <f>('SA data'!AO137/'SA data'!AO133-1)*100</f>
        <v>6.310335436200365</v>
      </c>
      <c r="AN134" s="11">
        <f>('SA data'!AP137/'SA data'!AP133-1)*100</f>
        <v>2.495950345202691</v>
      </c>
      <c r="AO134" s="11">
        <f>('SA data'!AQ137/'SA data'!AQ133-1)*100</f>
        <v>8.2633527043372688</v>
      </c>
      <c r="AP134" s="7">
        <f>'SA data'!AR137</f>
        <v>2.1499293333333327</v>
      </c>
      <c r="AQ134" s="4">
        <v>135</v>
      </c>
      <c r="AR134" s="1">
        <v>45627</v>
      </c>
    </row>
    <row r="135" spans="1:44">
      <c r="A135" s="11">
        <f>('SA data'!A138/'SA data'!A134-1)*100</f>
        <v>4.4499769726522809</v>
      </c>
      <c r="B135" s="11">
        <f>('SA data'!B138/'SA data'!B134-1)*100</f>
        <v>5.0549757348971491</v>
      </c>
      <c r="C135" s="11">
        <f>('SA data'!C138/'SA data'!C134-1)*100</f>
        <v>4.6027955906595253</v>
      </c>
      <c r="D135" s="11">
        <f>('SA data'!D138/'SA data'!D134-1)*100</f>
        <v>9.7720160381263845</v>
      </c>
      <c r="E135" s="11">
        <f>('SA data'!E138/'SA data'!E134-1)*100</f>
        <v>4.123960722607678</v>
      </c>
      <c r="F135" s="11">
        <f>('SA data'!F138/'SA data'!F134-1)*100</f>
        <v>3.0821078134015911</v>
      </c>
      <c r="G135" s="11">
        <f>('SA data'!G138/'SA data'!G134-1)*100</f>
        <v>2.1265340668641608</v>
      </c>
      <c r="H135" s="11">
        <f>('SA data'!H138/'SA data'!H134-1)*100</f>
        <v>0.72720099645953162</v>
      </c>
      <c r="I135" s="11">
        <f>('SA data'!I138/'SA data'!I134-1)*100</f>
        <v>2.4523137657491478</v>
      </c>
      <c r="J135" s="11">
        <f>('SA data'!J138/'SA data'!J134-1)*100</f>
        <v>-7.5341230323187407</v>
      </c>
      <c r="K135" s="11">
        <f>('SA data'!K138/'SA data'!K134-1)*100</f>
        <v>-12.564398068010973</v>
      </c>
      <c r="L135" s="11">
        <f>('SA data'!L138/'SA data'!L134-1)*100</f>
        <v>14.392774714415445</v>
      </c>
      <c r="M135" s="11">
        <f>('SA data'!M138/'SA data'!M134-1)*100</f>
        <v>5.275215019488555</v>
      </c>
      <c r="N135" s="11">
        <f>('SA data'!N138/'SA data'!N134-1)*100</f>
        <v>9.7394238847036583</v>
      </c>
      <c r="O135" s="11">
        <f>('SA data'!O138/'SA data'!O134-1)*100</f>
        <v>23.911601470862266</v>
      </c>
      <c r="P135" s="11">
        <f>('SA data'!P138/'SA data'!P134-1)*100</f>
        <v>2.8990653348055728</v>
      </c>
      <c r="Q135" s="11">
        <f>('SA data'!Q138/'SA data'!Q134-1)*100</f>
        <v>-6.0571215123983446</v>
      </c>
      <c r="R135" s="11">
        <f>('SA data'!S138/'SA data'!S134-1)*100</f>
        <v>1.5236051339470258</v>
      </c>
      <c r="S135" s="11">
        <f>('SA data'!T138/'SA data'!T134-1)*100</f>
        <v>1.849852629284654</v>
      </c>
      <c r="T135" s="11">
        <f>('SA data'!U138/'SA data'!U134-1)*100</f>
        <v>0.29469985451833214</v>
      </c>
      <c r="U135" s="11">
        <f>('SA data'!V138/'SA data'!V134-1)*100</f>
        <v>0.66257685218817919</v>
      </c>
      <c r="V135" s="11">
        <f>('SA data'!W138/'SA data'!W134-1)*100</f>
        <v>1.3922776938743997</v>
      </c>
      <c r="W135" s="11">
        <f>('SA data'!X138/'SA data'!X134-1)*100</f>
        <v>-0.3113155767863196</v>
      </c>
      <c r="X135" s="7">
        <f>'SA data'!Y138</f>
        <v>3</v>
      </c>
      <c r="Y135" s="11">
        <f>('SA data'!Z138/'SA data'!Z134-1)*100</f>
        <v>9.1814867541807565</v>
      </c>
      <c r="Z135" s="11">
        <f>('SA data'!AA138/'SA data'!AA134-1)*100</f>
        <v>4.334670916305039</v>
      </c>
      <c r="AA135" s="11">
        <f>('SA data'!AB138/'SA data'!AB134-1)*100</f>
        <v>3.4548449894803657</v>
      </c>
      <c r="AB135" s="11">
        <f>('SA data'!AC138/'SA data'!AC134-1)*100</f>
        <v>1.9074107598374024</v>
      </c>
      <c r="AC135" s="11">
        <f>('SA data'!AD138/'SA data'!AD134-1)*100</f>
        <v>2.8061979800638293</v>
      </c>
      <c r="AD135" s="7">
        <f>'SA data'!AE138</f>
        <v>4.33</v>
      </c>
      <c r="AE135" s="11">
        <f>('SA data'!AF138/'SA data'!AF134-1)*100</f>
        <v>6.6057191440203056</v>
      </c>
      <c r="AF135" s="11">
        <f>('SA data'!AG138/'SA data'!AG134-1)*100</f>
        <v>-8.5021707670043352</v>
      </c>
      <c r="AG135" s="11">
        <f>('SA data'!AI138/'SA data'!AI134-1)*100</f>
        <v>5.7445005597687837</v>
      </c>
      <c r="AH135" s="11">
        <f>('SA data'!AJ138/'SA data'!AJ134-1)*100</f>
        <v>6.6527898385082773</v>
      </c>
      <c r="AI135" s="11">
        <f>('SA data'!AK138/'SA data'!AK134-1)*100</f>
        <v>5.5586762343986518</v>
      </c>
      <c r="AJ135" s="11">
        <f>('SA data'!AL138/'SA data'!AL134-1)*100</f>
        <v>-4.9038946253378679</v>
      </c>
      <c r="AK135" s="11">
        <f>('SA data'!AM138/'SA data'!AM134-1)*100</f>
        <v>4.0237529766752766</v>
      </c>
      <c r="AL135" s="11">
        <f>('SA data'!AN138/'SA data'!AN134-1)*100</f>
        <v>4.5534734512316488</v>
      </c>
      <c r="AM135" s="11">
        <f>('SA data'!AO138/'SA data'!AO134-1)*100</f>
        <v>16.267787510864217</v>
      </c>
      <c r="AN135" s="11">
        <f>('SA data'!AP138/'SA data'!AP134-1)*100</f>
        <v>3.3804641638233823</v>
      </c>
      <c r="AO135" s="11">
        <f>('SA data'!AQ138/'SA data'!AQ134-1)*100</f>
        <v>3.7391712346042549</v>
      </c>
      <c r="AP135" s="7">
        <f>'SA data'!AR138</f>
        <v>2.0135958333333326</v>
      </c>
      <c r="AQ135" s="4">
        <v>136</v>
      </c>
      <c r="AR135" s="1">
        <v>45717</v>
      </c>
    </row>
    <row r="136" spans="1:44">
      <c r="A136" s="11">
        <f>('SA data'!A139/'SA data'!A135-1)*100</f>
        <v>4.446865252679344</v>
      </c>
      <c r="B136" s="11">
        <f>('SA data'!B139/'SA data'!B135-1)*100</f>
        <v>5.1056099147300804</v>
      </c>
      <c r="C136" s="11">
        <f>('SA data'!C139/'SA data'!C135-1)*100</f>
        <v>6.8457240585777734</v>
      </c>
      <c r="D136" s="11">
        <f>('SA data'!D139/'SA data'!D135-1)*100</f>
        <v>12.377472938714028</v>
      </c>
      <c r="E136" s="11">
        <f>('SA data'!E139/'SA data'!E135-1)*100</f>
        <v>2.5645865264781076</v>
      </c>
      <c r="F136" s="11">
        <f>('SA data'!F139/'SA data'!F135-1)*100</f>
        <v>6.6348329071692635</v>
      </c>
      <c r="G136" s="11">
        <f>('SA data'!G139/'SA data'!G135-1)*100</f>
        <v>0.94673325010403708</v>
      </c>
      <c r="H136" s="11">
        <f>('SA data'!H139/'SA data'!H135-1)*100</f>
        <v>0.88434600215909764</v>
      </c>
      <c r="I136" s="11">
        <f>('SA data'!I139/'SA data'!I135-1)*100</f>
        <v>3.8592237481040126</v>
      </c>
      <c r="J136" s="11">
        <f>('SA data'!J139/'SA data'!J135-1)*100</f>
        <v>-3.2780436131846336</v>
      </c>
      <c r="K136" s="11">
        <f>('SA data'!K139/'SA data'!K135-1)*100</f>
        <v>-13.3344945752924</v>
      </c>
      <c r="L136" s="11">
        <f>('SA data'!L139/'SA data'!L135-1)*100</f>
        <v>8.3051480506763689</v>
      </c>
      <c r="M136" s="11">
        <f>('SA data'!M139/'SA data'!M135-1)*100</f>
        <v>9.1365304974049479</v>
      </c>
      <c r="N136" s="11">
        <f>('SA data'!N139/'SA data'!N135-1)*100</f>
        <v>15.258729145963512</v>
      </c>
      <c r="O136" s="11">
        <f>('SA data'!O139/'SA data'!O135-1)*100</f>
        <v>29.650298030516844</v>
      </c>
      <c r="P136" s="11">
        <f>('SA data'!P139/'SA data'!P135-1)*100</f>
        <v>8.0806174200383616</v>
      </c>
      <c r="Q136" s="11">
        <f>('SA data'!Q139/'SA data'!Q135-1)*100</f>
        <v>-6.6152844263270838</v>
      </c>
      <c r="R136" s="11">
        <f>('SA data'!S139/'SA data'!S135-1)*100</f>
        <v>1.2779683214157567</v>
      </c>
      <c r="S136" s="11">
        <f>('SA data'!T139/'SA data'!T135-1)*100</f>
        <v>1.826859027547556</v>
      </c>
      <c r="T136" s="11">
        <f>('SA data'!U139/'SA data'!U135-1)*100</f>
        <v>-0.78645292251074972</v>
      </c>
      <c r="U136" s="11">
        <f>('SA data'!V139/'SA data'!V135-1)*100</f>
        <v>-0.33571760894087754</v>
      </c>
      <c r="V136" s="11">
        <f>('SA data'!W139/'SA data'!W135-1)*100</f>
        <v>-0.16647881957980726</v>
      </c>
      <c r="W136" s="11">
        <f>('SA data'!X139/'SA data'!X135-1)*100</f>
        <v>-1.8728047827528238</v>
      </c>
      <c r="X136" s="7">
        <f>'SA data'!Y139</f>
        <v>3</v>
      </c>
      <c r="Y136" s="11">
        <f>('SA data'!Z139/'SA data'!Z135-1)*100</f>
        <v>8.0330257247694945</v>
      </c>
      <c r="Z136" s="11">
        <f>('SA data'!AA139/'SA data'!AA135-1)*100</f>
        <v>4.3788003394297226</v>
      </c>
      <c r="AA136" s="11">
        <f>('SA data'!AB139/'SA data'!AB135-1)*100</f>
        <v>3.5327074935278535</v>
      </c>
      <c r="AB136" s="11">
        <f>('SA data'!AC139/'SA data'!AC135-1)*100</f>
        <v>0.82503532948317027</v>
      </c>
      <c r="AC136" s="11">
        <f>('SA data'!AD139/'SA data'!AD135-1)*100</f>
        <v>2.7348822016250995</v>
      </c>
      <c r="AD136" s="7">
        <f>'SA data'!AE139</f>
        <v>4.33</v>
      </c>
      <c r="AE136" s="11">
        <f>('SA data'!AF139/'SA data'!AF135-1)*100</f>
        <v>-3.1010622912111652</v>
      </c>
      <c r="AF136" s="11">
        <f>('SA data'!AG139/'SA data'!AG135-1)*100</f>
        <v>-19.615021256495059</v>
      </c>
      <c r="AG136" s="11">
        <f>('SA data'!AI139/'SA data'!AI135-1)*100</f>
        <v>6.7838278810365749</v>
      </c>
      <c r="AH136" s="11">
        <f>('SA data'!AJ139/'SA data'!AJ135-1)*100</f>
        <v>7.8416426013875329</v>
      </c>
      <c r="AI136" s="11">
        <f>('SA data'!AK139/'SA data'!AK135-1)*100</f>
        <v>6.5669715321318378</v>
      </c>
      <c r="AJ136" s="11">
        <f>('SA data'!AL139/'SA data'!AL135-1)*100</f>
        <v>1.2306411385766047</v>
      </c>
      <c r="AK136" s="11">
        <f>('SA data'!AM139/'SA data'!AM135-1)*100</f>
        <v>6.7835234788903964</v>
      </c>
      <c r="AL136" s="11">
        <f>('SA data'!AN139/'SA data'!AN135-1)*100</f>
        <v>6.8875970369924211</v>
      </c>
      <c r="AM136" s="11">
        <f>('SA data'!AO139/'SA data'!AO135-1)*100</f>
        <v>-6.3095764762025723</v>
      </c>
      <c r="AN136" s="11">
        <f>('SA data'!AP139/'SA data'!AP135-1)*100</f>
        <v>4.3982820962021441</v>
      </c>
      <c r="AO136" s="11">
        <f>('SA data'!AQ139/'SA data'!AQ135-1)*100</f>
        <v>17.158313426089421</v>
      </c>
      <c r="AP136" s="7">
        <f>'SA data'!AR139</f>
        <v>1.9160708333333325</v>
      </c>
      <c r="AQ136" s="4">
        <v>137</v>
      </c>
      <c r="AR136" s="1">
        <v>45809</v>
      </c>
    </row>
    <row r="137" spans="1:44">
      <c r="A137" s="11">
        <f>('SA data'!A140/'SA data'!A136-1)*100</f>
        <v>5.4009189431378335</v>
      </c>
      <c r="B137" s="11">
        <f>('SA data'!B140/'SA data'!B136-1)*100</f>
        <v>5.1971972520972853</v>
      </c>
      <c r="C137" s="11">
        <f>('SA data'!C140/'SA data'!C136-1)*100</f>
        <v>6.8900814391610776</v>
      </c>
      <c r="D137" s="11">
        <f>('SA data'!D140/'SA data'!D136-1)*100</f>
        <v>7.2698454073594654</v>
      </c>
      <c r="E137" s="11">
        <f>('SA data'!E140/'SA data'!E136-1)*100</f>
        <v>1.7366445862709856</v>
      </c>
      <c r="F137" s="11">
        <f>('SA data'!F140/'SA data'!F136-1)*100</f>
        <v>0.66672720211493619</v>
      </c>
      <c r="G137" s="11">
        <f>('SA data'!G140/'SA data'!G136-1)*100</f>
        <v>1.2717121588089242</v>
      </c>
      <c r="H137" s="11">
        <f>('SA data'!H140/'SA data'!H136-1)*100</f>
        <v>1.0728331767846822</v>
      </c>
      <c r="I137" s="11">
        <f>('SA data'!I140/'SA data'!I136-1)*100</f>
        <v>7.0811598849242596</v>
      </c>
      <c r="J137" s="11">
        <f>('SA data'!J140/'SA data'!J136-1)*100</f>
        <v>2.8495234663077129</v>
      </c>
      <c r="K137" s="11">
        <f>('SA data'!K140/'SA data'!K136-1)*100</f>
        <v>-13.705528871338091</v>
      </c>
      <c r="L137" s="11">
        <f>('SA data'!L140/'SA data'!L136-1)*100</f>
        <v>-0.47740720715904184</v>
      </c>
      <c r="M137" s="11">
        <f>('SA data'!M140/'SA data'!M136-1)*100</f>
        <v>8.1838503381820757</v>
      </c>
      <c r="N137" s="11">
        <f>('SA data'!N140/'SA data'!N136-1)*100</f>
        <v>16.358587349858801</v>
      </c>
      <c r="O137" s="11">
        <f>('SA data'!O140/'SA data'!O136-1)*100</f>
        <v>25.096355877773146</v>
      </c>
      <c r="P137" s="11">
        <f>('SA data'!P140/'SA data'!P136-1)*100</f>
        <v>11.681861805721416</v>
      </c>
      <c r="Q137" s="11">
        <f>('SA data'!Q140/'SA data'!Q136-1)*100</f>
        <v>-13.238268798833165</v>
      </c>
      <c r="R137" s="11">
        <f>('SA data'!S140/'SA data'!S136-1)*100</f>
        <v>1.2727282286703279</v>
      </c>
      <c r="S137" s="11">
        <f>('SA data'!T140/'SA data'!T136-1)*100</f>
        <v>1.9685994945364493</v>
      </c>
      <c r="T137" s="11">
        <f>('SA data'!U140/'SA data'!U136-1)*100</f>
        <v>-1.3564796976306859</v>
      </c>
      <c r="U137" s="11">
        <f>('SA data'!V140/'SA data'!V136-1)*100</f>
        <v>-1.5545202492315946</v>
      </c>
      <c r="V137" s="11">
        <f>('SA data'!W140/'SA data'!W136-1)*100</f>
        <v>1.231622493572182</v>
      </c>
      <c r="W137" s="11">
        <f>('SA data'!X140/'SA data'!X136-1)*100</f>
        <v>-1.3589987699049177</v>
      </c>
      <c r="X137" s="7">
        <f>'SA data'!Y140</f>
        <v>2.75</v>
      </c>
      <c r="Y137" s="11">
        <f>('SA data'!Z140/'SA data'!Z136-1)*100</f>
        <v>4.0299924358869976</v>
      </c>
      <c r="Z137" s="11">
        <f>('SA data'!AA140/'SA data'!AA136-1)*100</f>
        <v>4.261091676352935</v>
      </c>
      <c r="AA137" s="11">
        <f>('SA data'!AB140/'SA data'!AB136-1)*100</f>
        <v>3.4093130743416467</v>
      </c>
      <c r="AB137" s="11">
        <f>('SA data'!AC140/'SA data'!AC136-1)*100</f>
        <v>1.6935978727756318</v>
      </c>
      <c r="AC137" s="11">
        <f>('SA data'!AD140/'SA data'!AD136-1)*100</f>
        <v>2.8668160561184708</v>
      </c>
      <c r="AD137" s="7">
        <f>'SA data'!AE140</f>
        <v>4.29</v>
      </c>
      <c r="AE137" s="11">
        <f>('SA data'!AF140/'SA data'!AF136-1)*100</f>
        <v>1.0055098275519647</v>
      </c>
      <c r="AF137" s="11">
        <f>('SA data'!AG140/'SA data'!AG136-1)*100</f>
        <v>-13.723284589426321</v>
      </c>
      <c r="AG137" s="11">
        <f>('SA data'!AI140/'SA data'!AI136-1)*100</f>
        <v>5.5861025950584509</v>
      </c>
      <c r="AH137" s="11">
        <f>('SA data'!AJ140/'SA data'!AJ136-1)*100</f>
        <v>5.3675746835911697</v>
      </c>
      <c r="AI137" s="11">
        <f>('SA data'!AK140/'SA data'!AK136-1)*100</f>
        <v>5.6314348248157176</v>
      </c>
      <c r="AJ137" s="11">
        <f>('SA data'!AL140/'SA data'!AL136-1)*100</f>
        <v>6.2640065923653898</v>
      </c>
      <c r="AK137" s="11">
        <f>('SA data'!AM140/'SA data'!AM136-1)*100</f>
        <v>2.8853618038569451</v>
      </c>
      <c r="AL137" s="11">
        <f>('SA data'!AN140/'SA data'!AN136-1)*100</f>
        <v>4.4958310119057154</v>
      </c>
      <c r="AM137" s="11">
        <f>('SA data'!AO140/'SA data'!AO136-1)*100</f>
        <v>13.827829595589435</v>
      </c>
      <c r="AN137" s="11">
        <f>('SA data'!AP140/'SA data'!AP136-1)*100</f>
        <v>3.9800763171515374</v>
      </c>
      <c r="AO137" s="11">
        <f>('SA data'!AQ140/'SA data'!AQ136-1)*100</f>
        <v>6.6897513050048873</v>
      </c>
      <c r="AP137" s="7">
        <f>'SA data'!AR140</f>
        <v>2.0015541666666659</v>
      </c>
      <c r="AQ137" s="4">
        <v>138</v>
      </c>
      <c r="AR137" s="1">
        <v>45901</v>
      </c>
    </row>
    <row r="138" spans="1:44">
      <c r="A138" s="11">
        <f>('SA data'!A141/'SA data'!A137-1)*100</f>
        <v>6.2926437215139686</v>
      </c>
      <c r="B138" s="11">
        <f>('SA data'!B141/'SA data'!B137-1)*100</f>
        <v>5.2133407941767462</v>
      </c>
      <c r="C138" s="11">
        <f>('SA data'!C141/'SA data'!C137-1)*100</f>
        <v>7.9191380717256399</v>
      </c>
      <c r="D138" s="11">
        <f>('SA data'!D141/'SA data'!D137-1)*100</f>
        <v>9.1523861689302155</v>
      </c>
      <c r="E138" s="11">
        <f>('SA data'!E141/'SA data'!E137-1)*100</f>
        <v>3.9314856030119749</v>
      </c>
      <c r="F138" s="11">
        <f>('SA data'!F141/'SA data'!F137-1)*100</f>
        <v>7.8869751616001071</v>
      </c>
      <c r="G138" s="11">
        <f>('SA data'!G141/'SA data'!G137-1)*100</f>
        <v>1.3645224171539905</v>
      </c>
      <c r="H138" s="11">
        <f>('SA data'!H141/'SA data'!H137-1)*100</f>
        <v>1.1397075330898732</v>
      </c>
      <c r="I138" s="11">
        <f>('SA data'!I141/'SA data'!I137-1)*100</f>
        <v>9.0193586904369951</v>
      </c>
      <c r="J138" s="11">
        <f>('SA data'!J141/'SA data'!J137-1)*100</f>
        <v>-1.711697587509653</v>
      </c>
      <c r="K138" s="11">
        <f>('SA data'!K141/'SA data'!K137-1)*100</f>
        <v>-7.6340702500905078</v>
      </c>
      <c r="L138" s="11">
        <f>('SA data'!L141/'SA data'!L137-1)*100</f>
        <v>6.9838401380195814</v>
      </c>
      <c r="M138" s="11">
        <f>('SA data'!M141/'SA data'!M137-1)*100</f>
        <v>3.9357225221383851</v>
      </c>
      <c r="N138" s="11">
        <f>('SA data'!N141/'SA data'!N137-1)*100</f>
        <v>8.6134121874566141</v>
      </c>
      <c r="O138" s="11">
        <f>('SA data'!O141/'SA data'!O137-1)*100</f>
        <v>18.683294881140089</v>
      </c>
      <c r="P138" s="11">
        <f>('SA data'!P141/'SA data'!P137-1)*100</f>
        <v>3.0147983980955972</v>
      </c>
      <c r="Q138" s="11">
        <f>('SA data'!Q141/'SA data'!Q137-1)*100</f>
        <v>-9.3645372153908326</v>
      </c>
      <c r="R138" s="11">
        <f>('SA data'!S141/'SA data'!S137-1)*100</f>
        <v>1.351278348969065</v>
      </c>
      <c r="S138" s="11">
        <f>LN('SA data'!T141/'SA data'!T137)*100</f>
        <v>2.2531570431136045</v>
      </c>
      <c r="T138" s="11">
        <f>('SA data'!U141/'SA data'!U137-1)*100</f>
        <v>-2.1613651848142235</v>
      </c>
      <c r="U138" s="6">
        <f>LN('SA data'!V141/'SA data'!V137)*100</f>
        <v>-4.1339445502901997</v>
      </c>
      <c r="V138" s="6">
        <f>LN('SA data'!W141/'SA data'!W137)*100</f>
        <v>1.6313731315128674</v>
      </c>
      <c r="W138" s="6">
        <f>LN('SA data'!X141/'SA data'!X137)*100</f>
        <v>0.47038001848733269</v>
      </c>
      <c r="X138" s="7">
        <f>'SA data'!Y141</f>
        <v>2.75</v>
      </c>
      <c r="Y138" s="11">
        <f>('SA data'!Z141/'SA data'!Z137-1)*100</f>
        <v>4.2731085762610421</v>
      </c>
      <c r="Z138" s="11">
        <f>('SA data'!AA141/'SA data'!AA137-1)*100</f>
        <v>4.0381566358972165</v>
      </c>
      <c r="AA138" s="11">
        <f>('SA data'!AB141/'SA data'!AB137-1)*100</f>
        <v>3.2090729281738284</v>
      </c>
      <c r="AB138" s="11">
        <f>('SA data'!AC141/'SA data'!AC137-1)*100</f>
        <v>2.0820715957638347</v>
      </c>
      <c r="AC138" s="11">
        <f>('SA data'!AD141/'SA data'!AD137-1)*100</f>
        <v>2.8613595490213584</v>
      </c>
      <c r="AD138" s="7">
        <f>'SA data'!AE141</f>
        <v>3.9</v>
      </c>
      <c r="AE138" s="11">
        <f>('SA data'!AF141/'SA data'!AF137-1)*100</f>
        <v>1.5546108307266104</v>
      </c>
      <c r="AF138" s="11">
        <f>('SA data'!AG141/'SA data'!AG137-1)*100</f>
        <v>-14.746852397535493</v>
      </c>
      <c r="AG138" s="11">
        <f>('SA data'!AI141/'SA data'!AI137-1)*100</f>
        <v>5.1243736243295812</v>
      </c>
      <c r="AH138" s="11">
        <f>('SA data'!AJ141/'SA data'!AJ137-1)*100</f>
        <v>5.176270115966175</v>
      </c>
      <c r="AI138" s="11">
        <f>('SA data'!AK141/'SA data'!AK137-1)*100</f>
        <v>5.1136413116027235</v>
      </c>
      <c r="AJ138" s="11">
        <f>('SA data'!AL141/'SA data'!AL137-1)*100</f>
        <v>2.7381015058512315</v>
      </c>
      <c r="AK138" s="11">
        <f>('SA data'!AM141/'SA data'!AM137-1)*100</f>
        <v>5.0196933881906824</v>
      </c>
      <c r="AL138" s="11">
        <f>('SA data'!AN141/'SA data'!AN137-1)*100</f>
        <v>4.9173215075329013</v>
      </c>
      <c r="AM138" s="11">
        <f>('SA data'!AO141/'SA data'!AO137-1)*100</f>
        <v>-5.0254674572167479</v>
      </c>
      <c r="AN138" s="11">
        <f>('SA data'!AP141/'SA data'!AP137-1)*100</f>
        <v>3.4668098418428661</v>
      </c>
      <c r="AO138" s="11">
        <f>('SA data'!AQ141/'SA data'!AQ137-1)*100</f>
        <v>13.682088306751838</v>
      </c>
      <c r="AP138" s="7">
        <f>'SA data'!AR141</f>
        <v>1.9121305555555557</v>
      </c>
      <c r="AQ138" s="4">
        <v>139</v>
      </c>
      <c r="AR138" s="1">
        <v>45992</v>
      </c>
    </row>
    <row r="139" spans="1:44">
      <c r="C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S139" s="6"/>
      <c r="T139" s="11"/>
      <c r="U139" s="6"/>
      <c r="X139" s="7"/>
      <c r="Y139" s="11">
        <f>('SA data'!Z142/'SA data'!Z138-1)*100</f>
        <v>9.2408564175140882</v>
      </c>
      <c r="Z139" s="6"/>
      <c r="AA139" s="6"/>
      <c r="AB139" s="10"/>
      <c r="AC139" s="10"/>
      <c r="AD139" s="10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R139" s="1"/>
    </row>
    <row r="140" spans="1:44">
      <c r="C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S140" s="6"/>
      <c r="T140" s="6"/>
      <c r="U140" s="6"/>
      <c r="X140" s="7"/>
      <c r="Y140" s="6"/>
      <c r="Z140" s="6"/>
      <c r="AA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R140" s="1"/>
    </row>
    <row r="141" spans="1:44">
      <c r="C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S141" s="6"/>
      <c r="T141" s="6"/>
      <c r="U141" s="6"/>
      <c r="X141" s="7"/>
      <c r="Y141" s="6"/>
      <c r="Z141" s="6"/>
      <c r="AA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R141" s="1"/>
    </row>
    <row r="142" spans="1:44">
      <c r="A142" s="10"/>
      <c r="B142" s="10"/>
      <c r="C142" s="6"/>
      <c r="D142" s="10"/>
      <c r="E142" s="10"/>
      <c r="F142" s="10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10"/>
      <c r="S142" s="6"/>
      <c r="T142" s="6"/>
      <c r="U142" s="6"/>
      <c r="X142" s="7"/>
      <c r="Y142" s="6"/>
      <c r="Z142" s="6"/>
      <c r="AA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R142" s="1"/>
    </row>
    <row r="143" spans="1:44">
      <c r="C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S143" s="6"/>
      <c r="T143" s="6"/>
      <c r="U143" s="6"/>
      <c r="X143" s="7"/>
      <c r="Y143" s="6"/>
      <c r="Z143" s="6"/>
      <c r="AA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R143" s="1"/>
    </row>
    <row r="144" spans="1:44">
      <c r="C144" s="6"/>
      <c r="E144" s="10"/>
      <c r="F144" s="10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S144" s="6"/>
      <c r="T144" s="6"/>
      <c r="U144" s="6"/>
      <c r="X144" s="7"/>
      <c r="Y144" s="6"/>
      <c r="Z144" s="6"/>
      <c r="AA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10"/>
      <c r="AR144" s="1"/>
    </row>
    <row r="145" spans="3:44">
      <c r="C145" s="6"/>
      <c r="E145" s="10"/>
      <c r="F145" s="10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S145" s="6"/>
      <c r="T145" s="6"/>
      <c r="U145" s="6"/>
      <c r="X145" s="7"/>
      <c r="Y145" s="6"/>
      <c r="Z145" s="6"/>
      <c r="AA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R145" s="1"/>
    </row>
    <row r="146" spans="3:44">
      <c r="C146" s="6"/>
      <c r="E146" s="10"/>
      <c r="F146" s="10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S146" s="6"/>
      <c r="T146" s="6"/>
      <c r="U146" s="6"/>
      <c r="X146" s="7"/>
      <c r="Y146" s="6"/>
      <c r="Z146" s="6"/>
      <c r="AA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R146" s="1"/>
    </row>
    <row r="147" spans="3:44">
      <c r="C147" s="6"/>
      <c r="E147" s="10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3:44">
      <c r="C148" s="6"/>
      <c r="E148" s="10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3:44">
      <c r="E149" s="10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3:44">
      <c r="E150" s="10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3:44">
      <c r="E151" s="10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3:44">
      <c r="E152" s="10"/>
      <c r="F152" s="10"/>
      <c r="G152" s="10"/>
      <c r="H152" s="10"/>
      <c r="I152" s="10"/>
      <c r="J152" s="10"/>
      <c r="K152" s="10"/>
      <c r="L152" s="10"/>
      <c r="M152" s="10"/>
      <c r="N152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C5E02-D55C-45C3-B0B1-DA429748D291}">
  <dimension ref="B2:R50"/>
  <sheetViews>
    <sheetView topLeftCell="A7" zoomScale="71" zoomScaleNormal="70" workbookViewId="0">
      <selection activeCell="U39" sqref="U39"/>
    </sheetView>
  </sheetViews>
  <sheetFormatPr defaultRowHeight="13"/>
  <cols>
    <col min="1" max="1" width="8.7265625" style="16"/>
    <col min="2" max="2" width="9.7265625" style="95" customWidth="1"/>
    <col min="3" max="3" width="9.6328125" style="16" customWidth="1"/>
    <col min="4" max="4" width="10.36328125" style="16" bestFit="1" customWidth="1"/>
    <col min="5" max="16384" width="8.7265625" style="16"/>
  </cols>
  <sheetData>
    <row r="2" spans="2:17">
      <c r="C2" s="118" t="s">
        <v>465</v>
      </c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</row>
    <row r="3" spans="2:17" s="14" customFormat="1" ht="91">
      <c r="B3" s="92"/>
      <c r="C3" s="94" t="s">
        <v>463</v>
      </c>
      <c r="D3" s="94" t="s">
        <v>443</v>
      </c>
      <c r="E3" s="94" t="s">
        <v>464</v>
      </c>
      <c r="F3" s="94" t="s">
        <v>444</v>
      </c>
      <c r="G3" s="94" t="s">
        <v>445</v>
      </c>
      <c r="H3" s="94" t="s">
        <v>436</v>
      </c>
      <c r="I3" s="94" t="s">
        <v>446</v>
      </c>
      <c r="J3" s="94" t="s">
        <v>435</v>
      </c>
      <c r="K3" s="94" t="s">
        <v>448</v>
      </c>
      <c r="L3" s="94" t="s">
        <v>459</v>
      </c>
      <c r="M3" s="94" t="s">
        <v>460</v>
      </c>
      <c r="N3" s="94" t="s">
        <v>461</v>
      </c>
      <c r="O3" s="94" t="s">
        <v>451</v>
      </c>
    </row>
    <row r="4" spans="2:17" s="14" customFormat="1">
      <c r="B4" s="92"/>
      <c r="C4" s="119" t="s">
        <v>441</v>
      </c>
      <c r="D4" s="119"/>
      <c r="E4" s="119"/>
      <c r="F4" s="93" t="s">
        <v>442</v>
      </c>
      <c r="G4" s="93" t="s">
        <v>449</v>
      </c>
      <c r="H4" s="93"/>
      <c r="I4" s="119" t="s">
        <v>441</v>
      </c>
      <c r="J4" s="119"/>
      <c r="K4" s="93" t="s">
        <v>447</v>
      </c>
      <c r="L4" s="119" t="s">
        <v>441</v>
      </c>
      <c r="M4" s="119"/>
      <c r="N4" s="119"/>
      <c r="O4" s="93" t="s">
        <v>449</v>
      </c>
    </row>
    <row r="5" spans="2:17" s="14" customFormat="1">
      <c r="B5" s="92">
        <v>2024</v>
      </c>
      <c r="C5" s="96">
        <f>AVERAGE(YoY!C131:C134)</f>
        <v>4.7230360758441172</v>
      </c>
      <c r="D5" s="96">
        <f>AVERAGE(YoY!G131:G134)</f>
        <v>2.9405648308818257</v>
      </c>
      <c r="E5" s="96">
        <f>AVERAGE(YoY!H131:H134)</f>
        <v>0.6735808300922741</v>
      </c>
      <c r="F5" s="96">
        <f>AVERAGE(YoY!U131:U134)</f>
        <v>0.68687594081222603</v>
      </c>
      <c r="G5" s="97">
        <f>AVERAGE(YoY!X131:X134)</f>
        <v>3</v>
      </c>
      <c r="H5" s="97">
        <f>AVERAGE('NSA data'!Z134:Z137)</f>
        <v>4.5750250000000001</v>
      </c>
      <c r="I5" s="96">
        <f>AVERAGE(YoY!Z131:Z134)</f>
        <v>3.6181332967353654</v>
      </c>
      <c r="J5" s="96">
        <f>AVERAGE(YoY!AA131:AA134)</f>
        <v>3.3951774962048709</v>
      </c>
      <c r="K5" s="96">
        <f>AVERAGE('SA data'!AG134:AG137)</f>
        <v>80.567499999999995</v>
      </c>
      <c r="L5" s="96">
        <f>AVERAGE(YoY!AG131:AG134)</f>
        <v>4.9743624247224565</v>
      </c>
      <c r="M5" s="96">
        <f>AVERAGE(YoY!AH131:AH134)</f>
        <v>6.9457276934473686</v>
      </c>
      <c r="N5" s="96">
        <f>AVERAGE(YoY!AI131:AI134)</f>
        <v>4.5783692865903607</v>
      </c>
      <c r="O5" s="97">
        <f>AVERAGE(YoY!AP131:AP134)</f>
        <v>2.2826810000000002</v>
      </c>
    </row>
    <row r="6" spans="2:17" s="14" customFormat="1">
      <c r="B6" s="92">
        <v>2025</v>
      </c>
      <c r="C6" s="96">
        <f>AVERAGE(YoY!C135:C138)</f>
        <v>6.5644347900310045</v>
      </c>
      <c r="D6" s="96">
        <f>AVERAGE(YoY!G135:G138)</f>
        <v>1.4273754732327781</v>
      </c>
      <c r="E6" s="96">
        <f>AVERAGE(YoY!H135:H138)</f>
        <v>0.95602192712329614</v>
      </c>
      <c r="F6" s="96">
        <f>AVERAGE(YoY!U135:U138)</f>
        <v>-1.3404013890686231</v>
      </c>
      <c r="G6" s="97">
        <f>AVERAGE(YoY!X135:X138)</f>
        <v>2.875</v>
      </c>
      <c r="H6" s="97">
        <f>AVERAGE('NSA data'!$Z$138:$Z$141)</f>
        <v>4.2819750000000001</v>
      </c>
      <c r="I6" s="96">
        <f>AVERAGE(YoY!Z135:Z138)</f>
        <v>4.2531798919962283</v>
      </c>
      <c r="J6" s="96">
        <f>AVERAGE(YoY!AA135:AA138)</f>
        <v>3.4014846213809236</v>
      </c>
      <c r="K6" s="96">
        <f>AVERAGE('SA data'!AG138:AG141)</f>
        <v>69.155000000000001</v>
      </c>
      <c r="L6" s="96">
        <f>AVERAGE(YoY!AG135:AG138)</f>
        <v>5.8097011650483479</v>
      </c>
      <c r="M6" s="96">
        <f>AVERAGE(YoY!AH135:AH138)</f>
        <v>6.2595693098632887</v>
      </c>
      <c r="N6" s="96">
        <f>AVERAGE(YoY!AI135:AI138)</f>
        <v>5.7176809757372329</v>
      </c>
      <c r="O6" s="97">
        <f>AVERAGE(YoY!AP135:AP138)</f>
        <v>1.9608378472222217</v>
      </c>
    </row>
    <row r="7" spans="2:17">
      <c r="B7" s="95">
        <v>2026</v>
      </c>
      <c r="C7" s="96">
        <f t="shared" ref="C7:O7" si="0">AVERAGE(C18:C21)</f>
        <v>4.7594509863041363</v>
      </c>
      <c r="D7" s="96">
        <f t="shared" si="0"/>
        <v>1.4</v>
      </c>
      <c r="E7" s="96">
        <f t="shared" si="0"/>
        <v>1</v>
      </c>
      <c r="F7" s="96">
        <f t="shared" si="0"/>
        <v>0</v>
      </c>
      <c r="G7" s="97">
        <f t="shared" si="0"/>
        <v>2.75</v>
      </c>
      <c r="H7" s="97">
        <f t="shared" si="0"/>
        <v>3.9590000000000001</v>
      </c>
      <c r="I7" s="96">
        <f t="shared" si="0"/>
        <v>2.335958288958941</v>
      </c>
      <c r="J7" s="96">
        <f t="shared" si="0"/>
        <v>3.015540329377334</v>
      </c>
      <c r="K7" s="96">
        <f t="shared" si="0"/>
        <v>96.25</v>
      </c>
      <c r="L7" s="96">
        <f t="shared" si="0"/>
        <v>5.0999999999999996</v>
      </c>
      <c r="M7" s="96">
        <f t="shared" si="0"/>
        <v>5.5</v>
      </c>
      <c r="N7" s="96">
        <f t="shared" si="0"/>
        <v>5</v>
      </c>
      <c r="O7" s="97">
        <f t="shared" si="0"/>
        <v>1.8</v>
      </c>
    </row>
    <row r="8" spans="2:17">
      <c r="B8" s="95">
        <v>2027</v>
      </c>
      <c r="C8" s="96">
        <f t="shared" ref="C8:O8" si="1">AVERAGE(C22:C25)</f>
        <v>4.2579953993390429</v>
      </c>
      <c r="D8" s="96">
        <f t="shared" si="1"/>
        <v>1.4</v>
      </c>
      <c r="E8" s="96">
        <f t="shared" si="1"/>
        <v>1</v>
      </c>
      <c r="F8" s="96">
        <f t="shared" si="1"/>
        <v>0</v>
      </c>
      <c r="G8" s="97">
        <f t="shared" si="1"/>
        <v>2.75</v>
      </c>
      <c r="H8" s="97">
        <f t="shared" si="1"/>
        <v>3.9590000000000001</v>
      </c>
      <c r="I8" s="96">
        <f t="shared" si="1"/>
        <v>3.1172789436321637</v>
      </c>
      <c r="J8" s="96">
        <f t="shared" si="1"/>
        <v>3.2605617814402437</v>
      </c>
      <c r="K8" s="96">
        <f t="shared" si="1"/>
        <v>85</v>
      </c>
      <c r="L8" s="96">
        <f t="shared" si="1"/>
        <v>5.0999999999999996</v>
      </c>
      <c r="M8" s="96">
        <f t="shared" si="1"/>
        <v>5.5</v>
      </c>
      <c r="N8" s="96">
        <f t="shared" si="1"/>
        <v>5</v>
      </c>
      <c r="O8" s="97">
        <f t="shared" si="1"/>
        <v>1.8</v>
      </c>
    </row>
    <row r="9" spans="2:17"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</row>
    <row r="10" spans="2:17">
      <c r="B10" s="98">
        <v>45352</v>
      </c>
      <c r="C10" s="101">
        <f>YoY!C131</f>
        <v>7.3581506864076607</v>
      </c>
      <c r="D10" s="101">
        <f>YoY!G131</f>
        <v>2.2169352222342287</v>
      </c>
      <c r="E10" s="101">
        <f>YoY!H131</f>
        <v>0.74519812315847478</v>
      </c>
      <c r="F10" s="101">
        <f>QoQ!T135</f>
        <v>0.17268806836342177</v>
      </c>
      <c r="G10" s="103">
        <f>YoY!X131</f>
        <v>3</v>
      </c>
      <c r="H10" s="103">
        <f>'NSA data'!Z134</f>
        <v>4.7213000000000003</v>
      </c>
      <c r="I10" s="101">
        <f>YoY!Z131</f>
        <v>3.8336130768991783</v>
      </c>
      <c r="J10" s="101">
        <f>YoY!AA131</f>
        <v>3.5837340328449985</v>
      </c>
      <c r="K10" s="101">
        <f>'SA data'!AG134</f>
        <v>82.92</v>
      </c>
      <c r="L10" s="101">
        <f>YoY!AG131</f>
        <v>5.1950748019874426</v>
      </c>
      <c r="M10" s="101">
        <f>YoY!AH131</f>
        <v>8.043066978641523</v>
      </c>
      <c r="N10" s="101">
        <f>YoY!AI131</f>
        <v>4.6308140161393396</v>
      </c>
      <c r="O10" s="103">
        <f>YoY!AP131</f>
        <v>2.3719506666666659</v>
      </c>
      <c r="P10" s="120" t="s">
        <v>450</v>
      </c>
      <c r="Q10" s="120"/>
    </row>
    <row r="11" spans="2:17">
      <c r="B11" s="98">
        <v>45444</v>
      </c>
      <c r="C11" s="101">
        <f>YoY!C132</f>
        <v>2.4985921983195158</v>
      </c>
      <c r="D11" s="101">
        <f>YoY!G132</f>
        <v>3.3659533283148635</v>
      </c>
      <c r="E11" s="101">
        <f>YoY!H132</f>
        <v>0.35798010395469149</v>
      </c>
      <c r="F11" s="101">
        <f>QoQ!T136</f>
        <v>0.48281636586472548</v>
      </c>
      <c r="G11" s="103">
        <f>YoY!X132</f>
        <v>3</v>
      </c>
      <c r="H11" s="103">
        <f>'NSA data'!Z135</f>
        <v>4.7310999999999996</v>
      </c>
      <c r="I11" s="101">
        <f>YoY!Z132</f>
        <v>3.5064093202956448</v>
      </c>
      <c r="J11" s="101">
        <f>YoY!AA132</f>
        <v>3.2676763133069997</v>
      </c>
      <c r="K11" s="101">
        <f>'SA data'!AG135</f>
        <v>84.68</v>
      </c>
      <c r="L11" s="101">
        <f>YoY!AG132</f>
        <v>4.716573323971418</v>
      </c>
      <c r="M11" s="101">
        <f>YoY!AH132</f>
        <v>6.48061346118185</v>
      </c>
      <c r="N11" s="101">
        <f>YoY!AI132</f>
        <v>4.3621327761594886</v>
      </c>
      <c r="O11" s="103">
        <f>YoY!AP132</f>
        <v>2.3435640000000006</v>
      </c>
      <c r="P11" s="120"/>
      <c r="Q11" s="120"/>
    </row>
    <row r="12" spans="2:17">
      <c r="B12" s="98">
        <v>45536</v>
      </c>
      <c r="C12" s="101">
        <f>YoY!C133</f>
        <v>5.1674008129337201</v>
      </c>
      <c r="D12" s="101">
        <f>YoY!G133</f>
        <v>2.6860600913048094</v>
      </c>
      <c r="E12" s="101">
        <f>YoY!H133</f>
        <v>0.93901059328878045</v>
      </c>
      <c r="F12" s="101">
        <f>QoQ!T137</f>
        <v>7.8961196015079602E-2</v>
      </c>
      <c r="G12" s="103">
        <f>YoY!X133</f>
        <v>3</v>
      </c>
      <c r="H12" s="103">
        <f>'NSA data'!Z136</f>
        <v>4.4538000000000002</v>
      </c>
      <c r="I12" s="101">
        <f>YoY!Z133</f>
        <v>3.4283360702164645</v>
      </c>
      <c r="J12" s="101">
        <f>YoY!AA133</f>
        <v>3.3226446109530405</v>
      </c>
      <c r="K12" s="101">
        <f>'SA data'!AG136</f>
        <v>80.010000000000005</v>
      </c>
      <c r="L12" s="101">
        <f>YoY!AG133</f>
        <v>4.9117124605059681</v>
      </c>
      <c r="M12" s="101">
        <f>YoY!AH133</f>
        <v>6.8405460847788202</v>
      </c>
      <c r="N12" s="101">
        <f>YoY!AI133</f>
        <v>4.520277698932551</v>
      </c>
      <c r="O12" s="103">
        <f>YoY!AP133</f>
        <v>2.2652800000000006</v>
      </c>
      <c r="P12" s="120"/>
      <c r="Q12" s="120"/>
    </row>
    <row r="13" spans="2:17">
      <c r="B13" s="98">
        <v>45627</v>
      </c>
      <c r="C13" s="101">
        <f>YoY!C134</f>
        <v>3.8680006057155714</v>
      </c>
      <c r="D13" s="101">
        <f>YoY!G134</f>
        <v>3.4933106816734005</v>
      </c>
      <c r="E13" s="101">
        <f>YoY!H134</f>
        <v>0.65213449996714967</v>
      </c>
      <c r="F13" s="101">
        <f>QoQ!T138</f>
        <v>-0.27663739316960373</v>
      </c>
      <c r="G13" s="103">
        <f>YoY!X134</f>
        <v>3</v>
      </c>
      <c r="H13" s="103">
        <f>'NSA data'!Z137</f>
        <v>4.3939000000000004</v>
      </c>
      <c r="I13" s="101">
        <f>YoY!Z134</f>
        <v>3.7041747195301733</v>
      </c>
      <c r="J13" s="101">
        <f>YoY!AA134</f>
        <v>3.4066550277144447</v>
      </c>
      <c r="K13" s="101">
        <f>'SA data'!AG137</f>
        <v>74.66</v>
      </c>
      <c r="L13" s="101">
        <f>YoY!AG134</f>
        <v>5.0740891124249954</v>
      </c>
      <c r="M13" s="101">
        <f>YoY!AH134</f>
        <v>6.4186842491872786</v>
      </c>
      <c r="N13" s="101">
        <f>YoY!AI134</f>
        <v>4.8002526551300662</v>
      </c>
      <c r="O13" s="103">
        <f>YoY!AP134</f>
        <v>2.1499293333333327</v>
      </c>
      <c r="P13" s="120"/>
      <c r="Q13" s="120"/>
    </row>
    <row r="14" spans="2:17">
      <c r="B14" s="98">
        <v>45717</v>
      </c>
      <c r="C14" s="101">
        <f>YoY!C135</f>
        <v>4.6027955906595253</v>
      </c>
      <c r="D14" s="101">
        <f>YoY!G135</f>
        <v>2.1265340668641608</v>
      </c>
      <c r="E14" s="101">
        <f>YoY!H135</f>
        <v>0.72720099645953162</v>
      </c>
      <c r="F14" s="101">
        <f>QoQ!T139</f>
        <v>0.37525129101114846</v>
      </c>
      <c r="G14" s="103">
        <f>YoY!X135</f>
        <v>3</v>
      </c>
      <c r="H14" s="103">
        <f>'NSA data'!Z138</f>
        <v>4.4452999999999996</v>
      </c>
      <c r="I14" s="101">
        <f>YoY!Z135</f>
        <v>4.334670916305039</v>
      </c>
      <c r="J14" s="101">
        <f>YoY!AA135</f>
        <v>3.4548449894803657</v>
      </c>
      <c r="K14" s="101">
        <f>'SA data'!AG138</f>
        <v>75.87</v>
      </c>
      <c r="L14" s="101">
        <f>YoY!AG135</f>
        <v>5.7445005597687837</v>
      </c>
      <c r="M14" s="101">
        <f>YoY!AH135</f>
        <v>6.6527898385082773</v>
      </c>
      <c r="N14" s="101">
        <f>YoY!AI135</f>
        <v>5.5586762343986518</v>
      </c>
      <c r="O14" s="103">
        <f>YoY!AP135</f>
        <v>2.0135958333333326</v>
      </c>
      <c r="P14" s="120"/>
      <c r="Q14" s="120"/>
    </row>
    <row r="15" spans="2:17">
      <c r="B15" s="98">
        <v>45809</v>
      </c>
      <c r="C15" s="101">
        <f>YoY!C136</f>
        <v>6.8457240585777734</v>
      </c>
      <c r="D15" s="101">
        <f>YoY!G136</f>
        <v>0.94673325010403708</v>
      </c>
      <c r="E15" s="101">
        <f>YoY!H136</f>
        <v>0.88434600215909764</v>
      </c>
      <c r="F15" s="101">
        <f>QoQ!T140</f>
        <v>-0.5138574987963026</v>
      </c>
      <c r="G15" s="103">
        <f>YoY!X136</f>
        <v>3</v>
      </c>
      <c r="H15" s="103">
        <f>'NSA data'!Z139</f>
        <v>4.3075000000000001</v>
      </c>
      <c r="I15" s="101">
        <f>YoY!Z136</f>
        <v>4.3788003394297226</v>
      </c>
      <c r="J15" s="101">
        <f>YoY!AA136</f>
        <v>3.5327074935278535</v>
      </c>
      <c r="K15" s="101">
        <f>'SA data'!AG139</f>
        <v>68.069999999999993</v>
      </c>
      <c r="L15" s="101">
        <f>YoY!AG136</f>
        <v>6.7838278810365749</v>
      </c>
      <c r="M15" s="101">
        <f>YoY!AH136</f>
        <v>7.8416426013875329</v>
      </c>
      <c r="N15" s="101">
        <f>YoY!AI136</f>
        <v>6.5669715321318378</v>
      </c>
      <c r="O15" s="103">
        <f>YoY!AP136</f>
        <v>1.9160708333333325</v>
      </c>
      <c r="P15" s="120"/>
      <c r="Q15" s="120"/>
    </row>
    <row r="16" spans="2:17">
      <c r="B16" s="98">
        <v>45901</v>
      </c>
      <c r="C16" s="101">
        <f>YoY!C137</f>
        <v>6.8900814391610776</v>
      </c>
      <c r="D16" s="101">
        <f>YoY!G137</f>
        <v>1.2717121588089242</v>
      </c>
      <c r="E16" s="101">
        <f>YoY!H137</f>
        <v>1.0728331767846822</v>
      </c>
      <c r="F16" s="101">
        <f>QoQ!T141</f>
        <v>-1.1514860109320886</v>
      </c>
      <c r="G16" s="103">
        <f>YoY!X137</f>
        <v>2.75</v>
      </c>
      <c r="H16" s="103">
        <f>'NSA data'!Z140</f>
        <v>4.2232000000000003</v>
      </c>
      <c r="I16" s="101">
        <f>YoY!Z137</f>
        <v>4.261091676352935</v>
      </c>
      <c r="J16" s="101">
        <f>YoY!AA137</f>
        <v>3.4093130743416467</v>
      </c>
      <c r="K16" s="101">
        <f>'SA data'!AG140</f>
        <v>69.03</v>
      </c>
      <c r="L16" s="101">
        <f>YoY!AG137</f>
        <v>5.5861025950584509</v>
      </c>
      <c r="M16" s="101">
        <f>YoY!AH137</f>
        <v>5.3675746835911697</v>
      </c>
      <c r="N16" s="101">
        <f>YoY!AI137</f>
        <v>5.6314348248157176</v>
      </c>
      <c r="O16" s="103">
        <f>YoY!AP137</f>
        <v>2.0015541666666659</v>
      </c>
      <c r="P16" s="120"/>
      <c r="Q16" s="120"/>
    </row>
    <row r="17" spans="2:18">
      <c r="B17" s="98">
        <v>45992</v>
      </c>
      <c r="C17" s="101">
        <f>YoY!C138</f>
        <v>7.9191380717256399</v>
      </c>
      <c r="D17" s="101">
        <f>YoY!G138</f>
        <v>1.3645224171539905</v>
      </c>
      <c r="E17" s="101">
        <f>YoY!H138</f>
        <v>1.1397075330898732</v>
      </c>
      <c r="F17" s="101">
        <f>QoQ!T142</f>
        <v>-2.8438523315729465</v>
      </c>
      <c r="G17" s="103">
        <f>YoY!X138</f>
        <v>2.75</v>
      </c>
      <c r="H17" s="103">
        <f>'NSA data'!Z141</f>
        <v>4.1519000000000004</v>
      </c>
      <c r="I17" s="101">
        <f>YoY!Z138</f>
        <v>4.0381566358972165</v>
      </c>
      <c r="J17" s="101">
        <f>YoY!AA138</f>
        <v>3.2090729281738284</v>
      </c>
      <c r="K17" s="101">
        <f>'SA data'!AG141</f>
        <v>63.65</v>
      </c>
      <c r="L17" s="101">
        <f>YoY!AG138</f>
        <v>5.1243736243295812</v>
      </c>
      <c r="M17" s="101">
        <f>YoY!AH138</f>
        <v>5.176270115966175</v>
      </c>
      <c r="N17" s="101">
        <f>YoY!AI138</f>
        <v>5.1136413116027235</v>
      </c>
      <c r="O17" s="103">
        <f>YoY!AP138</f>
        <v>1.9121305555555557</v>
      </c>
      <c r="P17" s="120"/>
      <c r="Q17" s="120"/>
    </row>
    <row r="18" spans="2:18">
      <c r="B18" s="104">
        <v>46082</v>
      </c>
      <c r="C18" s="105">
        <f>C34</f>
        <v>5.2221265384570392</v>
      </c>
      <c r="D18" s="105">
        <f>D34</f>
        <v>1.4</v>
      </c>
      <c r="E18" s="105">
        <f>E34</f>
        <v>1</v>
      </c>
      <c r="F18" s="105">
        <f>F34</f>
        <v>0</v>
      </c>
      <c r="G18" s="102">
        <v>2.75</v>
      </c>
      <c r="H18" s="103">
        <f>'NSA data'!Z142</f>
        <v>3.9590000000000001</v>
      </c>
      <c r="I18" s="105">
        <f>I34</f>
        <v>2.3470855856793142</v>
      </c>
      <c r="J18" s="105">
        <f>J34</f>
        <v>3.0216676260977073</v>
      </c>
      <c r="K18" s="101">
        <f>K34</f>
        <v>80</v>
      </c>
      <c r="L18" s="105">
        <f t="shared" ref="L18:L25" si="2">0.2*M18+0.8*N18</f>
        <v>5.0999999999999996</v>
      </c>
      <c r="M18" s="105">
        <f>M34</f>
        <v>5.5</v>
      </c>
      <c r="N18" s="105">
        <f>N34</f>
        <v>5</v>
      </c>
      <c r="O18" s="107">
        <f>O34</f>
        <v>1.8</v>
      </c>
      <c r="P18" s="117" t="s">
        <v>462</v>
      </c>
      <c r="Q18" s="117"/>
      <c r="R18" s="109"/>
    </row>
    <row r="19" spans="2:18">
      <c r="B19" s="104">
        <v>46174</v>
      </c>
      <c r="C19" s="105">
        <f t="shared" ref="C19:F25" si="3">C35</f>
        <v>5.2721461540768955</v>
      </c>
      <c r="D19" s="105">
        <f t="shared" si="3"/>
        <v>1.4</v>
      </c>
      <c r="E19" s="105">
        <f t="shared" si="3"/>
        <v>1</v>
      </c>
      <c r="F19" s="105">
        <f t="shared" si="3"/>
        <v>0</v>
      </c>
      <c r="G19" s="106">
        <v>2.75</v>
      </c>
      <c r="H19" s="107">
        <f>H18</f>
        <v>3.9590000000000001</v>
      </c>
      <c r="I19" s="105">
        <f t="shared" ref="I19:J19" si="4">I35</f>
        <v>2.0607978724100446</v>
      </c>
      <c r="J19" s="105">
        <f t="shared" si="4"/>
        <v>2.7553799128284377</v>
      </c>
      <c r="K19" s="105">
        <f>K35</f>
        <v>115</v>
      </c>
      <c r="L19" s="105">
        <f t="shared" si="2"/>
        <v>5.0999999999999996</v>
      </c>
      <c r="M19" s="105">
        <f t="shared" ref="M19:O19" si="5">M35</f>
        <v>5.5</v>
      </c>
      <c r="N19" s="105">
        <f t="shared" si="5"/>
        <v>5</v>
      </c>
      <c r="O19" s="107">
        <f t="shared" si="5"/>
        <v>1.8</v>
      </c>
      <c r="P19" s="117"/>
      <c r="Q19" s="117"/>
      <c r="R19" s="109"/>
    </row>
    <row r="20" spans="2:18">
      <c r="B20" s="104">
        <v>46266</v>
      </c>
      <c r="C20" s="105">
        <f t="shared" si="3"/>
        <v>4.5540661872441213</v>
      </c>
      <c r="D20" s="105">
        <f t="shared" si="3"/>
        <v>1.4</v>
      </c>
      <c r="E20" s="105">
        <f t="shared" si="3"/>
        <v>1</v>
      </c>
      <c r="F20" s="105">
        <f t="shared" si="3"/>
        <v>0</v>
      </c>
      <c r="G20" s="106">
        <v>2.75</v>
      </c>
      <c r="H20" s="107">
        <f t="shared" ref="H20:H25" si="6">H19</f>
        <v>3.9590000000000001</v>
      </c>
      <c r="I20" s="105">
        <f t="shared" ref="I20:K20" si="7">I36</f>
        <v>2.3848604330167715</v>
      </c>
      <c r="J20" s="105">
        <f t="shared" si="7"/>
        <v>3.0594424734351646</v>
      </c>
      <c r="K20" s="105">
        <f t="shared" si="7"/>
        <v>100</v>
      </c>
      <c r="L20" s="105">
        <f t="shared" si="2"/>
        <v>5.0999999999999996</v>
      </c>
      <c r="M20" s="105">
        <f t="shared" ref="M20:O20" si="8">M36</f>
        <v>5.5</v>
      </c>
      <c r="N20" s="105">
        <f t="shared" si="8"/>
        <v>5</v>
      </c>
      <c r="O20" s="107">
        <f t="shared" si="8"/>
        <v>1.8</v>
      </c>
      <c r="P20" s="117"/>
      <c r="Q20" s="117"/>
      <c r="R20" s="109"/>
    </row>
    <row r="21" spans="2:18">
      <c r="B21" s="104">
        <v>46357</v>
      </c>
      <c r="C21" s="105">
        <f t="shared" si="3"/>
        <v>3.9894650654384911</v>
      </c>
      <c r="D21" s="105">
        <f t="shared" si="3"/>
        <v>1.4</v>
      </c>
      <c r="E21" s="105">
        <f t="shared" si="3"/>
        <v>1</v>
      </c>
      <c r="F21" s="105">
        <f t="shared" si="3"/>
        <v>0</v>
      </c>
      <c r="G21" s="106">
        <v>2.75</v>
      </c>
      <c r="H21" s="107">
        <f t="shared" si="6"/>
        <v>3.9590000000000001</v>
      </c>
      <c r="I21" s="105">
        <f t="shared" ref="I21:K21" si="9">I37</f>
        <v>2.5510892647296335</v>
      </c>
      <c r="J21" s="105">
        <f t="shared" si="9"/>
        <v>3.2256713051480266</v>
      </c>
      <c r="K21" s="105">
        <f t="shared" si="9"/>
        <v>90</v>
      </c>
      <c r="L21" s="105">
        <f t="shared" si="2"/>
        <v>5.0999999999999996</v>
      </c>
      <c r="M21" s="105">
        <f t="shared" ref="M21:O21" si="10">M37</f>
        <v>5.5</v>
      </c>
      <c r="N21" s="105">
        <f t="shared" si="10"/>
        <v>5</v>
      </c>
      <c r="O21" s="107">
        <f t="shared" si="10"/>
        <v>1.8</v>
      </c>
      <c r="P21" s="117"/>
      <c r="Q21" s="117"/>
      <c r="R21" s="109"/>
    </row>
    <row r="22" spans="2:18">
      <c r="B22" s="104">
        <v>46447</v>
      </c>
      <c r="C22" s="105">
        <f t="shared" si="3"/>
        <v>4.5781343864540913</v>
      </c>
      <c r="D22" s="105">
        <f t="shared" si="3"/>
        <v>1.4</v>
      </c>
      <c r="E22" s="105">
        <f t="shared" si="3"/>
        <v>1</v>
      </c>
      <c r="F22" s="105">
        <f t="shared" si="3"/>
        <v>0</v>
      </c>
      <c r="G22" s="106">
        <v>2.75</v>
      </c>
      <c r="H22" s="107">
        <f t="shared" si="6"/>
        <v>3.9590000000000001</v>
      </c>
      <c r="I22" s="105">
        <f t="shared" ref="I22:K22" si="11">I38</f>
        <v>3.1679202941483768</v>
      </c>
      <c r="J22" s="105">
        <f t="shared" si="11"/>
        <v>3.3112031319564568</v>
      </c>
      <c r="K22" s="105">
        <f t="shared" si="11"/>
        <v>85</v>
      </c>
      <c r="L22" s="105">
        <f t="shared" si="2"/>
        <v>5.0999999999999996</v>
      </c>
      <c r="M22" s="105">
        <f t="shared" ref="M22:O22" si="12">M38</f>
        <v>5.5</v>
      </c>
      <c r="N22" s="105">
        <f t="shared" si="12"/>
        <v>5</v>
      </c>
      <c r="O22" s="107">
        <f t="shared" si="12"/>
        <v>1.8</v>
      </c>
      <c r="P22" s="117"/>
      <c r="Q22" s="117"/>
      <c r="R22" s="109"/>
    </row>
    <row r="23" spans="2:18">
      <c r="B23" s="104">
        <v>46539</v>
      </c>
      <c r="C23" s="105">
        <f t="shared" si="3"/>
        <v>4.1451249463017703</v>
      </c>
      <c r="D23" s="105">
        <f t="shared" si="3"/>
        <v>1.4</v>
      </c>
      <c r="E23" s="105">
        <f t="shared" si="3"/>
        <v>1</v>
      </c>
      <c r="F23" s="105">
        <f t="shared" si="3"/>
        <v>0</v>
      </c>
      <c r="G23" s="106">
        <v>2.75</v>
      </c>
      <c r="H23" s="107">
        <f t="shared" si="6"/>
        <v>3.9590000000000001</v>
      </c>
      <c r="I23" s="105">
        <f t="shared" ref="I23:K23" si="13">I39</f>
        <v>3.1026797701129922</v>
      </c>
      <c r="J23" s="105">
        <f t="shared" si="13"/>
        <v>3.2459626079210722</v>
      </c>
      <c r="K23" s="105">
        <f t="shared" si="13"/>
        <v>85</v>
      </c>
      <c r="L23" s="105">
        <f t="shared" si="2"/>
        <v>5.0999999999999996</v>
      </c>
      <c r="M23" s="105">
        <f t="shared" ref="M23:O23" si="14">M39</f>
        <v>5.5</v>
      </c>
      <c r="N23" s="105">
        <f t="shared" si="14"/>
        <v>5</v>
      </c>
      <c r="O23" s="107">
        <f t="shared" si="14"/>
        <v>1.8</v>
      </c>
      <c r="P23" s="117"/>
      <c r="Q23" s="117"/>
      <c r="R23" s="109"/>
    </row>
    <row r="24" spans="2:18">
      <c r="B24" s="104">
        <v>46631</v>
      </c>
      <c r="C24" s="105">
        <f t="shared" si="3"/>
        <v>4.0805383692413155</v>
      </c>
      <c r="D24" s="105">
        <f t="shared" si="3"/>
        <v>1.4</v>
      </c>
      <c r="E24" s="105">
        <f t="shared" si="3"/>
        <v>1</v>
      </c>
      <c r="F24" s="105">
        <f t="shared" si="3"/>
        <v>0</v>
      </c>
      <c r="G24" s="106">
        <v>2.75</v>
      </c>
      <c r="H24" s="107">
        <f t="shared" si="6"/>
        <v>3.9590000000000001</v>
      </c>
      <c r="I24" s="105">
        <f t="shared" ref="I24:K24" si="15">I40</f>
        <v>3.1525804000746867</v>
      </c>
      <c r="J24" s="105">
        <f t="shared" si="15"/>
        <v>3.2958632378827666</v>
      </c>
      <c r="K24" s="105">
        <f t="shared" si="15"/>
        <v>85</v>
      </c>
      <c r="L24" s="105">
        <f t="shared" si="2"/>
        <v>5.0999999999999996</v>
      </c>
      <c r="M24" s="105">
        <f t="shared" ref="M24:O24" si="16">M40</f>
        <v>5.5</v>
      </c>
      <c r="N24" s="105">
        <f t="shared" si="16"/>
        <v>5</v>
      </c>
      <c r="O24" s="107">
        <f t="shared" si="16"/>
        <v>1.8</v>
      </c>
      <c r="P24" s="117"/>
      <c r="Q24" s="117"/>
      <c r="R24" s="109"/>
    </row>
    <row r="25" spans="2:18">
      <c r="B25" s="104">
        <v>46722</v>
      </c>
      <c r="C25" s="105">
        <f t="shared" si="3"/>
        <v>4.2281838953589945</v>
      </c>
      <c r="D25" s="105">
        <f t="shared" si="3"/>
        <v>1.4</v>
      </c>
      <c r="E25" s="105">
        <f t="shared" si="3"/>
        <v>1</v>
      </c>
      <c r="F25" s="105">
        <f t="shared" si="3"/>
        <v>0</v>
      </c>
      <c r="G25" s="106">
        <v>2.75</v>
      </c>
      <c r="H25" s="107">
        <f t="shared" si="6"/>
        <v>3.9590000000000001</v>
      </c>
      <c r="I25" s="105">
        <f t="shared" ref="I25:K25" si="17">I41</f>
        <v>3.0459353101925992</v>
      </c>
      <c r="J25" s="105">
        <f t="shared" si="17"/>
        <v>3.1892181480006792</v>
      </c>
      <c r="K25" s="105">
        <f t="shared" si="17"/>
        <v>85</v>
      </c>
      <c r="L25" s="105">
        <f t="shared" si="2"/>
        <v>5.0999999999999996</v>
      </c>
      <c r="M25" s="105">
        <f t="shared" ref="M25:O25" si="18">M41</f>
        <v>5.5</v>
      </c>
      <c r="N25" s="105">
        <f t="shared" si="18"/>
        <v>5</v>
      </c>
      <c r="O25" s="107">
        <f t="shared" si="18"/>
        <v>1.8</v>
      </c>
      <c r="P25" s="117"/>
      <c r="Q25" s="117"/>
      <c r="R25" s="109"/>
    </row>
    <row r="28" spans="2:18">
      <c r="B28" s="95" t="s">
        <v>452</v>
      </c>
    </row>
    <row r="29" spans="2:18">
      <c r="B29" s="95" t="s">
        <v>453</v>
      </c>
      <c r="C29" s="16" t="s">
        <v>458</v>
      </c>
    </row>
    <row r="30" spans="2:18">
      <c r="B30" s="95" t="s">
        <v>454</v>
      </c>
      <c r="C30" s="16" t="s">
        <v>456</v>
      </c>
    </row>
    <row r="31" spans="2:18">
      <c r="B31" s="95" t="s">
        <v>455</v>
      </c>
      <c r="C31" s="16" t="s">
        <v>457</v>
      </c>
    </row>
    <row r="33" spans="2:15">
      <c r="B33" s="116" t="s">
        <v>467</v>
      </c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</row>
    <row r="34" spans="2:15">
      <c r="B34" s="96"/>
      <c r="C34" s="96">
        <v>5.2221265384570392</v>
      </c>
      <c r="D34" s="112">
        <v>1.4</v>
      </c>
      <c r="E34" s="112">
        <v>1</v>
      </c>
      <c r="F34" s="112">
        <v>0</v>
      </c>
      <c r="G34" s="112"/>
      <c r="H34" s="112"/>
      <c r="I34" s="96">
        <v>2.3470855856793142</v>
      </c>
      <c r="J34" s="96">
        <v>3.0216676260977073</v>
      </c>
      <c r="K34" s="96">
        <v>80</v>
      </c>
      <c r="L34" s="112"/>
      <c r="M34" s="96">
        <v>5.5</v>
      </c>
      <c r="N34" s="96">
        <v>5</v>
      </c>
      <c r="O34" s="112">
        <f>1.8</f>
        <v>1.8</v>
      </c>
    </row>
    <row r="35" spans="2:15">
      <c r="B35" s="96"/>
      <c r="C35" s="96">
        <v>5.2721461540768955</v>
      </c>
      <c r="D35" s="112">
        <v>1.4</v>
      </c>
      <c r="E35" s="112">
        <v>1</v>
      </c>
      <c r="F35" s="112">
        <v>0</v>
      </c>
      <c r="G35" s="112"/>
      <c r="H35" s="112"/>
      <c r="I35" s="96">
        <v>2.0607978724100446</v>
      </c>
      <c r="J35" s="96">
        <v>2.7553799128284377</v>
      </c>
      <c r="K35" s="96">
        <v>115</v>
      </c>
      <c r="L35" s="112"/>
      <c r="M35" s="96">
        <v>5.5</v>
      </c>
      <c r="N35" s="96">
        <v>5</v>
      </c>
      <c r="O35" s="112">
        <f t="shared" ref="O35:O41" si="19">1.8</f>
        <v>1.8</v>
      </c>
    </row>
    <row r="36" spans="2:15">
      <c r="B36" s="96"/>
      <c r="C36" s="96">
        <v>4.5540661872441213</v>
      </c>
      <c r="D36" s="112">
        <v>1.4</v>
      </c>
      <c r="E36" s="112">
        <v>1</v>
      </c>
      <c r="F36" s="112">
        <v>0</v>
      </c>
      <c r="G36" s="112"/>
      <c r="H36" s="112"/>
      <c r="I36" s="96">
        <v>2.3848604330167715</v>
      </c>
      <c r="J36" s="96">
        <v>3.0594424734351646</v>
      </c>
      <c r="K36" s="96">
        <v>100</v>
      </c>
      <c r="L36" s="112"/>
      <c r="M36" s="96">
        <v>5.5</v>
      </c>
      <c r="N36" s="96">
        <v>5</v>
      </c>
      <c r="O36" s="112">
        <f t="shared" si="19"/>
        <v>1.8</v>
      </c>
    </row>
    <row r="37" spans="2:15">
      <c r="B37" s="96"/>
      <c r="C37" s="96">
        <v>3.9894650654384911</v>
      </c>
      <c r="D37" s="112">
        <v>1.4</v>
      </c>
      <c r="E37" s="112">
        <v>1</v>
      </c>
      <c r="F37" s="112">
        <v>0</v>
      </c>
      <c r="G37" s="112"/>
      <c r="H37" s="112"/>
      <c r="I37" s="96">
        <v>2.5510892647296335</v>
      </c>
      <c r="J37" s="96">
        <v>3.2256713051480266</v>
      </c>
      <c r="K37" s="96">
        <v>90</v>
      </c>
      <c r="L37" s="112"/>
      <c r="M37" s="96">
        <v>5.5</v>
      </c>
      <c r="N37" s="96">
        <v>5</v>
      </c>
      <c r="O37" s="112">
        <f t="shared" si="19"/>
        <v>1.8</v>
      </c>
    </row>
    <row r="38" spans="2:15">
      <c r="B38" s="96"/>
      <c r="C38" s="96">
        <v>4.5781343864540913</v>
      </c>
      <c r="D38" s="112">
        <v>1.4</v>
      </c>
      <c r="E38" s="112">
        <v>1</v>
      </c>
      <c r="F38" s="112">
        <v>0</v>
      </c>
      <c r="G38" s="112"/>
      <c r="H38" s="112"/>
      <c r="I38" s="96">
        <v>3.1679202941483768</v>
      </c>
      <c r="J38" s="96">
        <v>3.3112031319564568</v>
      </c>
      <c r="K38" s="96">
        <v>85</v>
      </c>
      <c r="L38" s="112"/>
      <c r="M38" s="96">
        <v>5.5</v>
      </c>
      <c r="N38" s="96">
        <v>5</v>
      </c>
      <c r="O38" s="112">
        <f t="shared" si="19"/>
        <v>1.8</v>
      </c>
    </row>
    <row r="39" spans="2:15">
      <c r="B39" s="96"/>
      <c r="C39" s="96">
        <v>4.1451249463017703</v>
      </c>
      <c r="D39" s="112">
        <v>1.4</v>
      </c>
      <c r="E39" s="112">
        <v>1</v>
      </c>
      <c r="F39" s="112">
        <v>0</v>
      </c>
      <c r="G39" s="112"/>
      <c r="H39" s="112"/>
      <c r="I39" s="96">
        <v>3.1026797701129922</v>
      </c>
      <c r="J39" s="96">
        <v>3.2459626079210722</v>
      </c>
      <c r="K39" s="96">
        <v>85</v>
      </c>
      <c r="L39" s="112"/>
      <c r="M39" s="96">
        <v>5.5</v>
      </c>
      <c r="N39" s="96">
        <v>5</v>
      </c>
      <c r="O39" s="112">
        <f t="shared" si="19"/>
        <v>1.8</v>
      </c>
    </row>
    <row r="40" spans="2:15">
      <c r="B40" s="96"/>
      <c r="C40" s="96">
        <v>4.0805383692413155</v>
      </c>
      <c r="D40" s="112">
        <v>1.4</v>
      </c>
      <c r="E40" s="112">
        <v>1</v>
      </c>
      <c r="F40" s="112">
        <v>0</v>
      </c>
      <c r="G40" s="112"/>
      <c r="H40" s="112"/>
      <c r="I40" s="96">
        <v>3.1525804000746867</v>
      </c>
      <c r="J40" s="96">
        <v>3.2958632378827666</v>
      </c>
      <c r="K40" s="96">
        <v>85</v>
      </c>
      <c r="L40" s="112"/>
      <c r="M40" s="96">
        <v>5.5</v>
      </c>
      <c r="N40" s="96">
        <v>5</v>
      </c>
      <c r="O40" s="112">
        <f t="shared" si="19"/>
        <v>1.8</v>
      </c>
    </row>
    <row r="41" spans="2:15">
      <c r="B41" s="96"/>
      <c r="C41" s="96">
        <v>4.2281838953589945</v>
      </c>
      <c r="D41" s="112">
        <v>1.4</v>
      </c>
      <c r="E41" s="112">
        <v>1</v>
      </c>
      <c r="F41" s="112">
        <v>0</v>
      </c>
      <c r="G41" s="112"/>
      <c r="H41" s="112"/>
      <c r="I41" s="96">
        <v>3.0459353101925992</v>
      </c>
      <c r="J41" s="96">
        <v>3.1892181480006792</v>
      </c>
      <c r="K41" s="96">
        <v>85</v>
      </c>
      <c r="L41" s="112"/>
      <c r="M41" s="96">
        <v>5.5</v>
      </c>
      <c r="N41" s="96">
        <v>5</v>
      </c>
      <c r="O41" s="112">
        <f t="shared" si="19"/>
        <v>1.8</v>
      </c>
    </row>
    <row r="42" spans="2:15">
      <c r="B42" s="116" t="s">
        <v>468</v>
      </c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</row>
    <row r="43" spans="2:15">
      <c r="B43" s="112"/>
      <c r="C43" s="112"/>
      <c r="D43" s="112"/>
      <c r="E43" s="112"/>
      <c r="F43" s="112"/>
      <c r="G43" s="112"/>
      <c r="H43" s="112"/>
      <c r="I43" s="112"/>
      <c r="J43" s="112"/>
      <c r="K43" s="96">
        <v>80</v>
      </c>
      <c r="L43" s="112"/>
      <c r="M43" s="96">
        <v>5</v>
      </c>
      <c r="N43" s="96">
        <v>4.5</v>
      </c>
      <c r="O43" s="96">
        <v>2</v>
      </c>
    </row>
    <row r="44" spans="2:15">
      <c r="B44" s="112"/>
      <c r="C44" s="112"/>
      <c r="D44" s="112"/>
      <c r="E44" s="112"/>
      <c r="F44" s="112"/>
      <c r="G44" s="112"/>
      <c r="H44" s="112"/>
      <c r="I44" s="112"/>
      <c r="J44" s="112"/>
      <c r="K44" s="96">
        <v>160</v>
      </c>
      <c r="L44" s="112"/>
      <c r="M44" s="96">
        <v>5</v>
      </c>
      <c r="N44" s="96">
        <v>4.5</v>
      </c>
      <c r="O44" s="96">
        <v>2</v>
      </c>
    </row>
    <row r="45" spans="2:15">
      <c r="B45" s="112"/>
      <c r="C45" s="112"/>
      <c r="D45" s="112"/>
      <c r="E45" s="112"/>
      <c r="F45" s="112"/>
      <c r="G45" s="112"/>
      <c r="H45" s="112"/>
      <c r="I45" s="112"/>
      <c r="J45" s="112"/>
      <c r="K45" s="96">
        <v>145</v>
      </c>
      <c r="L45" s="112"/>
      <c r="M45" s="96">
        <v>5</v>
      </c>
      <c r="N45" s="96">
        <v>4.5</v>
      </c>
      <c r="O45" s="96">
        <v>2</v>
      </c>
    </row>
    <row r="46" spans="2:15">
      <c r="B46" s="112"/>
      <c r="C46" s="112"/>
      <c r="D46" s="112"/>
      <c r="E46" s="112"/>
      <c r="F46" s="112"/>
      <c r="G46" s="112"/>
      <c r="H46" s="112"/>
      <c r="I46" s="112"/>
      <c r="J46" s="112"/>
      <c r="K46" s="96">
        <v>135</v>
      </c>
      <c r="L46" s="112"/>
      <c r="M46" s="96">
        <v>5</v>
      </c>
      <c r="N46" s="96">
        <v>4.5</v>
      </c>
      <c r="O46" s="96">
        <v>2</v>
      </c>
    </row>
    <row r="47" spans="2:15">
      <c r="B47" s="112"/>
      <c r="C47" s="112"/>
      <c r="D47" s="112"/>
      <c r="E47" s="112"/>
      <c r="F47" s="112"/>
      <c r="G47" s="112"/>
      <c r="H47" s="112"/>
      <c r="I47" s="112"/>
      <c r="J47" s="112"/>
      <c r="K47" s="96">
        <v>125</v>
      </c>
      <c r="L47" s="112"/>
      <c r="M47" s="96">
        <v>5</v>
      </c>
      <c r="N47" s="96">
        <v>4.5</v>
      </c>
      <c r="O47" s="96">
        <v>2</v>
      </c>
    </row>
    <row r="48" spans="2:15">
      <c r="B48" s="112"/>
      <c r="C48" s="112"/>
      <c r="D48" s="112"/>
      <c r="E48" s="112"/>
      <c r="F48" s="112"/>
      <c r="G48" s="112"/>
      <c r="H48" s="112"/>
      <c r="I48" s="112"/>
      <c r="J48" s="112"/>
      <c r="K48" s="96">
        <v>115</v>
      </c>
      <c r="L48" s="112"/>
      <c r="M48" s="96">
        <v>5</v>
      </c>
      <c r="N48" s="96">
        <v>4.5</v>
      </c>
      <c r="O48" s="96">
        <v>2</v>
      </c>
    </row>
    <row r="49" spans="2:15">
      <c r="B49" s="112"/>
      <c r="C49" s="112"/>
      <c r="D49" s="112"/>
      <c r="E49" s="112"/>
      <c r="F49" s="112"/>
      <c r="G49" s="112"/>
      <c r="H49" s="112"/>
      <c r="I49" s="112"/>
      <c r="J49" s="112"/>
      <c r="K49" s="96">
        <v>105</v>
      </c>
      <c r="L49" s="112"/>
      <c r="M49" s="96">
        <v>5</v>
      </c>
      <c r="N49" s="96">
        <v>4.5</v>
      </c>
      <c r="O49" s="96">
        <v>2</v>
      </c>
    </row>
    <row r="50" spans="2:15">
      <c r="B50" s="112"/>
      <c r="C50" s="112"/>
      <c r="D50" s="112"/>
      <c r="E50" s="112"/>
      <c r="F50" s="112"/>
      <c r="G50" s="112"/>
      <c r="H50" s="112"/>
      <c r="I50" s="112"/>
      <c r="J50" s="112"/>
      <c r="K50" s="96">
        <v>95</v>
      </c>
      <c r="L50" s="112"/>
      <c r="M50" s="96">
        <v>5</v>
      </c>
      <c r="N50" s="96">
        <v>4.5</v>
      </c>
      <c r="O50" s="96">
        <v>2</v>
      </c>
    </row>
  </sheetData>
  <mergeCells count="8">
    <mergeCell ref="B33:O33"/>
    <mergeCell ref="B42:O42"/>
    <mergeCell ref="P18:Q25"/>
    <mergeCell ref="C2:O2"/>
    <mergeCell ref="C4:E4"/>
    <mergeCell ref="I4:J4"/>
    <mergeCell ref="L4:N4"/>
    <mergeCell ref="P10:Q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37016-8EDC-4C21-8E60-BAFB1554076B}">
  <dimension ref="A1:AS172"/>
  <sheetViews>
    <sheetView zoomScale="62" zoomScaleNormal="80" workbookViewId="0">
      <pane ySplit="1" topLeftCell="A124" activePane="bottomLeft" state="frozen"/>
      <selection pane="bottomLeft" activeCell="U128" sqref="U128"/>
    </sheetView>
  </sheetViews>
  <sheetFormatPr defaultRowHeight="14.5" outlineLevelRow="1"/>
  <cols>
    <col min="1" max="19" width="9.08984375" style="4" customWidth="1"/>
    <col min="22" max="44" width="9.08984375" style="4" customWidth="1"/>
    <col min="45" max="45" width="9.08984375" customWidth="1"/>
  </cols>
  <sheetData>
    <row r="1" spans="1:45" s="14" customFormat="1" ht="65">
      <c r="A1" s="13" t="s">
        <v>10</v>
      </c>
      <c r="B1" s="13" t="s">
        <v>3</v>
      </c>
      <c r="C1" s="46" t="s">
        <v>203</v>
      </c>
      <c r="D1" s="13" t="s">
        <v>184</v>
      </c>
      <c r="E1" s="13" t="s">
        <v>4</v>
      </c>
      <c r="F1" s="13" t="s">
        <v>5</v>
      </c>
      <c r="G1" s="46" t="s">
        <v>36</v>
      </c>
      <c r="H1" s="46" t="s">
        <v>114</v>
      </c>
      <c r="I1" s="13" t="s">
        <v>171</v>
      </c>
      <c r="J1" s="13" t="s">
        <v>172</v>
      </c>
      <c r="K1" s="13" t="s">
        <v>180</v>
      </c>
      <c r="L1" s="13" t="s">
        <v>416</v>
      </c>
      <c r="M1" s="13" t="s">
        <v>183</v>
      </c>
      <c r="N1" s="13" t="s">
        <v>182</v>
      </c>
      <c r="O1" s="13" t="s">
        <v>181</v>
      </c>
      <c r="P1" s="13" t="s">
        <v>178</v>
      </c>
      <c r="Q1" s="13" t="s">
        <v>179</v>
      </c>
      <c r="R1" s="13" t="s">
        <v>403</v>
      </c>
      <c r="S1" s="13" t="s">
        <v>8</v>
      </c>
      <c r="T1" s="14" t="s">
        <v>357</v>
      </c>
      <c r="U1" s="14" t="s">
        <v>360</v>
      </c>
      <c r="V1" s="46" t="s">
        <v>115</v>
      </c>
      <c r="W1" s="13" t="s">
        <v>38</v>
      </c>
      <c r="X1" s="13" t="s">
        <v>39</v>
      </c>
      <c r="Y1" s="46" t="s">
        <v>11</v>
      </c>
      <c r="Z1" s="13" t="s">
        <v>40</v>
      </c>
      <c r="AA1" s="46" t="s">
        <v>41</v>
      </c>
      <c r="AB1" s="46" t="s">
        <v>42</v>
      </c>
      <c r="AC1" s="46" t="s">
        <v>9</v>
      </c>
      <c r="AD1" s="13" t="s">
        <v>43</v>
      </c>
      <c r="AE1" s="13" t="s">
        <v>44</v>
      </c>
      <c r="AF1" s="46" t="s">
        <v>45</v>
      </c>
      <c r="AG1" s="46" t="s">
        <v>434</v>
      </c>
      <c r="AH1" s="13" t="s">
        <v>205</v>
      </c>
      <c r="AI1" s="13" t="s">
        <v>204</v>
      </c>
      <c r="AJ1" s="13" t="s">
        <v>135</v>
      </c>
      <c r="AK1" s="13" t="s">
        <v>133</v>
      </c>
      <c r="AL1" s="13" t="s">
        <v>134</v>
      </c>
      <c r="AM1" s="13" t="s">
        <v>122</v>
      </c>
      <c r="AN1" s="13" t="s">
        <v>117</v>
      </c>
      <c r="AO1" s="13" t="s">
        <v>46</v>
      </c>
      <c r="AP1" s="13" t="s">
        <v>132</v>
      </c>
      <c r="AQ1" s="13" t="s">
        <v>136</v>
      </c>
      <c r="AR1" s="46" t="s">
        <v>206</v>
      </c>
    </row>
    <row r="2" spans="1:45" outlineLevel="1">
      <c r="A2" s="58">
        <v>77458.095000000001</v>
      </c>
      <c r="B2" s="56">
        <v>37531.46</v>
      </c>
      <c r="C2" s="59">
        <v>8958.6195000000007</v>
      </c>
      <c r="D2" s="60">
        <v>23602.667000000001</v>
      </c>
      <c r="E2" s="61">
        <v>45107.752</v>
      </c>
      <c r="F2" s="62">
        <v>41310.671999999999</v>
      </c>
      <c r="G2" s="56">
        <f>'NSA data'!I2</f>
        <v>4844.7117906063604</v>
      </c>
      <c r="H2" s="21">
        <v>1991.8415600000001</v>
      </c>
      <c r="I2" s="19"/>
      <c r="J2" s="19"/>
      <c r="K2" s="20"/>
      <c r="L2" s="20"/>
      <c r="M2" s="20"/>
      <c r="N2" s="20"/>
      <c r="O2" s="20"/>
      <c r="P2" s="20"/>
      <c r="Q2" s="20"/>
      <c r="R2" s="20"/>
      <c r="S2" s="22">
        <v>58.260424999999998</v>
      </c>
      <c r="T2" s="9">
        <v>67.010424</v>
      </c>
      <c r="U2" s="110">
        <f>(S2-0.8*T2)/0.2</f>
        <v>23.260428999999974</v>
      </c>
      <c r="V2" s="111">
        <f>'NSA data'!V2</f>
        <v>69.585185185185196</v>
      </c>
      <c r="W2" s="63">
        <v>53.130437999999998</v>
      </c>
      <c r="X2" s="64">
        <v>61.609137589356997</v>
      </c>
      <c r="Y2" s="7">
        <v>6.5866666666666669</v>
      </c>
      <c r="Z2" s="11">
        <f>'NSA data'!AC2</f>
        <v>138.34505568505571</v>
      </c>
      <c r="AA2" s="11">
        <f>'NSA data'!AE2</f>
        <v>48.625968999999998</v>
      </c>
      <c r="AB2" s="11">
        <f>'NSA data'!AF2</f>
        <v>68.775947000000002</v>
      </c>
      <c r="AC2" s="64">
        <v>84.590999999999994</v>
      </c>
      <c r="AD2" s="64">
        <v>61.792999999999999</v>
      </c>
      <c r="AE2" s="75">
        <v>6.43</v>
      </c>
      <c r="AF2" s="30"/>
      <c r="AG2" s="30">
        <f>'NSA data'!AK2</f>
        <v>20.82</v>
      </c>
      <c r="AH2" s="9"/>
      <c r="AI2" s="9"/>
      <c r="AJ2" s="9"/>
      <c r="AK2" s="9"/>
      <c r="AL2" s="9"/>
      <c r="AM2" s="9"/>
      <c r="AN2" s="9"/>
      <c r="AO2" s="9"/>
      <c r="AP2" s="9"/>
      <c r="AQ2" s="9"/>
      <c r="AR2" s="7">
        <f>'NSA data'!AV2</f>
        <v>2.5133333333333328</v>
      </c>
      <c r="AS2" s="1">
        <v>33298</v>
      </c>
    </row>
    <row r="3" spans="1:45" outlineLevel="1">
      <c r="A3" s="58">
        <v>76534.570000000007</v>
      </c>
      <c r="B3" s="56">
        <v>37100.040999999997</v>
      </c>
      <c r="C3" s="59">
        <v>8291.9130000000005</v>
      </c>
      <c r="D3" s="60">
        <v>23342.973000000002</v>
      </c>
      <c r="E3" s="61">
        <v>43695.091</v>
      </c>
      <c r="F3" s="62">
        <v>40963.504999999997</v>
      </c>
      <c r="G3" s="56">
        <f>'NSA data'!I3</f>
        <v>4744.3815404572997</v>
      </c>
      <c r="H3" s="21">
        <v>2039.41176</v>
      </c>
      <c r="I3" s="19"/>
      <c r="J3" s="19"/>
      <c r="K3" s="20"/>
      <c r="L3" s="20"/>
      <c r="M3" s="20"/>
      <c r="N3" s="20"/>
      <c r="O3" s="20"/>
      <c r="P3" s="20"/>
      <c r="Q3" s="20"/>
      <c r="R3" s="20"/>
      <c r="S3" s="22">
        <v>59.011436000000003</v>
      </c>
      <c r="T3" s="9">
        <v>67.607819000000006</v>
      </c>
      <c r="U3" s="110">
        <f t="shared" ref="U3:U66" si="0">(S3-0.8*T3)/0.2</f>
        <v>24.625903999999963</v>
      </c>
      <c r="V3" s="111">
        <f>'NSA data'!V3</f>
        <v>69.600000000000009</v>
      </c>
      <c r="W3" s="63">
        <v>53.368456999999999</v>
      </c>
      <c r="X3" s="64">
        <v>62.585031830643402</v>
      </c>
      <c r="Y3" s="7">
        <v>6.8833333333333337</v>
      </c>
      <c r="Z3" s="11">
        <f>'NSA data'!AC3</f>
        <v>141.30236643246383</v>
      </c>
      <c r="AA3" s="11">
        <f>'NSA data'!AE3</f>
        <v>50.008921000000001</v>
      </c>
      <c r="AB3" s="11">
        <f>'NSA data'!AF3</f>
        <v>69.402570999999995</v>
      </c>
      <c r="AC3" s="64">
        <v>84.114999999999995</v>
      </c>
      <c r="AD3" s="64">
        <v>62.27</v>
      </c>
      <c r="AE3" s="75">
        <v>5.86</v>
      </c>
      <c r="AF3" s="30"/>
      <c r="AG3" s="30">
        <f>'NSA data'!AK3</f>
        <v>18.87</v>
      </c>
      <c r="AH3" s="9"/>
      <c r="AI3" s="9"/>
      <c r="AJ3" s="9"/>
      <c r="AK3" s="9"/>
      <c r="AL3" s="9"/>
      <c r="AM3" s="9"/>
      <c r="AN3" s="9"/>
      <c r="AO3" s="9"/>
      <c r="AP3" s="9"/>
      <c r="AQ3" s="9"/>
      <c r="AR3" s="7">
        <f>'NSA data'!AV3</f>
        <v>2.416666666666667</v>
      </c>
      <c r="AS3" s="1">
        <v>33390</v>
      </c>
    </row>
    <row r="4" spans="1:45" outlineLevel="1">
      <c r="A4" s="58">
        <v>81369.797999999995</v>
      </c>
      <c r="B4" s="56">
        <v>37483.65</v>
      </c>
      <c r="C4" s="59">
        <v>9019.3979999999992</v>
      </c>
      <c r="D4" s="60">
        <v>24444.52</v>
      </c>
      <c r="E4" s="61">
        <v>49368.495000000003</v>
      </c>
      <c r="F4" s="62">
        <v>43000.896999999997</v>
      </c>
      <c r="G4" s="56">
        <f>'NSA data'!I4</f>
        <v>4912.1779170528998</v>
      </c>
      <c r="H4" s="21">
        <v>2088.6649299999999</v>
      </c>
      <c r="I4" s="19"/>
      <c r="J4" s="19"/>
      <c r="K4" s="20"/>
      <c r="L4" s="20"/>
      <c r="M4" s="20"/>
      <c r="N4" s="20"/>
      <c r="O4" s="20"/>
      <c r="P4" s="20"/>
      <c r="Q4" s="20"/>
      <c r="R4" s="20"/>
      <c r="S4" s="22">
        <v>59.516356999999999</v>
      </c>
      <c r="T4" s="9">
        <v>68.280055000000004</v>
      </c>
      <c r="U4" s="110">
        <f t="shared" si="0"/>
        <v>24.461564999999972</v>
      </c>
      <c r="V4" s="111">
        <f>'NSA data'!V4</f>
        <v>69.600000000000009</v>
      </c>
      <c r="W4" s="63">
        <v>53.447704000000002</v>
      </c>
      <c r="X4" s="64">
        <v>62.775269547534997</v>
      </c>
      <c r="Y4" s="7">
        <v>7.4066666666666663</v>
      </c>
      <c r="Z4" s="11">
        <f>'NSA data'!AC4</f>
        <v>140.40835052305863</v>
      </c>
      <c r="AA4" s="11">
        <f>'NSA data'!AE4</f>
        <v>51.228721</v>
      </c>
      <c r="AB4" s="11">
        <f>'NSA data'!AF4</f>
        <v>70.132529000000005</v>
      </c>
      <c r="AC4" s="64">
        <v>83.542000000000002</v>
      </c>
      <c r="AD4" s="64">
        <v>62.83</v>
      </c>
      <c r="AE4" s="75">
        <v>5.65</v>
      </c>
      <c r="AF4" s="30"/>
      <c r="AG4" s="30">
        <f>'NSA data'!AK4</f>
        <v>19.87</v>
      </c>
      <c r="AH4" s="9"/>
      <c r="AI4" s="9"/>
      <c r="AJ4" s="9"/>
      <c r="AK4" s="9"/>
      <c r="AL4" s="9"/>
      <c r="AM4" s="9"/>
      <c r="AN4" s="9"/>
      <c r="AO4" s="9"/>
      <c r="AP4" s="9"/>
      <c r="AQ4" s="9"/>
      <c r="AR4" s="7">
        <f>'NSA data'!AV4</f>
        <v>1.8933333333333344</v>
      </c>
      <c r="AS4" s="1">
        <v>33482</v>
      </c>
    </row>
    <row r="5" spans="1:45" outlineLevel="1">
      <c r="A5" s="58">
        <v>83543.803</v>
      </c>
      <c r="B5" s="56">
        <v>37292.538</v>
      </c>
      <c r="C5" s="59">
        <v>8871.0177999999996</v>
      </c>
      <c r="D5" s="60">
        <v>25427.539000000001</v>
      </c>
      <c r="E5" s="61">
        <v>50371.21</v>
      </c>
      <c r="F5" s="62">
        <v>43277.716999999997</v>
      </c>
      <c r="G5" s="56">
        <f>'NSA data'!I5</f>
        <v>4913.8759904687104</v>
      </c>
      <c r="H5" s="21">
        <v>2138.7777999999998</v>
      </c>
      <c r="I5" s="78">
        <f>AVERAGE('NSA data'!J2:J5)</f>
        <v>9599.5946361894257</v>
      </c>
      <c r="J5" s="78">
        <f>AVERAGE('NSA data'!K2:K5)</f>
        <v>4331.8154511464654</v>
      </c>
      <c r="K5" s="78">
        <f>AVERAGE('NSA data'!L2:L5)</f>
        <v>1444.5043525573694</v>
      </c>
      <c r="L5" s="78">
        <f>AVERAGE('NSA data'!M2:M5)</f>
        <v>3658.6639673526142</v>
      </c>
      <c r="M5" s="78">
        <f>AVERAGE('NSA data'!N2:N5)</f>
        <v>17748.548113701076</v>
      </c>
      <c r="N5" s="78">
        <f>AVERAGE('NSA data'!O2:O5)</f>
        <v>13500.33092748719</v>
      </c>
      <c r="O5" s="78">
        <f>AVERAGE('NSA data'!P2:P5)</f>
        <v>3077.5631192743458</v>
      </c>
      <c r="P5" s="78">
        <f>AVERAGE('NSA data'!Q2:Q5)</f>
        <v>10422.767808212846</v>
      </c>
      <c r="Q5" s="78">
        <f>AVERAGE('NSA data'!R2:R5)</f>
        <v>4248.2171862138821</v>
      </c>
      <c r="R5" s="79">
        <f>I5+J5+K5-O5-P5-Q5</f>
        <v>-2372.6336738078135</v>
      </c>
      <c r="S5" s="22">
        <v>60.114296000000003</v>
      </c>
      <c r="T5" s="9">
        <v>68.910279000000003</v>
      </c>
      <c r="U5" s="110">
        <f t="shared" si="0"/>
        <v>24.930363999999976</v>
      </c>
      <c r="V5" s="111">
        <f>'NSA data'!V5</f>
        <v>69.600000000000009</v>
      </c>
      <c r="W5" s="63">
        <v>53.667890999999997</v>
      </c>
      <c r="X5" s="64">
        <v>63.209483802243</v>
      </c>
      <c r="Y5" s="7">
        <v>7.71</v>
      </c>
      <c r="Z5" s="11">
        <f>'NSA data'!AC5</f>
        <v>138.11674235450377</v>
      </c>
      <c r="AA5" s="11">
        <f>'NSA data'!AE5</f>
        <v>52.115670999999999</v>
      </c>
      <c r="AB5" s="11">
        <f>'NSA data'!AF5</f>
        <v>70.761915000000002</v>
      </c>
      <c r="AC5" s="64">
        <v>83.691000000000003</v>
      </c>
      <c r="AD5" s="64">
        <v>63.325000000000003</v>
      </c>
      <c r="AE5" s="75">
        <v>4.82</v>
      </c>
      <c r="AF5" s="30"/>
      <c r="AG5" s="30">
        <f>'NSA data'!AK5</f>
        <v>20.63</v>
      </c>
      <c r="AH5" s="9"/>
      <c r="AI5" s="9"/>
      <c r="AJ5" s="9"/>
      <c r="AK5" s="9"/>
      <c r="AL5" s="9"/>
      <c r="AM5" s="9"/>
      <c r="AN5" s="9"/>
      <c r="AO5" s="9"/>
      <c r="AP5" s="9"/>
      <c r="AQ5" s="9"/>
      <c r="AR5" s="7">
        <f>'NSA data'!AV5</f>
        <v>1.9799999999999995</v>
      </c>
      <c r="AS5" s="1">
        <v>33573</v>
      </c>
    </row>
    <row r="6" spans="1:45" outlineLevel="1">
      <c r="A6" s="58">
        <v>85056.659</v>
      </c>
      <c r="B6" s="56">
        <v>39901.154000000002</v>
      </c>
      <c r="C6" s="59">
        <v>9099.0149999999994</v>
      </c>
      <c r="D6" s="60">
        <v>26994.69</v>
      </c>
      <c r="E6" s="61">
        <v>49288.495000000003</v>
      </c>
      <c r="F6" s="62">
        <v>45229.574999999997</v>
      </c>
      <c r="G6" s="56">
        <f>'NSA data'!I6</f>
        <v>4951.0638097153496</v>
      </c>
      <c r="H6" s="21">
        <v>2212.6402699999999</v>
      </c>
      <c r="I6" s="78">
        <f>AVERAGE('NSA data'!J3:J6)</f>
        <v>9896.8747761419727</v>
      </c>
      <c r="J6" s="78">
        <f>AVERAGE('NSA data'!K3:K6)</f>
        <v>4328.4065604479474</v>
      </c>
      <c r="K6" s="78">
        <f>AVERAGE('NSA data'!L3:L6)</f>
        <v>1488.2105068263711</v>
      </c>
      <c r="L6" s="78">
        <f>AVERAGE('NSA data'!M3:M6)</f>
        <v>3671.8565743311206</v>
      </c>
      <c r="M6" s="78">
        <f>AVERAGE('NSA data'!N3:N6)</f>
        <v>18314.827211160111</v>
      </c>
      <c r="N6" s="78">
        <f>AVERAGE('NSA data'!O3:O6)</f>
        <v>13873.966639643539</v>
      </c>
      <c r="O6" s="78">
        <f>AVERAGE('NSA data'!P3:P6)</f>
        <v>3203.427221314998</v>
      </c>
      <c r="P6" s="78">
        <f>AVERAGE('NSA data'!Q3:Q6)</f>
        <v>10670.539418328543</v>
      </c>
      <c r="Q6" s="78">
        <f>AVERAGE('NSA data'!R3:R6)</f>
        <v>4440.8605715165695</v>
      </c>
      <c r="R6" s="79">
        <f t="shared" ref="R6:R69" si="1">I6+J6+K6-O6-P6-Q6</f>
        <v>-2601.3353677438181</v>
      </c>
      <c r="S6" s="22">
        <v>60.858426000000001</v>
      </c>
      <c r="T6" s="9">
        <v>69.605626999999998</v>
      </c>
      <c r="U6" s="110">
        <f t="shared" si="0"/>
        <v>25.869621999999985</v>
      </c>
      <c r="V6" s="111">
        <f>'NSA data'!V6</f>
        <v>69.600000000000009</v>
      </c>
      <c r="W6" s="63">
        <v>51.600163000000002</v>
      </c>
      <c r="X6" s="64">
        <v>59.714284790940702</v>
      </c>
      <c r="Y6" s="7">
        <v>7.9300000000000006</v>
      </c>
      <c r="Z6" s="11">
        <f>'NSA data'!AC6</f>
        <v>144.20038940583487</v>
      </c>
      <c r="AA6" s="11">
        <f>'NSA data'!AE6</f>
        <v>52.952021000000002</v>
      </c>
      <c r="AB6" s="11">
        <f>'NSA data'!AF6</f>
        <v>71.741310999999996</v>
      </c>
      <c r="AC6" s="64">
        <v>83.551000000000002</v>
      </c>
      <c r="AD6" s="64">
        <v>63.808999999999997</v>
      </c>
      <c r="AE6" s="75">
        <v>4.0199999999999996</v>
      </c>
      <c r="AF6" s="30">
        <f>'NSA data'!AJ6</f>
        <v>45.563088504341799</v>
      </c>
      <c r="AG6" s="30">
        <f>'NSA data'!AK6</f>
        <v>17.95</v>
      </c>
      <c r="AH6" s="9"/>
      <c r="AI6" s="9"/>
      <c r="AJ6" s="9"/>
      <c r="AK6" s="9"/>
      <c r="AL6" s="9"/>
      <c r="AM6" s="9"/>
      <c r="AN6" s="9"/>
      <c r="AO6" s="9"/>
      <c r="AP6" s="9"/>
      <c r="AQ6" s="9"/>
      <c r="AR6" s="7">
        <f>'NSA data'!AV6</f>
        <v>1.9799999999999995</v>
      </c>
      <c r="AS6" s="1">
        <v>33664</v>
      </c>
    </row>
    <row r="7" spans="1:45" outlineLevel="1">
      <c r="A7" s="58">
        <v>84720.375</v>
      </c>
      <c r="B7" s="56">
        <v>38684.415999999997</v>
      </c>
      <c r="C7" s="59">
        <v>9500.1707999999999</v>
      </c>
      <c r="D7" s="60">
        <v>25704.565999999999</v>
      </c>
      <c r="E7" s="61">
        <v>52896.824999999997</v>
      </c>
      <c r="F7" s="62">
        <v>43720.978000000003</v>
      </c>
      <c r="G7" s="56">
        <f>'NSA data'!I7</f>
        <v>4921.7585291762198</v>
      </c>
      <c r="H7" s="21">
        <v>2197.1599500000002</v>
      </c>
      <c r="I7" s="78">
        <f>AVERAGE('NSA data'!J4:J7)</f>
        <v>10211.375163673378</v>
      </c>
      <c r="J7" s="78">
        <f>AVERAGE('NSA data'!K4:K7)</f>
        <v>4312.8186406215682</v>
      </c>
      <c r="K7" s="78">
        <f>AVERAGE('NSA data'!L4:L7)</f>
        <v>1490.1209615287657</v>
      </c>
      <c r="L7" s="78">
        <f>AVERAGE('NSA data'!M4:M7)</f>
        <v>3677.9539802659701</v>
      </c>
      <c r="M7" s="78">
        <f>AVERAGE('NSA data'!N4:N7)</f>
        <v>18815.635220892163</v>
      </c>
      <c r="N7" s="78">
        <f>AVERAGE('NSA data'!O4:O7)</f>
        <v>14177.62688624642</v>
      </c>
      <c r="O7" s="78">
        <f>AVERAGE('NSA data'!P4:P7)</f>
        <v>3292.7474490061768</v>
      </c>
      <c r="P7" s="78">
        <f>AVERAGE('NSA data'!Q4:Q7)</f>
        <v>10884.879437240244</v>
      </c>
      <c r="Q7" s="78">
        <f>AVERAGE('NSA data'!R4:R7)</f>
        <v>4638.0083346457468</v>
      </c>
      <c r="R7" s="79">
        <f t="shared" si="1"/>
        <v>-2801.3204550684568</v>
      </c>
      <c r="S7" s="22">
        <v>61.729294000000003</v>
      </c>
      <c r="T7" s="9">
        <v>70.304713000000007</v>
      </c>
      <c r="U7" s="110">
        <f t="shared" si="0"/>
        <v>27.427617999999967</v>
      </c>
      <c r="V7" s="111">
        <f>'NSA data'!V7</f>
        <v>69.600000000000009</v>
      </c>
      <c r="W7" s="63">
        <v>51.053123999999997</v>
      </c>
      <c r="X7" s="64">
        <v>59.770921358702601</v>
      </c>
      <c r="Y7" s="7">
        <v>7.956666666666667</v>
      </c>
      <c r="Z7" s="11">
        <f>'NSA data'!AC7</f>
        <v>149.97636692271186</v>
      </c>
      <c r="AA7" s="11">
        <f>'NSA data'!AE7</f>
        <v>53.652745000000003</v>
      </c>
      <c r="AB7" s="11">
        <f>'NSA data'!AF7</f>
        <v>72.670181999999997</v>
      </c>
      <c r="AC7" s="64">
        <v>83.628</v>
      </c>
      <c r="AD7" s="64">
        <v>64.260000000000005</v>
      </c>
      <c r="AE7" s="75">
        <v>3.77</v>
      </c>
      <c r="AF7" s="30">
        <f>'NSA data'!AJ7</f>
        <v>47.754751508910601</v>
      </c>
      <c r="AG7" s="30">
        <f>'NSA data'!AK7</f>
        <v>20.010000000000002</v>
      </c>
      <c r="AH7" s="9"/>
      <c r="AI7" s="9"/>
      <c r="AJ7" s="9"/>
      <c r="AK7" s="9"/>
      <c r="AL7" s="9"/>
      <c r="AM7" s="9"/>
      <c r="AN7" s="9"/>
      <c r="AO7" s="9"/>
      <c r="AP7" s="9"/>
      <c r="AQ7" s="9"/>
      <c r="AR7" s="7">
        <f>'NSA data'!AV7</f>
        <v>2.2133333333333329</v>
      </c>
      <c r="AS7" s="1">
        <v>33756</v>
      </c>
    </row>
    <row r="8" spans="1:45" outlineLevel="1">
      <c r="A8" s="58">
        <v>87493.926999999996</v>
      </c>
      <c r="B8" s="56">
        <v>39508.803</v>
      </c>
      <c r="C8" s="59">
        <v>8791.6218000000008</v>
      </c>
      <c r="D8" s="60">
        <v>27968.254000000001</v>
      </c>
      <c r="E8" s="61">
        <v>53773.482000000004</v>
      </c>
      <c r="F8" s="62">
        <v>45863.809000000001</v>
      </c>
      <c r="G8" s="56">
        <f>'NSA data'!I8</f>
        <v>4875.7835415232003</v>
      </c>
      <c r="H8" s="21">
        <v>2247.84159</v>
      </c>
      <c r="I8" s="78">
        <f>AVERAGE('NSA data'!J5:J8)</f>
        <v>10546.646732841073</v>
      </c>
      <c r="J8" s="78">
        <f>AVERAGE('NSA data'!K5:K8)</f>
        <v>4269.13257594881</v>
      </c>
      <c r="K8" s="78">
        <f>AVERAGE('NSA data'!L5:L8)</f>
        <v>1476.2914956866612</v>
      </c>
      <c r="L8" s="78">
        <f>AVERAGE('NSA data'!M5:M8)</f>
        <v>3679.3058811490937</v>
      </c>
      <c r="M8" s="78">
        <f>AVERAGE('NSA data'!N5:N8)</f>
        <v>19285.565711215044</v>
      </c>
      <c r="N8" s="78">
        <f>AVERAGE('NSA data'!O5:O8)</f>
        <v>14494.295295378291</v>
      </c>
      <c r="O8" s="78">
        <f>AVERAGE('NSA data'!P5:P8)</f>
        <v>3392.6568519572893</v>
      </c>
      <c r="P8" s="78">
        <f>AVERAGE('NSA data'!Q5:Q8)</f>
        <v>11101.638443421003</v>
      </c>
      <c r="Q8" s="78">
        <f>AVERAGE('NSA data'!R5:R8)</f>
        <v>4791.270415836756</v>
      </c>
      <c r="R8" s="79">
        <f t="shared" si="1"/>
        <v>-2993.4949067385041</v>
      </c>
      <c r="S8" s="22">
        <v>62.512788</v>
      </c>
      <c r="T8" s="9">
        <v>70.781195999999994</v>
      </c>
      <c r="U8" s="110">
        <f t="shared" si="0"/>
        <v>29.439156000000004</v>
      </c>
      <c r="V8" s="111">
        <f>'NSA data'!V8</f>
        <v>69.600000000000009</v>
      </c>
      <c r="W8" s="63">
        <v>51.517094999999998</v>
      </c>
      <c r="X8" s="64">
        <v>60.066752250946401</v>
      </c>
      <c r="Y8" s="7">
        <v>7.8433333333333337</v>
      </c>
      <c r="Z8" s="11">
        <f>'NSA data'!AC8</f>
        <v>147.79519140938851</v>
      </c>
      <c r="AA8" s="11">
        <f>'NSA data'!AE8</f>
        <v>54.354990000000001</v>
      </c>
      <c r="AB8" s="11">
        <f>'NSA data'!AF8</f>
        <v>73.535546999999994</v>
      </c>
      <c r="AC8" s="64">
        <v>83.619</v>
      </c>
      <c r="AD8" s="64">
        <v>64.64</v>
      </c>
      <c r="AE8" s="75">
        <v>3.26</v>
      </c>
      <c r="AF8" s="30">
        <f>'NSA data'!AJ8</f>
        <v>48.522837159635202</v>
      </c>
      <c r="AG8" s="30">
        <f>'NSA data'!AK8</f>
        <v>20.09</v>
      </c>
      <c r="AH8" s="9"/>
      <c r="AI8" s="9"/>
      <c r="AJ8" s="9"/>
      <c r="AK8" s="9"/>
      <c r="AL8" s="9"/>
      <c r="AM8" s="9"/>
      <c r="AN8" s="9"/>
      <c r="AO8" s="9"/>
      <c r="AP8" s="9"/>
      <c r="AQ8" s="9"/>
      <c r="AR8" s="7">
        <f>'NSA data'!AV8</f>
        <v>2.456666666666667</v>
      </c>
      <c r="AS8" s="1">
        <v>33848</v>
      </c>
    </row>
    <row r="9" spans="1:45" outlineLevel="1">
      <c r="A9" s="58">
        <v>90161.62</v>
      </c>
      <c r="B9" s="56">
        <v>38158.046000000002</v>
      </c>
      <c r="C9" s="59">
        <v>9460.1260000000002</v>
      </c>
      <c r="D9" s="60">
        <v>26645.322</v>
      </c>
      <c r="E9" s="61">
        <v>56402.712</v>
      </c>
      <c r="F9" s="62">
        <v>44559.19</v>
      </c>
      <c r="G9" s="56">
        <f>'NSA data'!I9</f>
        <v>4997.5792476700099</v>
      </c>
      <c r="H9" s="21">
        <v>2310.0894499999999</v>
      </c>
      <c r="I9" s="78">
        <f>AVERAGE('NSA data'!J6:J9)</f>
        <v>11178.989823998972</v>
      </c>
      <c r="J9" s="78">
        <f>AVERAGE('NSA data'!K6:K9)</f>
        <v>4234.5176057822791</v>
      </c>
      <c r="K9" s="78">
        <f>AVERAGE('NSA data'!L6:L9)</f>
        <v>1397.6921021326477</v>
      </c>
      <c r="L9" s="78">
        <f>AVERAGE('NSA data'!M6:M9)</f>
        <v>3700.1262534670345</v>
      </c>
      <c r="M9" s="78">
        <f>AVERAGE('NSA data'!N6:N9)</f>
        <v>19980.98509391983</v>
      </c>
      <c r="N9" s="78">
        <f>AVERAGE('NSA data'!O6:O9)</f>
        <v>14689.7249264276</v>
      </c>
      <c r="O9" s="78">
        <f>AVERAGE('NSA data'!P6:P9)</f>
        <v>3496.3186657640708</v>
      </c>
      <c r="P9" s="78">
        <f>AVERAGE('NSA data'!Q6:Q9)</f>
        <v>11193.406260663529</v>
      </c>
      <c r="Q9" s="78">
        <f>AVERAGE('NSA data'!R6:R9)</f>
        <v>5291.2601674922316</v>
      </c>
      <c r="R9" s="79">
        <f t="shared" si="1"/>
        <v>-3169.7855620059327</v>
      </c>
      <c r="S9" s="22">
        <v>62.994343999999998</v>
      </c>
      <c r="T9" s="9">
        <v>71.202438000000001</v>
      </c>
      <c r="U9" s="110">
        <f t="shared" si="0"/>
        <v>30.161967999999959</v>
      </c>
      <c r="V9" s="111">
        <f>'NSA data'!V9</f>
        <v>69.600000000000009</v>
      </c>
      <c r="W9" s="63">
        <v>52.389071999999999</v>
      </c>
      <c r="X9" s="64">
        <v>60.701515554938197</v>
      </c>
      <c r="Y9" s="7">
        <v>7.9366666666666674</v>
      </c>
      <c r="Z9" s="11">
        <f>'NSA data'!AC9</f>
        <v>149.38331891556939</v>
      </c>
      <c r="AA9" s="11">
        <f>'NSA data'!AE9</f>
        <v>55.138063000000002</v>
      </c>
      <c r="AB9" s="11">
        <f>'NSA data'!AF9</f>
        <v>74.585097000000005</v>
      </c>
      <c r="AC9" s="64">
        <v>83.465999999999994</v>
      </c>
      <c r="AD9" s="64">
        <v>65.114000000000004</v>
      </c>
      <c r="AE9" s="75">
        <v>3.03</v>
      </c>
      <c r="AF9" s="30">
        <f>'NSA data'!AJ9</f>
        <v>46.850930415088698</v>
      </c>
      <c r="AG9" s="30">
        <f>'NSA data'!AK9</f>
        <v>19.22</v>
      </c>
      <c r="AH9" s="9"/>
      <c r="AI9" s="9"/>
      <c r="AJ9" s="9"/>
      <c r="AK9" s="9"/>
      <c r="AL9" s="9"/>
      <c r="AM9" s="9"/>
      <c r="AN9" s="9"/>
      <c r="AO9" s="9"/>
      <c r="AP9" s="9"/>
      <c r="AQ9" s="9"/>
      <c r="AR9" s="7">
        <f>'NSA data'!AV9</f>
        <v>2.3333333333333321</v>
      </c>
      <c r="AS9" s="1">
        <v>33939</v>
      </c>
    </row>
    <row r="10" spans="1:45" outlineLevel="1">
      <c r="A10" s="58">
        <v>91954.57</v>
      </c>
      <c r="B10" s="56">
        <v>39340.046999999999</v>
      </c>
      <c r="C10" s="59">
        <v>9012.2487999999994</v>
      </c>
      <c r="D10" s="60">
        <v>29034.107</v>
      </c>
      <c r="E10" s="61">
        <v>55002.455999999998</v>
      </c>
      <c r="F10" s="62">
        <v>46861.940999999999</v>
      </c>
      <c r="G10" s="56">
        <f>'NSA data'!I10</f>
        <v>4946.9225266898102</v>
      </c>
      <c r="H10" s="21">
        <v>2274.69992</v>
      </c>
      <c r="I10" s="78">
        <f>AVERAGE('NSA data'!J7:J10)</f>
        <v>11061.962014328832</v>
      </c>
      <c r="J10" s="78">
        <f>AVERAGE('NSA data'!K7:K10)</f>
        <v>4246.6982522602302</v>
      </c>
      <c r="K10" s="78">
        <f>AVERAGE('NSA data'!L7:L10)</f>
        <v>1401.370011880801</v>
      </c>
      <c r="L10" s="78">
        <f>AVERAGE('NSA data'!M7:M10)</f>
        <v>3663.8713660823105</v>
      </c>
      <c r="M10" s="78">
        <f>AVERAGE('NSA data'!N7:N10)</f>
        <v>20022.838482034931</v>
      </c>
      <c r="N10" s="78">
        <f>AVERAGE('NSA data'!O7:O10)</f>
        <v>14847.110295629211</v>
      </c>
      <c r="O10" s="78">
        <f>AVERAGE('NSA data'!P7:P10)</f>
        <v>3647.9638229401171</v>
      </c>
      <c r="P10" s="78">
        <f>AVERAGE('NSA data'!Q7:Q10)</f>
        <v>11199.146472689094</v>
      </c>
      <c r="Q10" s="78">
        <f>AVERAGE('NSA data'!R7:R10)</f>
        <v>5175.7281864057213</v>
      </c>
      <c r="R10" s="79">
        <f t="shared" si="1"/>
        <v>-3312.8082035650668</v>
      </c>
      <c r="S10" s="22">
        <v>63.437164000000003</v>
      </c>
      <c r="T10" s="9">
        <v>71.704251999999997</v>
      </c>
      <c r="U10" s="110">
        <f t="shared" si="0"/>
        <v>30.368811999999998</v>
      </c>
      <c r="V10" s="111">
        <f>'NSA data'!V10</f>
        <v>69.600000000000009</v>
      </c>
      <c r="W10" s="63">
        <v>55.129702000000002</v>
      </c>
      <c r="X10" s="64">
        <v>62.116825176238599</v>
      </c>
      <c r="Y10" s="7">
        <v>7.6466666666666656</v>
      </c>
      <c r="Z10" s="11">
        <f>'NSA data'!AC10</f>
        <v>146.87144810202588</v>
      </c>
      <c r="AA10" s="11">
        <f>'NSA data'!AE10</f>
        <v>56.014870999999999</v>
      </c>
      <c r="AB10" s="11">
        <f>'NSA data'!AF10</f>
        <v>75.277223000000006</v>
      </c>
      <c r="AC10" s="64">
        <v>83.567999999999998</v>
      </c>
      <c r="AD10" s="64">
        <v>65.563000000000002</v>
      </c>
      <c r="AE10" s="75">
        <v>3.04</v>
      </c>
      <c r="AF10" s="30">
        <f>'NSA data'!AJ10</f>
        <v>46.3271123475877</v>
      </c>
      <c r="AG10" s="30">
        <f>'NSA data'!AK10</f>
        <v>18.239999999999998</v>
      </c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7">
        <f>'NSA data'!AV10</f>
        <v>2.573333333333335</v>
      </c>
      <c r="AS10" s="1">
        <v>34029</v>
      </c>
    </row>
    <row r="11" spans="1:45" outlineLevel="1">
      <c r="A11" s="58">
        <v>95128.392999999996</v>
      </c>
      <c r="B11" s="56">
        <v>41198.214</v>
      </c>
      <c r="C11" s="59">
        <v>11599.278</v>
      </c>
      <c r="D11" s="60">
        <v>32053.231</v>
      </c>
      <c r="E11" s="61">
        <v>59203.705000000002</v>
      </c>
      <c r="F11" s="62">
        <v>51121.671999999999</v>
      </c>
      <c r="G11" s="56">
        <f>'NSA data'!I11</f>
        <v>4986.6826953752998</v>
      </c>
      <c r="H11" s="21">
        <v>2326.4439000000002</v>
      </c>
      <c r="I11" s="78">
        <f>AVERAGE('NSA data'!J8:J11)</f>
        <v>10976.795556375455</v>
      </c>
      <c r="J11" s="78">
        <f>AVERAGE('NSA data'!K8:K11)</f>
        <v>4266.0630152764552</v>
      </c>
      <c r="K11" s="78">
        <f>AVERAGE('NSA data'!L8:L11)</f>
        <v>1404.587650734461</v>
      </c>
      <c r="L11" s="78">
        <f>AVERAGE('NSA data'!M8:M11)</f>
        <v>3600.107586561624</v>
      </c>
      <c r="M11" s="78">
        <f>AVERAGE('NSA data'!N8:N11)</f>
        <v>20088.16529495352</v>
      </c>
      <c r="N11" s="78">
        <f>AVERAGE('NSA data'!O8:O11)</f>
        <v>15027.235798051786</v>
      </c>
      <c r="O11" s="78">
        <f>AVERAGE('NSA data'!P8:P11)</f>
        <v>3775.7936826947298</v>
      </c>
      <c r="P11" s="78">
        <f>AVERAGE('NSA data'!Q8:Q11)</f>
        <v>11251.442115357058</v>
      </c>
      <c r="Q11" s="78">
        <f>AVERAGE('NSA data'!R8:R11)</f>
        <v>5060.9294969017301</v>
      </c>
      <c r="R11" s="79">
        <f t="shared" si="1"/>
        <v>-3440.719072567148</v>
      </c>
      <c r="S11" s="22">
        <v>63.966735</v>
      </c>
      <c r="T11" s="9">
        <v>72.124488999999997</v>
      </c>
      <c r="U11" s="110">
        <f t="shared" si="0"/>
        <v>31.335718999999997</v>
      </c>
      <c r="V11" s="111">
        <f>'NSA data'!V11</f>
        <v>69.600000000000009</v>
      </c>
      <c r="W11" s="63">
        <v>55.826996000000001</v>
      </c>
      <c r="X11" s="64">
        <v>63.087904444640003</v>
      </c>
      <c r="Y11" s="7">
        <v>7.3066666666666675</v>
      </c>
      <c r="Z11" s="11">
        <f>'NSA data'!AC11</f>
        <v>144.89366729855661</v>
      </c>
      <c r="AA11" s="11">
        <f>'NSA data'!AE11</f>
        <v>56.861775999999999</v>
      </c>
      <c r="AB11" s="11">
        <f>'NSA data'!AF11</f>
        <v>76.119003000000006</v>
      </c>
      <c r="AC11" s="64">
        <v>83.798000000000002</v>
      </c>
      <c r="AD11" s="64">
        <v>66.061000000000007</v>
      </c>
      <c r="AE11" s="75">
        <v>3</v>
      </c>
      <c r="AF11" s="30">
        <f>'NSA data'!AJ11</f>
        <v>47.382120554682999</v>
      </c>
      <c r="AG11" s="30">
        <f>'NSA data'!AK11</f>
        <v>18.25</v>
      </c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7">
        <f>'NSA data'!AV11</f>
        <v>2.8533333333333326</v>
      </c>
      <c r="AS11" s="1">
        <v>34121</v>
      </c>
    </row>
    <row r="12" spans="1:45" outlineLevel="1">
      <c r="A12" s="58">
        <v>97119.142000000007</v>
      </c>
      <c r="B12" s="56">
        <v>42076.330999999998</v>
      </c>
      <c r="C12" s="59">
        <v>10077.651</v>
      </c>
      <c r="D12" s="60">
        <v>31415.094000000001</v>
      </c>
      <c r="E12" s="61">
        <v>61099.93</v>
      </c>
      <c r="F12" s="62">
        <v>52254.347000000002</v>
      </c>
      <c r="G12" s="56">
        <f>'NSA data'!I12</f>
        <v>5037.5946940111498</v>
      </c>
      <c r="H12" s="21">
        <v>2356.0168899999999</v>
      </c>
      <c r="I12" s="78">
        <f>AVERAGE('NSA data'!J9:J12)</f>
        <v>10896.786531705178</v>
      </c>
      <c r="J12" s="78">
        <f>AVERAGE('NSA data'!K9:K12)</f>
        <v>4328.4838954946845</v>
      </c>
      <c r="K12" s="78">
        <f>AVERAGE('NSA data'!L9:L12)</f>
        <v>1411.7761227067565</v>
      </c>
      <c r="L12" s="78">
        <f>AVERAGE('NSA data'!M9:M12)</f>
        <v>3559.7866128182318</v>
      </c>
      <c r="M12" s="78">
        <f>AVERAGE('NSA data'!N9:N12)</f>
        <v>20203.299524478574</v>
      </c>
      <c r="N12" s="78">
        <f>AVERAGE('NSA data'!O9:O12)</f>
        <v>15225.424069389626</v>
      </c>
      <c r="O12" s="78">
        <f>AVERAGE('NSA data'!P9:P12)</f>
        <v>3929.5705380096715</v>
      </c>
      <c r="P12" s="78">
        <f>AVERAGE('NSA data'!Q9:Q12)</f>
        <v>11295.853531379955</v>
      </c>
      <c r="Q12" s="78">
        <f>AVERAGE('NSA data'!R9:R12)</f>
        <v>4977.8754550889489</v>
      </c>
      <c r="R12" s="79">
        <f t="shared" si="1"/>
        <v>-3566.2529745719557</v>
      </c>
      <c r="S12" s="22">
        <v>64.432485999999997</v>
      </c>
      <c r="T12" s="9">
        <v>72.485563999999997</v>
      </c>
      <c r="U12" s="110">
        <f t="shared" si="0"/>
        <v>32.220173999999986</v>
      </c>
      <c r="V12" s="111">
        <f>'NSA data'!V12</f>
        <v>69.600000000000009</v>
      </c>
      <c r="W12" s="63">
        <v>54.793280000000003</v>
      </c>
      <c r="X12" s="64">
        <v>63.710574408576001</v>
      </c>
      <c r="Y12" s="7">
        <v>6.94</v>
      </c>
      <c r="Z12" s="11">
        <f>'NSA data'!AC12</f>
        <v>145.83384951218912</v>
      </c>
      <c r="AA12" s="11">
        <f>'NSA data'!AE12</f>
        <v>57.458111000000002</v>
      </c>
      <c r="AB12" s="11">
        <f>'NSA data'!AF12</f>
        <v>77.104476000000005</v>
      </c>
      <c r="AC12" s="64">
        <v>83.741</v>
      </c>
      <c r="AD12" s="64">
        <v>66.430000000000007</v>
      </c>
      <c r="AE12" s="75">
        <v>3.06</v>
      </c>
      <c r="AF12" s="30">
        <f>'NSA data'!AJ12</f>
        <v>46.698385439331801</v>
      </c>
      <c r="AG12" s="30">
        <f>'NSA data'!AK12</f>
        <v>16.489999999999998</v>
      </c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7">
        <f>'NSA data'!AV12</f>
        <v>2.9899999999999993</v>
      </c>
      <c r="AS12" s="1">
        <v>34213</v>
      </c>
    </row>
    <row r="13" spans="1:45" outlineLevel="1">
      <c r="A13" s="58">
        <v>97538.432000000001</v>
      </c>
      <c r="B13" s="56">
        <v>43709.542000000001</v>
      </c>
      <c r="C13" s="59">
        <v>9338.3873000000003</v>
      </c>
      <c r="D13" s="60">
        <v>33935.767999999902</v>
      </c>
      <c r="E13" s="61">
        <v>61587.133999999998</v>
      </c>
      <c r="F13" s="62">
        <v>55810.182000000001</v>
      </c>
      <c r="G13" s="56">
        <f>'NSA data'!I13</f>
        <v>4973.52752358835</v>
      </c>
      <c r="H13" s="21">
        <v>2384.0372499999999</v>
      </c>
      <c r="I13" s="78">
        <f>AVERAGE('NSA data'!J10:J13)</f>
        <v>10825.129013008571</v>
      </c>
      <c r="J13" s="78">
        <f>AVERAGE('NSA data'!K10:K13)</f>
        <v>4434.921961093909</v>
      </c>
      <c r="K13" s="78">
        <f>AVERAGE('NSA data'!L10:L13)</f>
        <v>1425.9431751895427</v>
      </c>
      <c r="L13" s="78">
        <f>AVERAGE('NSA data'!M10:M13)</f>
        <v>3499.1961418374713</v>
      </c>
      <c r="M13" s="78">
        <f>AVERAGE('NSA data'!N10:N13)</f>
        <v>20421.985446238334</v>
      </c>
      <c r="N13" s="78">
        <f>AVERAGE('NSA data'!O10:O13)</f>
        <v>15650.611143616421</v>
      </c>
      <c r="O13" s="78">
        <f>AVERAGE('NSA data'!P10:P13)</f>
        <v>4088.7498649807503</v>
      </c>
      <c r="P13" s="78">
        <f>AVERAGE('NSA data'!Q10:Q13)</f>
        <v>11561.86127863567</v>
      </c>
      <c r="Q13" s="78">
        <f>AVERAGE('NSA data'!R10:R13)</f>
        <v>4771.3743026219117</v>
      </c>
      <c r="R13" s="79">
        <f t="shared" si="1"/>
        <v>-3735.9912969463085</v>
      </c>
      <c r="S13" s="22">
        <v>65.074466000000001</v>
      </c>
      <c r="T13" s="9">
        <v>72.874979999999894</v>
      </c>
      <c r="U13" s="110">
        <f t="shared" si="0"/>
        <v>33.872410000000421</v>
      </c>
      <c r="V13" s="111">
        <f>'NSA data'!V13</f>
        <v>69.2</v>
      </c>
      <c r="W13" s="63">
        <v>54.195926</v>
      </c>
      <c r="X13" s="64">
        <v>63.650436018143601</v>
      </c>
      <c r="Y13" s="7">
        <v>6.5233333333333334</v>
      </c>
      <c r="Z13" s="11">
        <f>'NSA data'!AC13</f>
        <v>146.77616840545519</v>
      </c>
      <c r="AA13" s="11">
        <f>'NSA data'!AE13</f>
        <v>59.350850000000001</v>
      </c>
      <c r="AB13" s="11">
        <f>'NSA data'!AF13</f>
        <v>78.078834999999998</v>
      </c>
      <c r="AC13" s="64">
        <v>83.706999999999994</v>
      </c>
      <c r="AD13" s="64">
        <v>66.772000000000006</v>
      </c>
      <c r="AE13" s="75">
        <v>2.99</v>
      </c>
      <c r="AF13" s="30">
        <f>'NSA data'!AJ13</f>
        <v>45.472073247700202</v>
      </c>
      <c r="AG13" s="30">
        <f>'NSA data'!AK13</f>
        <v>15.18</v>
      </c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7">
        <f>'NSA data'!AV13</f>
        <v>3.2966666666666669</v>
      </c>
      <c r="AS13" s="1">
        <v>34304</v>
      </c>
    </row>
    <row r="14" spans="1:45" outlineLevel="1">
      <c r="A14" s="58">
        <v>99445.334000000003</v>
      </c>
      <c r="B14" s="56">
        <v>44484.612999999998</v>
      </c>
      <c r="C14" s="59">
        <v>10665.929</v>
      </c>
      <c r="D14" s="60">
        <v>34008.466999999902</v>
      </c>
      <c r="E14" s="61">
        <v>66379.228000000003</v>
      </c>
      <c r="F14" s="62">
        <v>58774.434000000001</v>
      </c>
      <c r="G14" s="56">
        <f>'NSA data'!I14</f>
        <v>4832.5359842396701</v>
      </c>
      <c r="H14" s="21">
        <v>2419.7500199999999</v>
      </c>
      <c r="I14" s="78">
        <f>AVERAGE('NSA data'!J11:J14)</f>
        <v>11028.000211929728</v>
      </c>
      <c r="J14" s="78">
        <f>AVERAGE('NSA data'!K11:K14)</f>
        <v>4469.7825435824743</v>
      </c>
      <c r="K14" s="78">
        <f>AVERAGE('NSA data'!L11:L14)</f>
        <v>1490.0879378917512</v>
      </c>
      <c r="L14" s="78">
        <f>AVERAGE('NSA data'!M11:M14)</f>
        <v>3469.4977548408874</v>
      </c>
      <c r="M14" s="78">
        <f>AVERAGE('NSA data'!N11:N14)</f>
        <v>21223.255043360794</v>
      </c>
      <c r="N14" s="78">
        <f>AVERAGE('NSA data'!O11:O14)</f>
        <v>16280.059693827792</v>
      </c>
      <c r="O14" s="78">
        <f>AVERAGE('NSA data'!P11:P14)</f>
        <v>4229.9735687290577</v>
      </c>
      <c r="P14" s="78">
        <f>AVERAGE('NSA data'!Q11:Q14)</f>
        <v>12050.086125098733</v>
      </c>
      <c r="Q14" s="78">
        <f>AVERAGE('NSA data'!R11:R14)</f>
        <v>4943.1953495329999</v>
      </c>
      <c r="R14" s="79">
        <f t="shared" si="1"/>
        <v>-4235.3843499568356</v>
      </c>
      <c r="S14" s="22">
        <v>66.002557999999894</v>
      </c>
      <c r="T14" s="9">
        <v>73.199708000000001</v>
      </c>
      <c r="U14" s="110">
        <f t="shared" si="0"/>
        <v>37.213957999999465</v>
      </c>
      <c r="V14" s="111">
        <f>'NSA data'!V14</f>
        <v>68.355555555555554</v>
      </c>
      <c r="W14" s="63">
        <v>57.747110999999997</v>
      </c>
      <c r="X14" s="64">
        <v>66.474040760092294</v>
      </c>
      <c r="Y14" s="7">
        <v>4.0466666666666669</v>
      </c>
      <c r="Z14" s="11">
        <f>'NSA data'!AC14</f>
        <v>139.68879358175414</v>
      </c>
      <c r="AA14" s="11">
        <f>'NSA data'!AE14</f>
        <v>60.603952999999997</v>
      </c>
      <c r="AB14" s="11">
        <f>'NSA data'!AF14</f>
        <v>79.203567000000007</v>
      </c>
      <c r="AC14" s="64">
        <v>84.081999999999994</v>
      </c>
      <c r="AD14" s="64">
        <v>67.075000000000003</v>
      </c>
      <c r="AE14" s="75">
        <v>3.21</v>
      </c>
      <c r="AF14" s="30">
        <f>'NSA data'!AJ14</f>
        <v>45.829921818650803</v>
      </c>
      <c r="AG14" s="30">
        <f>'NSA data'!AK14</f>
        <v>13.96</v>
      </c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7">
        <f>'NSA data'!AV14</f>
        <v>5.3033333333333328</v>
      </c>
      <c r="AS14" s="1">
        <v>34394</v>
      </c>
    </row>
    <row r="15" spans="1:45" outlineLevel="1">
      <c r="A15" s="58">
        <v>102158.01</v>
      </c>
      <c r="B15" s="56">
        <v>44904.978000000003</v>
      </c>
      <c r="C15" s="59">
        <v>10386.089</v>
      </c>
      <c r="D15" s="60">
        <v>33421.995000000003</v>
      </c>
      <c r="E15" s="61">
        <v>71675.335000000006</v>
      </c>
      <c r="F15" s="62">
        <v>62347.381999999998</v>
      </c>
      <c r="G15" s="56">
        <f>'NSA data'!I15</f>
        <v>5162.42228850626</v>
      </c>
      <c r="H15" s="21">
        <v>2490.1656200000002</v>
      </c>
      <c r="I15" s="78">
        <f>AVERAGE('NSA data'!J12:J15)</f>
        <v>11283.757733047005</v>
      </c>
      <c r="J15" s="78">
        <f>AVERAGE('NSA data'!K12:K15)</f>
        <v>4511.7340312566894</v>
      </c>
      <c r="K15" s="78">
        <f>AVERAGE('NSA data'!L12:L15)</f>
        <v>1522.9551666323364</v>
      </c>
      <c r="L15" s="78">
        <f>AVERAGE('NSA data'!M12:M15)</f>
        <v>3405.3222492118325</v>
      </c>
      <c r="M15" s="78">
        <f>AVERAGE('NSA data'!N12:N15)</f>
        <v>21996.453926326853</v>
      </c>
      <c r="N15" s="78">
        <f>AVERAGE('NSA data'!O12:O15)</f>
        <v>16872.719861825484</v>
      </c>
      <c r="O15" s="78">
        <f>AVERAGE('NSA data'!P12:P15)</f>
        <v>4335.2791700935313</v>
      </c>
      <c r="P15" s="78">
        <f>AVERAGE('NSA data'!Q12:Q15)</f>
        <v>12537.440691731954</v>
      </c>
      <c r="Q15" s="78">
        <f>AVERAGE('NSA data'!R12:R15)</f>
        <v>5123.7340645013701</v>
      </c>
      <c r="R15" s="79">
        <f t="shared" si="1"/>
        <v>-4678.006995390826</v>
      </c>
      <c r="S15" s="22">
        <v>66.097830999999999</v>
      </c>
      <c r="T15" s="9">
        <v>73.551801999999995</v>
      </c>
      <c r="U15" s="110">
        <f t="shared" si="0"/>
        <v>36.281947000000017</v>
      </c>
      <c r="V15" s="111">
        <f>'NSA data'!V15</f>
        <v>68.7</v>
      </c>
      <c r="W15" s="63">
        <v>57.235723999999998</v>
      </c>
      <c r="X15" s="64">
        <v>65.390637047510495</v>
      </c>
      <c r="Y15" s="7">
        <v>4.0666666666666664</v>
      </c>
      <c r="Z15" s="11">
        <f>'NSA data'!AC15</f>
        <v>143.41547801268956</v>
      </c>
      <c r="AA15" s="11">
        <f>'NSA data'!AE15</f>
        <v>62.407797000000002</v>
      </c>
      <c r="AB15" s="11">
        <f>'NSA data'!AF15</f>
        <v>80.292642000000001</v>
      </c>
      <c r="AC15" s="64">
        <v>84.411000000000001</v>
      </c>
      <c r="AD15" s="64">
        <v>67.525999999999996</v>
      </c>
      <c r="AE15" s="75">
        <v>3.94</v>
      </c>
      <c r="AF15" s="30">
        <f>'NSA data'!AJ15</f>
        <v>48.167029264537703</v>
      </c>
      <c r="AG15" s="30">
        <f>'NSA data'!AK15</f>
        <v>16.100000000000001</v>
      </c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7">
        <f>'NSA data'!AV15</f>
        <v>4.8833333333333329</v>
      </c>
      <c r="AS15" s="1">
        <v>34486</v>
      </c>
    </row>
    <row r="16" spans="1:45" outlineLevel="1">
      <c r="A16" s="58">
        <v>106504.43</v>
      </c>
      <c r="B16" s="56">
        <v>46136.599000000002</v>
      </c>
      <c r="C16" s="59">
        <v>10398.359</v>
      </c>
      <c r="D16" s="60">
        <v>39329.701000000001</v>
      </c>
      <c r="E16" s="61">
        <v>73635.514999999999</v>
      </c>
      <c r="F16" s="62">
        <v>67179.789999999906</v>
      </c>
      <c r="G16" s="56">
        <f>'NSA data'!I16</f>
        <v>5350.4722702683403</v>
      </c>
      <c r="H16" s="21">
        <v>2542.2401300000001</v>
      </c>
      <c r="I16" s="78">
        <f>AVERAGE('NSA data'!J13:J16)</f>
        <v>11461.627060388897</v>
      </c>
      <c r="J16" s="78">
        <f>AVERAGE('NSA data'!K13:K16)</f>
        <v>4575.2046754770709</v>
      </c>
      <c r="K16" s="78">
        <f>AVERAGE('NSA data'!L13:L16)</f>
        <v>1551.7336229251891</v>
      </c>
      <c r="L16" s="78">
        <f>AVERAGE('NSA data'!M13:M16)</f>
        <v>3339.3217671245234</v>
      </c>
      <c r="M16" s="78">
        <f>AVERAGE('NSA data'!N13:N16)</f>
        <v>22619.319726847119</v>
      </c>
      <c r="N16" s="78">
        <f>AVERAGE('NSA data'!O13:O16)</f>
        <v>17373.317236881318</v>
      </c>
      <c r="O16" s="78">
        <f>AVERAGE('NSA data'!P13:P16)</f>
        <v>4441.4645347192827</v>
      </c>
      <c r="P16" s="78">
        <f>AVERAGE('NSA data'!Q13:Q16)</f>
        <v>12931.852702162032</v>
      </c>
      <c r="Q16" s="78">
        <f>AVERAGE('NSA data'!R13:R16)</f>
        <v>5246.0024899658038</v>
      </c>
      <c r="R16" s="79">
        <f t="shared" si="1"/>
        <v>-5030.7543680559593</v>
      </c>
      <c r="S16" s="22">
        <v>66.852341999999894</v>
      </c>
      <c r="T16" s="9">
        <v>74.095917</v>
      </c>
      <c r="U16" s="110">
        <f t="shared" si="0"/>
        <v>37.878041999999468</v>
      </c>
      <c r="V16" s="111">
        <f>'NSA data'!V16</f>
        <v>68.400000000000006</v>
      </c>
      <c r="W16" s="63">
        <v>57.890019000000002</v>
      </c>
      <c r="X16" s="64">
        <v>65.427220535357094</v>
      </c>
      <c r="Y16" s="7">
        <v>4.0533333333333337</v>
      </c>
      <c r="Z16" s="11">
        <f>'NSA data'!AC16</f>
        <v>143.76895996245375</v>
      </c>
      <c r="AA16" s="11">
        <f>'NSA data'!AE16</f>
        <v>64.205575999999894</v>
      </c>
      <c r="AB16" s="11">
        <f>'NSA data'!AF16</f>
        <v>81.108168000000006</v>
      </c>
      <c r="AC16" s="64">
        <v>84.805999999999997</v>
      </c>
      <c r="AD16" s="64">
        <v>67.903000000000006</v>
      </c>
      <c r="AE16" s="75">
        <v>4.49</v>
      </c>
      <c r="AF16" s="30">
        <f>'NSA data'!AJ16</f>
        <v>50.360794641384899</v>
      </c>
      <c r="AG16" s="30">
        <f>'NSA data'!AK16</f>
        <v>16.78</v>
      </c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7">
        <f>'NSA data'!AV16</f>
        <v>4.4866666666666655</v>
      </c>
      <c r="AS16" s="1">
        <v>34578</v>
      </c>
    </row>
    <row r="17" spans="1:45" outlineLevel="1">
      <c r="A17" s="58">
        <v>108785.59</v>
      </c>
      <c r="B17" s="56">
        <v>46526.35</v>
      </c>
      <c r="C17" s="59">
        <v>11744.950999999999</v>
      </c>
      <c r="D17" s="60">
        <v>40265.095999999998</v>
      </c>
      <c r="E17" s="61">
        <v>77043.900999999998</v>
      </c>
      <c r="F17" s="62">
        <v>70517.044999999998</v>
      </c>
      <c r="G17" s="56">
        <f>'NSA data'!I17</f>
        <v>5410.5365130301598</v>
      </c>
      <c r="H17" s="21">
        <v>2589.0356200000001</v>
      </c>
      <c r="I17" s="78">
        <f>AVERAGE('NSA data'!J14:J17)</f>
        <v>11677.62349555119</v>
      </c>
      <c r="J17" s="78">
        <f>AVERAGE('NSA data'!K14:K17)</f>
        <v>4613.0813730264099</v>
      </c>
      <c r="K17" s="78">
        <f>AVERAGE('NSA data'!L14:L17)</f>
        <v>1568.8316811251516</v>
      </c>
      <c r="L17" s="78">
        <f>AVERAGE('NSA data'!M14:M17)</f>
        <v>3186.4066293566725</v>
      </c>
      <c r="M17" s="78">
        <f>AVERAGE('NSA data'!N14:N17)</f>
        <v>23282.362706639993</v>
      </c>
      <c r="N17" s="78">
        <f>AVERAGE('NSA data'!O14:O17)</f>
        <v>17719.798148348404</v>
      </c>
      <c r="O17" s="78">
        <f>AVERAGE('NSA data'!P14:P17)</f>
        <v>4505.866124578798</v>
      </c>
      <c r="P17" s="78">
        <f>AVERAGE('NSA data'!Q14:Q17)</f>
        <v>13213.932023769607</v>
      </c>
      <c r="Q17" s="78">
        <f>AVERAGE('NSA data'!R14:R17)</f>
        <v>5562.5645582915913</v>
      </c>
      <c r="R17" s="79">
        <f t="shared" si="1"/>
        <v>-5422.8261569372444</v>
      </c>
      <c r="S17" s="22">
        <v>67.565791000000004</v>
      </c>
      <c r="T17" s="9">
        <v>74.655601000000004</v>
      </c>
      <c r="U17" s="110">
        <f t="shared" si="0"/>
        <v>39.206550999999976</v>
      </c>
      <c r="V17" s="111">
        <f>'NSA data'!V17</f>
        <v>69.600000000000009</v>
      </c>
      <c r="W17" s="63">
        <v>58.307447000000003</v>
      </c>
      <c r="X17" s="64">
        <v>65.154361784151405</v>
      </c>
      <c r="Y17" s="7">
        <v>4.6333333333333337</v>
      </c>
      <c r="Z17" s="11">
        <f>'NSA data'!AC17</f>
        <v>143.64755150457495</v>
      </c>
      <c r="AA17" s="11">
        <f>'NSA data'!AE17</f>
        <v>65.831576999999996</v>
      </c>
      <c r="AB17" s="11">
        <f>'NSA data'!AF17</f>
        <v>81.942238000000003</v>
      </c>
      <c r="AC17" s="64">
        <v>85.340999999999994</v>
      </c>
      <c r="AD17" s="64">
        <v>68.248000000000005</v>
      </c>
      <c r="AE17" s="75">
        <v>5.17</v>
      </c>
      <c r="AF17" s="30">
        <f>'NSA data'!AJ17</f>
        <v>51.088317869614301</v>
      </c>
      <c r="AG17" s="30">
        <f>'NSA data'!AK17</f>
        <v>16.559999999999999</v>
      </c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7">
        <f>'NSA data'!AV17</f>
        <v>3.5766666666666671</v>
      </c>
      <c r="AS17" s="1">
        <v>34669</v>
      </c>
    </row>
    <row r="18" spans="1:45" outlineLevel="1">
      <c r="A18" s="58">
        <v>110010.97</v>
      </c>
      <c r="B18" s="56">
        <v>50582.1</v>
      </c>
      <c r="C18" s="59">
        <v>10048.444</v>
      </c>
      <c r="D18" s="60">
        <v>46240.461000000003</v>
      </c>
      <c r="E18" s="61">
        <v>78758.733999999997</v>
      </c>
      <c r="F18" s="62">
        <v>72253.436000000002</v>
      </c>
      <c r="G18" s="56">
        <f>'NSA data'!I18</f>
        <v>5322.3555892267996</v>
      </c>
      <c r="H18" s="21">
        <v>2596.6117800000002</v>
      </c>
      <c r="I18" s="78">
        <f>AVERAGE('NSA data'!J15:J18)</f>
        <v>11687.734450385893</v>
      </c>
      <c r="J18" s="78">
        <f>AVERAGE('NSA data'!K15:K18)</f>
        <v>4697.3767967801195</v>
      </c>
      <c r="K18" s="78">
        <f>AVERAGE('NSA data'!L15:L18)</f>
        <v>1544.7372535931049</v>
      </c>
      <c r="L18" s="78">
        <f>AVERAGE('NSA data'!M15:M18)</f>
        <v>3140.0461227936562</v>
      </c>
      <c r="M18" s="78">
        <f>AVERAGE('NSA data'!N15:N18)</f>
        <v>23120.251370155849</v>
      </c>
      <c r="N18" s="78">
        <f>AVERAGE('NSA data'!O15:O18)</f>
        <v>17817.328945073445</v>
      </c>
      <c r="O18" s="78">
        <f>AVERAGE('NSA data'!P15:P18)</f>
        <v>4756.2208627762648</v>
      </c>
      <c r="P18" s="78">
        <f>AVERAGE('NSA data'!Q15:Q18)</f>
        <v>13061.108082297182</v>
      </c>
      <c r="Q18" s="78">
        <f>AVERAGE('NSA data'!R15:R18)</f>
        <v>5302.9224250824045</v>
      </c>
      <c r="R18" s="79">
        <f t="shared" si="1"/>
        <v>-5190.4028693967321</v>
      </c>
      <c r="S18" s="22">
        <v>68.065093000000005</v>
      </c>
      <c r="T18" s="9">
        <v>75.088083999999995</v>
      </c>
      <c r="U18" s="110">
        <f t="shared" si="0"/>
        <v>39.973129000000043</v>
      </c>
      <c r="V18" s="111">
        <f>'NSA data'!V18</f>
        <v>69.600000000000009</v>
      </c>
      <c r="W18" s="63">
        <v>58.953789</v>
      </c>
      <c r="X18" s="64">
        <v>64.986227710832907</v>
      </c>
      <c r="Y18" s="7">
        <v>5.0166666666666666</v>
      </c>
      <c r="Z18" s="11">
        <f>'NSA data'!AC18</f>
        <v>143.03245314974708</v>
      </c>
      <c r="AA18" s="11">
        <f>'NSA data'!AE18</f>
        <v>67.124730999999997</v>
      </c>
      <c r="AB18" s="11">
        <f>'NSA data'!AF18</f>
        <v>82.530548999999894</v>
      </c>
      <c r="AC18" s="64">
        <v>86.257999999999996</v>
      </c>
      <c r="AD18" s="64">
        <v>68.605999999999995</v>
      </c>
      <c r="AE18" s="75">
        <v>5.8</v>
      </c>
      <c r="AF18" s="30">
        <f>'NSA data'!AJ18</f>
        <v>52.672334855506698</v>
      </c>
      <c r="AG18" s="30">
        <f>'NSA data'!AK18</f>
        <v>16.89</v>
      </c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7">
        <f>'NSA data'!AV18</f>
        <v>3.333333333333333</v>
      </c>
      <c r="AS18" s="1">
        <v>34759</v>
      </c>
    </row>
    <row r="19" spans="1:45" outlineLevel="1">
      <c r="A19" s="58">
        <v>114497.4</v>
      </c>
      <c r="B19" s="56">
        <v>50802.167999999998</v>
      </c>
      <c r="C19" s="59">
        <v>11907.731</v>
      </c>
      <c r="D19" s="60">
        <v>48418.44</v>
      </c>
      <c r="E19" s="61">
        <v>82706.937999999995</v>
      </c>
      <c r="F19" s="62">
        <v>80322.437000000005</v>
      </c>
      <c r="G19" s="56">
        <f>'NSA data'!I19</f>
        <v>5556.9006290359803</v>
      </c>
      <c r="H19" s="21">
        <v>2739.3445099999999</v>
      </c>
      <c r="I19" s="78">
        <f>AVERAGE('NSA data'!J16:J19)</f>
        <v>11776.503872113695</v>
      </c>
      <c r="J19" s="78">
        <f>AVERAGE('NSA data'!K16:K19)</f>
        <v>4827.6381461932497</v>
      </c>
      <c r="K19" s="78">
        <f>AVERAGE('NSA data'!L16:L19)</f>
        <v>1536.7592742059248</v>
      </c>
      <c r="L19" s="78">
        <f>AVERAGE('NSA data'!M16:M19)</f>
        <v>3070.0961856716999</v>
      </c>
      <c r="M19" s="78">
        <f>AVERAGE('NSA data'!N16:N19)</f>
        <v>23070.029764901275</v>
      </c>
      <c r="N19" s="78">
        <f>AVERAGE('NSA data'!O16:O19)</f>
        <v>18042.555385701049</v>
      </c>
      <c r="O19" s="78">
        <f>AVERAGE('NSA data'!P16:P19)</f>
        <v>4985.6056065787852</v>
      </c>
      <c r="P19" s="78">
        <f>AVERAGE('NSA data'!Q16:Q19)</f>
        <v>13056.949779122266</v>
      </c>
      <c r="Q19" s="78">
        <f>AVERAGE('NSA data'!R16:R19)</f>
        <v>5027.4743792002246</v>
      </c>
      <c r="R19" s="79">
        <f t="shared" si="1"/>
        <v>-4929.1284723884055</v>
      </c>
      <c r="S19" s="22">
        <v>68.510225000000005</v>
      </c>
      <c r="T19" s="9">
        <v>75.558881999999997</v>
      </c>
      <c r="U19" s="110">
        <f t="shared" si="0"/>
        <v>40.315597000000025</v>
      </c>
      <c r="V19" s="111">
        <f>'NSA data'!V19</f>
        <v>69.900000000000006</v>
      </c>
      <c r="W19" s="63">
        <v>58.874046999999997</v>
      </c>
      <c r="X19" s="64">
        <v>65.791720552376702</v>
      </c>
      <c r="Y19" s="7">
        <v>5.4733333333333336</v>
      </c>
      <c r="Z19" s="11">
        <f>'NSA data'!AC19</f>
        <v>141.97288250859941</v>
      </c>
      <c r="AA19" s="11">
        <f>'NSA data'!AE19</f>
        <v>68.132069999999999</v>
      </c>
      <c r="AB19" s="11">
        <f>'NSA data'!AF19</f>
        <v>83.009191999999999</v>
      </c>
      <c r="AC19" s="64">
        <v>86.945999999999998</v>
      </c>
      <c r="AD19" s="64">
        <v>69.013000000000005</v>
      </c>
      <c r="AE19" s="75">
        <v>6.02</v>
      </c>
      <c r="AF19" s="30">
        <f>'NSA data'!AJ19</f>
        <v>53.661933353341901</v>
      </c>
      <c r="AG19" s="30">
        <f>'NSA data'!AK19</f>
        <v>18.07</v>
      </c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7">
        <f>'NSA data'!AV19</f>
        <v>3.1766666666666667</v>
      </c>
      <c r="AS19" s="1">
        <v>34851</v>
      </c>
    </row>
    <row r="20" spans="1:45" outlineLevel="1">
      <c r="A20" s="58">
        <v>115206.79</v>
      </c>
      <c r="B20" s="56">
        <v>50355.127</v>
      </c>
      <c r="C20" s="59">
        <v>11626.523999999999</v>
      </c>
      <c r="D20" s="60">
        <v>34331.243000000002</v>
      </c>
      <c r="E20" s="61">
        <v>90095.317999999999</v>
      </c>
      <c r="F20" s="62">
        <v>84581.873999999996</v>
      </c>
      <c r="G20" s="56">
        <f>'NSA data'!I20</f>
        <v>5615.8184489913201</v>
      </c>
      <c r="H20" s="21">
        <v>2787.3129199999998</v>
      </c>
      <c r="I20" s="78">
        <f>AVERAGE('NSA data'!J17:J20)</f>
        <v>11891.909278305788</v>
      </c>
      <c r="J20" s="78">
        <f>AVERAGE('NSA data'!K17:K20)</f>
        <v>5165.1690175115746</v>
      </c>
      <c r="K20" s="78">
        <f>AVERAGE('NSA data'!L17:L20)</f>
        <v>1532.8908634388124</v>
      </c>
      <c r="L20" s="78">
        <f>AVERAGE('NSA data'!M17:M20)</f>
        <v>3027.2421852166335</v>
      </c>
      <c r="M20" s="78">
        <f>AVERAGE('NSA data'!N17:N20)</f>
        <v>23103.12550647922</v>
      </c>
      <c r="N20" s="78">
        <f>AVERAGE('NSA data'!O17:O20)</f>
        <v>18280.536607920465</v>
      </c>
      <c r="O20" s="78">
        <f>AVERAGE('NSA data'!P17:P20)</f>
        <v>5250.4355399121905</v>
      </c>
      <c r="P20" s="78">
        <f>AVERAGE('NSA data'!Q17:Q20)</f>
        <v>13030.101068008276</v>
      </c>
      <c r="Q20" s="78">
        <f>AVERAGE('NSA data'!R17:R20)</f>
        <v>4822.5888985587553</v>
      </c>
      <c r="R20" s="79">
        <f t="shared" si="1"/>
        <v>-4513.1563472230464</v>
      </c>
      <c r="S20" s="22">
        <v>69.174857000000003</v>
      </c>
      <c r="T20" s="9">
        <v>76.002135999999894</v>
      </c>
      <c r="U20" s="110">
        <f t="shared" si="0"/>
        <v>41.86574100000044</v>
      </c>
      <c r="V20" s="111">
        <f>'NSA data'!V20</f>
        <v>69.600000000000009</v>
      </c>
      <c r="W20" s="63">
        <v>57.429094999999997</v>
      </c>
      <c r="X20" s="64">
        <v>65.0580821443492</v>
      </c>
      <c r="Y20" s="7">
        <v>5.63</v>
      </c>
      <c r="Z20" s="11">
        <f>'NSA data'!AC20</f>
        <v>145.65323570253906</v>
      </c>
      <c r="AA20" s="11">
        <f>'NSA data'!AE20</f>
        <v>69.261230999999995</v>
      </c>
      <c r="AB20" s="11">
        <f>'NSA data'!AF20</f>
        <v>83.730943999999994</v>
      </c>
      <c r="AC20" s="64">
        <v>86.734999999999999</v>
      </c>
      <c r="AD20" s="64">
        <v>69.341999999999999</v>
      </c>
      <c r="AE20" s="75">
        <v>5.8</v>
      </c>
      <c r="AF20" s="30">
        <f>'NSA data'!AJ20</f>
        <v>52.772931769885602</v>
      </c>
      <c r="AG20" s="30">
        <f>'NSA data'!AK20</f>
        <v>16.21</v>
      </c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7">
        <f>'NSA data'!AV20</f>
        <v>3.1700000000000008</v>
      </c>
      <c r="AS20" s="1">
        <v>34943</v>
      </c>
    </row>
    <row r="21" spans="1:45" outlineLevel="1">
      <c r="A21" s="58">
        <v>118403.64</v>
      </c>
      <c r="B21" s="56">
        <v>51367.014999999999</v>
      </c>
      <c r="C21" s="59">
        <v>12071.419</v>
      </c>
      <c r="D21" s="60">
        <v>51428.86</v>
      </c>
      <c r="E21" s="61">
        <v>91829.263999999996</v>
      </c>
      <c r="F21" s="62">
        <v>83039.805999999997</v>
      </c>
      <c r="G21" s="56">
        <f>'NSA data'!I21</f>
        <v>5571.34928162905</v>
      </c>
      <c r="H21" s="21">
        <v>2790.8708799999999</v>
      </c>
      <c r="I21" s="78">
        <f>AVERAGE('NSA data'!J18:J21)</f>
        <v>12078.436890591554</v>
      </c>
      <c r="J21" s="78">
        <f>AVERAGE('NSA data'!K18:K21)</f>
        <v>5621.7727367109655</v>
      </c>
      <c r="K21" s="78">
        <f>AVERAGE('NSA data'!L18:L21)</f>
        <v>1529.8847093559634</v>
      </c>
      <c r="L21" s="78">
        <f>AVERAGE('NSA data'!M18:M21)</f>
        <v>2948.8747680066999</v>
      </c>
      <c r="M21" s="78">
        <f>AVERAGE('NSA data'!N18:N21)</f>
        <v>23145.354958276257</v>
      </c>
      <c r="N21" s="78">
        <f>AVERAGE('NSA data'!O18:O21)</f>
        <v>18968.362775736838</v>
      </c>
      <c r="O21" s="78">
        <f>AVERAGE('NSA data'!P18:P21)</f>
        <v>5510.0243382326153</v>
      </c>
      <c r="P21" s="78">
        <f>AVERAGE('NSA data'!Q18:Q21)</f>
        <v>13458.338437504224</v>
      </c>
      <c r="Q21" s="78">
        <f>AVERAGE('NSA data'!R18:R21)</f>
        <v>4176.9921825394176</v>
      </c>
      <c r="R21" s="79">
        <f t="shared" si="1"/>
        <v>-3915.2606216177737</v>
      </c>
      <c r="S21" s="22">
        <v>69.780417999999997</v>
      </c>
      <c r="T21" s="9">
        <v>76.557525999999996</v>
      </c>
      <c r="U21" s="110">
        <f t="shared" si="0"/>
        <v>42.671986000000004</v>
      </c>
      <c r="V21" s="111">
        <f>'NSA data'!V21</f>
        <v>69.600000000000009</v>
      </c>
      <c r="W21" s="63">
        <v>58.38561</v>
      </c>
      <c r="X21" s="64">
        <v>64.869225679680895</v>
      </c>
      <c r="Y21" s="7">
        <v>6.2766666666666664</v>
      </c>
      <c r="Z21" s="11">
        <f>'NSA data'!AC21</f>
        <v>145.51560407236707</v>
      </c>
      <c r="AA21" s="11">
        <f>'NSA data'!AE21</f>
        <v>70.087485000000001</v>
      </c>
      <c r="AB21" s="11">
        <f>'NSA data'!AF21</f>
        <v>84.316308000000006</v>
      </c>
      <c r="AC21" s="64">
        <v>86.34</v>
      </c>
      <c r="AD21" s="64">
        <v>69.69</v>
      </c>
      <c r="AE21" s="75">
        <v>5.72</v>
      </c>
      <c r="AF21" s="30">
        <f>'NSA data'!AJ21</f>
        <v>53.787532812917803</v>
      </c>
      <c r="AG21" s="30">
        <f>'NSA data'!AK21</f>
        <v>16.920000000000002</v>
      </c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7">
        <f>'NSA data'!AV21</f>
        <v>2.8533333333333344</v>
      </c>
      <c r="AS21" s="1">
        <v>35034</v>
      </c>
    </row>
    <row r="22" spans="1:45" outlineLevel="1">
      <c r="A22" s="58">
        <v>122621.64</v>
      </c>
      <c r="B22" s="56">
        <v>52870.485999999997</v>
      </c>
      <c r="C22" s="59">
        <v>11697.128000000001</v>
      </c>
      <c r="D22" s="60">
        <v>47382.368999999999</v>
      </c>
      <c r="E22" s="61">
        <v>93160.391000000003</v>
      </c>
      <c r="F22" s="62">
        <v>83392.259999999995</v>
      </c>
      <c r="G22" s="56">
        <f>'NSA data'!I22</f>
        <v>5600.2558948107599</v>
      </c>
      <c r="H22" s="21">
        <v>2945.9948599999998</v>
      </c>
      <c r="I22" s="78">
        <f>AVERAGE('NSA data'!J19:J22)</f>
        <v>12516.645315383033</v>
      </c>
      <c r="J22" s="78">
        <f>AVERAGE('NSA data'!K19:K22)</f>
        <v>5611.1702027001575</v>
      </c>
      <c r="K22" s="78">
        <f>AVERAGE('NSA data'!L19:L22)</f>
        <v>1641.164775373149</v>
      </c>
      <c r="L22" s="78">
        <f>AVERAGE('NSA data'!M19:M22)</f>
        <v>2955.3493942597665</v>
      </c>
      <c r="M22" s="78">
        <f>AVERAGE('NSA data'!N19:N22)</f>
        <v>23750.074657936391</v>
      </c>
      <c r="N22" s="78">
        <f>AVERAGE('NSA data'!O19:O22)</f>
        <v>19466.058508002468</v>
      </c>
      <c r="O22" s="78">
        <f>AVERAGE('NSA data'!P19:P22)</f>
        <v>5561.5251517824963</v>
      </c>
      <c r="P22" s="78">
        <f>AVERAGE('NSA data'!Q19:Q22)</f>
        <v>13904.533356219972</v>
      </c>
      <c r="Q22" s="78">
        <f>AVERAGE('NSA data'!R19:R22)</f>
        <v>4284.016149933922</v>
      </c>
      <c r="R22" s="79">
        <f t="shared" si="1"/>
        <v>-3981.0943644800527</v>
      </c>
      <c r="S22" s="22">
        <v>70.328407999999996</v>
      </c>
      <c r="T22" s="9">
        <v>77.186884000000006</v>
      </c>
      <c r="U22" s="110">
        <f t="shared" si="0"/>
        <v>42.894503999999927</v>
      </c>
      <c r="V22" s="111">
        <f>'NSA data'!V22</f>
        <v>69.099999999999994</v>
      </c>
      <c r="W22" s="63">
        <v>59.098551999999998</v>
      </c>
      <c r="X22" s="64">
        <v>65.323318885618505</v>
      </c>
      <c r="Y22" s="7">
        <v>6.8833333333333329</v>
      </c>
      <c r="Z22" s="11">
        <f>'NSA data'!AC22</f>
        <v>147.17196710815168</v>
      </c>
      <c r="AA22" s="11">
        <f>'NSA data'!AE22</f>
        <v>71.634620999999996</v>
      </c>
      <c r="AB22" s="11">
        <f>'NSA data'!AF22</f>
        <v>85.140664000000001</v>
      </c>
      <c r="AC22" s="64">
        <v>86.179000000000002</v>
      </c>
      <c r="AD22" s="64">
        <v>69.963999999999999</v>
      </c>
      <c r="AE22" s="75">
        <v>5.37</v>
      </c>
      <c r="AF22" s="30">
        <f>'NSA data'!AJ22</f>
        <v>56.229094203303497</v>
      </c>
      <c r="AG22" s="30">
        <f>'NSA data'!AK22</f>
        <v>18.559999999999999</v>
      </c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7">
        <f>'NSA data'!AV22</f>
        <v>2.6866666666666674</v>
      </c>
      <c r="AS22" s="1">
        <v>35125</v>
      </c>
    </row>
    <row r="23" spans="1:45" outlineLevel="1">
      <c r="A23" s="58">
        <v>124143.48</v>
      </c>
      <c r="B23" s="56">
        <v>53256.498</v>
      </c>
      <c r="C23" s="59">
        <v>10944.628000000001</v>
      </c>
      <c r="D23" s="60">
        <v>47787.981</v>
      </c>
      <c r="E23" s="61">
        <v>95923.956000000006</v>
      </c>
      <c r="F23" s="62">
        <v>83502.05</v>
      </c>
      <c r="G23" s="56">
        <f>'NSA data'!I23</f>
        <v>5545.8390115726097</v>
      </c>
      <c r="H23" s="21">
        <v>2945.95138</v>
      </c>
      <c r="I23" s="78">
        <f>AVERAGE('NSA data'!J20:J23)</f>
        <v>12983.081338385047</v>
      </c>
      <c r="J23" s="78">
        <f>AVERAGE('NSA data'!K20:K23)</f>
        <v>5581.6843531788845</v>
      </c>
      <c r="K23" s="78">
        <f>AVERAGE('NSA data'!L20:L23)</f>
        <v>1705.3921947810102</v>
      </c>
      <c r="L23" s="78">
        <f>AVERAGE('NSA data'!M20:M23)</f>
        <v>2951.4758143343847</v>
      </c>
      <c r="M23" s="78">
        <f>AVERAGE('NSA data'!N20:N23)</f>
        <v>24257.892527513537</v>
      </c>
      <c r="N23" s="78">
        <f>AVERAGE('NSA data'!O20:O23)</f>
        <v>19867.389209162349</v>
      </c>
      <c r="O23" s="78">
        <f>AVERAGE('NSA data'!P20:P23)</f>
        <v>5577.6068094349112</v>
      </c>
      <c r="P23" s="78">
        <f>AVERAGE('NSA data'!Q20:Q23)</f>
        <v>14289.782399727443</v>
      </c>
      <c r="Q23" s="78">
        <f>AVERAGE('NSA data'!R20:R23)</f>
        <v>4390.5033183511841</v>
      </c>
      <c r="R23" s="79">
        <f t="shared" si="1"/>
        <v>-3987.7346411685976</v>
      </c>
      <c r="S23" s="22">
        <v>71.004560999999995</v>
      </c>
      <c r="T23" s="9">
        <v>77.757250999999997</v>
      </c>
      <c r="U23" s="110">
        <f t="shared" si="0"/>
        <v>43.993800999999984</v>
      </c>
      <c r="V23" s="111">
        <f>'NSA data'!V23</f>
        <v>68.099999999999994</v>
      </c>
      <c r="W23" s="63">
        <v>59.064295999999999</v>
      </c>
      <c r="X23" s="64">
        <v>66.1579571084159</v>
      </c>
      <c r="Y23" s="7">
        <v>6.8166666666666664</v>
      </c>
      <c r="Z23" s="11">
        <f>'NSA data'!AC23</f>
        <v>151.32044966818168</v>
      </c>
      <c r="AA23" s="11">
        <f>'NSA data'!AE23</f>
        <v>72.709418999999997</v>
      </c>
      <c r="AB23" s="11">
        <f>'NSA data'!AF23</f>
        <v>86.058763999999996</v>
      </c>
      <c r="AC23" s="64">
        <v>85.91</v>
      </c>
      <c r="AD23" s="64">
        <v>70.296000000000006</v>
      </c>
      <c r="AE23" s="75">
        <v>5.24</v>
      </c>
      <c r="AF23" s="30">
        <f>'NSA data'!AJ23</f>
        <v>57.501599378028899</v>
      </c>
      <c r="AG23" s="30">
        <f>'NSA data'!AK23</f>
        <v>19.5</v>
      </c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7">
        <f>'NSA data'!AV23</f>
        <v>3.0333333333333332</v>
      </c>
      <c r="AS23" s="1">
        <v>35217</v>
      </c>
    </row>
    <row r="24" spans="1:45" outlineLevel="1">
      <c r="A24" s="58">
        <v>126892.45</v>
      </c>
      <c r="B24" s="56">
        <v>54529.908000000003</v>
      </c>
      <c r="C24" s="59">
        <v>12292.637000000001</v>
      </c>
      <c r="D24" s="60">
        <v>47922.487000000001</v>
      </c>
      <c r="E24" s="61">
        <v>93094.323999999993</v>
      </c>
      <c r="F24" s="62">
        <v>83150.328999999998</v>
      </c>
      <c r="G24" s="56">
        <f>'NSA data'!I24</f>
        <v>5604.3436320181499</v>
      </c>
      <c r="H24" s="21">
        <v>3039.1910899999998</v>
      </c>
      <c r="I24" s="78">
        <f>AVERAGE('NSA data'!J21:J24)</f>
        <v>13484.645804688238</v>
      </c>
      <c r="J24" s="78">
        <f>AVERAGE('NSA data'!K21:K24)</f>
        <v>5524.8617315792644</v>
      </c>
      <c r="K24" s="78">
        <f>AVERAGE('NSA data'!L21:L24)</f>
        <v>1788.4929870943342</v>
      </c>
      <c r="L24" s="78">
        <f>AVERAGE('NSA data'!M21:M24)</f>
        <v>2953.4913626103662</v>
      </c>
      <c r="M24" s="78">
        <f>AVERAGE('NSA data'!N21:N24)</f>
        <v>24800.36727233756</v>
      </c>
      <c r="N24" s="78">
        <f>AVERAGE('NSA data'!O21:O24)</f>
        <v>20319.592565569441</v>
      </c>
      <c r="O24" s="78">
        <f>AVERAGE('NSA data'!P21:P24)</f>
        <v>5627.4254088470771</v>
      </c>
      <c r="P24" s="78">
        <f>AVERAGE('NSA data'!Q21:Q24)</f>
        <v>14692.167156722364</v>
      </c>
      <c r="Q24" s="78">
        <f>AVERAGE('NSA data'!R21:R24)</f>
        <v>4480.7747067681175</v>
      </c>
      <c r="R24" s="79">
        <f t="shared" si="1"/>
        <v>-4002.3667489757227</v>
      </c>
      <c r="S24" s="22">
        <v>71.700849000000005</v>
      </c>
      <c r="T24" s="9">
        <v>78.502043</v>
      </c>
      <c r="U24" s="110">
        <f t="shared" si="0"/>
        <v>44.496073000000003</v>
      </c>
      <c r="V24" s="111">
        <f>'NSA data'!V24</f>
        <v>68.099999999999994</v>
      </c>
      <c r="W24" s="63">
        <v>59.023220000000002</v>
      </c>
      <c r="X24" s="64">
        <v>65.139172501947797</v>
      </c>
      <c r="Y24" s="7">
        <v>6.9066666666666663</v>
      </c>
      <c r="Z24" s="11">
        <f>'NSA data'!AC24</f>
        <v>152.31616648625234</v>
      </c>
      <c r="AA24" s="11">
        <f>'NSA data'!AE24</f>
        <v>74.947163000000003</v>
      </c>
      <c r="AB24" s="11">
        <f>'NSA data'!AF24</f>
        <v>86.893889000000001</v>
      </c>
      <c r="AC24" s="64">
        <v>85.274000000000001</v>
      </c>
      <c r="AD24" s="64">
        <v>70.617000000000004</v>
      </c>
      <c r="AE24" s="75">
        <v>5.31</v>
      </c>
      <c r="AF24" s="30">
        <f>'NSA data'!AJ24</f>
        <v>56.9098971735052</v>
      </c>
      <c r="AG24" s="30">
        <f>'NSA data'!AK24</f>
        <v>20.86</v>
      </c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7">
        <f>'NSA data'!AV24</f>
        <v>3.2333333333333343</v>
      </c>
      <c r="AS24" s="1">
        <v>35309</v>
      </c>
    </row>
    <row r="25" spans="1:45" outlineLevel="1">
      <c r="A25" s="58">
        <v>130331.95</v>
      </c>
      <c r="B25" s="56">
        <v>56199.262000000002</v>
      </c>
      <c r="C25" s="59">
        <v>11038.79</v>
      </c>
      <c r="D25" s="60">
        <v>52177.858999999997</v>
      </c>
      <c r="E25" s="61">
        <v>93622.080000000002</v>
      </c>
      <c r="F25" s="62">
        <v>86252.64</v>
      </c>
      <c r="G25" s="56">
        <f>'NSA data'!I25</f>
        <v>5685.2538135243103</v>
      </c>
      <c r="H25" s="21">
        <v>3127.7019599999999</v>
      </c>
      <c r="I25" s="78">
        <f>AVERAGE('NSA data'!J22:J25)</f>
        <v>14283.261342338901</v>
      </c>
      <c r="J25" s="78">
        <f>AVERAGE('NSA data'!K22:K25)</f>
        <v>5456.6141185484285</v>
      </c>
      <c r="K25" s="78">
        <f>AVERAGE('NSA data'!L22:L25)</f>
        <v>1912.5044368555853</v>
      </c>
      <c r="L25" s="78">
        <f>AVERAGE('NSA data'!M22:M25)</f>
        <v>2961.1932682584702</v>
      </c>
      <c r="M25" s="78">
        <f>AVERAGE('NSA data'!N22:N25)</f>
        <v>25538.425426582828</v>
      </c>
      <c r="N25" s="78">
        <f>AVERAGE('NSA data'!O22:O25)</f>
        <v>20759.462563437573</v>
      </c>
      <c r="O25" s="78">
        <f>AVERAGE('NSA data'!P22:P25)</f>
        <v>5664.1646116450884</v>
      </c>
      <c r="P25" s="78">
        <f>AVERAGE('NSA data'!Q22:Q25)</f>
        <v>15095.297951792485</v>
      </c>
      <c r="Q25" s="78">
        <f>AVERAGE('NSA data'!R22:R25)</f>
        <v>4778.9628631452506</v>
      </c>
      <c r="R25" s="79">
        <f t="shared" si="1"/>
        <v>-3886.0455288399098</v>
      </c>
      <c r="S25" s="22">
        <v>72.200535000000002</v>
      </c>
      <c r="T25" s="9">
        <v>79.058057000000005</v>
      </c>
      <c r="U25" s="110">
        <f t="shared" si="0"/>
        <v>44.770446999999969</v>
      </c>
      <c r="V25" s="111">
        <f>'NSA data'!V25</f>
        <v>68.099999999999994</v>
      </c>
      <c r="W25" s="63">
        <v>60.114694999999998</v>
      </c>
      <c r="X25" s="64">
        <v>64.148203869475694</v>
      </c>
      <c r="Y25" s="7">
        <v>7.0666666666666673</v>
      </c>
      <c r="Z25" s="11">
        <f>'NSA data'!AC25</f>
        <v>152.32254673918862</v>
      </c>
      <c r="AA25" s="11">
        <f>'NSA data'!AE25</f>
        <v>76.798272999999995</v>
      </c>
      <c r="AB25" s="11">
        <f>'NSA data'!AF25</f>
        <v>87.854614999999995</v>
      </c>
      <c r="AC25" s="64">
        <v>84.399000000000001</v>
      </c>
      <c r="AD25" s="64">
        <v>71.019000000000005</v>
      </c>
      <c r="AE25" s="75">
        <v>5.28</v>
      </c>
      <c r="AF25" s="30">
        <f>'NSA data'!AJ25</f>
        <v>58.251899369928601</v>
      </c>
      <c r="AG25" s="30">
        <f>'NSA data'!AK25</f>
        <v>23.58</v>
      </c>
      <c r="AH25" s="33">
        <v>866157.83944500005</v>
      </c>
      <c r="AI25" s="33">
        <v>538104.29782800004</v>
      </c>
      <c r="AJ25" s="33">
        <v>69795.883642300003</v>
      </c>
      <c r="AK25" s="33">
        <v>468308.41418600001</v>
      </c>
      <c r="AL25" s="33">
        <v>23340.897119900001</v>
      </c>
      <c r="AM25" s="33">
        <v>304712.64449699898</v>
      </c>
      <c r="AN25" s="33">
        <v>68873.847070100004</v>
      </c>
      <c r="AO25" s="33">
        <v>35771.969599399999</v>
      </c>
      <c r="AP25" s="33">
        <v>604611.07384099998</v>
      </c>
      <c r="AQ25" s="33">
        <v>156900.94893499999</v>
      </c>
      <c r="AR25" s="7">
        <f>'NSA data'!AV25</f>
        <v>3.1433333333333335</v>
      </c>
      <c r="AS25" s="1">
        <v>35400</v>
      </c>
    </row>
    <row r="26" spans="1:45" outlineLevel="1">
      <c r="A26" s="58">
        <v>131728.54</v>
      </c>
      <c r="B26" s="56">
        <v>56025.286</v>
      </c>
      <c r="C26" s="59">
        <v>12203.778</v>
      </c>
      <c r="D26" s="60">
        <v>47982.264000000003</v>
      </c>
      <c r="E26" s="61">
        <v>101003.17</v>
      </c>
      <c r="F26" s="62">
        <v>87695.274999999994</v>
      </c>
      <c r="G26" s="56">
        <f>'NSA data'!I26</f>
        <v>5903.1292939642099</v>
      </c>
      <c r="H26" s="21">
        <v>3173.4063700000002</v>
      </c>
      <c r="I26" s="78">
        <f>AVERAGE('NSA data'!J23:J26)</f>
        <v>14415.591020895341</v>
      </c>
      <c r="J26" s="78">
        <f>AVERAGE('NSA data'!K23:K26)</f>
        <v>5603.1607484599535</v>
      </c>
      <c r="K26" s="78">
        <f>AVERAGE('NSA data'!L23:L26)</f>
        <v>1920.9417979375376</v>
      </c>
      <c r="L26" s="78">
        <f>AVERAGE('NSA data'!M23:M26)</f>
        <v>2927.5800956532521</v>
      </c>
      <c r="M26" s="78">
        <f>AVERAGE('NSA data'!N23:N26)</f>
        <v>25982.719441050365</v>
      </c>
      <c r="N26" s="78">
        <f>AVERAGE('NSA data'!O23:O26)</f>
        <v>21151.107066092081</v>
      </c>
      <c r="O26" s="78">
        <f>AVERAGE('NSA data'!P23:P26)</f>
        <v>5757.1222275081855</v>
      </c>
      <c r="P26" s="78">
        <f>AVERAGE('NSA data'!Q23:Q26)</f>
        <v>15393.984838583898</v>
      </c>
      <c r="Q26" s="78">
        <f>AVERAGE('NSA data'!R23:R26)</f>
        <v>4831.612374958283</v>
      </c>
      <c r="R26" s="79">
        <f t="shared" si="1"/>
        <v>-4043.0258737575359</v>
      </c>
      <c r="S26" s="22">
        <v>72.580533000000003</v>
      </c>
      <c r="T26" s="9">
        <v>79.585804999999894</v>
      </c>
      <c r="U26" s="110">
        <f t="shared" si="0"/>
        <v>44.559445000000437</v>
      </c>
      <c r="V26" s="111">
        <f>'NSA data'!V26</f>
        <v>68.099999999999994</v>
      </c>
      <c r="W26" s="63">
        <v>58.023015999999998</v>
      </c>
      <c r="X26" s="64">
        <v>63.2470640523497</v>
      </c>
      <c r="Y26" s="7">
        <v>7.0586666666666673</v>
      </c>
      <c r="Z26" s="11">
        <f>'NSA data'!AC26</f>
        <v>159.50539691957411</v>
      </c>
      <c r="AA26" s="11">
        <f>'NSA data'!AE26</f>
        <v>78.793163000000007</v>
      </c>
      <c r="AB26" s="11">
        <f>'NSA data'!AF26</f>
        <v>88.731989999999996</v>
      </c>
      <c r="AC26" s="64">
        <v>84.16</v>
      </c>
      <c r="AD26" s="64">
        <v>71.298000000000002</v>
      </c>
      <c r="AE26" s="75">
        <v>5.28</v>
      </c>
      <c r="AF26" s="30">
        <f>'NSA data'!AJ26</f>
        <v>56.059258764178999</v>
      </c>
      <c r="AG26" s="30">
        <f>'NSA data'!AK26</f>
        <v>21.22</v>
      </c>
      <c r="AH26" s="33">
        <v>980474.18689600006</v>
      </c>
      <c r="AI26" s="33">
        <v>610788.77786399901</v>
      </c>
      <c r="AJ26" s="33">
        <v>74360.924860800005</v>
      </c>
      <c r="AK26" s="33">
        <v>536427.85300300003</v>
      </c>
      <c r="AL26" s="33">
        <v>24357.968072600001</v>
      </c>
      <c r="AM26" s="33">
        <v>345327.44095999899</v>
      </c>
      <c r="AN26" s="33">
        <v>83214.496727000005</v>
      </c>
      <c r="AO26" s="33">
        <v>51481.6679219</v>
      </c>
      <c r="AP26" s="33">
        <v>669844.185482</v>
      </c>
      <c r="AQ26" s="33">
        <v>175933.83676499999</v>
      </c>
      <c r="AR26" s="7">
        <f>'NSA data'!AV26</f>
        <v>3.091333333333333</v>
      </c>
      <c r="AS26" s="1">
        <v>35490</v>
      </c>
    </row>
    <row r="27" spans="1:45" outlineLevel="1">
      <c r="A27" s="58">
        <v>134341.57999999999</v>
      </c>
      <c r="B27" s="56">
        <v>56723.464999999997</v>
      </c>
      <c r="C27" s="59">
        <v>12348.446</v>
      </c>
      <c r="D27" s="60">
        <v>53740.038</v>
      </c>
      <c r="E27" s="61">
        <v>97345.430999999997</v>
      </c>
      <c r="F27" s="62">
        <v>94739.684999999998</v>
      </c>
      <c r="G27" s="56">
        <f>'NSA data'!I27</f>
        <v>6055.7735686128599</v>
      </c>
      <c r="H27" s="21">
        <v>3266.38652</v>
      </c>
      <c r="I27" s="78">
        <f>AVERAGE('NSA data'!J24:J27)</f>
        <v>14284.440385266145</v>
      </c>
      <c r="J27" s="78">
        <f>AVERAGE('NSA data'!K24:K27)</f>
        <v>6309.7348779298209</v>
      </c>
      <c r="K27" s="78">
        <f>AVERAGE('NSA data'!L24:L27)</f>
        <v>1934.6707982672585</v>
      </c>
      <c r="L27" s="78">
        <f>AVERAGE('NSA data'!M24:M27)</f>
        <v>2877.2328512280901</v>
      </c>
      <c r="M27" s="78">
        <f>AVERAGE('NSA data'!N24:N27)</f>
        <v>27048.466135818431</v>
      </c>
      <c r="N27" s="78">
        <f>AVERAGE('NSA data'!O24:O27)</f>
        <v>22001.896624615343</v>
      </c>
      <c r="O27" s="78">
        <f>AVERAGE('NSA data'!P24:P27)</f>
        <v>5797.4736677535748</v>
      </c>
      <c r="P27" s="78">
        <f>AVERAGE('NSA data'!Q24:Q27)</f>
        <v>16204.422956861767</v>
      </c>
      <c r="Q27" s="78">
        <f>AVERAGE('NSA data'!R24:R27)</f>
        <v>5046.5695112030908</v>
      </c>
      <c r="R27" s="79">
        <f t="shared" si="1"/>
        <v>-4519.6200743552063</v>
      </c>
      <c r="S27" s="22">
        <v>72.787021999999894</v>
      </c>
      <c r="T27" s="9">
        <v>80.046761000000004</v>
      </c>
      <c r="U27" s="110">
        <f t="shared" si="0"/>
        <v>43.748065999999426</v>
      </c>
      <c r="V27" s="111">
        <f>'NSA data'!V27</f>
        <v>69.3</v>
      </c>
      <c r="W27" s="63">
        <v>59.345449000000002</v>
      </c>
      <c r="X27" s="64">
        <v>64.605551491600494</v>
      </c>
      <c r="Y27" s="7">
        <v>8.1946666666666665</v>
      </c>
      <c r="Z27" s="11">
        <f>'NSA data'!AC27</f>
        <v>159.03878605251376</v>
      </c>
      <c r="AA27" s="11">
        <f>'NSA data'!AE27</f>
        <v>81.267947000000007</v>
      </c>
      <c r="AB27" s="11">
        <f>'NSA data'!AF27</f>
        <v>89.714658999999997</v>
      </c>
      <c r="AC27" s="64">
        <v>84.103999999999999</v>
      </c>
      <c r="AD27" s="64">
        <v>71.67</v>
      </c>
      <c r="AE27" s="75">
        <v>5.52</v>
      </c>
      <c r="AF27" s="30">
        <f>'NSA data'!AJ27</f>
        <v>53.892030586202502</v>
      </c>
      <c r="AG27" s="30">
        <f>'NSA data'!AK27</f>
        <v>18.05</v>
      </c>
      <c r="AH27" s="33">
        <v>1071815.4304899999</v>
      </c>
      <c r="AI27" s="33">
        <v>645311.325893</v>
      </c>
      <c r="AJ27" s="33">
        <v>83503.399636100105</v>
      </c>
      <c r="AK27" s="33">
        <v>561807.92625599902</v>
      </c>
      <c r="AL27" s="33">
        <v>24718.462216</v>
      </c>
      <c r="AM27" s="33">
        <v>401785.64237700001</v>
      </c>
      <c r="AN27" s="33">
        <v>101914.158255</v>
      </c>
      <c r="AO27" s="33">
        <v>57877.789375100001</v>
      </c>
      <c r="AP27" s="33">
        <v>703110.424031</v>
      </c>
      <c r="AQ27" s="33">
        <v>208913.05882499999</v>
      </c>
      <c r="AR27" s="7">
        <f>'NSA data'!AV27</f>
        <v>2.3286666666666669</v>
      </c>
      <c r="AS27" s="1">
        <v>35582</v>
      </c>
    </row>
    <row r="28" spans="1:45" outlineLevel="1">
      <c r="A28" s="58">
        <v>136291.82</v>
      </c>
      <c r="B28" s="56">
        <v>57449.434000000001</v>
      </c>
      <c r="C28" s="59">
        <v>11410.736000000001</v>
      </c>
      <c r="D28" s="60">
        <v>57590.584000000003</v>
      </c>
      <c r="E28" s="61">
        <v>99561.103000000003</v>
      </c>
      <c r="F28" s="62">
        <v>89108.194000000003</v>
      </c>
      <c r="G28" s="56">
        <f>'NSA data'!I28</f>
        <v>5954.5441607822304</v>
      </c>
      <c r="H28" s="21">
        <v>3309.0153300000002</v>
      </c>
      <c r="I28" s="78">
        <f>AVERAGE('NSA data'!J25:J28)</f>
        <v>14505.002612781138</v>
      </c>
      <c r="J28" s="78">
        <f>AVERAGE('NSA data'!K25:K28)</f>
        <v>5843.2164519156977</v>
      </c>
      <c r="K28" s="78">
        <f>AVERAGE('NSA data'!L25:L28)</f>
        <v>1945.9990543940521</v>
      </c>
      <c r="L28" s="78">
        <f>AVERAGE('NSA data'!M25:M28)</f>
        <v>2829.1286960047837</v>
      </c>
      <c r="M28" s="78">
        <f>AVERAGE('NSA data'!N25:N28)</f>
        <v>28206.766651697846</v>
      </c>
      <c r="N28" s="78">
        <f>AVERAGE('NSA data'!O25:O28)</f>
        <v>22655.17603642703</v>
      </c>
      <c r="O28" s="78">
        <f>AVERAGE('NSA data'!P25:P28)</f>
        <v>6014.9044703180225</v>
      </c>
      <c r="P28" s="78">
        <f>AVERAGE('NSA data'!Q25:Q28)</f>
        <v>16640.271566109008</v>
      </c>
      <c r="Q28" s="78">
        <f>AVERAGE('NSA data'!R25:R28)</f>
        <v>5551.5906152708139</v>
      </c>
      <c r="R28" s="79">
        <f t="shared" si="1"/>
        <v>-5912.5485326069556</v>
      </c>
      <c r="S28" s="22">
        <v>73.345802000000006</v>
      </c>
      <c r="T28" s="9">
        <v>80.406352999999996</v>
      </c>
      <c r="U28" s="110">
        <f t="shared" si="0"/>
        <v>45.103598000000034</v>
      </c>
      <c r="V28" s="111">
        <f>'NSA data'!V28</f>
        <v>69.900000000000006</v>
      </c>
      <c r="W28" s="63">
        <v>63.308050999999999</v>
      </c>
      <c r="X28" s="64">
        <v>69.241948795935699</v>
      </c>
      <c r="Y28" s="7">
        <v>7.5613333333333337</v>
      </c>
      <c r="Z28" s="11">
        <f>'NSA data'!AC28</f>
        <v>147.11560381548659</v>
      </c>
      <c r="AA28" s="11">
        <f>'NSA data'!AE28</f>
        <v>83.227115999999995</v>
      </c>
      <c r="AB28" s="11">
        <f>'NSA data'!AF28</f>
        <v>90.553314999999998</v>
      </c>
      <c r="AC28" s="64">
        <v>83.891000000000005</v>
      </c>
      <c r="AD28" s="64">
        <v>71.837000000000003</v>
      </c>
      <c r="AE28" s="75">
        <v>5.53</v>
      </c>
      <c r="AF28" s="30">
        <f>'NSA data'!AJ28</f>
        <v>52.462664011912999</v>
      </c>
      <c r="AG28" s="30">
        <f>'NSA data'!AK28</f>
        <v>18.510000000000002</v>
      </c>
      <c r="AH28" s="33">
        <v>1092798.76416</v>
      </c>
      <c r="AI28" s="33">
        <v>657439.41077700001</v>
      </c>
      <c r="AJ28" s="33">
        <v>89692.963485700006</v>
      </c>
      <c r="AK28" s="33">
        <v>567746.44729100005</v>
      </c>
      <c r="AL28" s="33">
        <v>25643.1735639</v>
      </c>
      <c r="AM28" s="33">
        <v>409716.17981900001</v>
      </c>
      <c r="AN28" s="33">
        <v>88891.032341100101</v>
      </c>
      <c r="AO28" s="33">
        <v>62101.735386</v>
      </c>
      <c r="AP28" s="33">
        <v>698531.50623399997</v>
      </c>
      <c r="AQ28" s="33">
        <v>243274.49019899999</v>
      </c>
      <c r="AR28" s="7">
        <f>'NSA data'!AV28</f>
        <v>3.1786666666666665</v>
      </c>
      <c r="AS28" s="1">
        <v>35674</v>
      </c>
    </row>
    <row r="29" spans="1:45" outlineLevel="1">
      <c r="A29" s="58">
        <v>138606.64000000001</v>
      </c>
      <c r="B29" s="56">
        <v>56233.646999999997</v>
      </c>
      <c r="C29" s="59">
        <v>12730.245999999999</v>
      </c>
      <c r="D29" s="60">
        <v>53643.923000000003</v>
      </c>
      <c r="E29" s="61">
        <v>98541.731</v>
      </c>
      <c r="F29" s="62">
        <v>84447.074999999997</v>
      </c>
      <c r="G29" s="56">
        <f>'NSA data'!I29</f>
        <v>6320.6805182355802</v>
      </c>
      <c r="H29" s="21">
        <v>3378.7956100000001</v>
      </c>
      <c r="I29" s="78">
        <f>AVERAGE('NSA data'!J26:J29)</f>
        <v>14146.026069096486</v>
      </c>
      <c r="J29" s="78">
        <f>AVERAGE('NSA data'!K26:K29)</f>
        <v>6009.1003960814178</v>
      </c>
      <c r="K29" s="78">
        <f>AVERAGE('NSA data'!L26:L29)</f>
        <v>1942.5177819241239</v>
      </c>
      <c r="L29" s="78">
        <f>AVERAGE('NSA data'!M26:M29)</f>
        <v>2694.5723197180318</v>
      </c>
      <c r="M29" s="78">
        <f>AVERAGE('NSA data'!N26:N29)</f>
        <v>27866.13725657748</v>
      </c>
      <c r="N29" s="78">
        <f>AVERAGE('NSA data'!O26:O29)</f>
        <v>22785.335181703536</v>
      </c>
      <c r="O29" s="78">
        <f>AVERAGE('NSA data'!P26:P29)</f>
        <v>5989.8911639926409</v>
      </c>
      <c r="P29" s="78">
        <f>AVERAGE('NSA data'!Q26:Q29)</f>
        <v>16795.444017710895</v>
      </c>
      <c r="Q29" s="78">
        <f>AVERAGE('NSA data'!R26:R29)</f>
        <v>5080.8020748739436</v>
      </c>
      <c r="R29" s="79">
        <f t="shared" si="1"/>
        <v>-5768.4930094754491</v>
      </c>
      <c r="S29" s="22">
        <v>74.142201999999997</v>
      </c>
      <c r="T29" s="9">
        <v>80.966620000000006</v>
      </c>
      <c r="U29" s="110">
        <f t="shared" si="0"/>
        <v>46.844529999999978</v>
      </c>
      <c r="V29" s="111">
        <f>'NSA data'!V29</f>
        <v>69.900000000000006</v>
      </c>
      <c r="W29" s="63">
        <v>73.550815999999998</v>
      </c>
      <c r="X29" s="64">
        <v>83.730894189192298</v>
      </c>
      <c r="Y29" s="7">
        <v>7.4626666666666672</v>
      </c>
      <c r="Z29" s="11">
        <f>'NSA data'!AC29</f>
        <v>123.28568705349429</v>
      </c>
      <c r="AA29" s="11">
        <f>'NSA data'!AE29</f>
        <v>84.205155000000005</v>
      </c>
      <c r="AB29" s="11">
        <f>'NSA data'!AF29</f>
        <v>91.373729999999995</v>
      </c>
      <c r="AC29" s="64">
        <v>83.518000000000001</v>
      </c>
      <c r="AD29" s="64">
        <v>72.064999999999998</v>
      </c>
      <c r="AE29" s="75">
        <v>5.51</v>
      </c>
      <c r="AF29" s="30">
        <f>'NSA data'!AJ29</f>
        <v>51.565524317839497</v>
      </c>
      <c r="AG29" s="30">
        <f>'NSA data'!AK29</f>
        <v>18.760000000000002</v>
      </c>
      <c r="AH29" s="33">
        <v>1061344.0053600001</v>
      </c>
      <c r="AI29" s="33">
        <v>630071.55203999998</v>
      </c>
      <c r="AJ29" s="33">
        <v>86108.863966599994</v>
      </c>
      <c r="AK29" s="33">
        <v>543962.68807300006</v>
      </c>
      <c r="AL29" s="33">
        <v>28252.414193600001</v>
      </c>
      <c r="AM29" s="33">
        <v>403020.03912700003</v>
      </c>
      <c r="AN29" s="33">
        <v>81614.577187300005</v>
      </c>
      <c r="AO29" s="33">
        <v>63213.675251100001</v>
      </c>
      <c r="AP29" s="33">
        <v>682095.31210600003</v>
      </c>
      <c r="AQ29" s="33">
        <v>234420.44081599999</v>
      </c>
      <c r="AR29" s="7">
        <f>'NSA data'!AV29</f>
        <v>3.6339999999999986</v>
      </c>
      <c r="AS29" s="1">
        <v>35765</v>
      </c>
    </row>
    <row r="30" spans="1:45" outlineLevel="1">
      <c r="A30" s="58">
        <v>129481.1</v>
      </c>
      <c r="B30" s="56">
        <v>51447.597999999998</v>
      </c>
      <c r="C30" s="59">
        <v>11542.163</v>
      </c>
      <c r="D30" s="60">
        <v>36822.364999999998</v>
      </c>
      <c r="E30" s="61">
        <v>100053.85</v>
      </c>
      <c r="F30" s="62">
        <v>79368.209000000003</v>
      </c>
      <c r="G30" s="56">
        <f>'NSA data'!I30</f>
        <v>6283.53176916348</v>
      </c>
      <c r="H30" s="21">
        <v>3354.5933199999999</v>
      </c>
      <c r="I30" s="78">
        <f>AVERAGE('NSA data'!J27:J30)</f>
        <v>13621.004439608409</v>
      </c>
      <c r="J30" s="78">
        <f>AVERAGE('NSA data'!K27:K30)</f>
        <v>5795.4004989196146</v>
      </c>
      <c r="K30" s="78">
        <f>AVERAGE('NSA data'!L27:L30)</f>
        <v>1896.6880773269932</v>
      </c>
      <c r="L30" s="78">
        <f>AVERAGE('NSA data'!M27:M30)</f>
        <v>2684.6385907728441</v>
      </c>
      <c r="M30" s="78">
        <f>AVERAGE('NSA data'!N27:N30)</f>
        <v>27067.764694024383</v>
      </c>
      <c r="N30" s="78">
        <f>AVERAGE('NSA data'!O27:O30)</f>
        <v>22053.669860343325</v>
      </c>
      <c r="O30" s="78">
        <f>AVERAGE('NSA data'!P27:P30)</f>
        <v>5791.0289758982726</v>
      </c>
      <c r="P30" s="78">
        <f>AVERAGE('NSA data'!Q27:Q30)</f>
        <v>16262.640884445053</v>
      </c>
      <c r="Q30" s="78">
        <f>AVERAGE('NSA data'!R27:R30)</f>
        <v>5014.0948336810579</v>
      </c>
      <c r="R30" s="79">
        <f t="shared" si="1"/>
        <v>-5754.6716781693649</v>
      </c>
      <c r="S30" s="22">
        <v>75.648134999999996</v>
      </c>
      <c r="T30" s="9">
        <v>82.596851999999998</v>
      </c>
      <c r="U30" s="110">
        <f t="shared" si="0"/>
        <v>47.853266999999988</v>
      </c>
      <c r="V30" s="111">
        <f>'NSA data'!V30</f>
        <v>69.900000000000006</v>
      </c>
      <c r="W30" s="63">
        <v>80.787914999999998</v>
      </c>
      <c r="X30" s="64">
        <v>87.8812401958441</v>
      </c>
      <c r="Y30" s="7">
        <v>9.9893333333333327</v>
      </c>
      <c r="Z30" s="11">
        <f>'NSA data'!AC30</f>
        <v>114.41867049459397</v>
      </c>
      <c r="AA30" s="11">
        <f>'NSA data'!AE30</f>
        <v>86.125275999999999</v>
      </c>
      <c r="AB30" s="11">
        <f>'NSA data'!AF30</f>
        <v>92.046631000000005</v>
      </c>
      <c r="AC30" s="64">
        <v>82.677999999999997</v>
      </c>
      <c r="AD30" s="64">
        <v>72.277000000000001</v>
      </c>
      <c r="AE30" s="75">
        <v>5.52</v>
      </c>
      <c r="AF30" s="30">
        <f>'NSA data'!AJ30</f>
        <v>49.142448535048999</v>
      </c>
      <c r="AG30" s="30">
        <f>'NSA data'!AK30</f>
        <v>14.1</v>
      </c>
      <c r="AH30" s="33">
        <v>1029215.58767</v>
      </c>
      <c r="AI30" s="33">
        <v>640017.99586100003</v>
      </c>
      <c r="AJ30" s="33">
        <v>83896.609379999994</v>
      </c>
      <c r="AK30" s="33">
        <v>556121.38648099999</v>
      </c>
      <c r="AL30" s="33">
        <v>27389.943535599999</v>
      </c>
      <c r="AM30" s="33">
        <v>361807.64827499999</v>
      </c>
      <c r="AN30" s="33">
        <v>85127.844045399994</v>
      </c>
      <c r="AO30" s="33">
        <v>49859.978232200003</v>
      </c>
      <c r="AP30" s="33">
        <v>690025.40620800003</v>
      </c>
      <c r="AQ30" s="33">
        <v>204202.35918599999</v>
      </c>
      <c r="AR30" s="7">
        <f>'NSA data'!AV30</f>
        <v>2.554000000000002</v>
      </c>
      <c r="AS30" s="1">
        <v>35855</v>
      </c>
    </row>
    <row r="31" spans="1:45" outlineLevel="1">
      <c r="A31" s="58">
        <v>126187.48</v>
      </c>
      <c r="B31" s="56">
        <v>51090.116999999998</v>
      </c>
      <c r="C31" s="59">
        <v>11925.643</v>
      </c>
      <c r="D31" s="60">
        <v>30850.857</v>
      </c>
      <c r="E31" s="61">
        <v>98759.353000000003</v>
      </c>
      <c r="F31" s="62">
        <v>71175.947</v>
      </c>
      <c r="G31" s="56">
        <f>'NSA data'!I31</f>
        <v>5517.0761266543896</v>
      </c>
      <c r="H31" s="21">
        <v>3388.6765399999999</v>
      </c>
      <c r="I31" s="78">
        <f>AVERAGE('NSA data'!J28:J31)</f>
        <v>14498.621017818359</v>
      </c>
      <c r="J31" s="78">
        <f>AVERAGE('NSA data'!K28:K31)</f>
        <v>5322.8991125331386</v>
      </c>
      <c r="K31" s="78">
        <f>AVERAGE('NSA data'!L28:L31)</f>
        <v>1875.3678020021266</v>
      </c>
      <c r="L31" s="78">
        <f>AVERAGE('NSA data'!M28:M31)</f>
        <v>2668.9753493307744</v>
      </c>
      <c r="M31" s="78">
        <f>AVERAGE('NSA data'!N28:N31)</f>
        <v>25628.034772559771</v>
      </c>
      <c r="N31" s="78">
        <f>AVERAGE('NSA data'!O28:O31)</f>
        <v>20695.402060898494</v>
      </c>
      <c r="O31" s="78">
        <f>AVERAGE('NSA data'!P28:P31)</f>
        <v>5527.4647362876858</v>
      </c>
      <c r="P31" s="78">
        <f>AVERAGE('NSA data'!Q28:Q31)</f>
        <v>15167.937324610804</v>
      </c>
      <c r="Q31" s="78">
        <f>AVERAGE('NSA data'!R28:R31)</f>
        <v>4932.6327116612774</v>
      </c>
      <c r="R31" s="79">
        <f t="shared" si="1"/>
        <v>-3931.1468402061437</v>
      </c>
      <c r="S31" s="22">
        <v>76.951567999999995</v>
      </c>
      <c r="T31" s="9">
        <v>83.831569999999999</v>
      </c>
      <c r="U31" s="110">
        <f t="shared" si="0"/>
        <v>49.431559999999948</v>
      </c>
      <c r="V31" s="111">
        <f>'NSA data'!V31</f>
        <v>69.900000000000006</v>
      </c>
      <c r="W31" s="63">
        <v>77.724441999999996</v>
      </c>
      <c r="X31" s="64">
        <v>88.340057301490205</v>
      </c>
      <c r="Y31" s="7">
        <v>10.065666666666667</v>
      </c>
      <c r="Z31" s="11">
        <f>'NSA data'!AC31</f>
        <v>118.26178364607283</v>
      </c>
      <c r="AA31" s="11">
        <f>'NSA data'!AE31</f>
        <v>86.478154000000004</v>
      </c>
      <c r="AB31" s="11">
        <f>'NSA data'!AF31</f>
        <v>92.730958000000001</v>
      </c>
      <c r="AC31" s="64">
        <v>82.233999999999995</v>
      </c>
      <c r="AD31" s="64">
        <v>72.498000000000005</v>
      </c>
      <c r="AE31" s="75">
        <v>5.5</v>
      </c>
      <c r="AF31" s="30">
        <f>'NSA data'!AJ31</f>
        <v>48.160078605608099</v>
      </c>
      <c r="AG31" s="30">
        <f>'NSA data'!AK31</f>
        <v>13.31</v>
      </c>
      <c r="AH31" s="33">
        <v>999803.58142299997</v>
      </c>
      <c r="AI31" s="33">
        <v>641255.20707700099</v>
      </c>
      <c r="AJ31" s="33">
        <v>80363.994515599901</v>
      </c>
      <c r="AK31" s="33">
        <v>560891.21256100002</v>
      </c>
      <c r="AL31" s="33">
        <v>29095.416065400001</v>
      </c>
      <c r="AM31" s="33">
        <v>329452.95828100003</v>
      </c>
      <c r="AN31" s="33">
        <v>78944.575492100106</v>
      </c>
      <c r="AO31" s="33">
        <v>47705.9023361</v>
      </c>
      <c r="AP31" s="33">
        <v>677060.81636000006</v>
      </c>
      <c r="AQ31" s="33">
        <v>196092.287236</v>
      </c>
      <c r="AR31" s="7">
        <f>'NSA data'!AV31</f>
        <v>3.4476666666666667</v>
      </c>
      <c r="AS31" s="1">
        <v>35947</v>
      </c>
    </row>
    <row r="32" spans="1:45" outlineLevel="1">
      <c r="A32" s="58">
        <v>122607.29</v>
      </c>
      <c r="B32" s="56">
        <v>50422.983</v>
      </c>
      <c r="C32" s="59">
        <v>11494.178</v>
      </c>
      <c r="D32" s="60">
        <v>25182.669000000002</v>
      </c>
      <c r="E32" s="61">
        <v>97363.65</v>
      </c>
      <c r="F32" s="62">
        <v>69048.225999999893</v>
      </c>
      <c r="G32" s="56">
        <f>'NSA data'!I32</f>
        <v>5032.8939643082304</v>
      </c>
      <c r="H32" s="21">
        <v>3370.3998799999999</v>
      </c>
      <c r="I32" s="78">
        <f>AVERAGE('NSA data'!J29:J32)</f>
        <v>13566.81186878782</v>
      </c>
      <c r="J32" s="78">
        <f>AVERAGE('NSA data'!K29:K32)</f>
        <v>5386.5830402638749</v>
      </c>
      <c r="K32" s="78">
        <f>AVERAGE('NSA data'!L29:L32)</f>
        <v>1848.4833062014582</v>
      </c>
      <c r="L32" s="78">
        <f>AVERAGE('NSA data'!M29:M32)</f>
        <v>2650.3092200724113</v>
      </c>
      <c r="M32" s="78">
        <f>AVERAGE('NSA data'!N29:N32)</f>
        <v>24101.100231875618</v>
      </c>
      <c r="N32" s="78">
        <f>AVERAGE('NSA data'!O29:O32)</f>
        <v>19122.571865438051</v>
      </c>
      <c r="O32" s="78">
        <f>AVERAGE('NSA data'!P29:P32)</f>
        <v>5002.4836993137224</v>
      </c>
      <c r="P32" s="78">
        <f>AVERAGE('NSA data'!Q29:Q32)</f>
        <v>14120.088166124327</v>
      </c>
      <c r="Q32" s="78">
        <f>AVERAGE('NSA data'!R29:R32)</f>
        <v>4978.5283664375656</v>
      </c>
      <c r="R32" s="79">
        <f t="shared" si="1"/>
        <v>-3299.2220166224615</v>
      </c>
      <c r="S32" s="22">
        <v>77.550398000000001</v>
      </c>
      <c r="T32" s="9">
        <v>84.502894999999995</v>
      </c>
      <c r="U32" s="110">
        <f t="shared" si="0"/>
        <v>49.740409999999997</v>
      </c>
      <c r="V32" s="111">
        <f>'NSA data'!V32</f>
        <v>69.900000000000006</v>
      </c>
      <c r="W32" s="63">
        <v>80.060719000000006</v>
      </c>
      <c r="X32" s="64">
        <v>89.638137747788903</v>
      </c>
      <c r="Y32" s="7">
        <v>8.4610000000000003</v>
      </c>
      <c r="Z32" s="11">
        <f>'NSA data'!AC32</f>
        <v>114.81756983862371</v>
      </c>
      <c r="AA32" s="11">
        <f>'NSA data'!AE32</f>
        <v>87.155225000000002</v>
      </c>
      <c r="AB32" s="11">
        <f>'NSA data'!AF32</f>
        <v>93.465964999999997</v>
      </c>
      <c r="AC32" s="64">
        <v>81.561000000000007</v>
      </c>
      <c r="AD32" s="64">
        <v>72.756</v>
      </c>
      <c r="AE32" s="75">
        <v>5.53</v>
      </c>
      <c r="AF32" s="30">
        <f>'NSA data'!AJ32</f>
        <v>45.148292171101602</v>
      </c>
      <c r="AG32" s="30">
        <f>'NSA data'!AK32</f>
        <v>12.46</v>
      </c>
      <c r="AH32" s="33">
        <v>934805.95718399901</v>
      </c>
      <c r="AI32" s="33">
        <v>613256.05909800006</v>
      </c>
      <c r="AJ32" s="33">
        <v>74514.746503200004</v>
      </c>
      <c r="AK32" s="33">
        <v>538741.31259500002</v>
      </c>
      <c r="AL32" s="33">
        <v>28784.534860700001</v>
      </c>
      <c r="AM32" s="33">
        <v>292765.36322599999</v>
      </c>
      <c r="AN32" s="33">
        <v>74210.095118099896</v>
      </c>
      <c r="AO32" s="33">
        <v>36534.9368999</v>
      </c>
      <c r="AP32" s="33">
        <v>648296.44665199902</v>
      </c>
      <c r="AQ32" s="33">
        <v>175764.478515</v>
      </c>
      <c r="AR32" s="7">
        <f>'NSA data'!AV32</f>
        <v>4.0956666666666663</v>
      </c>
      <c r="AS32" s="1">
        <v>36039</v>
      </c>
    </row>
    <row r="33" spans="1:45" outlineLevel="1">
      <c r="A33" s="58">
        <v>123268.15</v>
      </c>
      <c r="B33" s="56">
        <v>50270.557000000001</v>
      </c>
      <c r="C33" s="59">
        <v>10074.66</v>
      </c>
      <c r="D33" s="60">
        <v>28761.335999999999</v>
      </c>
      <c r="E33" s="61">
        <v>102167.96</v>
      </c>
      <c r="F33" s="62">
        <v>70006.457999999999</v>
      </c>
      <c r="G33" s="56">
        <f>'NSA data'!I33</f>
        <v>4955.7101937103598</v>
      </c>
      <c r="H33" s="21">
        <v>3375.6460999999999</v>
      </c>
      <c r="I33" s="78">
        <f>AVERAGE('NSA data'!J30:J33)</f>
        <v>12847.266099091514</v>
      </c>
      <c r="J33" s="78">
        <f>AVERAGE('NSA data'!K30:K33)</f>
        <v>6616.2265905230015</v>
      </c>
      <c r="K33" s="78">
        <f>AVERAGE('NSA data'!L30:L33)</f>
        <v>1878.4898474940808</v>
      </c>
      <c r="L33" s="78">
        <f>AVERAGE('NSA data'!M30:M33)</f>
        <v>2700.9539103742409</v>
      </c>
      <c r="M33" s="78">
        <f>AVERAGE('NSA data'!N30:N33)</f>
        <v>22201.570448884682</v>
      </c>
      <c r="N33" s="78">
        <f>AVERAGE('NSA data'!O30:O33)</f>
        <v>17763.858813269017</v>
      </c>
      <c r="O33" s="78">
        <f>AVERAGE('NSA data'!P30:P33)</f>
        <v>4776.8289536677376</v>
      </c>
      <c r="P33" s="78">
        <f>AVERAGE('NSA data'!Q30:Q33)</f>
        <v>12987.029859601282</v>
      </c>
      <c r="Q33" s="78">
        <f>AVERAGE('NSA data'!R30:R33)</f>
        <v>4437.7116356156657</v>
      </c>
      <c r="R33" s="79">
        <f t="shared" si="1"/>
        <v>-859.58791177608691</v>
      </c>
      <c r="S33" s="22">
        <v>78.140529000000001</v>
      </c>
      <c r="T33" s="9">
        <v>84.870029000000002</v>
      </c>
      <c r="U33" s="110">
        <f t="shared" si="0"/>
        <v>51.222528999999994</v>
      </c>
      <c r="V33" s="111">
        <f>'NSA data'!V33</f>
        <v>69.900000000000006</v>
      </c>
      <c r="W33" s="63">
        <v>77.404195000000001</v>
      </c>
      <c r="X33" s="64">
        <v>85.9479015928313</v>
      </c>
      <c r="Y33" s="7">
        <v>5.9446666666666665</v>
      </c>
      <c r="Z33" s="11">
        <f>'NSA data'!AC33</f>
        <v>115.4437993784917</v>
      </c>
      <c r="AA33" s="11">
        <f>'NSA data'!AE33</f>
        <v>87.976281</v>
      </c>
      <c r="AB33" s="11">
        <f>'NSA data'!AF33</f>
        <v>94.291183000000004</v>
      </c>
      <c r="AC33" s="64">
        <v>81.248999999999995</v>
      </c>
      <c r="AD33" s="64">
        <v>72.988</v>
      </c>
      <c r="AE33" s="75">
        <v>4.8600000000000003</v>
      </c>
      <c r="AF33" s="30">
        <f>'NSA data'!AJ33</f>
        <v>43.818510767034397</v>
      </c>
      <c r="AG33" s="30">
        <f>'NSA data'!AK33</f>
        <v>11.21</v>
      </c>
      <c r="AH33" s="33">
        <v>942363.26779099996</v>
      </c>
      <c r="AI33" s="33">
        <v>603077.94360400003</v>
      </c>
      <c r="AJ33" s="33">
        <v>74340.919982099906</v>
      </c>
      <c r="AK33" s="33">
        <v>528737.023621</v>
      </c>
      <c r="AL33" s="33">
        <v>29296.932607300001</v>
      </c>
      <c r="AM33" s="33">
        <v>309988.39158</v>
      </c>
      <c r="AN33" s="33">
        <v>74839.310800700099</v>
      </c>
      <c r="AO33" s="33">
        <v>41989.7985673</v>
      </c>
      <c r="AP33" s="33">
        <v>662659.02118399902</v>
      </c>
      <c r="AQ33" s="33">
        <v>162875.137239</v>
      </c>
      <c r="AR33" s="7">
        <f>'NSA data'!AV33</f>
        <v>4.0686666666666671</v>
      </c>
      <c r="AS33" s="1">
        <v>36130</v>
      </c>
    </row>
    <row r="34" spans="1:45" outlineLevel="1">
      <c r="A34" s="58">
        <v>127991.35</v>
      </c>
      <c r="B34" s="56">
        <v>50464.243000000002</v>
      </c>
      <c r="C34" s="59">
        <v>12764.996999999999</v>
      </c>
      <c r="D34" s="60">
        <v>27862.363000000001</v>
      </c>
      <c r="E34" s="61">
        <v>102111.35</v>
      </c>
      <c r="F34" s="62">
        <v>72707.285999999993</v>
      </c>
      <c r="G34" s="56">
        <f>'NSA data'!I34</f>
        <v>5219.7223610419396</v>
      </c>
      <c r="H34" s="21">
        <v>3471.73063</v>
      </c>
      <c r="I34" s="78">
        <f>AVERAGE('NSA data'!J31:J34)</f>
        <v>13179.189755786145</v>
      </c>
      <c r="J34" s="78">
        <f>AVERAGE('NSA data'!K31:K34)</f>
        <v>6508.6343668834352</v>
      </c>
      <c r="K34" s="78">
        <f>AVERAGE('NSA data'!L31:L34)</f>
        <v>1915.9899081782478</v>
      </c>
      <c r="L34" s="78">
        <f>AVERAGE('NSA data'!M31:M34)</f>
        <v>2773.4563392068308</v>
      </c>
      <c r="M34" s="78">
        <f>AVERAGE('NSA data'!N31:N34)</f>
        <v>21370.654739133704</v>
      </c>
      <c r="N34" s="78">
        <f>AVERAGE('NSA data'!O31:O34)</f>
        <v>16807.789459370972</v>
      </c>
      <c r="O34" s="78">
        <f>AVERAGE('NSA data'!P31:P34)</f>
        <v>4557.6791069313949</v>
      </c>
      <c r="P34" s="78">
        <f>AVERAGE('NSA data'!Q31:Q34)</f>
        <v>12250.11035243958</v>
      </c>
      <c r="Q34" s="78">
        <f>AVERAGE('NSA data'!R31:R34)</f>
        <v>4562.8652797627301</v>
      </c>
      <c r="R34" s="79">
        <f t="shared" si="1"/>
        <v>233.15929171411972</v>
      </c>
      <c r="S34" s="22">
        <v>78.744994000000005</v>
      </c>
      <c r="T34" s="9">
        <v>85.095161000000004</v>
      </c>
      <c r="U34" s="110">
        <f t="shared" si="0"/>
        <v>53.344325999999995</v>
      </c>
      <c r="V34" s="111">
        <f>'NSA data'!V34</f>
        <v>69.900000000000006</v>
      </c>
      <c r="W34" s="63">
        <v>77.201331999999994</v>
      </c>
      <c r="X34" s="64">
        <v>85.943708138989294</v>
      </c>
      <c r="Y34" s="7">
        <v>5.2136666666666658</v>
      </c>
      <c r="Z34" s="11">
        <f>'NSA data'!AC34</f>
        <v>116.51213917265564</v>
      </c>
      <c r="AA34" s="11">
        <f>'NSA data'!AE34</f>
        <v>88.936010999999894</v>
      </c>
      <c r="AB34" s="11">
        <f>'NSA data'!AF34</f>
        <v>95.215539000000007</v>
      </c>
      <c r="AC34" s="64">
        <v>81.052000000000007</v>
      </c>
      <c r="AD34" s="64">
        <v>73.171000000000006</v>
      </c>
      <c r="AE34" s="75">
        <v>4.7300000000000004</v>
      </c>
      <c r="AF34" s="30">
        <f>'NSA data'!AJ34</f>
        <v>42.049950621108501</v>
      </c>
      <c r="AG34" s="30">
        <f>'NSA data'!AK34</f>
        <v>11.37</v>
      </c>
      <c r="AH34" s="33">
        <v>1025096.24104</v>
      </c>
      <c r="AI34" s="33">
        <v>639847.40581699996</v>
      </c>
      <c r="AJ34" s="33">
        <v>79592.658196400094</v>
      </c>
      <c r="AK34" s="33">
        <v>560254.74762000004</v>
      </c>
      <c r="AL34" s="33">
        <v>30864.724284700002</v>
      </c>
      <c r="AM34" s="33">
        <v>354384.11094300001</v>
      </c>
      <c r="AN34" s="33">
        <v>80396.394612400007</v>
      </c>
      <c r="AO34" s="33">
        <v>44014.588411500001</v>
      </c>
      <c r="AP34" s="33">
        <v>728293.891497</v>
      </c>
      <c r="AQ34" s="33">
        <v>172391.36652400001</v>
      </c>
      <c r="AR34" s="7">
        <f>'NSA data'!AV34</f>
        <v>4.3663333333333343</v>
      </c>
      <c r="AS34" s="1">
        <v>36220</v>
      </c>
    </row>
    <row r="35" spans="1:45" outlineLevel="1">
      <c r="A35" s="58">
        <v>132197.26999999999</v>
      </c>
      <c r="B35" s="56">
        <v>51753.701999999997</v>
      </c>
      <c r="C35" s="59">
        <v>12404.37</v>
      </c>
      <c r="D35" s="60">
        <v>27145.191999999999</v>
      </c>
      <c r="E35" s="61">
        <v>111300.2</v>
      </c>
      <c r="F35" s="62">
        <v>77503.41</v>
      </c>
      <c r="G35" s="56">
        <f>'NSA data'!I35</f>
        <v>5325.3494809571303</v>
      </c>
      <c r="H35" s="21">
        <v>3491.1571199999998</v>
      </c>
      <c r="I35" s="78">
        <f>AVERAGE('NSA data'!J32:J35)</f>
        <v>12266.716092377686</v>
      </c>
      <c r="J35" s="78">
        <f>AVERAGE('NSA data'!K32:K35)</f>
        <v>7671.2558612468856</v>
      </c>
      <c r="K35" s="78">
        <f>AVERAGE('NSA data'!L32:L35)</f>
        <v>1924.6687237906963</v>
      </c>
      <c r="L35" s="78">
        <f>AVERAGE('NSA data'!M32:M35)</f>
        <v>2879.3168462075655</v>
      </c>
      <c r="M35" s="78">
        <f>AVERAGE('NSA data'!N32:N35)</f>
        <v>21938.032463552419</v>
      </c>
      <c r="N35" s="78">
        <f>AVERAGE('NSA data'!O32:O35)</f>
        <v>17175.013884950895</v>
      </c>
      <c r="O35" s="78">
        <f>AVERAGE('NSA data'!P32:P35)</f>
        <v>4836.6786027713797</v>
      </c>
      <c r="P35" s="78">
        <f>AVERAGE('NSA data'!Q32:Q35)</f>
        <v>12338.335282179514</v>
      </c>
      <c r="Q35" s="78">
        <f>AVERAGE('NSA data'!R32:R35)</f>
        <v>4763.0185786015263</v>
      </c>
      <c r="R35" s="79">
        <f t="shared" si="1"/>
        <v>-75.391786137151939</v>
      </c>
      <c r="S35" s="22">
        <v>78.974024999999997</v>
      </c>
      <c r="T35" s="9">
        <v>85.420255999999995</v>
      </c>
      <c r="U35" s="110">
        <f t="shared" si="0"/>
        <v>53.189100999999965</v>
      </c>
      <c r="V35" s="111">
        <f>'NSA data'!V35</f>
        <v>69.681481481481484</v>
      </c>
      <c r="W35" s="63">
        <v>76.681707000000003</v>
      </c>
      <c r="X35" s="64">
        <v>86.683392353811101</v>
      </c>
      <c r="Y35" s="7">
        <v>3.065666666666667</v>
      </c>
      <c r="Z35" s="11">
        <f>'NSA data'!AC35</f>
        <v>118.24315344779708</v>
      </c>
      <c r="AA35" s="11">
        <f>'NSA data'!AE35</f>
        <v>90.996629999999996</v>
      </c>
      <c r="AB35" s="11">
        <f>'NSA data'!AF35</f>
        <v>96.184584000000001</v>
      </c>
      <c r="AC35" s="64">
        <v>81.209999999999994</v>
      </c>
      <c r="AD35" s="64">
        <v>73.424999999999997</v>
      </c>
      <c r="AE35" s="75">
        <v>4.75</v>
      </c>
      <c r="AF35" s="30">
        <f>'NSA data'!AJ35</f>
        <v>45.626233107040598</v>
      </c>
      <c r="AG35" s="30">
        <f>'NSA data'!AK35</f>
        <v>15.48</v>
      </c>
      <c r="AH35" s="33">
        <v>1007467.3918700001</v>
      </c>
      <c r="AI35" s="33">
        <v>617753.79651899997</v>
      </c>
      <c r="AJ35" s="33">
        <v>79118.3583642999</v>
      </c>
      <c r="AK35" s="33">
        <v>538635.43815499998</v>
      </c>
      <c r="AL35" s="33">
        <v>31356.670555299999</v>
      </c>
      <c r="AM35" s="33">
        <v>358356.92479000002</v>
      </c>
      <c r="AN35" s="33">
        <v>75607.974506300001</v>
      </c>
      <c r="AO35" s="33">
        <v>42435.457423699998</v>
      </c>
      <c r="AP35" s="33">
        <v>717724.38913300005</v>
      </c>
      <c r="AQ35" s="33">
        <v>171699.570802</v>
      </c>
      <c r="AR35" s="7">
        <f>'NSA data'!AV35</f>
        <v>5.6709999999999994</v>
      </c>
      <c r="AS35" s="1">
        <v>36312</v>
      </c>
    </row>
    <row r="36" spans="1:45" outlineLevel="1">
      <c r="A36" s="58">
        <v>133985.38</v>
      </c>
      <c r="B36" s="56">
        <v>52692.161999999997</v>
      </c>
      <c r="C36" s="59">
        <v>13976.419</v>
      </c>
      <c r="D36" s="60">
        <v>27998.948</v>
      </c>
      <c r="E36" s="61">
        <v>115419.63</v>
      </c>
      <c r="F36" s="62">
        <v>81245.032999999996</v>
      </c>
      <c r="G36" s="56">
        <f>'NSA data'!I36</f>
        <v>5612.0393074657704</v>
      </c>
      <c r="H36" s="21">
        <v>3571.0296899999998</v>
      </c>
      <c r="I36" s="78">
        <f>AVERAGE('NSA data'!J33:J36)</f>
        <v>13272.221919383954</v>
      </c>
      <c r="J36" s="78">
        <f>AVERAGE('NSA data'!K33:K36)</f>
        <v>9181.97153304319</v>
      </c>
      <c r="K36" s="78">
        <f>AVERAGE('NSA data'!L33:L36)</f>
        <v>1937.1451463822327</v>
      </c>
      <c r="L36" s="78">
        <f>AVERAGE('NSA data'!M33:M36)</f>
        <v>2962.4236403665263</v>
      </c>
      <c r="M36" s="78">
        <f>AVERAGE('NSA data'!N33:N36)</f>
        <v>21800.208980120922</v>
      </c>
      <c r="N36" s="78">
        <f>AVERAGE('NSA data'!O33:O36)</f>
        <v>17140.606816753061</v>
      </c>
      <c r="O36" s="78">
        <f>AVERAGE('NSA data'!P33:P36)</f>
        <v>4696.3620547833161</v>
      </c>
      <c r="P36" s="78">
        <f>AVERAGE('NSA data'!Q33:Q36)</f>
        <v>12444.244761969747</v>
      </c>
      <c r="Q36" s="78">
        <f>AVERAGE('NSA data'!R33:R36)</f>
        <v>4659.6021633678611</v>
      </c>
      <c r="R36" s="79">
        <f t="shared" si="1"/>
        <v>2591.129618688452</v>
      </c>
      <c r="S36" s="22">
        <v>79.361637999999999</v>
      </c>
      <c r="T36" s="9">
        <v>85.622281999999998</v>
      </c>
      <c r="U36" s="110">
        <f t="shared" si="0"/>
        <v>54.319062000000002</v>
      </c>
      <c r="V36" s="111">
        <f>'NSA data'!V36</f>
        <v>69.900000000000006</v>
      </c>
      <c r="W36" s="63">
        <v>78.076927999999995</v>
      </c>
      <c r="X36" s="64">
        <v>86.989761626189605</v>
      </c>
      <c r="Y36" s="7">
        <v>2.5489999999999999</v>
      </c>
      <c r="Z36" s="11">
        <f>'NSA data'!AC36</f>
        <v>116.90991102714685</v>
      </c>
      <c r="AA36" s="11">
        <f>'NSA data'!AE36</f>
        <v>93.487757999999999</v>
      </c>
      <c r="AB36" s="11">
        <f>'NSA data'!AF36</f>
        <v>97.438873999999998</v>
      </c>
      <c r="AC36" s="64">
        <v>81.316000000000003</v>
      </c>
      <c r="AD36" s="64">
        <v>73.694999999999993</v>
      </c>
      <c r="AE36" s="75">
        <v>5.0999999999999996</v>
      </c>
      <c r="AF36" s="30">
        <f>'NSA data'!AJ36</f>
        <v>49.654399839562103</v>
      </c>
      <c r="AG36" s="30">
        <f>'NSA data'!AK36</f>
        <v>20.64</v>
      </c>
      <c r="AH36" s="33">
        <v>975093.90713099996</v>
      </c>
      <c r="AI36" s="33">
        <v>589609.62299499998</v>
      </c>
      <c r="AJ36" s="33">
        <v>77028.1321568001</v>
      </c>
      <c r="AK36" s="33">
        <v>512581.49083800003</v>
      </c>
      <c r="AL36" s="33">
        <v>26371.207642900001</v>
      </c>
      <c r="AM36" s="33">
        <v>359113.07649299898</v>
      </c>
      <c r="AN36" s="33">
        <v>76231.420441399998</v>
      </c>
      <c r="AO36" s="33">
        <v>38388.755482799999</v>
      </c>
      <c r="AP36" s="33">
        <v>686766.43722700002</v>
      </c>
      <c r="AQ36" s="33">
        <v>173707.29397999999</v>
      </c>
      <c r="AR36" s="7">
        <f>'NSA data'!AV36</f>
        <v>5.5576666666666679</v>
      </c>
      <c r="AS36" s="1">
        <v>36404</v>
      </c>
    </row>
    <row r="37" spans="1:45" outlineLevel="1">
      <c r="A37" s="58">
        <v>137517.71</v>
      </c>
      <c r="B37" s="56">
        <v>54108.078999999998</v>
      </c>
      <c r="C37" s="59">
        <v>12629.383</v>
      </c>
      <c r="D37" s="60">
        <v>30814.276999999998</v>
      </c>
      <c r="E37" s="61">
        <v>121214.05</v>
      </c>
      <c r="F37" s="62">
        <v>87785.001000000004</v>
      </c>
      <c r="G37" s="56">
        <f>'NSA data'!I37</f>
        <v>5791.8739561110797</v>
      </c>
      <c r="H37" s="21">
        <v>3729.4526900000001</v>
      </c>
      <c r="I37" s="78">
        <f>AVERAGE('NSA data'!J34:J37)</f>
        <v>13163.168629471125</v>
      </c>
      <c r="J37" s="78">
        <f>AVERAGE('NSA data'!K34:K37)</f>
        <v>8242.4953693256903</v>
      </c>
      <c r="K37" s="78">
        <f>AVERAGE('NSA data'!L34:L37)</f>
        <v>1924.9243799314195</v>
      </c>
      <c r="L37" s="78">
        <f>AVERAGE('NSA data'!M34:M37)</f>
        <v>3071.372438323956</v>
      </c>
      <c r="M37" s="78">
        <f>AVERAGE('NSA data'!N34:N37)</f>
        <v>22873.399752069665</v>
      </c>
      <c r="N37" s="78">
        <f>AVERAGE('NSA data'!O34:O37)</f>
        <v>17701.860395522992</v>
      </c>
      <c r="O37" s="78">
        <f>AVERAGE('NSA data'!P34:P37)</f>
        <v>4844.178245537285</v>
      </c>
      <c r="P37" s="78">
        <f>AVERAGE('NSA data'!Q34:Q37)</f>
        <v>12857.682149985703</v>
      </c>
      <c r="Q37" s="78">
        <f>AVERAGE('NSA data'!R34:R37)</f>
        <v>5171.5393565466775</v>
      </c>
      <c r="R37" s="79">
        <f t="shared" si="1"/>
        <v>457.18862665857068</v>
      </c>
      <c r="S37" s="22">
        <v>79.602906000000004</v>
      </c>
      <c r="T37" s="9">
        <v>85.882806000000002</v>
      </c>
      <c r="U37" s="110">
        <f t="shared" si="0"/>
        <v>54.483305999999985</v>
      </c>
      <c r="V37" s="111">
        <f>'NSA data'!V37</f>
        <v>69.900000000000006</v>
      </c>
      <c r="W37" s="63">
        <v>78.517713000000001</v>
      </c>
      <c r="X37" s="64">
        <v>87.228655265507896</v>
      </c>
      <c r="Y37" s="7">
        <v>2.5796666666666663</v>
      </c>
      <c r="Z37" s="11">
        <f>'NSA data'!AC37</f>
        <v>115.17254411383595</v>
      </c>
      <c r="AA37" s="11">
        <f>'NSA data'!AE37</f>
        <v>96.644695999999996</v>
      </c>
      <c r="AB37" s="11">
        <f>'NSA data'!AF37</f>
        <v>98.683508000000003</v>
      </c>
      <c r="AC37" s="64">
        <v>81.647000000000006</v>
      </c>
      <c r="AD37" s="64">
        <v>74.042000000000002</v>
      </c>
      <c r="AE37" s="75">
        <v>5.3</v>
      </c>
      <c r="AF37" s="30">
        <f>'NSA data'!AJ37</f>
        <v>53.246137189993803</v>
      </c>
      <c r="AG37" s="30">
        <f>'NSA data'!AK37</f>
        <v>23.98</v>
      </c>
      <c r="AH37" s="33">
        <v>941118.94721000001</v>
      </c>
      <c r="AI37" s="33">
        <v>558558.04837099998</v>
      </c>
      <c r="AJ37" s="33">
        <v>74809.735848900003</v>
      </c>
      <c r="AK37" s="33">
        <v>483748.31252199999</v>
      </c>
      <c r="AL37" s="33">
        <v>23529.1694651</v>
      </c>
      <c r="AM37" s="33">
        <v>359031.72937399999</v>
      </c>
      <c r="AN37" s="33">
        <v>74133.975311500006</v>
      </c>
      <c r="AO37" s="33">
        <v>27459.878268199998</v>
      </c>
      <c r="AP37" s="33">
        <v>675427.10880299902</v>
      </c>
      <c r="AQ37" s="33">
        <v>164097.98482700001</v>
      </c>
      <c r="AR37" s="7">
        <f>'NSA data'!AV37</f>
        <v>5.2436666666666669</v>
      </c>
      <c r="AS37" s="1">
        <v>36495</v>
      </c>
    </row>
    <row r="38" spans="1:45" outlineLevel="1">
      <c r="A38" s="58">
        <v>142777.23000000001</v>
      </c>
      <c r="B38" s="56">
        <v>58174.053</v>
      </c>
      <c r="C38" s="59">
        <v>12997.911</v>
      </c>
      <c r="D38" s="60">
        <v>33946.9</v>
      </c>
      <c r="E38" s="61">
        <v>123844.63</v>
      </c>
      <c r="F38" s="62">
        <v>91453.248000000007</v>
      </c>
      <c r="G38" s="56">
        <f>'NSA data'!I38</f>
        <v>6047.2650976001196</v>
      </c>
      <c r="H38" s="21">
        <v>3735.60754</v>
      </c>
      <c r="I38" s="78">
        <f>AVERAGE('NSA data'!J35:J38)</f>
        <v>12881.252018568171</v>
      </c>
      <c r="J38" s="78">
        <f>AVERAGE('NSA data'!K35:K38)</f>
        <v>8808.6184223807813</v>
      </c>
      <c r="K38" s="78">
        <f>AVERAGE('NSA data'!L35:L38)</f>
        <v>1537.9849431127823</v>
      </c>
      <c r="L38" s="78">
        <f>AVERAGE('NSA data'!M35:M38)</f>
        <v>2921.8111938178854</v>
      </c>
      <c r="M38" s="78">
        <f>AVERAGE('NSA data'!N35:N38)</f>
        <v>22487.405959392643</v>
      </c>
      <c r="N38" s="78">
        <f>AVERAGE('NSA data'!O35:O38)</f>
        <v>17245.751890151561</v>
      </c>
      <c r="O38" s="78">
        <f>AVERAGE('NSA data'!P35:P38)</f>
        <v>4872.6542670256158</v>
      </c>
      <c r="P38" s="78">
        <f>AVERAGE('NSA data'!Q35:Q38)</f>
        <v>12373.097623125945</v>
      </c>
      <c r="Q38" s="78">
        <f>AVERAGE('NSA data'!R35:R38)</f>
        <v>5241.6540692410872</v>
      </c>
      <c r="R38" s="79">
        <f t="shared" si="1"/>
        <v>740.44942466908287</v>
      </c>
      <c r="S38" s="22">
        <v>79.960093000000001</v>
      </c>
      <c r="T38" s="9">
        <v>86.077190000000002</v>
      </c>
      <c r="U38" s="110">
        <f t="shared" si="0"/>
        <v>55.491704999999953</v>
      </c>
      <c r="V38" s="111">
        <f>'NSA data'!V38</f>
        <v>69.900000000000006</v>
      </c>
      <c r="W38" s="63">
        <v>78.863365999999999</v>
      </c>
      <c r="X38" s="64">
        <v>85.878302274518305</v>
      </c>
      <c r="Y38" s="7">
        <v>2.5513333333333335</v>
      </c>
      <c r="Z38" s="11">
        <f>'NSA data'!AC38</f>
        <v>116.56257857800217</v>
      </c>
      <c r="AA38" s="11">
        <f>'NSA data'!AE38</f>
        <v>100.02638</v>
      </c>
      <c r="AB38" s="11">
        <f>'NSA data'!AF38</f>
        <v>99.941142999999997</v>
      </c>
      <c r="AC38" s="64">
        <v>82.2</v>
      </c>
      <c r="AD38" s="64">
        <v>74.430000000000007</v>
      </c>
      <c r="AE38" s="75">
        <v>5.68</v>
      </c>
      <c r="AF38" s="30">
        <f>'NSA data'!AJ38</f>
        <v>57.399339233497003</v>
      </c>
      <c r="AG38" s="30">
        <f>'NSA data'!AK38</f>
        <v>26.96</v>
      </c>
      <c r="AH38" s="33">
        <v>978613.61956400005</v>
      </c>
      <c r="AI38" s="33">
        <v>580842.603627</v>
      </c>
      <c r="AJ38" s="33">
        <v>80312.4486739001</v>
      </c>
      <c r="AK38" s="33">
        <v>500530.15495300002</v>
      </c>
      <c r="AL38" s="33">
        <v>27171.337945399999</v>
      </c>
      <c r="AM38" s="33">
        <v>370599.67799200001</v>
      </c>
      <c r="AN38" s="33">
        <v>81553.945946800101</v>
      </c>
      <c r="AO38" s="33">
        <v>33433.883738700002</v>
      </c>
      <c r="AP38" s="33">
        <v>702702.37716999999</v>
      </c>
      <c r="AQ38" s="33">
        <v>160923.412709</v>
      </c>
      <c r="AR38" s="7">
        <f>'NSA data'!AV38</f>
        <v>5.2286666666666672</v>
      </c>
      <c r="AS38" s="1">
        <v>36586</v>
      </c>
    </row>
    <row r="39" spans="1:45" outlineLevel="1">
      <c r="A39" s="58">
        <v>143579.29</v>
      </c>
      <c r="B39" s="56">
        <v>58791.023999999998</v>
      </c>
      <c r="C39" s="59">
        <v>13406.069</v>
      </c>
      <c r="D39" s="60">
        <v>35827.785000000003</v>
      </c>
      <c r="E39" s="61">
        <v>130002.49</v>
      </c>
      <c r="F39" s="62">
        <v>99153.038</v>
      </c>
      <c r="G39" s="56">
        <f>'NSA data'!I39</f>
        <v>6262.7635326177797</v>
      </c>
      <c r="H39" s="21">
        <v>3765.71913</v>
      </c>
      <c r="I39" s="78">
        <f>AVERAGE('NSA data'!J36:J39)</f>
        <v>13075.353781884129</v>
      </c>
      <c r="J39" s="78">
        <f>AVERAGE('NSA data'!K36:K39)</f>
        <v>8761.1557502056767</v>
      </c>
      <c r="K39" s="78">
        <f>AVERAGE('NSA data'!L36:L39)</f>
        <v>1935.3331621140883</v>
      </c>
      <c r="L39" s="78">
        <f>AVERAGE('NSA data'!M36:M39)</f>
        <v>3106.6606121291788</v>
      </c>
      <c r="M39" s="78">
        <f>AVERAGE('NSA data'!N36:N39)</f>
        <v>22563.048484846397</v>
      </c>
      <c r="N39" s="78">
        <f>AVERAGE('NSA data'!O36:O39)</f>
        <v>17253.098192282661</v>
      </c>
      <c r="O39" s="78">
        <f>AVERAGE('NSA data'!P36:P39)</f>
        <v>5012.3634342101368</v>
      </c>
      <c r="P39" s="78">
        <f>AVERAGE('NSA data'!Q36:Q39)</f>
        <v>12240.734758072524</v>
      </c>
      <c r="Q39" s="78">
        <f>AVERAGE('NSA data'!R36:R39)</f>
        <v>5309.950292563738</v>
      </c>
      <c r="R39" s="79">
        <f t="shared" si="1"/>
        <v>1208.7942093574957</v>
      </c>
      <c r="S39" s="22">
        <v>80.095602999999997</v>
      </c>
      <c r="T39" s="9">
        <v>86.302694000000002</v>
      </c>
      <c r="U39" s="110">
        <f t="shared" si="0"/>
        <v>55.267238999999933</v>
      </c>
      <c r="V39" s="111">
        <f>'NSA data'!V39</f>
        <v>69.900000000000006</v>
      </c>
      <c r="W39" s="63">
        <v>78.482787999999999</v>
      </c>
      <c r="X39" s="64">
        <v>87.002301887048802</v>
      </c>
      <c r="Y39" s="7">
        <v>2.529666666666667</v>
      </c>
      <c r="Z39" s="11">
        <f>'NSA data'!AC39</f>
        <v>118.52164801861207</v>
      </c>
      <c r="AA39" s="11">
        <f>'NSA data'!AE39</f>
        <v>102.98278999999999</v>
      </c>
      <c r="AB39" s="11">
        <f>'NSA data'!AF39</f>
        <v>101.10732</v>
      </c>
      <c r="AC39" s="64">
        <v>82.834000000000003</v>
      </c>
      <c r="AD39" s="64">
        <v>74.688999999999993</v>
      </c>
      <c r="AE39" s="75">
        <v>6.27</v>
      </c>
      <c r="AF39" s="30">
        <f>'NSA data'!AJ39</f>
        <v>59.3919436620874</v>
      </c>
      <c r="AG39" s="30">
        <f>'NSA data'!AK39</f>
        <v>27.01</v>
      </c>
      <c r="AH39" s="33">
        <v>971799.08828999999</v>
      </c>
      <c r="AI39" s="33">
        <v>579221.34537400003</v>
      </c>
      <c r="AJ39" s="33">
        <v>81953.073859600001</v>
      </c>
      <c r="AK39" s="33">
        <v>497268.27151400002</v>
      </c>
      <c r="AL39" s="33">
        <v>25752.6619589</v>
      </c>
      <c r="AM39" s="33">
        <v>366825.08095700003</v>
      </c>
      <c r="AN39" s="33">
        <v>81304.265396699993</v>
      </c>
      <c r="AO39" s="33">
        <v>30548.939705299999</v>
      </c>
      <c r="AP39" s="33">
        <v>690544.87509400002</v>
      </c>
      <c r="AQ39" s="33">
        <v>169401.00809399999</v>
      </c>
      <c r="AR39" s="7">
        <f>'NSA data'!AV39</f>
        <v>5.2036666666666669</v>
      </c>
      <c r="AS39" s="1">
        <v>36678</v>
      </c>
    </row>
    <row r="40" spans="1:45" outlineLevel="1">
      <c r="A40" s="58">
        <v>145504.74</v>
      </c>
      <c r="B40" s="56">
        <v>59556.004999999997</v>
      </c>
      <c r="C40" s="59">
        <v>13002.191000000001</v>
      </c>
      <c r="D40" s="60">
        <v>37656.313999999998</v>
      </c>
      <c r="E40" s="61">
        <v>137610.93</v>
      </c>
      <c r="F40" s="62">
        <v>107525.75</v>
      </c>
      <c r="G40" s="56">
        <f>'NSA data'!I40</f>
        <v>6442.3248293013803</v>
      </c>
      <c r="H40" s="21">
        <v>3855.1115799999998</v>
      </c>
      <c r="I40" s="78">
        <f>AVERAGE('NSA data'!J37:J40)</f>
        <v>13501.864576289836</v>
      </c>
      <c r="J40" s="78">
        <f>AVERAGE('NSA data'!K37:K40)</f>
        <v>7853.1652719250287</v>
      </c>
      <c r="K40" s="78">
        <f>AVERAGE('NSA data'!L37:L40)</f>
        <v>2116.9723041537363</v>
      </c>
      <c r="L40" s="78">
        <f>AVERAGE('NSA data'!M37:M40)</f>
        <v>3244.9946090596432</v>
      </c>
      <c r="M40" s="78">
        <f>AVERAGE('NSA data'!N37:N40)</f>
        <v>22882.201928134629</v>
      </c>
      <c r="N40" s="78">
        <f>AVERAGE('NSA data'!O37:O40)</f>
        <v>17288.995796152944</v>
      </c>
      <c r="O40" s="78">
        <f>AVERAGE('NSA data'!P37:P40)</f>
        <v>5781.0947673428482</v>
      </c>
      <c r="P40" s="78">
        <f>AVERAGE('NSA data'!Q37:Q40)</f>
        <v>11507.901028810094</v>
      </c>
      <c r="Q40" s="78">
        <f>AVERAGE('NSA data'!R37:R40)</f>
        <v>5593.2061319816867</v>
      </c>
      <c r="R40" s="79">
        <f t="shared" si="1"/>
        <v>589.80022423397077</v>
      </c>
      <c r="S40" s="22">
        <v>80.464189000000005</v>
      </c>
      <c r="T40" s="9">
        <v>86.441221999999996</v>
      </c>
      <c r="U40" s="110">
        <f t="shared" si="0"/>
        <v>56.556057000000024</v>
      </c>
      <c r="V40" s="111">
        <f>'NSA data'!V40</f>
        <v>69.900000000000006</v>
      </c>
      <c r="W40" s="63">
        <v>77.921544999999995</v>
      </c>
      <c r="X40" s="64">
        <v>86.275601388091403</v>
      </c>
      <c r="Y40" s="7">
        <v>2.738</v>
      </c>
      <c r="Z40" s="11">
        <f>'NSA data'!AC40</f>
        <v>120.28965986861935</v>
      </c>
      <c r="AA40" s="11">
        <f>'NSA data'!AE40</f>
        <v>106.20246</v>
      </c>
      <c r="AB40" s="11">
        <f>'NSA data'!AF40</f>
        <v>101.95576</v>
      </c>
      <c r="AC40" s="64">
        <v>83.233000000000004</v>
      </c>
      <c r="AD40" s="64">
        <v>75.05</v>
      </c>
      <c r="AE40" s="75">
        <v>6.52</v>
      </c>
      <c r="AF40" s="30">
        <f>'NSA data'!AJ40</f>
        <v>62.189751938383097</v>
      </c>
      <c r="AG40" s="30">
        <f>'NSA data'!AK40</f>
        <v>30.66</v>
      </c>
      <c r="AH40" s="33">
        <v>962262.917732</v>
      </c>
      <c r="AI40" s="33">
        <v>574607.48887899902</v>
      </c>
      <c r="AJ40" s="33">
        <v>82929.497780999896</v>
      </c>
      <c r="AK40" s="33">
        <v>491677.99109800003</v>
      </c>
      <c r="AL40" s="33">
        <v>25269.202268500001</v>
      </c>
      <c r="AM40" s="33">
        <v>362386.22658399999</v>
      </c>
      <c r="AN40" s="33">
        <v>80255.246144799996</v>
      </c>
      <c r="AO40" s="33">
        <v>30684.098959700001</v>
      </c>
      <c r="AP40" s="33">
        <v>683120.81676099997</v>
      </c>
      <c r="AQ40" s="33">
        <v>168202.75586599999</v>
      </c>
      <c r="AR40" s="7">
        <f>'NSA data'!AV40</f>
        <v>4.8986666666666672</v>
      </c>
      <c r="AS40" s="1">
        <v>36770</v>
      </c>
    </row>
    <row r="41" spans="1:45" outlineLevel="1">
      <c r="A41" s="58">
        <v>146965.28</v>
      </c>
      <c r="B41" s="56">
        <v>60016.692000000003</v>
      </c>
      <c r="C41" s="59">
        <v>13224.487999999999</v>
      </c>
      <c r="D41" s="60">
        <v>35211.993999999999</v>
      </c>
      <c r="E41" s="61">
        <v>131277.34</v>
      </c>
      <c r="F41" s="62">
        <v>99052.108999999997</v>
      </c>
      <c r="G41" s="56">
        <f>'NSA data'!I41</f>
        <v>6460.7563955800297</v>
      </c>
      <c r="H41" s="21">
        <v>3857.2027899999998</v>
      </c>
      <c r="I41" s="78">
        <f>AVERAGE('NSA data'!J38:J41)</f>
        <v>14292.35838025776</v>
      </c>
      <c r="J41" s="78">
        <f>AVERAGE('NSA data'!K38:K41)</f>
        <v>9247.0438034105682</v>
      </c>
      <c r="K41" s="78">
        <f>AVERAGE('NSA data'!L38:L41)</f>
        <v>3317.156893056509</v>
      </c>
      <c r="L41" s="78">
        <f>AVERAGE('NSA data'!M38:M41)</f>
        <v>3354.1836356611557</v>
      </c>
      <c r="M41" s="78">
        <f>AVERAGE('NSA data'!N38:N41)</f>
        <v>23024.96694229131</v>
      </c>
      <c r="N41" s="78">
        <f>AVERAGE('NSA data'!O38:O41)</f>
        <v>17560.074366274341</v>
      </c>
      <c r="O41" s="78">
        <f>AVERAGE('NSA data'!P38:P41)</f>
        <v>5486.0412805213909</v>
      </c>
      <c r="P41" s="78">
        <f>AVERAGE('NSA data'!Q38:Q41)</f>
        <v>12074.033085752952</v>
      </c>
      <c r="Q41" s="78">
        <f>AVERAGE('NSA data'!R38:R41)</f>
        <v>5464.8925760169695</v>
      </c>
      <c r="R41" s="79">
        <f t="shared" si="1"/>
        <v>3831.592134433522</v>
      </c>
      <c r="S41" s="22">
        <v>81.070432999999994</v>
      </c>
      <c r="T41" s="9">
        <v>86.597603000000007</v>
      </c>
      <c r="U41" s="110">
        <f t="shared" si="0"/>
        <v>58.961752999999959</v>
      </c>
      <c r="V41" s="111">
        <f>'NSA data'!V41</f>
        <v>74.055555555555543</v>
      </c>
      <c r="W41" s="63">
        <v>78.065263999999999</v>
      </c>
      <c r="X41" s="64">
        <v>86.3401795353344</v>
      </c>
      <c r="Y41" s="7">
        <v>2.8033333333333332</v>
      </c>
      <c r="Z41" s="11">
        <f>'NSA data'!AC41</f>
        <v>123.14020676470341</v>
      </c>
      <c r="AA41" s="11">
        <f>'NSA data'!AE41</f>
        <v>108.03605</v>
      </c>
      <c r="AB41" s="11">
        <f>'NSA data'!AF41</f>
        <v>102.60888</v>
      </c>
      <c r="AC41" s="64">
        <v>83.191000000000003</v>
      </c>
      <c r="AD41" s="64">
        <v>75.421000000000006</v>
      </c>
      <c r="AE41" s="75">
        <v>6.47</v>
      </c>
      <c r="AF41" s="30">
        <f>'NSA data'!AJ41</f>
        <v>64.790797667437602</v>
      </c>
      <c r="AG41" s="30">
        <f>'NSA data'!AK41</f>
        <v>29.92</v>
      </c>
      <c r="AH41" s="33">
        <v>956161.92549899803</v>
      </c>
      <c r="AI41" s="33">
        <v>575548.49210599996</v>
      </c>
      <c r="AJ41" s="33">
        <v>85133.195188199898</v>
      </c>
      <c r="AK41" s="33">
        <v>490415.29691799998</v>
      </c>
      <c r="AL41" s="33">
        <v>23821.816288599999</v>
      </c>
      <c r="AM41" s="33">
        <v>356791.61710500001</v>
      </c>
      <c r="AN41" s="33">
        <v>79436.295005800101</v>
      </c>
      <c r="AO41" s="33">
        <v>25229.659913700001</v>
      </c>
      <c r="AP41" s="33">
        <v>685902.58390600001</v>
      </c>
      <c r="AQ41" s="33">
        <v>165593.38667400001</v>
      </c>
      <c r="AR41" s="7">
        <f>'NSA data'!AV41</f>
        <v>4.7433333333333341</v>
      </c>
      <c r="AS41" s="1">
        <v>36861</v>
      </c>
    </row>
    <row r="42" spans="1:45">
      <c r="A42" s="58">
        <v>144863.70000000001</v>
      </c>
      <c r="B42" s="56">
        <v>60169.788</v>
      </c>
      <c r="C42" s="59">
        <v>14551.953</v>
      </c>
      <c r="D42" s="60">
        <v>36716.305</v>
      </c>
      <c r="E42" s="61">
        <v>132576.32999999999</v>
      </c>
      <c r="F42" s="62">
        <v>98676.551000000007</v>
      </c>
      <c r="G42" s="56">
        <f>'NSA data'!I42</f>
        <v>6367.1415128129302</v>
      </c>
      <c r="H42" s="21">
        <v>3908.85124</v>
      </c>
      <c r="I42" s="78">
        <f>AVERAGE('NSA data'!J39:J42)</f>
        <v>14777.537313063491</v>
      </c>
      <c r="J42" s="78">
        <f>AVERAGE('NSA data'!K39:K42)</f>
        <v>10198.385679684152</v>
      </c>
      <c r="K42" s="78">
        <f>AVERAGE('NSA data'!L39:L42)</f>
        <v>3963.8823299884616</v>
      </c>
      <c r="L42" s="78">
        <f>AVERAGE('NSA data'!M39:M42)</f>
        <v>3506.8893536457872</v>
      </c>
      <c r="M42" s="78">
        <f>AVERAGE('NSA data'!N39:N42)</f>
        <v>24259.82829152151</v>
      </c>
      <c r="N42" s="78">
        <f>AVERAGE('NSA data'!O39:O42)</f>
        <v>18601.851817555074</v>
      </c>
      <c r="O42" s="78">
        <f>AVERAGE('NSA data'!P39:P42)</f>
        <v>6201.0965952444358</v>
      </c>
      <c r="P42" s="78">
        <f>AVERAGE('NSA data'!Q39:Q42)</f>
        <v>12400.75522231064</v>
      </c>
      <c r="Q42" s="78">
        <f>AVERAGE('NSA data'!R39:R42)</f>
        <v>5657.9764739664352</v>
      </c>
      <c r="R42" s="79">
        <f t="shared" si="1"/>
        <v>4679.977031214592</v>
      </c>
      <c r="S42" s="22">
        <v>81.182356999999996</v>
      </c>
      <c r="T42" s="9">
        <v>86.862424000000004</v>
      </c>
      <c r="U42" s="110">
        <f t="shared" si="0"/>
        <v>58.462088999999935</v>
      </c>
      <c r="V42" s="111">
        <f>'NSA data'!V42</f>
        <v>74.055555555555543</v>
      </c>
      <c r="W42" s="63">
        <v>76.543639999999996</v>
      </c>
      <c r="X42" s="64">
        <v>86.250956604668005</v>
      </c>
      <c r="Y42" s="7">
        <v>2.8106666666666666</v>
      </c>
      <c r="Z42" s="11">
        <f>'NSA data'!AC42</f>
        <v>124.7288211311951</v>
      </c>
      <c r="AA42" s="11">
        <f>'NSA data'!AE42</f>
        <v>107.32746</v>
      </c>
      <c r="AB42" s="11">
        <f>'NSA data'!AF42</f>
        <v>103.04716999999999</v>
      </c>
      <c r="AC42" s="64">
        <v>83.013000000000005</v>
      </c>
      <c r="AD42" s="64">
        <v>75.912000000000006</v>
      </c>
      <c r="AE42" s="75">
        <v>5.6</v>
      </c>
      <c r="AF42" s="30">
        <f>'NSA data'!AJ42</f>
        <v>61.597910381220203</v>
      </c>
      <c r="AG42" s="30">
        <f>'NSA data'!AK42</f>
        <v>25.82</v>
      </c>
      <c r="AH42" s="33">
        <v>989173.14386399998</v>
      </c>
      <c r="AI42" s="33">
        <v>603521.50280100002</v>
      </c>
      <c r="AJ42" s="33">
        <v>91822.737623699999</v>
      </c>
      <c r="AK42" s="33">
        <v>511698.76517799997</v>
      </c>
      <c r="AL42" s="33">
        <v>23986.7149666</v>
      </c>
      <c r="AM42" s="33">
        <v>361664.92609600001</v>
      </c>
      <c r="AN42" s="33">
        <v>83681.807218999995</v>
      </c>
      <c r="AO42" s="33">
        <v>25722.718074199998</v>
      </c>
      <c r="AP42" s="33">
        <v>712181.39939399902</v>
      </c>
      <c r="AQ42" s="33">
        <v>167587.21917699999</v>
      </c>
      <c r="AR42" s="7">
        <f>'NSA data'!AV42</f>
        <v>4.5459999999999994</v>
      </c>
      <c r="AS42" s="1">
        <v>36951</v>
      </c>
    </row>
    <row r="43" spans="1:45">
      <c r="A43" s="58">
        <v>144924.92000000001</v>
      </c>
      <c r="B43" s="56">
        <v>60801.447999999997</v>
      </c>
      <c r="C43" s="59">
        <v>15106.66</v>
      </c>
      <c r="D43" s="60">
        <v>36404.328000000001</v>
      </c>
      <c r="E43" s="61">
        <v>123071.29</v>
      </c>
      <c r="F43" s="62">
        <v>91462.894</v>
      </c>
      <c r="G43" s="56">
        <f>'NSA data'!I43</f>
        <v>6122.69129224688</v>
      </c>
      <c r="H43" s="21">
        <v>3917.5454599999998</v>
      </c>
      <c r="I43" s="78">
        <f>AVERAGE('NSA data'!J40:J43)</f>
        <v>15166.629359484585</v>
      </c>
      <c r="J43" s="78">
        <f>AVERAGE('NSA data'!K40:K43)</f>
        <v>10197.824821019614</v>
      </c>
      <c r="K43" s="78">
        <f>AVERAGE('NSA data'!L40:L43)</f>
        <v>3805.1048563705199</v>
      </c>
      <c r="L43" s="78">
        <f>AVERAGE('NSA data'!M40:M43)</f>
        <v>3488.4720041967685</v>
      </c>
      <c r="M43" s="78">
        <f>AVERAGE('NSA data'!N40:N43)</f>
        <v>25759.242311602367</v>
      </c>
      <c r="N43" s="78">
        <f>AVERAGE('NSA data'!O40:O43)</f>
        <v>19540.454936527771</v>
      </c>
      <c r="O43" s="78">
        <f>AVERAGE('NSA data'!P40:P43)</f>
        <v>7345.1188026642185</v>
      </c>
      <c r="P43" s="78">
        <f>AVERAGE('NSA data'!Q40:Q43)</f>
        <v>12195.336133863551</v>
      </c>
      <c r="Q43" s="78">
        <f>AVERAGE('NSA data'!R40:R43)</f>
        <v>6218.7873750745948</v>
      </c>
      <c r="R43" s="79">
        <f t="shared" si="1"/>
        <v>3410.3167252723524</v>
      </c>
      <c r="S43" s="22">
        <v>81.392346000000003</v>
      </c>
      <c r="T43" s="9">
        <v>86.890490999999997</v>
      </c>
      <c r="U43" s="110">
        <f t="shared" si="0"/>
        <v>59.399766000000014</v>
      </c>
      <c r="V43" s="111">
        <f>'NSA data'!V43</f>
        <v>74.055555555555543</v>
      </c>
      <c r="W43" s="63">
        <v>76.919892000000004</v>
      </c>
      <c r="X43" s="64">
        <v>86.033282358666995</v>
      </c>
      <c r="Y43" s="7">
        <v>2.7909999999999999</v>
      </c>
      <c r="Z43" s="11">
        <f>'NSA data'!AC43</f>
        <v>128.55691944567627</v>
      </c>
      <c r="AA43" s="11">
        <f>'NSA data'!AE43</f>
        <v>105.68804</v>
      </c>
      <c r="AB43" s="11">
        <f>'NSA data'!AF43</f>
        <v>103.41336</v>
      </c>
      <c r="AC43" s="64">
        <v>82.492999999999995</v>
      </c>
      <c r="AD43" s="64">
        <v>76.198999999999998</v>
      </c>
      <c r="AE43" s="75">
        <v>4.33</v>
      </c>
      <c r="AF43" s="30">
        <f>'NSA data'!AJ43</f>
        <v>59.626714817687102</v>
      </c>
      <c r="AG43" s="30">
        <f>'NSA data'!AK43</f>
        <v>27.29</v>
      </c>
      <c r="AH43" s="33">
        <v>991775.49709700001</v>
      </c>
      <c r="AI43" s="33">
        <v>609291.45552700001</v>
      </c>
      <c r="AJ43" s="33">
        <v>93069.961038900001</v>
      </c>
      <c r="AK43" s="33">
        <v>516221.494488</v>
      </c>
      <c r="AL43" s="33">
        <v>21200.874816899999</v>
      </c>
      <c r="AM43" s="33">
        <v>361283.166753</v>
      </c>
      <c r="AN43" s="33">
        <v>83249.672233000005</v>
      </c>
      <c r="AO43" s="33">
        <v>23848.066443</v>
      </c>
      <c r="AP43" s="33">
        <v>712553.44904900005</v>
      </c>
      <c r="AQ43" s="33">
        <v>172124.309373</v>
      </c>
      <c r="AR43" s="7">
        <f>'NSA data'!AV43</f>
        <v>4.4556666666666676</v>
      </c>
      <c r="AS43" s="1">
        <v>37043</v>
      </c>
    </row>
    <row r="44" spans="1:45">
      <c r="A44" s="58">
        <v>145182.70000000001</v>
      </c>
      <c r="B44" s="56">
        <v>61120.699000000001</v>
      </c>
      <c r="C44" s="59">
        <v>15218.224</v>
      </c>
      <c r="D44" s="60">
        <v>33849.661999999902</v>
      </c>
      <c r="E44" s="61">
        <v>116133.29</v>
      </c>
      <c r="F44" s="62">
        <v>86291.210999999996</v>
      </c>
      <c r="G44" s="56">
        <f>'NSA data'!I44</f>
        <v>6043.6575313627</v>
      </c>
      <c r="H44" s="21">
        <v>3876.34681</v>
      </c>
      <c r="I44" s="78">
        <f>AVERAGE('NSA data'!J41:J44)</f>
        <v>14918.830982972228</v>
      </c>
      <c r="J44" s="78">
        <f>AVERAGE('NSA data'!K41:K44)</f>
        <v>10946.605079022</v>
      </c>
      <c r="K44" s="78">
        <f>AVERAGE('NSA data'!L41:L44)</f>
        <v>4124.8374156921336</v>
      </c>
      <c r="L44" s="78">
        <f>AVERAGE('NSA data'!M41:M44)</f>
        <v>3428.8204500705992</v>
      </c>
      <c r="M44" s="78">
        <f>AVERAGE('NSA data'!N41:N44)</f>
        <v>27067.35288159085</v>
      </c>
      <c r="N44" s="78">
        <f>AVERAGE('NSA data'!O41:O44)</f>
        <v>21086.762265838915</v>
      </c>
      <c r="O44" s="78">
        <f>AVERAGE('NSA data'!P41:P44)</f>
        <v>6345.6072652697867</v>
      </c>
      <c r="P44" s="78">
        <f>AVERAGE('NSA data'!Q41:Q44)</f>
        <v>14741.155000569126</v>
      </c>
      <c r="Q44" s="78">
        <f>AVERAGE('NSA data'!R41:R44)</f>
        <v>5980.5906157519366</v>
      </c>
      <c r="R44" s="79">
        <f t="shared" si="1"/>
        <v>2922.9205960955114</v>
      </c>
      <c r="S44" s="22">
        <v>81.555306000000002</v>
      </c>
      <c r="T44" s="9">
        <v>86.948459</v>
      </c>
      <c r="U44" s="110">
        <f t="shared" si="0"/>
        <v>59.982693999999981</v>
      </c>
      <c r="V44" s="111">
        <f>'NSA data'!V44</f>
        <v>74.055555555555543</v>
      </c>
      <c r="W44" s="63">
        <v>76.887563999999998</v>
      </c>
      <c r="X44" s="64">
        <v>86.024324652444093</v>
      </c>
      <c r="Y44" s="7">
        <v>2.7743333333333333</v>
      </c>
      <c r="Z44" s="11">
        <f>'NSA data'!AC44</f>
        <v>127.74527404151286</v>
      </c>
      <c r="AA44" s="11">
        <f>'NSA data'!AE44</f>
        <v>102.93293</v>
      </c>
      <c r="AB44" s="11">
        <f>'NSA data'!AF44</f>
        <v>103.71496999999999</v>
      </c>
      <c r="AC44" s="64">
        <v>82.087999999999994</v>
      </c>
      <c r="AD44" s="64">
        <v>76.394999999999996</v>
      </c>
      <c r="AE44" s="75">
        <v>3.5</v>
      </c>
      <c r="AF44" s="30">
        <f>'NSA data'!AJ44</f>
        <v>55.383092558119301</v>
      </c>
      <c r="AG44" s="30">
        <f>'NSA data'!AK44</f>
        <v>25.3</v>
      </c>
      <c r="AH44" s="33">
        <v>1046918.6303</v>
      </c>
      <c r="AI44" s="33">
        <v>656225.63119100104</v>
      </c>
      <c r="AJ44" s="33">
        <v>103323.06677</v>
      </c>
      <c r="AK44" s="33">
        <v>552902.56442099903</v>
      </c>
      <c r="AL44" s="33">
        <v>25365.126305000002</v>
      </c>
      <c r="AM44" s="33">
        <v>365327.87280900002</v>
      </c>
      <c r="AN44" s="33">
        <v>85128.6464633</v>
      </c>
      <c r="AO44" s="33">
        <v>25926.0267738</v>
      </c>
      <c r="AP44" s="33">
        <v>727966.04126099998</v>
      </c>
      <c r="AQ44" s="33">
        <v>207897.91580700001</v>
      </c>
      <c r="AR44" s="7">
        <f>'NSA data'!AV44</f>
        <v>4.3256666666666668</v>
      </c>
      <c r="AS44" s="1">
        <v>37135</v>
      </c>
    </row>
    <row r="45" spans="1:45">
      <c r="A45" s="58">
        <v>147062.71</v>
      </c>
      <c r="B45" s="56">
        <v>61809.370999999999</v>
      </c>
      <c r="C45" s="59">
        <v>16016.59</v>
      </c>
      <c r="D45" s="60">
        <v>32555.602999999999</v>
      </c>
      <c r="E45" s="61">
        <v>116423.01</v>
      </c>
      <c r="F45" s="62">
        <v>88949.331000000006</v>
      </c>
      <c r="G45" s="56">
        <f>'NSA data'!I45</f>
        <v>6133.9131509089202</v>
      </c>
      <c r="H45" s="21">
        <v>4000.8939099999998</v>
      </c>
      <c r="I45" s="78">
        <f>AVERAGE('NSA data'!J42:J45)</f>
        <v>17029.320945127212</v>
      </c>
      <c r="J45" s="78">
        <f>AVERAGE('NSA data'!K42:K45)</f>
        <v>13009.363942476826</v>
      </c>
      <c r="K45" s="78">
        <f>AVERAGE('NSA data'!L42:L45)</f>
        <v>3516.4275758201729</v>
      </c>
      <c r="L45" s="78">
        <f>AVERAGE('NSA data'!M42:M45)</f>
        <v>3653.9418761818224</v>
      </c>
      <c r="M45" s="78">
        <f>AVERAGE('NSA data'!N42:N45)</f>
        <v>30168.269361662649</v>
      </c>
      <c r="N45" s="78">
        <f>AVERAGE('NSA data'!O42:O45)</f>
        <v>23315.119486146155</v>
      </c>
      <c r="O45" s="78">
        <f>AVERAGE('NSA data'!P42:P45)</f>
        <v>7082.7079976471032</v>
      </c>
      <c r="P45" s="78">
        <f>AVERAGE('NSA data'!Q42:Q45)</f>
        <v>16232.41148849905</v>
      </c>
      <c r="Q45" s="78">
        <f>AVERAGE('NSA data'!R42:R45)</f>
        <v>6853.1498755164948</v>
      </c>
      <c r="R45" s="79">
        <f t="shared" si="1"/>
        <v>3386.8431017615667</v>
      </c>
      <c r="S45" s="22">
        <v>81.860642999999996</v>
      </c>
      <c r="T45" s="9">
        <v>87.000924999999995</v>
      </c>
      <c r="U45" s="110">
        <f t="shared" si="0"/>
        <v>61.299514999999971</v>
      </c>
      <c r="V45" s="111">
        <f>'NSA data'!V45</f>
        <v>76.240740740740733</v>
      </c>
      <c r="W45" s="63">
        <v>76.174441999999999</v>
      </c>
      <c r="X45" s="64">
        <v>85.880528254630605</v>
      </c>
      <c r="Y45" s="7">
        <v>2.7763333333333331</v>
      </c>
      <c r="Z45" s="11">
        <f>'NSA data'!AC45</f>
        <v>128.82083921899118</v>
      </c>
      <c r="AA45" s="11">
        <f>'NSA data'!AE45</f>
        <v>101.23712999999999</v>
      </c>
      <c r="AB45" s="11">
        <f>'NSA data'!AF45</f>
        <v>104.24484</v>
      </c>
      <c r="AC45" s="64">
        <v>81.180000000000007</v>
      </c>
      <c r="AD45" s="64">
        <v>76.763999999999996</v>
      </c>
      <c r="AE45" s="75">
        <v>2.13</v>
      </c>
      <c r="AF45" s="30">
        <f>'NSA data'!AJ45</f>
        <v>48.364096815410598</v>
      </c>
      <c r="AG45" s="30">
        <f>'NSA data'!AK45</f>
        <v>19.399999999999999</v>
      </c>
      <c r="AH45" s="33">
        <v>1058509.7821899999</v>
      </c>
      <c r="AI45" s="33">
        <v>660575.28368999902</v>
      </c>
      <c r="AJ45" s="33">
        <v>109369.508447</v>
      </c>
      <c r="AK45" s="33">
        <v>551205.77524300001</v>
      </c>
      <c r="AL45" s="33">
        <v>31630.573688199998</v>
      </c>
      <c r="AM45" s="33">
        <v>366303.92481599998</v>
      </c>
      <c r="AN45" s="33">
        <v>87994.095391099996</v>
      </c>
      <c r="AO45" s="33">
        <v>23830.1106516</v>
      </c>
      <c r="AP45" s="33">
        <v>735076.327299</v>
      </c>
      <c r="AQ45" s="33">
        <v>211609.24885199999</v>
      </c>
      <c r="AR45" s="7">
        <f>'NSA data'!AV45</f>
        <v>4.0203333333333333</v>
      </c>
      <c r="AS45" s="1">
        <v>37226</v>
      </c>
    </row>
    <row r="46" spans="1:45">
      <c r="A46" s="58">
        <v>148710.91</v>
      </c>
      <c r="B46" s="56">
        <v>62335.571000000004</v>
      </c>
      <c r="C46" s="59">
        <v>15771.823</v>
      </c>
      <c r="D46" s="60">
        <v>33969.839999999902</v>
      </c>
      <c r="E46" s="61">
        <v>124993.43</v>
      </c>
      <c r="F46" s="62">
        <v>93817.797000000006</v>
      </c>
      <c r="G46" s="56">
        <f>'NSA data'!I46</f>
        <v>6405.8288499453502</v>
      </c>
      <c r="H46" s="21">
        <v>4048.87646</v>
      </c>
      <c r="I46" s="78">
        <f>AVERAGE('NSA data'!J43:J46)</f>
        <v>17587.783527748412</v>
      </c>
      <c r="J46" s="78">
        <f>AVERAGE('NSA data'!K43:K46)</f>
        <v>12536.647089907479</v>
      </c>
      <c r="K46" s="78">
        <f>AVERAGE('NSA data'!L43:L46)</f>
        <v>3685.4799190800832</v>
      </c>
      <c r="L46" s="78">
        <f>AVERAGE('NSA data'!M43:M46)</f>
        <v>4216.9542934929777</v>
      </c>
      <c r="M46" s="78">
        <f>AVERAGE('NSA data'!N43:N46)</f>
        <v>31116.737619431802</v>
      </c>
      <c r="N46" s="78">
        <f>AVERAGE('NSA data'!O43:O46)</f>
        <v>24440.756557031375</v>
      </c>
      <c r="O46" s="78">
        <f>AVERAGE('NSA data'!P43:P46)</f>
        <v>7404.3671503691021</v>
      </c>
      <c r="P46" s="78">
        <f>AVERAGE('NSA data'!Q43:Q46)</f>
        <v>17036.389406662274</v>
      </c>
      <c r="Q46" s="78">
        <f>AVERAGE('NSA data'!R43:R46)</f>
        <v>6675.9810624004231</v>
      </c>
      <c r="R46" s="79">
        <f t="shared" si="1"/>
        <v>2693.1729173041758</v>
      </c>
      <c r="S46" s="22">
        <v>82.425090999999995</v>
      </c>
      <c r="T46" s="9">
        <v>87.170492999999894</v>
      </c>
      <c r="U46" s="110">
        <f t="shared" si="0"/>
        <v>63.443483000000356</v>
      </c>
      <c r="V46" s="111">
        <f>'NSA data'!V46</f>
        <v>77.333333333333329</v>
      </c>
      <c r="W46" s="63">
        <v>76.775090000000006</v>
      </c>
      <c r="X46" s="64">
        <v>86.2087674288085</v>
      </c>
      <c r="Y46" s="7">
        <v>2.7236666666666665</v>
      </c>
      <c r="Z46" s="11">
        <f>'NSA data'!AC46</f>
        <v>131.1530858635434</v>
      </c>
      <c r="AA46" s="11">
        <f>'NSA data'!AE46</f>
        <v>103.59262</v>
      </c>
      <c r="AB46" s="11">
        <f>'NSA data'!AF46</f>
        <v>104.95455</v>
      </c>
      <c r="AC46" s="64">
        <v>80.748000000000005</v>
      </c>
      <c r="AD46" s="64">
        <v>77</v>
      </c>
      <c r="AE46" s="75">
        <v>1.73</v>
      </c>
      <c r="AF46" s="30">
        <f>'NSA data'!AJ46</f>
        <v>50.416043425288301</v>
      </c>
      <c r="AG46" s="30">
        <f>'NSA data'!AK46</f>
        <v>21.12</v>
      </c>
      <c r="AH46" s="33">
        <v>1069501.7212499999</v>
      </c>
      <c r="AI46" s="33">
        <v>664024.837349999</v>
      </c>
      <c r="AJ46" s="33">
        <v>113279.69158</v>
      </c>
      <c r="AK46" s="33">
        <v>550745.14576999901</v>
      </c>
      <c r="AL46" s="33">
        <v>26445.0364439</v>
      </c>
      <c r="AM46" s="33">
        <v>379031.84745300002</v>
      </c>
      <c r="AN46" s="33">
        <v>89105.171423499996</v>
      </c>
      <c r="AO46" s="33">
        <v>28007.532857599999</v>
      </c>
      <c r="AP46" s="33">
        <v>743003.67586299998</v>
      </c>
      <c r="AQ46" s="33">
        <v>209385.34110399999</v>
      </c>
      <c r="AR46" s="7">
        <f>'NSA data'!AV46</f>
        <v>3.9130000000000003</v>
      </c>
      <c r="AS46" s="1">
        <v>37316</v>
      </c>
    </row>
    <row r="47" spans="1:45">
      <c r="A47" s="58">
        <v>151758</v>
      </c>
      <c r="B47" s="56">
        <v>62771.207000000002</v>
      </c>
      <c r="C47" s="59">
        <v>16799.491999999998</v>
      </c>
      <c r="D47" s="60">
        <v>35468.959999999999</v>
      </c>
      <c r="E47" s="61">
        <v>128025.04</v>
      </c>
      <c r="F47" s="62">
        <v>97383.452999999994</v>
      </c>
      <c r="G47" s="56">
        <f>'NSA data'!I47</f>
        <v>6366.9188809566604</v>
      </c>
      <c r="H47" s="21">
        <v>4110.6172800000004</v>
      </c>
      <c r="I47" s="78">
        <f>AVERAGE('NSA data'!J44:J47)</f>
        <v>18267.278791674831</v>
      </c>
      <c r="J47" s="78">
        <f>AVERAGE('NSA data'!K44:K47)</f>
        <v>13392.747122251845</v>
      </c>
      <c r="K47" s="78">
        <f>AVERAGE('NSA data'!L44:L47)</f>
        <v>3621.0295784920668</v>
      </c>
      <c r="L47" s="78">
        <f>AVERAGE('NSA data'!M44:M47)</f>
        <v>4329.5296551363499</v>
      </c>
      <c r="M47" s="78">
        <f>AVERAGE('NSA data'!N44:N47)</f>
        <v>30541.204332386933</v>
      </c>
      <c r="N47" s="78">
        <f>AVERAGE('NSA data'!O44:O47)</f>
        <v>24664.797313114112</v>
      </c>
      <c r="O47" s="78">
        <f>AVERAGE('NSA data'!P44:P47)</f>
        <v>6560.5665140993406</v>
      </c>
      <c r="P47" s="78">
        <f>AVERAGE('NSA data'!Q44:Q47)</f>
        <v>18104.230799014767</v>
      </c>
      <c r="Q47" s="78">
        <f>AVERAGE('NSA data'!R44:R47)</f>
        <v>5876.4070192728241</v>
      </c>
      <c r="R47" s="79">
        <f t="shared" si="1"/>
        <v>4739.8511600318134</v>
      </c>
      <c r="S47" s="22">
        <v>82.986680000000007</v>
      </c>
      <c r="T47" s="9">
        <v>87.287295</v>
      </c>
      <c r="U47" s="110">
        <f t="shared" si="0"/>
        <v>65.784220000000033</v>
      </c>
      <c r="V47" s="111">
        <f>'NSA data'!V47</f>
        <v>77.8</v>
      </c>
      <c r="W47" s="63">
        <v>77.402332999999999</v>
      </c>
      <c r="X47" s="64">
        <v>86.349980861664804</v>
      </c>
      <c r="Y47" s="7">
        <v>2.7170000000000001</v>
      </c>
      <c r="Z47" s="11">
        <f>'NSA data'!AC47</f>
        <v>128.29160754288284</v>
      </c>
      <c r="AA47" s="11">
        <f>'NSA data'!AE47</f>
        <v>106.35884</v>
      </c>
      <c r="AB47" s="11">
        <f>'NSA data'!AF47</f>
        <v>105.74760999999999</v>
      </c>
      <c r="AC47" s="64">
        <v>81.245999999999995</v>
      </c>
      <c r="AD47" s="64">
        <v>77.423000000000002</v>
      </c>
      <c r="AE47" s="75">
        <v>1.75</v>
      </c>
      <c r="AF47" s="30">
        <f>'NSA data'!AJ47</f>
        <v>55.474174121803202</v>
      </c>
      <c r="AG47" s="30">
        <f>'NSA data'!AK47</f>
        <v>25.11</v>
      </c>
      <c r="AH47" s="33">
        <v>1044374.44313</v>
      </c>
      <c r="AI47" s="33">
        <v>652811.83062899997</v>
      </c>
      <c r="AJ47" s="33">
        <v>114511.38523499999</v>
      </c>
      <c r="AK47" s="33">
        <v>538300.44539500005</v>
      </c>
      <c r="AL47" s="33">
        <v>27089.831393</v>
      </c>
      <c r="AM47" s="33">
        <v>364472.781112</v>
      </c>
      <c r="AN47" s="33">
        <v>87265.973154399995</v>
      </c>
      <c r="AO47" s="33">
        <v>26806.224334800001</v>
      </c>
      <c r="AP47" s="33">
        <v>720489.39214899996</v>
      </c>
      <c r="AQ47" s="33">
        <v>209812.853496</v>
      </c>
      <c r="AR47" s="7">
        <f>'NSA data'!AV47</f>
        <v>3.8963333333333332</v>
      </c>
      <c r="AS47" s="1">
        <v>37408</v>
      </c>
    </row>
    <row r="48" spans="1:45">
      <c r="A48" s="58">
        <v>155604.92000000001</v>
      </c>
      <c r="B48" s="56">
        <v>63653.866999999998</v>
      </c>
      <c r="C48" s="59">
        <v>18255.079000000002</v>
      </c>
      <c r="D48" s="60">
        <v>34889.805999999902</v>
      </c>
      <c r="E48" s="61">
        <v>130380.2</v>
      </c>
      <c r="F48" s="62">
        <v>99633.691999999995</v>
      </c>
      <c r="G48" s="56">
        <f>'NSA data'!I48</f>
        <v>6389.9592239346903</v>
      </c>
      <c r="H48" s="21">
        <v>4163.8436799999999</v>
      </c>
      <c r="I48" s="78">
        <f>AVERAGE('NSA data'!J45:J48)</f>
        <v>18997.997873140321</v>
      </c>
      <c r="J48" s="78">
        <f>AVERAGE('NSA data'!K45:K48)</f>
        <v>13849.936596723614</v>
      </c>
      <c r="K48" s="78">
        <f>AVERAGE('NSA data'!L45:L48)</f>
        <v>3215.7592242403052</v>
      </c>
      <c r="L48" s="78">
        <f>AVERAGE('NSA data'!M45:M48)</f>
        <v>4315.9695104145039</v>
      </c>
      <c r="M48" s="78">
        <f>AVERAGE('NSA data'!N45:N48)</f>
        <v>30589.117071502322</v>
      </c>
      <c r="N48" s="78">
        <f>AVERAGE('NSA data'!O45:O48)</f>
        <v>24814.169804703444</v>
      </c>
      <c r="O48" s="78">
        <f>AVERAGE('NSA data'!P45:P48)</f>
        <v>7945.2031883604932</v>
      </c>
      <c r="P48" s="78">
        <f>AVERAGE('NSA data'!Q45:Q48)</f>
        <v>16868.96661634295</v>
      </c>
      <c r="Q48" s="78">
        <f>AVERAGE('NSA data'!R45:R48)</f>
        <v>5774.9472667988784</v>
      </c>
      <c r="R48" s="79">
        <f t="shared" si="1"/>
        <v>5474.5766226019141</v>
      </c>
      <c r="S48" s="22">
        <v>83.223972000000003</v>
      </c>
      <c r="T48" s="9">
        <v>87.343992999999998</v>
      </c>
      <c r="U48" s="110">
        <f t="shared" si="0"/>
        <v>66.743888000000027</v>
      </c>
      <c r="V48" s="111">
        <f>'NSA data'!V48</f>
        <v>78.033333333333346</v>
      </c>
      <c r="W48" s="63">
        <v>77.514540999999994</v>
      </c>
      <c r="X48" s="64">
        <v>86.266533058860801</v>
      </c>
      <c r="Y48" s="7">
        <v>2.7260000000000004</v>
      </c>
      <c r="Z48" s="11">
        <f>'NSA data'!AC48</f>
        <v>125.17195957277065</v>
      </c>
      <c r="AA48" s="11">
        <f>'NSA data'!AE48</f>
        <v>108.13317000000001</v>
      </c>
      <c r="AB48" s="11">
        <f>'NSA data'!AF48</f>
        <v>106.52471</v>
      </c>
      <c r="AC48" s="64">
        <v>81.908000000000001</v>
      </c>
      <c r="AD48" s="64">
        <v>77.835999999999999</v>
      </c>
      <c r="AE48" s="75">
        <v>1.74</v>
      </c>
      <c r="AF48" s="30">
        <f>'NSA data'!AJ48</f>
        <v>57.434429202186699</v>
      </c>
      <c r="AG48" s="30">
        <f>'NSA data'!AK48</f>
        <v>26.89</v>
      </c>
      <c r="AH48" s="33">
        <v>1041252.44866</v>
      </c>
      <c r="AI48" s="33">
        <v>653032.14063100005</v>
      </c>
      <c r="AJ48" s="33">
        <v>118298.238048</v>
      </c>
      <c r="AK48" s="33">
        <v>534733.90258200001</v>
      </c>
      <c r="AL48" s="33">
        <v>32097.244830799998</v>
      </c>
      <c r="AM48" s="33">
        <v>356123.06319700001</v>
      </c>
      <c r="AN48" s="33">
        <v>89149.494701799806</v>
      </c>
      <c r="AO48" s="33">
        <v>28609.5865954</v>
      </c>
      <c r="AP48" s="33">
        <v>717836.73120699998</v>
      </c>
      <c r="AQ48" s="33">
        <v>205656.63615499999</v>
      </c>
      <c r="AR48" s="7">
        <f>'NSA data'!AV48</f>
        <v>3.9006666666666656</v>
      </c>
      <c r="AS48" s="1">
        <v>37500</v>
      </c>
    </row>
    <row r="49" spans="1:45">
      <c r="A49" s="58">
        <v>157145.88</v>
      </c>
      <c r="B49" s="56">
        <v>64608.474999999999</v>
      </c>
      <c r="C49" s="59">
        <v>17310.792000000001</v>
      </c>
      <c r="D49" s="60">
        <v>36125.500999999997</v>
      </c>
      <c r="E49" s="61">
        <v>130272.27</v>
      </c>
      <c r="F49" s="62">
        <v>96485.337</v>
      </c>
      <c r="G49" s="56">
        <f>'NSA data'!I49</f>
        <v>6292.3726778319397</v>
      </c>
      <c r="H49" s="21">
        <v>4165.6597400000001</v>
      </c>
      <c r="I49" s="78">
        <f>AVERAGE('NSA data'!J46:J49)</f>
        <v>18413.007109150902</v>
      </c>
      <c r="J49" s="78">
        <f>AVERAGE('NSA data'!K46:K49)</f>
        <v>12809.787206507142</v>
      </c>
      <c r="K49" s="78">
        <f>AVERAGE('NSA data'!L46:L49)</f>
        <v>3242.6687705086706</v>
      </c>
      <c r="L49" s="78">
        <f>AVERAGE('NSA data'!M46:M49)</f>
        <v>3564.5129815763908</v>
      </c>
      <c r="M49" s="78">
        <f>AVERAGE('NSA data'!N46:N49)</f>
        <v>30650.150490694235</v>
      </c>
      <c r="N49" s="78">
        <f>AVERAGE('NSA data'!O46:O49)</f>
        <v>24556.326420767055</v>
      </c>
      <c r="O49" s="78">
        <f>AVERAGE('NSA data'!P46:P49)</f>
        <v>7864.098365417407</v>
      </c>
      <c r="P49" s="78">
        <f>AVERAGE('NSA data'!Q46:Q49)</f>
        <v>16692.228055349646</v>
      </c>
      <c r="Q49" s="78">
        <f>AVERAGE('NSA data'!R46:R49)</f>
        <v>6093.8240699271792</v>
      </c>
      <c r="R49" s="79">
        <f t="shared" si="1"/>
        <v>3815.3125954724874</v>
      </c>
      <c r="S49" s="22">
        <v>83.328502999999998</v>
      </c>
      <c r="T49" s="9">
        <v>87.489138999999994</v>
      </c>
      <c r="U49" s="110">
        <f t="shared" si="0"/>
        <v>66.685958999999997</v>
      </c>
      <c r="V49" s="111">
        <f>'NSA data'!V49</f>
        <v>78.033333333333346</v>
      </c>
      <c r="W49" s="63">
        <v>78.222622999999999</v>
      </c>
      <c r="X49" s="64">
        <v>86.257100515096596</v>
      </c>
      <c r="Y49" s="7">
        <v>2.7643333333333331</v>
      </c>
      <c r="Z49" s="11">
        <f>'NSA data'!AC49</f>
        <v>126.11452112586007</v>
      </c>
      <c r="AA49" s="11">
        <f>'NSA data'!AE49</f>
        <v>108.54131</v>
      </c>
      <c r="AB49" s="11">
        <f>'NSA data'!AF49</f>
        <v>107.19246</v>
      </c>
      <c r="AC49" s="64">
        <v>82.108999999999995</v>
      </c>
      <c r="AD49" s="64">
        <v>78.113</v>
      </c>
      <c r="AE49" s="75">
        <v>1.44</v>
      </c>
      <c r="AF49" s="30">
        <f>'NSA data'!AJ49</f>
        <v>60.219800853779503</v>
      </c>
      <c r="AG49" s="30">
        <f>'NSA data'!AK49</f>
        <v>26.74</v>
      </c>
      <c r="AH49" s="33">
        <v>1063509.21089</v>
      </c>
      <c r="AI49" s="33">
        <v>653113.31903599901</v>
      </c>
      <c r="AJ49" s="33">
        <v>121546.00494</v>
      </c>
      <c r="AK49" s="33">
        <v>531567.31409600005</v>
      </c>
      <c r="AL49" s="33">
        <v>28164.602021899998</v>
      </c>
      <c r="AM49" s="33">
        <v>382231.289835</v>
      </c>
      <c r="AN49" s="33">
        <v>91416.831168200006</v>
      </c>
      <c r="AO49" s="33">
        <v>35285.624617499903</v>
      </c>
      <c r="AP49" s="33">
        <v>731949.32065999904</v>
      </c>
      <c r="AQ49" s="33">
        <v>204857.43444800001</v>
      </c>
      <c r="AR49" s="7">
        <f>'NSA data'!AV49</f>
        <v>3.7823333333333338</v>
      </c>
      <c r="AS49" s="1">
        <v>37591</v>
      </c>
    </row>
    <row r="50" spans="1:45">
      <c r="A50" s="58">
        <v>157823.56</v>
      </c>
      <c r="B50" s="56">
        <v>66360.104000000007</v>
      </c>
      <c r="C50" s="59">
        <v>18298.868999999999</v>
      </c>
      <c r="D50" s="60">
        <v>35308.550999999999</v>
      </c>
      <c r="E50" s="61">
        <v>129715.91</v>
      </c>
      <c r="F50" s="62">
        <v>95375.452999999994</v>
      </c>
      <c r="G50" s="56">
        <f>'NSA data'!I50</f>
        <v>6193.88144205353</v>
      </c>
      <c r="H50" s="21">
        <v>4219.1733599999998</v>
      </c>
      <c r="I50" s="78">
        <f>AVERAGE('NSA data'!J47:J50)</f>
        <v>18226.049586602454</v>
      </c>
      <c r="J50" s="78">
        <f>AVERAGE('NSA data'!K47:K50)</f>
        <v>14162.397311696892</v>
      </c>
      <c r="K50" s="78">
        <f>AVERAGE('NSA data'!L47:L50)</f>
        <v>2913.9164925285404</v>
      </c>
      <c r="L50" s="78">
        <f>AVERAGE('NSA data'!M47:M50)</f>
        <v>3030.3426192944626</v>
      </c>
      <c r="M50" s="78">
        <f>AVERAGE('NSA data'!N47:N50)</f>
        <v>29022.872314729833</v>
      </c>
      <c r="N50" s="78">
        <f>AVERAGE('NSA data'!O47:O50)</f>
        <v>23521.787591133259</v>
      </c>
      <c r="O50" s="78">
        <f>AVERAGE('NSA data'!P47:P50)</f>
        <v>7537.0402368964833</v>
      </c>
      <c r="P50" s="78">
        <f>AVERAGE('NSA data'!Q47:Q50)</f>
        <v>15984.747354236779</v>
      </c>
      <c r="Q50" s="78">
        <f>AVERAGE('NSA data'!R47:R50)</f>
        <v>5501.0847235965739</v>
      </c>
      <c r="R50" s="79">
        <f t="shared" si="1"/>
        <v>6279.4910760980511</v>
      </c>
      <c r="S50" s="22">
        <v>83.571337999999997</v>
      </c>
      <c r="T50" s="9">
        <v>87.482934</v>
      </c>
      <c r="U50" s="110">
        <f t="shared" si="0"/>
        <v>67.924954</v>
      </c>
      <c r="V50" s="111">
        <f>'NSA data'!V50</f>
        <v>78.266666666666666</v>
      </c>
      <c r="W50" s="63">
        <v>80.042075999999994</v>
      </c>
      <c r="X50" s="64">
        <v>86.310403744051698</v>
      </c>
      <c r="Y50" s="7">
        <v>2.7753333333333337</v>
      </c>
      <c r="Z50" s="11">
        <f>'NSA data'!AC50</f>
        <v>123.82656599916147</v>
      </c>
      <c r="AA50" s="11">
        <f>'NSA data'!AE50</f>
        <v>109.39251</v>
      </c>
      <c r="AB50" s="11">
        <f>'NSA data'!AF50</f>
        <v>108.0057</v>
      </c>
      <c r="AC50" s="64">
        <v>82.456999999999994</v>
      </c>
      <c r="AD50" s="64">
        <v>78.353999999999999</v>
      </c>
      <c r="AE50" s="75">
        <v>1.25</v>
      </c>
      <c r="AF50" s="30">
        <f>'NSA data'!AJ50</f>
        <v>68.041979458432706</v>
      </c>
      <c r="AG50" s="30">
        <f>'NSA data'!AK50</f>
        <v>31.5</v>
      </c>
      <c r="AH50" s="33">
        <v>1075058.66747</v>
      </c>
      <c r="AI50" s="33">
        <v>642541.40637500002</v>
      </c>
      <c r="AJ50" s="33">
        <v>121211.79601799999</v>
      </c>
      <c r="AK50" s="33">
        <v>521329.61035600002</v>
      </c>
      <c r="AL50" s="33">
        <v>29476.128874599999</v>
      </c>
      <c r="AM50" s="33">
        <v>403041.13221700001</v>
      </c>
      <c r="AN50" s="33">
        <v>91426.401670099993</v>
      </c>
      <c r="AO50" s="33">
        <v>35843.1857848</v>
      </c>
      <c r="AP50" s="33">
        <v>736700.20271700004</v>
      </c>
      <c r="AQ50" s="33">
        <v>211088.87729500001</v>
      </c>
      <c r="AR50" s="7">
        <f>'NSA data'!AV50</f>
        <v>3.7580000000000005</v>
      </c>
      <c r="AS50" s="1">
        <v>37681</v>
      </c>
    </row>
    <row r="51" spans="1:45">
      <c r="A51" s="58">
        <v>160655.57999999999</v>
      </c>
      <c r="B51" s="56">
        <v>67646.323000000004</v>
      </c>
      <c r="C51" s="59">
        <v>18129.937000000002</v>
      </c>
      <c r="D51" s="60">
        <v>35611.733</v>
      </c>
      <c r="E51" s="61">
        <v>131205.79</v>
      </c>
      <c r="F51" s="62">
        <v>96809.998000000007</v>
      </c>
      <c r="G51" s="56">
        <f>'NSA data'!I51</f>
        <v>6292.9789989014098</v>
      </c>
      <c r="H51" s="21">
        <v>4239.7174500000001</v>
      </c>
      <c r="I51" s="78">
        <f>AVERAGE('NSA data'!J48:J51)</f>
        <v>19835.541015924478</v>
      </c>
      <c r="J51" s="78">
        <f>AVERAGE('NSA data'!K48:K51)</f>
        <v>14426.133314049135</v>
      </c>
      <c r="K51" s="78">
        <f>AVERAGE('NSA data'!L48:L51)</f>
        <v>3370.6677131979486</v>
      </c>
      <c r="L51" s="78">
        <f>AVERAGE('NSA data'!M48:M51)</f>
        <v>3165.3470818421383</v>
      </c>
      <c r="M51" s="78">
        <f>AVERAGE('NSA data'!N48:N51)</f>
        <v>29398.24952437534</v>
      </c>
      <c r="N51" s="78">
        <f>AVERAGE('NSA data'!O48:O51)</f>
        <v>23815.350225887287</v>
      </c>
      <c r="O51" s="78">
        <f>AVERAGE('NSA data'!P48:P51)</f>
        <v>9635.4955033857004</v>
      </c>
      <c r="P51" s="78">
        <f>AVERAGE('NSA data'!Q48:Q51)</f>
        <v>14179.854722501583</v>
      </c>
      <c r="Q51" s="78">
        <f>AVERAGE('NSA data'!R48:R51)</f>
        <v>5582.8992984880579</v>
      </c>
      <c r="R51" s="79">
        <f t="shared" si="1"/>
        <v>8234.0925187962239</v>
      </c>
      <c r="S51" s="22">
        <v>83.713648000000006</v>
      </c>
      <c r="T51" s="9">
        <v>87.697661999999994</v>
      </c>
      <c r="U51" s="110">
        <f t="shared" si="0"/>
        <v>67.777592000000055</v>
      </c>
      <c r="V51" s="111">
        <f>'NSA data'!V51</f>
        <v>78.733333333333334</v>
      </c>
      <c r="W51" s="63">
        <v>78.894073000000006</v>
      </c>
      <c r="X51" s="64">
        <v>86.227467731963102</v>
      </c>
      <c r="Y51" s="7">
        <v>2.7610000000000006</v>
      </c>
      <c r="Z51" s="11">
        <f>'NSA data'!AC51</f>
        <v>122.23460081856898</v>
      </c>
      <c r="AA51" s="11">
        <f>'NSA data'!AE51</f>
        <v>108.92281</v>
      </c>
      <c r="AB51" s="11">
        <f>'NSA data'!AF51</f>
        <v>108.88966000000001</v>
      </c>
      <c r="AC51" s="64">
        <v>82.58</v>
      </c>
      <c r="AD51" s="64">
        <v>78.650999999999996</v>
      </c>
      <c r="AE51" s="75">
        <v>1.25</v>
      </c>
      <c r="AF51" s="30">
        <f>'NSA data'!AJ51</f>
        <v>64.145845119239496</v>
      </c>
      <c r="AG51" s="30">
        <f>'NSA data'!AK51</f>
        <v>26.17</v>
      </c>
      <c r="AH51" s="33">
        <v>1106839.4146499999</v>
      </c>
      <c r="AI51" s="33">
        <v>661441.14178900002</v>
      </c>
      <c r="AJ51" s="33">
        <v>125085.576986</v>
      </c>
      <c r="AK51" s="33">
        <v>536355.56480299903</v>
      </c>
      <c r="AL51" s="33">
        <v>32730.534927600002</v>
      </c>
      <c r="AM51" s="33">
        <v>412667.73793300003</v>
      </c>
      <c r="AN51" s="33">
        <v>94412.034458900001</v>
      </c>
      <c r="AO51" s="33">
        <v>41573.849076500002</v>
      </c>
      <c r="AP51" s="33">
        <v>753938.10755800002</v>
      </c>
      <c r="AQ51" s="33">
        <v>216915.423557</v>
      </c>
      <c r="AR51" s="7">
        <f>'NSA data'!AV51</f>
        <v>3.5756666666666654</v>
      </c>
      <c r="AS51" s="1">
        <v>37773</v>
      </c>
    </row>
    <row r="52" spans="1:45">
      <c r="A52" s="58">
        <v>163112.29</v>
      </c>
      <c r="B52" s="56">
        <v>68905.91</v>
      </c>
      <c r="C52" s="59">
        <v>18633.667000000001</v>
      </c>
      <c r="D52" s="60">
        <v>35963.461000000003</v>
      </c>
      <c r="E52" s="61">
        <v>134639.26</v>
      </c>
      <c r="F52" s="62">
        <v>100556.74</v>
      </c>
      <c r="G52" s="56">
        <f>'NSA data'!I52</f>
        <v>6331.9465076999204</v>
      </c>
      <c r="H52" s="21">
        <v>4291.7273999999998</v>
      </c>
      <c r="I52" s="78">
        <f>AVERAGE('NSA data'!J49:J52)</f>
        <v>19903.069681284927</v>
      </c>
      <c r="J52" s="78">
        <f>AVERAGE('NSA data'!K49:K52)</f>
        <v>14055.184545121361</v>
      </c>
      <c r="K52" s="78">
        <f>AVERAGE('NSA data'!L49:L52)</f>
        <v>3754.2265125421927</v>
      </c>
      <c r="L52" s="78">
        <f>AVERAGE('NSA data'!M49:M52)</f>
        <v>3348.7461285609529</v>
      </c>
      <c r="M52" s="78">
        <f>AVERAGE('NSA data'!N49:N52)</f>
        <v>30687.191547067581</v>
      </c>
      <c r="N52" s="78">
        <f>AVERAGE('NSA data'!O49:O52)</f>
        <v>23826.71756897667</v>
      </c>
      <c r="O52" s="78">
        <f>AVERAGE('NSA data'!P49:P52)</f>
        <v>9486.4808166099119</v>
      </c>
      <c r="P52" s="78">
        <f>AVERAGE('NSA data'!Q49:Q52)</f>
        <v>14340.236752366758</v>
      </c>
      <c r="Q52" s="78">
        <f>AVERAGE('NSA data'!R49:R52)</f>
        <v>6860.4739780909104</v>
      </c>
      <c r="R52" s="79">
        <f t="shared" si="1"/>
        <v>7025.2891918808991</v>
      </c>
      <c r="S52" s="22">
        <v>84.003176999999994</v>
      </c>
      <c r="T52" s="9">
        <v>87.735242</v>
      </c>
      <c r="U52" s="110">
        <f t="shared" si="0"/>
        <v>69.074916999999942</v>
      </c>
      <c r="V52" s="111">
        <f>'NSA data'!V52</f>
        <v>78.733333333333334</v>
      </c>
      <c r="W52" s="63">
        <v>78.569169000000002</v>
      </c>
      <c r="X52" s="64">
        <v>86.176011529025303</v>
      </c>
      <c r="Y52" s="7">
        <v>2.7266666666666666</v>
      </c>
      <c r="Z52" s="11">
        <f>'NSA data'!AC52</f>
        <v>122.11153826761092</v>
      </c>
      <c r="AA52" s="11">
        <f>'NSA data'!AE52</f>
        <v>111.26990000000001</v>
      </c>
      <c r="AB52" s="11">
        <f>'NSA data'!AF52</f>
        <v>110.14588000000001</v>
      </c>
      <c r="AC52" s="64">
        <v>82.765000000000001</v>
      </c>
      <c r="AD52" s="64">
        <v>79.010999999999996</v>
      </c>
      <c r="AE52" s="75">
        <v>1.02</v>
      </c>
      <c r="AF52" s="30">
        <f>'NSA data'!AJ52</f>
        <v>65.238323229038201</v>
      </c>
      <c r="AG52" s="30">
        <f>'NSA data'!AK52</f>
        <v>28.43</v>
      </c>
      <c r="AH52" s="33">
        <v>1142305.37142</v>
      </c>
      <c r="AI52" s="33">
        <v>676783.57735699997</v>
      </c>
      <c r="AJ52" s="33">
        <v>130160.610462</v>
      </c>
      <c r="AK52" s="33">
        <v>546622.96689499996</v>
      </c>
      <c r="AL52" s="33">
        <v>29511.0537568</v>
      </c>
      <c r="AM52" s="33">
        <v>436010.74030399998</v>
      </c>
      <c r="AN52" s="33">
        <v>98028.145742300097</v>
      </c>
      <c r="AO52" s="33">
        <v>43661.875591800002</v>
      </c>
      <c r="AP52" s="33">
        <v>773519.61476100003</v>
      </c>
      <c r="AQ52" s="33">
        <v>227095.735323</v>
      </c>
      <c r="AR52" s="7">
        <f>'NSA data'!AV52</f>
        <v>3.4666666666666659</v>
      </c>
      <c r="AS52" s="1">
        <v>37865</v>
      </c>
    </row>
    <row r="53" spans="1:45">
      <c r="A53" s="58">
        <v>167365.72</v>
      </c>
      <c r="B53" s="56">
        <v>70696.125</v>
      </c>
      <c r="C53" s="59">
        <v>18946.492999999999</v>
      </c>
      <c r="D53" s="60">
        <v>37634.881000000001</v>
      </c>
      <c r="E53" s="61">
        <v>144265.54999999999</v>
      </c>
      <c r="F53" s="62">
        <v>111851.4</v>
      </c>
      <c r="G53" s="56">
        <f>'NSA data'!I53</f>
        <v>6486.6428780966899</v>
      </c>
      <c r="H53" s="21">
        <v>4393.7046399999999</v>
      </c>
      <c r="I53" s="78">
        <f>AVERAGE('NSA data'!J50:J53)</f>
        <v>19961.58932394928</v>
      </c>
      <c r="J53" s="78">
        <f>AVERAGE('NSA data'!K50:K53)</f>
        <v>13612.670569975075</v>
      </c>
      <c r="K53" s="78">
        <f>AVERAGE('NSA data'!L50:L53)</f>
        <v>3046.3419885537301</v>
      </c>
      <c r="L53" s="78">
        <f>AVERAGE('NSA data'!M50:M53)</f>
        <v>3752.1326813789778</v>
      </c>
      <c r="M53" s="78">
        <f>AVERAGE('NSA data'!N50:N53)</f>
        <v>32918.244981169933</v>
      </c>
      <c r="N53" s="78">
        <f>AVERAGE('NSA data'!O50:O53)</f>
        <v>23089.984247078744</v>
      </c>
      <c r="O53" s="78">
        <f>AVERAGE('NSA data'!P50:P53)</f>
        <v>6440.4801356566968</v>
      </c>
      <c r="P53" s="78">
        <f>AVERAGE('NSA data'!Q50:Q53)</f>
        <v>16649.504111422048</v>
      </c>
      <c r="Q53" s="78">
        <f>AVERAGE('NSA data'!R50:R53)</f>
        <v>9828.2607340911927</v>
      </c>
      <c r="R53" s="79">
        <f t="shared" si="1"/>
        <v>3702.3569013081469</v>
      </c>
      <c r="S53" s="22">
        <v>84.283867000000001</v>
      </c>
      <c r="T53" s="9">
        <v>87.877792999999997</v>
      </c>
      <c r="U53" s="110">
        <f t="shared" si="0"/>
        <v>69.908162999999988</v>
      </c>
      <c r="V53" s="111">
        <f>'NSA data'!V53</f>
        <v>78.733333333333334</v>
      </c>
      <c r="W53" s="63">
        <v>80.571494999999999</v>
      </c>
      <c r="X53" s="64">
        <v>86.925721915664894</v>
      </c>
      <c r="Y53" s="7">
        <v>2.7096666666666667</v>
      </c>
      <c r="Z53" s="11">
        <f>'NSA data'!AC53</f>
        <v>119.05937970973559</v>
      </c>
      <c r="AA53" s="11">
        <f>'NSA data'!AE53</f>
        <v>114.60944000000001</v>
      </c>
      <c r="AB53" s="11">
        <f>'NSA data'!AF53</f>
        <v>111.51681000000001</v>
      </c>
      <c r="AC53" s="64">
        <v>83.355999999999995</v>
      </c>
      <c r="AD53" s="64">
        <v>79.364999999999995</v>
      </c>
      <c r="AE53" s="75">
        <v>1</v>
      </c>
      <c r="AF53" s="30">
        <f>'NSA data'!AJ53</f>
        <v>69.422509388887605</v>
      </c>
      <c r="AG53" s="30">
        <f>'NSA data'!AK53</f>
        <v>29.41</v>
      </c>
      <c r="AH53" s="33">
        <v>1150027.5168900001</v>
      </c>
      <c r="AI53" s="33">
        <v>666607.30958100001</v>
      </c>
      <c r="AJ53" s="33">
        <v>131556.20910899999</v>
      </c>
      <c r="AK53" s="33">
        <v>535051.10047199996</v>
      </c>
      <c r="AL53" s="33">
        <v>28709.5320699</v>
      </c>
      <c r="AM53" s="33">
        <v>454710.675238</v>
      </c>
      <c r="AN53" s="33">
        <v>98365.725876500001</v>
      </c>
      <c r="AO53" s="33">
        <v>37953.632861500002</v>
      </c>
      <c r="AP53" s="33">
        <v>782859.04499600001</v>
      </c>
      <c r="AQ53" s="33">
        <v>230849.113155</v>
      </c>
      <c r="AR53" s="7">
        <f>'NSA data'!AV53</f>
        <v>3.4236666666666662</v>
      </c>
      <c r="AS53" s="1">
        <v>37956</v>
      </c>
    </row>
    <row r="54" spans="1:45">
      <c r="A54" s="58">
        <v>170310.51</v>
      </c>
      <c r="B54" s="56">
        <v>72479.157000000007</v>
      </c>
      <c r="C54" s="59">
        <v>20368.334999999999</v>
      </c>
      <c r="D54" s="60">
        <v>36686.004999999997</v>
      </c>
      <c r="E54" s="61">
        <v>150525.03</v>
      </c>
      <c r="F54" s="62">
        <v>113994.43</v>
      </c>
      <c r="G54" s="56">
        <f>'NSA data'!I54</f>
        <v>6291.7254376625297</v>
      </c>
      <c r="H54" s="21">
        <v>4446.6113800000003</v>
      </c>
      <c r="I54" s="78">
        <f>AVERAGE('NSA data'!J51:J54)</f>
        <v>20633.43308069295</v>
      </c>
      <c r="J54" s="78">
        <f>AVERAGE('NSA data'!K51:K54)</f>
        <v>12506.005794521378</v>
      </c>
      <c r="K54" s="78">
        <f>AVERAGE('NSA data'!L51:L54)</f>
        <v>3270.1574403654945</v>
      </c>
      <c r="L54" s="78">
        <f>AVERAGE('NSA data'!M51:M54)</f>
        <v>3908.1229762805206</v>
      </c>
      <c r="M54" s="78">
        <f>AVERAGE('NSA data'!N51:N54)</f>
        <v>34172.985901897293</v>
      </c>
      <c r="N54" s="78">
        <f>AVERAGE('NSA data'!O51:O54)</f>
        <v>23543.660120751127</v>
      </c>
      <c r="O54" s="78">
        <f>AVERAGE('NSA data'!P51:P54)</f>
        <v>7009.8451052124528</v>
      </c>
      <c r="P54" s="78">
        <f>AVERAGE('NSA data'!Q51:Q54)</f>
        <v>16533.815015538672</v>
      </c>
      <c r="Q54" s="78">
        <f>AVERAGE('NSA data'!R51:R54)</f>
        <v>10629.325781146161</v>
      </c>
      <c r="R54" s="79">
        <f t="shared" si="1"/>
        <v>2236.6104136825397</v>
      </c>
      <c r="S54" s="22">
        <v>84.409397999999996</v>
      </c>
      <c r="T54" s="9">
        <v>88.087017000000003</v>
      </c>
      <c r="U54" s="110">
        <f t="shared" si="0"/>
        <v>69.698921999999968</v>
      </c>
      <c r="V54" s="111">
        <f>'NSA data'!V54</f>
        <v>78.733333333333334</v>
      </c>
      <c r="W54" s="63">
        <v>82.685214999999999</v>
      </c>
      <c r="X54" s="64">
        <v>88.335789874184002</v>
      </c>
      <c r="Y54" s="7">
        <v>2.7056666666666671</v>
      </c>
      <c r="Z54" s="11">
        <f>'NSA data'!AC54</f>
        <v>117.21282568997711</v>
      </c>
      <c r="AA54" s="11">
        <f>'NSA data'!AE54</f>
        <v>118.52418</v>
      </c>
      <c r="AB54" s="11">
        <f>'NSA data'!AF54</f>
        <v>112.66704</v>
      </c>
      <c r="AC54" s="64">
        <v>84.647000000000006</v>
      </c>
      <c r="AD54" s="64">
        <v>79.802000000000007</v>
      </c>
      <c r="AE54" s="75">
        <v>1</v>
      </c>
      <c r="AF54" s="30">
        <f>'NSA data'!AJ54</f>
        <v>75.057116906147996</v>
      </c>
      <c r="AG54" s="30">
        <f>'NSA data'!AK54</f>
        <v>31.99</v>
      </c>
      <c r="AH54" s="33">
        <v>1166249.00758</v>
      </c>
      <c r="AI54" s="33">
        <v>660747.71034400002</v>
      </c>
      <c r="AJ54" s="33">
        <v>131439.16756</v>
      </c>
      <c r="AK54" s="33">
        <v>529308.54278400005</v>
      </c>
      <c r="AL54" s="33">
        <v>25183.442182700001</v>
      </c>
      <c r="AM54" s="33">
        <v>480317.85505000001</v>
      </c>
      <c r="AN54" s="33">
        <v>97319.8711836</v>
      </c>
      <c r="AO54" s="33">
        <v>40938.779920699999</v>
      </c>
      <c r="AP54" s="33">
        <v>794011.44403199898</v>
      </c>
      <c r="AQ54" s="33">
        <v>233978.91243999999</v>
      </c>
      <c r="AR54" s="7">
        <f>'NSA data'!AV54</f>
        <v>3.411</v>
      </c>
      <c r="AS54" s="1">
        <v>38047</v>
      </c>
    </row>
    <row r="55" spans="1:45">
      <c r="A55" s="58">
        <v>173360.29</v>
      </c>
      <c r="B55" s="56">
        <v>74568.103000000003</v>
      </c>
      <c r="C55" s="59">
        <v>20063.559000000001</v>
      </c>
      <c r="D55" s="60">
        <v>36777.707000000002</v>
      </c>
      <c r="E55" s="61">
        <v>157914.47</v>
      </c>
      <c r="F55" s="62">
        <v>120780.22</v>
      </c>
      <c r="G55" s="56">
        <f>'NSA data'!I55</f>
        <v>6441.7469846491604</v>
      </c>
      <c r="H55" s="21">
        <v>4531.2259800000002</v>
      </c>
      <c r="I55" s="78">
        <f>AVERAGE('NSA data'!J52:J55)</f>
        <v>19906.881009196957</v>
      </c>
      <c r="J55" s="78">
        <f>AVERAGE('NSA data'!K52:K55)</f>
        <v>11687.277439439742</v>
      </c>
      <c r="K55" s="78">
        <f>AVERAGE('NSA data'!L52:L55)</f>
        <v>2890.0382602666787</v>
      </c>
      <c r="L55" s="78">
        <f>AVERAGE('NSA data'!M52:M55)</f>
        <v>3732.7220319378584</v>
      </c>
      <c r="M55" s="78">
        <f>AVERAGE('NSA data'!N52:N55)</f>
        <v>33974.002659834674</v>
      </c>
      <c r="N55" s="78">
        <f>AVERAGE('NSA data'!O52:O55)</f>
        <v>23572.132766692172</v>
      </c>
      <c r="O55" s="78">
        <f>AVERAGE('NSA data'!P52:P55)</f>
        <v>5205.9323405177056</v>
      </c>
      <c r="P55" s="78">
        <f>AVERAGE('NSA data'!Q52:Q55)</f>
        <v>18366.200426174459</v>
      </c>
      <c r="Q55" s="78">
        <f>AVERAGE('NSA data'!R52:R55)</f>
        <v>10401.869893142506</v>
      </c>
      <c r="R55" s="79">
        <f t="shared" si="1"/>
        <v>510.19404906870841</v>
      </c>
      <c r="S55" s="22">
        <v>84.735365999999999</v>
      </c>
      <c r="T55" s="9">
        <v>88.217057999999994</v>
      </c>
      <c r="U55" s="110">
        <f t="shared" si="0"/>
        <v>70.808597999999989</v>
      </c>
      <c r="V55" s="111">
        <f>'NSA data'!V55</f>
        <v>79.637037037037047</v>
      </c>
      <c r="W55" s="63">
        <v>82.928605000000005</v>
      </c>
      <c r="X55" s="64">
        <v>88.823755760428895</v>
      </c>
      <c r="Y55" s="7">
        <v>2.7000000000000006</v>
      </c>
      <c r="Z55" s="11">
        <f>'NSA data'!AC55</f>
        <v>119.05277396160405</v>
      </c>
      <c r="AA55" s="11">
        <f>'NSA data'!AE55</f>
        <v>121.23902</v>
      </c>
      <c r="AB55" s="11">
        <f>'NSA data'!AF55</f>
        <v>113.92879000000001</v>
      </c>
      <c r="AC55" s="64">
        <v>85.578000000000003</v>
      </c>
      <c r="AD55" s="64">
        <v>80.257999999999996</v>
      </c>
      <c r="AE55" s="75">
        <v>1.01</v>
      </c>
      <c r="AF55" s="30">
        <f>'NSA data'!AJ55</f>
        <v>79.482621485344893</v>
      </c>
      <c r="AG55" s="30">
        <f>'NSA data'!AK55</f>
        <v>35.409999999999997</v>
      </c>
      <c r="AH55" s="33">
        <v>1170925.2403299999</v>
      </c>
      <c r="AI55" s="33">
        <v>664797.22470300004</v>
      </c>
      <c r="AJ55" s="33">
        <v>134074.36353100001</v>
      </c>
      <c r="AK55" s="33">
        <v>530722.86117199901</v>
      </c>
      <c r="AL55" s="33">
        <v>25573.228760999998</v>
      </c>
      <c r="AM55" s="33">
        <v>480554.786861</v>
      </c>
      <c r="AN55" s="33">
        <v>98635.645573100002</v>
      </c>
      <c r="AO55" s="33">
        <v>49012.860788999998</v>
      </c>
      <c r="AP55" s="33">
        <v>791739.38654500002</v>
      </c>
      <c r="AQ55" s="33">
        <v>231537.34741799999</v>
      </c>
      <c r="AR55" s="7">
        <f>'NSA data'!AV55</f>
        <v>3.3466666666666662</v>
      </c>
      <c r="AS55" s="1">
        <v>38139</v>
      </c>
    </row>
    <row r="56" spans="1:45">
      <c r="A56" s="58">
        <v>173764.59</v>
      </c>
      <c r="B56" s="56">
        <v>75702.883000000002</v>
      </c>
      <c r="C56" s="59">
        <v>19419.506000000001</v>
      </c>
      <c r="D56" s="60">
        <v>37276.766000000003</v>
      </c>
      <c r="E56" s="61">
        <v>159127.15</v>
      </c>
      <c r="F56" s="62">
        <v>124367.61</v>
      </c>
      <c r="G56" s="56">
        <f>'NSA data'!I56</f>
        <v>6446.7175930113099</v>
      </c>
      <c r="H56" s="21">
        <v>4504.3998300000003</v>
      </c>
      <c r="I56" s="78">
        <f>AVERAGE('NSA data'!J53:J56)</f>
        <v>20241.978303236207</v>
      </c>
      <c r="J56" s="78">
        <f>AVERAGE('NSA data'!K53:K56)</f>
        <v>10923.248957374035</v>
      </c>
      <c r="K56" s="78">
        <f>AVERAGE('NSA data'!L53:L56)</f>
        <v>2859.8605358535669</v>
      </c>
      <c r="L56" s="78">
        <f>AVERAGE('NSA data'!M53:M56)</f>
        <v>3656.297330629639</v>
      </c>
      <c r="M56" s="78">
        <f>AVERAGE('NSA data'!N53:N56)</f>
        <v>33776.026225178313</v>
      </c>
      <c r="N56" s="78">
        <f>AVERAGE('NSA data'!O53:O56)</f>
        <v>23812.58670141421</v>
      </c>
      <c r="O56" s="78">
        <f>AVERAGE('NSA data'!P53:P56)</f>
        <v>3517.7266882136255</v>
      </c>
      <c r="P56" s="78">
        <f>AVERAGE('NSA data'!Q53:Q56)</f>
        <v>20294.860013200589</v>
      </c>
      <c r="Q56" s="78">
        <f>AVERAGE('NSA data'!R53:R56)</f>
        <v>9963.4395237641056</v>
      </c>
      <c r="R56" s="79">
        <f t="shared" si="1"/>
        <v>249.06157128548693</v>
      </c>
      <c r="S56" s="22">
        <v>85.290952000000004</v>
      </c>
      <c r="T56" s="9">
        <v>88.523499999999999</v>
      </c>
      <c r="U56" s="110">
        <f t="shared" si="0"/>
        <v>72.360760000000042</v>
      </c>
      <c r="V56" s="111">
        <f>'NSA data'!V56</f>
        <v>80.088888888888889</v>
      </c>
      <c r="W56" s="63">
        <v>84.231211999999999</v>
      </c>
      <c r="X56" s="64">
        <v>89.173659647176095</v>
      </c>
      <c r="Y56" s="7">
        <v>2.7000000000000006</v>
      </c>
      <c r="Z56" s="11">
        <f>'NSA data'!AC56</f>
        <v>119.16333735929271</v>
      </c>
      <c r="AA56" s="11">
        <f>'NSA data'!AE56</f>
        <v>123.46576</v>
      </c>
      <c r="AB56" s="11">
        <f>'NSA data'!AF56</f>
        <v>115.09245</v>
      </c>
      <c r="AC56" s="64">
        <v>86.024000000000001</v>
      </c>
      <c r="AD56" s="64">
        <v>80.545000000000002</v>
      </c>
      <c r="AE56" s="75">
        <v>1.43</v>
      </c>
      <c r="AF56" s="30">
        <f>'NSA data'!AJ56</f>
        <v>81.748447813229106</v>
      </c>
      <c r="AG56" s="30">
        <f>'NSA data'!AK56</f>
        <v>41.39</v>
      </c>
      <c r="AH56" s="33">
        <v>1138912.1216500001</v>
      </c>
      <c r="AI56" s="33">
        <v>664240.66894799902</v>
      </c>
      <c r="AJ56" s="33">
        <v>137870.90139399999</v>
      </c>
      <c r="AK56" s="33">
        <v>526369.76755500003</v>
      </c>
      <c r="AL56" s="33">
        <v>28325.915543399999</v>
      </c>
      <c r="AM56" s="33">
        <v>446345.53715500003</v>
      </c>
      <c r="AN56" s="33">
        <v>95947.642256000006</v>
      </c>
      <c r="AO56" s="33">
        <v>50739.817602000003</v>
      </c>
      <c r="AP56" s="33">
        <v>795122.50902700005</v>
      </c>
      <c r="AQ56" s="33">
        <v>197102.15276200001</v>
      </c>
      <c r="AR56" s="7">
        <f>'NSA data'!AV56</f>
        <v>3.3333333333333335</v>
      </c>
      <c r="AS56" s="1">
        <v>38231</v>
      </c>
    </row>
    <row r="57" spans="1:45">
      <c r="A57" s="58">
        <v>175609.71</v>
      </c>
      <c r="B57" s="56">
        <v>77485.267000000007</v>
      </c>
      <c r="C57" s="59">
        <v>19815.973999999998</v>
      </c>
      <c r="D57" s="60">
        <v>38951.156999999999</v>
      </c>
      <c r="E57" s="61">
        <v>159144.74</v>
      </c>
      <c r="F57" s="62">
        <v>125022.17</v>
      </c>
      <c r="G57" s="56">
        <f>'NSA data'!I57</f>
        <v>6357.9578161162899</v>
      </c>
      <c r="H57" s="21">
        <v>4551.5263199999999</v>
      </c>
      <c r="I57" s="78">
        <f>AVERAGE('NSA data'!J54:J57)</f>
        <v>22896.157589436938</v>
      </c>
      <c r="J57" s="78">
        <f>AVERAGE('NSA data'!K54:K57)</f>
        <v>9206.8848416118708</v>
      </c>
      <c r="K57" s="78">
        <f>AVERAGE('NSA data'!L54:L57)</f>
        <v>3962.9119764716634</v>
      </c>
      <c r="L57" s="78">
        <f>AVERAGE('NSA data'!M54:M57)</f>
        <v>3656.4907209375174</v>
      </c>
      <c r="M57" s="78">
        <f>AVERAGE('NSA data'!N54:N57)</f>
        <v>33238.672409112245</v>
      </c>
      <c r="N57" s="78">
        <f>AVERAGE('NSA data'!O54:O57)</f>
        <v>24147.490291478993</v>
      </c>
      <c r="O57" s="78">
        <f>AVERAGE('NSA data'!P54:P57)</f>
        <v>6143.8008739383949</v>
      </c>
      <c r="P57" s="78">
        <f>AVERAGE('NSA data'!Q54:Q57)</f>
        <v>18003.689417540598</v>
      </c>
      <c r="Q57" s="78">
        <f>AVERAGE('NSA data'!R54:R57)</f>
        <v>9091.1821176332542</v>
      </c>
      <c r="R57" s="79">
        <f t="shared" si="1"/>
        <v>2827.2819984082289</v>
      </c>
      <c r="S57" s="22">
        <v>85.957043999999996</v>
      </c>
      <c r="T57" s="9">
        <v>88.767504000000002</v>
      </c>
      <c r="U57" s="110">
        <f t="shared" si="0"/>
        <v>74.715203999999957</v>
      </c>
      <c r="V57" s="111">
        <f>'NSA data'!V57</f>
        <v>81.488888888888894</v>
      </c>
      <c r="W57" s="63">
        <v>84.789637999999997</v>
      </c>
      <c r="X57" s="64">
        <v>89.740536256564894</v>
      </c>
      <c r="Y57" s="7">
        <v>2.7000000000000006</v>
      </c>
      <c r="Z57" s="11">
        <f>'NSA data'!AC57</f>
        <v>116.09487482452033</v>
      </c>
      <c r="AA57" s="11">
        <f>'NSA data'!AE57</f>
        <v>126.03524</v>
      </c>
      <c r="AB57" s="11">
        <f>'NSA data'!AF57</f>
        <v>116.23968000000001</v>
      </c>
      <c r="AC57" s="64">
        <v>86.965999999999994</v>
      </c>
      <c r="AD57" s="64">
        <v>80.981999999999999</v>
      </c>
      <c r="AE57" s="75">
        <v>1.95</v>
      </c>
      <c r="AF57" s="30">
        <f>'NSA data'!AJ57</f>
        <v>85.986620616593697</v>
      </c>
      <c r="AG57" s="30">
        <f>'NSA data'!AK57</f>
        <v>44.01</v>
      </c>
      <c r="AH57" s="33">
        <v>1146126.92313</v>
      </c>
      <c r="AI57" s="33">
        <v>672395.30745099997</v>
      </c>
      <c r="AJ57" s="33">
        <v>142375.69181399999</v>
      </c>
      <c r="AK57" s="33">
        <v>530019.61563799903</v>
      </c>
      <c r="AL57" s="33">
        <v>26166.4207666</v>
      </c>
      <c r="AM57" s="33">
        <v>447565.194915</v>
      </c>
      <c r="AN57" s="33">
        <v>95232.568689199994</v>
      </c>
      <c r="AO57" s="33">
        <v>51478.0602535</v>
      </c>
      <c r="AP57" s="33">
        <v>821933.77961299999</v>
      </c>
      <c r="AQ57" s="33">
        <v>177482.51457699999</v>
      </c>
      <c r="AR57" s="7">
        <f>'NSA data'!AV57</f>
        <v>3.2933333333333326</v>
      </c>
      <c r="AS57" s="1">
        <v>38322</v>
      </c>
    </row>
    <row r="58" spans="1:45">
      <c r="A58" s="58">
        <v>179539</v>
      </c>
      <c r="B58" s="56">
        <v>79591.562999999995</v>
      </c>
      <c r="C58" s="59">
        <v>20929.287</v>
      </c>
      <c r="D58" s="60">
        <v>37555.828999999998</v>
      </c>
      <c r="E58" s="61">
        <v>166393.66</v>
      </c>
      <c r="F58" s="62">
        <v>125000.11</v>
      </c>
      <c r="G58" s="56">
        <f>'NSA data'!I58</f>
        <v>6419.84872552876</v>
      </c>
      <c r="H58" s="21">
        <v>4850.45406</v>
      </c>
      <c r="I58" s="78">
        <f>AVERAGE('NSA data'!J55:J58)</f>
        <v>22218.21813515919</v>
      </c>
      <c r="J58" s="78">
        <f>AVERAGE('NSA data'!K55:K58)</f>
        <v>8420.3795633121717</v>
      </c>
      <c r="K58" s="78">
        <f>AVERAGE('NSA data'!L55:L58)</f>
        <v>4114.4786709720129</v>
      </c>
      <c r="L58" s="78">
        <f>AVERAGE('NSA data'!M55:M58)</f>
        <v>3867.5166173951998</v>
      </c>
      <c r="M58" s="78">
        <f>AVERAGE('NSA data'!N55:N58)</f>
        <v>34109.416298497315</v>
      </c>
      <c r="N58" s="78">
        <f>AVERAGE('NSA data'!O55:O58)</f>
        <v>24793.487607373769</v>
      </c>
      <c r="O58" s="78">
        <f>AVERAGE('NSA data'!P55:P58)</f>
        <v>6551.6257324906201</v>
      </c>
      <c r="P58" s="78">
        <f>AVERAGE('NSA data'!Q55:Q58)</f>
        <v>18241.86187488315</v>
      </c>
      <c r="Q58" s="78">
        <f>AVERAGE('NSA data'!R55:R58)</f>
        <v>9315.9286911235431</v>
      </c>
      <c r="R58" s="79">
        <f t="shared" si="1"/>
        <v>643.66007094606539</v>
      </c>
      <c r="S58" s="22">
        <v>86.434073999999995</v>
      </c>
      <c r="T58" s="9">
        <v>89.090529000000004</v>
      </c>
      <c r="U58" s="110">
        <f t="shared" si="0"/>
        <v>75.808253999999948</v>
      </c>
      <c r="V58" s="111">
        <f>'NSA data'!V58</f>
        <v>81.533333333333331</v>
      </c>
      <c r="W58" s="63">
        <v>85.446737999999996</v>
      </c>
      <c r="X58" s="64">
        <v>89.0600795633041</v>
      </c>
      <c r="Y58" s="7">
        <v>2.7000000000000006</v>
      </c>
      <c r="Z58" s="11">
        <f>'NSA data'!AC58</f>
        <v>114.63867168516126</v>
      </c>
      <c r="AA58" s="11">
        <f>'NSA data'!AE58</f>
        <v>127.6455</v>
      </c>
      <c r="AB58" s="11">
        <f>'NSA data'!AF58</f>
        <v>117.51925</v>
      </c>
      <c r="AC58" s="64">
        <v>87.95</v>
      </c>
      <c r="AD58" s="64">
        <v>81.558000000000007</v>
      </c>
      <c r="AE58" s="75">
        <v>2.4700000000000002</v>
      </c>
      <c r="AF58" s="30">
        <f>'NSA data'!AJ58</f>
        <v>90.725812622340001</v>
      </c>
      <c r="AG58" s="30">
        <f>'NSA data'!AK58</f>
        <v>47.87</v>
      </c>
      <c r="AH58" s="33">
        <v>1188988.537</v>
      </c>
      <c r="AI58" s="33">
        <v>688488.64789100003</v>
      </c>
      <c r="AJ58" s="33">
        <v>147389.27400999999</v>
      </c>
      <c r="AK58" s="33">
        <v>541099.37388099998</v>
      </c>
      <c r="AL58" s="33">
        <v>21787.089054700002</v>
      </c>
      <c r="AM58" s="33">
        <v>478712.80005100003</v>
      </c>
      <c r="AN58" s="33">
        <v>94844.024008999899</v>
      </c>
      <c r="AO58" s="33">
        <v>48843.818015899997</v>
      </c>
      <c r="AP58" s="33">
        <v>863705.07227500097</v>
      </c>
      <c r="AQ58" s="33">
        <v>181595.62269700001</v>
      </c>
      <c r="AR58" s="7">
        <f>'NSA data'!AV58</f>
        <v>3.2433333333333318</v>
      </c>
      <c r="AS58" s="1">
        <v>38412</v>
      </c>
    </row>
    <row r="59" spans="1:45">
      <c r="A59" s="58">
        <v>180853.7</v>
      </c>
      <c r="B59" s="56">
        <v>80529.975999999995</v>
      </c>
      <c r="C59" s="59">
        <v>20744.724999999999</v>
      </c>
      <c r="D59" s="60">
        <v>39195.955000000002</v>
      </c>
      <c r="E59" s="61">
        <v>170388.52</v>
      </c>
      <c r="F59" s="62">
        <v>130907.05</v>
      </c>
      <c r="G59" s="56">
        <f>'NSA data'!I59</f>
        <v>6382.6749532166004</v>
      </c>
      <c r="H59" s="21">
        <v>4887.0643600000003</v>
      </c>
      <c r="I59" s="78">
        <f>AVERAGE('NSA data'!J56:J59)</f>
        <v>22336.323399676789</v>
      </c>
      <c r="J59" s="78">
        <f>AVERAGE('NSA data'!K56:K59)</f>
        <v>7950.6096395548393</v>
      </c>
      <c r="K59" s="78">
        <f>AVERAGE('NSA data'!L56:L59)</f>
        <v>5026.2273289504392</v>
      </c>
      <c r="L59" s="78">
        <f>AVERAGE('NSA data'!M56:M59)</f>
        <v>3767.7124966653219</v>
      </c>
      <c r="M59" s="78">
        <f>AVERAGE('NSA data'!N56:N59)</f>
        <v>35361.2668277993</v>
      </c>
      <c r="N59" s="78">
        <f>AVERAGE('NSA data'!O56:O59)</f>
        <v>25934.529659875225</v>
      </c>
      <c r="O59" s="78">
        <f>AVERAGE('NSA data'!P56:P59)</f>
        <v>6501.7800136536507</v>
      </c>
      <c r="P59" s="78">
        <f>AVERAGE('NSA data'!Q56:Q59)</f>
        <v>19432.749646221579</v>
      </c>
      <c r="Q59" s="78">
        <f>AVERAGE('NSA data'!R56:R59)</f>
        <v>9426.7371679240696</v>
      </c>
      <c r="R59" s="79">
        <f t="shared" si="1"/>
        <v>-48.106459617234577</v>
      </c>
      <c r="S59" s="22">
        <v>87.237078999999994</v>
      </c>
      <c r="T59" s="9">
        <v>89.433099999999996</v>
      </c>
      <c r="U59" s="110">
        <f t="shared" si="0"/>
        <v>78.452994999999959</v>
      </c>
      <c r="V59" s="111">
        <f>'NSA data'!V59</f>
        <v>84.155555555555551</v>
      </c>
      <c r="W59" s="63">
        <v>86.059048000000004</v>
      </c>
      <c r="X59" s="64">
        <v>89.675045605904003</v>
      </c>
      <c r="Y59" s="7">
        <v>2.7000000000000006</v>
      </c>
      <c r="Z59" s="11">
        <f>'NSA data'!AC59</f>
        <v>116.34425517289976</v>
      </c>
      <c r="AA59" s="11">
        <f>'NSA data'!AE59</f>
        <v>130.46550999999999</v>
      </c>
      <c r="AB59" s="11">
        <f>'NSA data'!AF59</f>
        <v>118.95618</v>
      </c>
      <c r="AC59" s="64">
        <v>88.518000000000001</v>
      </c>
      <c r="AD59" s="64">
        <v>81.962000000000003</v>
      </c>
      <c r="AE59" s="75">
        <v>2.94</v>
      </c>
      <c r="AF59" s="30">
        <f>'NSA data'!AJ59</f>
        <v>95.840819035069302</v>
      </c>
      <c r="AG59" s="30">
        <f>'NSA data'!AK59</f>
        <v>51.62</v>
      </c>
      <c r="AH59" s="33">
        <v>1192826.4432699999</v>
      </c>
      <c r="AI59" s="33">
        <v>689127.73254800006</v>
      </c>
      <c r="AJ59" s="33">
        <v>151349.58388799999</v>
      </c>
      <c r="AK59" s="33">
        <v>537778.14865999902</v>
      </c>
      <c r="AL59" s="33">
        <v>20155.754054599998</v>
      </c>
      <c r="AM59" s="33">
        <v>483542.956664</v>
      </c>
      <c r="AN59" s="33">
        <v>94420.204031100002</v>
      </c>
      <c r="AO59" s="33">
        <v>50323.194122399997</v>
      </c>
      <c r="AP59" s="33">
        <v>869457.81250100001</v>
      </c>
      <c r="AQ59" s="33">
        <v>178625.23261199999</v>
      </c>
      <c r="AR59" s="7">
        <f>'NSA data'!AV59</f>
        <v>3.2366666666666668</v>
      </c>
      <c r="AS59" s="1">
        <v>38504</v>
      </c>
    </row>
    <row r="60" spans="1:45">
      <c r="A60" s="58">
        <v>183553.96</v>
      </c>
      <c r="B60" s="56">
        <v>82922.395999999993</v>
      </c>
      <c r="C60" s="59">
        <v>20892.98</v>
      </c>
      <c r="D60" s="60">
        <v>40864.370000000003</v>
      </c>
      <c r="E60" s="61">
        <v>168775.98</v>
      </c>
      <c r="F60" s="62">
        <v>135202.81</v>
      </c>
      <c r="G60" s="56">
        <f>'NSA data'!I60</f>
        <v>6408.8824302631901</v>
      </c>
      <c r="H60" s="21">
        <v>4979.2506700000004</v>
      </c>
      <c r="I60" s="78">
        <f>AVERAGE('NSA data'!J57:J60)</f>
        <v>22348.89110272174</v>
      </c>
      <c r="J60" s="78">
        <f>AVERAGE('NSA data'!K57:K60)</f>
        <v>7225.7974166124322</v>
      </c>
      <c r="K60" s="78">
        <f>AVERAGE('NSA data'!L57:L60)</f>
        <v>5522.8237817097788</v>
      </c>
      <c r="L60" s="78">
        <f>AVERAGE('NSA data'!M57:M60)</f>
        <v>3890.7918570463221</v>
      </c>
      <c r="M60" s="78">
        <f>AVERAGE('NSA data'!N57:N60)</f>
        <v>35521.054677698718</v>
      </c>
      <c r="N60" s="78">
        <f>AVERAGE('NSA data'!O57:O60)</f>
        <v>26185.969846675151</v>
      </c>
      <c r="O60" s="78">
        <f>AVERAGE('NSA data'!P57:P60)</f>
        <v>8088.1721811931475</v>
      </c>
      <c r="P60" s="78">
        <f>AVERAGE('NSA data'!Q57:Q60)</f>
        <v>18097.797665482005</v>
      </c>
      <c r="Q60" s="78">
        <f>AVERAGE('NSA data'!R57:R60)</f>
        <v>9335.0848310235669</v>
      </c>
      <c r="R60" s="79">
        <f t="shared" si="1"/>
        <v>-423.54237665477194</v>
      </c>
      <c r="S60" s="22">
        <v>88.082825</v>
      </c>
      <c r="T60" s="9">
        <v>89.811925000000002</v>
      </c>
      <c r="U60" s="110">
        <f t="shared" si="0"/>
        <v>81.166424999999975</v>
      </c>
      <c r="V60" s="111">
        <f>'NSA data'!V60</f>
        <v>87.711111111111123</v>
      </c>
      <c r="W60" s="63">
        <v>87.786338999999998</v>
      </c>
      <c r="X60" s="64">
        <v>89.620962470038506</v>
      </c>
      <c r="Y60" s="7">
        <v>2.7000000000000006</v>
      </c>
      <c r="Z60" s="11">
        <f>'NSA data'!AC60</f>
        <v>118.94674928438148</v>
      </c>
      <c r="AA60" s="11">
        <f>'NSA data'!AE60</f>
        <v>132.70411999999999</v>
      </c>
      <c r="AB60" s="11">
        <f>'NSA data'!AF60</f>
        <v>120.32559000000001</v>
      </c>
      <c r="AC60" s="64">
        <v>89.043999999999997</v>
      </c>
      <c r="AD60" s="64">
        <v>82.281000000000006</v>
      </c>
      <c r="AE60" s="75">
        <v>3.46</v>
      </c>
      <c r="AF60" s="30">
        <f>'NSA data'!AJ60</f>
        <v>105.716370298569</v>
      </c>
      <c r="AG60" s="30">
        <f>'NSA data'!AK60</f>
        <v>61.57</v>
      </c>
      <c r="AH60" s="33">
        <v>1200757.4517099999</v>
      </c>
      <c r="AI60" s="33">
        <v>688504.79151200003</v>
      </c>
      <c r="AJ60" s="33">
        <v>155007.683693</v>
      </c>
      <c r="AK60" s="33">
        <v>533497.10781900003</v>
      </c>
      <c r="AL60" s="33">
        <v>24026.1393216</v>
      </c>
      <c r="AM60" s="33">
        <v>488226.52088099997</v>
      </c>
      <c r="AN60" s="33">
        <v>93683.413481099997</v>
      </c>
      <c r="AO60" s="33">
        <v>61153.264658599997</v>
      </c>
      <c r="AP60" s="33">
        <v>856043.84705400001</v>
      </c>
      <c r="AQ60" s="33">
        <v>189876.92652000001</v>
      </c>
      <c r="AR60" s="7">
        <f>'NSA data'!AV60</f>
        <v>3.2033333333333327</v>
      </c>
      <c r="AS60" s="1">
        <v>38596</v>
      </c>
    </row>
    <row r="61" spans="1:45">
      <c r="A61" s="58">
        <v>185917.26</v>
      </c>
      <c r="B61" s="56">
        <v>84460.623999999996</v>
      </c>
      <c r="C61" s="59">
        <v>22268.226999999999</v>
      </c>
      <c r="D61" s="60">
        <v>39429.877999999997</v>
      </c>
      <c r="E61" s="61">
        <v>173345.11</v>
      </c>
      <c r="F61" s="62">
        <v>136238.35</v>
      </c>
      <c r="G61" s="56">
        <f>'NSA data'!I61</f>
        <v>6504.7113317000803</v>
      </c>
      <c r="H61" s="21">
        <v>5040.8482599999998</v>
      </c>
      <c r="I61" s="78">
        <f>AVERAGE('NSA data'!J58:J61)</f>
        <v>21060.156259076095</v>
      </c>
      <c r="J61" s="78">
        <f>AVERAGE('NSA data'!K58:K61)</f>
        <v>8677.6796937149684</v>
      </c>
      <c r="K61" s="78">
        <f>AVERAGE('NSA data'!L58:L61)</f>
        <v>6448.2112454992894</v>
      </c>
      <c r="L61" s="78">
        <f>AVERAGE('NSA data'!M58:M61)</f>
        <v>3722.5661632925658</v>
      </c>
      <c r="M61" s="78">
        <f>AVERAGE('NSA data'!N58:N61)</f>
        <v>34044.5172214427</v>
      </c>
      <c r="N61" s="78">
        <f>AVERAGE('NSA data'!O58:O61)</f>
        <v>25854.864275482629</v>
      </c>
      <c r="O61" s="78">
        <f>AVERAGE('NSA data'!P58:P61)</f>
        <v>6168.8335280028805</v>
      </c>
      <c r="P61" s="78">
        <f>AVERAGE('NSA data'!Q58:Q61)</f>
        <v>19686.030747479752</v>
      </c>
      <c r="Q61" s="78">
        <f>AVERAGE('NSA data'!R58:R61)</f>
        <v>8189.6529459600661</v>
      </c>
      <c r="R61" s="79">
        <f t="shared" si="1"/>
        <v>2141.5299768476561</v>
      </c>
      <c r="S61" s="22">
        <v>88.951830999999999</v>
      </c>
      <c r="T61" s="9">
        <v>90.365583999999998</v>
      </c>
      <c r="U61" s="110">
        <f t="shared" si="0"/>
        <v>83.296818999999971</v>
      </c>
      <c r="V61" s="111">
        <f>'NSA data'!V61</f>
        <v>88.833333333333329</v>
      </c>
      <c r="W61" s="63">
        <v>87.436666000000002</v>
      </c>
      <c r="X61" s="64">
        <v>90.6217504153595</v>
      </c>
      <c r="Y61" s="7">
        <v>2.9</v>
      </c>
      <c r="Z61" s="11">
        <f>'NSA data'!AC61</f>
        <v>120.49654304803859</v>
      </c>
      <c r="AA61" s="11">
        <f>'NSA data'!AE61</f>
        <v>135.65164999999999</v>
      </c>
      <c r="AB61" s="11">
        <f>'NSA data'!AF61</f>
        <v>121.75223</v>
      </c>
      <c r="AC61" s="64">
        <v>89.581999999999994</v>
      </c>
      <c r="AD61" s="64">
        <v>82.831000000000003</v>
      </c>
      <c r="AE61" s="75">
        <v>3.98</v>
      </c>
      <c r="AF61" s="30">
        <f>'NSA data'!AJ61</f>
        <v>107.388026428725</v>
      </c>
      <c r="AG61" s="30">
        <f>'NSA data'!AK61</f>
        <v>56.85</v>
      </c>
      <c r="AH61" s="33">
        <v>1203864.7633199999</v>
      </c>
      <c r="AI61" s="33">
        <v>697661.64034200006</v>
      </c>
      <c r="AJ61" s="33">
        <v>161090.61233100001</v>
      </c>
      <c r="AK61" s="33">
        <v>536571.02801100002</v>
      </c>
      <c r="AL61" s="33">
        <v>24552.802778099998</v>
      </c>
      <c r="AM61" s="33">
        <v>481650.32019599999</v>
      </c>
      <c r="AN61" s="33">
        <v>94450.131448400003</v>
      </c>
      <c r="AO61" s="33">
        <v>54556.736514900003</v>
      </c>
      <c r="AP61" s="33">
        <v>872365.24705100001</v>
      </c>
      <c r="AQ61" s="33">
        <v>182492.64830100001</v>
      </c>
      <c r="AR61" s="7">
        <f>'NSA data'!AV61</f>
        <v>3.1166666666666667</v>
      </c>
      <c r="AS61" s="1">
        <v>38687</v>
      </c>
    </row>
    <row r="62" spans="1:45">
      <c r="A62" s="58">
        <v>189477.5</v>
      </c>
      <c r="B62" s="56">
        <v>85124.123999999996</v>
      </c>
      <c r="C62" s="59">
        <v>21451.705999999998</v>
      </c>
      <c r="D62" s="60">
        <v>41803.464</v>
      </c>
      <c r="E62" s="61">
        <v>177522.95</v>
      </c>
      <c r="F62" s="62">
        <v>140018.38</v>
      </c>
      <c r="G62" s="56">
        <f>'NSA data'!I62</f>
        <v>6578.6118717150202</v>
      </c>
      <c r="H62" s="21">
        <v>5029.4911099999999</v>
      </c>
      <c r="I62" s="78">
        <f>AVERAGE('NSA data'!J59:J62)</f>
        <v>21151.313912092242</v>
      </c>
      <c r="J62" s="78">
        <f>AVERAGE('NSA data'!K59:K62)</f>
        <v>8441.9771669613601</v>
      </c>
      <c r="K62" s="78">
        <f>AVERAGE('NSA data'!L59:L62)</f>
        <v>6361.2302942170509</v>
      </c>
      <c r="L62" s="78">
        <f>AVERAGE('NSA data'!M59:M62)</f>
        <v>3876.6224706307657</v>
      </c>
      <c r="M62" s="78">
        <f>AVERAGE('NSA data'!N59:N62)</f>
        <v>34624.264584459088</v>
      </c>
      <c r="N62" s="78">
        <f>AVERAGE('NSA data'!O59:O62)</f>
        <v>25758.077057606846</v>
      </c>
      <c r="O62" s="78">
        <f>AVERAGE('NSA data'!P59:P62)</f>
        <v>6203.1747502525977</v>
      </c>
      <c r="P62" s="78">
        <f>AVERAGE('NSA data'!Q59:Q62)</f>
        <v>19554.902307354252</v>
      </c>
      <c r="Q62" s="78">
        <f>AVERAGE('NSA data'!R59:R62)</f>
        <v>8866.1875268522417</v>
      </c>
      <c r="R62" s="79">
        <f t="shared" si="1"/>
        <v>1330.2567888115627</v>
      </c>
      <c r="S62" s="22">
        <v>89.741792000000004</v>
      </c>
      <c r="T62" s="9">
        <v>90.695559000000003</v>
      </c>
      <c r="U62" s="110">
        <f t="shared" si="0"/>
        <v>85.926723999999979</v>
      </c>
      <c r="V62" s="111">
        <f>'NSA data'!V62</f>
        <v>92.770370370370358</v>
      </c>
      <c r="W62" s="63">
        <v>87.377656000000002</v>
      </c>
      <c r="X62" s="64">
        <v>89.297318116697795</v>
      </c>
      <c r="Y62" s="7">
        <v>3.1666666666666665</v>
      </c>
      <c r="Z62" s="11">
        <f>'NSA data'!AC62</f>
        <v>120.19884490969805</v>
      </c>
      <c r="AA62" s="11">
        <f>'NSA data'!AE62</f>
        <v>139.63972000000001</v>
      </c>
      <c r="AB62" s="11">
        <f>'NSA data'!AF62</f>
        <v>123.48145</v>
      </c>
      <c r="AC62" s="64">
        <v>90.12</v>
      </c>
      <c r="AD62" s="64">
        <v>83.311000000000007</v>
      </c>
      <c r="AE62" s="75">
        <v>4.45</v>
      </c>
      <c r="AF62" s="30">
        <f>'NSA data'!AJ62</f>
        <v>109.450237324139</v>
      </c>
      <c r="AG62" s="30">
        <f>'NSA data'!AK62</f>
        <v>61.79</v>
      </c>
      <c r="AH62" s="33">
        <v>1232200.8655600001</v>
      </c>
      <c r="AI62" s="33">
        <v>701197.84446199902</v>
      </c>
      <c r="AJ62" s="33">
        <v>164669.99268600001</v>
      </c>
      <c r="AK62" s="33">
        <v>536527.851776</v>
      </c>
      <c r="AL62" s="33">
        <v>23673.9591544</v>
      </c>
      <c r="AM62" s="33">
        <v>507329.061942</v>
      </c>
      <c r="AN62" s="33">
        <v>92427.875010599993</v>
      </c>
      <c r="AO62" s="33">
        <v>50830.468012899997</v>
      </c>
      <c r="AP62" s="33">
        <v>892419.85752099904</v>
      </c>
      <c r="AQ62" s="33">
        <v>196522.66501500001</v>
      </c>
      <c r="AR62" s="7">
        <f>'NSA data'!AV62</f>
        <v>3.0766666666666667</v>
      </c>
      <c r="AS62" s="1">
        <v>38777</v>
      </c>
    </row>
    <row r="63" spans="1:45">
      <c r="A63" s="58">
        <v>191144.65</v>
      </c>
      <c r="B63" s="56">
        <v>86728.433000000005</v>
      </c>
      <c r="C63" s="59">
        <v>21858.094000000001</v>
      </c>
      <c r="D63" s="60">
        <v>41581.661999999997</v>
      </c>
      <c r="E63" s="61">
        <v>179145.9</v>
      </c>
      <c r="F63" s="62">
        <v>142241.63</v>
      </c>
      <c r="G63" s="56">
        <f>'NSA data'!I63</f>
        <v>6577.46615314261</v>
      </c>
      <c r="H63" s="21">
        <v>5060.5532000000003</v>
      </c>
      <c r="I63" s="78">
        <f>AVERAGE('NSA data'!J60:J63)</f>
        <v>20911.545066718529</v>
      </c>
      <c r="J63" s="78">
        <f>AVERAGE('NSA data'!K60:K63)</f>
        <v>8077.4325075037323</v>
      </c>
      <c r="K63" s="78">
        <f>AVERAGE('NSA data'!L60:L63)</f>
        <v>5794.5509492784804</v>
      </c>
      <c r="L63" s="78">
        <f>AVERAGE('NSA data'!M60:M63)</f>
        <v>3738.6501408147888</v>
      </c>
      <c r="M63" s="78">
        <f>AVERAGE('NSA data'!N60:N63)</f>
        <v>36159.400408685484</v>
      </c>
      <c r="N63" s="78">
        <f>AVERAGE('NSA data'!O60:O63)</f>
        <v>25783.675570361509</v>
      </c>
      <c r="O63" s="78">
        <f>AVERAGE('NSA data'!P60:P63)</f>
        <v>5150.9906117335868</v>
      </c>
      <c r="P63" s="78">
        <f>AVERAGE('NSA data'!Q60:Q63)</f>
        <v>20632.68495862792</v>
      </c>
      <c r="Q63" s="78">
        <f>AVERAGE('NSA data'!R60:R63)</f>
        <v>10375.724838323978</v>
      </c>
      <c r="R63" s="79">
        <f t="shared" si="1"/>
        <v>-1375.871885184737</v>
      </c>
      <c r="S63" s="22">
        <v>90.836157</v>
      </c>
      <c r="T63" s="9">
        <v>91.036367999999996</v>
      </c>
      <c r="U63" s="110">
        <f t="shared" si="0"/>
        <v>90.035312999999988</v>
      </c>
      <c r="V63" s="111">
        <f>'NSA data'!V63</f>
        <v>100.23333333333332</v>
      </c>
      <c r="W63" s="63">
        <v>87.525797999999995</v>
      </c>
      <c r="X63" s="64">
        <v>90.425027933365499</v>
      </c>
      <c r="Y63" s="7">
        <v>3.5</v>
      </c>
      <c r="Z63" s="11">
        <f>'NSA data'!AC63</f>
        <v>121.09870497671521</v>
      </c>
      <c r="AA63" s="11">
        <f>'NSA data'!AE63</f>
        <v>141.82235</v>
      </c>
      <c r="AB63" s="11">
        <f>'NSA data'!AF63</f>
        <v>124.75039</v>
      </c>
      <c r="AC63" s="64">
        <v>91.343999999999994</v>
      </c>
      <c r="AD63" s="64">
        <v>83.974999999999994</v>
      </c>
      <c r="AE63" s="75">
        <v>4.91</v>
      </c>
      <c r="AF63" s="30">
        <f>'NSA data'!AJ63</f>
        <v>120.029255851744</v>
      </c>
      <c r="AG63" s="30">
        <f>'NSA data'!AK63</f>
        <v>69.489999999999995</v>
      </c>
      <c r="AH63" s="33">
        <v>1237843.3566999999</v>
      </c>
      <c r="AI63" s="33">
        <v>706806.72483900003</v>
      </c>
      <c r="AJ63" s="33">
        <v>165013.484574</v>
      </c>
      <c r="AK63" s="33">
        <v>541793.24026400002</v>
      </c>
      <c r="AL63" s="33">
        <v>22448.184842400002</v>
      </c>
      <c r="AM63" s="33">
        <v>508588.447017</v>
      </c>
      <c r="AN63" s="33">
        <v>94249.907969099993</v>
      </c>
      <c r="AO63" s="33">
        <v>53369.480105199997</v>
      </c>
      <c r="AP63" s="33">
        <v>889312.90162200097</v>
      </c>
      <c r="AQ63" s="33">
        <v>200911.067002</v>
      </c>
      <c r="AR63" s="7">
        <f>'NSA data'!AV63</f>
        <v>3.0066666666666668</v>
      </c>
      <c r="AS63" s="1">
        <v>38869</v>
      </c>
    </row>
    <row r="64" spans="1:45">
      <c r="A64" s="58">
        <v>194146.67</v>
      </c>
      <c r="B64" s="56">
        <v>87365.197</v>
      </c>
      <c r="C64" s="59">
        <v>22901.348999999998</v>
      </c>
      <c r="D64" s="60">
        <v>41229.705999999998</v>
      </c>
      <c r="E64" s="61">
        <v>187065.5</v>
      </c>
      <c r="F64" s="62">
        <v>145806.67000000001</v>
      </c>
      <c r="G64" s="56">
        <f>'NSA data'!I64</f>
        <v>6583.1234080980003</v>
      </c>
      <c r="H64" s="21">
        <v>5147.7512999999999</v>
      </c>
      <c r="I64" s="78">
        <f>AVERAGE('NSA data'!J61:J64)</f>
        <v>22347.786638985435</v>
      </c>
      <c r="J64" s="78">
        <f>AVERAGE('NSA data'!K61:K64)</f>
        <v>9460.7696713631685</v>
      </c>
      <c r="K64" s="78">
        <f>AVERAGE('NSA data'!L61:L64)</f>
        <v>5805.7110718803651</v>
      </c>
      <c r="L64" s="78">
        <f>AVERAGE('NSA data'!M61:M64)</f>
        <v>3803.1874306871896</v>
      </c>
      <c r="M64" s="78">
        <f>AVERAGE('NSA data'!N61:N64)</f>
        <v>37546.170996551613</v>
      </c>
      <c r="N64" s="78">
        <f>AVERAGE('NSA data'!O61:O64)</f>
        <v>26459.235843837218</v>
      </c>
      <c r="O64" s="78">
        <f>AVERAGE('NSA data'!P61:P64)</f>
        <v>6746.2272388334568</v>
      </c>
      <c r="P64" s="78">
        <f>AVERAGE('NSA data'!Q61:Q64)</f>
        <v>19713.008605003757</v>
      </c>
      <c r="Q64" s="78">
        <f>AVERAGE('NSA data'!R61:R64)</f>
        <v>11086.935152714395</v>
      </c>
      <c r="R64" s="79">
        <f t="shared" si="1"/>
        <v>68.096385677363287</v>
      </c>
      <c r="S64" s="22">
        <v>91.273388999999995</v>
      </c>
      <c r="T64" s="9">
        <v>91.288302999999999</v>
      </c>
      <c r="U64" s="110">
        <f t="shared" si="0"/>
        <v>91.213732999999948</v>
      </c>
      <c r="V64" s="111">
        <f>'NSA data'!V64</f>
        <v>100.63333333333334</v>
      </c>
      <c r="W64" s="63">
        <v>89.699498000000006</v>
      </c>
      <c r="X64" s="64">
        <v>91.101345818425401</v>
      </c>
      <c r="Y64" s="7">
        <v>3.5</v>
      </c>
      <c r="Z64" s="11">
        <f>'NSA data'!AC64</f>
        <v>120.19522448132794</v>
      </c>
      <c r="AA64" s="11">
        <f>'NSA data'!AE64</f>
        <v>144.29956999999999</v>
      </c>
      <c r="AB64" s="11">
        <f>'NSA data'!AF64</f>
        <v>126.40730000000001</v>
      </c>
      <c r="AC64" s="64">
        <v>92.442999999999998</v>
      </c>
      <c r="AD64" s="64">
        <v>84.427000000000007</v>
      </c>
      <c r="AE64" s="75">
        <v>5.25</v>
      </c>
      <c r="AF64" s="30">
        <f>'NSA data'!AJ64</f>
        <v>121.562520222481</v>
      </c>
      <c r="AG64" s="30">
        <f>'NSA data'!AK64</f>
        <v>69.73</v>
      </c>
      <c r="AH64" s="33">
        <v>1254031.34036</v>
      </c>
      <c r="AI64" s="33">
        <v>710734.87195199903</v>
      </c>
      <c r="AJ64" s="33">
        <v>167639.15650899999</v>
      </c>
      <c r="AK64" s="33">
        <v>543095.71544299996</v>
      </c>
      <c r="AL64" s="33">
        <v>23954.210780199999</v>
      </c>
      <c r="AM64" s="33">
        <v>519342.25762799999</v>
      </c>
      <c r="AN64" s="33">
        <v>97930.586329199999</v>
      </c>
      <c r="AO64" s="33">
        <v>50618.555053199998</v>
      </c>
      <c r="AP64" s="33">
        <v>906884.19163799996</v>
      </c>
      <c r="AQ64" s="33">
        <v>198598.00734000001</v>
      </c>
      <c r="AR64" s="7">
        <f>'NSA data'!AV64</f>
        <v>3.1499999999999995</v>
      </c>
      <c r="AS64" s="1">
        <v>38961</v>
      </c>
    </row>
    <row r="65" spans="1:45">
      <c r="A65" s="58">
        <v>195757.55</v>
      </c>
      <c r="B65" s="56">
        <v>90420.672999999995</v>
      </c>
      <c r="C65" s="59">
        <v>23278.42</v>
      </c>
      <c r="D65" s="60">
        <v>42242.811999999998</v>
      </c>
      <c r="E65" s="61">
        <v>180447.65</v>
      </c>
      <c r="F65" s="62">
        <v>142684.62</v>
      </c>
      <c r="G65" s="56">
        <f>'NSA data'!I65</f>
        <v>6584.7833987209497</v>
      </c>
      <c r="H65" s="21">
        <v>5231.2003199999999</v>
      </c>
      <c r="I65" s="78">
        <f>AVERAGE('NSA data'!J62:J65)</f>
        <v>24063.437961810727</v>
      </c>
      <c r="J65" s="78">
        <f>AVERAGE('NSA data'!K62:K65)</f>
        <v>10770.977346401636</v>
      </c>
      <c r="K65" s="78">
        <f>AVERAGE('NSA data'!L62:L65)</f>
        <v>5279.7136149275411</v>
      </c>
      <c r="L65" s="78">
        <f>AVERAGE('NSA data'!M62:M65)</f>
        <v>3856.2178359004556</v>
      </c>
      <c r="M65" s="78">
        <f>AVERAGE('NSA data'!N62:N65)</f>
        <v>38090.823301495169</v>
      </c>
      <c r="N65" s="78">
        <f>AVERAGE('NSA data'!O62:O65)</f>
        <v>26702.448567384032</v>
      </c>
      <c r="O65" s="78">
        <f>AVERAGE('NSA data'!P62:P65)</f>
        <v>5976.758142845496</v>
      </c>
      <c r="P65" s="78">
        <f>AVERAGE('NSA data'!Q62:Q65)</f>
        <v>20725.690424538534</v>
      </c>
      <c r="Q65" s="78">
        <f>AVERAGE('NSA data'!R62:R65)</f>
        <v>11388.374734111132</v>
      </c>
      <c r="R65" s="79">
        <f t="shared" si="1"/>
        <v>2023.3056216447458</v>
      </c>
      <c r="S65" s="22">
        <v>91.636572999999999</v>
      </c>
      <c r="T65" s="9">
        <v>91.471626000000001</v>
      </c>
      <c r="U65" s="110">
        <f t="shared" si="0"/>
        <v>92.296361000000005</v>
      </c>
      <c r="V65" s="111">
        <f>'NSA data'!V65</f>
        <v>100.63333333333334</v>
      </c>
      <c r="W65" s="63">
        <v>89.929040999999998</v>
      </c>
      <c r="X65" s="64">
        <v>91.287472524120602</v>
      </c>
      <c r="Y65" s="7">
        <v>3.5</v>
      </c>
      <c r="Z65" s="11">
        <f>'NSA data'!AC65</f>
        <v>121.01397755231757</v>
      </c>
      <c r="AA65" s="11">
        <f>'NSA data'!AE65</f>
        <v>147.48625000000001</v>
      </c>
      <c r="AB65" s="11">
        <f>'NSA data'!AF65</f>
        <v>128.00193999999999</v>
      </c>
      <c r="AC65" s="64">
        <v>92.451999999999998</v>
      </c>
      <c r="AD65" s="64">
        <v>84.790999999999997</v>
      </c>
      <c r="AE65" s="75">
        <v>5.24</v>
      </c>
      <c r="AF65" s="30">
        <f>'NSA data'!AJ65</f>
        <v>116.096087256087</v>
      </c>
      <c r="AG65" s="30">
        <f>'NSA data'!AK65</f>
        <v>59.55</v>
      </c>
      <c r="AH65" s="33">
        <v>1352707.5020399999</v>
      </c>
      <c r="AI65" s="33">
        <v>727602.86089600006</v>
      </c>
      <c r="AJ65" s="33">
        <v>174002.15101599999</v>
      </c>
      <c r="AK65" s="33">
        <v>553600.70987999998</v>
      </c>
      <c r="AL65" s="33">
        <v>23539.870692199998</v>
      </c>
      <c r="AM65" s="33">
        <v>601564.77044999902</v>
      </c>
      <c r="AN65" s="33">
        <v>105145.730081</v>
      </c>
      <c r="AO65" s="33">
        <v>40691.277410900002</v>
      </c>
      <c r="AP65" s="33">
        <v>1005424.15307</v>
      </c>
      <c r="AQ65" s="33">
        <v>201446.34147300001</v>
      </c>
      <c r="AR65" s="7">
        <f>'NSA data'!AV65</f>
        <v>3.083333333333333</v>
      </c>
      <c r="AS65" s="1">
        <v>39052</v>
      </c>
    </row>
    <row r="66" spans="1:45">
      <c r="A66" s="58">
        <v>199225.29</v>
      </c>
      <c r="B66" s="56">
        <v>92154.191000000006</v>
      </c>
      <c r="C66" s="59">
        <v>22958.267</v>
      </c>
      <c r="D66" s="60">
        <v>44780.932999999997</v>
      </c>
      <c r="E66" s="61">
        <v>181137.18</v>
      </c>
      <c r="F66" s="62">
        <v>147577.79999999999</v>
      </c>
      <c r="G66" s="56">
        <f>'NSA data'!I66</f>
        <v>6740.1721642142702</v>
      </c>
      <c r="H66" s="21">
        <v>5122.3008600000003</v>
      </c>
      <c r="I66" s="78">
        <f>AVERAGE('NSA data'!J63:J66)</f>
        <v>25176.570376639687</v>
      </c>
      <c r="J66" s="78">
        <f>AVERAGE('NSA data'!K63:K66)</f>
        <v>11740.163465280426</v>
      </c>
      <c r="K66" s="78">
        <f>AVERAGE('NSA data'!L63:L66)</f>
        <v>5521.2648960694296</v>
      </c>
      <c r="L66" s="78">
        <f>AVERAGE('NSA data'!M63:M66)</f>
        <v>3795.9372335445569</v>
      </c>
      <c r="M66" s="78">
        <f>AVERAGE('NSA data'!N63:N66)</f>
        <v>38015.709866004072</v>
      </c>
      <c r="N66" s="78">
        <f>AVERAGE('NSA data'!O63:O66)</f>
        <v>27213.49264139303</v>
      </c>
      <c r="O66" s="78">
        <f>AVERAGE('NSA data'!P63:P66)</f>
        <v>6469.5170589351001</v>
      </c>
      <c r="P66" s="78">
        <f>AVERAGE('NSA data'!Q63:Q66)</f>
        <v>20743.97558245793</v>
      </c>
      <c r="Q66" s="78">
        <f>AVERAGE('NSA data'!R63:R66)</f>
        <v>10802.217224611044</v>
      </c>
      <c r="R66" s="79">
        <f t="shared" si="1"/>
        <v>4422.2888719854691</v>
      </c>
      <c r="S66" s="22">
        <v>92.144454999999894</v>
      </c>
      <c r="T66" s="9">
        <v>91.916685999999999</v>
      </c>
      <c r="U66" s="110">
        <f t="shared" si="0"/>
        <v>93.055530999999476</v>
      </c>
      <c r="V66" s="111">
        <f>'NSA data'!V66</f>
        <v>100.63333333333334</v>
      </c>
      <c r="W66" s="63">
        <v>88.922023999999993</v>
      </c>
      <c r="X66" s="64">
        <v>91.189326893418894</v>
      </c>
      <c r="Y66" s="7">
        <v>3.5</v>
      </c>
      <c r="Z66" s="11">
        <f>'NSA data'!AC66</f>
        <v>124.48270787353984</v>
      </c>
      <c r="AA66" s="11">
        <f>'NSA data'!AE66</f>
        <v>150.31533999999999</v>
      </c>
      <c r="AB66" s="11">
        <f>'NSA data'!AF66</f>
        <v>129.70327</v>
      </c>
      <c r="AC66" s="64">
        <v>93.406000000000006</v>
      </c>
      <c r="AD66" s="64">
        <v>85.375</v>
      </c>
      <c r="AE66" s="75">
        <v>5.25</v>
      </c>
      <c r="AF66" s="30">
        <f>'NSA data'!AJ66</f>
        <v>118.769154257401</v>
      </c>
      <c r="AG66" s="30">
        <f>'NSA data'!AK66</f>
        <v>57.84</v>
      </c>
      <c r="AH66" s="33">
        <v>1394211.3539199999</v>
      </c>
      <c r="AI66" s="33">
        <v>704311.94649300002</v>
      </c>
      <c r="AJ66" s="33">
        <v>167366.844228</v>
      </c>
      <c r="AK66" s="33">
        <v>536945.10226499999</v>
      </c>
      <c r="AL66" s="33">
        <v>33750.548533699999</v>
      </c>
      <c r="AM66" s="33">
        <v>656148.85889599996</v>
      </c>
      <c r="AN66" s="33">
        <v>112495.144353</v>
      </c>
      <c r="AO66" s="33">
        <v>41626.6376342</v>
      </c>
      <c r="AP66" s="33">
        <v>1042457.31436</v>
      </c>
      <c r="AQ66" s="33">
        <v>197632.257576</v>
      </c>
      <c r="AR66" s="7">
        <f>'NSA data'!AV66</f>
        <v>3.05</v>
      </c>
      <c r="AS66" s="1">
        <v>39142</v>
      </c>
    </row>
    <row r="67" spans="1:45">
      <c r="A67" s="58">
        <v>202567.01</v>
      </c>
      <c r="B67" s="56">
        <v>95308.349000000002</v>
      </c>
      <c r="C67" s="59">
        <v>23921.914000000001</v>
      </c>
      <c r="D67" s="60">
        <v>44724.650999999998</v>
      </c>
      <c r="E67" s="61">
        <v>184388.48000000001</v>
      </c>
      <c r="F67" s="62">
        <v>147487.03</v>
      </c>
      <c r="G67" s="56">
        <f>'NSA data'!I67</f>
        <v>6808.3581354588896</v>
      </c>
      <c r="H67" s="21">
        <v>5274.0311099999999</v>
      </c>
      <c r="I67" s="78">
        <f>AVERAGE('NSA data'!J64:J67)</f>
        <v>26193.51730491082</v>
      </c>
      <c r="J67" s="78">
        <f>AVERAGE('NSA data'!K64:K67)</f>
        <v>11931.608772097385</v>
      </c>
      <c r="K67" s="78">
        <f>AVERAGE('NSA data'!L64:L67)</f>
        <v>5210.5715759967861</v>
      </c>
      <c r="L67" s="78">
        <f>AVERAGE('NSA data'!M64:M67)</f>
        <v>3861.408572096339</v>
      </c>
      <c r="M67" s="78">
        <f>AVERAGE('NSA data'!N64:N67)</f>
        <v>38085.689083644414</v>
      </c>
      <c r="N67" s="78">
        <f>AVERAGE('NSA data'!O64:O67)</f>
        <v>27359.447464036799</v>
      </c>
      <c r="O67" s="78">
        <f>AVERAGE('NSA data'!P64:P67)</f>
        <v>3694.8896451166756</v>
      </c>
      <c r="P67" s="78">
        <f>AVERAGE('NSA data'!Q64:Q67)</f>
        <v>23664.557818920126</v>
      </c>
      <c r="Q67" s="78">
        <f>AVERAGE('NSA data'!R64:R67)</f>
        <v>10726.241619607616</v>
      </c>
      <c r="R67" s="79">
        <f t="shared" si="1"/>
        <v>5250.0085693605724</v>
      </c>
      <c r="S67" s="22">
        <v>92.266402999999997</v>
      </c>
      <c r="T67" s="9">
        <v>92.246851000000007</v>
      </c>
      <c r="U67" s="110">
        <f t="shared" ref="U67:U130" si="2">(S67-0.8*T67)/0.2</f>
        <v>92.344610999999972</v>
      </c>
      <c r="V67" s="111">
        <f>'NSA data'!V67</f>
        <v>100.63333333333334</v>
      </c>
      <c r="W67" s="63">
        <v>89.853340000000003</v>
      </c>
      <c r="X67" s="64">
        <v>90.532834831858096</v>
      </c>
      <c r="Y67" s="7">
        <v>3.5</v>
      </c>
      <c r="Z67" s="11">
        <f>'NSA data'!AC67</f>
        <v>125.70281640859204</v>
      </c>
      <c r="AA67" s="11">
        <f>'NSA data'!AE67</f>
        <v>152.91759999999999</v>
      </c>
      <c r="AB67" s="11">
        <f>'NSA data'!AF67</f>
        <v>131.3597</v>
      </c>
      <c r="AC67" s="64">
        <v>94.623000000000005</v>
      </c>
      <c r="AD67" s="64">
        <v>85.730999999999995</v>
      </c>
      <c r="AE67" s="75">
        <v>5.25</v>
      </c>
      <c r="AF67" s="30">
        <f>'NSA data'!AJ67</f>
        <v>130.44386725033101</v>
      </c>
      <c r="AG67" s="30">
        <f>'NSA data'!AK67</f>
        <v>68.59</v>
      </c>
      <c r="AH67" s="33">
        <v>1384411.48297</v>
      </c>
      <c r="AI67" s="33">
        <v>696703.99529200001</v>
      </c>
      <c r="AJ67" s="33">
        <v>164798.04493500001</v>
      </c>
      <c r="AK67" s="33">
        <v>531905.95035599999</v>
      </c>
      <c r="AL67" s="33">
        <v>35437.871028599999</v>
      </c>
      <c r="AM67" s="33">
        <v>652269.616653</v>
      </c>
      <c r="AN67" s="33">
        <v>109395.19044999999</v>
      </c>
      <c r="AO67" s="33">
        <v>47647.480753299998</v>
      </c>
      <c r="AP67" s="33">
        <v>1004978.77614</v>
      </c>
      <c r="AQ67" s="33">
        <v>222390.035626</v>
      </c>
      <c r="AR67" s="7">
        <f>'NSA data'!AV67</f>
        <v>2.956666666666667</v>
      </c>
      <c r="AS67" s="1">
        <v>39234</v>
      </c>
    </row>
    <row r="68" spans="1:45">
      <c r="A68" s="58">
        <v>206825.21</v>
      </c>
      <c r="B68" s="56">
        <v>98455.339000000007</v>
      </c>
      <c r="C68" s="59">
        <v>24296.494999999999</v>
      </c>
      <c r="D68" s="60">
        <v>46982.245999999999</v>
      </c>
      <c r="E68" s="61">
        <v>192165.84</v>
      </c>
      <c r="F68" s="62">
        <v>151353.82999999999</v>
      </c>
      <c r="G68" s="56">
        <f>'NSA data'!I68</f>
        <v>7079.3501849507902</v>
      </c>
      <c r="H68" s="21">
        <v>5476.55393</v>
      </c>
      <c r="I68" s="78">
        <f>AVERAGE('NSA data'!J65:J68)</f>
        <v>27264.526194415172</v>
      </c>
      <c r="J68" s="78">
        <f>AVERAGE('NSA data'!K65:K68)</f>
        <v>12358.203100443612</v>
      </c>
      <c r="K68" s="78">
        <f>AVERAGE('NSA data'!L65:L68)</f>
        <v>5333.1938950633066</v>
      </c>
      <c r="L68" s="78">
        <f>AVERAGE('NSA data'!M65:M68)</f>
        <v>3763.1224289263946</v>
      </c>
      <c r="M68" s="78">
        <f>AVERAGE('NSA data'!N65:N68)</f>
        <v>38112.084368959797</v>
      </c>
      <c r="N68" s="78">
        <f>AVERAGE('NSA data'!O65:O68)</f>
        <v>26983.983015207978</v>
      </c>
      <c r="O68" s="78">
        <f>AVERAGE('NSA data'!P65:P68)</f>
        <v>4119.0884769592922</v>
      </c>
      <c r="P68" s="78">
        <f>AVERAGE('NSA data'!Q65:Q68)</f>
        <v>22864.894538248685</v>
      </c>
      <c r="Q68" s="78">
        <f>AVERAGE('NSA data'!R65:R68)</f>
        <v>11128.101353751821</v>
      </c>
      <c r="R68" s="79">
        <f t="shared" si="1"/>
        <v>6843.8388209622881</v>
      </c>
      <c r="S68" s="22">
        <v>92.876258000000007</v>
      </c>
      <c r="T68" s="9">
        <v>92.755585999999994</v>
      </c>
      <c r="U68" s="110">
        <f t="shared" si="2"/>
        <v>93.358946000000032</v>
      </c>
      <c r="V68" s="111">
        <f>'NSA data'!V68</f>
        <v>100.63333333333334</v>
      </c>
      <c r="W68" s="63">
        <v>90.233743000000004</v>
      </c>
      <c r="X68" s="64">
        <v>91.174584107686499</v>
      </c>
      <c r="Y68" s="7">
        <v>3.5</v>
      </c>
      <c r="Z68" s="11">
        <f>'NSA data'!AC68</f>
        <v>122.98166388870263</v>
      </c>
      <c r="AA68" s="11">
        <f>'NSA data'!AE68</f>
        <v>155.10158000000001</v>
      </c>
      <c r="AB68" s="11">
        <f>'NSA data'!AF68</f>
        <v>132.84453999999999</v>
      </c>
      <c r="AC68" s="64">
        <v>95.313999999999993</v>
      </c>
      <c r="AD68" s="64">
        <v>86.152000000000001</v>
      </c>
      <c r="AE68" s="75">
        <v>5.07</v>
      </c>
      <c r="AF68" s="30">
        <f>'NSA data'!AJ68</f>
        <v>132.747695725646</v>
      </c>
      <c r="AG68" s="30">
        <f>'NSA data'!AK68</f>
        <v>74.75</v>
      </c>
      <c r="AH68" s="33">
        <v>1353416.26724</v>
      </c>
      <c r="AI68" s="33">
        <v>717048.15460300003</v>
      </c>
      <c r="AJ68" s="33">
        <v>165560.87800999999</v>
      </c>
      <c r="AK68" s="33">
        <v>551487.27659300005</v>
      </c>
      <c r="AL68" s="33">
        <v>47229.206935000002</v>
      </c>
      <c r="AM68" s="33">
        <v>589138.90570400003</v>
      </c>
      <c r="AN68" s="33">
        <v>108415.80597299999</v>
      </c>
      <c r="AO68" s="33">
        <v>63220.999133400001</v>
      </c>
      <c r="AP68" s="33">
        <v>975942.18743399996</v>
      </c>
      <c r="AQ68" s="33">
        <v>205837.274702</v>
      </c>
      <c r="AR68" s="7">
        <f>'NSA data'!AV68</f>
        <v>2.830000000000001</v>
      </c>
      <c r="AS68" s="1">
        <v>39326</v>
      </c>
    </row>
    <row r="69" spans="1:45">
      <c r="A69" s="58">
        <v>210314.77</v>
      </c>
      <c r="B69" s="56">
        <v>100168.97</v>
      </c>
      <c r="C69" s="59">
        <v>24238.517</v>
      </c>
      <c r="D69" s="60">
        <v>47576.46</v>
      </c>
      <c r="E69" s="61">
        <v>193573</v>
      </c>
      <c r="F69" s="62">
        <v>157956.45000000001</v>
      </c>
      <c r="G69" s="56">
        <f>'NSA data'!I69</f>
        <v>7256.2099599138201</v>
      </c>
      <c r="H69" s="21">
        <v>5580.45298</v>
      </c>
      <c r="I69" s="78">
        <f>AVERAGE('NSA data'!J66:J69)</f>
        <v>26691.730404617192</v>
      </c>
      <c r="J69" s="78">
        <f>AVERAGE('NSA data'!K66:K69)</f>
        <v>10864.292651806751</v>
      </c>
      <c r="K69" s="78">
        <f>AVERAGE('NSA data'!L66:L69)</f>
        <v>5452.4313421367287</v>
      </c>
      <c r="L69" s="78">
        <f>AVERAGE('NSA data'!M66:M69)</f>
        <v>3796.6407703605591</v>
      </c>
      <c r="M69" s="78">
        <f>AVERAGE('NSA data'!N66:N69)</f>
        <v>40887.567634711282</v>
      </c>
      <c r="N69" s="78">
        <f>AVERAGE('NSA data'!O66:O69)</f>
        <v>27959.4505391081</v>
      </c>
      <c r="O69" s="78">
        <f>AVERAGE('NSA data'!P66:P69)</f>
        <v>6348.8486107455601</v>
      </c>
      <c r="P69" s="78">
        <f>AVERAGE('NSA data'!Q66:Q69)</f>
        <v>21610.601928362543</v>
      </c>
      <c r="Q69" s="78">
        <f>AVERAGE('NSA data'!R66:R69)</f>
        <v>12928.117095603178</v>
      </c>
      <c r="R69" s="79">
        <f t="shared" si="1"/>
        <v>2120.8867638493903</v>
      </c>
      <c r="S69" s="22">
        <v>93.618938999999997</v>
      </c>
      <c r="T69" s="9">
        <v>93.465598999999997</v>
      </c>
      <c r="U69" s="110">
        <f t="shared" si="2"/>
        <v>94.232298999999955</v>
      </c>
      <c r="V69" s="111">
        <f>'NSA data'!V69</f>
        <v>100.63333333333334</v>
      </c>
      <c r="W69" s="63">
        <v>91.469232000000005</v>
      </c>
      <c r="X69" s="64">
        <v>91.150928052576603</v>
      </c>
      <c r="Y69" s="7">
        <v>3.5</v>
      </c>
      <c r="Z69" s="11">
        <f>'NSA data'!AC69</f>
        <v>123.85805822788001</v>
      </c>
      <c r="AA69" s="11">
        <f>'NSA data'!AE69</f>
        <v>158.31281000000001</v>
      </c>
      <c r="AB69" s="11">
        <f>'NSA data'!AF69</f>
        <v>134.37273999999999</v>
      </c>
      <c r="AC69" s="64">
        <v>96.768000000000001</v>
      </c>
      <c r="AD69" s="64">
        <v>86.747</v>
      </c>
      <c r="AE69" s="75">
        <v>4.5</v>
      </c>
      <c r="AF69" s="30">
        <f>'NSA data'!AJ69</f>
        <v>149.79285234971201</v>
      </c>
      <c r="AG69" s="30">
        <f>'NSA data'!AK69</f>
        <v>88.29</v>
      </c>
      <c r="AH69" s="33">
        <v>1322193.4771</v>
      </c>
      <c r="AI69" s="33">
        <v>683111.08263600001</v>
      </c>
      <c r="AJ69" s="33">
        <v>161358.52697499999</v>
      </c>
      <c r="AK69" s="33">
        <v>521752.55566200003</v>
      </c>
      <c r="AL69" s="33">
        <v>36383.023815499997</v>
      </c>
      <c r="AM69" s="33">
        <v>602699.370643</v>
      </c>
      <c r="AN69" s="33">
        <v>105158.76972500001</v>
      </c>
      <c r="AO69" s="33">
        <v>55912.9890323</v>
      </c>
      <c r="AP69" s="33">
        <v>968014.600324</v>
      </c>
      <c r="AQ69" s="33">
        <v>193107.11801400001</v>
      </c>
      <c r="AR69" s="7">
        <f>'NSA data'!AV69</f>
        <v>2.7866666666666662</v>
      </c>
      <c r="AS69" s="1">
        <v>39417</v>
      </c>
    </row>
    <row r="70" spans="1:45">
      <c r="A70" s="58">
        <v>214372.57</v>
      </c>
      <c r="B70" s="56">
        <v>103131.24</v>
      </c>
      <c r="C70" s="59">
        <v>25065.788</v>
      </c>
      <c r="D70" s="60">
        <v>48090.741999999998</v>
      </c>
      <c r="E70" s="61">
        <v>190865.75</v>
      </c>
      <c r="F70" s="62">
        <v>151948.45000000001</v>
      </c>
      <c r="G70" s="56">
        <f>'NSA data'!I70</f>
        <v>7542.9886424544402</v>
      </c>
      <c r="H70" s="21">
        <v>5229.7827600000001</v>
      </c>
      <c r="I70" s="78">
        <f>AVERAGE('NSA data'!J67:J70)</f>
        <v>26776.2625595594</v>
      </c>
      <c r="J70" s="78">
        <f>AVERAGE('NSA data'!K67:K70)</f>
        <v>10690.432120652536</v>
      </c>
      <c r="K70" s="78">
        <f>AVERAGE('NSA data'!L67:L70)</f>
        <v>7033.0784043910317</v>
      </c>
      <c r="L70" s="78">
        <f>AVERAGE('NSA data'!M67:M70)</f>
        <v>3771.06242534385</v>
      </c>
      <c r="M70" s="78">
        <f>AVERAGE('NSA data'!N67:N70)</f>
        <v>41064.183697617969</v>
      </c>
      <c r="N70" s="78">
        <f>AVERAGE('NSA data'!O67:O70)</f>
        <v>28045.322557167456</v>
      </c>
      <c r="O70" s="78">
        <f>AVERAGE('NSA data'!P67:P70)</f>
        <v>7188.3923612556027</v>
      </c>
      <c r="P70" s="78">
        <f>AVERAGE('NSA data'!Q67:Q70)</f>
        <v>20856.930195911853</v>
      </c>
      <c r="Q70" s="78">
        <f>AVERAGE('NSA data'!R67:R70)</f>
        <v>13018.861140450517</v>
      </c>
      <c r="R70" s="79">
        <f t="shared" ref="R70:R133" si="3">I70+J70+K70-O70-P70-Q70</f>
        <v>3435.5893869849933</v>
      </c>
      <c r="S70" s="22">
        <v>94.453025999999994</v>
      </c>
      <c r="T70" s="9">
        <v>94.452537000000007</v>
      </c>
      <c r="U70" s="110">
        <f t="shared" si="2"/>
        <v>94.454981999999958</v>
      </c>
      <c r="V70" s="111">
        <f>'NSA data'!V70</f>
        <v>100.85185185185185</v>
      </c>
      <c r="W70" s="63">
        <v>92.153031999999996</v>
      </c>
      <c r="X70" s="64">
        <v>92.903327117107807</v>
      </c>
      <c r="Y70" s="7">
        <v>3.5</v>
      </c>
      <c r="Z70" s="11">
        <f>'NSA data'!AC70</f>
        <v>125.94555819747258</v>
      </c>
      <c r="AA70" s="11">
        <f>'NSA data'!AE70</f>
        <v>156.96566000000001</v>
      </c>
      <c r="AB70" s="11">
        <f>'NSA data'!AF70</f>
        <v>135.41829000000001</v>
      </c>
      <c r="AC70" s="64">
        <v>98.656000000000006</v>
      </c>
      <c r="AD70" s="64">
        <v>87.206999999999994</v>
      </c>
      <c r="AE70" s="75">
        <v>3.18</v>
      </c>
      <c r="AF70" s="30">
        <f>'NSA data'!AJ70</f>
        <v>167.76010916522301</v>
      </c>
      <c r="AG70" s="30">
        <f>'NSA data'!AK70</f>
        <v>96.86</v>
      </c>
      <c r="AH70" s="33">
        <v>1351017.0300499999</v>
      </c>
      <c r="AI70" s="33">
        <v>692773.02599899902</v>
      </c>
      <c r="AJ70" s="33">
        <v>161021.50632399999</v>
      </c>
      <c r="AK70" s="33">
        <v>531751.51967499999</v>
      </c>
      <c r="AL70" s="33">
        <v>32662.922112100001</v>
      </c>
      <c r="AM70" s="33">
        <v>625581.08194099902</v>
      </c>
      <c r="AN70" s="33">
        <v>108633.907787</v>
      </c>
      <c r="AO70" s="33">
        <v>59302.371255500002</v>
      </c>
      <c r="AP70" s="33">
        <v>1002778.01294</v>
      </c>
      <c r="AQ70" s="33">
        <v>180302.73807299999</v>
      </c>
      <c r="AR70" s="7">
        <f>'NSA data'!AV70</f>
        <v>2.75</v>
      </c>
      <c r="AS70" s="1">
        <v>39508</v>
      </c>
    </row>
    <row r="71" spans="1:45">
      <c r="A71" s="58">
        <v>215981.78</v>
      </c>
      <c r="B71" s="56">
        <v>104140.18</v>
      </c>
      <c r="C71" s="59">
        <v>25210.359</v>
      </c>
      <c r="D71" s="60">
        <v>48137.533000000003</v>
      </c>
      <c r="E71" s="61">
        <v>201007.13</v>
      </c>
      <c r="F71" s="62">
        <v>158871.41</v>
      </c>
      <c r="G71" s="56">
        <f>'NSA data'!I71</f>
        <v>7599.4821126046299</v>
      </c>
      <c r="H71" s="21">
        <v>5369.9163399999998</v>
      </c>
      <c r="I71" s="78">
        <f>AVERAGE('NSA data'!J68:J71)</f>
        <v>26502.123080631485</v>
      </c>
      <c r="J71" s="78">
        <f>AVERAGE('NSA data'!K68:K71)</f>
        <v>11289.403067369738</v>
      </c>
      <c r="K71" s="78">
        <f>AVERAGE('NSA data'!L68:L71)</f>
        <v>8711.4519446126742</v>
      </c>
      <c r="L71" s="78">
        <f>AVERAGE('NSA data'!M68:M71)</f>
        <v>3546.9204871222337</v>
      </c>
      <c r="M71" s="78">
        <f>AVERAGE('NSA data'!N68:N71)</f>
        <v>41258.95748714637</v>
      </c>
      <c r="N71" s="78">
        <f>AVERAGE('NSA data'!O68:O71)</f>
        <v>28540.459771893842</v>
      </c>
      <c r="O71" s="78">
        <f>AVERAGE('NSA data'!P68:P71)</f>
        <v>10694.606681454012</v>
      </c>
      <c r="P71" s="78">
        <f>AVERAGE('NSA data'!Q68:Q71)</f>
        <v>17845.853090439832</v>
      </c>
      <c r="Q71" s="78">
        <f>AVERAGE('NSA data'!R68:R71)</f>
        <v>12718.497715252524</v>
      </c>
      <c r="R71" s="79">
        <f t="shared" si="3"/>
        <v>5244.0206054675327</v>
      </c>
      <c r="S71" s="22">
        <v>96.775148000000002</v>
      </c>
      <c r="T71" s="9">
        <v>95.668369999999996</v>
      </c>
      <c r="U71" s="110">
        <f t="shared" si="2"/>
        <v>101.20226000000002</v>
      </c>
      <c r="V71" s="111">
        <f>'NSA data'!V71</f>
        <v>109.15555555555555</v>
      </c>
      <c r="W71" s="63">
        <v>97.550871000000001</v>
      </c>
      <c r="X71" s="64">
        <v>91.564587335972803</v>
      </c>
      <c r="Y71" s="7">
        <v>3.5</v>
      </c>
      <c r="Z71" s="11">
        <f>'NSA data'!AC71</f>
        <v>125.12972823584046</v>
      </c>
      <c r="AA71" s="11">
        <f>'NSA data'!AE71</f>
        <v>158.74766</v>
      </c>
      <c r="AB71" s="11">
        <f>'NSA data'!AF71</f>
        <v>136.54324</v>
      </c>
      <c r="AC71" s="64">
        <v>100.702</v>
      </c>
      <c r="AD71" s="64">
        <v>87.572999999999993</v>
      </c>
      <c r="AE71" s="75">
        <v>2.08</v>
      </c>
      <c r="AF71" s="30">
        <f>'NSA data'!AJ71</f>
        <v>195.38185941294901</v>
      </c>
      <c r="AG71" s="30">
        <f>'NSA data'!AK71</f>
        <v>121.2</v>
      </c>
      <c r="AH71" s="33">
        <v>1317981.8134699999</v>
      </c>
      <c r="AI71" s="33">
        <v>686093.36574599997</v>
      </c>
      <c r="AJ71" s="33">
        <v>159214.62112299999</v>
      </c>
      <c r="AK71" s="33">
        <v>526878.74462300004</v>
      </c>
      <c r="AL71" s="33">
        <v>30890.646891699998</v>
      </c>
      <c r="AM71" s="33">
        <v>600997.80082999996</v>
      </c>
      <c r="AN71" s="33">
        <v>106929.875956</v>
      </c>
      <c r="AO71" s="33">
        <v>63572.246504199997</v>
      </c>
      <c r="AP71" s="33">
        <v>973232.83952100005</v>
      </c>
      <c r="AQ71" s="33">
        <v>174246.851486</v>
      </c>
      <c r="AR71" s="7">
        <f>'NSA data'!AV71</f>
        <v>2.6333333333333329</v>
      </c>
      <c r="AS71" s="1">
        <v>39600</v>
      </c>
    </row>
    <row r="72" spans="1:45">
      <c r="A72" s="58">
        <v>217654.62</v>
      </c>
      <c r="B72" s="56">
        <v>105902.53</v>
      </c>
      <c r="C72" s="59">
        <v>25384.345000000001</v>
      </c>
      <c r="D72" s="60">
        <v>48027.324999999997</v>
      </c>
      <c r="E72" s="61">
        <v>201648.38</v>
      </c>
      <c r="F72" s="62">
        <v>164208.51</v>
      </c>
      <c r="G72" s="56">
        <f>'NSA data'!I72</f>
        <v>7307.3371221509196</v>
      </c>
      <c r="H72" s="21">
        <v>5525.2993800000004</v>
      </c>
      <c r="I72" s="78">
        <f>AVERAGE('NSA data'!J69:J72)</f>
        <v>25631.657557297953</v>
      </c>
      <c r="J72" s="78">
        <f>AVERAGE('NSA data'!K69:K72)</f>
        <v>11273.692649803077</v>
      </c>
      <c r="K72" s="78">
        <f>AVERAGE('NSA data'!L69:L72)</f>
        <v>10322.368741330698</v>
      </c>
      <c r="L72" s="78">
        <f>AVERAGE('NSA data'!M69:M72)</f>
        <v>3596.3017238216144</v>
      </c>
      <c r="M72" s="78">
        <f>AVERAGE('NSA data'!N69:N72)</f>
        <v>43286.041056880684</v>
      </c>
      <c r="N72" s="78">
        <f>AVERAGE('NSA data'!O69:O72)</f>
        <v>29425.190845563022</v>
      </c>
      <c r="O72" s="78">
        <f>AVERAGE('NSA data'!P69:P72)</f>
        <v>7014.9096242980177</v>
      </c>
      <c r="P72" s="78">
        <f>AVERAGE('NSA data'!Q69:Q72)</f>
        <v>22410.281221265002</v>
      </c>
      <c r="Q72" s="78">
        <f>AVERAGE('NSA data'!R69:R72)</f>
        <v>13860.850211317662</v>
      </c>
      <c r="R72" s="79">
        <f t="shared" si="3"/>
        <v>3941.6778915510477</v>
      </c>
      <c r="S72" s="22">
        <v>100.6499</v>
      </c>
      <c r="T72" s="9">
        <v>96.927907000000005</v>
      </c>
      <c r="U72" s="110">
        <f t="shared" si="2"/>
        <v>115.53787199999995</v>
      </c>
      <c r="V72" s="111">
        <f>'NSA data'!V72</f>
        <v>127.26296296296297</v>
      </c>
      <c r="W72" s="63">
        <v>98.906813</v>
      </c>
      <c r="X72" s="64">
        <v>92.628669273996195</v>
      </c>
      <c r="Y72" s="7">
        <v>3.5</v>
      </c>
      <c r="Z72" s="11">
        <f>'NSA data'!AC72</f>
        <v>122.78646109794657</v>
      </c>
      <c r="AA72" s="11">
        <f>'NSA data'!AE72</f>
        <v>159.45195000000001</v>
      </c>
      <c r="AB72" s="11">
        <f>'NSA data'!AF72</f>
        <v>137.05838</v>
      </c>
      <c r="AC72" s="64">
        <v>102.05200000000001</v>
      </c>
      <c r="AD72" s="64">
        <v>88.02</v>
      </c>
      <c r="AE72" s="75">
        <v>1.94</v>
      </c>
      <c r="AF72" s="30">
        <f>'NSA data'!AJ72</f>
        <v>187.930644865613</v>
      </c>
      <c r="AG72" s="30">
        <f>'NSA data'!AK72</f>
        <v>114.69</v>
      </c>
      <c r="AH72" s="33">
        <v>1313373.7811799999</v>
      </c>
      <c r="AI72" s="33">
        <v>702748.57342900103</v>
      </c>
      <c r="AJ72" s="33">
        <v>160936.98101600001</v>
      </c>
      <c r="AK72" s="33">
        <v>541811.59241299902</v>
      </c>
      <c r="AL72" s="33">
        <v>42678.161507299999</v>
      </c>
      <c r="AM72" s="33">
        <v>567947.04624099901</v>
      </c>
      <c r="AN72" s="33">
        <v>110381.853969</v>
      </c>
      <c r="AO72" s="33">
        <v>68176.0452295</v>
      </c>
      <c r="AP72" s="33">
        <v>970191.07032599906</v>
      </c>
      <c r="AQ72" s="33">
        <v>164624.81165300001</v>
      </c>
      <c r="AR72" s="7">
        <f>'NSA data'!AV72</f>
        <v>2.4866666666666672</v>
      </c>
      <c r="AS72" s="1">
        <v>39692</v>
      </c>
    </row>
    <row r="73" spans="1:45">
      <c r="A73" s="58">
        <v>210750.97</v>
      </c>
      <c r="B73" s="56">
        <v>106478.71</v>
      </c>
      <c r="C73" s="59">
        <v>26312.469000000001</v>
      </c>
      <c r="D73" s="60">
        <v>44171.337</v>
      </c>
      <c r="E73" s="61">
        <v>170644.72</v>
      </c>
      <c r="F73" s="62">
        <v>143785.76999999999</v>
      </c>
      <c r="G73" s="56">
        <f>'NSA data'!I73</f>
        <v>6445.8470508411501</v>
      </c>
      <c r="H73" s="21">
        <v>5428.3158899999999</v>
      </c>
      <c r="I73" s="78">
        <f>AVERAGE('NSA data'!J70:J73)</f>
        <v>25473.673392685436</v>
      </c>
      <c r="J73" s="78">
        <f>AVERAGE('NSA data'!K70:K73)</f>
        <v>11160.792690220707</v>
      </c>
      <c r="K73" s="78">
        <f>AVERAGE('NSA data'!L70:L73)</f>
        <v>12070.226336931355</v>
      </c>
      <c r="L73" s="78">
        <f>AVERAGE('NSA data'!M70:M73)</f>
        <v>3413.773121288606</v>
      </c>
      <c r="M73" s="78">
        <f>AVERAGE('NSA data'!N70:N73)</f>
        <v>42523.401136687266</v>
      </c>
      <c r="N73" s="78">
        <f>AVERAGE('NSA data'!O70:O73)</f>
        <v>30049.249190900773</v>
      </c>
      <c r="O73" s="78">
        <f>AVERAGE('NSA data'!P70:P73)</f>
        <v>7222.0686107608472</v>
      </c>
      <c r="P73" s="78">
        <f>AVERAGE('NSA data'!Q70:Q73)</f>
        <v>22827.180580139924</v>
      </c>
      <c r="Q73" s="78">
        <f>AVERAGE('NSA data'!R70:R73)</f>
        <v>12474.151945786492</v>
      </c>
      <c r="R73" s="79">
        <f t="shared" si="3"/>
        <v>6181.2912831502399</v>
      </c>
      <c r="S73" s="22">
        <v>99.094981000000004</v>
      </c>
      <c r="T73" s="9">
        <v>97.515297000000004</v>
      </c>
      <c r="U73" s="110">
        <f t="shared" si="2"/>
        <v>105.41371699999999</v>
      </c>
      <c r="V73" s="111">
        <f>'NSA data'!V73</f>
        <v>108.9074074074074</v>
      </c>
      <c r="W73" s="63">
        <v>96.041083999999998</v>
      </c>
      <c r="X73" s="64">
        <v>90.8578668235252</v>
      </c>
      <c r="Y73" s="7">
        <v>3.3333333333333335</v>
      </c>
      <c r="Z73" s="11">
        <f>'NSA data'!AC73</f>
        <v>122.00793812195109</v>
      </c>
      <c r="AA73" s="11">
        <f>'NSA data'!AE73</f>
        <v>158.33930000000001</v>
      </c>
      <c r="AB73" s="11">
        <f>'NSA data'!AF73</f>
        <v>135.11216999999999</v>
      </c>
      <c r="AC73" s="64">
        <v>95.911000000000001</v>
      </c>
      <c r="AD73" s="64">
        <v>87.950999999999993</v>
      </c>
      <c r="AE73" s="75">
        <v>0.51</v>
      </c>
      <c r="AF73" s="30">
        <f>'NSA data'!AJ73</f>
        <v>119.744572964043</v>
      </c>
      <c r="AG73" s="30">
        <f>'NSA data'!AK73</f>
        <v>55.03</v>
      </c>
      <c r="AH73" s="33">
        <v>1424427.8352099999</v>
      </c>
      <c r="AI73" s="33">
        <v>761781.47957600001</v>
      </c>
      <c r="AJ73" s="33">
        <v>173825.54061200001</v>
      </c>
      <c r="AK73" s="33">
        <v>587955.93896399997</v>
      </c>
      <c r="AL73" s="33">
        <v>67702.378316400005</v>
      </c>
      <c r="AM73" s="33">
        <v>594943.97731999902</v>
      </c>
      <c r="AN73" s="33">
        <v>122087.03532900001</v>
      </c>
      <c r="AO73" s="33">
        <v>56325.8958145</v>
      </c>
      <c r="AP73" s="33">
        <v>1063580.0130799999</v>
      </c>
      <c r="AQ73" s="33">
        <v>182434.89098900001</v>
      </c>
      <c r="AR73" s="7">
        <f>'NSA data'!AV73</f>
        <v>2.6166666666666667</v>
      </c>
      <c r="AS73" s="1">
        <v>39783</v>
      </c>
    </row>
    <row r="74" spans="1:45">
      <c r="A74" s="58">
        <v>202184.9</v>
      </c>
      <c r="B74" s="56">
        <v>103061.24</v>
      </c>
      <c r="C74" s="59">
        <v>25702.925999999999</v>
      </c>
      <c r="D74" s="60">
        <v>44862.559000000001</v>
      </c>
      <c r="E74" s="61">
        <v>159377.04999999999</v>
      </c>
      <c r="F74" s="62">
        <v>116053.16</v>
      </c>
      <c r="G74" s="56">
        <f>'NSA data'!I74</f>
        <v>6204.0312481569799</v>
      </c>
      <c r="H74" s="21">
        <v>5132.6200699999999</v>
      </c>
      <c r="I74" s="78">
        <f>AVERAGE('NSA data'!J71:J74)</f>
        <v>27378.242889217676</v>
      </c>
      <c r="J74" s="78">
        <f>AVERAGE('NSA data'!K71:K74)</f>
        <v>12063.128470683292</v>
      </c>
      <c r="K74" s="78">
        <f>AVERAGE('NSA data'!L71:L74)</f>
        <v>11506.868538621649</v>
      </c>
      <c r="L74" s="78">
        <f>AVERAGE('NSA data'!M71:M74)</f>
        <v>3516.1654100916599</v>
      </c>
      <c r="M74" s="78">
        <f>AVERAGE('NSA data'!N71:N74)</f>
        <v>45074.437168498822</v>
      </c>
      <c r="N74" s="78">
        <f>AVERAGE('NSA data'!O71:O74)</f>
        <v>31203.58678696023</v>
      </c>
      <c r="O74" s="78">
        <f>AVERAGE('NSA data'!P71:P74)</f>
        <v>8122.2769321300011</v>
      </c>
      <c r="P74" s="78">
        <f>AVERAGE('NSA data'!Q71:Q74)</f>
        <v>23081.30985483023</v>
      </c>
      <c r="Q74" s="78">
        <f>AVERAGE('NSA data'!R71:R74)</f>
        <v>13870.850381538592</v>
      </c>
      <c r="R74" s="79">
        <f t="shared" si="3"/>
        <v>5873.8027300237954</v>
      </c>
      <c r="S74" s="22">
        <v>98.086382</v>
      </c>
      <c r="T74" s="9">
        <v>98.061368999999999</v>
      </c>
      <c r="U74" s="110">
        <f t="shared" si="2"/>
        <v>98.186433999999991</v>
      </c>
      <c r="V74" s="111">
        <f>'NSA data'!V74</f>
        <v>98.1</v>
      </c>
      <c r="W74" s="63">
        <v>88.620861000000005</v>
      </c>
      <c r="X74" s="64">
        <v>90.309748523605805</v>
      </c>
      <c r="Y74" s="7">
        <v>2.1666666666666665</v>
      </c>
      <c r="Z74" s="11">
        <f>'NSA data'!AC74</f>
        <v>121.1287323873688</v>
      </c>
      <c r="AA74" s="11">
        <f>'NSA data'!AE74</f>
        <v>138.1909</v>
      </c>
      <c r="AB74" s="11">
        <f>'NSA data'!AF74</f>
        <v>132.67641</v>
      </c>
      <c r="AC74" s="64">
        <v>92.674999999999997</v>
      </c>
      <c r="AD74" s="64">
        <v>87.95</v>
      </c>
      <c r="AE74" s="75">
        <v>0.18</v>
      </c>
      <c r="AF74" s="30">
        <f>'NSA data'!AJ74</f>
        <v>103.70681306037601</v>
      </c>
      <c r="AG74" s="30">
        <f>'NSA data'!AK74</f>
        <v>44.52</v>
      </c>
      <c r="AH74" s="33">
        <v>1486907.8449200001</v>
      </c>
      <c r="AI74" s="33">
        <v>804916.35483700002</v>
      </c>
      <c r="AJ74" s="33">
        <v>182952.749549</v>
      </c>
      <c r="AK74" s="33">
        <v>621963.60528699902</v>
      </c>
      <c r="AL74" s="33">
        <v>77551.425045399999</v>
      </c>
      <c r="AM74" s="33">
        <v>604440.06503499998</v>
      </c>
      <c r="AN74" s="33">
        <v>130853.46486399999</v>
      </c>
      <c r="AO74" s="33">
        <v>52031.5655654</v>
      </c>
      <c r="AP74" s="33">
        <v>1124847.1228</v>
      </c>
      <c r="AQ74" s="33">
        <v>179175.69169100001</v>
      </c>
      <c r="AR74" s="7">
        <f>'NSA data'!AV74</f>
        <v>3.3066666666666671</v>
      </c>
      <c r="AS74" s="1">
        <v>39873</v>
      </c>
    </row>
    <row r="75" spans="1:45">
      <c r="A75" s="58">
        <v>207846.63</v>
      </c>
      <c r="B75" s="56">
        <v>104211.95</v>
      </c>
      <c r="C75" s="59">
        <v>26129.677</v>
      </c>
      <c r="D75" s="60">
        <v>44832.79</v>
      </c>
      <c r="E75" s="61">
        <v>163778.57999999999</v>
      </c>
      <c r="F75" s="62">
        <v>127631.12</v>
      </c>
      <c r="G75" s="56">
        <f>'NSA data'!I75</f>
        <v>6407.8705535542904</v>
      </c>
      <c r="H75" s="21">
        <v>5463.3803200000002</v>
      </c>
      <c r="I75" s="78">
        <f>AVERAGE('NSA data'!J72:J75)</f>
        <v>30433.140233740185</v>
      </c>
      <c r="J75" s="78">
        <f>AVERAGE('NSA data'!K72:K75)</f>
        <v>13218.029140528857</v>
      </c>
      <c r="K75" s="78">
        <f>AVERAGE('NSA data'!L72:L75)</f>
        <v>11010.088655208328</v>
      </c>
      <c r="L75" s="78">
        <f>AVERAGE('NSA data'!M72:M75)</f>
        <v>3745.0839937470319</v>
      </c>
      <c r="M75" s="78">
        <f>AVERAGE('NSA data'!N72:N75)</f>
        <v>46035.60229947944</v>
      </c>
      <c r="N75" s="78">
        <f>AVERAGE('NSA data'!O72:O75)</f>
        <v>31948.555337086</v>
      </c>
      <c r="O75" s="78">
        <f>AVERAGE('NSA data'!P72:P75)</f>
        <v>6621.3401569292009</v>
      </c>
      <c r="P75" s="78">
        <f>AVERAGE('NSA data'!Q72:Q75)</f>
        <v>25327.2151801568</v>
      </c>
      <c r="Q75" s="78">
        <f>AVERAGE('NSA data'!R72:R75)</f>
        <v>14087.046962393444</v>
      </c>
      <c r="R75" s="79">
        <f t="shared" si="3"/>
        <v>8625.6557299979177</v>
      </c>
      <c r="S75" s="22">
        <v>98.018203999999997</v>
      </c>
      <c r="T75" s="9">
        <v>98.398015999999998</v>
      </c>
      <c r="U75" s="110">
        <f t="shared" si="2"/>
        <v>96.498955999999936</v>
      </c>
      <c r="V75" s="111">
        <f>'NSA data'!V75</f>
        <v>97.9</v>
      </c>
      <c r="W75" s="63">
        <v>91.230525</v>
      </c>
      <c r="X75" s="64">
        <v>89.409902853443995</v>
      </c>
      <c r="Y75" s="7">
        <v>2</v>
      </c>
      <c r="Z75" s="11">
        <f>'NSA data'!AC75</f>
        <v>121.25557434548172</v>
      </c>
      <c r="AA75" s="11">
        <f>'NSA data'!AE75</f>
        <v>140.70291</v>
      </c>
      <c r="AB75" s="11">
        <f>'NSA data'!AF75</f>
        <v>134.54471000000001</v>
      </c>
      <c r="AC75" s="64">
        <v>92.637</v>
      </c>
      <c r="AD75" s="64">
        <v>88.293999999999997</v>
      </c>
      <c r="AE75" s="75">
        <v>0.18</v>
      </c>
      <c r="AF75" s="30">
        <f>'NSA data'!AJ75</f>
        <v>113.603472798845</v>
      </c>
      <c r="AG75" s="30">
        <f>'NSA data'!AK75</f>
        <v>58.88</v>
      </c>
      <c r="AH75" s="33">
        <v>1519429.71633</v>
      </c>
      <c r="AI75" s="33">
        <v>826438.30327599996</v>
      </c>
      <c r="AJ75" s="33">
        <v>189221.45637999999</v>
      </c>
      <c r="AK75" s="33">
        <v>637216.84689599997</v>
      </c>
      <c r="AL75" s="33">
        <v>92471.473825499794</v>
      </c>
      <c r="AM75" s="33">
        <v>600519.939227</v>
      </c>
      <c r="AN75" s="33">
        <v>142330.96470499999</v>
      </c>
      <c r="AO75" s="33">
        <v>54600.2175403</v>
      </c>
      <c r="AP75" s="33">
        <v>1153917.1111699999</v>
      </c>
      <c r="AQ75" s="33">
        <v>168581.42290899999</v>
      </c>
      <c r="AR75" s="7">
        <f>'NSA data'!AV75</f>
        <v>3.0566666666666675</v>
      </c>
      <c r="AS75" s="1">
        <v>39965</v>
      </c>
    </row>
    <row r="76" spans="1:45">
      <c r="A76" s="58">
        <v>215374.71</v>
      </c>
      <c r="B76" s="56">
        <v>106402.47</v>
      </c>
      <c r="C76" s="59">
        <v>28132.51</v>
      </c>
      <c r="D76" s="60">
        <v>45537.196000000004</v>
      </c>
      <c r="E76" s="61">
        <v>173718.79</v>
      </c>
      <c r="F76" s="62">
        <v>141765.07</v>
      </c>
      <c r="G76" s="56">
        <f>'NSA data'!I76</f>
        <v>6738.6933121922002</v>
      </c>
      <c r="H76" s="21">
        <v>5741.8005800000001</v>
      </c>
      <c r="I76" s="78">
        <f>AVERAGE('NSA data'!J73:J76)</f>
        <v>31438.233642650801</v>
      </c>
      <c r="J76" s="78">
        <f>AVERAGE('NSA data'!K73:K76)</f>
        <v>13379.305212042425</v>
      </c>
      <c r="K76" s="78">
        <f>AVERAGE('NSA data'!L73:L76)</f>
        <v>9894.4183630583502</v>
      </c>
      <c r="L76" s="78">
        <f>AVERAGE('NSA data'!M73:M76)</f>
        <v>3830.647027217643</v>
      </c>
      <c r="M76" s="78">
        <f>AVERAGE('NSA data'!N73:N76)</f>
        <v>45952.58988265667</v>
      </c>
      <c r="N76" s="78">
        <f>AVERAGE('NSA data'!O73:O76)</f>
        <v>31966.542089322757</v>
      </c>
      <c r="O76" s="78">
        <f>AVERAGE('NSA data'!P73:P76)</f>
        <v>9466.8134116502642</v>
      </c>
      <c r="P76" s="78">
        <f>AVERAGE('NSA data'!Q73:Q76)</f>
        <v>22499.728677672494</v>
      </c>
      <c r="Q76" s="78">
        <f>AVERAGE('NSA data'!R73:R76)</f>
        <v>13986.047793333908</v>
      </c>
      <c r="R76" s="79">
        <f t="shared" si="3"/>
        <v>8759.3673350949084</v>
      </c>
      <c r="S76" s="22">
        <v>98.346086999999997</v>
      </c>
      <c r="T76" s="9">
        <v>98.660961</v>
      </c>
      <c r="U76" s="110">
        <f t="shared" si="2"/>
        <v>97.086590999999984</v>
      </c>
      <c r="V76" s="111">
        <f>'NSA data'!V76</f>
        <v>98.118518518518513</v>
      </c>
      <c r="W76" s="63">
        <v>92.419629999999998</v>
      </c>
      <c r="X76" s="64">
        <v>89.348513262755603</v>
      </c>
      <c r="Y76" s="7">
        <v>2</v>
      </c>
      <c r="Z76" s="11">
        <f>'NSA data'!AC76</f>
        <v>119.31919779611061</v>
      </c>
      <c r="AA76" s="11">
        <f>'NSA data'!AE76</f>
        <v>143.27933999999999</v>
      </c>
      <c r="AB76" s="11">
        <f>'NSA data'!AF76</f>
        <v>136.53895</v>
      </c>
      <c r="AC76" s="64">
        <v>93.66</v>
      </c>
      <c r="AD76" s="64">
        <v>88.606999999999999</v>
      </c>
      <c r="AE76" s="75">
        <v>0.15</v>
      </c>
      <c r="AF76" s="30">
        <f>'NSA data'!AJ76</f>
        <v>121.684929057771</v>
      </c>
      <c r="AG76" s="30">
        <f>'NSA data'!AK76</f>
        <v>68.14</v>
      </c>
      <c r="AH76" s="33">
        <v>1526121.3323299999</v>
      </c>
      <c r="AI76" s="33">
        <v>841857.86803799903</v>
      </c>
      <c r="AJ76" s="33">
        <v>191820.39786900001</v>
      </c>
      <c r="AK76" s="33">
        <v>650037.47016799997</v>
      </c>
      <c r="AL76" s="33">
        <v>104215.713256</v>
      </c>
      <c r="AM76" s="33">
        <v>580047.75104100001</v>
      </c>
      <c r="AN76" s="33">
        <v>144951.90802199999</v>
      </c>
      <c r="AO76" s="33">
        <v>47150.624071400001</v>
      </c>
      <c r="AP76" s="33">
        <v>1165433.7128099999</v>
      </c>
      <c r="AQ76" s="33">
        <v>168585.087436</v>
      </c>
      <c r="AR76" s="7">
        <f>'NSA data'!AV76</f>
        <v>2.9233333333333329</v>
      </c>
      <c r="AS76" s="1">
        <v>40057</v>
      </c>
    </row>
    <row r="77" spans="1:45">
      <c r="A77" s="58">
        <v>219848.21</v>
      </c>
      <c r="B77" s="56">
        <v>108183.21</v>
      </c>
      <c r="C77" s="59">
        <v>27053.053</v>
      </c>
      <c r="D77" s="60">
        <v>48028.567999999999</v>
      </c>
      <c r="E77" s="61">
        <v>182871</v>
      </c>
      <c r="F77" s="62">
        <v>153274.63</v>
      </c>
      <c r="G77" s="56">
        <f>'NSA data'!I77</f>
        <v>6845.3518661534499</v>
      </c>
      <c r="H77" s="21">
        <v>5754.0810899999997</v>
      </c>
      <c r="I77" s="78">
        <f>AVERAGE('NSA data'!J74:J77)</f>
        <v>31833.037681497306</v>
      </c>
      <c r="J77" s="78">
        <f>AVERAGE('NSA data'!K74:K77)</f>
        <v>13845.802618175314</v>
      </c>
      <c r="K77" s="78">
        <f>AVERAGE('NSA data'!L74:L77)</f>
        <v>8624.9064426067998</v>
      </c>
      <c r="L77" s="78">
        <f>AVERAGE('NSA data'!M74:M77)</f>
        <v>4029.9489585024648</v>
      </c>
      <c r="M77" s="78">
        <f>AVERAGE('NSA data'!N74:N77)</f>
        <v>44978.715370722639</v>
      </c>
      <c r="N77" s="78">
        <f>AVERAGE('NSA data'!O74:O77)</f>
        <v>30268.340548934764</v>
      </c>
      <c r="O77" s="78">
        <f>AVERAGE('NSA data'!P74:P77)</f>
        <v>7890.606345898218</v>
      </c>
      <c r="P77" s="78">
        <f>AVERAGE('NSA data'!Q74:Q77)</f>
        <v>22377.734203036547</v>
      </c>
      <c r="Q77" s="78">
        <f>AVERAGE('NSA data'!R74:R77)</f>
        <v>14710.374821787873</v>
      </c>
      <c r="R77" s="79">
        <f t="shared" si="3"/>
        <v>9325.0313715567845</v>
      </c>
      <c r="S77" s="22">
        <v>98.849159999999998</v>
      </c>
      <c r="T77" s="9">
        <v>99.068879999999893</v>
      </c>
      <c r="U77" s="110">
        <f t="shared" si="2"/>
        <v>97.9702800000004</v>
      </c>
      <c r="V77" s="111">
        <f>'NSA data'!V77</f>
        <v>98.555555555555557</v>
      </c>
      <c r="W77" s="63">
        <v>94.661786000000006</v>
      </c>
      <c r="X77" s="64">
        <v>90.972422524893105</v>
      </c>
      <c r="Y77" s="7">
        <v>2</v>
      </c>
      <c r="Z77" s="11">
        <f>'NSA data'!AC77</f>
        <v>120.65249438838957</v>
      </c>
      <c r="AA77" s="11">
        <f>'NSA data'!AE77</f>
        <v>146.15058999999999</v>
      </c>
      <c r="AB77" s="11">
        <f>'NSA data'!AF77</f>
        <v>138.30292</v>
      </c>
      <c r="AC77" s="64">
        <v>94.825999999999993</v>
      </c>
      <c r="AD77" s="64">
        <v>89.159000000000006</v>
      </c>
      <c r="AE77" s="75">
        <v>0.12</v>
      </c>
      <c r="AF77" s="30">
        <f>'NSA data'!AJ77</f>
        <v>133.93014126287699</v>
      </c>
      <c r="AG77" s="30">
        <f>'NSA data'!AK77</f>
        <v>74.569999999999993</v>
      </c>
      <c r="AH77" s="33">
        <v>1527579.8061800001</v>
      </c>
      <c r="AI77" s="33">
        <v>830666.42821199901</v>
      </c>
      <c r="AJ77" s="33">
        <v>189169.083377</v>
      </c>
      <c r="AK77" s="33">
        <v>641497.344835</v>
      </c>
      <c r="AL77" s="33">
        <v>100453.586507</v>
      </c>
      <c r="AM77" s="33">
        <v>596459.791463</v>
      </c>
      <c r="AN77" s="33">
        <v>144874.101566</v>
      </c>
      <c r="AO77" s="33">
        <v>46002.782323400002</v>
      </c>
      <c r="AP77" s="33">
        <v>1166858.4041200001</v>
      </c>
      <c r="AQ77" s="33">
        <v>169844.518175</v>
      </c>
      <c r="AR77" s="7">
        <f>'NSA data'!AV77</f>
        <v>2.8833333333333337</v>
      </c>
      <c r="AS77" s="1">
        <v>40148</v>
      </c>
    </row>
    <row r="78" spans="1:45">
      <c r="A78" s="58">
        <v>223145.88</v>
      </c>
      <c r="B78" s="56">
        <v>109506.37</v>
      </c>
      <c r="C78" s="59">
        <v>27822.148000000001</v>
      </c>
      <c r="D78" s="60">
        <v>48121.319000000003</v>
      </c>
      <c r="E78" s="61">
        <v>192654.67</v>
      </c>
      <c r="F78" s="62">
        <v>148683.21</v>
      </c>
      <c r="G78" s="56">
        <f>'NSA data'!I78</f>
        <v>7026.9284428847996</v>
      </c>
      <c r="H78" s="21">
        <v>5985.7799800000003</v>
      </c>
      <c r="I78" s="78">
        <f>AVERAGE('NSA data'!J75:J78)</f>
        <v>31430.410951691367</v>
      </c>
      <c r="J78" s="78">
        <f>AVERAGE('NSA data'!K75:K78)</f>
        <v>13433.382884892848</v>
      </c>
      <c r="K78" s="78">
        <f>AVERAGE('NSA data'!L75:L78)</f>
        <v>8067.5123995450931</v>
      </c>
      <c r="L78" s="78">
        <f>AVERAGE('NSA data'!M75:M78)</f>
        <v>3904.0380590522163</v>
      </c>
      <c r="M78" s="78">
        <f>AVERAGE('NSA data'!N75:N78)</f>
        <v>42598.634140094655</v>
      </c>
      <c r="N78" s="78">
        <f>AVERAGE('NSA data'!O75:O78)</f>
        <v>29029.61637660722</v>
      </c>
      <c r="O78" s="78">
        <f>AVERAGE('NSA data'!P75:P78)</f>
        <v>6220.10528989677</v>
      </c>
      <c r="P78" s="78">
        <f>AVERAGE('NSA data'!Q75:Q78)</f>
        <v>22809.511086710449</v>
      </c>
      <c r="Q78" s="78">
        <f>AVERAGE('NSA data'!R75:R78)</f>
        <v>13569.017763487433</v>
      </c>
      <c r="R78" s="79">
        <f t="shared" si="3"/>
        <v>10332.672096034656</v>
      </c>
      <c r="S78" s="22">
        <v>99.276657999999998</v>
      </c>
      <c r="T78" s="9">
        <v>99.573550999999995</v>
      </c>
      <c r="U78" s="110">
        <f t="shared" si="2"/>
        <v>98.089085999999952</v>
      </c>
      <c r="V78" s="111">
        <f>'NSA data'!V78</f>
        <v>98.912962962962965</v>
      </c>
      <c r="W78" s="63">
        <v>94.525192000000004</v>
      </c>
      <c r="X78" s="64">
        <v>92.351782312010599</v>
      </c>
      <c r="Y78" s="7">
        <v>2.0833333333333335</v>
      </c>
      <c r="Z78" s="11">
        <f>'NSA data'!AC78</f>
        <v>123.04890182188009</v>
      </c>
      <c r="AA78" s="11">
        <f>'NSA data'!AE78</f>
        <v>155.14805999999999</v>
      </c>
      <c r="AB78" s="11">
        <f>'NSA data'!AF78</f>
        <v>139.96777</v>
      </c>
      <c r="AC78" s="64">
        <v>95.805999999999997</v>
      </c>
      <c r="AD78" s="64">
        <v>89.463999999999999</v>
      </c>
      <c r="AE78" s="75">
        <v>0.13</v>
      </c>
      <c r="AF78" s="30">
        <f>'NSA data'!AJ78</f>
        <v>142.67821213089599</v>
      </c>
      <c r="AG78" s="30">
        <f>'NSA data'!AK78</f>
        <v>76.42</v>
      </c>
      <c r="AH78" s="33">
        <v>1536439.5803700001</v>
      </c>
      <c r="AI78" s="33">
        <v>849185.46759499901</v>
      </c>
      <c r="AJ78" s="33">
        <v>192501.674596</v>
      </c>
      <c r="AK78" s="33">
        <v>656683.79299900006</v>
      </c>
      <c r="AL78" s="33">
        <v>94085.470923899906</v>
      </c>
      <c r="AM78" s="33">
        <v>593168.64184599998</v>
      </c>
      <c r="AN78" s="33">
        <v>146392.05942800001</v>
      </c>
      <c r="AO78" s="33">
        <v>41132.412059800001</v>
      </c>
      <c r="AP78" s="33">
        <v>1167599.3086600001</v>
      </c>
      <c r="AQ78" s="33">
        <v>181315.800219</v>
      </c>
      <c r="AR78" s="7">
        <f>'NSA data'!AV78</f>
        <v>2.8033333333333332</v>
      </c>
      <c r="AS78" s="1">
        <v>40238</v>
      </c>
    </row>
    <row r="79" spans="1:45">
      <c r="A79" s="58">
        <v>227199.51</v>
      </c>
      <c r="B79" s="56">
        <v>112308.79</v>
      </c>
      <c r="C79" s="59">
        <v>28434.011999999999</v>
      </c>
      <c r="D79" s="60">
        <v>50919.186999999998</v>
      </c>
      <c r="E79" s="61">
        <v>189093.99</v>
      </c>
      <c r="F79" s="62">
        <v>157153.34</v>
      </c>
      <c r="G79" s="56">
        <f>'NSA data'!I79</f>
        <v>7067.99831260068</v>
      </c>
      <c r="H79" s="21">
        <v>5971.7718299999997</v>
      </c>
      <c r="I79" s="78">
        <f>AVERAGE('NSA data'!J76:J79)</f>
        <v>29920.827107617199</v>
      </c>
      <c r="J79" s="78">
        <f>AVERAGE('NSA data'!K76:K79)</f>
        <v>13268.038418794044</v>
      </c>
      <c r="K79" s="78">
        <f>AVERAGE('NSA data'!L76:L79)</f>
        <v>8508.6886504925933</v>
      </c>
      <c r="L79" s="78">
        <f>AVERAGE('NSA data'!M76:M79)</f>
        <v>3852.4274649403574</v>
      </c>
      <c r="M79" s="78">
        <f>AVERAGE('NSA data'!N76:N79)</f>
        <v>42833.216543201765</v>
      </c>
      <c r="N79" s="78">
        <f>AVERAGE('NSA data'!O76:O79)</f>
        <v>27566.907146176636</v>
      </c>
      <c r="O79" s="78">
        <f>AVERAGE('NSA data'!P76:P79)</f>
        <v>8748.3675450333158</v>
      </c>
      <c r="P79" s="78">
        <f>AVERAGE('NSA data'!Q76:Q79)</f>
        <v>18818.539601143319</v>
      </c>
      <c r="Q79" s="78">
        <f>AVERAGE('NSA data'!R76:R79)</f>
        <v>15266.309397025127</v>
      </c>
      <c r="R79" s="79">
        <f t="shared" si="3"/>
        <v>8864.3376337020763</v>
      </c>
      <c r="S79" s="22">
        <v>99.634878999999998</v>
      </c>
      <c r="T79" s="9">
        <v>99.805752999999996</v>
      </c>
      <c r="U79" s="110">
        <f t="shared" si="2"/>
        <v>98.951382999999993</v>
      </c>
      <c r="V79" s="111">
        <f>'NSA data'!V79</f>
        <v>98.91</v>
      </c>
      <c r="W79" s="63">
        <v>93.821648999999994</v>
      </c>
      <c r="X79" s="64">
        <v>93.203844026528898</v>
      </c>
      <c r="Y79" s="7">
        <v>2.4166666666666665</v>
      </c>
      <c r="Z79" s="11">
        <f>'NSA data'!AC79</f>
        <v>130.00105759914553</v>
      </c>
      <c r="AA79" s="11">
        <f>'NSA data'!AE79</f>
        <v>157.93612999999999</v>
      </c>
      <c r="AB79" s="11">
        <f>'NSA data'!AF79</f>
        <v>141.92336</v>
      </c>
      <c r="AC79" s="64">
        <v>96.932000000000002</v>
      </c>
      <c r="AD79" s="64">
        <v>89.704999999999998</v>
      </c>
      <c r="AE79" s="75">
        <v>0.19</v>
      </c>
      <c r="AF79" s="30">
        <f>'NSA data'!AJ79</f>
        <v>143.680509772297</v>
      </c>
      <c r="AG79" s="30">
        <f>'NSA data'!AK79</f>
        <v>78.489999999999995</v>
      </c>
      <c r="AH79" s="33">
        <v>1590590.1064800001</v>
      </c>
      <c r="AI79" s="33">
        <v>892736.18593899999</v>
      </c>
      <c r="AJ79" s="33">
        <v>201192.20930700001</v>
      </c>
      <c r="AK79" s="33">
        <v>691543.97663199902</v>
      </c>
      <c r="AL79" s="33">
        <v>91583.142844899994</v>
      </c>
      <c r="AM79" s="33">
        <v>606270.77769500006</v>
      </c>
      <c r="AN79" s="33">
        <v>153123.421237</v>
      </c>
      <c r="AO79" s="33">
        <v>42117.565483600003</v>
      </c>
      <c r="AP79" s="33">
        <v>1200434.96524</v>
      </c>
      <c r="AQ79" s="33">
        <v>194914.15452000001</v>
      </c>
      <c r="AR79" s="7">
        <f>'NSA data'!AV79</f>
        <v>2.5799999999999996</v>
      </c>
      <c r="AS79" s="1">
        <v>40330</v>
      </c>
    </row>
    <row r="80" spans="1:45">
      <c r="A80" s="58">
        <v>227443.1</v>
      </c>
      <c r="B80" s="56">
        <v>113520.61</v>
      </c>
      <c r="C80" s="59">
        <v>26553.052</v>
      </c>
      <c r="D80" s="60">
        <v>51660.972999999998</v>
      </c>
      <c r="E80" s="61">
        <v>187628.12</v>
      </c>
      <c r="F80" s="62">
        <v>158422.84</v>
      </c>
      <c r="G80" s="56">
        <f>'NSA data'!I80</f>
        <v>7208.1010723077097</v>
      </c>
      <c r="H80" s="21">
        <v>5926.5388300000004</v>
      </c>
      <c r="I80" s="78">
        <f>AVERAGE('NSA data'!J77:J80)</f>
        <v>29666.633684042616</v>
      </c>
      <c r="J80" s="78">
        <f>AVERAGE('NSA data'!K77:K80)</f>
        <v>13368.196699672157</v>
      </c>
      <c r="K80" s="78">
        <f>AVERAGE('NSA data'!L77:L80)</f>
        <v>8275.0979351356782</v>
      </c>
      <c r="L80" s="78">
        <f>AVERAGE('NSA data'!M77:M80)</f>
        <v>4261.9234366998262</v>
      </c>
      <c r="M80" s="78">
        <f>AVERAGE('NSA data'!N77:N80)</f>
        <v>42946.475298525118</v>
      </c>
      <c r="N80" s="78">
        <f>AVERAGE('NSA data'!O77:O80)</f>
        <v>27787.386264361965</v>
      </c>
      <c r="O80" s="78">
        <f>AVERAGE('NSA data'!P77:P80)</f>
        <v>8045.3864535538378</v>
      </c>
      <c r="P80" s="78">
        <f>AVERAGE('NSA data'!Q77:Q80)</f>
        <v>19741.999810808127</v>
      </c>
      <c r="Q80" s="78">
        <f>AVERAGE('NSA data'!R77:R80)</f>
        <v>15159.089034163151</v>
      </c>
      <c r="R80" s="79">
        <f t="shared" si="3"/>
        <v>8363.4530203253325</v>
      </c>
      <c r="S80" s="22">
        <v>100.26202000000001</v>
      </c>
      <c r="T80" s="9">
        <v>100.07512</v>
      </c>
      <c r="U80" s="110">
        <f t="shared" si="2"/>
        <v>101.00962000000003</v>
      </c>
      <c r="V80" s="111">
        <f>'NSA data'!V80</f>
        <v>100.51518518518517</v>
      </c>
      <c r="W80" s="63">
        <v>93.589563999999996</v>
      </c>
      <c r="X80" s="64">
        <v>93.520795009956203</v>
      </c>
      <c r="Y80" s="7">
        <v>2.75</v>
      </c>
      <c r="Z80" s="11">
        <f>'NSA data'!AC80</f>
        <v>131.33755991720315</v>
      </c>
      <c r="AA80" s="11">
        <f>'NSA data'!AE80</f>
        <v>160.31053</v>
      </c>
      <c r="AB80" s="11">
        <f>'NSA data'!AF80</f>
        <v>143.58963</v>
      </c>
      <c r="AC80" s="64">
        <v>97.218000000000004</v>
      </c>
      <c r="AD80" s="64">
        <v>89.843000000000004</v>
      </c>
      <c r="AE80" s="75">
        <v>0.19</v>
      </c>
      <c r="AF80" s="30">
        <f>'NSA data'!AJ80</f>
        <v>141.29561843272799</v>
      </c>
      <c r="AG80" s="30">
        <f>'NSA data'!AK80</f>
        <v>76.819999999999993</v>
      </c>
      <c r="AH80" s="33">
        <v>1613749.2763400001</v>
      </c>
      <c r="AI80" s="33">
        <v>901152.06701899995</v>
      </c>
      <c r="AJ80" s="33">
        <v>203154.28492599999</v>
      </c>
      <c r="AK80" s="33">
        <v>697997.78209300002</v>
      </c>
      <c r="AL80" s="33">
        <v>99320.915382299994</v>
      </c>
      <c r="AM80" s="33">
        <v>613276.29394100094</v>
      </c>
      <c r="AN80" s="33">
        <v>155736.53554899999</v>
      </c>
      <c r="AO80" s="33">
        <v>41821.302940200003</v>
      </c>
      <c r="AP80" s="33">
        <v>1209488.3658199999</v>
      </c>
      <c r="AQ80" s="33">
        <v>206703.072036</v>
      </c>
      <c r="AR80" s="7">
        <f>'NSA data'!AV80</f>
        <v>2.4500000000000002</v>
      </c>
      <c r="AS80" s="1">
        <v>40422</v>
      </c>
    </row>
    <row r="81" spans="1:45">
      <c r="A81" s="58">
        <v>230548.79</v>
      </c>
      <c r="B81" s="56">
        <v>115582.64</v>
      </c>
      <c r="C81" s="59">
        <v>27889.162</v>
      </c>
      <c r="D81" s="60">
        <v>54332.582999999999</v>
      </c>
      <c r="E81" s="61">
        <v>187160.65</v>
      </c>
      <c r="F81" s="62">
        <v>159885.85999999999</v>
      </c>
      <c r="G81" s="56">
        <f>'NSA data'!I81</f>
        <v>7252.8186250109102</v>
      </c>
      <c r="H81" s="21">
        <v>5891.4784099999997</v>
      </c>
      <c r="I81" s="78">
        <f>AVERAGE('NSA data'!J78:J81)</f>
        <v>27609.675315821525</v>
      </c>
      <c r="J81" s="78">
        <f>AVERAGE('NSA data'!K78:K81)</f>
        <v>13916.618813231806</v>
      </c>
      <c r="K81" s="78">
        <f>AVERAGE('NSA data'!L78:L81)</f>
        <v>9388.4670829751321</v>
      </c>
      <c r="L81" s="78">
        <f>AVERAGE('NSA data'!M78:M81)</f>
        <v>4251.1640147236794</v>
      </c>
      <c r="M81" s="78">
        <f>AVERAGE('NSA data'!N78:N81)</f>
        <v>43447.062791667115</v>
      </c>
      <c r="N81" s="78">
        <f>AVERAGE('NSA data'!O78:O81)</f>
        <v>29793.240338927484</v>
      </c>
      <c r="O81" s="78">
        <f>AVERAGE('NSA data'!P78:P81)</f>
        <v>8217.5144170661915</v>
      </c>
      <c r="P81" s="78">
        <f>AVERAGE('NSA data'!Q78:Q81)</f>
        <v>21575.725921861296</v>
      </c>
      <c r="Q81" s="78">
        <f>AVERAGE('NSA data'!R78:R81)</f>
        <v>13653.822452739631</v>
      </c>
      <c r="R81" s="79">
        <f t="shared" si="3"/>
        <v>7467.6984203613538</v>
      </c>
      <c r="S81" s="22">
        <v>100.93461000000001</v>
      </c>
      <c r="T81" s="9">
        <v>100.40054000000001</v>
      </c>
      <c r="U81" s="110">
        <f t="shared" si="2"/>
        <v>103.07088999999998</v>
      </c>
      <c r="V81" s="111">
        <f>'NSA data'!V81</f>
        <v>101.72444444444447</v>
      </c>
      <c r="W81" s="63">
        <v>95.718564000000001</v>
      </c>
      <c r="X81" s="64">
        <v>94.376522654944196</v>
      </c>
      <c r="Y81" s="7">
        <v>2.75</v>
      </c>
      <c r="Z81" s="11">
        <f>'NSA data'!AC81</f>
        <v>129.04727070151938</v>
      </c>
      <c r="AA81" s="11">
        <f>'NSA data'!AE81</f>
        <v>162.79042000000001</v>
      </c>
      <c r="AB81" s="11">
        <f>'NSA data'!AF81</f>
        <v>145.08624</v>
      </c>
      <c r="AC81" s="64">
        <v>99.41</v>
      </c>
      <c r="AD81" s="64">
        <v>90.126999999999995</v>
      </c>
      <c r="AE81" s="75">
        <v>0.19</v>
      </c>
      <c r="AF81" s="30">
        <f>'NSA data'!AJ81</f>
        <v>158.47329005847899</v>
      </c>
      <c r="AG81" s="30">
        <f>'NSA data'!AK81</f>
        <v>86.54</v>
      </c>
      <c r="AH81" s="33">
        <v>1610579.06326</v>
      </c>
      <c r="AI81" s="33">
        <v>908845.28260100097</v>
      </c>
      <c r="AJ81" s="33">
        <v>201651.67004600001</v>
      </c>
      <c r="AK81" s="33">
        <v>707193.612555</v>
      </c>
      <c r="AL81" s="33">
        <v>90669.805736299997</v>
      </c>
      <c r="AM81" s="33">
        <v>611063.974927</v>
      </c>
      <c r="AN81" s="33">
        <v>153690.11109600001</v>
      </c>
      <c r="AO81" s="33">
        <v>40723.763350300003</v>
      </c>
      <c r="AP81" s="33">
        <v>1210892.9042100001</v>
      </c>
      <c r="AQ81" s="33">
        <v>205272.28460700001</v>
      </c>
      <c r="AR81" s="7">
        <f>'NSA data'!AV81</f>
        <v>2.166666666666667</v>
      </c>
      <c r="AS81" s="1">
        <v>40513</v>
      </c>
    </row>
    <row r="82" spans="1:45">
      <c r="A82" s="58">
        <v>234543.58</v>
      </c>
      <c r="B82" s="56">
        <v>117305.66</v>
      </c>
      <c r="C82" s="59">
        <v>30248.812000000002</v>
      </c>
      <c r="D82" s="60">
        <v>53166.911999999997</v>
      </c>
      <c r="E82" s="61">
        <v>195449.94</v>
      </c>
      <c r="F82" s="62">
        <v>163426.37</v>
      </c>
      <c r="G82" s="56">
        <f>'NSA data'!I82</f>
        <v>7464.2204327884201</v>
      </c>
      <c r="H82" s="21">
        <v>5952.3657999999996</v>
      </c>
      <c r="I82" s="78">
        <f>AVERAGE('NSA data'!J79:J82)</f>
        <v>27820.746132332115</v>
      </c>
      <c r="J82" s="78">
        <f>AVERAGE('NSA data'!K79:K82)</f>
        <v>13633.438800085243</v>
      </c>
      <c r="K82" s="78">
        <f>AVERAGE('NSA data'!L79:L82)</f>
        <v>10190.448794590069</v>
      </c>
      <c r="L82" s="78">
        <f>AVERAGE('NSA data'!M79:M82)</f>
        <v>4511.441553112556</v>
      </c>
      <c r="M82" s="78">
        <f>AVERAGE('NSA data'!N79:N82)</f>
        <v>45871.122664549286</v>
      </c>
      <c r="N82" s="78">
        <f>AVERAGE('NSA data'!O79:O82)</f>
        <v>32239.967259000055</v>
      </c>
      <c r="O82" s="78">
        <f>AVERAGE('NSA data'!P79:P82)</f>
        <v>8046.5852149141028</v>
      </c>
      <c r="P82" s="78">
        <f>AVERAGE('NSA data'!Q79:Q82)</f>
        <v>24193.382044085956</v>
      </c>
      <c r="Q82" s="78">
        <f>AVERAGE('NSA data'!R79:R82)</f>
        <v>13631.155405549232</v>
      </c>
      <c r="R82" s="79">
        <f t="shared" si="3"/>
        <v>5773.5110624581412</v>
      </c>
      <c r="S82" s="22">
        <v>101.98094</v>
      </c>
      <c r="T82" s="9">
        <v>101.13294999999999</v>
      </c>
      <c r="U82" s="110">
        <f t="shared" si="2"/>
        <v>105.37289999999999</v>
      </c>
      <c r="V82" s="111">
        <f>'NSA data'!V82</f>
        <v>103.73481481481481</v>
      </c>
      <c r="W82" s="63">
        <v>97.961817999999994</v>
      </c>
      <c r="X82" s="64">
        <v>94.913224768797306</v>
      </c>
      <c r="Y82" s="7">
        <v>2.75</v>
      </c>
      <c r="Z82" s="11">
        <f>'NSA data'!AC82</f>
        <v>131.0748314383888</v>
      </c>
      <c r="AA82" s="11">
        <f>'NSA data'!AE82</f>
        <v>167.71686</v>
      </c>
      <c r="AB82" s="11">
        <f>'NSA data'!AF82</f>
        <v>146.79056</v>
      </c>
      <c r="AC82" s="64">
        <v>101.97799999999999</v>
      </c>
      <c r="AD82" s="64">
        <v>90.522999999999996</v>
      </c>
      <c r="AE82" s="75">
        <v>0.15</v>
      </c>
      <c r="AF82" s="30">
        <f>'NSA data'!AJ82</f>
        <v>178.645666258532</v>
      </c>
      <c r="AG82" s="30">
        <f>'NSA data'!AK82</f>
        <v>105.45</v>
      </c>
      <c r="AH82" s="33">
        <v>1615384.1297299999</v>
      </c>
      <c r="AI82" s="33">
        <v>912383.36449599999</v>
      </c>
      <c r="AJ82" s="33">
        <v>200135.21632599999</v>
      </c>
      <c r="AK82" s="33">
        <v>712248.14816999901</v>
      </c>
      <c r="AL82" s="33">
        <v>96607.667337699793</v>
      </c>
      <c r="AM82" s="33">
        <v>606393.09789900004</v>
      </c>
      <c r="AN82" s="33">
        <v>151395.77301100001</v>
      </c>
      <c r="AO82" s="33">
        <v>49964.227967400002</v>
      </c>
      <c r="AP82" s="33">
        <v>1209724.2437</v>
      </c>
      <c r="AQ82" s="33">
        <v>204299.88505700001</v>
      </c>
      <c r="AR82" s="7">
        <f>'NSA data'!AV82</f>
        <v>2.2033333333333331</v>
      </c>
      <c r="AS82" s="1">
        <v>40603</v>
      </c>
    </row>
    <row r="83" spans="1:45">
      <c r="A83" s="58">
        <v>237670.1</v>
      </c>
      <c r="B83" s="56">
        <v>119039.58</v>
      </c>
      <c r="C83" s="59">
        <v>30105.053</v>
      </c>
      <c r="D83" s="60">
        <v>52307.758000000002</v>
      </c>
      <c r="E83" s="61">
        <v>199117.38</v>
      </c>
      <c r="F83" s="62">
        <v>163854.95000000001</v>
      </c>
      <c r="G83" s="56">
        <f>'NSA data'!I83</f>
        <v>7429.6029804114096</v>
      </c>
      <c r="H83" s="21">
        <v>6137.7295400000003</v>
      </c>
      <c r="I83" s="78">
        <f>AVERAGE('NSA data'!J80:J83)</f>
        <v>27683.399254428245</v>
      </c>
      <c r="J83" s="78">
        <f>AVERAGE('NSA data'!K80:K83)</f>
        <v>12431.109174689827</v>
      </c>
      <c r="K83" s="78">
        <f>AVERAGE('NSA data'!L80:L83)</f>
        <v>10512.00300343086</v>
      </c>
      <c r="L83" s="78">
        <f>AVERAGE('NSA data'!M80:M83)</f>
        <v>4528.778274062217</v>
      </c>
      <c r="M83" s="78">
        <f>AVERAGE('NSA data'!N80:N83)</f>
        <v>47048.55839765141</v>
      </c>
      <c r="N83" s="78">
        <f>AVERAGE('NSA data'!O80:O83)</f>
        <v>33543.830202701443</v>
      </c>
      <c r="O83" s="78">
        <f>AVERAGE('NSA data'!P80:P83)</f>
        <v>8991.102707364862</v>
      </c>
      <c r="P83" s="78">
        <f>AVERAGE('NSA data'!Q80:Q83)</f>
        <v>24552.727495336585</v>
      </c>
      <c r="Q83" s="78">
        <f>AVERAGE('NSA data'!R80:R83)</f>
        <v>13504.72819494997</v>
      </c>
      <c r="R83" s="79">
        <f t="shared" si="3"/>
        <v>3577.9530348975131</v>
      </c>
      <c r="S83" s="22">
        <v>102.94477000000001</v>
      </c>
      <c r="T83" s="9">
        <v>101.83404</v>
      </c>
      <c r="U83" s="110">
        <f t="shared" si="2"/>
        <v>107.38768999999998</v>
      </c>
      <c r="V83" s="111">
        <f>'NSA data'!V83</f>
        <v>105.02703703703705</v>
      </c>
      <c r="W83" s="63">
        <v>98.125150000000005</v>
      </c>
      <c r="X83" s="64">
        <v>95.613530536588001</v>
      </c>
      <c r="Y83" s="7">
        <v>2.9166666666666665</v>
      </c>
      <c r="Z83" s="11">
        <f>'NSA data'!AC83</f>
        <v>129.64535679686384</v>
      </c>
      <c r="AA83" s="11">
        <f>'NSA data'!AE83</f>
        <v>169.38937000000001</v>
      </c>
      <c r="AB83" s="11">
        <f>'NSA data'!AF83</f>
        <v>147.97714999999999</v>
      </c>
      <c r="AC83" s="64">
        <v>104.001</v>
      </c>
      <c r="AD83" s="64">
        <v>91.052000000000007</v>
      </c>
      <c r="AE83" s="75">
        <v>0.09</v>
      </c>
      <c r="AF83" s="30">
        <f>'NSA data'!AJ83</f>
        <v>188.700555722243</v>
      </c>
      <c r="AG83" s="30">
        <f>'NSA data'!AK83</f>
        <v>117.01</v>
      </c>
      <c r="AH83" s="33">
        <v>1685617.8435200001</v>
      </c>
      <c r="AI83" s="33">
        <v>947618.10052900005</v>
      </c>
      <c r="AJ83" s="33">
        <v>204554.104571</v>
      </c>
      <c r="AK83" s="33">
        <v>743063.99595799996</v>
      </c>
      <c r="AL83" s="33">
        <v>86337.690038300003</v>
      </c>
      <c r="AM83" s="33">
        <v>651662.05295699998</v>
      </c>
      <c r="AN83" s="33">
        <v>156935.739359</v>
      </c>
      <c r="AO83" s="33">
        <v>52676.904501999998</v>
      </c>
      <c r="AP83" s="33">
        <v>1245660.2170599999</v>
      </c>
      <c r="AQ83" s="33">
        <v>230344.98259900001</v>
      </c>
      <c r="AR83" s="7">
        <f>'NSA data'!AV83</f>
        <v>2.0299999999999998</v>
      </c>
      <c r="AS83" s="1">
        <v>40695</v>
      </c>
    </row>
    <row r="84" spans="1:45">
      <c r="A84" s="58">
        <v>241209.69</v>
      </c>
      <c r="B84" s="56">
        <v>121440.45</v>
      </c>
      <c r="C84" s="59">
        <v>32256.835999999999</v>
      </c>
      <c r="D84" s="60">
        <v>54671.364000000001</v>
      </c>
      <c r="E84" s="61">
        <v>195790.1</v>
      </c>
      <c r="F84" s="62">
        <v>164733.17000000001</v>
      </c>
      <c r="G84" s="56">
        <f>'NSA data'!I84</f>
        <v>7396.0542560480899</v>
      </c>
      <c r="H84" s="21">
        <v>6197.9634100000003</v>
      </c>
      <c r="I84" s="78">
        <f>AVERAGE('NSA data'!J81:J84)</f>
        <v>28838.029015092019</v>
      </c>
      <c r="J84" s="78">
        <f>AVERAGE('NSA data'!K81:K84)</f>
        <v>12241.772691922453</v>
      </c>
      <c r="K84" s="78">
        <f>AVERAGE('NSA data'!L81:L84)</f>
        <v>11564.802037573865</v>
      </c>
      <c r="L84" s="78">
        <f>AVERAGE('NSA data'!M81:M84)</f>
        <v>4466.6296779637405</v>
      </c>
      <c r="M84" s="78">
        <f>AVERAGE('NSA data'!N81:N84)</f>
        <v>47822.548885950913</v>
      </c>
      <c r="N84" s="78">
        <f>AVERAGE('NSA data'!O81:O84)</f>
        <v>34361.181889195388</v>
      </c>
      <c r="O84" s="78">
        <f>AVERAGE('NSA data'!P81:P84)</f>
        <v>7494.1413152976284</v>
      </c>
      <c r="P84" s="78">
        <f>AVERAGE('NSA data'!Q81:Q84)</f>
        <v>26867.040573897761</v>
      </c>
      <c r="Q84" s="78">
        <f>AVERAGE('NSA data'!R81:R84)</f>
        <v>13461.366996755527</v>
      </c>
      <c r="R84" s="79">
        <f t="shared" si="3"/>
        <v>4822.0548586374152</v>
      </c>
      <c r="S84" s="22">
        <v>103.65945000000001</v>
      </c>
      <c r="T84" s="9">
        <v>102.67818</v>
      </c>
      <c r="U84" s="110">
        <f t="shared" si="2"/>
        <v>107.58453000000003</v>
      </c>
      <c r="V84" s="111">
        <f>'NSA data'!V84</f>
        <v>105.42222222222225</v>
      </c>
      <c r="W84" s="63">
        <v>98.98227</v>
      </c>
      <c r="X84" s="64">
        <v>95.627257332285197</v>
      </c>
      <c r="Y84" s="7">
        <v>3</v>
      </c>
      <c r="Z84" s="11">
        <f>'NSA data'!AC84</f>
        <v>129.15810082810918</v>
      </c>
      <c r="AA84" s="11">
        <f>'NSA data'!AE84</f>
        <v>170.94997000000001</v>
      </c>
      <c r="AB84" s="11">
        <f>'NSA data'!AF84</f>
        <v>149.21535</v>
      </c>
      <c r="AC84" s="64">
        <v>104.56</v>
      </c>
      <c r="AD84" s="64">
        <v>91.468000000000004</v>
      </c>
      <c r="AE84" s="75">
        <v>0.08</v>
      </c>
      <c r="AF84" s="30">
        <f>'NSA data'!AJ84</f>
        <v>183.931042369393</v>
      </c>
      <c r="AG84" s="30">
        <f>'NSA data'!AK84</f>
        <v>113.24</v>
      </c>
      <c r="AH84" s="33">
        <v>1749173.8564200001</v>
      </c>
      <c r="AI84" s="33">
        <v>979717.73086200003</v>
      </c>
      <c r="AJ84" s="33">
        <v>210610.31083999999</v>
      </c>
      <c r="AK84" s="33">
        <v>769107.42002199905</v>
      </c>
      <c r="AL84" s="33">
        <v>85053.6214798</v>
      </c>
      <c r="AM84" s="33">
        <v>684402.50407799997</v>
      </c>
      <c r="AN84" s="33">
        <v>157665.01441100001</v>
      </c>
      <c r="AO84" s="33">
        <v>68753.639947399904</v>
      </c>
      <c r="AP84" s="33">
        <v>1292737.96273</v>
      </c>
      <c r="AQ84" s="33">
        <v>230017.239329</v>
      </c>
      <c r="AR84" s="7">
        <f>'NSA data'!AV84</f>
        <v>1.8866666666666667</v>
      </c>
      <c r="AS84" s="1">
        <v>40787</v>
      </c>
    </row>
    <row r="85" spans="1:45">
      <c r="A85" s="58">
        <v>242789.66</v>
      </c>
      <c r="B85" s="56">
        <v>124395.93</v>
      </c>
      <c r="C85" s="59">
        <v>33765.697</v>
      </c>
      <c r="D85" s="60">
        <v>58008.114000000001</v>
      </c>
      <c r="E85" s="61">
        <v>197574.69</v>
      </c>
      <c r="F85" s="62">
        <v>171748.23</v>
      </c>
      <c r="G85" s="56">
        <f>'NSA data'!I85</f>
        <v>7307.7196527709002</v>
      </c>
      <c r="H85" s="21">
        <v>6312.7125699999997</v>
      </c>
      <c r="I85" s="78">
        <f>AVERAGE('NSA data'!J82:J85)</f>
        <v>29716.574116339394</v>
      </c>
      <c r="J85" s="78">
        <f>AVERAGE('NSA data'!K82:K85)</f>
        <v>11700.244413806029</v>
      </c>
      <c r="K85" s="78">
        <f>AVERAGE('NSA data'!L82:L85)</f>
        <v>12854.762853232496</v>
      </c>
      <c r="L85" s="78">
        <f>AVERAGE('NSA data'!M82:M85)</f>
        <v>4576.6195705774526</v>
      </c>
      <c r="M85" s="78">
        <f>AVERAGE('NSA data'!N82:N85)</f>
        <v>47881.527310312333</v>
      </c>
      <c r="N85" s="78">
        <f>AVERAGE('NSA data'!O82:O85)</f>
        <v>34830.096911206754</v>
      </c>
      <c r="O85" s="78">
        <f>AVERAGE('NSA data'!P82:P85)</f>
        <v>8715.7027643038746</v>
      </c>
      <c r="P85" s="78">
        <f>AVERAGE('NSA data'!Q82:Q85)</f>
        <v>26114.394146902876</v>
      </c>
      <c r="Q85" s="78">
        <f>AVERAGE('NSA data'!R82:R85)</f>
        <v>13051.430399105584</v>
      </c>
      <c r="R85" s="79">
        <f t="shared" si="3"/>
        <v>6390.054073065583</v>
      </c>
      <c r="S85" s="22">
        <v>104.09267</v>
      </c>
      <c r="T85" s="9">
        <v>103.39467</v>
      </c>
      <c r="U85" s="110">
        <f t="shared" si="2"/>
        <v>106.88466999999996</v>
      </c>
      <c r="V85" s="111">
        <f>'NSA data'!V85</f>
        <v>105.44814814814816</v>
      </c>
      <c r="W85" s="63">
        <v>99.457453000000001</v>
      </c>
      <c r="X85" s="64">
        <v>96.453776276871594</v>
      </c>
      <c r="Y85" s="7">
        <v>3</v>
      </c>
      <c r="Z85" s="11">
        <f>'NSA data'!AC85</f>
        <v>127.03768907132577</v>
      </c>
      <c r="AA85" s="11">
        <f>'NSA data'!AE85</f>
        <v>172.79268999999999</v>
      </c>
      <c r="AB85" s="11">
        <f>'NSA data'!AF85</f>
        <v>150.26429999999999</v>
      </c>
      <c r="AC85" s="64">
        <v>103.453</v>
      </c>
      <c r="AD85" s="64">
        <v>91.793999999999997</v>
      </c>
      <c r="AE85" s="75">
        <v>7.0000000000000007E-2</v>
      </c>
      <c r="AF85" s="30">
        <f>'NSA data'!AJ85</f>
        <v>175.02804497083</v>
      </c>
      <c r="AG85" s="30">
        <f>'NSA data'!AK85</f>
        <v>109.42</v>
      </c>
      <c r="AH85" s="33">
        <v>1793009.5679299999</v>
      </c>
      <c r="AI85" s="33">
        <v>1000527.47987</v>
      </c>
      <c r="AJ85" s="33">
        <v>213991.74517800001</v>
      </c>
      <c r="AK85" s="33">
        <v>786535.73469200102</v>
      </c>
      <c r="AL85" s="33">
        <v>88839.213147000002</v>
      </c>
      <c r="AM85" s="33">
        <v>703642.87490900001</v>
      </c>
      <c r="AN85" s="33">
        <v>161847.20258000001</v>
      </c>
      <c r="AO85" s="33">
        <v>62250.736436699997</v>
      </c>
      <c r="AP85" s="33">
        <v>1335109.8673400001</v>
      </c>
      <c r="AQ85" s="33">
        <v>233801.76156899999</v>
      </c>
      <c r="AR85" s="7">
        <f>'NSA data'!AV85</f>
        <v>1.8733333333333331</v>
      </c>
      <c r="AS85" s="1">
        <v>40878</v>
      </c>
    </row>
    <row r="86" spans="1:45">
      <c r="A86" s="58">
        <v>246735.69</v>
      </c>
      <c r="B86" s="56">
        <v>127082.44</v>
      </c>
      <c r="C86" s="59">
        <v>33183.595000000001</v>
      </c>
      <c r="D86" s="60">
        <v>60105.398999999998</v>
      </c>
      <c r="E86" s="61">
        <v>198132.45</v>
      </c>
      <c r="F86" s="62">
        <v>172890.31</v>
      </c>
      <c r="G86" s="56">
        <f>'NSA data'!I86</f>
        <v>7328.9554535561001</v>
      </c>
      <c r="H86" s="21">
        <v>6428.4313000000002</v>
      </c>
      <c r="I86" s="78">
        <f>AVERAGE('NSA data'!J83:J86)</f>
        <v>30474.820527880922</v>
      </c>
      <c r="J86" s="78">
        <f>AVERAGE('NSA data'!K83:K86)</f>
        <v>12115.416359107126</v>
      </c>
      <c r="K86" s="78">
        <f>AVERAGE('NSA data'!L83:L86)</f>
        <v>13597.707122904965</v>
      </c>
      <c r="L86" s="78">
        <f>AVERAGE('NSA data'!M83:M86)</f>
        <v>4590.9252625931358</v>
      </c>
      <c r="M86" s="78">
        <f>AVERAGE('NSA data'!N83:N86)</f>
        <v>49688.742470259589</v>
      </c>
      <c r="N86" s="78">
        <f>AVERAGE('NSA data'!O83:O86)</f>
        <v>34742.88406376788</v>
      </c>
      <c r="O86" s="78">
        <f>AVERAGE('NSA data'!P83:P86)</f>
        <v>8869.1364709571608</v>
      </c>
      <c r="P86" s="78">
        <f>AVERAGE('NSA data'!Q83:Q86)</f>
        <v>25873.74759281072</v>
      </c>
      <c r="Q86" s="78">
        <f>AVERAGE('NSA data'!R83:R86)</f>
        <v>14945.858406491709</v>
      </c>
      <c r="R86" s="79">
        <f t="shared" si="3"/>
        <v>6499.2015396334136</v>
      </c>
      <c r="S86" s="22">
        <v>104.38608000000001</v>
      </c>
      <c r="T86" s="9">
        <v>103.57914</v>
      </c>
      <c r="U86" s="110">
        <f t="shared" si="2"/>
        <v>107.61384</v>
      </c>
      <c r="V86" s="111">
        <f>'NSA data'!V86</f>
        <v>105.45407407407409</v>
      </c>
      <c r="W86" s="63">
        <v>99.502409999999998</v>
      </c>
      <c r="X86" s="64">
        <v>96.919188031260802</v>
      </c>
      <c r="Y86" s="7">
        <v>3</v>
      </c>
      <c r="Z86" s="11">
        <f>'NSA data'!AC86</f>
        <v>130.89113984629083</v>
      </c>
      <c r="AA86" s="11">
        <f>'NSA data'!AE86</f>
        <v>173.17747</v>
      </c>
      <c r="AB86" s="11">
        <f>'NSA data'!AF86</f>
        <v>151.81462999999999</v>
      </c>
      <c r="AC86" s="64">
        <v>104.099</v>
      </c>
      <c r="AD86" s="64">
        <v>92.373000000000005</v>
      </c>
      <c r="AE86" s="75">
        <v>0.1</v>
      </c>
      <c r="AF86" s="30">
        <f>'NSA data'!AJ86</f>
        <v>181.33864142838399</v>
      </c>
      <c r="AG86" s="30">
        <f>'NSA data'!AK86</f>
        <v>118.71</v>
      </c>
      <c r="AH86" s="33">
        <v>1798947.1485599999</v>
      </c>
      <c r="AI86" s="33">
        <v>1003817.46754</v>
      </c>
      <c r="AJ86" s="33">
        <v>214621.34573100001</v>
      </c>
      <c r="AK86" s="33">
        <v>789196.121805</v>
      </c>
      <c r="AL86" s="33">
        <v>85170.079300399899</v>
      </c>
      <c r="AM86" s="33">
        <v>709959.60172200005</v>
      </c>
      <c r="AN86" s="33">
        <v>163806.37749300001</v>
      </c>
      <c r="AO86" s="33">
        <v>57823.169231400003</v>
      </c>
      <c r="AP86" s="33">
        <v>1344650.57977</v>
      </c>
      <c r="AQ86" s="33">
        <v>232667.02206300001</v>
      </c>
      <c r="AR86" s="7">
        <f>'NSA data'!AV86</f>
        <v>1.83</v>
      </c>
      <c r="AS86" s="1">
        <v>40969</v>
      </c>
    </row>
    <row r="87" spans="1:45">
      <c r="A87" s="58">
        <v>250251.54</v>
      </c>
      <c r="B87" s="56">
        <v>129733.43</v>
      </c>
      <c r="C87" s="59">
        <v>32910.792999999903</v>
      </c>
      <c r="D87" s="60">
        <v>65794.372000000003</v>
      </c>
      <c r="E87" s="61">
        <v>200161.12</v>
      </c>
      <c r="F87" s="62">
        <v>176737.47</v>
      </c>
      <c r="G87" s="56">
        <f>'NSA data'!I87</f>
        <v>7462.5123193160898</v>
      </c>
      <c r="H87" s="21">
        <v>6558.2153900000003</v>
      </c>
      <c r="I87" s="78">
        <f>AVERAGE('NSA data'!J84:J87)</f>
        <v>31152.818082429469</v>
      </c>
      <c r="J87" s="78">
        <f>AVERAGE('NSA data'!K84:K87)</f>
        <v>12223.39816693685</v>
      </c>
      <c r="K87" s="78">
        <f>AVERAGE('NSA data'!L84:L87)</f>
        <v>14443.266901616767</v>
      </c>
      <c r="L87" s="78">
        <f>AVERAGE('NSA data'!M84:M87)</f>
        <v>4841.2640703514626</v>
      </c>
      <c r="M87" s="78">
        <f>AVERAGE('NSA data'!N84:N87)</f>
        <v>49764.638174090665</v>
      </c>
      <c r="N87" s="78">
        <f>AVERAGE('NSA data'!O84:O87)</f>
        <v>34960.022827982655</v>
      </c>
      <c r="O87" s="78">
        <f>AVERAGE('NSA data'!P84:P87)</f>
        <v>8015.944012382286</v>
      </c>
      <c r="P87" s="78">
        <f>AVERAGE('NSA data'!Q84:Q87)</f>
        <v>26944.078815600362</v>
      </c>
      <c r="Q87" s="78">
        <f>AVERAGE('NSA data'!R84:R87)</f>
        <v>14804.61534610801</v>
      </c>
      <c r="R87" s="79">
        <f t="shared" si="3"/>
        <v>8054.8449768924256</v>
      </c>
      <c r="S87" s="22">
        <v>104.77933</v>
      </c>
      <c r="T87" s="9">
        <v>103.95493999999999</v>
      </c>
      <c r="U87" s="110">
        <f t="shared" si="2"/>
        <v>108.07689000000003</v>
      </c>
      <c r="V87" s="111">
        <f>'NSA data'!V87</f>
        <v>105.67999999999999</v>
      </c>
      <c r="W87" s="63">
        <v>99.410445999999993</v>
      </c>
      <c r="X87" s="64">
        <v>97.211049634953199</v>
      </c>
      <c r="Y87" s="7">
        <v>3</v>
      </c>
      <c r="Z87" s="11">
        <f>'NSA data'!AC87</f>
        <v>130.21010580527579</v>
      </c>
      <c r="AA87" s="11">
        <f>'NSA data'!AE87</f>
        <v>174.26981000000001</v>
      </c>
      <c r="AB87" s="11">
        <f>'NSA data'!AF87</f>
        <v>152.73747</v>
      </c>
      <c r="AC87" s="64">
        <v>104.289</v>
      </c>
      <c r="AD87" s="64">
        <v>92.754999999999995</v>
      </c>
      <c r="AE87" s="75">
        <v>0.15</v>
      </c>
      <c r="AF87" s="30">
        <f>'NSA data'!AJ87</f>
        <v>171.828897832255</v>
      </c>
      <c r="AG87" s="30">
        <f>'NSA data'!AK87</f>
        <v>107.75</v>
      </c>
      <c r="AH87" s="33">
        <v>1860162.64967</v>
      </c>
      <c r="AI87" s="33">
        <v>1055291.13267</v>
      </c>
      <c r="AJ87" s="33">
        <v>220372.63396100001</v>
      </c>
      <c r="AK87" s="33">
        <v>834918.49871199904</v>
      </c>
      <c r="AL87" s="33">
        <v>84047.454953199995</v>
      </c>
      <c r="AM87" s="33">
        <v>720824.06204400002</v>
      </c>
      <c r="AN87" s="33">
        <v>170672.50268500001</v>
      </c>
      <c r="AO87" s="33">
        <v>65777.307318299907</v>
      </c>
      <c r="AP87" s="33">
        <v>1379390.5577199999</v>
      </c>
      <c r="AQ87" s="33">
        <v>244322.28195</v>
      </c>
      <c r="AR87" s="7">
        <f>'NSA data'!AV87</f>
        <v>1.8533333333333326</v>
      </c>
      <c r="AS87" s="1">
        <v>41061</v>
      </c>
    </row>
    <row r="88" spans="1:45">
      <c r="A88" s="58">
        <v>253442.94</v>
      </c>
      <c r="B88" s="56">
        <v>131776.91</v>
      </c>
      <c r="C88" s="59">
        <v>33141.957999999999</v>
      </c>
      <c r="D88" s="60">
        <v>66412.433999999907</v>
      </c>
      <c r="E88" s="61">
        <v>186748.83</v>
      </c>
      <c r="F88" s="62">
        <v>167854.7</v>
      </c>
      <c r="G88" s="56">
        <f>'NSA data'!I88</f>
        <v>7450.4792283481702</v>
      </c>
      <c r="H88" s="21">
        <v>6468.4631099999997</v>
      </c>
      <c r="I88" s="78">
        <f>AVERAGE('NSA data'!J85:J88)</f>
        <v>31565.506972467159</v>
      </c>
      <c r="J88" s="78">
        <f>AVERAGE('NSA data'!K85:K88)</f>
        <v>11814.988813950875</v>
      </c>
      <c r="K88" s="78">
        <f>AVERAGE('NSA data'!L85:L88)</f>
        <v>14283.621955738452</v>
      </c>
      <c r="L88" s="78">
        <f>AVERAGE('NSA data'!M85:M88)</f>
        <v>4786.8561942314846</v>
      </c>
      <c r="M88" s="78">
        <f>AVERAGE('NSA data'!N85:N88)</f>
        <v>50614.139636224179</v>
      </c>
      <c r="N88" s="78">
        <f>AVERAGE('NSA data'!O85:O88)</f>
        <v>35663.557842776572</v>
      </c>
      <c r="O88" s="78">
        <f>AVERAGE('NSA data'!P85:P88)</f>
        <v>9450.357016494374</v>
      </c>
      <c r="P88" s="78">
        <f>AVERAGE('NSA data'!Q85:Q88)</f>
        <v>26213.200826282195</v>
      </c>
      <c r="Q88" s="78">
        <f>AVERAGE('NSA data'!R85:R88)</f>
        <v>14950.581793447605</v>
      </c>
      <c r="R88" s="79">
        <f t="shared" si="3"/>
        <v>7049.9781059323122</v>
      </c>
      <c r="S88" s="22">
        <v>105.08324</v>
      </c>
      <c r="T88" s="9">
        <v>104.30941</v>
      </c>
      <c r="U88" s="110">
        <f t="shared" si="2"/>
        <v>108.17855999999999</v>
      </c>
      <c r="V88" s="111">
        <f>'NSA data'!V88</f>
        <v>105.37703703703704</v>
      </c>
      <c r="W88" s="63">
        <v>99.956087999999994</v>
      </c>
      <c r="X88" s="64">
        <v>98.469423969269997</v>
      </c>
      <c r="Y88" s="7">
        <v>3</v>
      </c>
      <c r="Z88" s="11">
        <f>'NSA data'!AC88</f>
        <v>130.16967954592045</v>
      </c>
      <c r="AA88" s="11">
        <f>'NSA data'!AE88</f>
        <v>175.79298</v>
      </c>
      <c r="AB88" s="11">
        <f>'NSA data'!AF88</f>
        <v>153.95779999999999</v>
      </c>
      <c r="AC88" s="64">
        <v>104.223</v>
      </c>
      <c r="AD88" s="64">
        <v>93.022999999999996</v>
      </c>
      <c r="AE88" s="75">
        <v>0.14000000000000001</v>
      </c>
      <c r="AF88" s="30">
        <f>'NSA data'!AJ88</f>
        <v>170.29086839267501</v>
      </c>
      <c r="AG88" s="30">
        <f>'NSA data'!AK88</f>
        <v>109.63</v>
      </c>
      <c r="AH88" s="33">
        <v>1908048.7736500001</v>
      </c>
      <c r="AI88" s="33">
        <v>1092106.63953</v>
      </c>
      <c r="AJ88" s="33">
        <v>228383.46410700001</v>
      </c>
      <c r="AK88" s="33">
        <v>863723.17542700004</v>
      </c>
      <c r="AL88" s="33">
        <v>86516.564722100098</v>
      </c>
      <c r="AM88" s="33">
        <v>729425.56939199998</v>
      </c>
      <c r="AN88" s="33">
        <v>176167.43207499999</v>
      </c>
      <c r="AO88" s="33">
        <v>58530.345759900003</v>
      </c>
      <c r="AP88" s="33">
        <v>1428503.44597</v>
      </c>
      <c r="AQ88" s="33">
        <v>244847.549841</v>
      </c>
      <c r="AR88" s="7">
        <f>'NSA data'!AV88</f>
        <v>1.7299999999999995</v>
      </c>
      <c r="AS88" s="1">
        <v>41153</v>
      </c>
    </row>
    <row r="89" spans="1:45">
      <c r="A89" s="58">
        <v>258049.25</v>
      </c>
      <c r="B89" s="56">
        <v>133405.99</v>
      </c>
      <c r="C89" s="59">
        <v>34005.917999999903</v>
      </c>
      <c r="D89" s="60">
        <v>67180.645999999906</v>
      </c>
      <c r="E89" s="61">
        <v>189578.98</v>
      </c>
      <c r="F89" s="62">
        <v>166093.16</v>
      </c>
      <c r="G89" s="56">
        <f>'NSA data'!I89</f>
        <v>7572.0003760010704</v>
      </c>
      <c r="H89" s="21">
        <v>6714.6272300000001</v>
      </c>
      <c r="I89" s="78">
        <f>AVERAGE('NSA data'!J86:J89)</f>
        <v>32706.007527951821</v>
      </c>
      <c r="J89" s="78">
        <f>AVERAGE('NSA data'!K86:K89)</f>
        <v>11362.941957772482</v>
      </c>
      <c r="K89" s="78">
        <f>AVERAGE('NSA data'!L86:L89)</f>
        <v>14891.389164817807</v>
      </c>
      <c r="L89" s="78">
        <f>AVERAGE('NSA data'!M86:M89)</f>
        <v>4997.3317721440444</v>
      </c>
      <c r="M89" s="78">
        <f>AVERAGE('NSA data'!N86:N89)</f>
        <v>53177.786222252791</v>
      </c>
      <c r="N89" s="78">
        <f>AVERAGE('NSA data'!O86:O89)</f>
        <v>38809.684876645384</v>
      </c>
      <c r="O89" s="78">
        <f>AVERAGE('NSA data'!P86:P89)</f>
        <v>9689.4325352137002</v>
      </c>
      <c r="P89" s="78">
        <f>AVERAGE('NSA data'!Q86:Q89)</f>
        <v>29120.252341431682</v>
      </c>
      <c r="Q89" s="78">
        <f>AVERAGE('NSA data'!R86:R89)</f>
        <v>14368.101345607407</v>
      </c>
      <c r="R89" s="79">
        <f t="shared" si="3"/>
        <v>5782.5524282893166</v>
      </c>
      <c r="S89" s="22">
        <v>105.34317</v>
      </c>
      <c r="T89" s="9">
        <v>104.84029</v>
      </c>
      <c r="U89" s="110">
        <f t="shared" si="2"/>
        <v>107.35469000000002</v>
      </c>
      <c r="V89" s="111">
        <f>'NSA data'!V89</f>
        <v>105.63333333333334</v>
      </c>
      <c r="W89" s="63">
        <v>99.091565000000003</v>
      </c>
      <c r="X89" s="64">
        <v>97.013860337372193</v>
      </c>
      <c r="Y89" s="7">
        <v>3</v>
      </c>
      <c r="Z89" s="11">
        <f>'NSA data'!AC89</f>
        <v>131.57552497219135</v>
      </c>
      <c r="AA89" s="11">
        <f>'NSA data'!AE89</f>
        <v>177.72694999999999</v>
      </c>
      <c r="AB89" s="11">
        <f>'NSA data'!AF89</f>
        <v>155.16176999999999</v>
      </c>
      <c r="AC89" s="64">
        <v>104.57899999999999</v>
      </c>
      <c r="AD89" s="64">
        <v>93.435000000000002</v>
      </c>
      <c r="AE89" s="75">
        <v>0.16</v>
      </c>
      <c r="AF89" s="30">
        <f>'NSA data'!AJ89</f>
        <v>170.09135784132201</v>
      </c>
      <c r="AG89" s="30">
        <f>'NSA data'!AK89</f>
        <v>110.15</v>
      </c>
      <c r="AH89" s="33">
        <v>1950500.4572099999</v>
      </c>
      <c r="AI89" s="33">
        <v>1121093.9189500001</v>
      </c>
      <c r="AJ89" s="33">
        <v>235151.28181799999</v>
      </c>
      <c r="AK89" s="33">
        <v>885942.63713000098</v>
      </c>
      <c r="AL89" s="33">
        <v>86637.640897399993</v>
      </c>
      <c r="AM89" s="33">
        <v>742768.89736399997</v>
      </c>
      <c r="AN89" s="33">
        <v>185392.17671299999</v>
      </c>
      <c r="AO89" s="33">
        <v>60317.499049099999</v>
      </c>
      <c r="AP89" s="33">
        <v>1459316.9222500001</v>
      </c>
      <c r="AQ89" s="33">
        <v>245473.85919799999</v>
      </c>
      <c r="AR89" s="7">
        <f>'NSA data'!AV89</f>
        <v>1.7300000000000004</v>
      </c>
      <c r="AS89" s="1">
        <v>41244</v>
      </c>
    </row>
    <row r="90" spans="1:45">
      <c r="A90" s="58">
        <v>257579.11</v>
      </c>
      <c r="B90" s="56">
        <v>135857.51</v>
      </c>
      <c r="C90" s="59">
        <v>33255.021999999903</v>
      </c>
      <c r="D90" s="60">
        <v>67280.407000000007</v>
      </c>
      <c r="E90" s="61">
        <v>191129.91</v>
      </c>
      <c r="F90" s="62">
        <v>168648.07</v>
      </c>
      <c r="G90" s="56">
        <f>'NSA data'!I90</f>
        <v>7508.0509870613096</v>
      </c>
      <c r="H90" s="21">
        <v>6880.93732</v>
      </c>
      <c r="I90" s="78">
        <f>AVERAGE('NSA data'!J87:J90)</f>
        <v>34057.823093399267</v>
      </c>
      <c r="J90" s="78">
        <f>AVERAGE('NSA data'!K87:K90)</f>
        <v>11563.865639110829</v>
      </c>
      <c r="K90" s="78">
        <f>AVERAGE('NSA data'!L87:L90)</f>
        <v>14808.25132887457</v>
      </c>
      <c r="L90" s="78">
        <f>AVERAGE('NSA data'!M87:M90)</f>
        <v>4982.7535516674197</v>
      </c>
      <c r="M90" s="78">
        <f>AVERAGE('NSA data'!N87:N90)</f>
        <v>52284.249803111423</v>
      </c>
      <c r="N90" s="78">
        <f>AVERAGE('NSA data'!O87:O90)</f>
        <v>39535.108877301354</v>
      </c>
      <c r="O90" s="78">
        <f>AVERAGE('NSA data'!P87:P90)</f>
        <v>9263.4642513804592</v>
      </c>
      <c r="P90" s="78">
        <f>AVERAGE('NSA data'!Q87:Q90)</f>
        <v>30271.64462592089</v>
      </c>
      <c r="Q90" s="78">
        <f>AVERAGE('NSA data'!R87:R90)</f>
        <v>12749.140925810072</v>
      </c>
      <c r="R90" s="79">
        <f t="shared" si="3"/>
        <v>8145.6902582732473</v>
      </c>
      <c r="S90" s="22">
        <v>105.98482</v>
      </c>
      <c r="T90" s="9">
        <v>104.99863999999999</v>
      </c>
      <c r="U90" s="110">
        <f t="shared" si="2"/>
        <v>109.92953999999997</v>
      </c>
      <c r="V90" s="111">
        <f>'NSA data'!V90</f>
        <v>105.38407407407406</v>
      </c>
      <c r="W90" s="63">
        <v>99.353599000000003</v>
      </c>
      <c r="X90" s="64">
        <v>98.332475646136601</v>
      </c>
      <c r="Y90" s="7">
        <v>3</v>
      </c>
      <c r="Z90" s="11">
        <f>'NSA data'!AC90</f>
        <v>132.24002370974591</v>
      </c>
      <c r="AA90" s="11">
        <f>'NSA data'!AE90</f>
        <v>178.62861000000001</v>
      </c>
      <c r="AB90" s="11">
        <f>'NSA data'!AF90</f>
        <v>156.39250000000001</v>
      </c>
      <c r="AC90" s="64">
        <v>104.896</v>
      </c>
      <c r="AD90" s="64">
        <v>93.8</v>
      </c>
      <c r="AE90" s="75">
        <v>0.14000000000000001</v>
      </c>
      <c r="AF90" s="30">
        <f>'NSA data'!AJ90</f>
        <v>173.58391022166001</v>
      </c>
      <c r="AG90" s="30">
        <f>'NSA data'!AK90</f>
        <v>112.44</v>
      </c>
      <c r="AH90" s="33">
        <v>1957205.9702900001</v>
      </c>
      <c r="AI90" s="33">
        <v>1133318.6653700001</v>
      </c>
      <c r="AJ90" s="33">
        <v>235014.630852</v>
      </c>
      <c r="AK90" s="33">
        <v>898304.03451699996</v>
      </c>
      <c r="AL90" s="33">
        <v>81644.058322000099</v>
      </c>
      <c r="AM90" s="33">
        <v>742243.24659999995</v>
      </c>
      <c r="AN90" s="33">
        <v>183791.35606699999</v>
      </c>
      <c r="AO90" s="33">
        <v>54271.878646800003</v>
      </c>
      <c r="AP90" s="33">
        <v>1477093.6375200001</v>
      </c>
      <c r="AQ90" s="33">
        <v>242049.098054</v>
      </c>
      <c r="AR90" s="7">
        <f>'NSA data'!AV90</f>
        <v>1.7383999999999995</v>
      </c>
      <c r="AS90" s="1">
        <v>41334</v>
      </c>
    </row>
    <row r="91" spans="1:45">
      <c r="A91" s="58">
        <v>261765.61</v>
      </c>
      <c r="B91" s="56">
        <v>138753.99</v>
      </c>
      <c r="C91" s="59">
        <v>36067.732000000004</v>
      </c>
      <c r="D91" s="60">
        <v>69595.39</v>
      </c>
      <c r="E91" s="61">
        <v>190946.88</v>
      </c>
      <c r="F91" s="62">
        <v>174285.89</v>
      </c>
      <c r="G91" s="56">
        <f>'NSA data'!I91</f>
        <v>7644.7698666380302</v>
      </c>
      <c r="H91" s="21">
        <v>6965.5920599999999</v>
      </c>
      <c r="I91" s="78">
        <f>AVERAGE('NSA data'!J88:J91)</f>
        <v>34214.629131857429</v>
      </c>
      <c r="J91" s="78">
        <f>AVERAGE('NSA data'!K88:K91)</f>
        <v>11103.781489793268</v>
      </c>
      <c r="K91" s="78">
        <f>AVERAGE('NSA data'!L88:L91)</f>
        <v>14925.44153530967</v>
      </c>
      <c r="L91" s="78">
        <f>AVERAGE('NSA data'!M88:M91)</f>
        <v>5228.1137590725393</v>
      </c>
      <c r="M91" s="78">
        <f>AVERAGE('NSA data'!N88:N91)</f>
        <v>52789.779357193169</v>
      </c>
      <c r="N91" s="78">
        <f>AVERAGE('NSA data'!O88:O91)</f>
        <v>40211.843103406296</v>
      </c>
      <c r="O91" s="78">
        <f>AVERAGE('NSA data'!P88:P91)</f>
        <v>10034.558538974085</v>
      </c>
      <c r="P91" s="78">
        <f>AVERAGE('NSA data'!Q88:Q91)</f>
        <v>30177.284564432211</v>
      </c>
      <c r="Q91" s="78">
        <f>AVERAGE('NSA data'!R88:R91)</f>
        <v>12577.936253786876</v>
      </c>
      <c r="R91" s="79">
        <f t="shared" si="3"/>
        <v>7454.0727997672002</v>
      </c>
      <c r="S91" s="22">
        <v>106.61993</v>
      </c>
      <c r="T91" s="9">
        <v>105.54697</v>
      </c>
      <c r="U91" s="110">
        <f t="shared" si="2"/>
        <v>110.91176999999995</v>
      </c>
      <c r="V91" s="111">
        <f>'NSA data'!V91</f>
        <v>105.49481481481482</v>
      </c>
      <c r="W91" s="63">
        <v>98.016381999999993</v>
      </c>
      <c r="X91" s="64">
        <v>97.796083288627301</v>
      </c>
      <c r="Y91" s="7">
        <v>3</v>
      </c>
      <c r="Z91" s="11">
        <f>'NSA data'!AC91</f>
        <v>134.78120973321521</v>
      </c>
      <c r="AA91" s="11">
        <f>'NSA data'!AE91</f>
        <v>180.63527999999999</v>
      </c>
      <c r="AB91" s="11">
        <f>'NSA data'!AF91</f>
        <v>157.88784000000001</v>
      </c>
      <c r="AC91" s="64">
        <v>104.206</v>
      </c>
      <c r="AD91" s="64">
        <v>94.063999999999993</v>
      </c>
      <c r="AE91" s="75">
        <v>0.12</v>
      </c>
      <c r="AF91" s="30">
        <f>'NSA data'!AJ91</f>
        <v>166.201004224538</v>
      </c>
      <c r="AG91" s="30">
        <f>'NSA data'!AK91</f>
        <v>102.56</v>
      </c>
      <c r="AH91" s="33">
        <v>2038677.87001</v>
      </c>
      <c r="AI91" s="33">
        <v>1183884.3855000001</v>
      </c>
      <c r="AJ91" s="33">
        <v>241637.395834</v>
      </c>
      <c r="AK91" s="33">
        <v>942246.98966199998</v>
      </c>
      <c r="AL91" s="33">
        <v>91927.561355500002</v>
      </c>
      <c r="AM91" s="33">
        <v>762865.92316400004</v>
      </c>
      <c r="AN91" s="33">
        <v>191905.37371000001</v>
      </c>
      <c r="AO91" s="33">
        <v>65859.469203200002</v>
      </c>
      <c r="AP91" s="33">
        <v>1523966.37585</v>
      </c>
      <c r="AQ91" s="33">
        <v>256946.65125600001</v>
      </c>
      <c r="AR91" s="7">
        <f>'NSA data'!AV91</f>
        <v>1.7475666666666667</v>
      </c>
      <c r="AS91" s="1">
        <v>41426</v>
      </c>
    </row>
    <row r="92" spans="1:45">
      <c r="A92" s="58">
        <v>266141.49</v>
      </c>
      <c r="B92" s="56">
        <v>141646.92000000001</v>
      </c>
      <c r="C92" s="59">
        <v>35441.902000000002</v>
      </c>
      <c r="D92" s="60">
        <v>72295.630999999994</v>
      </c>
      <c r="E92" s="61">
        <v>194675.53</v>
      </c>
      <c r="F92" s="62">
        <v>174407.13</v>
      </c>
      <c r="G92" s="56">
        <f>'NSA data'!I92</f>
        <v>7681.9726003938504</v>
      </c>
      <c r="H92" s="21">
        <v>7117.4382599999999</v>
      </c>
      <c r="I92" s="78">
        <f>AVERAGE('NSA data'!J89:J92)</f>
        <v>34488.246448925631</v>
      </c>
      <c r="J92" s="78">
        <f>AVERAGE('NSA data'!K89:K92)</f>
        <v>10635.107986340996</v>
      </c>
      <c r="K92" s="78">
        <f>AVERAGE('NSA data'!L89:L92)</f>
        <v>15248.209909040168</v>
      </c>
      <c r="L92" s="78">
        <f>AVERAGE('NSA data'!M89:M92)</f>
        <v>5437.4826492151133</v>
      </c>
      <c r="M92" s="78">
        <f>AVERAGE('NSA data'!N89:N92)</f>
        <v>53987.856051188835</v>
      </c>
      <c r="N92" s="78">
        <f>AVERAGE('NSA data'!O89:O92)</f>
        <v>41257.048530687498</v>
      </c>
      <c r="O92" s="78">
        <f>AVERAGE('NSA data'!P89:P92)</f>
        <v>12365.11208850802</v>
      </c>
      <c r="P92" s="78">
        <f>AVERAGE('NSA data'!Q89:Q92)</f>
        <v>28891.936442179474</v>
      </c>
      <c r="Q92" s="78">
        <f>AVERAGE('NSA data'!R89:R92)</f>
        <v>12730.80752050133</v>
      </c>
      <c r="R92" s="79">
        <f t="shared" si="3"/>
        <v>6383.7082931179757</v>
      </c>
      <c r="S92" s="22">
        <v>107.41079000000001</v>
      </c>
      <c r="T92" s="9">
        <v>106.02983</v>
      </c>
      <c r="U92" s="110">
        <f t="shared" si="2"/>
        <v>112.93462999999996</v>
      </c>
      <c r="V92" s="111">
        <f>'NSA data'!V92</f>
        <v>107.01296296296296</v>
      </c>
      <c r="W92" s="63">
        <v>99.386605000000003</v>
      </c>
      <c r="X92" s="64">
        <v>98.6918875665596</v>
      </c>
      <c r="Y92" s="7">
        <v>3</v>
      </c>
      <c r="Z92" s="11">
        <f>'NSA data'!AC92</f>
        <v>129.07542875450974</v>
      </c>
      <c r="AA92" s="11">
        <f>'NSA data'!AE92</f>
        <v>182.52044000000001</v>
      </c>
      <c r="AB92" s="11">
        <f>'NSA data'!AF92</f>
        <v>159.21089000000001</v>
      </c>
      <c r="AC92" s="64">
        <v>104.405</v>
      </c>
      <c r="AD92" s="64">
        <v>94.433999999999997</v>
      </c>
      <c r="AE92" s="75">
        <v>0.09</v>
      </c>
      <c r="AF92" s="30">
        <f>'NSA data'!AJ92</f>
        <v>167.50077280303501</v>
      </c>
      <c r="AG92" s="30">
        <f>'NSA data'!AK92</f>
        <v>110.23</v>
      </c>
      <c r="AH92" s="33">
        <v>2044396.90836</v>
      </c>
      <c r="AI92" s="33">
        <v>1197503.8539</v>
      </c>
      <c r="AJ92" s="33">
        <v>244569.43823500001</v>
      </c>
      <c r="AK92" s="33">
        <v>952934.41566599999</v>
      </c>
      <c r="AL92" s="33">
        <v>105812.85434999999</v>
      </c>
      <c r="AM92" s="33">
        <v>741080.20011099998</v>
      </c>
      <c r="AN92" s="33">
        <v>192527.32269500001</v>
      </c>
      <c r="AO92" s="33">
        <v>70416.481853699894</v>
      </c>
      <c r="AP92" s="33">
        <v>1530967.18722</v>
      </c>
      <c r="AQ92" s="33">
        <v>250485.916597</v>
      </c>
      <c r="AR92" s="7">
        <f>'NSA data'!AV92</f>
        <v>1.5569333333333333</v>
      </c>
      <c r="AS92" s="1">
        <v>41518</v>
      </c>
    </row>
    <row r="93" spans="1:45">
      <c r="A93" s="58">
        <v>270499.15999999898</v>
      </c>
      <c r="B93" s="56">
        <v>143436.19</v>
      </c>
      <c r="C93" s="59">
        <v>36213.921000000002</v>
      </c>
      <c r="D93" s="60">
        <v>71467.546000000002</v>
      </c>
      <c r="E93" s="61">
        <v>199180.34</v>
      </c>
      <c r="F93" s="62">
        <v>177627.72</v>
      </c>
      <c r="G93" s="56">
        <f>'NSA data'!I93</f>
        <v>7828.4872328865404</v>
      </c>
      <c r="H93" s="21">
        <v>7297.4895299999998</v>
      </c>
      <c r="I93" s="78">
        <f>AVERAGE('NSA data'!J90:J93)</f>
        <v>33777.41594479097</v>
      </c>
      <c r="J93" s="78">
        <f>AVERAGE('NSA data'!K90:K93)</f>
        <v>10342.654988814244</v>
      </c>
      <c r="K93" s="78">
        <f>AVERAGE('NSA data'!L90:L93)</f>
        <v>14819.229173055799</v>
      </c>
      <c r="L93" s="78">
        <f>AVERAGE('NSA data'!M90:M93)</f>
        <v>5307.4953319964088</v>
      </c>
      <c r="M93" s="78">
        <f>AVERAGE('NSA data'!N90:N93)</f>
        <v>54439.790821050156</v>
      </c>
      <c r="N93" s="78">
        <f>AVERAGE('NSA data'!O90:O93)</f>
        <v>39799.977337195647</v>
      </c>
      <c r="O93" s="78">
        <f>AVERAGE('NSA data'!P90:P93)</f>
        <v>10081.24401666608</v>
      </c>
      <c r="P93" s="78">
        <f>AVERAGE('NSA data'!Q90:Q93)</f>
        <v>29718.733320529565</v>
      </c>
      <c r="Q93" s="78">
        <f>AVERAGE('NSA data'!R90:R93)</f>
        <v>14639.813483854516</v>
      </c>
      <c r="R93" s="79">
        <f t="shared" si="3"/>
        <v>4499.5092856108458</v>
      </c>
      <c r="S93" s="22">
        <v>108.47678000000001</v>
      </c>
      <c r="T93" s="9">
        <v>106.73599</v>
      </c>
      <c r="U93" s="110">
        <f t="shared" si="2"/>
        <v>115.43993999999998</v>
      </c>
      <c r="V93" s="111">
        <f>'NSA data'!V93</f>
        <v>111.06888888888889</v>
      </c>
      <c r="W93" s="63">
        <v>100.10442999999999</v>
      </c>
      <c r="X93" s="64">
        <v>98.304028899814995</v>
      </c>
      <c r="Y93" s="7">
        <v>3</v>
      </c>
      <c r="Z93" s="11">
        <f>'NSA data'!AC93</f>
        <v>129.85452885563578</v>
      </c>
      <c r="AA93" s="11">
        <f>'NSA data'!AE93</f>
        <v>184.64508000000001</v>
      </c>
      <c r="AB93" s="11">
        <f>'NSA data'!AF93</f>
        <v>160.80435</v>
      </c>
      <c r="AC93" s="64">
        <v>104.32899999999999</v>
      </c>
      <c r="AD93" s="64">
        <v>94.840999999999994</v>
      </c>
      <c r="AE93" s="75">
        <v>0.09</v>
      </c>
      <c r="AF93" s="30">
        <f>'NSA data'!AJ93</f>
        <v>165.366421852607</v>
      </c>
      <c r="AG93" s="30">
        <f>'NSA data'!AK93</f>
        <v>109.23</v>
      </c>
      <c r="AH93" s="33">
        <v>2032205.1465700001</v>
      </c>
      <c r="AI93" s="33">
        <v>1202217.9819700001</v>
      </c>
      <c r="AJ93" s="33">
        <v>242296.43715899999</v>
      </c>
      <c r="AK93" s="33">
        <v>959921.54481300095</v>
      </c>
      <c r="AL93" s="33">
        <v>105543.014278</v>
      </c>
      <c r="AM93" s="33">
        <v>724444.15032000002</v>
      </c>
      <c r="AN93" s="33">
        <v>194488.04004600001</v>
      </c>
      <c r="AO93" s="33">
        <v>72369.044962100001</v>
      </c>
      <c r="AP93" s="33">
        <v>1525319.9976600001</v>
      </c>
      <c r="AQ93" s="33">
        <v>240028.063903</v>
      </c>
      <c r="AR93" s="7">
        <f>'NSA data'!AV93</f>
        <v>1.5563000000000002</v>
      </c>
      <c r="AS93" s="1">
        <v>41609</v>
      </c>
    </row>
    <row r="94" spans="1:45">
      <c r="A94" s="58">
        <v>273637.62</v>
      </c>
      <c r="B94" s="56">
        <v>145174.38</v>
      </c>
      <c r="C94" s="59">
        <v>36680.017</v>
      </c>
      <c r="D94" s="60">
        <v>71461.187999999893</v>
      </c>
      <c r="E94" s="61">
        <v>205845.46</v>
      </c>
      <c r="F94" s="62">
        <v>181179.8</v>
      </c>
      <c r="G94" s="56">
        <f>'NSA data'!I94</f>
        <v>7876.1146428595403</v>
      </c>
      <c r="H94" s="21">
        <v>7298.7473</v>
      </c>
      <c r="I94" s="78">
        <f>AVERAGE('NSA data'!J91:J94)</f>
        <v>33756.870427980059</v>
      </c>
      <c r="J94" s="78">
        <f>AVERAGE('NSA data'!K91:K94)</f>
        <v>9813.4224346373448</v>
      </c>
      <c r="K94" s="78">
        <f>AVERAGE('NSA data'!L91:L94)</f>
        <v>15342.418286304372</v>
      </c>
      <c r="L94" s="78">
        <f>AVERAGE('NSA data'!M91:M94)</f>
        <v>5683.9853274413035</v>
      </c>
      <c r="M94" s="78">
        <f>AVERAGE('NSA data'!N91:N94)</f>
        <v>55401.289489462899</v>
      </c>
      <c r="N94" s="78">
        <f>AVERAGE('NSA data'!O91:O94)</f>
        <v>39500.443352430259</v>
      </c>
      <c r="O94" s="78">
        <f>AVERAGE('NSA data'!P91:P94)</f>
        <v>10600.32319358562</v>
      </c>
      <c r="P94" s="78">
        <f>AVERAGE('NSA data'!Q91:Q94)</f>
        <v>28900.120158844635</v>
      </c>
      <c r="Q94" s="78">
        <f>AVERAGE('NSA data'!R91:R94)</f>
        <v>15900.846137032644</v>
      </c>
      <c r="R94" s="79">
        <f t="shared" si="3"/>
        <v>3511.4216594588834</v>
      </c>
      <c r="S94" s="22">
        <v>109.58093</v>
      </c>
      <c r="T94" s="9">
        <v>107.40013</v>
      </c>
      <c r="U94" s="110">
        <f t="shared" si="2"/>
        <v>118.30412999999993</v>
      </c>
      <c r="V94" s="111">
        <f>'NSA data'!V94</f>
        <v>113.17962962962962</v>
      </c>
      <c r="W94" s="63">
        <v>101.34926</v>
      </c>
      <c r="X94" s="64">
        <v>98.4025518170276</v>
      </c>
      <c r="Y94" s="7">
        <v>3</v>
      </c>
      <c r="Z94" s="11">
        <f>'NSA data'!AC94</f>
        <v>127.753914997577</v>
      </c>
      <c r="AA94" s="11">
        <f>'NSA data'!AE94</f>
        <v>185.81258</v>
      </c>
      <c r="AB94" s="11">
        <f>'NSA data'!AF94</f>
        <v>161.98772</v>
      </c>
      <c r="AC94" s="64">
        <v>105.084</v>
      </c>
      <c r="AD94" s="64">
        <v>95.141000000000005</v>
      </c>
      <c r="AE94" s="75">
        <v>7.0000000000000007E-2</v>
      </c>
      <c r="AF94" s="30">
        <f>'NSA data'!AJ94</f>
        <v>167.831403021444</v>
      </c>
      <c r="AG94" s="30">
        <f>'NSA data'!AK94</f>
        <v>108.14</v>
      </c>
      <c r="AH94" s="33">
        <v>2033494.6055000001</v>
      </c>
      <c r="AI94" s="33">
        <v>1208464.5500399999</v>
      </c>
      <c r="AJ94" s="33">
        <v>240340.821639</v>
      </c>
      <c r="AK94" s="33">
        <v>968123.72840400005</v>
      </c>
      <c r="AL94" s="33">
        <v>118757.82479100001</v>
      </c>
      <c r="AM94" s="33">
        <v>706272.23066999996</v>
      </c>
      <c r="AN94" s="33">
        <v>198030.20005099999</v>
      </c>
      <c r="AO94" s="33">
        <v>65558.520884099999</v>
      </c>
      <c r="AP94" s="33">
        <v>1527845.9686499999</v>
      </c>
      <c r="AQ94" s="33">
        <v>242059.91592299999</v>
      </c>
      <c r="AR94" s="7">
        <f>'NSA data'!AV94</f>
        <v>1.5039827160493822</v>
      </c>
      <c r="AS94" s="1">
        <v>41699</v>
      </c>
    </row>
    <row r="95" spans="1:45">
      <c r="A95" s="58">
        <v>278892.84999999899</v>
      </c>
      <c r="B95" s="56">
        <v>148323.31</v>
      </c>
      <c r="C95" s="59">
        <v>35879.68</v>
      </c>
      <c r="D95" s="60">
        <v>74521.561000000002</v>
      </c>
      <c r="E95" s="61">
        <v>207567.35</v>
      </c>
      <c r="F95" s="62">
        <v>182048.2</v>
      </c>
      <c r="G95" s="56">
        <f>'NSA data'!I95</f>
        <v>7923.7005936567202</v>
      </c>
      <c r="H95" s="21">
        <v>7426.4310500000001</v>
      </c>
      <c r="I95" s="78">
        <f>AVERAGE('NSA data'!J92:J95)</f>
        <v>33875.339914112883</v>
      </c>
      <c r="J95" s="78">
        <f>AVERAGE('NSA data'!K92:K95)</f>
        <v>9785.8264874206852</v>
      </c>
      <c r="K95" s="78">
        <f>AVERAGE('NSA data'!L92:L95)</f>
        <v>15561.236701252155</v>
      </c>
      <c r="L95" s="78">
        <f>AVERAGE('NSA data'!M92:M95)</f>
        <v>5448.2120970020687</v>
      </c>
      <c r="M95" s="78">
        <f>AVERAGE('NSA data'!N92:N95)</f>
        <v>55114.425740196311</v>
      </c>
      <c r="N95" s="78">
        <f>AVERAGE('NSA data'!O92:O95)</f>
        <v>39631.003589510736</v>
      </c>
      <c r="O95" s="78">
        <f>AVERAGE('NSA data'!P92:P95)</f>
        <v>10304.051541084627</v>
      </c>
      <c r="P95" s="78">
        <f>AVERAGE('NSA data'!Q92:Q95)</f>
        <v>29326.952048426105</v>
      </c>
      <c r="Q95" s="78">
        <f>AVERAGE('NSA data'!R92:R95)</f>
        <v>15483.422150685574</v>
      </c>
      <c r="R95" s="79">
        <f t="shared" si="3"/>
        <v>4107.9773625894213</v>
      </c>
      <c r="S95" s="22">
        <v>110.25821000000001</v>
      </c>
      <c r="T95" s="9">
        <v>107.92756</v>
      </c>
      <c r="U95" s="110">
        <f t="shared" si="2"/>
        <v>119.58081</v>
      </c>
      <c r="V95" s="111">
        <f>'NSA data'!V95</f>
        <v>113.29037037037037</v>
      </c>
      <c r="W95" s="63">
        <v>101.17695000000001</v>
      </c>
      <c r="X95" s="64">
        <v>99.165193303431806</v>
      </c>
      <c r="Y95" s="7">
        <v>3</v>
      </c>
      <c r="Z95" s="11">
        <f>'NSA data'!AC95</f>
        <v>130.07661891733292</v>
      </c>
      <c r="AA95" s="11">
        <f>'NSA data'!AE95</f>
        <v>188.12547000000001</v>
      </c>
      <c r="AB95" s="11">
        <f>'NSA data'!AF95</f>
        <v>163.59648999999999</v>
      </c>
      <c r="AC95" s="64">
        <v>105.126</v>
      </c>
      <c r="AD95" s="64">
        <v>95.555999999999997</v>
      </c>
      <c r="AE95" s="75">
        <v>0.09</v>
      </c>
      <c r="AF95" s="30">
        <f>'NSA data'!AJ95</f>
        <v>168.8447505954</v>
      </c>
      <c r="AG95" s="30">
        <f>'NSA data'!AK95</f>
        <v>109.69</v>
      </c>
      <c r="AH95" s="33">
        <v>2086175.19178</v>
      </c>
      <c r="AI95" s="33">
        <v>1241605.1577900001</v>
      </c>
      <c r="AJ95" s="33">
        <v>244904.221876</v>
      </c>
      <c r="AK95" s="33">
        <v>996700.93591799994</v>
      </c>
      <c r="AL95" s="33">
        <v>120144.014496</v>
      </c>
      <c r="AM95" s="33">
        <v>724426.01948999998</v>
      </c>
      <c r="AN95" s="33">
        <v>206623.36587899999</v>
      </c>
      <c r="AO95" s="33">
        <v>72401.371754599997</v>
      </c>
      <c r="AP95" s="33">
        <v>1558287.3044799999</v>
      </c>
      <c r="AQ95" s="33">
        <v>248863.14966600001</v>
      </c>
      <c r="AR95" s="7">
        <f>'NSA data'!AV95</f>
        <v>1.5068481481481486</v>
      </c>
      <c r="AS95" s="1">
        <v>41791</v>
      </c>
    </row>
    <row r="96" spans="1:45">
      <c r="A96" s="58">
        <v>281393.19</v>
      </c>
      <c r="B96" s="56">
        <v>151816.32000000001</v>
      </c>
      <c r="C96" s="59">
        <v>37088.192000000003</v>
      </c>
      <c r="D96" s="60">
        <v>73359.909</v>
      </c>
      <c r="E96" s="61">
        <v>199849.2</v>
      </c>
      <c r="F96" s="62">
        <v>178065.78</v>
      </c>
      <c r="G96" s="56">
        <f>'NSA data'!I96</f>
        <v>8018.2722628886704</v>
      </c>
      <c r="H96" s="21">
        <v>7417.7991000000002</v>
      </c>
      <c r="I96" s="78">
        <f>AVERAGE('NSA data'!J93:J96)</f>
        <v>33101.69166937095</v>
      </c>
      <c r="J96" s="78">
        <f>AVERAGE('NSA data'!K93:K96)</f>
        <v>9502.501382899176</v>
      </c>
      <c r="K96" s="78">
        <f>AVERAGE('NSA data'!L93:L96)</f>
        <v>15753.281925661373</v>
      </c>
      <c r="L96" s="78">
        <f>AVERAGE('NSA data'!M93:M96)</f>
        <v>5617.8642567315337</v>
      </c>
      <c r="M96" s="78">
        <f>AVERAGE('NSA data'!N93:N96)</f>
        <v>55342.782768911791</v>
      </c>
      <c r="N96" s="78">
        <f>AVERAGE('NSA data'!O93:O96)</f>
        <v>39730.05653278307</v>
      </c>
      <c r="O96" s="78">
        <f>AVERAGE('NSA data'!P93:P96)</f>
        <v>6691.9927515585523</v>
      </c>
      <c r="P96" s="78">
        <f>AVERAGE('NSA data'!Q93:Q96)</f>
        <v>33038.063781224511</v>
      </c>
      <c r="Q96" s="78">
        <f>AVERAGE('NSA data'!R93:R96)</f>
        <v>15612.72623612873</v>
      </c>
      <c r="R96" s="79">
        <f t="shared" si="3"/>
        <v>3014.6922090197095</v>
      </c>
      <c r="S96" s="22">
        <v>110.60988</v>
      </c>
      <c r="T96" s="9">
        <v>108.42299</v>
      </c>
      <c r="U96" s="110">
        <f t="shared" si="2"/>
        <v>119.35744</v>
      </c>
      <c r="V96" s="111">
        <f>'NSA data'!V96</f>
        <v>113.09370370370372</v>
      </c>
      <c r="W96" s="63">
        <v>99.228613999999993</v>
      </c>
      <c r="X96" s="64">
        <v>98.848246339758205</v>
      </c>
      <c r="Y96" s="7">
        <v>3.25</v>
      </c>
      <c r="Z96" s="11">
        <f>'NSA data'!AC96</f>
        <v>132.61505516286047</v>
      </c>
      <c r="AA96" s="11">
        <f>'NSA data'!AE96</f>
        <v>190.0624</v>
      </c>
      <c r="AB96" s="11">
        <f>'NSA data'!AF96</f>
        <v>165.00200000000001</v>
      </c>
      <c r="AC96" s="64">
        <v>104.869</v>
      </c>
      <c r="AD96" s="64">
        <v>95.915000000000006</v>
      </c>
      <c r="AE96" s="75">
        <v>0.09</v>
      </c>
      <c r="AF96" s="30">
        <f>'NSA data'!AJ96</f>
        <v>159.423323655046</v>
      </c>
      <c r="AG96" s="30">
        <f>'NSA data'!AK96</f>
        <v>101.9</v>
      </c>
      <c r="AH96" s="33">
        <v>2153925.9480300001</v>
      </c>
      <c r="AI96" s="33">
        <v>1279213.2578400001</v>
      </c>
      <c r="AJ96" s="33">
        <v>250278.65144099999</v>
      </c>
      <c r="AK96" s="33">
        <v>1028934.6064</v>
      </c>
      <c r="AL96" s="33">
        <v>125902.554878</v>
      </c>
      <c r="AM96" s="33">
        <v>748810.13531899999</v>
      </c>
      <c r="AN96" s="33">
        <v>218269.50734499999</v>
      </c>
      <c r="AO96" s="33">
        <v>78428.126610499996</v>
      </c>
      <c r="AP96" s="33">
        <v>1589187.8414400001</v>
      </c>
      <c r="AQ96" s="33">
        <v>268040.47263799899</v>
      </c>
      <c r="AR96" s="7">
        <f>'NSA data'!AV96</f>
        <v>1.4225975308641976</v>
      </c>
      <c r="AS96" s="1">
        <v>41883</v>
      </c>
    </row>
    <row r="97" spans="1:45">
      <c r="A97" s="58">
        <v>285641.69</v>
      </c>
      <c r="B97" s="56">
        <v>154116.91</v>
      </c>
      <c r="C97" s="59">
        <v>37477.661</v>
      </c>
      <c r="D97" s="60">
        <v>74741.63</v>
      </c>
      <c r="E97" s="61">
        <v>202239.28</v>
      </c>
      <c r="F97" s="62">
        <v>181744.38</v>
      </c>
      <c r="G97" s="56">
        <f>'NSA data'!I97</f>
        <v>8099.23487087793</v>
      </c>
      <c r="H97" s="21">
        <v>7437.1023699999996</v>
      </c>
      <c r="I97" s="78">
        <f>AVERAGE('NSA data'!J94:J97)</f>
        <v>34640.767835457234</v>
      </c>
      <c r="J97" s="78">
        <f>AVERAGE('NSA data'!K94:K97)</f>
        <v>9584.3714771492487</v>
      </c>
      <c r="K97" s="78">
        <f>AVERAGE('NSA data'!L94:L97)</f>
        <v>14421.499311565549</v>
      </c>
      <c r="L97" s="78">
        <f>AVERAGE('NSA data'!M94:M97)</f>
        <v>5626.5747284454319</v>
      </c>
      <c r="M97" s="78">
        <f>AVERAGE('NSA data'!N94:N97)</f>
        <v>54970.249409420139</v>
      </c>
      <c r="N97" s="78">
        <f>AVERAGE('NSA data'!O94:O97)</f>
        <v>40913.183361521384</v>
      </c>
      <c r="O97" s="78">
        <f>AVERAGE('NSA data'!P94:P97)</f>
        <v>10348.565156201628</v>
      </c>
      <c r="P97" s="78">
        <f>AVERAGE('NSA data'!Q94:Q97)</f>
        <v>30564.618205319755</v>
      </c>
      <c r="Q97" s="78">
        <f>AVERAGE('NSA data'!R94:R97)</f>
        <v>14057.066047898761</v>
      </c>
      <c r="R97" s="79">
        <f t="shared" si="3"/>
        <v>3676.3892147518873</v>
      </c>
      <c r="S97" s="22">
        <v>111.51212</v>
      </c>
      <c r="T97" s="9">
        <v>109.05607000000001</v>
      </c>
      <c r="U97" s="110">
        <f t="shared" si="2"/>
        <v>121.33631999999992</v>
      </c>
      <c r="V97" s="111">
        <f>'NSA data'!V97</f>
        <v>118.38925925925926</v>
      </c>
      <c r="W97" s="63">
        <v>98.830546999999996</v>
      </c>
      <c r="X97" s="64">
        <v>98.488847381593402</v>
      </c>
      <c r="Y97" s="7">
        <v>3.25</v>
      </c>
      <c r="Z97" s="11">
        <f>'NSA data'!AC97</f>
        <v>130.23890304140062</v>
      </c>
      <c r="AA97" s="11">
        <f>'NSA data'!AE97</f>
        <v>191.69918000000001</v>
      </c>
      <c r="AB97" s="11">
        <f>'NSA data'!AF97</f>
        <v>166.35256999999999</v>
      </c>
      <c r="AC97" s="64">
        <v>103.012</v>
      </c>
      <c r="AD97" s="64">
        <v>96.174999999999997</v>
      </c>
      <c r="AE97" s="75">
        <v>0.1</v>
      </c>
      <c r="AF97" s="30">
        <f>'NSA data'!AJ97</f>
        <v>136.93776459265899</v>
      </c>
      <c r="AG97" s="30">
        <f>'NSA data'!AK97</f>
        <v>76.430000000000007</v>
      </c>
      <c r="AH97" s="33">
        <v>2211816.5763699999</v>
      </c>
      <c r="AI97" s="33">
        <v>1315020.81941</v>
      </c>
      <c r="AJ97" s="33">
        <v>251786.11323300001</v>
      </c>
      <c r="AK97" s="33">
        <v>1063234.70618</v>
      </c>
      <c r="AL97" s="33">
        <v>134466.38109000001</v>
      </c>
      <c r="AM97" s="33">
        <v>762329.37586899998</v>
      </c>
      <c r="AN97" s="33">
        <v>222218.95482499999</v>
      </c>
      <c r="AO97" s="33">
        <v>88716.871102899793</v>
      </c>
      <c r="AP97" s="33">
        <v>1643832.2659799999</v>
      </c>
      <c r="AQ97" s="33">
        <v>257048.48446199999</v>
      </c>
      <c r="AR97" s="7">
        <f>'NSA data'!AV97</f>
        <v>1.4146777777777784</v>
      </c>
      <c r="AS97" s="1">
        <v>41974</v>
      </c>
    </row>
    <row r="98" spans="1:45">
      <c r="A98" s="58">
        <v>289570.56</v>
      </c>
      <c r="B98" s="56">
        <v>156898.34</v>
      </c>
      <c r="C98" s="59">
        <v>37887.771999999997</v>
      </c>
      <c r="D98" s="60">
        <v>76591.25</v>
      </c>
      <c r="E98" s="61">
        <v>202189.86</v>
      </c>
      <c r="F98" s="62">
        <v>180793.43</v>
      </c>
      <c r="G98" s="56">
        <f>'NSA data'!I98</f>
        <v>8144</v>
      </c>
      <c r="H98" s="21">
        <v>7686.7525800000003</v>
      </c>
      <c r="I98" s="78">
        <f>AVERAGE('NSA data'!J95:J98)</f>
        <v>35446.669563253941</v>
      </c>
      <c r="J98" s="78">
        <f>AVERAGE('NSA data'!K95:K98)</f>
        <v>9839.2906588950955</v>
      </c>
      <c r="K98" s="78">
        <f>AVERAGE('NSA data'!L95:L98)</f>
        <v>13945.710176537981</v>
      </c>
      <c r="L98" s="78">
        <f>AVERAGE('NSA data'!M95:M98)</f>
        <v>5547.0017819988179</v>
      </c>
      <c r="M98" s="78">
        <f>AVERAGE('NSA data'!N95:N98)</f>
        <v>55738.216912779586</v>
      </c>
      <c r="N98" s="78">
        <f>AVERAGE('NSA data'!O95:O98)</f>
        <v>41479.607833222391</v>
      </c>
      <c r="O98" s="78">
        <f>AVERAGE('NSA data'!P95:P98)</f>
        <v>10032.493205728004</v>
      </c>
      <c r="P98" s="78">
        <f>AVERAGE('NSA data'!Q95:Q98)</f>
        <v>31447.114627494389</v>
      </c>
      <c r="Q98" s="78">
        <f>AVERAGE('NSA data'!R95:R98)</f>
        <v>14258.609079557189</v>
      </c>
      <c r="R98" s="79">
        <f t="shared" si="3"/>
        <v>3493.453485907432</v>
      </c>
      <c r="S98" s="22">
        <v>110.42608</v>
      </c>
      <c r="T98" s="9">
        <v>109.61161</v>
      </c>
      <c r="U98" s="110">
        <f t="shared" si="2"/>
        <v>113.68395999999997</v>
      </c>
      <c r="V98" s="111">
        <f>'NSA data'!V98</f>
        <v>102.21444444444445</v>
      </c>
      <c r="W98" s="63">
        <v>99.073659000000006</v>
      </c>
      <c r="X98" s="64">
        <v>98.313164358139403</v>
      </c>
      <c r="Y98" s="7">
        <v>3.25</v>
      </c>
      <c r="Z98" s="11">
        <f>'NSA data'!AC98</f>
        <v>125.44573426573407</v>
      </c>
      <c r="AA98" s="11">
        <f>'NSA data'!AE98</f>
        <v>192.09286</v>
      </c>
      <c r="AB98" s="11">
        <f>'NSA data'!AF98</f>
        <v>167.78657999999999</v>
      </c>
      <c r="AC98" s="64">
        <v>100.461</v>
      </c>
      <c r="AD98" s="64">
        <v>96.335999999999999</v>
      </c>
      <c r="AE98" s="75">
        <v>0.11</v>
      </c>
      <c r="AF98" s="30">
        <f>'NSA data'!AJ98</f>
        <v>114.841022406074</v>
      </c>
      <c r="AG98" s="30">
        <f>'NSA data'!AK98</f>
        <v>53.98</v>
      </c>
      <c r="AH98" s="33">
        <v>2278666.7866099998</v>
      </c>
      <c r="AI98" s="33">
        <v>1341875.1805700001</v>
      </c>
      <c r="AJ98" s="33">
        <v>254111.45298999999</v>
      </c>
      <c r="AK98" s="33">
        <v>1087763.7275799999</v>
      </c>
      <c r="AL98" s="33">
        <v>133292.103539</v>
      </c>
      <c r="AM98" s="33">
        <v>803499.50250299997</v>
      </c>
      <c r="AN98" s="33">
        <v>229158.082952</v>
      </c>
      <c r="AO98" s="33">
        <v>83133.317910600003</v>
      </c>
      <c r="AP98" s="33">
        <v>1690587.11479</v>
      </c>
      <c r="AQ98" s="33">
        <v>275788.27095999999</v>
      </c>
      <c r="AR98" s="7">
        <f>'NSA data'!AV98</f>
        <v>1.4049086419753083</v>
      </c>
      <c r="AS98" s="1">
        <v>42064</v>
      </c>
    </row>
    <row r="99" spans="1:45">
      <c r="A99" s="58">
        <v>292982.53999999899</v>
      </c>
      <c r="B99" s="56">
        <v>157764.53</v>
      </c>
      <c r="C99" s="59">
        <v>38054.599000000002</v>
      </c>
      <c r="D99" s="60">
        <v>74704.197</v>
      </c>
      <c r="E99" s="61">
        <v>198662.21</v>
      </c>
      <c r="F99" s="62">
        <v>176027.35</v>
      </c>
      <c r="G99" s="56">
        <f>'NSA data'!I99</f>
        <v>8196</v>
      </c>
      <c r="H99" s="21">
        <v>7779.7161400000005</v>
      </c>
      <c r="I99" s="78">
        <f>AVERAGE('NSA data'!J96:J99)</f>
        <v>36036.221615392744</v>
      </c>
      <c r="J99" s="78">
        <f>AVERAGE('NSA data'!K96:K99)</f>
        <v>9913.9731484653676</v>
      </c>
      <c r="K99" s="78">
        <f>AVERAGE('NSA data'!L96:L99)</f>
        <v>13198.048504901415</v>
      </c>
      <c r="L99" s="78">
        <f>AVERAGE('NSA data'!M96:M99)</f>
        <v>5834.1862689093759</v>
      </c>
      <c r="M99" s="78">
        <f>AVERAGE('NSA data'!N96:N99)</f>
        <v>56489.267554075734</v>
      </c>
      <c r="N99" s="78">
        <f>AVERAGE('NSA data'!O96:O99)</f>
        <v>42151.000047747664</v>
      </c>
      <c r="O99" s="78">
        <f>AVERAGE('NSA data'!P96:P99)</f>
        <v>10675.966940110337</v>
      </c>
      <c r="P99" s="78">
        <f>AVERAGE('NSA data'!Q96:Q99)</f>
        <v>31475.033107637326</v>
      </c>
      <c r="Q99" s="78">
        <f>AVERAGE('NSA data'!R96:R99)</f>
        <v>14338.267506328068</v>
      </c>
      <c r="R99" s="79">
        <f t="shared" si="3"/>
        <v>2658.9757146837965</v>
      </c>
      <c r="S99" s="22">
        <v>112.60668</v>
      </c>
      <c r="T99" s="9">
        <v>110.42614</v>
      </c>
      <c r="U99" s="110">
        <f t="shared" si="2"/>
        <v>121.32883999999997</v>
      </c>
      <c r="V99" s="111">
        <f>'NSA data'!V99</f>
        <v>106.82814814814814</v>
      </c>
      <c r="W99" s="63">
        <v>99.618108000000007</v>
      </c>
      <c r="X99" s="64">
        <v>99.827462375894697</v>
      </c>
      <c r="Y99" s="7">
        <v>3.25</v>
      </c>
      <c r="Z99" s="11">
        <f>'NSA data'!AC99</f>
        <v>124.67343923710121</v>
      </c>
      <c r="AA99" s="11">
        <f>'NSA data'!AE99</f>
        <v>194.04986</v>
      </c>
      <c r="AB99" s="11">
        <f>'NSA data'!AF99</f>
        <v>169.05942999999999</v>
      </c>
      <c r="AC99" s="64">
        <v>100.253</v>
      </c>
      <c r="AD99" s="64">
        <v>96.765000000000001</v>
      </c>
      <c r="AE99" s="75">
        <v>0.13</v>
      </c>
      <c r="AF99" s="30">
        <f>'NSA data'!AJ99</f>
        <v>116.13375994928499</v>
      </c>
      <c r="AG99" s="30">
        <f>'NSA data'!AK99</f>
        <v>61.65</v>
      </c>
      <c r="AH99" s="33">
        <v>2295979.4820400001</v>
      </c>
      <c r="AI99" s="33">
        <v>1368745.7464300001</v>
      </c>
      <c r="AJ99" s="33">
        <v>254689.82821400001</v>
      </c>
      <c r="AK99" s="33">
        <v>1114055.91821</v>
      </c>
      <c r="AL99" s="33">
        <v>133447.269466</v>
      </c>
      <c r="AM99" s="33">
        <v>793786.46614399902</v>
      </c>
      <c r="AN99" s="33">
        <v>233988.96797200001</v>
      </c>
      <c r="AO99" s="33">
        <v>90109.072712900001</v>
      </c>
      <c r="AP99" s="33">
        <v>1690641.49551</v>
      </c>
      <c r="AQ99" s="33">
        <v>281239.94584499998</v>
      </c>
      <c r="AR99" s="7">
        <f>'NSA data'!AV99</f>
        <v>1.3448160493827164</v>
      </c>
      <c r="AS99" s="1">
        <v>42156</v>
      </c>
    </row>
    <row r="100" spans="1:45">
      <c r="A100" s="58">
        <v>295130.12</v>
      </c>
      <c r="B100" s="56">
        <v>159182.12</v>
      </c>
      <c r="C100" s="59">
        <v>38397.498</v>
      </c>
      <c r="D100" s="60">
        <v>76479.62</v>
      </c>
      <c r="E100" s="61">
        <v>206338.68</v>
      </c>
      <c r="F100" s="62">
        <v>183346.86</v>
      </c>
      <c r="G100" s="56">
        <f>'NSA data'!I100</f>
        <v>8097</v>
      </c>
      <c r="H100" s="21">
        <v>7841.4035400000002</v>
      </c>
      <c r="I100" s="78">
        <f>AVERAGE('NSA data'!J97:J100)</f>
        <v>36375.493667733914</v>
      </c>
      <c r="J100" s="78">
        <f>AVERAGE('NSA data'!K97:K100)</f>
        <v>10061.8242666571</v>
      </c>
      <c r="K100" s="78">
        <f>AVERAGE('NSA data'!L97:L100)</f>
        <v>12586.316823914502</v>
      </c>
      <c r="L100" s="78">
        <f>AVERAGE('NSA data'!M97:M100)</f>
        <v>5920.9438670079544</v>
      </c>
      <c r="M100" s="78">
        <f>AVERAGE('NSA data'!N97:N100)</f>
        <v>55739.874086355019</v>
      </c>
      <c r="N100" s="78">
        <f>AVERAGE('NSA data'!O97:O100)</f>
        <v>42213.48581981568</v>
      </c>
      <c r="O100" s="78">
        <f>AVERAGE('NSA data'!P97:P100)</f>
        <v>13467.238329974836</v>
      </c>
      <c r="P100" s="78">
        <f>AVERAGE('NSA data'!Q97:Q100)</f>
        <v>28746.247489840847</v>
      </c>
      <c r="Q100" s="78">
        <f>AVERAGE('NSA data'!R97:R100)</f>
        <v>13526.388266539336</v>
      </c>
      <c r="R100" s="79">
        <f t="shared" si="3"/>
        <v>3283.760671950502</v>
      </c>
      <c r="S100" s="22">
        <v>113.88948000000001</v>
      </c>
      <c r="T100" s="9">
        <v>110.99498</v>
      </c>
      <c r="U100" s="110">
        <f t="shared" si="2"/>
        <v>125.46748000000001</v>
      </c>
      <c r="V100" s="111">
        <f>'NSA data'!V100</f>
        <v>109.31555555555556</v>
      </c>
      <c r="W100" s="63">
        <v>99.936175000000006</v>
      </c>
      <c r="X100" s="64">
        <v>100.485949486029</v>
      </c>
      <c r="Y100" s="7">
        <v>3.25</v>
      </c>
      <c r="Z100" s="11">
        <f>'NSA data'!AC100</f>
        <v>115.27961311464523</v>
      </c>
      <c r="AA100" s="11">
        <f>'NSA data'!AE100</f>
        <v>195.68204</v>
      </c>
      <c r="AB100" s="11">
        <f>'NSA data'!AF100</f>
        <v>170.37130999999999</v>
      </c>
      <c r="AC100" s="64">
        <v>99.323999999999998</v>
      </c>
      <c r="AD100" s="64">
        <v>97.076999999999998</v>
      </c>
      <c r="AE100" s="75">
        <v>0.13</v>
      </c>
      <c r="AF100" s="30">
        <f>'NSA data'!AJ100</f>
        <v>104.518276738053</v>
      </c>
      <c r="AG100" s="30">
        <f>'NSA data'!AK100</f>
        <v>50.44</v>
      </c>
      <c r="AH100" s="33">
        <v>2369920.72648999</v>
      </c>
      <c r="AI100" s="33">
        <v>1403473.5989900001</v>
      </c>
      <c r="AJ100" s="33">
        <v>256766.686965</v>
      </c>
      <c r="AK100" s="33">
        <v>1146706.9120199999</v>
      </c>
      <c r="AL100" s="33">
        <v>133345.543779</v>
      </c>
      <c r="AM100" s="33">
        <v>833101.58372600004</v>
      </c>
      <c r="AN100" s="33">
        <v>235329.063761</v>
      </c>
      <c r="AO100" s="33">
        <v>104736.42298800001</v>
      </c>
      <c r="AP100" s="33">
        <v>1678639.6139799999</v>
      </c>
      <c r="AQ100" s="33">
        <v>351215.625764</v>
      </c>
      <c r="AR100" s="7">
        <f>'NSA data'!AV100</f>
        <v>1.2416580246913584</v>
      </c>
      <c r="AS100" s="1">
        <v>42248</v>
      </c>
    </row>
    <row r="101" spans="1:45">
      <c r="A101" s="58">
        <v>298953.98</v>
      </c>
      <c r="B101" s="56">
        <v>162000.75</v>
      </c>
      <c r="C101" s="59">
        <v>39230.904999999999</v>
      </c>
      <c r="D101" s="60">
        <v>76851.785999999993</v>
      </c>
      <c r="E101" s="61">
        <v>209857.93</v>
      </c>
      <c r="F101" s="62">
        <v>188400.33</v>
      </c>
      <c r="G101" s="56">
        <f>'NSA data'!I101</f>
        <v>8270</v>
      </c>
      <c r="H101" s="21">
        <v>8007.4432500000003</v>
      </c>
      <c r="I101" s="78">
        <f>AVERAGE('NSA data'!J98:J101)</f>
        <v>36639.489260657698</v>
      </c>
      <c r="J101" s="78">
        <f>AVERAGE('NSA data'!K98:K101)</f>
        <v>9810.9642991583423</v>
      </c>
      <c r="K101" s="78">
        <f>AVERAGE('NSA data'!L98:L101)</f>
        <v>11537.131560165999</v>
      </c>
      <c r="L101" s="78">
        <f>AVERAGE('NSA data'!M98:M101)</f>
        <v>6072.1249077167904</v>
      </c>
      <c r="M101" s="78">
        <f>AVERAGE('NSA data'!N98:N101)</f>
        <v>54775.358606687158</v>
      </c>
      <c r="N101" s="78">
        <f>AVERAGE('NSA data'!O98:O101)</f>
        <v>41358.896709581022</v>
      </c>
      <c r="O101" s="78">
        <f>AVERAGE('NSA data'!P98:P101)</f>
        <v>15396.424174986238</v>
      </c>
      <c r="P101" s="78">
        <f>AVERAGE('NSA data'!Q98:Q101)</f>
        <v>25962.472534594781</v>
      </c>
      <c r="Q101" s="78">
        <f>AVERAGE('NSA data'!R98:R101)</f>
        <v>13416.461897106135</v>
      </c>
      <c r="R101" s="79">
        <f t="shared" si="3"/>
        <v>3212.2265132948887</v>
      </c>
      <c r="S101" s="22">
        <v>114.35120000000001</v>
      </c>
      <c r="T101" s="9">
        <v>111.5682</v>
      </c>
      <c r="U101" s="110">
        <f t="shared" si="2"/>
        <v>125.48319999999997</v>
      </c>
      <c r="V101" s="111">
        <f>'NSA data'!V101</f>
        <v>108.24185185185186</v>
      </c>
      <c r="W101" s="63">
        <v>101.187</v>
      </c>
      <c r="X101" s="64">
        <v>101.178619834945</v>
      </c>
      <c r="Y101" s="7">
        <v>3.25</v>
      </c>
      <c r="Z101" s="11">
        <f>'NSA data'!AC101</f>
        <v>110.07890947557105</v>
      </c>
      <c r="AA101" s="11">
        <f>'NSA data'!AE101</f>
        <v>196.78202999999999</v>
      </c>
      <c r="AB101" s="11">
        <f>'NSA data'!AF101</f>
        <v>171.54525000000001</v>
      </c>
      <c r="AC101" s="64">
        <v>97.768000000000001</v>
      </c>
      <c r="AD101" s="64">
        <v>97.319000000000003</v>
      </c>
      <c r="AE101" s="75">
        <v>0.16</v>
      </c>
      <c r="AF101" s="30">
        <f>'NSA data'!AJ101</f>
        <v>96.204645834106202</v>
      </c>
      <c r="AG101" s="30">
        <f>'NSA data'!AK101</f>
        <v>43.56</v>
      </c>
      <c r="AH101" s="33">
        <v>2336227.8541299999</v>
      </c>
      <c r="AI101" s="33">
        <v>1414663.01235</v>
      </c>
      <c r="AJ101" s="33">
        <v>258122.84964999999</v>
      </c>
      <c r="AK101" s="33">
        <v>1156540.1627</v>
      </c>
      <c r="AL101" s="33">
        <v>132196.5871</v>
      </c>
      <c r="AM101" s="33">
        <v>789368.25468000001</v>
      </c>
      <c r="AN101" s="33">
        <v>243518.18321399999</v>
      </c>
      <c r="AO101" s="33">
        <v>90502.726131700096</v>
      </c>
      <c r="AP101" s="33">
        <v>1672618.35959</v>
      </c>
      <c r="AQ101" s="33">
        <v>329588.585196</v>
      </c>
      <c r="AR101" s="7">
        <f>'NSA data'!AV101</f>
        <v>1.2701271604938258</v>
      </c>
      <c r="AS101" s="1">
        <v>42339</v>
      </c>
    </row>
    <row r="102" spans="1:45">
      <c r="A102" s="58">
        <v>301757.88</v>
      </c>
      <c r="B102" s="56">
        <v>164341.38</v>
      </c>
      <c r="C102" s="59">
        <v>38359.527000000002</v>
      </c>
      <c r="D102" s="60">
        <v>76393.620999999999</v>
      </c>
      <c r="E102" s="61">
        <v>204116.51</v>
      </c>
      <c r="F102" s="62">
        <v>185051.76</v>
      </c>
      <c r="G102" s="56">
        <f>'NSA data'!I102</f>
        <v>8230</v>
      </c>
      <c r="H102" s="21">
        <v>8206.5422600000002</v>
      </c>
      <c r="I102" s="78">
        <f>AVERAGE('NSA data'!J99:J102)</f>
        <v>36255.926025705907</v>
      </c>
      <c r="J102" s="78">
        <f>AVERAGE('NSA data'!K99:K102)</f>
        <v>10118.421445217191</v>
      </c>
      <c r="K102" s="78">
        <f>AVERAGE('NSA data'!L99:L102)</f>
        <v>12090.134982304766</v>
      </c>
      <c r="L102" s="78">
        <f>AVERAGE('NSA data'!M99:M102)</f>
        <v>6328.1053816662825</v>
      </c>
      <c r="M102" s="78">
        <f>AVERAGE('NSA data'!N99:N102)</f>
        <v>54030.206970285333</v>
      </c>
      <c r="N102" s="78">
        <f>AVERAGE('NSA data'!O99:O102)</f>
        <v>42010.925780545593</v>
      </c>
      <c r="O102" s="78">
        <f>AVERAGE('NSA data'!P99:P102)</f>
        <v>17291.959000889572</v>
      </c>
      <c r="P102" s="78">
        <f>AVERAGE('NSA data'!Q99:Q102)</f>
        <v>24718.966779656017</v>
      </c>
      <c r="Q102" s="78">
        <f>AVERAGE('NSA data'!R99:R102)</f>
        <v>12019.281189739744</v>
      </c>
      <c r="R102" s="79">
        <f t="shared" si="3"/>
        <v>4434.2754829425212</v>
      </c>
      <c r="S102" s="22">
        <v>114.23837</v>
      </c>
      <c r="T102" s="9">
        <v>112.11060000000001</v>
      </c>
      <c r="U102" s="110">
        <f t="shared" si="2"/>
        <v>122.74944999999995</v>
      </c>
      <c r="V102" s="111">
        <f>'NSA data'!V102</f>
        <v>98.67407407407407</v>
      </c>
      <c r="W102" s="63">
        <v>99.716408000000001</v>
      </c>
      <c r="X102" s="64">
        <v>101.254094126304</v>
      </c>
      <c r="Y102" s="7">
        <v>3.25</v>
      </c>
      <c r="Z102" s="11">
        <f>'NSA data'!AC102</f>
        <v>113.26410902749058</v>
      </c>
      <c r="AA102" s="11">
        <f>'NSA data'!AE102</f>
        <v>196.54935</v>
      </c>
      <c r="AB102" s="11">
        <f>'NSA data'!AF102</f>
        <v>173.05285000000001</v>
      </c>
      <c r="AC102" s="64">
        <v>96.269000000000005</v>
      </c>
      <c r="AD102" s="64">
        <v>97.725999999999999</v>
      </c>
      <c r="AE102" s="75">
        <v>0.36</v>
      </c>
      <c r="AF102" s="30">
        <f>'NSA data'!AJ102</f>
        <v>88.608385331292595</v>
      </c>
      <c r="AG102" s="30">
        <f>'NSA data'!AK102</f>
        <v>33.840000000000003</v>
      </c>
      <c r="AH102" s="33">
        <v>2353601.6488600001</v>
      </c>
      <c r="AI102" s="33">
        <v>1422627.9982499999</v>
      </c>
      <c r="AJ102" s="33">
        <v>257165.64503399999</v>
      </c>
      <c r="AK102" s="33">
        <v>1165462.3532199999</v>
      </c>
      <c r="AL102" s="33">
        <v>138247.203649</v>
      </c>
      <c r="AM102" s="33">
        <v>792726.44695699995</v>
      </c>
      <c r="AN102" s="33">
        <v>251215.813673</v>
      </c>
      <c r="AO102" s="33">
        <v>86838.964052900003</v>
      </c>
      <c r="AP102" s="33">
        <v>1675421.74814</v>
      </c>
      <c r="AQ102" s="33">
        <v>340125.12299800001</v>
      </c>
      <c r="AR102" s="7">
        <f>'NSA data'!AV102</f>
        <v>1.3219666666666674</v>
      </c>
      <c r="AS102" s="1">
        <v>42430</v>
      </c>
    </row>
    <row r="103" spans="1:45">
      <c r="A103" s="58">
        <v>305461.37</v>
      </c>
      <c r="B103" s="56">
        <v>166882.47</v>
      </c>
      <c r="C103" s="59">
        <v>39551.828000000001</v>
      </c>
      <c r="D103" s="60">
        <v>79344.133000000002</v>
      </c>
      <c r="E103" s="61">
        <v>202919.86</v>
      </c>
      <c r="F103" s="62">
        <v>180933.96</v>
      </c>
      <c r="G103" s="56">
        <f>'NSA data'!I103</f>
        <v>8327</v>
      </c>
      <c r="H103" s="21">
        <v>8203.5921500000004</v>
      </c>
      <c r="I103" s="78">
        <f>AVERAGE('NSA data'!J100:J103)</f>
        <v>36356.037038118448</v>
      </c>
      <c r="J103" s="78">
        <f>AVERAGE('NSA data'!K100:K103)</f>
        <v>10887.0562907487</v>
      </c>
      <c r="K103" s="78">
        <f>AVERAGE('NSA data'!L100:L103)</f>
        <v>11926.253418011434</v>
      </c>
      <c r="L103" s="78">
        <f>AVERAGE('NSA data'!M100:M103)</f>
        <v>6306.943075617688</v>
      </c>
      <c r="M103" s="78">
        <f>AVERAGE('NSA data'!N100:N103)</f>
        <v>51953.547690574909</v>
      </c>
      <c r="N103" s="78">
        <f>AVERAGE('NSA data'!O100:O103)</f>
        <v>40562.533628090721</v>
      </c>
      <c r="O103" s="78">
        <f>AVERAGE('NSA data'!P100:P103)</f>
        <v>15797.827220083596</v>
      </c>
      <c r="P103" s="78">
        <f>AVERAGE('NSA data'!Q100:Q103)</f>
        <v>24764.706408007129</v>
      </c>
      <c r="Q103" s="78">
        <f>AVERAGE('NSA data'!R100:R103)</f>
        <v>11391.014062484181</v>
      </c>
      <c r="R103" s="79">
        <f t="shared" si="3"/>
        <v>7215.7990563036801</v>
      </c>
      <c r="S103" s="22">
        <v>114.82532999999999</v>
      </c>
      <c r="T103" s="9">
        <v>112.53673999999999</v>
      </c>
      <c r="U103" s="110">
        <f t="shared" si="2"/>
        <v>123.97968999999996</v>
      </c>
      <c r="V103" s="111">
        <f>'NSA data'!V103</f>
        <v>97.671851851851855</v>
      </c>
      <c r="W103" s="63">
        <v>100.02782999999999</v>
      </c>
      <c r="X103" s="64">
        <v>101.010093021656</v>
      </c>
      <c r="Y103" s="7">
        <v>3.25</v>
      </c>
      <c r="Z103" s="11">
        <f>'NSA data'!AC103</f>
        <v>116.44579599471344</v>
      </c>
      <c r="AA103" s="11">
        <f>'NSA data'!AE103</f>
        <v>198.80110999999999</v>
      </c>
      <c r="AB103" s="11">
        <f>'NSA data'!AF103</f>
        <v>174.46639999999999</v>
      </c>
      <c r="AC103" s="64">
        <v>97.28</v>
      </c>
      <c r="AD103" s="64">
        <v>98.262</v>
      </c>
      <c r="AE103" s="75">
        <v>0.37</v>
      </c>
      <c r="AF103" s="30">
        <f>'NSA data'!AJ103</f>
        <v>100.42844405762099</v>
      </c>
      <c r="AG103" s="30">
        <f>'NSA data'!AK103</f>
        <v>45.57</v>
      </c>
      <c r="AH103" s="33">
        <v>2374535.74694</v>
      </c>
      <c r="AI103" s="33">
        <v>1429060.8245399999</v>
      </c>
      <c r="AJ103" s="33">
        <v>255935.17136899999</v>
      </c>
      <c r="AK103" s="33">
        <v>1173125.6531799999</v>
      </c>
      <c r="AL103" s="33">
        <v>138044.85083400001</v>
      </c>
      <c r="AM103" s="33">
        <v>807430.07156199997</v>
      </c>
      <c r="AN103" s="33">
        <v>256927.88954599999</v>
      </c>
      <c r="AO103" s="33">
        <v>87335.972244599907</v>
      </c>
      <c r="AP103" s="33">
        <v>1672109.73649</v>
      </c>
      <c r="AQ103" s="33">
        <v>358162.148659</v>
      </c>
      <c r="AR103" s="7">
        <f>'NSA data'!AV103</f>
        <v>1.3149000000000006</v>
      </c>
      <c r="AS103" s="1">
        <v>42522</v>
      </c>
    </row>
    <row r="104" spans="1:45">
      <c r="A104" s="58">
        <v>308599.57</v>
      </c>
      <c r="B104" s="56">
        <v>169212.99</v>
      </c>
      <c r="C104" s="59">
        <v>39035.777000000002</v>
      </c>
      <c r="D104" s="60">
        <v>78020.270999999993</v>
      </c>
      <c r="E104" s="61">
        <v>205943.72</v>
      </c>
      <c r="F104" s="62">
        <v>180761.63</v>
      </c>
      <c r="G104" s="56">
        <f>'NSA data'!I104</f>
        <v>8257</v>
      </c>
      <c r="H104" s="21">
        <v>8414.7170499999993</v>
      </c>
      <c r="I104" s="78">
        <f>AVERAGE('NSA data'!J101:J104)</f>
        <v>35860.842263584469</v>
      </c>
      <c r="J104" s="78">
        <f>AVERAGE('NSA data'!K101:K104)</f>
        <v>10525.430099611545</v>
      </c>
      <c r="K104" s="78">
        <f>AVERAGE('NSA data'!L101:L104)</f>
        <v>11712.503752106935</v>
      </c>
      <c r="L104" s="78">
        <f>AVERAGE('NSA data'!M101:M104)</f>
        <v>6389.8128823014558</v>
      </c>
      <c r="M104" s="78">
        <f>AVERAGE('NSA data'!N101:N104)</f>
        <v>51706.132080531141</v>
      </c>
      <c r="N104" s="78">
        <f>AVERAGE('NSA data'!O101:O104)</f>
        <v>40827.492914898568</v>
      </c>
      <c r="O104" s="78">
        <f>AVERAGE('NSA data'!P101:P104)</f>
        <v>17480.591983104612</v>
      </c>
      <c r="P104" s="78">
        <f>AVERAGE('NSA data'!Q101:Q104)</f>
        <v>23346.900931793956</v>
      </c>
      <c r="Q104" s="78">
        <f>AVERAGE('NSA data'!R101:R104)</f>
        <v>10878.639165632578</v>
      </c>
      <c r="R104" s="79">
        <f t="shared" si="3"/>
        <v>6392.6440347717962</v>
      </c>
      <c r="S104" s="22">
        <v>115.42085</v>
      </c>
      <c r="T104" s="9">
        <v>113.27943</v>
      </c>
      <c r="U104" s="110">
        <f t="shared" si="2"/>
        <v>123.98652999999996</v>
      </c>
      <c r="V104" s="111">
        <f>'NSA data'!V104</f>
        <v>98.898518518518529</v>
      </c>
      <c r="W104" s="63">
        <v>100.41492</v>
      </c>
      <c r="X104" s="64">
        <v>101.517711357807</v>
      </c>
      <c r="Y104" s="7">
        <v>3</v>
      </c>
      <c r="Z104" s="11">
        <f>'NSA data'!AC104</f>
        <v>115.12956531125955</v>
      </c>
      <c r="AA104" s="11">
        <f>'NSA data'!AE104</f>
        <v>200.77105</v>
      </c>
      <c r="AB104" s="11">
        <f>'NSA data'!AF104</f>
        <v>176.03630999999999</v>
      </c>
      <c r="AC104" s="64">
        <v>97.796999999999997</v>
      </c>
      <c r="AD104" s="64">
        <v>98.688999999999993</v>
      </c>
      <c r="AE104" s="75">
        <v>0.39</v>
      </c>
      <c r="AF104" s="30">
        <f>'NSA data'!AJ104</f>
        <v>103.04110173321899</v>
      </c>
      <c r="AG104" s="30">
        <f>'NSA data'!AK104</f>
        <v>45.8</v>
      </c>
      <c r="AH104" s="33">
        <v>2343175.9918900002</v>
      </c>
      <c r="AI104" s="33">
        <v>1436679.52969</v>
      </c>
      <c r="AJ104" s="33">
        <v>254721.031736</v>
      </c>
      <c r="AK104" s="33">
        <v>1181958.4979600001</v>
      </c>
      <c r="AL104" s="33">
        <v>132527.16547199999</v>
      </c>
      <c r="AM104" s="33">
        <v>773969.29672900005</v>
      </c>
      <c r="AN104" s="33">
        <v>259078.609325</v>
      </c>
      <c r="AO104" s="33">
        <v>85412.283240999997</v>
      </c>
      <c r="AP104" s="33">
        <v>1661033.0857599999</v>
      </c>
      <c r="AQ104" s="33">
        <v>337652.013569</v>
      </c>
      <c r="AR104" s="7">
        <f>'NSA data'!AV104</f>
        <v>1.4851666666666672</v>
      </c>
      <c r="AS104" s="1">
        <v>42614</v>
      </c>
    </row>
    <row r="105" spans="1:45">
      <c r="A105" s="58">
        <v>313109.38</v>
      </c>
      <c r="B105" s="56">
        <v>172063.45</v>
      </c>
      <c r="C105" s="59">
        <v>38237.387999999999</v>
      </c>
      <c r="D105" s="60">
        <v>78602.884999999995</v>
      </c>
      <c r="E105" s="61">
        <v>214871.77</v>
      </c>
      <c r="F105" s="62">
        <v>192404.6</v>
      </c>
      <c r="G105" s="56">
        <f>'NSA data'!I105</f>
        <v>8385</v>
      </c>
      <c r="H105" s="21">
        <v>8571.0941000000003</v>
      </c>
      <c r="I105" s="78">
        <f>AVERAGE('NSA data'!J102:J105)</f>
        <v>33958.680688159599</v>
      </c>
      <c r="J105" s="78">
        <f>AVERAGE('NSA data'!K102:K105)</f>
        <v>9982.7381646919057</v>
      </c>
      <c r="K105" s="78">
        <f>AVERAGE('NSA data'!L102:L105)</f>
        <v>11269.632932701988</v>
      </c>
      <c r="L105" s="78">
        <f>AVERAGE('NSA data'!M102:M105)</f>
        <v>6516.0448358184422</v>
      </c>
      <c r="M105" s="78">
        <f>AVERAGE('NSA data'!N102:N105)</f>
        <v>52212.328805755795</v>
      </c>
      <c r="N105" s="78">
        <f>AVERAGE('NSA data'!O102:O105)</f>
        <v>41619.948058214854</v>
      </c>
      <c r="O105" s="78">
        <f>AVERAGE('NSA data'!P102:P105)</f>
        <v>16978.48609330205</v>
      </c>
      <c r="P105" s="78">
        <f>AVERAGE('NSA data'!Q102:Q105)</f>
        <v>24641.4619649128</v>
      </c>
      <c r="Q105" s="78">
        <f>AVERAGE('NSA data'!R102:R105)</f>
        <v>10592.380747540932</v>
      </c>
      <c r="R105" s="79">
        <f t="shared" si="3"/>
        <v>2998.7229797977143</v>
      </c>
      <c r="S105" s="22">
        <v>116.15011</v>
      </c>
      <c r="T105" s="9">
        <v>113.89055999999999</v>
      </c>
      <c r="U105" s="110">
        <f t="shared" si="2"/>
        <v>125.18830999999999</v>
      </c>
      <c r="V105" s="111">
        <f>'NSA data'!V105</f>
        <v>104.17074074074074</v>
      </c>
      <c r="W105" s="63">
        <v>102.64201</v>
      </c>
      <c r="X105" s="64">
        <v>102.657898915163</v>
      </c>
      <c r="Y105" s="7">
        <v>3</v>
      </c>
      <c r="Z105" s="11">
        <f>'NSA data'!AC105</f>
        <v>110.93376319286071</v>
      </c>
      <c r="AA105" s="11">
        <f>'NSA data'!AE105</f>
        <v>202.03514999999999</v>
      </c>
      <c r="AB105" s="11">
        <f>'NSA data'!AF105</f>
        <v>177.52960999999999</v>
      </c>
      <c r="AC105" s="64">
        <v>98.46</v>
      </c>
      <c r="AD105" s="64">
        <v>99.028999999999996</v>
      </c>
      <c r="AE105" s="75">
        <v>0.45</v>
      </c>
      <c r="AF105" s="30">
        <f>'NSA data'!AJ105</f>
        <v>107.92206887786701</v>
      </c>
      <c r="AG105" s="30">
        <f>'NSA data'!AK105</f>
        <v>49.05</v>
      </c>
      <c r="AH105" s="33">
        <v>2355248.5079600001</v>
      </c>
      <c r="AI105" s="33">
        <v>1445801.1843399999</v>
      </c>
      <c r="AJ105" s="33">
        <v>252188.69388599999</v>
      </c>
      <c r="AK105" s="33">
        <v>1193612.49046</v>
      </c>
      <c r="AL105" s="33">
        <v>142282.12028800001</v>
      </c>
      <c r="AM105" s="33">
        <v>767165.20333100099</v>
      </c>
      <c r="AN105" s="33">
        <v>258263.351987</v>
      </c>
      <c r="AO105" s="33">
        <v>86296.978023299904</v>
      </c>
      <c r="AP105" s="33">
        <v>1650948.1330299999</v>
      </c>
      <c r="AQ105" s="33">
        <v>359740.04491900001</v>
      </c>
      <c r="AR105" s="7">
        <f>'NSA data'!AV105</f>
        <v>1.5022333333333338</v>
      </c>
      <c r="AS105" s="1">
        <v>42705</v>
      </c>
    </row>
    <row r="106" spans="1:45">
      <c r="A106" s="58">
        <v>318406.53000000003</v>
      </c>
      <c r="B106" s="56">
        <v>175433.01</v>
      </c>
      <c r="C106" s="59">
        <v>40929.800000000003</v>
      </c>
      <c r="D106" s="60">
        <v>83328.040999999997</v>
      </c>
      <c r="E106" s="61">
        <v>224317.78</v>
      </c>
      <c r="F106" s="62">
        <v>209128.33</v>
      </c>
      <c r="G106" s="56">
        <f>'NSA data'!I106</f>
        <v>8459</v>
      </c>
      <c r="H106" s="21">
        <v>8551.0672599999998</v>
      </c>
      <c r="I106" s="78">
        <f>AVERAGE('NSA data'!J103:J106)</f>
        <v>33588.654234306043</v>
      </c>
      <c r="J106" s="78">
        <f>AVERAGE('NSA data'!K103:K106)</f>
        <v>9899.5456010545022</v>
      </c>
      <c r="K106" s="78">
        <f>AVERAGE('NSA data'!L103:L106)</f>
        <v>10943.991763042339</v>
      </c>
      <c r="L106" s="78">
        <f>AVERAGE('NSA data'!M103:M106)</f>
        <v>6503.9367977797774</v>
      </c>
      <c r="M106" s="78">
        <f>AVERAGE('NSA data'!N103:N106)</f>
        <v>51066.173258586947</v>
      </c>
      <c r="N106" s="78">
        <f>AVERAGE('NSA data'!O103:O106)</f>
        <v>40574.441902050989</v>
      </c>
      <c r="O106" s="78">
        <f>AVERAGE('NSA data'!P103:P106)</f>
        <v>15875.319921628745</v>
      </c>
      <c r="P106" s="78">
        <f>AVERAGE('NSA data'!Q103:Q106)</f>
        <v>24699.121980422242</v>
      </c>
      <c r="Q106" s="78">
        <f>AVERAGE('NSA data'!R103:R106)</f>
        <v>10491.731356535956</v>
      </c>
      <c r="R106" s="79">
        <f t="shared" si="3"/>
        <v>3366.018339815937</v>
      </c>
      <c r="S106" s="22">
        <v>118.91072</v>
      </c>
      <c r="T106" s="9">
        <v>114.60335000000001</v>
      </c>
      <c r="U106" s="110">
        <f t="shared" si="2"/>
        <v>136.14019999999996</v>
      </c>
      <c r="V106" s="111">
        <f>'NSA data'!V106</f>
        <v>116.21111111111114</v>
      </c>
      <c r="W106" s="63">
        <v>106.566</v>
      </c>
      <c r="X106" s="64">
        <v>106.00710872945</v>
      </c>
      <c r="Y106" s="7">
        <v>3</v>
      </c>
      <c r="Z106" s="11">
        <f>'NSA data'!AC106</f>
        <v>108.66854324732749</v>
      </c>
      <c r="AA106" s="11">
        <f>'NSA data'!AE106</f>
        <v>206.53449000000001</v>
      </c>
      <c r="AB106" s="11">
        <f>'NSA data'!AF106</f>
        <v>179.14286999999999</v>
      </c>
      <c r="AC106" s="64">
        <v>99.144999999999996</v>
      </c>
      <c r="AD106" s="64">
        <v>99.488</v>
      </c>
      <c r="AE106" s="75">
        <v>0.7</v>
      </c>
      <c r="AF106" s="30">
        <f>'NSA data'!AJ106</f>
        <v>114.286258478275</v>
      </c>
      <c r="AG106" s="30">
        <f>'NSA data'!AK106</f>
        <v>53.59</v>
      </c>
      <c r="AH106" s="33">
        <v>2369071.47293999</v>
      </c>
      <c r="AI106" s="33">
        <v>1430913.34687</v>
      </c>
      <c r="AJ106" s="33">
        <v>245950.851987</v>
      </c>
      <c r="AK106" s="33">
        <v>1184962.49489</v>
      </c>
      <c r="AL106" s="33">
        <v>175649.494981</v>
      </c>
      <c r="AM106" s="33">
        <v>762508.63108800096</v>
      </c>
      <c r="AN106" s="33">
        <v>254378.866232</v>
      </c>
      <c r="AO106" s="33">
        <v>106427.534636</v>
      </c>
      <c r="AP106" s="33">
        <v>1642487.6867</v>
      </c>
      <c r="AQ106" s="33">
        <v>365777.38537500001</v>
      </c>
      <c r="AR106" s="7">
        <f>'NSA data'!AV106</f>
        <v>1.5884641975308647</v>
      </c>
      <c r="AS106" s="1">
        <v>42795</v>
      </c>
    </row>
    <row r="107" spans="1:45">
      <c r="A107" s="58">
        <v>323281.75</v>
      </c>
      <c r="B107" s="56">
        <v>178074.44</v>
      </c>
      <c r="C107" s="59">
        <v>41013.290999999997</v>
      </c>
      <c r="D107" s="60">
        <v>82535.448000000004</v>
      </c>
      <c r="E107" s="61">
        <v>221935.79</v>
      </c>
      <c r="F107" s="62">
        <v>198394.92</v>
      </c>
      <c r="G107" s="56">
        <f>'NSA data'!I107</f>
        <v>8407</v>
      </c>
      <c r="H107" s="21">
        <v>9007.9056199999995</v>
      </c>
      <c r="I107" s="78">
        <f>AVERAGE('NSA data'!J104:J107)</f>
        <v>33333.269582154324</v>
      </c>
      <c r="J107" s="78">
        <f>AVERAGE('NSA data'!K104:K107)</f>
        <v>9844.4338601470354</v>
      </c>
      <c r="K107" s="78">
        <f>AVERAGE('NSA data'!L104:L107)</f>
        <v>10938.62722841753</v>
      </c>
      <c r="L107" s="78">
        <f>AVERAGE('NSA data'!M104:M107)</f>
        <v>6587.7976329244775</v>
      </c>
      <c r="M107" s="78">
        <f>AVERAGE('NSA data'!N104:N107)</f>
        <v>51285.716127167514</v>
      </c>
      <c r="N107" s="78">
        <f>AVERAGE('NSA data'!O104:O107)</f>
        <v>40905.665002216803</v>
      </c>
      <c r="O107" s="78">
        <f>AVERAGE('NSA data'!P104:P107)</f>
        <v>17586.421485526662</v>
      </c>
      <c r="P107" s="78">
        <f>AVERAGE('NSA data'!Q104:Q107)</f>
        <v>23319.243516690134</v>
      </c>
      <c r="Q107" s="78">
        <f>AVERAGE('NSA data'!R104:R107)</f>
        <v>10380.051124950714</v>
      </c>
      <c r="R107" s="79">
        <f t="shared" si="3"/>
        <v>2830.614543551379</v>
      </c>
      <c r="S107" s="22">
        <v>119.20998</v>
      </c>
      <c r="T107" s="9">
        <v>115.33078999999999</v>
      </c>
      <c r="U107" s="110">
        <f t="shared" si="2"/>
        <v>134.72673999999998</v>
      </c>
      <c r="V107" s="111">
        <f>'NSA data'!V107</f>
        <v>111.66740740740741</v>
      </c>
      <c r="W107" s="63">
        <v>107.54550999999999</v>
      </c>
      <c r="X107" s="64">
        <v>106.62564363220901</v>
      </c>
      <c r="Y107" s="7">
        <v>3</v>
      </c>
      <c r="Z107" s="11">
        <f>'NSA data'!AC107</f>
        <v>109.97686836660394</v>
      </c>
      <c r="AA107" s="11">
        <f>'NSA data'!AE107</f>
        <v>209.44502</v>
      </c>
      <c r="AB107" s="11">
        <f>'NSA data'!AF107</f>
        <v>180.98644999999999</v>
      </c>
      <c r="AC107" s="64">
        <v>99.231999999999999</v>
      </c>
      <c r="AD107" s="64">
        <v>99.820999999999998</v>
      </c>
      <c r="AE107" s="75">
        <v>0.95</v>
      </c>
      <c r="AF107" s="30">
        <f>'NSA data'!AJ107</f>
        <v>108.560088155814</v>
      </c>
      <c r="AG107" s="30">
        <f>'NSA data'!AK107</f>
        <v>49.55</v>
      </c>
      <c r="AH107" s="33">
        <v>2386778.6266000001</v>
      </c>
      <c r="AI107" s="33">
        <v>1451322.61463</v>
      </c>
      <c r="AJ107" s="33">
        <v>248244.682306</v>
      </c>
      <c r="AK107" s="33">
        <v>1203077.9323199999</v>
      </c>
      <c r="AL107" s="33">
        <v>181773.44034299999</v>
      </c>
      <c r="AM107" s="33">
        <v>753682.57162799803</v>
      </c>
      <c r="AN107" s="33">
        <v>259769.568688</v>
      </c>
      <c r="AO107" s="33">
        <v>105657.134741</v>
      </c>
      <c r="AP107" s="33">
        <v>1654253.0691800001</v>
      </c>
      <c r="AQ107" s="33">
        <v>367098.85398900002</v>
      </c>
      <c r="AR107" s="7">
        <f>'NSA data'!AV107</f>
        <v>1.6108098765432102</v>
      </c>
      <c r="AS107" s="1">
        <v>42887</v>
      </c>
    </row>
    <row r="108" spans="1:45">
      <c r="A108" s="58">
        <v>327520.59000000003</v>
      </c>
      <c r="B108" s="56">
        <v>180903.56</v>
      </c>
      <c r="C108" s="59">
        <v>40764.934999999998</v>
      </c>
      <c r="D108" s="60">
        <v>83207.906000000003</v>
      </c>
      <c r="E108" s="61">
        <v>227832.35</v>
      </c>
      <c r="F108" s="62">
        <v>202835.63</v>
      </c>
      <c r="G108" s="56">
        <f>'NSA data'!I108</f>
        <v>8526</v>
      </c>
      <c r="H108" s="21">
        <v>9079.8796500000008</v>
      </c>
      <c r="I108" s="78">
        <f>AVERAGE('NSA data'!J105:J108)</f>
        <v>33048.500809380625</v>
      </c>
      <c r="J108" s="78">
        <f>AVERAGE('NSA data'!K105:K108)</f>
        <v>10326.498295182704</v>
      </c>
      <c r="K108" s="78">
        <f>AVERAGE('NSA data'!L105:L108)</f>
        <v>10647.810859260742</v>
      </c>
      <c r="L108" s="78">
        <f>AVERAGE('NSA data'!M105:M108)</f>
        <v>6168.5106244169601</v>
      </c>
      <c r="M108" s="78">
        <f>AVERAGE('NSA data'!N105:N108)</f>
        <v>51406.230523821585</v>
      </c>
      <c r="N108" s="78">
        <f>AVERAGE('NSA data'!O105:O108)</f>
        <v>40469.949735967799</v>
      </c>
      <c r="O108" s="78">
        <f>AVERAGE('NSA data'!P105:P108)</f>
        <v>16443.750376408199</v>
      </c>
      <c r="P108" s="78">
        <f>AVERAGE('NSA data'!Q105:Q108)</f>
        <v>24026.199359559592</v>
      </c>
      <c r="Q108" s="78">
        <f>AVERAGE('NSA data'!R105:R108)</f>
        <v>10936.280787853791</v>
      </c>
      <c r="R108" s="79">
        <f t="shared" si="3"/>
        <v>2616.5794400024843</v>
      </c>
      <c r="S108" s="22">
        <v>119.66039000000001</v>
      </c>
      <c r="T108" s="9">
        <v>115.96956</v>
      </c>
      <c r="U108" s="110">
        <f t="shared" si="2"/>
        <v>134.42371</v>
      </c>
      <c r="V108" s="111">
        <f>'NSA data'!V108</f>
        <v>111.34259259259261</v>
      </c>
      <c r="W108" s="63">
        <v>106.41428999999999</v>
      </c>
      <c r="X108" s="64">
        <v>106.249039273158</v>
      </c>
      <c r="Y108" s="7">
        <v>3</v>
      </c>
      <c r="Z108" s="11">
        <f>'NSA data'!AC108</f>
        <v>109.57823690188701</v>
      </c>
      <c r="AA108" s="11">
        <f>'NSA data'!AE108</f>
        <v>211.61777000000001</v>
      </c>
      <c r="AB108" s="11">
        <f>'NSA data'!AF108</f>
        <v>182.82803000000001</v>
      </c>
      <c r="AC108" s="64">
        <v>100.11499999999999</v>
      </c>
      <c r="AD108" s="64">
        <v>100.123</v>
      </c>
      <c r="AE108" s="75">
        <v>1.1499999999999999</v>
      </c>
      <c r="AF108" s="30">
        <f>'NSA data'!AJ108</f>
        <v>111.111392847022</v>
      </c>
      <c r="AG108" s="30">
        <f>'NSA data'!AK108</f>
        <v>52.1</v>
      </c>
      <c r="AH108" s="33">
        <v>2394683.2082199999</v>
      </c>
      <c r="AI108" s="33">
        <v>1463070.0694899999</v>
      </c>
      <c r="AJ108" s="33">
        <v>248622.67301599999</v>
      </c>
      <c r="AK108" s="33">
        <v>1214447.39647</v>
      </c>
      <c r="AL108" s="33">
        <v>174422.485349</v>
      </c>
      <c r="AM108" s="33">
        <v>757190.65338399995</v>
      </c>
      <c r="AN108" s="33">
        <v>263020.12563800003</v>
      </c>
      <c r="AO108" s="33">
        <v>86845.591813999999</v>
      </c>
      <c r="AP108" s="33">
        <v>1683061.8667599999</v>
      </c>
      <c r="AQ108" s="33">
        <v>361755.62400900002</v>
      </c>
      <c r="AR108" s="7">
        <f>'NSA data'!AV108</f>
        <v>1.613874074074074</v>
      </c>
      <c r="AS108" s="1">
        <v>42979</v>
      </c>
    </row>
    <row r="109" spans="1:45">
      <c r="A109" s="58">
        <v>331030.57</v>
      </c>
      <c r="B109" s="56">
        <v>184176.44</v>
      </c>
      <c r="C109" s="59">
        <v>41260.724000000002</v>
      </c>
      <c r="D109" s="60">
        <v>82084.03</v>
      </c>
      <c r="E109" s="61">
        <v>225848.59</v>
      </c>
      <c r="F109" s="62">
        <v>204412.97</v>
      </c>
      <c r="G109" s="56">
        <f>'NSA data'!I109</f>
        <v>8485</v>
      </c>
      <c r="H109" s="21">
        <v>9091.7650099999992</v>
      </c>
      <c r="I109" s="78">
        <f>AVERAGE('NSA data'!J106:J109)</f>
        <v>34278.99963121918</v>
      </c>
      <c r="J109" s="78">
        <f>AVERAGE('NSA data'!K106:K109)</f>
        <v>10194.942327293464</v>
      </c>
      <c r="K109" s="78">
        <f>AVERAGE('NSA data'!L106:L109)</f>
        <v>10697.648625992289</v>
      </c>
      <c r="L109" s="78">
        <f>AVERAGE('NSA data'!M106:M109)</f>
        <v>6600.2542047702291</v>
      </c>
      <c r="M109" s="78">
        <f>AVERAGE('NSA data'!N106:N109)</f>
        <v>52226.855217311873</v>
      </c>
      <c r="N109" s="78">
        <f>AVERAGE('NSA data'!O106:O109)</f>
        <v>42089.651154497071</v>
      </c>
      <c r="O109" s="78">
        <f>AVERAGE('NSA data'!P106:P109)</f>
        <v>17368.209499974339</v>
      </c>
      <c r="P109" s="78">
        <f>AVERAGE('NSA data'!Q106:Q109)</f>
        <v>24721.441654522732</v>
      </c>
      <c r="Q109" s="78">
        <f>AVERAGE('NSA data'!R106:R109)</f>
        <v>10137.204062814802</v>
      </c>
      <c r="R109" s="79">
        <f t="shared" si="3"/>
        <v>2944.735367193065</v>
      </c>
      <c r="S109" s="22">
        <v>120.35080000000001</v>
      </c>
      <c r="T109" s="9">
        <v>116.40604</v>
      </c>
      <c r="U109" s="110">
        <f t="shared" si="2"/>
        <v>136.12983999999997</v>
      </c>
      <c r="V109" s="111">
        <f>'NSA data'!V109</f>
        <v>116.96000000000001</v>
      </c>
      <c r="W109" s="63">
        <v>106.43747999999999</v>
      </c>
      <c r="X109" s="64">
        <v>106.632796039935</v>
      </c>
      <c r="Y109" s="7">
        <v>3</v>
      </c>
      <c r="Z109" s="11">
        <f>'NSA data'!AC109</f>
        <v>112.40458772009895</v>
      </c>
      <c r="AA109" s="11">
        <f>'NSA data'!AE109</f>
        <v>213.17675</v>
      </c>
      <c r="AB109" s="11">
        <f>'NSA data'!AF109</f>
        <v>184.62854999999999</v>
      </c>
      <c r="AC109" s="64">
        <v>101.458</v>
      </c>
      <c r="AD109" s="64">
        <v>100.568</v>
      </c>
      <c r="AE109" s="75">
        <v>1.2</v>
      </c>
      <c r="AF109" s="30">
        <f>'NSA data'!AJ109</f>
        <v>119.344897612922</v>
      </c>
      <c r="AG109" s="30">
        <f>'NSA data'!AK109</f>
        <v>61.4</v>
      </c>
      <c r="AH109" s="33">
        <v>2405176.36754</v>
      </c>
      <c r="AI109" s="33">
        <v>1475654.1657100001</v>
      </c>
      <c r="AJ109" s="33">
        <v>249303.89052799999</v>
      </c>
      <c r="AK109" s="33">
        <v>1226350.2751800001</v>
      </c>
      <c r="AL109" s="33">
        <v>159151.330074</v>
      </c>
      <c r="AM109" s="33">
        <v>770370.871759</v>
      </c>
      <c r="AN109" s="33">
        <v>270059.58155</v>
      </c>
      <c r="AO109" s="33">
        <v>83594.930613899996</v>
      </c>
      <c r="AP109" s="33">
        <v>1682420.9523199999</v>
      </c>
      <c r="AQ109" s="33">
        <v>369100.90305199998</v>
      </c>
      <c r="AR109" s="7">
        <f>'NSA data'!AV109</f>
        <v>1.619164197530865</v>
      </c>
      <c r="AS109" s="1">
        <v>43070</v>
      </c>
    </row>
    <row r="110" spans="1:45">
      <c r="A110" s="58">
        <v>334996.52</v>
      </c>
      <c r="B110" s="56">
        <v>187677.31</v>
      </c>
      <c r="C110" s="59">
        <v>40942.885000000002</v>
      </c>
      <c r="D110" s="60">
        <v>83392.070000000007</v>
      </c>
      <c r="E110" s="61">
        <v>229491.28</v>
      </c>
      <c r="F110" s="62">
        <v>204890.72</v>
      </c>
      <c r="G110" s="56">
        <f>'NSA data'!I110</f>
        <v>8558</v>
      </c>
      <c r="H110" s="21">
        <v>9283.2790999999997</v>
      </c>
      <c r="I110" s="78">
        <f>AVERAGE('NSA data'!J107:J110)</f>
        <v>33707.508622496258</v>
      </c>
      <c r="J110" s="78">
        <f>AVERAGE('NSA data'!K107:K110)</f>
        <v>10531.490969706925</v>
      </c>
      <c r="K110" s="78">
        <f>AVERAGE('NSA data'!L107:L110)</f>
        <v>10901.45717106005</v>
      </c>
      <c r="L110" s="78">
        <f>AVERAGE('NSA data'!M107:M110)</f>
        <v>6314.9753295375867</v>
      </c>
      <c r="M110" s="78">
        <f>AVERAGE('NSA data'!N107:N110)</f>
        <v>54015.740290430869</v>
      </c>
      <c r="N110" s="78">
        <f>AVERAGE('NSA data'!O107:O110)</f>
        <v>43216.957540130956</v>
      </c>
      <c r="O110" s="78">
        <f>AVERAGE('NSA data'!P107:P110)</f>
        <v>18311.87134393934</v>
      </c>
      <c r="P110" s="78">
        <f>AVERAGE('NSA data'!Q107:Q110)</f>
        <v>24905.08619619162</v>
      </c>
      <c r="Q110" s="78">
        <f>AVERAGE('NSA data'!R107:R110)</f>
        <v>10798.78275029991</v>
      </c>
      <c r="R110" s="79">
        <f t="shared" si="3"/>
        <v>1124.7164728323623</v>
      </c>
      <c r="S110" s="22">
        <v>121.08665000000001</v>
      </c>
      <c r="T110" s="9">
        <v>116.79098</v>
      </c>
      <c r="U110" s="110">
        <f t="shared" si="2"/>
        <v>138.26932999999997</v>
      </c>
      <c r="V110" s="111">
        <f>'NSA data'!V110</f>
        <v>116.89444444444445</v>
      </c>
      <c r="W110" s="63">
        <v>106.65579</v>
      </c>
      <c r="X110" s="64">
        <v>106.652617992682</v>
      </c>
      <c r="Y110" s="7">
        <v>3.25</v>
      </c>
      <c r="Z110" s="11">
        <f>'NSA data'!AC110</f>
        <v>115.92134039003292</v>
      </c>
      <c r="AA110" s="11">
        <f>'NSA data'!AE110</f>
        <v>215.81216000000001</v>
      </c>
      <c r="AB110" s="11">
        <f>'NSA data'!AF110</f>
        <v>186.42542</v>
      </c>
      <c r="AC110" s="64">
        <v>102.357</v>
      </c>
      <c r="AD110" s="64">
        <v>101.208</v>
      </c>
      <c r="AE110" s="75">
        <v>1.45</v>
      </c>
      <c r="AF110" s="30">
        <f>'NSA data'!AJ110</f>
        <v>126.964179578409</v>
      </c>
      <c r="AG110" s="30">
        <f>'NSA data'!AK110</f>
        <v>66.86</v>
      </c>
      <c r="AH110" s="33">
        <v>2438693.91991999</v>
      </c>
      <c r="AI110" s="33">
        <v>1489081.0943100001</v>
      </c>
      <c r="AJ110" s="33">
        <v>248353.48159400001</v>
      </c>
      <c r="AK110" s="33">
        <v>1240727.61271</v>
      </c>
      <c r="AL110" s="33">
        <v>159891.09534999999</v>
      </c>
      <c r="AM110" s="33">
        <v>789721.730262</v>
      </c>
      <c r="AN110" s="33">
        <v>273119.94572399999</v>
      </c>
      <c r="AO110" s="33">
        <v>72590.336588499995</v>
      </c>
      <c r="AP110" s="33">
        <v>1725737.6190500001</v>
      </c>
      <c r="AQ110" s="33">
        <v>367246.01855500002</v>
      </c>
      <c r="AR110" s="7">
        <f>'NSA data'!AV110</f>
        <v>1.5083901234567909</v>
      </c>
      <c r="AS110" s="1">
        <v>43160</v>
      </c>
    </row>
    <row r="111" spans="1:45">
      <c r="A111" s="58">
        <v>339216.94</v>
      </c>
      <c r="B111" s="56">
        <v>192120</v>
      </c>
      <c r="C111" s="59">
        <v>42587.487999999998</v>
      </c>
      <c r="D111" s="60">
        <v>84041.968999999997</v>
      </c>
      <c r="E111" s="61">
        <v>226431.34</v>
      </c>
      <c r="F111" s="62">
        <v>205681.1</v>
      </c>
      <c r="G111" s="56">
        <f>'NSA data'!I111</f>
        <v>8486</v>
      </c>
      <c r="H111" s="21">
        <v>9545.9695900000006</v>
      </c>
      <c r="I111" s="78">
        <f>AVERAGE('NSA data'!J108:J111)</f>
        <v>34985.18374476266</v>
      </c>
      <c r="J111" s="78">
        <f>AVERAGE('NSA data'!K108:K111)</f>
        <v>10135.853089001368</v>
      </c>
      <c r="K111" s="78">
        <f>AVERAGE('NSA data'!L108:L111)</f>
        <v>11170.903720406757</v>
      </c>
      <c r="L111" s="78">
        <f>AVERAGE('NSA data'!M108:M111)</f>
        <v>6857.3762816547251</v>
      </c>
      <c r="M111" s="78">
        <f>AVERAGE('NSA data'!N108:N111)</f>
        <v>54386.028037409007</v>
      </c>
      <c r="N111" s="78">
        <f>AVERAGE('NSA data'!O108:O111)</f>
        <v>43932.831542346816</v>
      </c>
      <c r="O111" s="78">
        <f>AVERAGE('NSA data'!P108:P111)</f>
        <v>17952.586905212458</v>
      </c>
      <c r="P111" s="78">
        <f>AVERAGE('NSA data'!Q108:Q111)</f>
        <v>25980.244637134361</v>
      </c>
      <c r="Q111" s="78">
        <f>AVERAGE('NSA data'!R108:R111)</f>
        <v>10453.196495062179</v>
      </c>
      <c r="R111" s="79">
        <f t="shared" si="3"/>
        <v>1905.9125167617804</v>
      </c>
      <c r="S111" s="22">
        <v>120.67469</v>
      </c>
      <c r="T111" s="9">
        <v>117.2256</v>
      </c>
      <c r="U111" s="110">
        <f t="shared" si="2"/>
        <v>134.47104999999993</v>
      </c>
      <c r="V111" s="111">
        <f>'NSA data'!V111</f>
        <v>114.92111111111112</v>
      </c>
      <c r="W111" s="63">
        <v>108.28543999999999</v>
      </c>
      <c r="X111" s="64">
        <v>107.702579360702</v>
      </c>
      <c r="Y111" s="7">
        <v>3.25</v>
      </c>
      <c r="Z111" s="11">
        <f>'NSA data'!AC111</f>
        <v>116.8815120037692</v>
      </c>
      <c r="AA111" s="11">
        <f>'NSA data'!AE111</f>
        <v>218.69031000000001</v>
      </c>
      <c r="AB111" s="11">
        <f>'NSA data'!AF111</f>
        <v>188.09254000000001</v>
      </c>
      <c r="AC111" s="64">
        <v>103.62</v>
      </c>
      <c r="AD111" s="64">
        <v>101.751</v>
      </c>
      <c r="AE111" s="75">
        <v>1.74</v>
      </c>
      <c r="AF111" s="30">
        <f>'NSA data'!AJ111</f>
        <v>130.859808648474</v>
      </c>
      <c r="AG111" s="30">
        <f>'NSA data'!AK111</f>
        <v>74.53</v>
      </c>
      <c r="AH111" s="33">
        <v>2509254.6154800002</v>
      </c>
      <c r="AI111" s="33">
        <v>1523993.6768499999</v>
      </c>
      <c r="AJ111" s="33">
        <v>266750.97431100003</v>
      </c>
      <c r="AK111" s="33">
        <v>1257242.70254</v>
      </c>
      <c r="AL111" s="33">
        <v>192325.507916</v>
      </c>
      <c r="AM111" s="33">
        <v>792935.43071400095</v>
      </c>
      <c r="AN111" s="33">
        <v>280373.47173500003</v>
      </c>
      <c r="AO111" s="33">
        <v>102588.351968</v>
      </c>
      <c r="AP111" s="33">
        <v>1757186.43028</v>
      </c>
      <c r="AQ111" s="33">
        <v>369106.36150399997</v>
      </c>
      <c r="AR111" s="7">
        <f>'NSA data'!AV111</f>
        <v>1.7202024691358027</v>
      </c>
      <c r="AS111" s="1">
        <v>43252</v>
      </c>
    </row>
    <row r="112" spans="1:45">
      <c r="A112" s="58">
        <v>342343.86</v>
      </c>
      <c r="B112" s="56">
        <v>196586.16</v>
      </c>
      <c r="C112" s="59">
        <v>42815.618000000002</v>
      </c>
      <c r="D112" s="60">
        <v>85648.876000000004</v>
      </c>
      <c r="E112" s="61">
        <v>228950.12</v>
      </c>
      <c r="F112" s="62">
        <v>207585.17</v>
      </c>
      <c r="G112" s="56">
        <f>'NSA data'!I112</f>
        <v>8636</v>
      </c>
      <c r="H112" s="21">
        <v>9684.4296699999995</v>
      </c>
      <c r="I112" s="78">
        <f>AVERAGE('NSA data'!J109:J112)</f>
        <v>35717.0732967652</v>
      </c>
      <c r="J112" s="78">
        <f>AVERAGE('NSA data'!K109:K112)</f>
        <v>9599.0076951252813</v>
      </c>
      <c r="K112" s="78">
        <f>AVERAGE('NSA data'!L109:L112)</f>
        <v>11860.4122794338</v>
      </c>
      <c r="L112" s="78">
        <f>AVERAGE('NSA data'!M109:M112)</f>
        <v>6892.8496979208267</v>
      </c>
      <c r="M112" s="78">
        <f>AVERAGE('NSA data'!N109:N112)</f>
        <v>54263.821912779575</v>
      </c>
      <c r="N112" s="78">
        <f>AVERAGE('NSA data'!O109:O112)</f>
        <v>43394.830289801786</v>
      </c>
      <c r="O112" s="78">
        <f>AVERAGE('NSA data'!P109:P112)</f>
        <v>16415.523756342682</v>
      </c>
      <c r="P112" s="78">
        <f>AVERAGE('NSA data'!Q109:Q112)</f>
        <v>26979.306533459108</v>
      </c>
      <c r="Q112" s="78">
        <f>AVERAGE('NSA data'!R109:R112)</f>
        <v>10868.991622977788</v>
      </c>
      <c r="R112" s="79">
        <f t="shared" si="3"/>
        <v>2912.6713585447142</v>
      </c>
      <c r="S112" s="22">
        <v>120.25521999999999</v>
      </c>
      <c r="T112" s="9">
        <v>117.68546000000001</v>
      </c>
      <c r="U112" s="110">
        <f t="shared" si="2"/>
        <v>130.53425999999993</v>
      </c>
      <c r="V112" s="111">
        <f>'NSA data'!V112</f>
        <v>115.55074074074076</v>
      </c>
      <c r="W112" s="63">
        <v>108.98442</v>
      </c>
      <c r="X112" s="64">
        <v>109.292362021233</v>
      </c>
      <c r="Y112" s="7">
        <v>3.25</v>
      </c>
      <c r="Z112" s="11">
        <f>'NSA data'!AC112</f>
        <v>116.94437381578319</v>
      </c>
      <c r="AA112" s="11">
        <f>'NSA data'!AE112</f>
        <v>219.8991</v>
      </c>
      <c r="AB112" s="11">
        <f>'NSA data'!AF112</f>
        <v>189.48672999999999</v>
      </c>
      <c r="AC112" s="64">
        <v>103.83799999999999</v>
      </c>
      <c r="AD112" s="64">
        <v>102.07599999999999</v>
      </c>
      <c r="AE112" s="75">
        <v>1.93</v>
      </c>
      <c r="AF112" s="30">
        <f>'NSA data'!AJ112</f>
        <v>129.685076015698</v>
      </c>
      <c r="AG112" s="30">
        <f>'NSA data'!AK112</f>
        <v>75.069999999999993</v>
      </c>
      <c r="AH112" s="33">
        <v>2536722.75051999</v>
      </c>
      <c r="AI112" s="33">
        <v>1542849.07014</v>
      </c>
      <c r="AJ112" s="33">
        <v>269634.453316</v>
      </c>
      <c r="AK112" s="33">
        <v>1273214.6168200001</v>
      </c>
      <c r="AL112" s="33">
        <v>191379.79939900001</v>
      </c>
      <c r="AM112" s="33">
        <v>802493.88098199898</v>
      </c>
      <c r="AN112" s="33">
        <v>282814.16232100001</v>
      </c>
      <c r="AO112" s="33">
        <v>102930.310138</v>
      </c>
      <c r="AP112" s="33">
        <v>1780236.32183</v>
      </c>
      <c r="AQ112" s="33">
        <v>370741.95623299998</v>
      </c>
      <c r="AR112" s="7">
        <f>'NSA data'!AV112</f>
        <v>1.7424086894586903</v>
      </c>
      <c r="AS112" s="1">
        <v>43344</v>
      </c>
    </row>
    <row r="113" spans="1:45">
      <c r="A113" s="58">
        <v>346691.48</v>
      </c>
      <c r="B113" s="56">
        <v>199200.45</v>
      </c>
      <c r="C113" s="59">
        <v>43186.387999999999</v>
      </c>
      <c r="D113" s="60">
        <v>82519.342999999993</v>
      </c>
      <c r="E113" s="61">
        <v>232469.6</v>
      </c>
      <c r="F113" s="62">
        <v>208446.12</v>
      </c>
      <c r="G113" s="56">
        <f>'NSA data'!I113</f>
        <v>8632</v>
      </c>
      <c r="H113" s="21">
        <v>9679.4802899999995</v>
      </c>
      <c r="I113" s="78">
        <f>AVERAGE('NSA data'!J110:J113)</f>
        <v>34786.735885766735</v>
      </c>
      <c r="J113" s="78">
        <f>AVERAGE('NSA data'!K110:K113)</f>
        <v>13030.668184168693</v>
      </c>
      <c r="K113" s="78">
        <f>AVERAGE('NSA data'!L110:L113)</f>
        <v>12410.712395441253</v>
      </c>
      <c r="L113" s="78">
        <f>AVERAGE('NSA data'!M110:M113)</f>
        <v>7194.5003772712935</v>
      </c>
      <c r="M113" s="78">
        <f>AVERAGE('NSA data'!N110:N113)</f>
        <v>54843.837470879647</v>
      </c>
      <c r="N113" s="78">
        <f>AVERAGE('NSA data'!O110:O113)</f>
        <v>40992.412204749162</v>
      </c>
      <c r="O113" s="78">
        <f>AVERAGE('NSA data'!P110:P113)</f>
        <v>13728.610164282321</v>
      </c>
      <c r="P113" s="78">
        <f>AVERAGE('NSA data'!Q110:Q113)</f>
        <v>27263.802040466835</v>
      </c>
      <c r="Q113" s="78">
        <f>AVERAGE('NSA data'!R110:R113)</f>
        <v>13851.425266130493</v>
      </c>
      <c r="R113" s="79">
        <f t="shared" si="3"/>
        <v>5384.2789944970355</v>
      </c>
      <c r="S113" s="22">
        <v>120.69241</v>
      </c>
      <c r="T113" s="9">
        <v>118.2286</v>
      </c>
      <c r="U113" s="110">
        <f t="shared" si="2"/>
        <v>130.54764999999995</v>
      </c>
      <c r="V113" s="111">
        <f>'NSA data'!V113</f>
        <v>116.07074074074075</v>
      </c>
      <c r="W113" s="63">
        <v>108.66325000000001</v>
      </c>
      <c r="X113" s="64">
        <v>109.41587275583601</v>
      </c>
      <c r="Y113" s="7">
        <v>3.25</v>
      </c>
      <c r="Z113" s="11">
        <f>'NSA data'!AC113</f>
        <v>116.14869342350936</v>
      </c>
      <c r="AA113" s="11">
        <f>'NSA data'!AE113</f>
        <v>220.55998</v>
      </c>
      <c r="AB113" s="11">
        <f>'NSA data'!AF113</f>
        <v>190.90031999999999</v>
      </c>
      <c r="AC113" s="64">
        <v>103.486</v>
      </c>
      <c r="AD113" s="64">
        <v>102.55200000000001</v>
      </c>
      <c r="AE113" s="75">
        <v>2.2200000000000002</v>
      </c>
      <c r="AF113" s="30">
        <f>'NSA data'!AJ113</f>
        <v>123.39229255638401</v>
      </c>
      <c r="AG113" s="30">
        <f>'NSA data'!AK113</f>
        <v>68.760000000000005</v>
      </c>
      <c r="AH113" s="33">
        <v>2580517.7487599999</v>
      </c>
      <c r="AI113" s="33">
        <v>1569646.6188699999</v>
      </c>
      <c r="AJ113" s="33">
        <v>271064.19497700001</v>
      </c>
      <c r="AK113" s="33">
        <v>1298582.4239000001</v>
      </c>
      <c r="AL113" s="33">
        <v>196207.563196</v>
      </c>
      <c r="AM113" s="33">
        <v>814663.56669600005</v>
      </c>
      <c r="AN113" s="33">
        <v>290191.73185699899</v>
      </c>
      <c r="AO113" s="33">
        <v>94407.296776300005</v>
      </c>
      <c r="AP113" s="33">
        <v>1833842.31773</v>
      </c>
      <c r="AQ113" s="33">
        <v>362076.40239900001</v>
      </c>
      <c r="AR113" s="7">
        <f>'NSA data'!AV113</f>
        <v>1.7436051282051279</v>
      </c>
      <c r="AS113" s="1">
        <v>43435</v>
      </c>
    </row>
    <row r="114" spans="1:45">
      <c r="A114" s="58">
        <v>350424.21999999898</v>
      </c>
      <c r="B114" s="56">
        <v>202209.22</v>
      </c>
      <c r="C114" s="59">
        <v>42796.502</v>
      </c>
      <c r="D114" s="60">
        <v>80418.475999999995</v>
      </c>
      <c r="E114" s="61">
        <v>230166.51</v>
      </c>
      <c r="F114" s="62">
        <v>201603.46</v>
      </c>
      <c r="G114" s="56">
        <f>'NSA data'!I114</f>
        <v>8730</v>
      </c>
      <c r="H114" s="21">
        <v>9767.1392400000004</v>
      </c>
      <c r="I114" s="78">
        <f>AVERAGE('NSA data'!J111:J114)</f>
        <v>36239.403898079487</v>
      </c>
      <c r="J114" s="78">
        <f>AVERAGE('NSA data'!K111:K114)</f>
        <v>13173.99420781626</v>
      </c>
      <c r="K114" s="78">
        <f>AVERAGE('NSA data'!L111:L114)</f>
        <v>12019.851377466624</v>
      </c>
      <c r="L114" s="78">
        <f>AVERAGE('NSA data'!M111:M114)</f>
        <v>7220.3377983531618</v>
      </c>
      <c r="M114" s="78">
        <f>AVERAGE('NSA data'!N111:N114)</f>
        <v>57068.614104093111</v>
      </c>
      <c r="N114" s="78">
        <f>AVERAGE('NSA data'!O111:O114)</f>
        <v>40836.984229475827</v>
      </c>
      <c r="O114" s="78">
        <f>AVERAGE('NSA data'!P111:P114)</f>
        <v>12140.360950911936</v>
      </c>
      <c r="P114" s="78">
        <f>AVERAGE('NSA data'!Q111:Q114)</f>
        <v>28696.623278563886</v>
      </c>
      <c r="Q114" s="78">
        <f>AVERAGE('NSA data'!R111:R114)</f>
        <v>16231.629874617289</v>
      </c>
      <c r="R114" s="79">
        <f t="shared" si="3"/>
        <v>4364.6353792692553</v>
      </c>
      <c r="S114" s="22">
        <v>120.74469999999999</v>
      </c>
      <c r="T114" s="9">
        <v>118.66182999999999</v>
      </c>
      <c r="U114" s="110">
        <f t="shared" si="2"/>
        <v>129.07617999999999</v>
      </c>
      <c r="V114" s="111">
        <f>'NSA data'!V114</f>
        <v>109.49333333333334</v>
      </c>
      <c r="W114" s="63">
        <v>107.69043000000001</v>
      </c>
      <c r="X114" s="64">
        <v>107.75186257359999</v>
      </c>
      <c r="Y114" s="7">
        <v>3.25</v>
      </c>
      <c r="Z114" s="11">
        <f>'NSA data'!AC114</f>
        <v>117.00477950669413</v>
      </c>
      <c r="AA114" s="11">
        <f>'NSA data'!AE114</f>
        <v>218.73545999999999</v>
      </c>
      <c r="AB114" s="11">
        <f>'NSA data'!AF114</f>
        <v>192.42135999999999</v>
      </c>
      <c r="AC114" s="64">
        <v>102.639</v>
      </c>
      <c r="AD114" s="64">
        <v>102.964</v>
      </c>
      <c r="AE114" s="75">
        <v>2.4</v>
      </c>
      <c r="AF114" s="30">
        <f>'NSA data'!AJ114</f>
        <v>118.382456999905</v>
      </c>
      <c r="AG114" s="30">
        <f>'NSA data'!AK114</f>
        <v>63.1</v>
      </c>
      <c r="AH114" s="33">
        <v>2606361.5330599998</v>
      </c>
      <c r="AI114" s="33">
        <v>1581257.43405</v>
      </c>
      <c r="AJ114" s="33">
        <v>269542.849506</v>
      </c>
      <c r="AK114" s="33">
        <v>1311714.58455</v>
      </c>
      <c r="AL114" s="33">
        <v>209461.38549799999</v>
      </c>
      <c r="AM114" s="33">
        <v>815642.71351200005</v>
      </c>
      <c r="AN114" s="33">
        <v>298086.94594000001</v>
      </c>
      <c r="AO114" s="33">
        <v>81897.441375800001</v>
      </c>
      <c r="AP114" s="33">
        <v>1849005.5589000001</v>
      </c>
      <c r="AQ114" s="33">
        <v>377371.58685099997</v>
      </c>
      <c r="AR114" s="7">
        <f>'NSA data'!AV114</f>
        <v>1.728939743589744</v>
      </c>
      <c r="AS114" s="1">
        <v>43525</v>
      </c>
    </row>
    <row r="115" spans="1:45">
      <c r="A115" s="58">
        <v>356633.63</v>
      </c>
      <c r="B115" s="56">
        <v>207917.65</v>
      </c>
      <c r="C115" s="59">
        <v>42880.902000000002</v>
      </c>
      <c r="D115" s="60">
        <v>83639.938999999998</v>
      </c>
      <c r="E115" s="61">
        <v>227698.58</v>
      </c>
      <c r="F115" s="62">
        <v>201027.06</v>
      </c>
      <c r="G115" s="56">
        <f>'NSA data'!I115</f>
        <v>8693</v>
      </c>
      <c r="H115" s="21">
        <v>9799.2526699999999</v>
      </c>
      <c r="I115" s="78">
        <f>AVERAGE('NSA data'!J112:J115)</f>
        <v>36771.426672083471</v>
      </c>
      <c r="J115" s="78">
        <f>AVERAGE('NSA data'!K112:K115)</f>
        <v>13882.391496836726</v>
      </c>
      <c r="K115" s="78">
        <f>AVERAGE('NSA data'!L112:L115)</f>
        <v>11838.585014082024</v>
      </c>
      <c r="L115" s="78">
        <f>AVERAGE('NSA data'!M112:M115)</f>
        <v>7430.1857732278131</v>
      </c>
      <c r="M115" s="78">
        <f>AVERAGE('NSA data'!N112:N115)</f>
        <v>59326.06894425521</v>
      </c>
      <c r="N115" s="78">
        <f>AVERAGE('NSA data'!O112:O115)</f>
        <v>40928.439611294554</v>
      </c>
      <c r="O115" s="78">
        <f>AVERAGE('NSA data'!P112:P115)</f>
        <v>11967.45684830223</v>
      </c>
      <c r="P115" s="78">
        <f>AVERAGE('NSA data'!Q112:Q115)</f>
        <v>28960.982762992327</v>
      </c>
      <c r="Q115" s="78">
        <f>AVERAGE('NSA data'!R112:R115)</f>
        <v>18397.629332960656</v>
      </c>
      <c r="R115" s="79">
        <f t="shared" si="3"/>
        <v>3166.3342387470075</v>
      </c>
      <c r="S115" s="22">
        <v>121.45032999999999</v>
      </c>
      <c r="T115" s="9">
        <v>119.1078</v>
      </c>
      <c r="U115" s="110">
        <f t="shared" si="2"/>
        <v>130.82044999999994</v>
      </c>
      <c r="V115" s="111">
        <f>'NSA data'!V115</f>
        <v>112.18111111111111</v>
      </c>
      <c r="W115" s="63">
        <v>109.12988</v>
      </c>
      <c r="X115" s="64">
        <v>109.07978259361499</v>
      </c>
      <c r="Y115" s="7">
        <v>3.0833333333333335</v>
      </c>
      <c r="Z115" s="11">
        <f>'NSA data'!AC115</f>
        <v>116.40660093924186</v>
      </c>
      <c r="AA115" s="11">
        <f>'NSA data'!AE115</f>
        <v>221.66879</v>
      </c>
      <c r="AB115" s="11">
        <f>'NSA data'!AF115</f>
        <v>193.92472000000001</v>
      </c>
      <c r="AC115" s="64">
        <v>103.45399999999999</v>
      </c>
      <c r="AD115" s="64">
        <v>103.399</v>
      </c>
      <c r="AE115" s="75">
        <v>2.4</v>
      </c>
      <c r="AF115" s="30">
        <f>'NSA data'!AJ115</f>
        <v>119.091510642232</v>
      </c>
      <c r="AG115" s="30">
        <f>'NSA data'!AK115</f>
        <v>69.040000000000006</v>
      </c>
      <c r="AH115" s="33">
        <v>2613032.2107000002</v>
      </c>
      <c r="AI115" s="33">
        <v>1590124.4543000001</v>
      </c>
      <c r="AJ115" s="33">
        <v>269541.98048299999</v>
      </c>
      <c r="AK115" s="33">
        <v>1320582.47382</v>
      </c>
      <c r="AL115" s="33">
        <v>228228.51257300001</v>
      </c>
      <c r="AM115" s="33">
        <v>794679.24383000098</v>
      </c>
      <c r="AN115" s="33">
        <v>302343.11840699898</v>
      </c>
      <c r="AO115" s="33">
        <v>89391.069293099994</v>
      </c>
      <c r="AP115" s="33">
        <v>1845779.3231899999</v>
      </c>
      <c r="AQ115" s="33">
        <v>375518.69981700002</v>
      </c>
      <c r="AR115" s="7">
        <f>'NSA data'!AV115</f>
        <v>1.807521794871795</v>
      </c>
      <c r="AS115" s="1">
        <v>43617</v>
      </c>
    </row>
    <row r="116" spans="1:45">
      <c r="A116" s="58">
        <v>357482.52</v>
      </c>
      <c r="B116" s="56">
        <v>211392.73</v>
      </c>
      <c r="C116" s="59">
        <v>42790.559999999998</v>
      </c>
      <c r="D116" s="60">
        <v>82711.858999999997</v>
      </c>
      <c r="E116" s="61">
        <v>225295.29</v>
      </c>
      <c r="F116" s="62">
        <v>200721.07</v>
      </c>
      <c r="G116" s="56">
        <f>'NSA data'!I116</f>
        <v>8788</v>
      </c>
      <c r="H116" s="21">
        <v>9910.0008899999993</v>
      </c>
      <c r="I116" s="78">
        <f>AVERAGE('NSA data'!J113:J116)</f>
        <v>39506.818648518405</v>
      </c>
      <c r="J116" s="78">
        <f>AVERAGE('NSA data'!K113:K116)</f>
        <v>14381.087294341134</v>
      </c>
      <c r="K116" s="78">
        <f>AVERAGE('NSA data'!L113:L116)</f>
        <v>11853.424417736671</v>
      </c>
      <c r="L116" s="78">
        <f>AVERAGE('NSA data'!M113:M116)</f>
        <v>7996.8628525862823</v>
      </c>
      <c r="M116" s="78">
        <f>AVERAGE('NSA data'!N113:N116)</f>
        <v>61728.273375558572</v>
      </c>
      <c r="N116" s="78">
        <f>AVERAGE('NSA data'!O113:O116)</f>
        <v>41946.912311570966</v>
      </c>
      <c r="O116" s="78">
        <f>AVERAGE('NSA data'!P113:P116)</f>
        <v>13844.984846392868</v>
      </c>
      <c r="P116" s="78">
        <f>AVERAGE('NSA data'!Q113:Q116)</f>
        <v>28101.927465178094</v>
      </c>
      <c r="Q116" s="78">
        <f>AVERAGE('NSA data'!R113:R116)</f>
        <v>19781.361063987613</v>
      </c>
      <c r="R116" s="79">
        <f t="shared" si="3"/>
        <v>4013.0569850376414</v>
      </c>
      <c r="S116" s="22">
        <v>121.78476000000001</v>
      </c>
      <c r="T116" s="9">
        <v>119.49684000000001</v>
      </c>
      <c r="U116" s="110">
        <f t="shared" si="2"/>
        <v>130.93643999999998</v>
      </c>
      <c r="V116" s="111">
        <f>'NSA data'!V116</f>
        <v>111.94074074074074</v>
      </c>
      <c r="W116" s="63">
        <v>109.26038</v>
      </c>
      <c r="X116" s="64">
        <v>108.083118048355</v>
      </c>
      <c r="Y116" s="7">
        <v>3</v>
      </c>
      <c r="Z116" s="11">
        <f>'NSA data'!AC116</f>
        <v>117.02242924599283</v>
      </c>
      <c r="AA116" s="11">
        <f>'NSA data'!AE116</f>
        <v>222.91871</v>
      </c>
      <c r="AB116" s="11">
        <f>'NSA data'!AF116</f>
        <v>195.34064000000001</v>
      </c>
      <c r="AC116" s="64">
        <v>102.822</v>
      </c>
      <c r="AD116" s="64">
        <v>103.783</v>
      </c>
      <c r="AE116" s="75">
        <v>2.19</v>
      </c>
      <c r="AF116" s="30">
        <f>'NSA data'!AJ116</f>
        <v>114.494370562695</v>
      </c>
      <c r="AG116" s="30">
        <f>'NSA data'!AK116</f>
        <v>61.95</v>
      </c>
      <c r="AH116" s="33">
        <v>2654935.09032</v>
      </c>
      <c r="AI116" s="33">
        <v>1611987.37154</v>
      </c>
      <c r="AJ116" s="33">
        <v>271336.91831899999</v>
      </c>
      <c r="AK116" s="33">
        <v>1340650.45322</v>
      </c>
      <c r="AL116" s="33">
        <v>230103.87922199999</v>
      </c>
      <c r="AM116" s="33">
        <v>812843.83955599996</v>
      </c>
      <c r="AN116" s="33">
        <v>305170.54745200003</v>
      </c>
      <c r="AO116" s="33">
        <v>106709.111821</v>
      </c>
      <c r="AP116" s="33">
        <v>1865438.15631</v>
      </c>
      <c r="AQ116" s="33">
        <v>377617.27474000002</v>
      </c>
      <c r="AR116" s="7">
        <f>'NSA data'!AV116</f>
        <v>1.7285846153846158</v>
      </c>
      <c r="AS116" s="1">
        <v>43709</v>
      </c>
    </row>
    <row r="117" spans="1:45">
      <c r="A117" s="58">
        <v>358991.06</v>
      </c>
      <c r="B117" s="56">
        <v>214647.62</v>
      </c>
      <c r="C117" s="59">
        <v>43686.241000000002</v>
      </c>
      <c r="D117" s="60">
        <v>81849.538</v>
      </c>
      <c r="E117" s="61">
        <v>224890.47</v>
      </c>
      <c r="F117" s="62">
        <v>203607.61</v>
      </c>
      <c r="G117" s="56">
        <f>'NSA data'!I117</f>
        <v>8815</v>
      </c>
      <c r="H117" s="21">
        <v>9895.2189600000002</v>
      </c>
      <c r="I117" s="78">
        <f>AVERAGE('NSA data'!J114:J117)</f>
        <v>42500.622053023188</v>
      </c>
      <c r="J117" s="78">
        <f>AVERAGE('NSA data'!K114:K117)</f>
        <v>12357.794382447901</v>
      </c>
      <c r="K117" s="78">
        <f>AVERAGE('NSA data'!L114:L117)</f>
        <v>11719.932114773363</v>
      </c>
      <c r="L117" s="78">
        <f>AVERAGE('NSA data'!M114:M117)</f>
        <v>7748.9468688618372</v>
      </c>
      <c r="M117" s="78">
        <f>AVERAGE('NSA data'!N114:N117)</f>
        <v>62224.653680650779</v>
      </c>
      <c r="N117" s="78">
        <f>AVERAGE('NSA data'!O114:O117)</f>
        <v>42488.080286536882</v>
      </c>
      <c r="O117" s="78">
        <f>AVERAGE('NSA data'!P114:P117)</f>
        <v>15616.989302998165</v>
      </c>
      <c r="P117" s="78">
        <f>AVERAGE('NSA data'!Q114:Q117)</f>
        <v>26871.090983538717</v>
      </c>
      <c r="Q117" s="78">
        <f>AVERAGE('NSA data'!R114:R117)</f>
        <v>19736.573394113901</v>
      </c>
      <c r="R117" s="79">
        <f t="shared" si="3"/>
        <v>4353.6948695936735</v>
      </c>
      <c r="S117" s="22">
        <v>121.90682</v>
      </c>
      <c r="T117" s="9">
        <v>119.96982</v>
      </c>
      <c r="U117" s="110">
        <f t="shared" si="2"/>
        <v>129.65481999999994</v>
      </c>
      <c r="V117" s="111">
        <f>'NSA data'!V117</f>
        <v>112.13740740740741</v>
      </c>
      <c r="W117" s="63">
        <v>108.94729</v>
      </c>
      <c r="X117" s="64">
        <v>108.04268640566001</v>
      </c>
      <c r="Y117" s="7">
        <v>3</v>
      </c>
      <c r="Z117" s="11">
        <f>'NSA data'!AC117</f>
        <v>117.0772332405154</v>
      </c>
      <c r="AA117" s="11">
        <f>'NSA data'!AE117</f>
        <v>222.46306999999999</v>
      </c>
      <c r="AB117" s="11">
        <f>'NSA data'!AF117</f>
        <v>195.90465</v>
      </c>
      <c r="AC117" s="64">
        <v>102.404</v>
      </c>
      <c r="AD117" s="64">
        <v>104.14700000000001</v>
      </c>
      <c r="AE117" s="75">
        <v>1.65</v>
      </c>
      <c r="AF117" s="30">
        <f>'NSA data'!AJ117</f>
        <v>116.121506808652</v>
      </c>
      <c r="AG117" s="30">
        <f>'NSA data'!AK117</f>
        <v>63.27</v>
      </c>
      <c r="AH117" s="33">
        <v>2646982.0089199999</v>
      </c>
      <c r="AI117" s="33">
        <v>1619277.8109500001</v>
      </c>
      <c r="AJ117" s="33">
        <v>270804.28020400001</v>
      </c>
      <c r="AK117" s="33">
        <v>1348473.5307499999</v>
      </c>
      <c r="AL117" s="33">
        <v>204985.863572</v>
      </c>
      <c r="AM117" s="33">
        <v>822718.33439800004</v>
      </c>
      <c r="AN117" s="33">
        <v>308418.42058500001</v>
      </c>
      <c r="AO117" s="33">
        <v>96348.859605200094</v>
      </c>
      <c r="AP117" s="33">
        <v>1870193.9270200001</v>
      </c>
      <c r="AQ117" s="33">
        <v>372020.801714</v>
      </c>
      <c r="AR117" s="7">
        <f>'NSA data'!AV117</f>
        <v>1.6384153846153842</v>
      </c>
      <c r="AS117" s="1">
        <v>43800</v>
      </c>
    </row>
    <row r="118" spans="1:45">
      <c r="A118" s="58">
        <v>352286.73</v>
      </c>
      <c r="B118" s="56">
        <v>214638.47</v>
      </c>
      <c r="C118" s="59">
        <v>44472.72</v>
      </c>
      <c r="D118" s="60">
        <v>76527.042000000001</v>
      </c>
      <c r="E118" s="61">
        <v>214133.1</v>
      </c>
      <c r="F118" s="62">
        <v>197638.53</v>
      </c>
      <c r="G118" s="56">
        <f>'NSA data'!I118</f>
        <v>8611</v>
      </c>
      <c r="H118" s="21">
        <v>9961.7598699999999</v>
      </c>
      <c r="I118" s="78">
        <f>AVERAGE('NSA data'!J115:J118)</f>
        <v>42292.034390921894</v>
      </c>
      <c r="J118" s="78">
        <f>AVERAGE('NSA data'!K115:K118)</f>
        <v>12225.434971977789</v>
      </c>
      <c r="K118" s="78">
        <f>AVERAGE('NSA data'!L115:L118)</f>
        <v>11994.951232123016</v>
      </c>
      <c r="L118" s="78">
        <f>AVERAGE('NSA data'!M115:M118)</f>
        <v>8329.8793806935082</v>
      </c>
      <c r="M118" s="78">
        <f>AVERAGE('NSA data'!N115:N118)</f>
        <v>57821.276403672498</v>
      </c>
      <c r="N118" s="78">
        <f>AVERAGE('NSA data'!O115:O118)</f>
        <v>41640.021722898484</v>
      </c>
      <c r="O118" s="78">
        <f>AVERAGE('NSA data'!P115:P118)</f>
        <v>15931.49360315095</v>
      </c>
      <c r="P118" s="78">
        <f>AVERAGE('NSA data'!Q115:Q118)</f>
        <v>25708.528119747527</v>
      </c>
      <c r="Q118" s="78">
        <f>AVERAGE('NSA data'!R115:R118)</f>
        <v>16181.254680774025</v>
      </c>
      <c r="R118" s="79">
        <f t="shared" si="3"/>
        <v>8691.1441913502022</v>
      </c>
      <c r="S118" s="22">
        <v>121.88857</v>
      </c>
      <c r="T118" s="9">
        <v>120.23132</v>
      </c>
      <c r="U118" s="110">
        <f t="shared" si="2"/>
        <v>128.51756999999998</v>
      </c>
      <c r="V118" s="111">
        <f>'NSA data'!V118</f>
        <v>107.6577777777778</v>
      </c>
      <c r="W118" s="63">
        <v>108.18946</v>
      </c>
      <c r="X118" s="64">
        <v>107.927303160766</v>
      </c>
      <c r="Y118" s="7">
        <v>2.67</v>
      </c>
      <c r="Z118" s="11">
        <f>'NSA data'!AC118</f>
        <v>117.29397681409741</v>
      </c>
      <c r="AA118" s="11">
        <f>'NSA data'!AE118</f>
        <v>205.09893</v>
      </c>
      <c r="AB118" s="11">
        <f>'NSA data'!AF118</f>
        <v>190.91794999999999</v>
      </c>
      <c r="AC118" s="64">
        <v>101.85299999999999</v>
      </c>
      <c r="AD118" s="64">
        <v>104.617</v>
      </c>
      <c r="AE118" s="75">
        <v>1.25</v>
      </c>
      <c r="AF118" s="30">
        <f>'NSA data'!AJ118</f>
        <v>107.383609748073</v>
      </c>
      <c r="AG118" s="30">
        <f>'NSA data'!AK118</f>
        <v>50.27</v>
      </c>
      <c r="AH118" s="33">
        <v>2733173.7676900001</v>
      </c>
      <c r="AI118" s="33">
        <v>1633700.47383</v>
      </c>
      <c r="AJ118" s="33">
        <v>268138.63211200002</v>
      </c>
      <c r="AK118" s="33">
        <v>1365561.8417199999</v>
      </c>
      <c r="AL118" s="33">
        <v>236426.064885</v>
      </c>
      <c r="AM118" s="33">
        <v>863047.22897199995</v>
      </c>
      <c r="AN118" s="33">
        <v>307786.21997999999</v>
      </c>
      <c r="AO118" s="33">
        <v>122948.034308</v>
      </c>
      <c r="AP118" s="33">
        <v>1886428.1519500001</v>
      </c>
      <c r="AQ118" s="33">
        <v>416011.36144499999</v>
      </c>
      <c r="AR118" s="7">
        <f>'NSA data'!AV118</f>
        <v>1.8138102564102558</v>
      </c>
      <c r="AS118" s="1">
        <v>43891</v>
      </c>
    </row>
    <row r="119" spans="1:45">
      <c r="A119" s="58">
        <v>296985.71999999898</v>
      </c>
      <c r="B119" s="56">
        <v>170442.96</v>
      </c>
      <c r="C119" s="59">
        <v>43426.951999999997</v>
      </c>
      <c r="D119" s="60">
        <v>58736.875999999997</v>
      </c>
      <c r="E119" s="61">
        <v>178696.95999999999</v>
      </c>
      <c r="F119" s="62">
        <v>163749.74</v>
      </c>
      <c r="G119" s="56">
        <f>'NSA data'!I119</f>
        <v>6237</v>
      </c>
      <c r="H119" s="21">
        <v>9632.3087799999994</v>
      </c>
      <c r="I119" s="78">
        <f>AVERAGE('NSA data'!J116:J119)</f>
        <v>45749.248329762391</v>
      </c>
      <c r="J119" s="78">
        <f>AVERAGE('NSA data'!K116:K119)</f>
        <v>11044.090385083955</v>
      </c>
      <c r="K119" s="78">
        <f>AVERAGE('NSA data'!L116:L119)</f>
        <v>11200.697037306269</v>
      </c>
      <c r="L119" s="78">
        <f>AVERAGE('NSA data'!M116:M119)</f>
        <v>8052.3593402465995</v>
      </c>
      <c r="M119" s="78">
        <f>AVERAGE('NSA data'!N116:N119)</f>
        <v>56739.326473799214</v>
      </c>
      <c r="N119" s="78">
        <f>AVERAGE('NSA data'!O116:O119)</f>
        <v>37861.888051365953</v>
      </c>
      <c r="O119" s="78">
        <f>AVERAGE('NSA data'!P116:P119)</f>
        <v>15583.791010280725</v>
      </c>
      <c r="P119" s="78">
        <f>AVERAGE('NSA data'!Q116:Q119)</f>
        <v>22278.097041085228</v>
      </c>
      <c r="Q119" s="78">
        <f>AVERAGE('NSA data'!R116:R119)</f>
        <v>18877.438422433261</v>
      </c>
      <c r="R119" s="79">
        <f t="shared" si="3"/>
        <v>11254.709278353406</v>
      </c>
      <c r="S119" s="22">
        <v>118.34462000000001</v>
      </c>
      <c r="T119" s="9">
        <v>120.48402</v>
      </c>
      <c r="U119" s="110">
        <f t="shared" si="2"/>
        <v>109.78701999999998</v>
      </c>
      <c r="V119" s="111">
        <f>'NSA data'!V119</f>
        <v>76.245925925925917</v>
      </c>
      <c r="W119" s="63">
        <v>104.7162</v>
      </c>
      <c r="X119" s="64">
        <v>105.35468788017999</v>
      </c>
      <c r="Y119" s="7">
        <v>2.17</v>
      </c>
      <c r="Z119" s="11">
        <f>'NSA data'!AC119</f>
        <v>115.16703756348329</v>
      </c>
      <c r="AA119" s="11">
        <f>'NSA data'!AE119</f>
        <v>189.18189000000001</v>
      </c>
      <c r="AB119" s="11">
        <f>'NSA data'!AF119</f>
        <v>176.60571999999999</v>
      </c>
      <c r="AC119" s="64">
        <v>96.992999999999995</v>
      </c>
      <c r="AD119" s="64">
        <v>104.42</v>
      </c>
      <c r="AE119" s="75">
        <v>0.06</v>
      </c>
      <c r="AF119" s="30">
        <f>'NSA data'!AJ119</f>
        <v>92.218000478934798</v>
      </c>
      <c r="AG119" s="30">
        <f>'NSA data'!AK119</f>
        <v>29.7</v>
      </c>
      <c r="AH119" s="33">
        <v>2791143.7696799999</v>
      </c>
      <c r="AI119" s="33">
        <v>1682487.66387</v>
      </c>
      <c r="AJ119" s="33">
        <v>271810.31264299998</v>
      </c>
      <c r="AK119" s="33">
        <v>1410677.3512299999</v>
      </c>
      <c r="AL119" s="33">
        <v>274413.29500400001</v>
      </c>
      <c r="AM119" s="33">
        <v>834242.810812001</v>
      </c>
      <c r="AN119" s="33">
        <v>322062.64984500001</v>
      </c>
      <c r="AO119" s="33">
        <v>106931.513317</v>
      </c>
      <c r="AP119" s="33">
        <v>1961841.1043499999</v>
      </c>
      <c r="AQ119" s="33">
        <v>400308.50217499997</v>
      </c>
      <c r="AR119" s="7">
        <f>'NSA data'!AV119</f>
        <v>1.835578205128205</v>
      </c>
      <c r="AS119" s="1">
        <v>43983</v>
      </c>
    </row>
    <row r="120" spans="1:45">
      <c r="A120" s="58">
        <v>348593.78999999899</v>
      </c>
      <c r="B120" s="56">
        <v>208972.63</v>
      </c>
      <c r="C120" s="59">
        <v>45927.571000000004</v>
      </c>
      <c r="D120" s="60">
        <v>73735.763000000006</v>
      </c>
      <c r="E120" s="61">
        <v>215885.21</v>
      </c>
      <c r="F120" s="62">
        <v>185046.19</v>
      </c>
      <c r="G120" s="56">
        <f>'NSA data'!I120</f>
        <v>8545</v>
      </c>
      <c r="H120" s="21">
        <v>9894.9174399999993</v>
      </c>
      <c r="I120" s="78">
        <f>AVERAGE('NSA data'!J117:J120)</f>
        <v>44788.321161310523</v>
      </c>
      <c r="J120" s="78">
        <f>AVERAGE('NSA data'!K117:K120)</f>
        <v>11675.87332660519</v>
      </c>
      <c r="K120" s="78">
        <f>AVERAGE('NSA data'!L117:L120)</f>
        <v>10555.331709376576</v>
      </c>
      <c r="L120" s="78">
        <f>AVERAGE('NSA data'!M117:M120)</f>
        <v>8176.228152571819</v>
      </c>
      <c r="M120" s="78">
        <f>AVERAGE('NSA data'!N117:N120)</f>
        <v>51575.240375473106</v>
      </c>
      <c r="N120" s="78">
        <f>AVERAGE('NSA data'!O117:O120)</f>
        <v>34292.227027736728</v>
      </c>
      <c r="O120" s="78">
        <f>AVERAGE('NSA data'!P117:P120)</f>
        <v>14855.116045724197</v>
      </c>
      <c r="P120" s="78">
        <f>AVERAGE('NSA data'!Q117:Q120)</f>
        <v>19437.110982012535</v>
      </c>
      <c r="Q120" s="78">
        <f>AVERAGE('NSA data'!R117:R120)</f>
        <v>17283.013347736367</v>
      </c>
      <c r="R120" s="79">
        <f t="shared" si="3"/>
        <v>15444.285821819194</v>
      </c>
      <c r="S120" s="22">
        <v>120.0459</v>
      </c>
      <c r="T120" s="9">
        <v>120.6956</v>
      </c>
      <c r="U120" s="110">
        <f t="shared" si="2"/>
        <v>117.44709999999998</v>
      </c>
      <c r="V120" s="111">
        <f>'NSA data'!V120</f>
        <v>87.106296296296293</v>
      </c>
      <c r="W120" s="63">
        <v>103.68040000000001</v>
      </c>
      <c r="X120" s="64">
        <v>104.35183401430901</v>
      </c>
      <c r="Y120" s="7">
        <v>1.75</v>
      </c>
      <c r="Z120" s="11">
        <f>'NSA data'!AC120</f>
        <v>115.67154315484167</v>
      </c>
      <c r="AA120" s="11">
        <f>'NSA data'!AE120</f>
        <v>206.22441000000001</v>
      </c>
      <c r="AB120" s="11">
        <f>'NSA data'!AF120</f>
        <v>192.30237</v>
      </c>
      <c r="AC120" s="64">
        <v>100.045</v>
      </c>
      <c r="AD120" s="64">
        <v>105.197</v>
      </c>
      <c r="AE120" s="75">
        <v>0.09</v>
      </c>
      <c r="AF120" s="30">
        <f>'NSA data'!AJ120</f>
        <v>106.62545780356</v>
      </c>
      <c r="AG120" s="30">
        <f>'NSA data'!AK120</f>
        <v>42.91</v>
      </c>
      <c r="AH120" s="33">
        <v>2819810.0199799999</v>
      </c>
      <c r="AI120" s="33">
        <v>1696733.8055100001</v>
      </c>
      <c r="AJ120" s="33">
        <v>281874.20191499998</v>
      </c>
      <c r="AK120" s="33">
        <v>1414859.60359</v>
      </c>
      <c r="AL120" s="33">
        <v>274394.92274399998</v>
      </c>
      <c r="AM120" s="33">
        <v>848681.29173099995</v>
      </c>
      <c r="AN120" s="33">
        <v>327536.48637900001</v>
      </c>
      <c r="AO120" s="33">
        <v>103668.350137</v>
      </c>
      <c r="AP120" s="33">
        <v>1983029.8476499999</v>
      </c>
      <c r="AQ120" s="33">
        <v>405575.33581999998</v>
      </c>
      <c r="AR120" s="7">
        <f>'NSA data'!AV120</f>
        <v>1.8566871794871793</v>
      </c>
      <c r="AS120" s="1">
        <v>44075</v>
      </c>
    </row>
    <row r="121" spans="1:45">
      <c r="A121" s="58">
        <v>347548.46</v>
      </c>
      <c r="B121" s="56">
        <v>209130.85</v>
      </c>
      <c r="C121" s="59">
        <v>45368.625</v>
      </c>
      <c r="D121" s="60">
        <v>72386.357999999993</v>
      </c>
      <c r="E121" s="61">
        <v>220719.48</v>
      </c>
      <c r="F121" s="62">
        <v>196784.31</v>
      </c>
      <c r="G121" s="56">
        <f>'NSA data'!I121</f>
        <v>8578</v>
      </c>
      <c r="H121" s="21">
        <v>9952.6495699999996</v>
      </c>
      <c r="I121" s="78">
        <f>AVERAGE('NSA data'!J118:J121)</f>
        <v>42965.307789128856</v>
      </c>
      <c r="J121" s="78">
        <f>AVERAGE('NSA data'!K118:K121)</f>
        <v>11876.389826032799</v>
      </c>
      <c r="K121" s="78">
        <f>AVERAGE('NSA data'!L118:L121)</f>
        <v>11212.191508389467</v>
      </c>
      <c r="L121" s="78">
        <f>AVERAGE('NSA data'!M118:M121)</f>
        <v>8188.0910466279956</v>
      </c>
      <c r="M121" s="78">
        <f>AVERAGE('NSA data'!N118:N121)</f>
        <v>53425.799116701921</v>
      </c>
      <c r="N121" s="78">
        <f>AVERAGE('NSA data'!O118:O121)</f>
        <v>36593.750801218615</v>
      </c>
      <c r="O121" s="78">
        <f>AVERAGE('NSA data'!P118:P121)</f>
        <v>15594.152483662998</v>
      </c>
      <c r="P121" s="78">
        <f>AVERAGE('NSA data'!Q118:Q121)</f>
        <v>20999.598317555618</v>
      </c>
      <c r="Q121" s="78">
        <f>AVERAGE('NSA data'!R118:R121)</f>
        <v>16832.048315483302</v>
      </c>
      <c r="R121" s="79">
        <f t="shared" si="3"/>
        <v>12628.090006849208</v>
      </c>
      <c r="S121" s="22">
        <v>120.14651000000001</v>
      </c>
      <c r="T121" s="9">
        <v>120.93105</v>
      </c>
      <c r="U121" s="110">
        <f t="shared" si="2"/>
        <v>117.00834999999998</v>
      </c>
      <c r="V121" s="111">
        <f>'NSA data'!V121</f>
        <v>86.997037037037046</v>
      </c>
      <c r="W121" s="63">
        <v>104.28754000000001</v>
      </c>
      <c r="X121" s="64">
        <v>104.012165742448</v>
      </c>
      <c r="Y121" s="7">
        <v>1.75</v>
      </c>
      <c r="Z121" s="11">
        <f>'NSA data'!AC121</f>
        <v>115.56158189820363</v>
      </c>
      <c r="AA121" s="11">
        <f>'NSA data'!AE121</f>
        <v>210.93608</v>
      </c>
      <c r="AB121" s="11">
        <f>'NSA data'!AF121</f>
        <v>196.62024</v>
      </c>
      <c r="AC121" s="64">
        <v>101.59</v>
      </c>
      <c r="AD121" s="64">
        <v>105.669</v>
      </c>
      <c r="AE121" s="75">
        <v>0.09</v>
      </c>
      <c r="AF121" s="30">
        <f>'NSA data'!AJ121</f>
        <v>117.229786941828</v>
      </c>
      <c r="AG121" s="30">
        <f>'NSA data'!AK121</f>
        <v>44.32</v>
      </c>
      <c r="AH121" s="33">
        <v>2804940.0987900002</v>
      </c>
      <c r="AI121" s="33">
        <v>1686405.43453</v>
      </c>
      <c r="AJ121" s="33">
        <v>280926.33415299898</v>
      </c>
      <c r="AK121" s="33">
        <v>1405479.10038</v>
      </c>
      <c r="AL121" s="33">
        <v>259839.84357999999</v>
      </c>
      <c r="AM121" s="33">
        <v>858694.82068200002</v>
      </c>
      <c r="AN121" s="33">
        <v>326319.70099400001</v>
      </c>
      <c r="AO121" s="33">
        <v>102720.43831899999</v>
      </c>
      <c r="AP121" s="33">
        <v>1975737.10301</v>
      </c>
      <c r="AQ121" s="33">
        <v>400162.85647300002</v>
      </c>
      <c r="AR121" s="7">
        <f>'NSA data'!AV121</f>
        <v>1.6950987179487171</v>
      </c>
      <c r="AS121" s="1">
        <v>44166</v>
      </c>
    </row>
    <row r="122" spans="1:45">
      <c r="A122" s="58">
        <v>350838.61</v>
      </c>
      <c r="B122" s="56">
        <v>210422.08</v>
      </c>
      <c r="C122" s="59">
        <v>46874.241000000002</v>
      </c>
      <c r="D122" s="60">
        <v>73725.248000000007</v>
      </c>
      <c r="E122" s="61">
        <v>239296.24</v>
      </c>
      <c r="F122" s="62">
        <v>221682.76</v>
      </c>
      <c r="G122" s="56">
        <f>'NSA data'!I122</f>
        <v>8538</v>
      </c>
      <c r="H122" s="21">
        <v>9999.0804000000007</v>
      </c>
      <c r="I122" s="78">
        <f>AVERAGE('NSA data'!J119:J122)</f>
        <v>45138.7124722074</v>
      </c>
      <c r="J122" s="78">
        <f>AVERAGE('NSA data'!K119:K122)</f>
        <v>12871.394700205246</v>
      </c>
      <c r="K122" s="78">
        <f>AVERAGE('NSA data'!L119:L122)</f>
        <v>10743.075893885227</v>
      </c>
      <c r="L122" s="78">
        <f>AVERAGE('NSA data'!M119:M122)</f>
        <v>8310.1085423391505</v>
      </c>
      <c r="M122" s="78">
        <f>AVERAGE('NSA data'!N119:N122)</f>
        <v>54261.158653102058</v>
      </c>
      <c r="N122" s="78">
        <f>AVERAGE('NSA data'!O119:O122)</f>
        <v>36892.663916123885</v>
      </c>
      <c r="O122" s="78">
        <f>AVERAGE('NSA data'!P119:P122)</f>
        <v>15183.624371161357</v>
      </c>
      <c r="P122" s="78">
        <f>AVERAGE('NSA data'!Q119:Q122)</f>
        <v>21709.039544962532</v>
      </c>
      <c r="Q122" s="78">
        <f>AVERAGE('NSA data'!R119:R122)</f>
        <v>17368.494736978162</v>
      </c>
      <c r="R122" s="79">
        <f t="shared" si="3"/>
        <v>14492.024413195824</v>
      </c>
      <c r="S122" s="22">
        <v>122.49437</v>
      </c>
      <c r="T122" s="9">
        <v>121.10048999999999</v>
      </c>
      <c r="U122" s="110">
        <f t="shared" si="2"/>
        <v>128.06989000000002</v>
      </c>
      <c r="V122" s="111">
        <f>'NSA data'!V122</f>
        <v>104.3140740740741</v>
      </c>
      <c r="W122" s="63">
        <v>106.2342</v>
      </c>
      <c r="X122" s="64">
        <v>105.66427288672401</v>
      </c>
      <c r="Y122" s="7">
        <v>1.75</v>
      </c>
      <c r="Z122" s="11">
        <f>'NSA data'!AC122</f>
        <v>115.58295432053764</v>
      </c>
      <c r="AA122" s="11">
        <f>'NSA data'!AE122</f>
        <v>222.17934</v>
      </c>
      <c r="AB122" s="11">
        <f>'NSA data'!AF122</f>
        <v>198.76038</v>
      </c>
      <c r="AC122" s="64">
        <v>106.48099999999999</v>
      </c>
      <c r="AD122" s="64">
        <v>106.572</v>
      </c>
      <c r="AE122" s="75">
        <v>0.08</v>
      </c>
      <c r="AF122" s="30">
        <f>'NSA data'!AJ122</f>
        <v>138.65061089740701</v>
      </c>
      <c r="AG122" s="30">
        <f>'NSA data'!AK122</f>
        <v>61.04</v>
      </c>
      <c r="AH122" s="33">
        <v>2794361.3992699999</v>
      </c>
      <c r="AI122" s="33">
        <v>1670656.72483</v>
      </c>
      <c r="AJ122" s="33">
        <v>273764.55588900001</v>
      </c>
      <c r="AK122" s="33">
        <v>1396892.16894</v>
      </c>
      <c r="AL122" s="33">
        <v>265364.70222600002</v>
      </c>
      <c r="AM122" s="33">
        <v>858339.97221599903</v>
      </c>
      <c r="AN122" s="33">
        <v>315652.10902799899</v>
      </c>
      <c r="AO122" s="33">
        <v>112223.54237900001</v>
      </c>
      <c r="AP122" s="33">
        <v>1972327.7212400001</v>
      </c>
      <c r="AQ122" s="33">
        <v>394158.02662700001</v>
      </c>
      <c r="AR122" s="7">
        <f>'NSA data'!AV122</f>
        <v>1.6385858974358976</v>
      </c>
      <c r="AS122" s="1">
        <v>44256</v>
      </c>
    </row>
    <row r="123" spans="1:45">
      <c r="A123" s="58">
        <v>346013.46999999898</v>
      </c>
      <c r="B123" s="56">
        <v>190333.81</v>
      </c>
      <c r="C123" s="59">
        <v>47928.296000000002</v>
      </c>
      <c r="D123" s="60">
        <v>68984.501000000004</v>
      </c>
      <c r="E123" s="61">
        <v>244780.38</v>
      </c>
      <c r="F123" s="62">
        <v>221542.77</v>
      </c>
      <c r="G123" s="56">
        <f>'NSA data'!I123</f>
        <v>8312</v>
      </c>
      <c r="H123" s="21">
        <v>10078.7261</v>
      </c>
      <c r="I123" s="78">
        <f>AVERAGE('NSA data'!J120:J123)</f>
        <v>41067.90963910579</v>
      </c>
      <c r="J123" s="78">
        <f>AVERAGE('NSA data'!K120:K123)</f>
        <v>14064.770292409075</v>
      </c>
      <c r="K123" s="78">
        <f>AVERAGE('NSA data'!L120:L123)</f>
        <v>11516.503202283735</v>
      </c>
      <c r="L123" s="78">
        <f>AVERAGE('NSA data'!M120:M123)</f>
        <v>8408.9485096660919</v>
      </c>
      <c r="M123" s="78">
        <f>AVERAGE('NSA data'!N120:N123)</f>
        <v>53572.872400957975</v>
      </c>
      <c r="N123" s="78">
        <f>AVERAGE('NSA data'!O120:O123)</f>
        <v>39484.668060680939</v>
      </c>
      <c r="O123" s="78">
        <f>AVERAGE('NSA data'!P120:P123)</f>
        <v>16050.652700689749</v>
      </c>
      <c r="P123" s="78">
        <f>AVERAGE('NSA data'!Q120:Q123)</f>
        <v>23434.015359991194</v>
      </c>
      <c r="Q123" s="78">
        <f>AVERAGE('NSA data'!R120:R123)</f>
        <v>14088.20434027704</v>
      </c>
      <c r="R123" s="79">
        <f t="shared" si="3"/>
        <v>13076.310732840622</v>
      </c>
      <c r="S123" s="22">
        <v>123.22086</v>
      </c>
      <c r="T123" s="9">
        <v>121.36136999999999</v>
      </c>
      <c r="U123" s="110">
        <f t="shared" si="2"/>
        <v>130.65882000000002</v>
      </c>
      <c r="V123" s="111">
        <f>'NSA data'!V123</f>
        <v>107.87592592592594</v>
      </c>
      <c r="W123" s="63">
        <v>109.93588</v>
      </c>
      <c r="X123" s="64">
        <v>108.03216474866601</v>
      </c>
      <c r="Y123" s="7">
        <v>1.75</v>
      </c>
      <c r="Z123" s="11">
        <f>'NSA data'!AC123</f>
        <v>114.4359687386477</v>
      </c>
      <c r="AA123" s="11">
        <f>'NSA data'!AE123</f>
        <v>222.70714000000001</v>
      </c>
      <c r="AB123" s="11">
        <f>'NSA data'!AF123</f>
        <v>200.62475000000001</v>
      </c>
      <c r="AC123" s="64">
        <v>111.129</v>
      </c>
      <c r="AD123" s="64">
        <v>108.087</v>
      </c>
      <c r="AE123" s="75">
        <v>7.0000000000000007E-2</v>
      </c>
      <c r="AF123" s="30">
        <f>'NSA data'!AJ123</f>
        <v>153.72814987821201</v>
      </c>
      <c r="AG123" s="30">
        <f>'NSA data'!AK123</f>
        <v>68.98</v>
      </c>
      <c r="AH123" s="33">
        <v>2723566.46058999</v>
      </c>
      <c r="AI123" s="33">
        <v>1634051.75651</v>
      </c>
      <c r="AJ123" s="33">
        <v>264436.41023799998</v>
      </c>
      <c r="AK123" s="33">
        <v>1369615.3462799999</v>
      </c>
      <c r="AL123" s="33">
        <v>280530.74020900001</v>
      </c>
      <c r="AM123" s="33">
        <v>808983.96386999998</v>
      </c>
      <c r="AN123" s="33">
        <v>312876.99817500002</v>
      </c>
      <c r="AO123" s="33">
        <v>102845.322768</v>
      </c>
      <c r="AP123" s="33">
        <v>1919780.9295999999</v>
      </c>
      <c r="AQ123" s="33">
        <v>388063.21004699997</v>
      </c>
      <c r="AR123" s="7">
        <f>'NSA data'!AV123</f>
        <v>1.6270384615384614</v>
      </c>
      <c r="AS123" s="1">
        <v>44348</v>
      </c>
    </row>
    <row r="124" spans="1:45">
      <c r="A124" s="58">
        <v>333957.53999999899</v>
      </c>
      <c r="B124" s="56">
        <v>199556.64</v>
      </c>
      <c r="C124" s="59">
        <v>46823.845000000001</v>
      </c>
      <c r="D124" s="60">
        <v>66289.290999999997</v>
      </c>
      <c r="E124" s="61">
        <v>239764.84</v>
      </c>
      <c r="F124" s="62">
        <v>220633.17</v>
      </c>
      <c r="G124" s="56">
        <f>'NSA data'!I124</f>
        <v>8214</v>
      </c>
      <c r="H124" s="21">
        <v>9972.6563700000006</v>
      </c>
      <c r="I124" s="78">
        <f>AVERAGE('NSA data'!J121:J124)</f>
        <v>38651.249230977868</v>
      </c>
      <c r="J124" s="78">
        <f>AVERAGE('NSA data'!K121:K124)</f>
        <v>16094.913035733578</v>
      </c>
      <c r="K124" s="78">
        <f>AVERAGE('NSA data'!L121:L124)</f>
        <v>11635.22714080767</v>
      </c>
      <c r="L124" s="78">
        <f>AVERAGE('NSA data'!M121:M124)</f>
        <v>8352.6347509002771</v>
      </c>
      <c r="M124" s="78">
        <f>AVERAGE('NSA data'!N121:N124)</f>
        <v>53962.887059006229</v>
      </c>
      <c r="N124" s="78">
        <f>AVERAGE('NSA data'!O121:O124)</f>
        <v>40298.730616909626</v>
      </c>
      <c r="O124" s="78">
        <f>AVERAGE('NSA data'!P121:P124)</f>
        <v>16281.074328157887</v>
      </c>
      <c r="P124" s="78">
        <f>AVERAGE('NSA data'!Q121:Q124)</f>
        <v>24017.656288751743</v>
      </c>
      <c r="Q124" s="78">
        <f>AVERAGE('NSA data'!R121:R124)</f>
        <v>13664.156442096593</v>
      </c>
      <c r="R124" s="79">
        <f t="shared" si="3"/>
        <v>12418.502348512879</v>
      </c>
      <c r="S124" s="22">
        <v>122.61063</v>
      </c>
      <c r="T124" s="9">
        <v>121.47413</v>
      </c>
      <c r="U124" s="110">
        <f t="shared" si="2"/>
        <v>127.15662999999999</v>
      </c>
      <c r="V124" s="111">
        <f>'NSA data'!V124</f>
        <v>101.13185185185185</v>
      </c>
      <c r="W124" s="63">
        <v>113.20841</v>
      </c>
      <c r="X124" s="64">
        <v>110.124220666071</v>
      </c>
      <c r="Y124" s="7">
        <v>1.75</v>
      </c>
      <c r="Z124" s="11">
        <f>'NSA data'!AC124</f>
        <v>113.9348827096899</v>
      </c>
      <c r="AA124" s="11">
        <f>'NSA data'!AE124</f>
        <v>226.37870000000001</v>
      </c>
      <c r="AB124" s="11">
        <f>'NSA data'!AF124</f>
        <v>202.97868</v>
      </c>
      <c r="AC124" s="64">
        <v>113.78400000000001</v>
      </c>
      <c r="AD124" s="64">
        <v>109.369</v>
      </c>
      <c r="AE124" s="75">
        <v>0.09</v>
      </c>
      <c r="AF124" s="30">
        <f>'NSA data'!AJ124</f>
        <v>166.53282835302801</v>
      </c>
      <c r="AG124" s="30">
        <f>'NSA data'!AK124</f>
        <v>73.510000000000005</v>
      </c>
      <c r="AH124" s="33">
        <v>2746270.4471300002</v>
      </c>
      <c r="AI124" s="33">
        <v>1623884.8908899999</v>
      </c>
      <c r="AJ124" s="33">
        <v>261554.09303600001</v>
      </c>
      <c r="AK124" s="33">
        <v>1362330.79785</v>
      </c>
      <c r="AL124" s="33">
        <v>279254.73199499998</v>
      </c>
      <c r="AM124" s="33">
        <v>843130.82424400002</v>
      </c>
      <c r="AN124" s="33">
        <v>309733.663474</v>
      </c>
      <c r="AO124" s="33">
        <v>96120.255689600002</v>
      </c>
      <c r="AP124" s="33">
        <v>1937579.0581100001</v>
      </c>
      <c r="AQ124" s="33">
        <v>402837.46985200001</v>
      </c>
      <c r="AR124" s="7">
        <f>'NSA data'!AV124</f>
        <v>1.6161230769230772</v>
      </c>
      <c r="AS124" s="1">
        <v>44440</v>
      </c>
    </row>
    <row r="125" spans="1:45">
      <c r="A125" s="58">
        <v>360044.19</v>
      </c>
      <c r="B125" s="56">
        <v>216905.53</v>
      </c>
      <c r="C125" s="59">
        <v>48027.046000000002</v>
      </c>
      <c r="D125" s="60">
        <v>70423.998999999996</v>
      </c>
      <c r="E125" s="61">
        <v>259797.57</v>
      </c>
      <c r="F125" s="62">
        <v>236391.54</v>
      </c>
      <c r="G125" s="56">
        <f>'NSA data'!I125</f>
        <v>8775</v>
      </c>
      <c r="H125" s="21">
        <v>10132.7088</v>
      </c>
      <c r="I125" s="78">
        <f>AVERAGE('NSA data'!J122:J125)</f>
        <v>40236.740469179254</v>
      </c>
      <c r="J125" s="78">
        <f>AVERAGE('NSA data'!K122:K125)</f>
        <v>14218.618989812545</v>
      </c>
      <c r="K125" s="78">
        <f>AVERAGE('NSA data'!L122:L125)</f>
        <v>11702.483678396155</v>
      </c>
      <c r="L125" s="78">
        <f>AVERAGE('NSA data'!M122:M125)</f>
        <v>8549.4557824519052</v>
      </c>
      <c r="M125" s="78">
        <f>AVERAGE('NSA data'!N122:N125)</f>
        <v>52378.250250272235</v>
      </c>
      <c r="N125" s="78">
        <f>AVERAGE('NSA data'!O122:O125)</f>
        <v>38943.024277493671</v>
      </c>
      <c r="O125" s="78">
        <f>AVERAGE('NSA data'!P122:P125)</f>
        <v>11913.529082064337</v>
      </c>
      <c r="P125" s="78">
        <f>AVERAGE('NSA data'!Q122:Q125)</f>
        <v>27029.495195429332</v>
      </c>
      <c r="Q125" s="78">
        <f>AVERAGE('NSA data'!R122:R125)</f>
        <v>13435.225972778564</v>
      </c>
      <c r="R125" s="79">
        <f t="shared" si="3"/>
        <v>13779.592887115727</v>
      </c>
      <c r="S125" s="22">
        <v>124.01217</v>
      </c>
      <c r="T125" s="9">
        <v>121.99446</v>
      </c>
      <c r="U125" s="110">
        <f t="shared" si="2"/>
        <v>132.08300999999992</v>
      </c>
      <c r="V125" s="111">
        <f>'NSA data'!V125</f>
        <v>108.72814814814815</v>
      </c>
      <c r="W125" s="63">
        <v>114.57768</v>
      </c>
      <c r="X125" s="64">
        <v>111.830129526478</v>
      </c>
      <c r="Y125" s="7">
        <v>1.75</v>
      </c>
      <c r="Z125" s="11">
        <f>'NSA data'!AC125</f>
        <v>115.37003880587939</v>
      </c>
      <c r="AA125" s="11">
        <f>'NSA data'!AE125</f>
        <v>230.06697</v>
      </c>
      <c r="AB125" s="11">
        <f>'NSA data'!AF125</f>
        <v>205.67570000000001</v>
      </c>
      <c r="AC125" s="64">
        <v>115.613</v>
      </c>
      <c r="AD125" s="64">
        <v>110.792</v>
      </c>
      <c r="AE125" s="75">
        <v>0.08</v>
      </c>
      <c r="AF125" s="30">
        <f>'NSA data'!AJ125</f>
        <v>187.09888989752099</v>
      </c>
      <c r="AG125" s="30">
        <f>'NSA data'!AK125</f>
        <v>79.61</v>
      </c>
      <c r="AH125" s="33">
        <v>2728416.4968599998</v>
      </c>
      <c r="AI125" s="33">
        <v>1625384.4640500001</v>
      </c>
      <c r="AJ125" s="33">
        <v>264177.15002</v>
      </c>
      <c r="AK125" s="33">
        <v>1361207.31403</v>
      </c>
      <c r="AL125" s="33">
        <v>275050.60467199999</v>
      </c>
      <c r="AM125" s="33">
        <v>827981.42813699902</v>
      </c>
      <c r="AN125" s="33">
        <v>309369.71938199998</v>
      </c>
      <c r="AO125" s="33">
        <v>87700.4308495</v>
      </c>
      <c r="AP125" s="33">
        <v>1943699.99811</v>
      </c>
      <c r="AQ125" s="33">
        <v>387646.34852</v>
      </c>
      <c r="AR125" s="7">
        <f>'NSA data'!AV125</f>
        <v>1.5996217948717955</v>
      </c>
      <c r="AS125" s="1">
        <v>44531</v>
      </c>
    </row>
    <row r="126" spans="1:45">
      <c r="A126" s="58">
        <v>368287.16</v>
      </c>
      <c r="B126" s="56">
        <v>221992.79</v>
      </c>
      <c r="C126" s="59">
        <v>50276.733</v>
      </c>
      <c r="D126" s="60">
        <v>73692.587</v>
      </c>
      <c r="E126" s="61">
        <v>268841.87</v>
      </c>
      <c r="F126" s="62">
        <v>258091.99</v>
      </c>
      <c r="G126" s="56">
        <f>'NSA data'!I126</f>
        <v>8935</v>
      </c>
      <c r="H126" s="21">
        <v>10166.5766</v>
      </c>
      <c r="I126" s="78">
        <f>AVERAGE('NSA data'!J123:J126)</f>
        <v>38412.732421349967</v>
      </c>
      <c r="J126" s="78">
        <f>AVERAGE('NSA data'!K123:K126)</f>
        <v>14223.259424165279</v>
      </c>
      <c r="K126" s="78">
        <f>AVERAGE('NSA data'!L123:L126)</f>
        <v>12139.809191534601</v>
      </c>
      <c r="L126" s="78">
        <f>AVERAGE('NSA data'!M123:M126)</f>
        <v>8355.8601316277782</v>
      </c>
      <c r="M126" s="78">
        <f>AVERAGE('NSA data'!N123:N126)</f>
        <v>54306.201459060634</v>
      </c>
      <c r="N126" s="78">
        <f>AVERAGE('NSA data'!O123:O126)</f>
        <v>39929.567244905833</v>
      </c>
      <c r="O126" s="78">
        <f>AVERAGE('NSA data'!P123:P126)</f>
        <v>11996.355227902457</v>
      </c>
      <c r="P126" s="78">
        <f>AVERAGE('NSA data'!Q123:Q126)</f>
        <v>27933.212017003381</v>
      </c>
      <c r="Q126" s="78">
        <f>AVERAGE('NSA data'!R123:R126)</f>
        <v>14376.634214154798</v>
      </c>
      <c r="R126" s="79">
        <f t="shared" si="3"/>
        <v>10469.599577989207</v>
      </c>
      <c r="S126" s="22">
        <v>125.21218</v>
      </c>
      <c r="T126" s="9">
        <v>123.19956000000001</v>
      </c>
      <c r="U126" s="110">
        <f t="shared" si="2"/>
        <v>133.26265999999995</v>
      </c>
      <c r="V126" s="111">
        <f>'NSA data'!V126</f>
        <v>109.53666666666668</v>
      </c>
      <c r="W126" s="63">
        <v>117.10885</v>
      </c>
      <c r="X126" s="64">
        <v>113.430088519284</v>
      </c>
      <c r="Y126" s="7">
        <v>1.75</v>
      </c>
      <c r="Z126" s="11">
        <f>'NSA data'!AC126</f>
        <v>115.92816902802285</v>
      </c>
      <c r="AA126" s="11">
        <f>'NSA data'!AE126</f>
        <v>236.48548</v>
      </c>
      <c r="AB126" s="11">
        <f>'NSA data'!AF126</f>
        <v>207.37360000000001</v>
      </c>
      <c r="AC126" s="64">
        <v>120.51300000000001</v>
      </c>
      <c r="AD126" s="64">
        <v>112.453</v>
      </c>
      <c r="AE126" s="75">
        <v>0.12</v>
      </c>
      <c r="AF126" s="30">
        <f>'NSA data'!AJ126</f>
        <v>211.87046899565499</v>
      </c>
      <c r="AG126" s="30">
        <f>'NSA data'!AK126</f>
        <v>100.87</v>
      </c>
      <c r="AH126" s="33">
        <v>2715387.46392</v>
      </c>
      <c r="AI126" s="33">
        <v>1608541.69098</v>
      </c>
      <c r="AJ126" s="33">
        <v>260895.77519399999</v>
      </c>
      <c r="AK126" s="33">
        <v>1347645.91579</v>
      </c>
      <c r="AL126" s="33">
        <v>276803.757178</v>
      </c>
      <c r="AM126" s="33">
        <v>830042.01576600003</v>
      </c>
      <c r="AN126" s="33">
        <v>300275.87310500001</v>
      </c>
      <c r="AO126" s="33">
        <v>102894.373276</v>
      </c>
      <c r="AP126" s="33">
        <v>1912801.15653</v>
      </c>
      <c r="AQ126" s="33">
        <v>399416.06101100001</v>
      </c>
      <c r="AR126" s="7">
        <f>'NSA data'!AV126</f>
        <v>1.554808</v>
      </c>
      <c r="AS126" s="1">
        <v>44621</v>
      </c>
    </row>
    <row r="127" spans="1:45">
      <c r="A127" s="58">
        <v>378177.37</v>
      </c>
      <c r="B127" s="56">
        <v>226634</v>
      </c>
      <c r="C127" s="59">
        <v>49744.851999999999</v>
      </c>
      <c r="D127" s="60">
        <v>73106.661999999997</v>
      </c>
      <c r="E127" s="61">
        <v>282479.39</v>
      </c>
      <c r="F127" s="62">
        <v>264033.82</v>
      </c>
      <c r="G127" s="56">
        <f>'NSA data'!I127</f>
        <v>8939</v>
      </c>
      <c r="H127" s="21">
        <v>10218.3318</v>
      </c>
      <c r="I127" s="78">
        <f>AVERAGE('NSA data'!J124:J127)</f>
        <v>37177.651856137003</v>
      </c>
      <c r="J127" s="78">
        <f>AVERAGE('NSA data'!K124:K127)</f>
        <v>14143.375452593238</v>
      </c>
      <c r="K127" s="78">
        <f>AVERAGE('NSA data'!L124:L127)</f>
        <v>13000.809944630551</v>
      </c>
      <c r="L127" s="78">
        <f>AVERAGE('NSA data'!M124:M127)</f>
        <v>8505.2949361548108</v>
      </c>
      <c r="M127" s="78">
        <f>AVERAGE('NSA data'!N124:N127)</f>
        <v>54202.71067344812</v>
      </c>
      <c r="N127" s="78">
        <f>AVERAGE('NSA data'!O124:O127)</f>
        <v>40549.266985757451</v>
      </c>
      <c r="O127" s="78">
        <f>AVERAGE('NSA data'!P124:P127)</f>
        <v>10803.760582287188</v>
      </c>
      <c r="P127" s="78">
        <f>AVERAGE('NSA data'!Q124:Q127)</f>
        <v>29745.506403470266</v>
      </c>
      <c r="Q127" s="78">
        <f>AVERAGE('NSA data'!R124:R127)</f>
        <v>13653.443687690662</v>
      </c>
      <c r="R127" s="79">
        <f t="shared" si="3"/>
        <v>10119.126579912678</v>
      </c>
      <c r="S127" s="22">
        <v>126.67917</v>
      </c>
      <c r="T127" s="9">
        <v>124.36574</v>
      </c>
      <c r="U127" s="110">
        <f t="shared" si="2"/>
        <v>135.93288999999999</v>
      </c>
      <c r="V127" s="111">
        <f>'NSA data'!V127</f>
        <v>111.63444444444445</v>
      </c>
      <c r="W127" s="63">
        <v>123.0547</v>
      </c>
      <c r="X127" s="64">
        <v>120.97878874118599</v>
      </c>
      <c r="Y127" s="7">
        <v>1.9166666666666667</v>
      </c>
      <c r="Z127" s="11">
        <f>'NSA data'!AC127</f>
        <v>116.10134884916502</v>
      </c>
      <c r="AA127" s="11">
        <f>'NSA data'!AE127</f>
        <v>236.58412999999999</v>
      </c>
      <c r="AB127" s="11">
        <f>'NSA data'!AF127</f>
        <v>208.70031</v>
      </c>
      <c r="AC127" s="64">
        <v>126.188</v>
      </c>
      <c r="AD127" s="64">
        <v>113.795</v>
      </c>
      <c r="AE127" s="75">
        <v>0.77</v>
      </c>
      <c r="AF127" s="30">
        <f>'NSA data'!AJ127</f>
        <v>228.74345202251999</v>
      </c>
      <c r="AG127" s="30">
        <f>'NSA data'!AK127</f>
        <v>113.84</v>
      </c>
      <c r="AH127" s="33">
        <v>2686793.1396400002</v>
      </c>
      <c r="AI127" s="33">
        <v>1579527.54449</v>
      </c>
      <c r="AJ127" s="33">
        <v>256368.89921599999</v>
      </c>
      <c r="AK127" s="33">
        <v>1323158.64527</v>
      </c>
      <c r="AL127" s="33">
        <v>284589.02153000003</v>
      </c>
      <c r="AM127" s="33">
        <v>822676.57362599997</v>
      </c>
      <c r="AN127" s="33">
        <v>292929.42756899999</v>
      </c>
      <c r="AO127" s="33">
        <v>108262.274884</v>
      </c>
      <c r="AP127" s="33">
        <v>1876163.9713600001</v>
      </c>
      <c r="AQ127" s="33">
        <v>409437.46583399997</v>
      </c>
      <c r="AR127" s="7">
        <f>'NSA data'!AV127</f>
        <v>1.5954586666666664</v>
      </c>
      <c r="AS127" s="1">
        <v>44713</v>
      </c>
    </row>
    <row r="128" spans="1:45">
      <c r="A128" s="58">
        <v>382520.04</v>
      </c>
      <c r="B128" s="56">
        <v>229857.31</v>
      </c>
      <c r="C128" s="59">
        <v>50116.593999999997</v>
      </c>
      <c r="D128" s="60">
        <v>74970.846000000005</v>
      </c>
      <c r="E128" s="61">
        <v>292269.52</v>
      </c>
      <c r="F128" s="62">
        <v>268368.25</v>
      </c>
      <c r="G128" s="56">
        <f>'NSA data'!I128</f>
        <v>9039</v>
      </c>
      <c r="H128" s="21">
        <v>10254.9566</v>
      </c>
      <c r="I128" s="78">
        <f>AVERAGE('NSA data'!J125:J128)</f>
        <v>37949.322162335578</v>
      </c>
      <c r="J128" s="78">
        <f>AVERAGE('NSA data'!K125:K128)</f>
        <v>12512.079843929005</v>
      </c>
      <c r="K128" s="78">
        <f>AVERAGE('NSA data'!L125:L128)</f>
        <v>15739.969652799313</v>
      </c>
      <c r="L128" s="78">
        <f>AVERAGE('NSA data'!M125:M128)</f>
        <v>8365.3880873949456</v>
      </c>
      <c r="M128" s="78">
        <f>AVERAGE('NSA data'!N125:N128)</f>
        <v>60314.401698420537</v>
      </c>
      <c r="N128" s="78">
        <f>AVERAGE('NSA data'!O125:O128)</f>
        <v>44810.732494160533</v>
      </c>
      <c r="O128" s="78">
        <f>AVERAGE('NSA data'!P125:P128)</f>
        <v>10560.760910563919</v>
      </c>
      <c r="P128" s="78">
        <f>AVERAGE('NSA data'!Q125:Q128)</f>
        <v>34249.97158359662</v>
      </c>
      <c r="Q128" s="78">
        <f>AVERAGE('NSA data'!R125:R128)</f>
        <v>15503.669204259999</v>
      </c>
      <c r="R128" s="79">
        <f t="shared" si="3"/>
        <v>5886.9699606433551</v>
      </c>
      <c r="S128" s="22">
        <v>128.06981999999999</v>
      </c>
      <c r="T128" s="9">
        <v>125.93131</v>
      </c>
      <c r="U128" s="110">
        <f t="shared" si="2"/>
        <v>136.62385999999998</v>
      </c>
      <c r="V128" s="111">
        <f>'NSA data'!V128</f>
        <v>111.96222222222222</v>
      </c>
      <c r="W128" s="63">
        <v>124.9191</v>
      </c>
      <c r="X128" s="64">
        <v>122.063199829494</v>
      </c>
      <c r="Y128" s="7">
        <v>2.3333333333333335</v>
      </c>
      <c r="Z128" s="11">
        <f>'NSA data'!AC128</f>
        <v>116.9777959782223</v>
      </c>
      <c r="AA128" s="11">
        <f>'NSA data'!AE128</f>
        <v>239.24698000000001</v>
      </c>
      <c r="AB128" s="11">
        <f>'NSA data'!AF128</f>
        <v>210.53771</v>
      </c>
      <c r="AC128" s="64">
        <v>123.244</v>
      </c>
      <c r="AD128" s="64">
        <v>115.23099999999999</v>
      </c>
      <c r="AE128" s="75">
        <v>2.1800000000000002</v>
      </c>
      <c r="AF128" s="30">
        <f>'NSA data'!AJ128</f>
        <v>230.475776694632</v>
      </c>
      <c r="AG128" s="30">
        <f>'NSA data'!AK128</f>
        <v>100.71</v>
      </c>
      <c r="AH128" s="33">
        <v>2794617.0304700001</v>
      </c>
      <c r="AI128" s="33">
        <v>1617369.2553900001</v>
      </c>
      <c r="AJ128" s="33">
        <v>263480.94703500002</v>
      </c>
      <c r="AK128" s="33">
        <v>1353888.3083599999</v>
      </c>
      <c r="AL128" s="33">
        <v>301137.87141000002</v>
      </c>
      <c r="AM128" s="33">
        <v>876109.90366499999</v>
      </c>
      <c r="AN128" s="33">
        <v>302153.64775300003</v>
      </c>
      <c r="AO128" s="33">
        <v>111755.96876</v>
      </c>
      <c r="AP128" s="33">
        <v>1970101.6007900001</v>
      </c>
      <c r="AQ128" s="33">
        <v>410605.81316600001</v>
      </c>
      <c r="AR128" s="7">
        <f>'NSA data'!AV128</f>
        <v>1.7892333333333341</v>
      </c>
      <c r="AS128" s="1">
        <v>44805</v>
      </c>
    </row>
    <row r="129" spans="1:45">
      <c r="A129" s="58">
        <v>386896.93</v>
      </c>
      <c r="B129" s="56">
        <v>232287.27</v>
      </c>
      <c r="C129" s="59">
        <v>50222.432000000001</v>
      </c>
      <c r="D129" s="60">
        <v>76622.161999999997</v>
      </c>
      <c r="E129" s="61">
        <v>282733.17</v>
      </c>
      <c r="F129" s="62">
        <v>254018.7</v>
      </c>
      <c r="G129" s="56">
        <f>'NSA data'!I129</f>
        <v>9210</v>
      </c>
      <c r="H129" s="21">
        <v>10284.3035</v>
      </c>
      <c r="I129" s="78">
        <f>AVERAGE('NSA data'!J126:J129)</f>
        <v>38836.577300703815</v>
      </c>
      <c r="J129" s="78">
        <f>AVERAGE('NSA data'!K126:K129)</f>
        <v>14852.253669446081</v>
      </c>
      <c r="K129" s="78">
        <f>AVERAGE('NSA data'!L126:L129)</f>
        <v>20903.45045171008</v>
      </c>
      <c r="L129" s="78">
        <f>AVERAGE('NSA data'!M126:M129)</f>
        <v>8716.9215230504924</v>
      </c>
      <c r="M129" s="78">
        <f>AVERAGE('NSA data'!N126:N129)</f>
        <v>62230.70837781881</v>
      </c>
      <c r="N129" s="78">
        <f>AVERAGE('NSA data'!O126:O129)</f>
        <v>44117.801591156167</v>
      </c>
      <c r="O129" s="78">
        <f>AVERAGE('NSA data'!P126:P129)</f>
        <v>13767.954177606656</v>
      </c>
      <c r="P129" s="78">
        <f>AVERAGE('NSA data'!Q126:Q129)</f>
        <v>30349.847413549509</v>
      </c>
      <c r="Q129" s="78">
        <f>AVERAGE('NSA data'!R126:R129)</f>
        <v>18112.90678666265</v>
      </c>
      <c r="R129" s="79">
        <f t="shared" si="3"/>
        <v>12361.573044041168</v>
      </c>
      <c r="S129" s="22">
        <v>128.87162000000001</v>
      </c>
      <c r="T129" s="9">
        <v>127.10814000000001</v>
      </c>
      <c r="U129" s="110">
        <f t="shared" si="2"/>
        <v>135.92553999999998</v>
      </c>
      <c r="V129" s="111">
        <f>'NSA data'!V129</f>
        <v>110.69481481481482</v>
      </c>
      <c r="W129" s="63">
        <v>123.66298</v>
      </c>
      <c r="X129" s="64">
        <v>121.501295726886</v>
      </c>
      <c r="Y129" s="7">
        <v>2.5833333333333335</v>
      </c>
      <c r="Z129" s="11">
        <f>'NSA data'!AC129</f>
        <v>116.57360339041351</v>
      </c>
      <c r="AA129" s="11">
        <f>'NSA data'!AE129</f>
        <v>240.60803000000001</v>
      </c>
      <c r="AB129" s="11">
        <f>'NSA data'!AF129</f>
        <v>211.84772000000001</v>
      </c>
      <c r="AC129" s="64">
        <v>121.33199999999999</v>
      </c>
      <c r="AD129" s="64">
        <v>116.565</v>
      </c>
      <c r="AE129" s="75">
        <v>3.65</v>
      </c>
      <c r="AF129" s="30">
        <f>'NSA data'!AJ129</f>
        <v>192.57855229441199</v>
      </c>
      <c r="AG129" s="30">
        <f>'NSA data'!AK129</f>
        <v>88.72</v>
      </c>
      <c r="AH129" s="33">
        <v>2858758.64194</v>
      </c>
      <c r="AI129" s="33">
        <v>1656750.28287</v>
      </c>
      <c r="AJ129" s="33">
        <v>271816.19333099999</v>
      </c>
      <c r="AK129" s="33">
        <v>1384934.0895400001</v>
      </c>
      <c r="AL129" s="33">
        <v>302200.462848</v>
      </c>
      <c r="AM129" s="33">
        <v>899807.89621999802</v>
      </c>
      <c r="AN129" s="33">
        <v>313921.38481900003</v>
      </c>
      <c r="AO129" s="33">
        <v>115228.43416400001</v>
      </c>
      <c r="AP129" s="33">
        <v>2009021.8872199999</v>
      </c>
      <c r="AQ129" s="33">
        <v>420586.93573799997</v>
      </c>
      <c r="AR129" s="7">
        <f>'NSA data'!AV129</f>
        <v>2.1092733333333329</v>
      </c>
      <c r="AS129" s="1">
        <v>44896</v>
      </c>
    </row>
    <row r="130" spans="1:45">
      <c r="A130" s="58">
        <v>389128.55</v>
      </c>
      <c r="B130" s="56">
        <v>234979.46</v>
      </c>
      <c r="C130" s="59">
        <v>50018.817999999999</v>
      </c>
      <c r="D130" s="60">
        <v>77274.224000000002</v>
      </c>
      <c r="E130" s="61">
        <v>263232.15000000002</v>
      </c>
      <c r="F130" s="62">
        <v>246811.49</v>
      </c>
      <c r="G130" s="56">
        <f>'NSA data'!I130</f>
        <v>9247</v>
      </c>
      <c r="H130" s="21">
        <v>10314.0088</v>
      </c>
      <c r="I130" s="78">
        <f>AVERAGE('NSA data'!J127:J130)</f>
        <v>36266.9194737168</v>
      </c>
      <c r="J130" s="78">
        <f>AVERAGE('NSA data'!K127:K130)</f>
        <v>16983.631685476586</v>
      </c>
      <c r="K130" s="78">
        <f>AVERAGE('NSA data'!L127:L130)</f>
        <v>22759.640088840941</v>
      </c>
      <c r="L130" s="78">
        <f>AVERAGE('NSA data'!M127:M130)</f>
        <v>8797.9040425330368</v>
      </c>
      <c r="M130" s="78">
        <f>AVERAGE('NSA data'!N127:N130)</f>
        <v>65189.47636355157</v>
      </c>
      <c r="N130" s="78">
        <f>AVERAGE('NSA data'!O127:O130)</f>
        <v>46747.606084815314</v>
      </c>
      <c r="O130" s="78">
        <f>AVERAGE('NSA data'!P127:P130)</f>
        <v>14588.21118394427</v>
      </c>
      <c r="P130" s="78">
        <f>AVERAGE('NSA data'!Q127:Q130)</f>
        <v>32159.394900871041</v>
      </c>
      <c r="Q130" s="78">
        <f>AVERAGE('NSA data'!R127:R130)</f>
        <v>18441.87027873626</v>
      </c>
      <c r="R130" s="79">
        <f t="shared" si="3"/>
        <v>10820.714884482764</v>
      </c>
      <c r="S130" s="22">
        <v>129.70814999999999</v>
      </c>
      <c r="T130" s="9">
        <v>127.98911</v>
      </c>
      <c r="U130" s="110">
        <f t="shared" si="2"/>
        <v>136.58430999999993</v>
      </c>
      <c r="V130" s="111">
        <f>'NSA data'!V130</f>
        <v>109.64592592592594</v>
      </c>
      <c r="W130" s="63">
        <v>120.25166</v>
      </c>
      <c r="X130" s="64">
        <v>119.50430679938</v>
      </c>
      <c r="Y130" s="7">
        <v>2.75</v>
      </c>
      <c r="Z130" s="11">
        <f>'NSA data'!AC130</f>
        <v>117.28020309090302</v>
      </c>
      <c r="AA130" s="11">
        <f>'NSA data'!AE130</f>
        <v>237.22320999999999</v>
      </c>
      <c r="AB130" s="11">
        <f>'NSA data'!AF130</f>
        <v>213.72623999999999</v>
      </c>
      <c r="AC130" s="64">
        <v>121.30800000000001</v>
      </c>
      <c r="AD130" s="64">
        <v>117.916</v>
      </c>
      <c r="AE130" s="75">
        <v>4.51</v>
      </c>
      <c r="AF130" s="30">
        <f>'NSA data'!AJ130</f>
        <v>175.16617338806</v>
      </c>
      <c r="AG130" s="30">
        <f>'NSA data'!AK130</f>
        <v>81.069999999999993</v>
      </c>
      <c r="AH130" s="33">
        <v>2912402.1707199998</v>
      </c>
      <c r="AI130" s="33">
        <v>1679279.6592000001</v>
      </c>
      <c r="AJ130" s="33">
        <v>277690.918779</v>
      </c>
      <c r="AK130" s="33">
        <v>1401588.7404199999</v>
      </c>
      <c r="AL130" s="33">
        <v>315233.17983899999</v>
      </c>
      <c r="AM130" s="33">
        <v>917889.33167900098</v>
      </c>
      <c r="AN130" s="33">
        <v>321250.72550599999</v>
      </c>
      <c r="AO130" s="33">
        <v>112398.906028</v>
      </c>
      <c r="AP130" s="33">
        <v>2058664.09721</v>
      </c>
      <c r="AQ130" s="33">
        <v>420088.44197300001</v>
      </c>
      <c r="AR130" s="7">
        <f>'NSA data'!AV130</f>
        <v>2.3034439999999998</v>
      </c>
      <c r="AS130" s="1">
        <v>44986</v>
      </c>
    </row>
    <row r="131" spans="1:45">
      <c r="A131" s="58">
        <v>388463.79</v>
      </c>
      <c r="B131" s="56">
        <v>236184.02</v>
      </c>
      <c r="C131" s="59">
        <v>51948.012999999999</v>
      </c>
      <c r="D131" s="60">
        <v>77270.422000000006</v>
      </c>
      <c r="E131" s="61">
        <v>257275.08</v>
      </c>
      <c r="F131" s="62">
        <v>240034.18</v>
      </c>
      <c r="G131" s="56">
        <f>'NSA data'!I131</f>
        <v>9299</v>
      </c>
      <c r="H131" s="21">
        <v>10371.749599999999</v>
      </c>
      <c r="I131" s="78">
        <f>AVERAGE('NSA data'!J128:J131)</f>
        <v>35764.566436821777</v>
      </c>
      <c r="J131" s="78">
        <f>AVERAGE('NSA data'!K128:K131)</f>
        <v>18056.529473239487</v>
      </c>
      <c r="K131" s="78">
        <f>AVERAGE('NSA data'!L128:L131)</f>
        <v>24977.918470752997</v>
      </c>
      <c r="L131" s="78">
        <f>AVERAGE('NSA data'!M128:M131)</f>
        <v>9329.8405051416357</v>
      </c>
      <c r="M131" s="78">
        <f>AVERAGE('NSA data'!N128:N131)</f>
        <v>67959.487898638938</v>
      </c>
      <c r="N131" s="78">
        <f>AVERAGE('NSA data'!O128:O131)</f>
        <v>48855.347193672729</v>
      </c>
      <c r="O131" s="78">
        <f>AVERAGE('NSA data'!P128:P131)</f>
        <v>15987.55788962979</v>
      </c>
      <c r="P131" s="78">
        <f>AVERAGE('NSA data'!Q128:Q131)</f>
        <v>32867.789304042948</v>
      </c>
      <c r="Q131" s="78">
        <f>AVERAGE('NSA data'!R128:R131)</f>
        <v>19104.140704966201</v>
      </c>
      <c r="R131" s="79">
        <f t="shared" si="3"/>
        <v>10839.526482175323</v>
      </c>
      <c r="S131" s="22">
        <v>130.23197999999999</v>
      </c>
      <c r="T131" s="9">
        <v>128.55978999999999</v>
      </c>
      <c r="U131" s="110">
        <f t="shared" ref="U131:U141" si="4">(S131-0.8*T131)/0.2</f>
        <v>136.92073999999997</v>
      </c>
      <c r="V131" s="111">
        <f>'NSA data'!V131</f>
        <v>109.66777777777779</v>
      </c>
      <c r="W131" s="63">
        <v>119.62496</v>
      </c>
      <c r="X131" s="64">
        <v>118.65623666683599</v>
      </c>
      <c r="Y131" s="7">
        <v>2.9166666666666665</v>
      </c>
      <c r="Z131" s="11">
        <f>'NSA data'!AC131</f>
        <v>114.94224468629591</v>
      </c>
      <c r="AA131" s="11">
        <f>'NSA data'!AE131</f>
        <v>239.94432</v>
      </c>
      <c r="AB131" s="11">
        <f>'NSA data'!AF131</f>
        <v>216.08351999999999</v>
      </c>
      <c r="AC131" s="64">
        <v>120.203</v>
      </c>
      <c r="AD131" s="64">
        <v>119.069</v>
      </c>
      <c r="AE131" s="75">
        <v>4.99</v>
      </c>
      <c r="AF131" s="30">
        <f>'NSA data'!AJ131</f>
        <v>160.65112630136801</v>
      </c>
      <c r="AG131" s="30">
        <f>'NSA data'!AK131</f>
        <v>77.989999999999995</v>
      </c>
      <c r="AH131" s="33">
        <v>2943279.7482099999</v>
      </c>
      <c r="AI131" s="33">
        <v>1693172.6502400001</v>
      </c>
      <c r="AJ131" s="33">
        <v>283282.75335299899</v>
      </c>
      <c r="AK131" s="33">
        <v>1409889.89689</v>
      </c>
      <c r="AL131" s="33">
        <v>328875.715845</v>
      </c>
      <c r="AM131" s="33">
        <v>921231.38212299999</v>
      </c>
      <c r="AN131" s="33">
        <v>326653.132216</v>
      </c>
      <c r="AO131" s="33">
        <v>107876.19652699999</v>
      </c>
      <c r="AP131" s="33">
        <v>2062350.2650299999</v>
      </c>
      <c r="AQ131" s="33">
        <v>446400.154431</v>
      </c>
      <c r="AR131" s="7">
        <f>'NSA data'!AV131</f>
        <v>2.3729920000000004</v>
      </c>
      <c r="AS131" s="1">
        <v>45078</v>
      </c>
    </row>
    <row r="132" spans="1:45">
      <c r="A132" s="58">
        <v>394149.4</v>
      </c>
      <c r="B132" s="56">
        <v>239739.1</v>
      </c>
      <c r="C132" s="59">
        <v>52185.559000000001</v>
      </c>
      <c r="D132" s="60">
        <v>78641.255999999994</v>
      </c>
      <c r="E132" s="61">
        <v>257221.58</v>
      </c>
      <c r="F132" s="62">
        <v>238869.4</v>
      </c>
      <c r="G132" s="56">
        <f>'NSA data'!I132</f>
        <v>9419</v>
      </c>
      <c r="H132" s="21">
        <v>10322.620500000001</v>
      </c>
      <c r="I132" s="78">
        <f>AVERAGE('NSA data'!J129:J132)</f>
        <v>35696.924184473231</v>
      </c>
      <c r="J132" s="78">
        <f>AVERAGE('NSA data'!K129:K132)</f>
        <v>18996.978356671098</v>
      </c>
      <c r="K132" s="78">
        <f>AVERAGE('NSA data'!L129:L132)</f>
        <v>24635.510948680399</v>
      </c>
      <c r="L132" s="78">
        <f>AVERAGE('NSA data'!M129:M132)</f>
        <v>8986.8136776252195</v>
      </c>
      <c r="M132" s="78">
        <f>AVERAGE('NSA data'!N129:N132)</f>
        <v>67162.771571761943</v>
      </c>
      <c r="N132" s="78">
        <f>AVERAGE('NSA data'!O129:O132)</f>
        <v>48752.42876545585</v>
      </c>
      <c r="O132" s="78">
        <f>AVERAGE('NSA data'!P129:P132)</f>
        <v>15601.660137159213</v>
      </c>
      <c r="P132" s="78">
        <f>AVERAGE('NSA data'!Q129:Q132)</f>
        <v>33150.768628296632</v>
      </c>
      <c r="Q132" s="78">
        <f>AVERAGE('NSA data'!R129:R132)</f>
        <v>18410.342806306104</v>
      </c>
      <c r="R132" s="79">
        <f t="shared" si="3"/>
        <v>12166.641918062782</v>
      </c>
      <c r="S132" s="22">
        <v>130.66052999999999</v>
      </c>
      <c r="T132" s="9">
        <v>129.12045000000001</v>
      </c>
      <c r="U132" s="110">
        <f t="shared" si="4"/>
        <v>136.82084999999992</v>
      </c>
      <c r="V132" s="111">
        <f>'NSA data'!V132</f>
        <v>109.68962962962964</v>
      </c>
      <c r="W132" s="63">
        <v>119.8554</v>
      </c>
      <c r="X132" s="64">
        <v>119.210707067195</v>
      </c>
      <c r="Y132" s="7">
        <v>3</v>
      </c>
      <c r="Z132" s="11">
        <f>'NSA data'!AC132</f>
        <v>114.6236893271538</v>
      </c>
      <c r="AA132" s="11">
        <f>'NSA data'!AE132</f>
        <v>241.69829999999999</v>
      </c>
      <c r="AB132" s="11">
        <f>'NSA data'!AF132</f>
        <v>217.67178999999999</v>
      </c>
      <c r="AC132" s="64">
        <v>121.498</v>
      </c>
      <c r="AD132" s="64">
        <v>119.768</v>
      </c>
      <c r="AE132" s="75">
        <v>5.26</v>
      </c>
      <c r="AF132" s="30">
        <f>'NSA data'!AJ132</f>
        <v>162.59512444725601</v>
      </c>
      <c r="AG132" s="30">
        <f>'NSA data'!AK132</f>
        <v>86.65</v>
      </c>
      <c r="AH132" s="33">
        <v>3010282.0700300001</v>
      </c>
      <c r="AI132" s="33">
        <v>1727030.48951</v>
      </c>
      <c r="AJ132" s="33">
        <v>291354.12619099999</v>
      </c>
      <c r="AK132" s="33">
        <v>1435676.36332</v>
      </c>
      <c r="AL132" s="33">
        <v>329282.28523099999</v>
      </c>
      <c r="AM132" s="33">
        <v>953969.29528900096</v>
      </c>
      <c r="AN132" s="33">
        <v>329076.75962500001</v>
      </c>
      <c r="AO132" s="33">
        <v>125884.030251</v>
      </c>
      <c r="AP132" s="33">
        <v>2097842.5556399999</v>
      </c>
      <c r="AQ132" s="33">
        <v>457478.72451899998</v>
      </c>
      <c r="AR132" s="7">
        <f>'NSA data'!AV132</f>
        <v>2.4592897435897427</v>
      </c>
      <c r="AS132" s="1">
        <v>45170</v>
      </c>
    </row>
    <row r="133" spans="1:45">
      <c r="A133" s="58">
        <v>398125.29</v>
      </c>
      <c r="B133" s="56">
        <v>242198.75</v>
      </c>
      <c r="C133" s="59">
        <v>53048.000999999997</v>
      </c>
      <c r="D133" s="60">
        <v>81323.278000000006</v>
      </c>
      <c r="E133" s="61">
        <v>260448.41</v>
      </c>
      <c r="F133" s="62">
        <v>248399.47</v>
      </c>
      <c r="G133" s="56">
        <f>'NSA data'!I133</f>
        <v>9418</v>
      </c>
      <c r="H133" s="21">
        <v>10402.087299999999</v>
      </c>
      <c r="I133" s="78">
        <f>AVERAGE('NSA data'!J130:J133)</f>
        <v>32926.736335526482</v>
      </c>
      <c r="J133" s="78">
        <f>AVERAGE('NSA data'!K130:K133)</f>
        <v>20464.230890370069</v>
      </c>
      <c r="K133" s="78">
        <f>AVERAGE('NSA data'!L130:L133)</f>
        <v>24096.842088754089</v>
      </c>
      <c r="L133" s="78">
        <f>AVERAGE('NSA data'!M130:M133)</f>
        <v>9971.8839327984715</v>
      </c>
      <c r="M133" s="78">
        <f>AVERAGE('NSA data'!N130:N133)</f>
        <v>67785.064813579695</v>
      </c>
      <c r="N133" s="78">
        <f>AVERAGE('NSA data'!O130:O133)</f>
        <v>49317.695222926304</v>
      </c>
      <c r="O133" s="78">
        <f>AVERAGE('NSA data'!P130:P133)</f>
        <v>15755.926959733104</v>
      </c>
      <c r="P133" s="78">
        <f>AVERAGE('NSA data'!Q130:Q133)</f>
        <v>33561.768263193197</v>
      </c>
      <c r="Q133" s="78">
        <f>AVERAGE('NSA data'!R130:R133)</f>
        <v>18467.36959065339</v>
      </c>
      <c r="R133" s="79">
        <f t="shared" si="3"/>
        <v>9702.7445010709562</v>
      </c>
      <c r="S133" s="22">
        <v>131.04107999999999</v>
      </c>
      <c r="T133" s="9">
        <v>129.75289000000001</v>
      </c>
      <c r="U133" s="110">
        <f t="shared" si="4"/>
        <v>136.19383999999988</v>
      </c>
      <c r="V133" s="111">
        <f>'NSA data'!V133</f>
        <v>109.93</v>
      </c>
      <c r="W133" s="63">
        <v>122.8674</v>
      </c>
      <c r="X133" s="64">
        <v>121.18881402734</v>
      </c>
      <c r="Y133" s="7">
        <v>3</v>
      </c>
      <c r="Z133" s="11">
        <f>'NSA data'!AC133</f>
        <v>113.74605141636108</v>
      </c>
      <c r="AA133" s="11">
        <f>'NSA data'!AE133</f>
        <v>243.28819999999999</v>
      </c>
      <c r="AB133" s="11">
        <f>'NSA data'!AF133</f>
        <v>219.54438999999999</v>
      </c>
      <c r="AC133" s="64">
        <v>120.78</v>
      </c>
      <c r="AD133" s="64">
        <v>120.402</v>
      </c>
      <c r="AE133" s="75">
        <v>5.33</v>
      </c>
      <c r="AF133" s="30">
        <f>'NSA data'!AJ133</f>
        <v>164.18058858173401</v>
      </c>
      <c r="AG133" s="30">
        <f>'NSA data'!AK133</f>
        <v>84.01</v>
      </c>
      <c r="AH133" s="33">
        <v>3038094.1870499998</v>
      </c>
      <c r="AI133" s="33">
        <v>1762168.8346200001</v>
      </c>
      <c r="AJ133" s="33">
        <v>298156.60612100002</v>
      </c>
      <c r="AK133" s="33">
        <v>1464012.2285</v>
      </c>
      <c r="AL133" s="33">
        <v>328130.39999800001</v>
      </c>
      <c r="AM133" s="33">
        <v>947794.95243299997</v>
      </c>
      <c r="AN133" s="33">
        <v>337398.610101</v>
      </c>
      <c r="AO133" s="33">
        <v>115467.960787</v>
      </c>
      <c r="AP133" s="33">
        <v>2145058.6432099999</v>
      </c>
      <c r="AQ133" s="33">
        <v>440168.97295099997</v>
      </c>
      <c r="AR133" s="7">
        <f>'NSA data'!AV133</f>
        <v>2.4671076923076924</v>
      </c>
      <c r="AS133" s="1">
        <v>45261</v>
      </c>
    </row>
    <row r="134" spans="1:45">
      <c r="A134" s="58">
        <v>405344.12</v>
      </c>
      <c r="B134" s="56">
        <v>245712.95</v>
      </c>
      <c r="C134" s="59">
        <v>53699.277999999998</v>
      </c>
      <c r="D134" s="60">
        <v>84751.794999999998</v>
      </c>
      <c r="E134" s="61">
        <v>274368.52</v>
      </c>
      <c r="F134" s="62">
        <v>259640.82</v>
      </c>
      <c r="G134" s="56">
        <f>'NSA data'!I134</f>
        <v>9452</v>
      </c>
      <c r="H134" s="21">
        <v>10390.8686</v>
      </c>
      <c r="I134" s="78">
        <f>AVERAGE('NSA data'!J131:J134)</f>
        <v>35268.687997778135</v>
      </c>
      <c r="J134" s="78">
        <f>AVERAGE('NSA data'!K131:K134)</f>
        <v>18775.556509179365</v>
      </c>
      <c r="K134" s="78">
        <f>AVERAGE('NSA data'!L131:L134)</f>
        <v>24422.427255890947</v>
      </c>
      <c r="L134" s="78">
        <f>AVERAGE('NSA data'!M131:M134)</f>
        <v>9580.9078635376645</v>
      </c>
      <c r="M134" s="78">
        <f>AVERAGE('NSA data'!N131:N134)</f>
        <v>66363.918960943338</v>
      </c>
      <c r="N134" s="78">
        <f>AVERAGE('NSA data'!O131:O134)</f>
        <v>47609.033768753747</v>
      </c>
      <c r="O134" s="78">
        <f>AVERAGE('NSA data'!P131:P134)</f>
        <v>15498.503326005277</v>
      </c>
      <c r="P134" s="78">
        <f>AVERAGE('NSA data'!Q131:Q134)</f>
        <v>32110.530442748473</v>
      </c>
      <c r="Q134" s="78">
        <f>AVERAGE('NSA data'!R131:R134)</f>
        <v>18754.885192189591</v>
      </c>
      <c r="R134" s="79">
        <f t="shared" ref="R134:R141" si="5">I134+J134+K134-O134-P134-Q134</f>
        <v>12102.75280190511</v>
      </c>
      <c r="S134" s="22">
        <v>131.91409999999999</v>
      </c>
      <c r="T134" s="9">
        <v>130.30064999999999</v>
      </c>
      <c r="U134" s="110">
        <f t="shared" si="4"/>
        <v>138.36789999999993</v>
      </c>
      <c r="V134" s="111">
        <f>'NSA data'!V134</f>
        <v>110.12</v>
      </c>
      <c r="W134" s="63">
        <v>123.20386999999999</v>
      </c>
      <c r="X134" s="64">
        <v>121.865556648782</v>
      </c>
      <c r="Y134" s="7">
        <v>3</v>
      </c>
      <c r="Z134" s="11">
        <f>'NSA data'!AC134</f>
        <v>112.90144028901121</v>
      </c>
      <c r="AA134" s="11">
        <f>'NSA data'!AE134</f>
        <v>246.31743</v>
      </c>
      <c r="AB134" s="11">
        <f>'NSA data'!AF134</f>
        <v>221.38561999999999</v>
      </c>
      <c r="AC134" s="64">
        <v>121.526</v>
      </c>
      <c r="AD134" s="64">
        <v>121.58799999999999</v>
      </c>
      <c r="AE134" s="75">
        <v>5.33</v>
      </c>
      <c r="AF134" s="30">
        <f>'NSA data'!AJ134</f>
        <v>160.344495188705</v>
      </c>
      <c r="AG134" s="30">
        <f>'NSA data'!AK134</f>
        <v>82.92</v>
      </c>
      <c r="AH134" s="33">
        <v>3058651.08570999</v>
      </c>
      <c r="AI134" s="33">
        <v>1766519.4936299999</v>
      </c>
      <c r="AJ134" s="33">
        <v>300025.78537</v>
      </c>
      <c r="AK134" s="33">
        <v>1466493.70826</v>
      </c>
      <c r="AL134" s="33">
        <v>341169.04028800002</v>
      </c>
      <c r="AM134" s="33">
        <v>950962.55179699999</v>
      </c>
      <c r="AN134" s="33">
        <v>336995.15333399898</v>
      </c>
      <c r="AO134" s="33">
        <v>108626.673358</v>
      </c>
      <c r="AP134" s="33">
        <v>2149454.0568599999</v>
      </c>
      <c r="AQ134" s="33">
        <v>463575.202162</v>
      </c>
      <c r="AR134" s="7">
        <f>'NSA data'!AV134</f>
        <v>2.3719506666666659</v>
      </c>
      <c r="AS134" s="1">
        <v>45352</v>
      </c>
    </row>
    <row r="135" spans="1:45">
      <c r="A135" s="58">
        <v>411350.22</v>
      </c>
      <c r="B135" s="56">
        <v>249033.91</v>
      </c>
      <c r="C135" s="59">
        <v>53245.982000000004</v>
      </c>
      <c r="D135" s="60">
        <v>86326.644</v>
      </c>
      <c r="E135" s="61">
        <v>279159.23</v>
      </c>
      <c r="F135" s="62">
        <v>261577.65</v>
      </c>
      <c r="G135" s="56">
        <f>'NSA data'!I135</f>
        <v>9612</v>
      </c>
      <c r="H135" s="21">
        <v>10408.8784</v>
      </c>
      <c r="I135" s="78">
        <f>AVERAGE('NSA data'!J132:J135)</f>
        <v>35493.59038935358</v>
      </c>
      <c r="J135" s="78">
        <f>AVERAGE('NSA data'!K132:K135)</f>
        <v>18068.705366876387</v>
      </c>
      <c r="K135" s="78">
        <f>AVERAGE('NSA data'!L132:L135)</f>
        <v>23621.057110209935</v>
      </c>
      <c r="L135" s="78">
        <f>AVERAGE('NSA data'!M132:M135)</f>
        <v>10380.08310818226</v>
      </c>
      <c r="M135" s="78">
        <f>AVERAGE('NSA data'!N132:N135)</f>
        <v>65473.530363952174</v>
      </c>
      <c r="N135" s="78">
        <f>AVERAGE('NSA data'!O132:O135)</f>
        <v>47148.500172953201</v>
      </c>
      <c r="O135" s="78">
        <f>AVERAGE('NSA data'!P132:P135)</f>
        <v>15690.413226927769</v>
      </c>
      <c r="P135" s="78">
        <f>AVERAGE('NSA data'!Q132:Q135)</f>
        <v>31458.086946025425</v>
      </c>
      <c r="Q135" s="78">
        <f>AVERAGE('NSA data'!R132:R135)</f>
        <v>18325.030190998976</v>
      </c>
      <c r="R135" s="79">
        <f t="shared" si="5"/>
        <v>11709.822502487736</v>
      </c>
      <c r="S135" s="22">
        <v>132.69343000000001</v>
      </c>
      <c r="T135" s="9">
        <v>131.02871999999999</v>
      </c>
      <c r="U135" s="110">
        <f t="shared" si="4"/>
        <v>139.35227000000003</v>
      </c>
      <c r="V135" s="111">
        <f>'NSA data'!V135</f>
        <v>110.65296296296297</v>
      </c>
      <c r="W135" s="63">
        <v>122.89251</v>
      </c>
      <c r="X135" s="64">
        <v>121.462707198416</v>
      </c>
      <c r="Y135" s="7">
        <v>3</v>
      </c>
      <c r="Z135" s="11">
        <f>'NSA data'!AC135</f>
        <v>114.56047224313146</v>
      </c>
      <c r="AA135" s="11">
        <f>'NSA data'!AE135</f>
        <v>248.35775000000001</v>
      </c>
      <c r="AB135" s="11">
        <f>'NSA data'!AF135</f>
        <v>223.14443</v>
      </c>
      <c r="AC135" s="64">
        <v>122.419</v>
      </c>
      <c r="AD135" s="64">
        <v>122.455</v>
      </c>
      <c r="AE135" s="75">
        <v>5.33</v>
      </c>
      <c r="AF135" s="30">
        <f>'NSA data'!AJ135</f>
        <v>168.606903090841</v>
      </c>
      <c r="AG135" s="30">
        <f>'NSA data'!AK135</f>
        <v>84.68</v>
      </c>
      <c r="AH135" s="33">
        <v>3043409.8613999998</v>
      </c>
      <c r="AI135" s="33">
        <v>1773032.3797899999</v>
      </c>
      <c r="AJ135" s="33">
        <v>301641.21360000002</v>
      </c>
      <c r="AK135" s="33">
        <v>1471391.16619</v>
      </c>
      <c r="AL135" s="33">
        <v>337567.70578999899</v>
      </c>
      <c r="AM135" s="33">
        <v>932809.77581800101</v>
      </c>
      <c r="AN135" s="33">
        <v>337947.450366</v>
      </c>
      <c r="AO135" s="33">
        <v>119337.897534</v>
      </c>
      <c r="AP135" s="33">
        <v>2129861.6212200001</v>
      </c>
      <c r="AQ135" s="33">
        <v>456262.89227800001</v>
      </c>
      <c r="AR135" s="7">
        <f>'NSA data'!AV135</f>
        <v>2.3435640000000006</v>
      </c>
      <c r="AS135" s="1">
        <v>45444</v>
      </c>
    </row>
    <row r="136" spans="1:45">
      <c r="A136" s="58">
        <v>415176.94</v>
      </c>
      <c r="B136" s="56">
        <v>251617.35</v>
      </c>
      <c r="C136" s="59">
        <v>54882.196000000004</v>
      </c>
      <c r="D136" s="60">
        <v>90476.751999999993</v>
      </c>
      <c r="E136" s="61">
        <v>287260.84999999899</v>
      </c>
      <c r="F136" s="62">
        <v>269924.49</v>
      </c>
      <c r="G136" s="56">
        <f>'NSA data'!I136</f>
        <v>9672</v>
      </c>
      <c r="H136" s="21">
        <v>10419.550999999999</v>
      </c>
      <c r="I136" s="78">
        <f>AVERAGE('NSA data'!J133:J136)</f>
        <v>35506.617519775988</v>
      </c>
      <c r="J136" s="78">
        <f>AVERAGE('NSA data'!K133:K136)</f>
        <v>17568.587227633529</v>
      </c>
      <c r="K136" s="78">
        <f>AVERAGE('NSA data'!L133:L136)</f>
        <v>24006.448248667039</v>
      </c>
      <c r="L136" s="78">
        <f>AVERAGE('NSA data'!M133:M136)</f>
        <v>11318.368407902579</v>
      </c>
      <c r="M136" s="78">
        <f>AVERAGE('NSA data'!N133:N136)</f>
        <v>67367.701242192881</v>
      </c>
      <c r="N136" s="78">
        <f>AVERAGE('NSA data'!O133:O136)</f>
        <v>48760.54790234493</v>
      </c>
      <c r="O136" s="78">
        <f>AVERAGE('NSA data'!P133:P136)</f>
        <v>16999.500592134696</v>
      </c>
      <c r="P136" s="78">
        <f>AVERAGE('NSA data'!Q133:Q136)</f>
        <v>31761.047310210233</v>
      </c>
      <c r="Q136" s="78">
        <f>AVERAGE('NSA data'!R133:R136)</f>
        <v>18607.153339847951</v>
      </c>
      <c r="R136" s="79">
        <f t="shared" si="5"/>
        <v>9713.9517538836808</v>
      </c>
      <c r="S136" s="22">
        <v>133.13839999999999</v>
      </c>
      <c r="T136" s="9">
        <v>131.59406000000001</v>
      </c>
      <c r="U136" s="110">
        <f t="shared" si="4"/>
        <v>139.31575999999984</v>
      </c>
      <c r="V136" s="111">
        <f>'NSA data'!V136</f>
        <v>110.74037037037036</v>
      </c>
      <c r="W136" s="63">
        <v>121.44874</v>
      </c>
      <c r="X136" s="64">
        <v>120.720597907295</v>
      </c>
      <c r="Y136" s="7">
        <v>3</v>
      </c>
      <c r="Z136" s="11">
        <f>'NSA data'!AC136</f>
        <v>120.21991630460455</v>
      </c>
      <c r="AA136" s="11">
        <f>'NSA data'!AE136</f>
        <v>249.98453000000001</v>
      </c>
      <c r="AB136" s="11">
        <f>'NSA data'!AF136</f>
        <v>224.90424999999999</v>
      </c>
      <c r="AC136" s="64">
        <v>122.22499999999999</v>
      </c>
      <c r="AD136" s="64">
        <v>123.16800000000001</v>
      </c>
      <c r="AE136" s="75">
        <v>5.26</v>
      </c>
      <c r="AF136" s="30">
        <f>'NSA data'!AJ136</f>
        <v>163.85905553338301</v>
      </c>
      <c r="AG136" s="30">
        <f>'NSA data'!AK136</f>
        <v>80.010000000000005</v>
      </c>
      <c r="AH136" s="33">
        <v>3108531.3121000002</v>
      </c>
      <c r="AI136" s="33">
        <v>1811857.2612600001</v>
      </c>
      <c r="AJ136" s="33">
        <v>311284.33946300001</v>
      </c>
      <c r="AK136" s="33">
        <v>1500572.9217999999</v>
      </c>
      <c r="AL136" s="33">
        <v>329726.79476700001</v>
      </c>
      <c r="AM136" s="33">
        <v>966947.25606699998</v>
      </c>
      <c r="AN136" s="33">
        <v>343138.768965</v>
      </c>
      <c r="AO136" s="33">
        <v>107978.846223</v>
      </c>
      <c r="AP136" s="33">
        <v>2153992.5388000002</v>
      </c>
      <c r="AQ136" s="33">
        <v>503421.15810499998</v>
      </c>
      <c r="AR136" s="7">
        <f>'NSA data'!AV136</f>
        <v>2.2652800000000006</v>
      </c>
      <c r="AS136" s="1">
        <v>45536</v>
      </c>
    </row>
    <row r="137" spans="1:45">
      <c r="A137" s="58">
        <v>417900.03</v>
      </c>
      <c r="B137" s="56">
        <v>255038.19</v>
      </c>
      <c r="C137" s="59">
        <v>55099.898000000001</v>
      </c>
      <c r="D137" s="60">
        <v>90767.903000000006</v>
      </c>
      <c r="E137" s="61">
        <v>283111.3</v>
      </c>
      <c r="F137" s="62">
        <v>262975.46999999898</v>
      </c>
      <c r="G137" s="56">
        <f>'NSA data'!I137</f>
        <v>9747</v>
      </c>
      <c r="H137" s="21">
        <v>10469.9229</v>
      </c>
      <c r="I137" s="78">
        <f>AVERAGE('NSA data'!J134:J137)</f>
        <v>35826.774549348833</v>
      </c>
      <c r="J137" s="78">
        <f>AVERAGE('NSA data'!K134:K137)</f>
        <v>17585.436162731174</v>
      </c>
      <c r="K137" s="78">
        <f>AVERAGE('NSA data'!L134:L137)</f>
        <v>22049.468116160726</v>
      </c>
      <c r="L137" s="78">
        <f>AVERAGE('NSA data'!M134:M137)</f>
        <v>10770.949031276952</v>
      </c>
      <c r="M137" s="78">
        <f>AVERAGE('NSA data'!N134:N137)</f>
        <v>69351.999801859216</v>
      </c>
      <c r="N137" s="78">
        <f>AVERAGE('NSA data'!O134:O137)</f>
        <v>51307.275930797085</v>
      </c>
      <c r="O137" s="78">
        <f>AVERAGE('NSA data'!P134:P137)</f>
        <v>18332.941059887624</v>
      </c>
      <c r="P137" s="78">
        <f>AVERAGE('NSA data'!Q134:Q137)</f>
        <v>32974.334870909457</v>
      </c>
      <c r="Q137" s="78">
        <f>AVERAGE('NSA data'!R134:R137)</f>
        <v>18044.723871062142</v>
      </c>
      <c r="R137" s="79">
        <f t="shared" si="5"/>
        <v>6109.6790263815092</v>
      </c>
      <c r="S137" s="22">
        <v>133.46473</v>
      </c>
      <c r="T137" s="9">
        <v>131.98303000000001</v>
      </c>
      <c r="U137" s="110">
        <f t="shared" si="4"/>
        <v>139.3915299999999</v>
      </c>
      <c r="V137" s="111">
        <f>'NSA data'!V137</f>
        <v>110.43444444444442</v>
      </c>
      <c r="W137" s="63">
        <v>122.9504</v>
      </c>
      <c r="X137" s="64">
        <v>119.90748215253601</v>
      </c>
      <c r="Y137" s="7">
        <v>3</v>
      </c>
      <c r="Z137" s="11">
        <f>'NSA data'!AC137</f>
        <v>123.14020676470319</v>
      </c>
      <c r="AA137" s="11">
        <f>'NSA data'!AE137</f>
        <v>252.30001999999999</v>
      </c>
      <c r="AB137" s="11">
        <f>'NSA data'!AF137</f>
        <v>227.02350999999999</v>
      </c>
      <c r="AC137" s="64">
        <v>122.18600000000001</v>
      </c>
      <c r="AD137" s="64">
        <v>123.997</v>
      </c>
      <c r="AE137" s="75">
        <v>4.6500000000000004</v>
      </c>
      <c r="AF137" s="30">
        <f>'NSA data'!AJ137</f>
        <v>166.47995294754</v>
      </c>
      <c r="AG137" s="30">
        <f>'NSA data'!AK137</f>
        <v>74.66</v>
      </c>
      <c r="AH137" s="33">
        <v>3147391.7464100001</v>
      </c>
      <c r="AI137" s="33">
        <v>1851582.8515999999</v>
      </c>
      <c r="AJ137" s="33">
        <v>317294.33723599999</v>
      </c>
      <c r="AK137" s="33">
        <v>1534288.51437</v>
      </c>
      <c r="AL137" s="33">
        <v>328220.41559799999</v>
      </c>
      <c r="AM137" s="33">
        <v>967588.47921400005</v>
      </c>
      <c r="AN137" s="33">
        <v>349497.44047999999</v>
      </c>
      <c r="AO137" s="33">
        <v>122754.37643400001</v>
      </c>
      <c r="AP137" s="33">
        <v>2198598.2418200001</v>
      </c>
      <c r="AQ137" s="33">
        <v>476541.68768099998</v>
      </c>
      <c r="AR137" s="7">
        <f>'NSA data'!AV137</f>
        <v>2.1499293333333327</v>
      </c>
      <c r="AS137" s="1">
        <v>45627</v>
      </c>
    </row>
    <row r="138" spans="1:45">
      <c r="A138" s="58">
        <v>423381.84</v>
      </c>
      <c r="B138" s="56">
        <v>258133.68</v>
      </c>
      <c r="C138" s="59">
        <v>56170.946000000004</v>
      </c>
      <c r="D138" s="60">
        <v>93033.754000000001</v>
      </c>
      <c r="E138" s="61">
        <v>285683.37</v>
      </c>
      <c r="F138" s="62">
        <v>267643.23</v>
      </c>
      <c r="G138" s="56">
        <f>'NSA data'!I138</f>
        <v>9653</v>
      </c>
      <c r="H138" s="21">
        <v>10466.4311</v>
      </c>
      <c r="I138" s="78">
        <f>AVERAGE('NSA data'!J135:J138)</f>
        <v>36133.586888546764</v>
      </c>
      <c r="J138" s="78">
        <f>AVERAGE('NSA data'!K135:K138)</f>
        <v>17360.982981775262</v>
      </c>
      <c r="K138" s="78">
        <f>AVERAGE('NSA data'!L135:L138)</f>
        <v>21353.8962775904</v>
      </c>
      <c r="L138" s="78">
        <f>AVERAGE('NSA data'!M135:M138)</f>
        <v>10959.866347932355</v>
      </c>
      <c r="M138" s="78">
        <f>AVERAGE('NSA data'!N135:N138)</f>
        <v>69864.75838149224</v>
      </c>
      <c r="N138" s="78">
        <f>AVERAGE('NSA data'!O135:O138)</f>
        <v>52245.879374904383</v>
      </c>
      <c r="O138" s="78">
        <f>AVERAGE('NSA data'!P135:P138)</f>
        <v>19204.44367526799</v>
      </c>
      <c r="P138" s="78">
        <f>AVERAGE('NSA data'!Q135:Q138)</f>
        <v>33041.435699636386</v>
      </c>
      <c r="Q138" s="78">
        <f>AVERAGE('NSA data'!R135:R138)</f>
        <v>17618.879006587864</v>
      </c>
      <c r="R138" s="79">
        <f t="shared" si="5"/>
        <v>4983.7077664201934</v>
      </c>
      <c r="S138" s="22">
        <v>133.92394999999999</v>
      </c>
      <c r="T138" s="9">
        <v>132.71101999999999</v>
      </c>
      <c r="U138" s="110">
        <f t="shared" si="4"/>
        <v>138.77566999999999</v>
      </c>
      <c r="V138" s="111">
        <f>'NSA data'!V138</f>
        <v>110.84962962962962</v>
      </c>
      <c r="W138" s="63">
        <v>124.91921000000001</v>
      </c>
      <c r="X138" s="64">
        <v>121.48617018819699</v>
      </c>
      <c r="Y138" s="7">
        <v>3</v>
      </c>
      <c r="Z138" s="11">
        <f>'NSA data'!AC138</f>
        <v>123.26747107442607</v>
      </c>
      <c r="AA138" s="11">
        <f>'NSA data'!AE138</f>
        <v>256.99448000000001</v>
      </c>
      <c r="AB138" s="11">
        <f>'NSA data'!AF138</f>
        <v>229.03415000000001</v>
      </c>
      <c r="AC138" s="64">
        <v>123.84399999999999</v>
      </c>
      <c r="AD138" s="64">
        <v>125</v>
      </c>
      <c r="AE138" s="75">
        <v>4.33</v>
      </c>
      <c r="AF138" s="30">
        <f>'NSA data'!AJ138</f>
        <v>170.93640220376801</v>
      </c>
      <c r="AG138" s="30">
        <f>'NSA data'!AK138</f>
        <v>75.87</v>
      </c>
      <c r="AH138" s="33">
        <v>3181662.62166999</v>
      </c>
      <c r="AI138" s="33">
        <v>1867997.2158299999</v>
      </c>
      <c r="AJ138" s="33">
        <v>319985.87033200002</v>
      </c>
      <c r="AK138" s="33">
        <v>1548011.3455000001</v>
      </c>
      <c r="AL138" s="33">
        <v>324438.47005800001</v>
      </c>
      <c r="AM138" s="33">
        <v>989226.93578199903</v>
      </c>
      <c r="AN138" s="33">
        <v>352340.13817300001</v>
      </c>
      <c r="AO138" s="33">
        <v>126297.82975999999</v>
      </c>
      <c r="AP138" s="33">
        <v>2222115.58097</v>
      </c>
      <c r="AQ138" s="33">
        <v>480909.07277199998</v>
      </c>
      <c r="AR138" s="7">
        <f>'NSA data'!AV138</f>
        <v>2.0135958333333326</v>
      </c>
      <c r="AS138" s="1">
        <v>45717</v>
      </c>
    </row>
    <row r="139" spans="1:45">
      <c r="A139" s="58">
        <v>429642.41</v>
      </c>
      <c r="B139" s="56">
        <v>261748.61</v>
      </c>
      <c r="C139" s="59">
        <v>56891.055</v>
      </c>
      <c r="D139" s="60">
        <v>97011.701000000001</v>
      </c>
      <c r="E139" s="61">
        <v>286318.51</v>
      </c>
      <c r="F139" s="62">
        <v>278932.89</v>
      </c>
      <c r="G139" s="56">
        <f>'NSA data'!I139</f>
        <v>9703</v>
      </c>
      <c r="H139" s="21">
        <v>10500.928900000001</v>
      </c>
      <c r="I139" s="78">
        <f>AVERAGE('NSA data'!J136:J139)</f>
        <v>36863.367458714274</v>
      </c>
      <c r="J139" s="78">
        <f>AVERAGE('NSA data'!K136:K139)</f>
        <v>17476.405324612348</v>
      </c>
      <c r="K139" s="78">
        <f>AVERAGE('NSA data'!L136:L139)</f>
        <v>20471.308531222272</v>
      </c>
      <c r="L139" s="78">
        <f>AVERAGE('NSA data'!M136:M139)</f>
        <v>11242.164378100046</v>
      </c>
      <c r="M139" s="78">
        <f>AVERAGE('NSA data'!N136:N139)</f>
        <v>71455.53943338235</v>
      </c>
      <c r="N139" s="78">
        <f>AVERAGE('NSA data'!O136:O139)</f>
        <v>54342.762110728268</v>
      </c>
      <c r="O139" s="78">
        <f>AVERAGE('NSA data'!P136:P139)</f>
        <v>20342.667510931486</v>
      </c>
      <c r="P139" s="78">
        <f>AVERAGE('NSA data'!Q136:Q139)</f>
        <v>34000.094599796772</v>
      </c>
      <c r="Q139" s="78">
        <f>AVERAGE('NSA data'!R136:R139)</f>
        <v>17112.777322654085</v>
      </c>
      <c r="R139" s="79">
        <f t="shared" si="5"/>
        <v>3355.541881166555</v>
      </c>
      <c r="S139" s="22">
        <v>134.38920999999999</v>
      </c>
      <c r="T139" s="9">
        <v>133.42242999999999</v>
      </c>
      <c r="U139" s="110">
        <f t="shared" si="4"/>
        <v>138.25632999999996</v>
      </c>
      <c r="V139" s="111">
        <f>'NSA data'!V139</f>
        <v>110.28148148148148</v>
      </c>
      <c r="W139" s="63">
        <v>122.68792000000001</v>
      </c>
      <c r="X139" s="64">
        <v>119.187947808743</v>
      </c>
      <c r="Y139" s="7">
        <v>3</v>
      </c>
      <c r="Z139" s="11">
        <f>'NSA data'!AC139</f>
        <v>123.76314444883963</v>
      </c>
      <c r="AA139" s="11">
        <f>'NSA data'!AE139</f>
        <v>259.23284000000001</v>
      </c>
      <c r="AB139" s="11">
        <f>'NSA data'!AF139</f>
        <v>231.02746999999999</v>
      </c>
      <c r="AC139" s="64">
        <v>123.429</v>
      </c>
      <c r="AD139" s="64">
        <v>125.804</v>
      </c>
      <c r="AE139" s="75">
        <v>4.33</v>
      </c>
      <c r="AF139" s="30">
        <f>'NSA data'!AJ139</f>
        <v>163.37829799871199</v>
      </c>
      <c r="AG139" s="30">
        <f>'NSA data'!AK139</f>
        <v>68.069999999999993</v>
      </c>
      <c r="AH139" s="33">
        <v>3231120.9435299998</v>
      </c>
      <c r="AI139" s="33">
        <v>1893311.8447100001</v>
      </c>
      <c r="AJ139" s="33">
        <v>325294.83950900001</v>
      </c>
      <c r="AK139" s="33">
        <v>1568017.0052</v>
      </c>
      <c r="AL139" s="33">
        <v>341721.95284799999</v>
      </c>
      <c r="AM139" s="33">
        <v>996087.14597399998</v>
      </c>
      <c r="AN139" s="33">
        <v>361223.90894400002</v>
      </c>
      <c r="AO139" s="33">
        <v>111808.181624</v>
      </c>
      <c r="AP139" s="33">
        <v>2223538.9435800002</v>
      </c>
      <c r="AQ139" s="33">
        <v>534549.90938199998</v>
      </c>
      <c r="AR139" s="7">
        <f>'NSA data'!AV139</f>
        <v>1.9160708333333325</v>
      </c>
      <c r="AS139" s="1">
        <v>45809</v>
      </c>
    </row>
    <row r="140" spans="1:45">
      <c r="A140" s="56">
        <v>437600.31</v>
      </c>
      <c r="B140" s="56">
        <v>264694.40000000002</v>
      </c>
      <c r="C140" s="56">
        <v>58663.624000000003</v>
      </c>
      <c r="D140" s="56">
        <v>97054.271999999997</v>
      </c>
      <c r="E140" s="56">
        <v>292249.55</v>
      </c>
      <c r="F140" s="56">
        <v>271724.15000000002</v>
      </c>
      <c r="G140" s="56">
        <f>'NSA data'!I140</f>
        <v>9795</v>
      </c>
      <c r="H140" s="12">
        <v>10531.3354</v>
      </c>
      <c r="I140" s="78">
        <f>AVERAGE('NSA data'!J137:J140)</f>
        <v>38020.897876079856</v>
      </c>
      <c r="J140" s="78">
        <f>AVERAGE('NSA data'!K137:K140)</f>
        <v>18069.208243383684</v>
      </c>
      <c r="K140" s="78">
        <f>AVERAGE('NSA data'!L137:L140)</f>
        <v>20716.237552963139</v>
      </c>
      <c r="L140" s="78">
        <f>AVERAGE('NSA data'!M137:M140)</f>
        <v>11264.33370139044</v>
      </c>
      <c r="M140" s="78">
        <f>AVERAGE('NSA data'!N137:N140)</f>
        <v>72880.973088127575</v>
      </c>
      <c r="N140" s="78">
        <f>AVERAGE('NSA data'!O137:O140)</f>
        <v>56737.08472321977</v>
      </c>
      <c r="O140" s="78">
        <f>AVERAGE('NSA data'!P137:P140)</f>
        <v>21265.755758180974</v>
      </c>
      <c r="P140" s="78">
        <f>AVERAGE('NSA data'!Q137:Q140)</f>
        <v>35471.328965038789</v>
      </c>
      <c r="Q140" s="78">
        <f>AVERAGE('NSA data'!R137:R140)</f>
        <v>16143.888364907816</v>
      </c>
      <c r="R140" s="79">
        <f t="shared" si="5"/>
        <v>3925.3705842991003</v>
      </c>
      <c r="S140" s="22">
        <v>134.83288999999999</v>
      </c>
      <c r="T140" s="9">
        <v>134.18462</v>
      </c>
      <c r="U140" s="110">
        <f t="shared" si="4"/>
        <v>137.42596999999995</v>
      </c>
      <c r="V140" s="111">
        <f>'NSA data'!V140</f>
        <v>109.01888888888888</v>
      </c>
      <c r="W140" s="64">
        <v>122.94453</v>
      </c>
      <c r="X140" s="64">
        <v>119.080006466713</v>
      </c>
      <c r="Y140" s="4">
        <v>2.75</v>
      </c>
      <c r="Z140" s="11">
        <f>'NSA data'!AC140</f>
        <v>125.0647698381098</v>
      </c>
      <c r="AA140" s="11">
        <f>'NSA data'!AE140</f>
        <v>260.63659999999999</v>
      </c>
      <c r="AB140" s="11">
        <f>'NSA data'!AF140</f>
        <v>232.57194000000001</v>
      </c>
      <c r="AC140" s="64">
        <v>124.295</v>
      </c>
      <c r="AD140" s="64">
        <v>126.699</v>
      </c>
      <c r="AE140" s="75">
        <v>4.29</v>
      </c>
      <c r="AF140" s="30">
        <f>'NSA data'!AJ140</f>
        <v>165.506674440105</v>
      </c>
      <c r="AG140" s="30">
        <f>'NSA data'!AK140</f>
        <v>69.03</v>
      </c>
      <c r="AH140" s="33">
        <v>3258297.5525400001</v>
      </c>
      <c r="AI140" s="33">
        <v>1913069.4667499999</v>
      </c>
      <c r="AJ140" s="33">
        <v>327992.75886200002</v>
      </c>
      <c r="AK140" s="33">
        <v>1585076.70789</v>
      </c>
      <c r="AL140" s="33">
        <v>350380.90292800002</v>
      </c>
      <c r="AM140" s="33">
        <v>994847.18285700004</v>
      </c>
      <c r="AN140" s="33">
        <v>358565.70815399999</v>
      </c>
      <c r="AO140" s="33">
        <v>122909.977078</v>
      </c>
      <c r="AP140" s="33">
        <v>2239723.08570999</v>
      </c>
      <c r="AQ140" s="33">
        <v>537098.78159899998</v>
      </c>
      <c r="AR140" s="7">
        <f>'NSA data'!AV140</f>
        <v>2.0015541666666659</v>
      </c>
      <c r="AS140" s="1">
        <v>45901</v>
      </c>
    </row>
    <row r="141" spans="1:45">
      <c r="A141" s="56">
        <v>444196.99</v>
      </c>
      <c r="B141" s="56">
        <v>268334.2</v>
      </c>
      <c r="C141" s="56">
        <v>59463.334999999999</v>
      </c>
      <c r="D141" s="56">
        <v>99075.331999999995</v>
      </c>
      <c r="E141" s="56">
        <v>294241.78000000003</v>
      </c>
      <c r="F141" s="56">
        <v>283716.28000000003</v>
      </c>
      <c r="G141" s="56">
        <f>'NSA data'!I141</f>
        <v>9880</v>
      </c>
      <c r="H141" s="49">
        <v>10589.249400000001</v>
      </c>
      <c r="I141" s="78">
        <f>AVERAGE('NSA data'!J138:J141)</f>
        <v>39058.119853168799</v>
      </c>
      <c r="J141" s="78">
        <f>AVERAGE('NSA data'!K138:K141)</f>
        <v>17284.426676180654</v>
      </c>
      <c r="K141" s="78">
        <f>AVERAGE('NSA data'!L138:L141)</f>
        <v>20366.196230401707</v>
      </c>
      <c r="L141" s="78">
        <f>AVERAGE('NSA data'!M138:M141)</f>
        <v>11523.174892968904</v>
      </c>
      <c r="M141" s="78">
        <f>AVERAGE('NSA data'!N138:N141)</f>
        <v>72081.502077614365</v>
      </c>
      <c r="N141" s="78">
        <f>AVERAGE('NSA data'!O138:O141)</f>
        <v>55726.58308887235</v>
      </c>
      <c r="O141" s="78">
        <f>AVERAGE('NSA data'!P138:P141)</f>
        <v>21758.138498492037</v>
      </c>
      <c r="P141" s="78">
        <f>AVERAGE('NSA data'!Q138:Q141)</f>
        <v>33968.444590380313</v>
      </c>
      <c r="Q141" s="78">
        <f>AVERAGE('NSA data'!R138:R141)</f>
        <v>16354.918988742014</v>
      </c>
      <c r="R141" s="79">
        <f t="shared" si="5"/>
        <v>4627.2406821367913</v>
      </c>
      <c r="S141" s="11">
        <v>135.26821000000001</v>
      </c>
      <c r="T141" s="9">
        <v>134.99056999999999</v>
      </c>
      <c r="U141" s="110">
        <f t="shared" si="4"/>
        <v>136.37877000000003</v>
      </c>
      <c r="V141" s="111">
        <f>'NSA data'!V141</f>
        <v>105.96222222222222</v>
      </c>
      <c r="W141" s="64">
        <v>124.97263</v>
      </c>
      <c r="X141" s="64">
        <v>120.47283159225501</v>
      </c>
      <c r="Y141" s="4">
        <v>2.75</v>
      </c>
      <c r="Z141" s="11">
        <f>'NSA data'!AC141</f>
        <v>128.40212150079131</v>
      </c>
      <c r="AA141" s="11">
        <f>'NSA data'!AE141</f>
        <v>262.48829000000001</v>
      </c>
      <c r="AB141" s="11">
        <f>'NSA data'!AF141</f>
        <v>234.30886000000001</v>
      </c>
      <c r="AC141" s="64">
        <v>124.73</v>
      </c>
      <c r="AD141" s="64">
        <v>127.545</v>
      </c>
      <c r="AE141" s="41">
        <v>3.9</v>
      </c>
      <c r="AF141" s="30">
        <f>'NSA data'!AJ141</f>
        <v>169.06806832705101</v>
      </c>
      <c r="AG141" s="30">
        <f>'NSA data'!AK141</f>
        <v>63.65</v>
      </c>
      <c r="AH141" s="33">
        <v>3299830.7527399999</v>
      </c>
      <c r="AI141" s="33">
        <v>1946464.87488</v>
      </c>
      <c r="AJ141" s="33">
        <v>333718.34919400001</v>
      </c>
      <c r="AK141" s="33">
        <v>1612746.52568</v>
      </c>
      <c r="AL141" s="33">
        <v>337207.42374</v>
      </c>
      <c r="AM141" s="33">
        <v>1016158.45413</v>
      </c>
      <c r="AN141" s="33">
        <v>366683.35328899999</v>
      </c>
      <c r="AO141" s="33">
        <v>116585.395194</v>
      </c>
      <c r="AP141" s="33">
        <v>2274819.4620500002</v>
      </c>
      <c r="AQ141" s="33">
        <v>541742.54220799997</v>
      </c>
      <c r="AR141" s="7">
        <f>'NSA data'!AV141</f>
        <v>1.9121305555555557</v>
      </c>
      <c r="AS141" s="1">
        <v>45992</v>
      </c>
    </row>
    <row r="142" spans="1:45">
      <c r="B142" s="54"/>
      <c r="C142" s="49">
        <f>C141*(1+Assumption!C18/400)</f>
        <v>60239.647649421655</v>
      </c>
      <c r="D142" s="54"/>
      <c r="E142" s="49"/>
      <c r="G142" s="49">
        <f>G141*(1+Assumption!D18/400)</f>
        <v>9914.58</v>
      </c>
      <c r="H142" s="49">
        <f>H141*(1+Assumption!E18/400)</f>
        <v>10615.722523500001</v>
      </c>
      <c r="I142" s="89"/>
      <c r="J142" s="89"/>
      <c r="K142" s="89"/>
      <c r="L142" s="89"/>
      <c r="M142" s="89"/>
      <c r="N142" s="89"/>
      <c r="O142" s="89"/>
      <c r="P142" s="89"/>
      <c r="Q142" s="89"/>
      <c r="R142" s="79"/>
      <c r="U142" s="84"/>
      <c r="V142" s="48">
        <f>V141*(1+Assumption!F18/100)</f>
        <v>105.96222222222222</v>
      </c>
      <c r="W142" s="51"/>
      <c r="X142" s="51"/>
      <c r="Y142" s="47">
        <f>Assumption!G18</f>
        <v>2.75</v>
      </c>
      <c r="Z142" s="48">
        <f>EXP(LN(Assumption!H17/Assumption!H18))*Z141</f>
        <v>134.65844108591449</v>
      </c>
      <c r="AA142" s="48">
        <f>EXP(Assumption!I18/100)*AA138</f>
        <v>263.0977041667598</v>
      </c>
      <c r="AB142" s="48">
        <f>EXP(Assumption!J18/100)*AB138</f>
        <v>236.06042144622035</v>
      </c>
      <c r="AC142" s="48"/>
      <c r="AD142" s="52"/>
      <c r="AF142" s="91">
        <f>(1+0.4*LN(AG142/AG141))*AF141</f>
        <v>184.52949937216948</v>
      </c>
      <c r="AG142" s="90">
        <f>Assumption!K18</f>
        <v>80</v>
      </c>
      <c r="AH142" s="76"/>
      <c r="AI142" s="87">
        <f>AJ142+AK142</f>
        <v>1971212.8337464174</v>
      </c>
      <c r="AJ142" s="49">
        <f>AJ141*(1+Assumption!M18/400)</f>
        <v>338306.97649541748</v>
      </c>
      <c r="AK142" s="49">
        <f>AK141*(1+Assumption!N18/400)</f>
        <v>1632905.8572509999</v>
      </c>
      <c r="AL142" s="76"/>
      <c r="AM142" s="76"/>
      <c r="AN142" s="76"/>
      <c r="AO142" s="76"/>
      <c r="AP142" s="76"/>
      <c r="AQ142" s="76"/>
      <c r="AR142" s="108">
        <f>Assumption!O18</f>
        <v>1.8</v>
      </c>
      <c r="AS142" s="1">
        <v>46082</v>
      </c>
    </row>
    <row r="143" spans="1:45">
      <c r="B143" s="54"/>
      <c r="C143" s="49">
        <f>C142*(1+Assumption!C19/400)</f>
        <v>61033.628216116274</v>
      </c>
      <c r="D143" s="54"/>
      <c r="E143" s="49"/>
      <c r="G143" s="49">
        <f>G142*(1+Assumption!D19/400)</f>
        <v>9949.2810300000001</v>
      </c>
      <c r="H143" s="49">
        <f>H142*(1+Assumption!E19/400)</f>
        <v>10642.261829808749</v>
      </c>
      <c r="I143" s="89"/>
      <c r="J143" s="89"/>
      <c r="K143" s="89"/>
      <c r="L143" s="89"/>
      <c r="M143" s="89"/>
      <c r="N143" s="89"/>
      <c r="O143" s="89"/>
      <c r="P143" s="89"/>
      <c r="Q143" s="89"/>
      <c r="R143" s="79"/>
      <c r="U143" s="84"/>
      <c r="V143" s="48">
        <f>V142*(1+Assumption!F19/100)</f>
        <v>105.96222222222222</v>
      </c>
      <c r="W143" s="51"/>
      <c r="X143" s="51"/>
      <c r="Y143" s="47">
        <f>Assumption!G19</f>
        <v>2.75</v>
      </c>
      <c r="Z143" s="48">
        <f>EXP(LN(Assumption!H18/Assumption!H19))*Z142</f>
        <v>134.65844108591449</v>
      </c>
      <c r="AA143" s="48">
        <f>EXP(Assumption!I19/100)*AA139</f>
        <v>264.63053158103332</v>
      </c>
      <c r="AB143" s="48">
        <f>EXP(Assumption!J19/100)*AB139</f>
        <v>237.48166496062984</v>
      </c>
      <c r="AC143" s="48"/>
      <c r="AD143" s="52"/>
      <c r="AF143" s="91">
        <f t="shared" ref="AF143:AF149" si="6">(1+0.4*LN(AG143/AG142))*AF142</f>
        <v>211.31620700013315</v>
      </c>
      <c r="AG143" s="90">
        <f>Assumption!K19</f>
        <v>115</v>
      </c>
      <c r="AH143" s="76"/>
      <c r="AI143" s="87">
        <f t="shared" ref="AI143:AI149" si="7">AJ143+AK143</f>
        <v>1996275.8778888667</v>
      </c>
      <c r="AJ143" s="49">
        <f>AJ142*(1+Assumption!M19/400)</f>
        <v>342958.69742222945</v>
      </c>
      <c r="AK143" s="49">
        <f>AK142*(1+Assumption!N19/400)</f>
        <v>1653317.1804666372</v>
      </c>
      <c r="AL143" s="76"/>
      <c r="AM143" s="76"/>
      <c r="AN143" s="76"/>
      <c r="AO143" s="76"/>
      <c r="AP143" s="76"/>
      <c r="AQ143" s="76"/>
      <c r="AR143" s="108">
        <f>Assumption!O19</f>
        <v>1.8</v>
      </c>
      <c r="AS143" s="1">
        <v>46174</v>
      </c>
    </row>
    <row r="144" spans="1:45">
      <c r="B144" s="54"/>
      <c r="C144" s="49">
        <f>C143*(1+Assumption!C20/400)</f>
        <v>61728.506172475885</v>
      </c>
      <c r="D144" s="54"/>
      <c r="E144" s="49"/>
      <c r="G144" s="49">
        <f>G143*(1+Assumption!D20/400)</f>
        <v>9984.1035136050014</v>
      </c>
      <c r="H144" s="49">
        <f>H143*(1+Assumption!E20/400)</f>
        <v>10668.86748438327</v>
      </c>
      <c r="I144" s="89"/>
      <c r="J144" s="89"/>
      <c r="K144" s="89"/>
      <c r="L144" s="89"/>
      <c r="M144" s="89"/>
      <c r="N144" s="89"/>
      <c r="O144" s="89"/>
      <c r="P144" s="89"/>
      <c r="Q144" s="89"/>
      <c r="R144" s="79"/>
      <c r="U144" s="84"/>
      <c r="V144" s="48">
        <f>V143*(1+Assumption!F20/100)</f>
        <v>105.96222222222222</v>
      </c>
      <c r="W144" s="51"/>
      <c r="X144" s="51"/>
      <c r="Y144" s="47">
        <f>Assumption!G20</f>
        <v>2.75</v>
      </c>
      <c r="Z144" s="48">
        <f>EXP(LN(Assumption!H19/Assumption!H20))*Z143</f>
        <v>134.65844108591449</v>
      </c>
      <c r="AA144" s="48">
        <f>EXP(Assumption!I20/100)*AA140</f>
        <v>266.92713119688085</v>
      </c>
      <c r="AB144" s="48">
        <f>EXP(Assumption!J20/100)*AB140</f>
        <v>239.79730913845887</v>
      </c>
      <c r="AC144" s="48"/>
      <c r="AD144" s="52"/>
      <c r="AF144" s="91">
        <f t="shared" si="6"/>
        <v>199.50262158185726</v>
      </c>
      <c r="AG144" s="90">
        <f>Assumption!K20</f>
        <v>100</v>
      </c>
      <c r="AH144" s="76"/>
      <c r="AI144" s="87">
        <f t="shared" si="7"/>
        <v>2021658.0247342554</v>
      </c>
      <c r="AJ144" s="49">
        <f>AJ143*(1+Assumption!M20/400)</f>
        <v>347674.37951178511</v>
      </c>
      <c r="AK144" s="49">
        <f>AK143*(1+Assumption!N20/400)</f>
        <v>1673983.6452224702</v>
      </c>
      <c r="AL144" s="76"/>
      <c r="AM144" s="76"/>
      <c r="AN144" s="76"/>
      <c r="AO144" s="76"/>
      <c r="AP144" s="76"/>
      <c r="AQ144" s="76"/>
      <c r="AR144" s="108">
        <f>Assumption!O20</f>
        <v>1.8</v>
      </c>
      <c r="AS144" s="1">
        <v>46266</v>
      </c>
    </row>
    <row r="145" spans="1:45">
      <c r="B145" s="54"/>
      <c r="C145" s="49">
        <f>C144*(1+Assumption!C21/400)</f>
        <v>62344.165469767875</v>
      </c>
      <c r="D145" s="54"/>
      <c r="E145" s="49"/>
      <c r="G145" s="49">
        <f>G144*(1+Assumption!D21/400)</f>
        <v>10019.047875902619</v>
      </c>
      <c r="H145" s="49">
        <f>H144*(1+Assumption!E21/400)</f>
        <v>10695.539653094229</v>
      </c>
      <c r="I145" s="89"/>
      <c r="J145" s="89"/>
      <c r="K145" s="89"/>
      <c r="L145" s="89"/>
      <c r="M145" s="89"/>
      <c r="N145" s="89"/>
      <c r="O145" s="89"/>
      <c r="P145" s="89"/>
      <c r="Q145" s="89"/>
      <c r="R145" s="79"/>
      <c r="U145" s="84"/>
      <c r="V145" s="48">
        <f>V144*(1+Assumption!F21/100)</f>
        <v>105.96222222222222</v>
      </c>
      <c r="W145" s="51"/>
      <c r="X145" s="51"/>
      <c r="Y145" s="47">
        <f>Assumption!G21</f>
        <v>2.75</v>
      </c>
      <c r="Z145" s="48">
        <f>EXP(LN(Assumption!H20/Assumption!H21))*Z144</f>
        <v>134.65844108591449</v>
      </c>
      <c r="AA145" s="48">
        <f>EXP(Assumption!I21/100)*AA141</f>
        <v>269.27074600649837</v>
      </c>
      <c r="AB145" s="48">
        <f>EXP(Assumption!J21/100)*AB141</f>
        <v>241.99011364550378</v>
      </c>
      <c r="AC145" s="48"/>
      <c r="AD145" s="52"/>
      <c r="AF145" s="91">
        <f t="shared" si="6"/>
        <v>191.09474194787617</v>
      </c>
      <c r="AG145" s="90">
        <f>Assumption!K21</f>
        <v>90</v>
      </c>
      <c r="AH145" s="76"/>
      <c r="AI145" s="87">
        <f t="shared" si="7"/>
        <v>2047363.3430178231</v>
      </c>
      <c r="AJ145" s="49">
        <f>AJ144*(1+Assumption!M21/400)</f>
        <v>352454.90223007213</v>
      </c>
      <c r="AK145" s="49">
        <f>AK144*(1+Assumption!N21/400)</f>
        <v>1694908.440787751</v>
      </c>
      <c r="AL145" s="76"/>
      <c r="AM145" s="76"/>
      <c r="AN145" s="76"/>
      <c r="AO145" s="76"/>
      <c r="AP145" s="76"/>
      <c r="AQ145" s="76"/>
      <c r="AR145" s="108">
        <f>Assumption!O21</f>
        <v>1.8</v>
      </c>
      <c r="AS145" s="1">
        <v>46357</v>
      </c>
    </row>
    <row r="146" spans="1:45">
      <c r="B146" s="54"/>
      <c r="C146" s="49">
        <f>C145*(1+Assumption!C22/400)</f>
        <v>63057.715389097699</v>
      </c>
      <c r="D146" s="54"/>
      <c r="E146" s="49"/>
      <c r="G146" s="49">
        <f>G145*(1+Assumption!D22/400)</f>
        <v>10054.114543468278</v>
      </c>
      <c r="H146" s="49">
        <f>H145*(1+Assumption!E22/400)</f>
        <v>10722.278502226964</v>
      </c>
      <c r="I146" s="89"/>
      <c r="J146" s="89"/>
      <c r="K146" s="89"/>
      <c r="L146" s="89"/>
      <c r="M146" s="89"/>
      <c r="N146" s="89"/>
      <c r="O146" s="89"/>
      <c r="P146" s="89"/>
      <c r="Q146" s="89"/>
      <c r="R146" s="79"/>
      <c r="U146" s="84"/>
      <c r="V146" s="48">
        <f>V145*(1+Assumption!F22/100)</f>
        <v>105.96222222222222</v>
      </c>
      <c r="W146" s="51"/>
      <c r="X146" s="51"/>
      <c r="Y146" s="47">
        <f>Assumption!G22</f>
        <v>2.75</v>
      </c>
      <c r="Z146" s="48">
        <f>EXP(LN(Assumption!H21/Assumption!H22))*Z145</f>
        <v>134.65844108591449</v>
      </c>
      <c r="AA146" s="48">
        <f>EXP(Assumption!I22/100)*AA142</f>
        <v>271.56585365570317</v>
      </c>
      <c r="AB146" s="48">
        <f>EXP(Assumption!J22/100)*AB142</f>
        <v>244.00771085388649</v>
      </c>
      <c r="AC146" s="48"/>
      <c r="AD146" s="52"/>
      <c r="AF146" s="91">
        <f t="shared" si="6"/>
        <v>186.72567301071822</v>
      </c>
      <c r="AG146" s="90">
        <f>Assumption!K22</f>
        <v>85</v>
      </c>
      <c r="AH146" s="76"/>
      <c r="AI146" s="87">
        <f t="shared" si="7"/>
        <v>2073395.9534333334</v>
      </c>
      <c r="AJ146" s="49">
        <f>AJ145*(1+Assumption!M22/400)</f>
        <v>357301.15713573562</v>
      </c>
      <c r="AK146" s="49">
        <f>AK145*(1+Assumption!N22/400)</f>
        <v>1716094.7962975977</v>
      </c>
      <c r="AL146" s="76"/>
      <c r="AM146" s="76"/>
      <c r="AN146" s="76"/>
      <c r="AO146" s="76"/>
      <c r="AP146" s="76"/>
      <c r="AQ146" s="76"/>
      <c r="AR146" s="108">
        <f>Assumption!O22</f>
        <v>1.8</v>
      </c>
      <c r="AS146" s="1">
        <v>46447</v>
      </c>
    </row>
    <row r="147" spans="1:45">
      <c r="B147" s="54"/>
      <c r="C147" s="49">
        <f>C146*(1+Assumption!C23/400)</f>
        <v>63711.170661888063</v>
      </c>
      <c r="D147" s="54"/>
      <c r="E147" s="49"/>
      <c r="G147" s="49">
        <f>G146*(1+Assumption!D23/400)</f>
        <v>10089.303944370418</v>
      </c>
      <c r="H147" s="49">
        <f>H146*(1+Assumption!E23/400)</f>
        <v>10749.084198482531</v>
      </c>
      <c r="I147" s="89"/>
      <c r="J147" s="89"/>
      <c r="K147" s="89"/>
      <c r="L147" s="89"/>
      <c r="M147" s="89"/>
      <c r="N147" s="89"/>
      <c r="O147" s="89"/>
      <c r="P147" s="89"/>
      <c r="Q147" s="89"/>
      <c r="R147" s="79"/>
      <c r="U147" s="84"/>
      <c r="V147" s="48">
        <f>V146*(1+Assumption!F23/100)</f>
        <v>105.96222222222222</v>
      </c>
      <c r="W147" s="51"/>
      <c r="X147" s="51"/>
      <c r="Y147" s="47">
        <f>Assumption!G23</f>
        <v>2.75</v>
      </c>
      <c r="Z147" s="48">
        <f>EXP(LN(Assumption!H22/Assumption!H23))*Z146</f>
        <v>134.65844108591449</v>
      </c>
      <c r="AA147" s="48">
        <f>EXP(Assumption!I23/100)*AA143</f>
        <v>272.96987207865868</v>
      </c>
      <c r="AB147" s="48">
        <f>EXP(Assumption!J23/100)*AB143</f>
        <v>245.31670430746161</v>
      </c>
      <c r="AC147" s="48"/>
      <c r="AD147" s="52"/>
      <c r="AF147" s="91">
        <f t="shared" si="6"/>
        <v>186.72567301071822</v>
      </c>
      <c r="AG147" s="90">
        <f>Assumption!K23</f>
        <v>85</v>
      </c>
      <c r="AH147" s="76"/>
      <c r="AI147" s="87">
        <f t="shared" si="7"/>
        <v>2099760.0292976694</v>
      </c>
      <c r="AJ147" s="49">
        <f>AJ146*(1+Assumption!M23/400)</f>
        <v>362214.04804635193</v>
      </c>
      <c r="AK147" s="49">
        <f>AK146*(1+Assumption!N23/400)</f>
        <v>1737545.9812513175</v>
      </c>
      <c r="AL147" s="76"/>
      <c r="AM147" s="76"/>
      <c r="AN147" s="76"/>
      <c r="AO147" s="76"/>
      <c r="AP147" s="76"/>
      <c r="AQ147" s="76"/>
      <c r="AR147" s="108">
        <f>Assumption!O23</f>
        <v>1.8</v>
      </c>
      <c r="AS147" s="1">
        <v>46539</v>
      </c>
    </row>
    <row r="148" spans="1:45">
      <c r="B148" s="54"/>
      <c r="C148" s="49">
        <f>C147*(1+Assumption!C24/400)</f>
        <v>64361.110352975862</v>
      </c>
      <c r="D148" s="54"/>
      <c r="E148" s="49"/>
      <c r="G148" s="49">
        <f>G147*(1+Assumption!D24/400)</f>
        <v>10124.616508175715</v>
      </c>
      <c r="H148" s="49">
        <f>H147*(1+Assumption!E24/400)</f>
        <v>10775.956908978736</v>
      </c>
      <c r="I148" s="89"/>
      <c r="J148" s="89"/>
      <c r="K148" s="89"/>
      <c r="L148" s="89"/>
      <c r="M148" s="89"/>
      <c r="N148" s="89"/>
      <c r="O148" s="89"/>
      <c r="P148" s="89"/>
      <c r="Q148" s="89"/>
      <c r="R148" s="79"/>
      <c r="U148" s="84"/>
      <c r="V148" s="48">
        <f>V147*(1+Assumption!F24/100)</f>
        <v>105.96222222222222</v>
      </c>
      <c r="W148" s="51"/>
      <c r="X148" s="51"/>
      <c r="Y148" s="47">
        <f>Assumption!G24</f>
        <v>2.75</v>
      </c>
      <c r="Z148" s="48">
        <f>EXP(LN(Assumption!H23/Assumption!H24))*Z147</f>
        <v>134.65844108591449</v>
      </c>
      <c r="AA148" s="48">
        <f>EXP(Assumption!I24/100)*AA144</f>
        <v>275.47627487727152</v>
      </c>
      <c r="AB148" s="48">
        <f>EXP(Assumption!J24/100)*AB144</f>
        <v>247.83238572036328</v>
      </c>
      <c r="AC148" s="48"/>
      <c r="AD148" s="52"/>
      <c r="AF148" s="91">
        <f t="shared" si="6"/>
        <v>186.72567301071822</v>
      </c>
      <c r="AG148" s="90">
        <f>Assumption!K24</f>
        <v>85</v>
      </c>
      <c r="AH148" s="76"/>
      <c r="AI148" s="87">
        <f t="shared" si="7"/>
        <v>2126459.7972239484</v>
      </c>
      <c r="AJ148" s="49">
        <f>AJ147*(1+Assumption!M24/400)</f>
        <v>367194.49120698927</v>
      </c>
      <c r="AK148" s="49">
        <f>AK147*(1+Assumption!N24/400)</f>
        <v>1759265.306016959</v>
      </c>
      <c r="AL148" s="76"/>
      <c r="AM148" s="76"/>
      <c r="AN148" s="76"/>
      <c r="AO148" s="76"/>
      <c r="AP148" s="76"/>
      <c r="AQ148" s="76"/>
      <c r="AR148" s="108">
        <f>Assumption!O24</f>
        <v>1.8</v>
      </c>
      <c r="AS148" s="1">
        <v>46631</v>
      </c>
    </row>
    <row r="149" spans="1:45">
      <c r="B149" s="54"/>
      <c r="C149" s="49">
        <f>C148*(1+Assumption!C25/400)</f>
        <v>65041.436878680557</v>
      </c>
      <c r="D149" s="54"/>
      <c r="E149" s="49"/>
      <c r="G149" s="49">
        <f>G148*(1+Assumption!D25/400)</f>
        <v>10160.05266595433</v>
      </c>
      <c r="H149" s="49">
        <f>H148*(1+Assumption!E25/400)</f>
        <v>10802.896801251183</v>
      </c>
      <c r="I149" s="89"/>
      <c r="J149" s="89"/>
      <c r="K149" s="89"/>
      <c r="L149" s="89"/>
      <c r="M149" s="89"/>
      <c r="N149" s="89"/>
      <c r="O149" s="89"/>
      <c r="P149" s="89"/>
      <c r="Q149" s="89"/>
      <c r="R149" s="79"/>
      <c r="U149" s="84"/>
      <c r="V149" s="48">
        <f>V148*(1+Assumption!F25/100)</f>
        <v>105.96222222222222</v>
      </c>
      <c r="W149" s="51"/>
      <c r="X149" s="51"/>
      <c r="Y149" s="47">
        <f>Assumption!G25</f>
        <v>2.75</v>
      </c>
      <c r="Z149" s="48">
        <f>EXP(LN(Assumption!H24/Assumption!H25))*Z148</f>
        <v>134.65844108591449</v>
      </c>
      <c r="AA149" s="48">
        <f>EXP(Assumption!I25/100)*AA145</f>
        <v>277.59874764634844</v>
      </c>
      <c r="AB149" s="48">
        <f>EXP(Assumption!J25/100)*AB145</f>
        <v>249.83209047133585</v>
      </c>
      <c r="AC149" s="48"/>
      <c r="AD149" s="52"/>
      <c r="AF149" s="91">
        <f t="shared" si="6"/>
        <v>186.72567301071822</v>
      </c>
      <c r="AG149" s="90">
        <f>Assumption!K25</f>
        <v>85</v>
      </c>
      <c r="AH149" s="76"/>
      <c r="AI149" s="87">
        <f t="shared" si="7"/>
        <v>2153499.5378032564</v>
      </c>
      <c r="AJ149" s="49">
        <f>AJ148*(1+Assumption!M25/400)</f>
        <v>372243.41546108533</v>
      </c>
      <c r="AK149" s="49">
        <f>AK148*(1+Assumption!N25/400)</f>
        <v>1781256.1223421709</v>
      </c>
      <c r="AL149" s="76"/>
      <c r="AM149" s="76"/>
      <c r="AN149" s="76"/>
      <c r="AO149" s="76"/>
      <c r="AP149" s="76"/>
      <c r="AQ149" s="76"/>
      <c r="AR149" s="108">
        <f>Assumption!O25</f>
        <v>1.8</v>
      </c>
      <c r="AS149" s="1">
        <v>46722</v>
      </c>
    </row>
    <row r="150" spans="1:45">
      <c r="E150" s="6"/>
      <c r="I150" s="12"/>
      <c r="J150" s="12"/>
      <c r="K150" s="12"/>
      <c r="L150" s="12"/>
      <c r="M150" s="12"/>
      <c r="N150" s="12"/>
      <c r="O150" s="12"/>
      <c r="P150" s="12"/>
      <c r="Q150" s="12"/>
      <c r="R150" s="12"/>
    </row>
    <row r="151" spans="1:45">
      <c r="C151" s="6"/>
      <c r="E151" s="6"/>
      <c r="F151" s="6"/>
      <c r="G151" s="6"/>
      <c r="H151" s="6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AF151" s="11"/>
      <c r="AG151" s="11"/>
    </row>
    <row r="152" spans="1:45">
      <c r="A152" s="53"/>
      <c r="B152" s="53"/>
      <c r="D152" s="53"/>
      <c r="E152" s="53"/>
      <c r="F152" s="53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AF152" s="11"/>
      <c r="AG152" s="11"/>
    </row>
    <row r="153" spans="1:4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V153" s="6"/>
      <c r="Z153" s="6"/>
      <c r="AA153" s="6"/>
      <c r="AB153" s="25"/>
      <c r="AC153" s="11"/>
      <c r="AE153" s="11"/>
      <c r="AF153" s="11"/>
      <c r="AG153" s="11"/>
      <c r="AI153" s="11"/>
      <c r="AJ153" s="11"/>
      <c r="AK153" s="11"/>
    </row>
    <row r="154" spans="1:45">
      <c r="A154"/>
      <c r="B154"/>
      <c r="C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V154" s="6"/>
      <c r="Z154" s="6"/>
      <c r="AA154" s="11"/>
      <c r="AB154" s="11"/>
      <c r="AC154" s="11"/>
      <c r="AE154" s="11"/>
      <c r="AF154" s="11"/>
      <c r="AG154" s="11"/>
      <c r="AI154" s="11"/>
      <c r="AJ154" s="11"/>
      <c r="AK154" s="11"/>
    </row>
    <row r="155" spans="1:45">
      <c r="A155"/>
      <c r="B155"/>
      <c r="C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V155" s="6"/>
      <c r="Z155" s="6"/>
      <c r="AA155" s="11"/>
      <c r="AB155" s="11"/>
      <c r="AC155" s="11"/>
      <c r="AE155" s="11"/>
      <c r="AF155" s="11"/>
      <c r="AG155" s="11"/>
      <c r="AI155" s="11"/>
      <c r="AJ155" s="11"/>
      <c r="AK155" s="11"/>
    </row>
    <row r="156" spans="1:45">
      <c r="C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V156" s="6"/>
      <c r="Z156" s="6"/>
      <c r="AA156" s="11"/>
      <c r="AB156" s="11"/>
      <c r="AC156" s="11"/>
      <c r="AE156" s="11"/>
      <c r="AF156" s="11"/>
      <c r="AG156" s="11"/>
      <c r="AI156" s="11"/>
      <c r="AJ156" s="11"/>
      <c r="AK156" s="11"/>
    </row>
    <row r="157" spans="1:45">
      <c r="C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V157" s="6"/>
      <c r="Z157" s="6"/>
      <c r="AA157" s="11"/>
      <c r="AB157" s="11"/>
      <c r="AC157" s="11"/>
      <c r="AE157" s="11"/>
      <c r="AF157" s="11"/>
      <c r="AG157" s="11"/>
      <c r="AI157" s="11"/>
      <c r="AJ157" s="11"/>
      <c r="AK157" s="11"/>
    </row>
    <row r="158" spans="1:45">
      <c r="C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V158" s="6"/>
      <c r="Z158" s="6"/>
      <c r="AA158" s="11"/>
      <c r="AB158" s="11"/>
      <c r="AC158" s="11"/>
      <c r="AE158" s="11"/>
      <c r="AF158" s="11"/>
      <c r="AG158" s="11"/>
      <c r="AI158" s="11"/>
      <c r="AJ158" s="11"/>
      <c r="AK158" s="11"/>
    </row>
    <row r="159" spans="1:45">
      <c r="C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V159" s="6"/>
      <c r="Z159" s="6"/>
      <c r="AA159" s="11"/>
      <c r="AB159" s="11"/>
      <c r="AC159" s="11"/>
      <c r="AE159" s="11"/>
      <c r="AF159" s="11"/>
      <c r="AG159" s="11"/>
      <c r="AI159" s="11"/>
      <c r="AJ159" s="11"/>
      <c r="AK159" s="11"/>
    </row>
    <row r="160" spans="1:45">
      <c r="C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V160" s="6"/>
      <c r="Z160" s="6"/>
      <c r="AA160" s="11"/>
      <c r="AB160" s="11"/>
      <c r="AC160" s="11"/>
      <c r="AE160" s="11"/>
      <c r="AF160" s="11"/>
      <c r="AG160" s="11"/>
      <c r="AI160" s="11"/>
      <c r="AJ160" s="11"/>
      <c r="AK160" s="11"/>
    </row>
    <row r="161" spans="1:37">
      <c r="C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V161" s="6"/>
      <c r="Z161" s="6"/>
      <c r="AA161" s="11"/>
      <c r="AB161" s="11"/>
      <c r="AC161" s="11"/>
      <c r="AE161" s="11"/>
      <c r="AF161" s="11"/>
      <c r="AG161" s="11"/>
      <c r="AI161" s="11"/>
      <c r="AJ161" s="11"/>
      <c r="AK161" s="11"/>
    </row>
    <row r="162" spans="1:37">
      <c r="H162" s="6"/>
      <c r="Z162" s="6"/>
    </row>
    <row r="163" spans="1:37">
      <c r="C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V163" s="11"/>
      <c r="Z163" s="11"/>
      <c r="AA163" s="11"/>
      <c r="AB163" s="11"/>
      <c r="AC163" s="11"/>
      <c r="AF163" s="11"/>
      <c r="AG163" s="11"/>
      <c r="AI163" s="11"/>
      <c r="AJ163" s="11"/>
      <c r="AK163" s="11"/>
    </row>
    <row r="164" spans="1:37">
      <c r="C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V164" s="11"/>
      <c r="Z164" s="11"/>
      <c r="AA164" s="11"/>
      <c r="AB164" s="11"/>
      <c r="AC164" s="11"/>
      <c r="AF164" s="11"/>
      <c r="AG164" s="11"/>
      <c r="AI164" s="11"/>
      <c r="AJ164" s="11"/>
      <c r="AK164" s="11"/>
    </row>
    <row r="165" spans="1:37">
      <c r="A165" s="12"/>
      <c r="G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T165" s="5"/>
      <c r="AA165" s="11"/>
      <c r="AB165" s="11"/>
    </row>
    <row r="166" spans="1:37">
      <c r="AA166" s="11"/>
      <c r="AB166" s="11"/>
    </row>
    <row r="167" spans="1:37"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AA167" s="11"/>
      <c r="AB167" s="11"/>
    </row>
    <row r="168" spans="1:37">
      <c r="AA168" s="11"/>
      <c r="AB168" s="11"/>
    </row>
    <row r="169" spans="1:37">
      <c r="I169" s="25"/>
      <c r="J169" s="25"/>
      <c r="K169" s="25"/>
      <c r="L169" s="25"/>
      <c r="O169" s="25"/>
      <c r="P169" s="25"/>
      <c r="Q169" s="25"/>
      <c r="AA169" s="11"/>
      <c r="AB169" s="11"/>
    </row>
    <row r="170" spans="1:37">
      <c r="AA170" s="11"/>
      <c r="AB170" s="11"/>
    </row>
    <row r="171" spans="1:37">
      <c r="AA171" s="11"/>
      <c r="AB171" s="11"/>
    </row>
    <row r="172" spans="1:37">
      <c r="AA172" s="11"/>
      <c r="AB172" s="1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163"/>
  <sheetViews>
    <sheetView topLeftCell="Q1" zoomScale="63" zoomScaleNormal="80" workbookViewId="0">
      <pane ySplit="3" topLeftCell="A43" activePane="bottomLeft" state="frozen"/>
      <selection activeCell="AA1" sqref="AA1"/>
      <selection pane="bottomLeft" activeCell="X138" sqref="X43:X138"/>
    </sheetView>
  </sheetViews>
  <sheetFormatPr defaultRowHeight="14.5" outlineLevelRow="1"/>
  <cols>
    <col min="1" max="42" width="9.08984375" style="4" customWidth="1"/>
    <col min="43" max="43" width="9.08984375" customWidth="1"/>
    <col min="44" max="44" width="10.54296875" bestFit="1" customWidth="1"/>
  </cols>
  <sheetData>
    <row r="1" spans="1:45" s="7" customFormat="1">
      <c r="A1" s="68">
        <f>4.5/4</f>
        <v>1.125</v>
      </c>
      <c r="B1" s="6">
        <v>1.5</v>
      </c>
      <c r="C1" s="6">
        <v>1.5</v>
      </c>
      <c r="D1" s="6">
        <v>1</v>
      </c>
      <c r="E1" s="6">
        <v>1</v>
      </c>
      <c r="F1" s="6">
        <f>4/4</f>
        <v>1</v>
      </c>
      <c r="G1" s="65">
        <v>0.5</v>
      </c>
      <c r="H1" s="65">
        <v>1</v>
      </c>
      <c r="I1" s="68">
        <v>1</v>
      </c>
      <c r="J1" s="68">
        <f>2.7/4</f>
        <v>0.67500000000000004</v>
      </c>
      <c r="K1" s="68">
        <f>7.9/4</f>
        <v>1.9750000000000001</v>
      </c>
      <c r="L1" s="68">
        <f>4.5/4</f>
        <v>1.125</v>
      </c>
      <c r="M1" s="68">
        <f>L1</f>
        <v>1.125</v>
      </c>
      <c r="N1" s="65">
        <f>5/4</f>
        <v>1.25</v>
      </c>
      <c r="O1" s="68">
        <f>4.2/4</f>
        <v>1.05</v>
      </c>
      <c r="P1" s="65">
        <f>5/4</f>
        <v>1.25</v>
      </c>
      <c r="Q1" s="65">
        <f>2/4</f>
        <v>0.5</v>
      </c>
      <c r="R1" s="65">
        <f>2/4</f>
        <v>0.5</v>
      </c>
      <c r="S1" s="55">
        <v>0.5</v>
      </c>
      <c r="T1" s="65">
        <f>R1</f>
        <v>0.5</v>
      </c>
      <c r="U1" s="65">
        <v>0.5</v>
      </c>
      <c r="V1" s="65">
        <v>0.5</v>
      </c>
      <c r="W1" s="65">
        <f>3/4</f>
        <v>0.75</v>
      </c>
      <c r="X1" s="6">
        <f>AVERAGE(X43:X138)</f>
        <v>-1.6237011735142914E-15</v>
      </c>
      <c r="Y1" s="68">
        <f>3.5/4</f>
        <v>0.875</v>
      </c>
      <c r="Z1" s="66">
        <f>3.25/4</f>
        <v>0.8125</v>
      </c>
      <c r="AA1" s="65">
        <v>0.5</v>
      </c>
      <c r="AB1" s="65">
        <f>2/4</f>
        <v>0.5</v>
      </c>
      <c r="AC1" s="65">
        <f>W1</f>
        <v>0.75</v>
      </c>
      <c r="AD1" s="65">
        <v>1</v>
      </c>
      <c r="AE1" s="6">
        <v>1</v>
      </c>
      <c r="AF1" s="85">
        <v>1.25</v>
      </c>
      <c r="AG1" s="85">
        <f>5.5/4</f>
        <v>1.375</v>
      </c>
      <c r="AH1" s="86">
        <f>4.75/4</f>
        <v>1.1875</v>
      </c>
      <c r="AI1" s="6">
        <f>AVERAGE(AI43:AI138)</f>
        <v>2.7323787186221735</v>
      </c>
      <c r="AJ1" s="6">
        <f t="shared" ref="AJ1:AN1" si="0">AVERAGE(AJ43:AJ138)</f>
        <v>1.0392239232682474</v>
      </c>
      <c r="AK1" s="6">
        <f t="shared" si="0"/>
        <v>1.543271727626359</v>
      </c>
      <c r="AL1" s="6">
        <f t="shared" si="0"/>
        <v>1.6480886834877451</v>
      </c>
      <c r="AM1" s="6">
        <f t="shared" si="0"/>
        <v>1.2133746476965364</v>
      </c>
      <c r="AN1" s="6">
        <f t="shared" si="0"/>
        <v>1.1010623967923048</v>
      </c>
      <c r="AO1" s="65">
        <v>0.5</v>
      </c>
    </row>
    <row r="2" spans="1:45">
      <c r="A2" s="25" t="s">
        <v>15</v>
      </c>
      <c r="B2" s="25" t="s">
        <v>16</v>
      </c>
      <c r="C2" s="25" t="s">
        <v>18</v>
      </c>
      <c r="D2" s="25" t="s">
        <v>17</v>
      </c>
      <c r="E2" s="25" t="s">
        <v>21</v>
      </c>
      <c r="F2" s="25" t="s">
        <v>22</v>
      </c>
      <c r="G2" s="42" t="s">
        <v>23</v>
      </c>
      <c r="H2" s="25" t="s">
        <v>113</v>
      </c>
      <c r="I2" s="25" t="s">
        <v>185</v>
      </c>
      <c r="J2" s="25" t="s">
        <v>173</v>
      </c>
      <c r="K2" s="25" t="s">
        <v>20</v>
      </c>
      <c r="L2" s="25" t="s">
        <v>131</v>
      </c>
      <c r="M2" s="25" t="s">
        <v>19</v>
      </c>
      <c r="N2" s="25" t="s">
        <v>165</v>
      </c>
      <c r="O2" s="25" t="s">
        <v>166</v>
      </c>
      <c r="P2" s="25" t="s">
        <v>129</v>
      </c>
      <c r="Q2" s="25" t="s">
        <v>24</v>
      </c>
      <c r="R2" s="25" t="s">
        <v>25</v>
      </c>
      <c r="S2" s="25" t="s">
        <v>361</v>
      </c>
      <c r="T2" s="25" t="s">
        <v>26</v>
      </c>
      <c r="U2" s="25" t="s">
        <v>27</v>
      </c>
      <c r="V2" s="25" t="s">
        <v>28</v>
      </c>
      <c r="W2" s="25" t="s">
        <v>30</v>
      </c>
      <c r="X2" s="25" t="s">
        <v>29</v>
      </c>
      <c r="Y2" s="25" t="s">
        <v>116</v>
      </c>
      <c r="Z2" s="25" t="s">
        <v>31</v>
      </c>
      <c r="AA2" s="25" t="s">
        <v>32</v>
      </c>
      <c r="AB2" s="25" t="s">
        <v>33</v>
      </c>
      <c r="AC2" s="25" t="s">
        <v>34</v>
      </c>
      <c r="AD2" s="25" t="s">
        <v>52</v>
      </c>
      <c r="AE2" s="25" t="s">
        <v>428</v>
      </c>
      <c r="AF2" s="25" t="s">
        <v>152</v>
      </c>
      <c r="AG2" s="25" t="s">
        <v>48</v>
      </c>
      <c r="AH2" s="25" t="s">
        <v>49</v>
      </c>
      <c r="AI2" s="25" t="s">
        <v>137</v>
      </c>
      <c r="AJ2" s="25" t="s">
        <v>126</v>
      </c>
      <c r="AK2" s="25" t="s">
        <v>50</v>
      </c>
      <c r="AL2" s="25" t="s">
        <v>47</v>
      </c>
      <c r="AM2" s="25" t="s">
        <v>138</v>
      </c>
      <c r="AN2" s="25" t="s">
        <v>139</v>
      </c>
      <c r="AO2" s="25" t="s">
        <v>51</v>
      </c>
      <c r="AP2" s="3" t="s">
        <v>0</v>
      </c>
    </row>
    <row r="3" spans="1:45" s="2" customFormat="1" ht="58">
      <c r="A3" s="3" t="s">
        <v>10</v>
      </c>
      <c r="B3" s="3" t="s">
        <v>3</v>
      </c>
      <c r="C3" s="3" t="s">
        <v>176</v>
      </c>
      <c r="D3" s="3" t="s">
        <v>2</v>
      </c>
      <c r="E3" s="3" t="s">
        <v>4</v>
      </c>
      <c r="F3" s="3" t="s">
        <v>5</v>
      </c>
      <c r="G3" s="74" t="s">
        <v>36</v>
      </c>
      <c r="H3" s="74" t="s">
        <v>6</v>
      </c>
      <c r="I3" s="3" t="s">
        <v>174</v>
      </c>
      <c r="J3" s="3" t="s">
        <v>177</v>
      </c>
      <c r="K3" s="3" t="s">
        <v>35</v>
      </c>
      <c r="L3" s="3" t="s">
        <v>130</v>
      </c>
      <c r="M3" s="3" t="s">
        <v>127</v>
      </c>
      <c r="N3" s="3" t="s">
        <v>153</v>
      </c>
      <c r="O3" s="3" t="s">
        <v>154</v>
      </c>
      <c r="P3" s="3" t="s">
        <v>128</v>
      </c>
      <c r="Q3" s="3" t="s">
        <v>8</v>
      </c>
      <c r="R3" s="3" t="s">
        <v>7</v>
      </c>
      <c r="S3" s="3" t="s">
        <v>362</v>
      </c>
      <c r="T3" s="3" t="s">
        <v>37</v>
      </c>
      <c r="U3" s="3" t="s">
        <v>38</v>
      </c>
      <c r="V3" s="3" t="s">
        <v>39</v>
      </c>
      <c r="W3" s="3" t="s">
        <v>11</v>
      </c>
      <c r="X3" s="3" t="s">
        <v>40</v>
      </c>
      <c r="Y3" s="3" t="s">
        <v>41</v>
      </c>
      <c r="Z3" s="3" t="s">
        <v>42</v>
      </c>
      <c r="AA3" s="3" t="s">
        <v>9</v>
      </c>
      <c r="AB3" s="3" t="s">
        <v>43</v>
      </c>
      <c r="AC3" s="3" t="s">
        <v>44</v>
      </c>
      <c r="AD3" s="3" t="s">
        <v>45</v>
      </c>
      <c r="AE3" s="3" t="s">
        <v>429</v>
      </c>
      <c r="AF3" s="3" t="s">
        <v>151</v>
      </c>
      <c r="AG3" s="3" t="str">
        <f>'SA data'!AJ1</f>
        <v>Credit to households</v>
      </c>
      <c r="AH3" s="3" t="str">
        <f>'SA data'!AK1</f>
        <v>Credit to firms</v>
      </c>
      <c r="AI3" s="3" t="str">
        <f>'SA data'!AL1</f>
        <v>Lending to government</v>
      </c>
      <c r="AJ3" s="3" t="str">
        <f>'SA data'!AM1</f>
        <v>Other assets</v>
      </c>
      <c r="AK3" s="3" t="str">
        <f>'SA data'!AN1</f>
        <v>Networth</v>
      </c>
      <c r="AL3" s="3" t="str">
        <f>'SA data'!AO1</f>
        <v>External borrowings</v>
      </c>
      <c r="AM3" s="3" t="str">
        <f>'SA data'!AP1</f>
        <v>Private sector deposit</v>
      </c>
      <c r="AN3" s="3" t="str">
        <f>'SA data'!AQ1</f>
        <v>Other liabiliites</v>
      </c>
      <c r="AO3" s="3" t="s">
        <v>150</v>
      </c>
      <c r="AP3" s="3"/>
    </row>
    <row r="4" spans="1:45" hidden="1" outlineLevel="1">
      <c r="A4" s="6">
        <f>LN('SA data'!A3/'SA data'!A2)*100</f>
        <v>-1.1994546262348369</v>
      </c>
      <c r="B4" s="6">
        <f>LN('SA data'!B3/'SA data'!B2)*100</f>
        <v>-1.1561439867749597</v>
      </c>
      <c r="C4" s="6">
        <f>LN('SA data'!C3/'SA data'!C2)*100</f>
        <v>-7.7335438977588682</v>
      </c>
      <c r="D4" s="6">
        <f>LN('SA data'!D3/'SA data'!D2)*100</f>
        <v>-1.1063717482598099</v>
      </c>
      <c r="E4" s="6">
        <f>LN('SA data'!E3/'SA data'!E2)*100</f>
        <v>-3.1818354743327739</v>
      </c>
      <c r="F4" s="6">
        <f>LN('SA data'!F3/'SA data'!F2)*100</f>
        <v>-0.8439320164701789</v>
      </c>
      <c r="G4" s="41">
        <f>LN('SA data'!G3/'SA data'!G2)*100</f>
        <v>-2.0926673271568585</v>
      </c>
      <c r="H4" s="6">
        <f>LN('SA data'!H3/'SA data'!H2)*100</f>
        <v>2.3601795486776109</v>
      </c>
      <c r="I4" s="6"/>
      <c r="J4" s="6"/>
      <c r="K4" s="6"/>
      <c r="L4" s="6"/>
      <c r="M4" s="6"/>
      <c r="N4" s="6"/>
      <c r="O4" s="6"/>
      <c r="P4" s="6"/>
      <c r="Q4" s="6">
        <f>LN('SA data'!S3/'SA data'!S2)*100</f>
        <v>1.2808209241808912</v>
      </c>
      <c r="R4" s="6">
        <f>LN('SA data'!T3/'SA data'!T2)*100</f>
        <v>0.88754526617525775</v>
      </c>
      <c r="S4" s="6">
        <f>LN('SA data'!U3/'SA data'!U2)*100</f>
        <v>5.7045306443657529</v>
      </c>
      <c r="T4" s="6">
        <f>LN('SA data'!V3/'SA data'!V2)*100</f>
        <v>2.128791918629843E-2</v>
      </c>
      <c r="U4" s="6">
        <f>LN('SA data'!W3/'SA data'!W2)*100</f>
        <v>0.446989419562697</v>
      </c>
      <c r="V4" s="6">
        <f>LN('SA data'!X3/'SA data'!X2)*100</f>
        <v>1.5715944350339597</v>
      </c>
      <c r="W4" s="7">
        <f>'SA data'!Y3/4</f>
        <v>1.7208333333333334</v>
      </c>
      <c r="X4" s="6">
        <f>LN('SA data'!Z3/'SA data'!Z2)*100</f>
        <v>2.1151069261730071</v>
      </c>
      <c r="Y4" s="6">
        <f>LN('SA data'!AA3/'SA data'!AA2)*100</f>
        <v>2.8043679752575339</v>
      </c>
      <c r="Z4" s="6">
        <f>LN('SA data'!AB3/'SA data'!AB2)*100</f>
        <v>0.9069836681889818</v>
      </c>
      <c r="AA4" s="6">
        <f>LN('SA data'!AC3/'SA data'!AC2)*100</f>
        <v>-0.56429678032600428</v>
      </c>
      <c r="AB4" s="6">
        <f>LN('SA data'!AD3/'SA data'!AD2)*100</f>
        <v>0.76896794445031558</v>
      </c>
      <c r="AC4" s="7">
        <f>'SA data'!AE3/4</f>
        <v>1.4650000000000001</v>
      </c>
      <c r="AD4" s="6"/>
      <c r="AE4" s="6">
        <f>LN('SA data'!AG3/'SA data'!AG2)*100</f>
        <v>-9.834070380636394</v>
      </c>
      <c r="AF4" s="6"/>
      <c r="AG4" s="6"/>
      <c r="AH4" s="6"/>
      <c r="AI4" s="6"/>
      <c r="AJ4" s="6"/>
      <c r="AK4" s="6"/>
      <c r="AL4" s="6"/>
      <c r="AM4" s="6"/>
      <c r="AN4" s="6"/>
      <c r="AO4" s="7">
        <f>'SA data'!AR3/4</f>
        <v>0.60416666666666674</v>
      </c>
      <c r="AP4" s="4">
        <v>1</v>
      </c>
      <c r="AQ4" s="1">
        <v>33390</v>
      </c>
      <c r="AR4" s="7"/>
      <c r="AS4" s="7"/>
    </row>
    <row r="5" spans="1:45" hidden="1" outlineLevel="1">
      <c r="A5" s="6">
        <f>LN('SA data'!A4/'SA data'!A3)*100</f>
        <v>6.1261638034741805</v>
      </c>
      <c r="B5" s="6">
        <f>LN('SA data'!B4/'SA data'!B3)*100</f>
        <v>1.0286763166656352</v>
      </c>
      <c r="C5" s="6">
        <f>LN('SA data'!C4/'SA data'!C3)*100</f>
        <v>8.409688879281374</v>
      </c>
      <c r="D5" s="6">
        <f>LN('SA data'!D4/'SA data'!D3)*100</f>
        <v>4.6110063281890215</v>
      </c>
      <c r="E5" s="6">
        <f>LN('SA data'!E4/'SA data'!E3)*100</f>
        <v>12.207670601097886</v>
      </c>
      <c r="F5" s="6">
        <f>LN('SA data'!F4/'SA data'!F3)*100</f>
        <v>4.8539427581801355</v>
      </c>
      <c r="G5" s="41">
        <f>LN('SA data'!G4/'SA data'!G3)*100</f>
        <v>3.4756326728429743</v>
      </c>
      <c r="H5" s="6">
        <f>LN('SA data'!H4/'SA data'!H3)*100</f>
        <v>2.3863659056866013</v>
      </c>
      <c r="I5" s="6"/>
      <c r="J5" s="6"/>
      <c r="K5" s="6"/>
      <c r="L5" s="6"/>
      <c r="M5" s="6"/>
      <c r="N5" s="6"/>
      <c r="O5" s="6"/>
      <c r="P5" s="6"/>
      <c r="Q5" s="6">
        <f>LN('SA data'!S4/'SA data'!S3)*100</f>
        <v>0.85199267029608761</v>
      </c>
      <c r="R5" s="6">
        <f>LN('SA data'!T4/'SA data'!T3)*100</f>
        <v>0.98940613920196985</v>
      </c>
      <c r="S5" s="6">
        <f>LN('SA data'!U4/'SA data'!U3)*100</f>
        <v>-0.66957868205188986</v>
      </c>
      <c r="T5" s="6">
        <f>LN('SA data'!V4/'SA data'!V3)*100</f>
        <v>0</v>
      </c>
      <c r="U5" s="6">
        <f>LN('SA data'!W4/'SA data'!W3)*100</f>
        <v>0.14838019602603103</v>
      </c>
      <c r="V5" s="6">
        <f>LN('SA data'!X4/'SA data'!X3)*100</f>
        <v>0.30350575235150862</v>
      </c>
      <c r="W5" s="7">
        <f>'SA data'!Y4/4</f>
        <v>1.8516666666666666</v>
      </c>
      <c r="X5" s="6">
        <f>LN('SA data'!Z4/'SA data'!Z3)*100</f>
        <v>-0.63470706430598911</v>
      </c>
      <c r="Y5" s="6">
        <f>LN('SA data'!AA4/'SA data'!AA3)*100</f>
        <v>2.4098922285940243</v>
      </c>
      <c r="Z5" s="6">
        <f>LN('SA data'!AB4/'SA data'!AB3)*100</f>
        <v>1.0462810562422624</v>
      </c>
      <c r="AA5" s="6">
        <f>LN('SA data'!AC4/'SA data'!AC3)*100</f>
        <v>-0.68354107614222326</v>
      </c>
      <c r="AB5" s="6">
        <f>LN('SA data'!AD4/'SA data'!AD3)*100</f>
        <v>0.89528975304949598</v>
      </c>
      <c r="AC5" s="7">
        <f>'SA data'!AE4/4</f>
        <v>1.4125000000000001</v>
      </c>
      <c r="AD5" s="6"/>
      <c r="AE5" s="6">
        <f>LN('SA data'!AG4/'SA data'!AG3)*100</f>
        <v>5.1637697183266527</v>
      </c>
      <c r="AF5" s="6"/>
      <c r="AG5" s="6"/>
      <c r="AH5" s="6"/>
      <c r="AI5" s="6"/>
      <c r="AJ5" s="6"/>
      <c r="AK5" s="6"/>
      <c r="AL5" s="6"/>
      <c r="AM5" s="6"/>
      <c r="AN5" s="6"/>
      <c r="AO5" s="7">
        <f>'SA data'!AR4/4</f>
        <v>0.47333333333333361</v>
      </c>
      <c r="AP5" s="4">
        <v>2</v>
      </c>
      <c r="AQ5" s="1">
        <v>33482</v>
      </c>
      <c r="AR5" s="7"/>
      <c r="AS5" s="7"/>
    </row>
    <row r="6" spans="1:45" hidden="1" outlineLevel="1">
      <c r="A6" s="6">
        <f>LN('SA data'!A5/'SA data'!A4)*100</f>
        <v>2.6366908917508263</v>
      </c>
      <c r="B6" s="6">
        <f>LN('SA data'!B5/'SA data'!B4)*100</f>
        <v>-0.51115848836564537</v>
      </c>
      <c r="C6" s="6">
        <f>LN('SA data'!C5/'SA data'!C4)*100</f>
        <v>-1.6588055196189389</v>
      </c>
      <c r="D6" s="6">
        <f>LN('SA data'!D5/'SA data'!D4)*100</f>
        <v>3.9426739368472199</v>
      </c>
      <c r="E6" s="6">
        <f>LN('SA data'!E5/'SA data'!E4)*100</f>
        <v>2.0107313998021241</v>
      </c>
      <c r="F6" s="6">
        <f>LN('SA data'!F5/'SA data'!F4)*100</f>
        <v>0.64169076679251646</v>
      </c>
      <c r="G6" s="41">
        <f>LN('SA data'!G5/'SA data'!G4)*100</f>
        <v>3.4562672842945528E-2</v>
      </c>
      <c r="H6" s="6">
        <f>LN('SA data'!H5/'SA data'!H4)*100</f>
        <v>2.3709471996317544</v>
      </c>
      <c r="I6" s="6"/>
      <c r="J6" s="6"/>
      <c r="K6" s="6"/>
      <c r="L6" s="6"/>
      <c r="M6" s="6"/>
      <c r="N6" s="6"/>
      <c r="O6" s="6"/>
      <c r="P6" s="6"/>
      <c r="Q6" s="6">
        <f>LN('SA data'!S5/'SA data'!S4)*100</f>
        <v>0.99965011363848211</v>
      </c>
      <c r="R6" s="6">
        <f>LN('SA data'!T5/'SA data'!T4)*100</f>
        <v>0.91876506875191899</v>
      </c>
      <c r="S6" s="6">
        <f>LN('SA data'!U5/'SA data'!U4)*100</f>
        <v>1.898338808763373</v>
      </c>
      <c r="T6" s="6">
        <f>LN('SA data'!V5/'SA data'!V4)*100</f>
        <v>0</v>
      </c>
      <c r="U6" s="6">
        <f>LN('SA data'!W5/'SA data'!W4)*100</f>
        <v>0.41112092059807492</v>
      </c>
      <c r="V6" s="6">
        <f>LN('SA data'!X5/'SA data'!X4)*100</f>
        <v>0.68931511550117275</v>
      </c>
      <c r="W6" s="7">
        <f>'SA data'!Y5/4</f>
        <v>1.9275</v>
      </c>
      <c r="X6" s="6">
        <f>LN('SA data'!Z5/'SA data'!Z4)*100</f>
        <v>-1.6455679856911214</v>
      </c>
      <c r="Y6" s="6">
        <f>LN('SA data'!AA5/'SA data'!AA4)*100</f>
        <v>1.7165358681041385</v>
      </c>
      <c r="Z6" s="6">
        <f>LN('SA data'!AB5/'SA data'!AB4)*100</f>
        <v>0.89342087394844905</v>
      </c>
      <c r="AA6" s="6">
        <f>LN('SA data'!AC5/'SA data'!AC4)*100</f>
        <v>0.17819454225782538</v>
      </c>
      <c r="AB6" s="6">
        <f>LN('SA data'!AD5/'SA data'!AD4)*100</f>
        <v>0.7847529472883239</v>
      </c>
      <c r="AC6" s="7">
        <f>'SA data'!AE5/4</f>
        <v>1.2050000000000001</v>
      </c>
      <c r="AD6" s="6"/>
      <c r="AE6" s="6">
        <f>LN('SA data'!AG5/'SA data'!AG4)*100</f>
        <v>3.7535270519434878</v>
      </c>
      <c r="AF6" s="6"/>
      <c r="AG6" s="6"/>
      <c r="AH6" s="6"/>
      <c r="AI6" s="6"/>
      <c r="AJ6" s="6"/>
      <c r="AK6" s="6"/>
      <c r="AL6" s="6"/>
      <c r="AM6" s="6"/>
      <c r="AN6" s="6"/>
      <c r="AO6" s="7">
        <f>'SA data'!AR5/4</f>
        <v>0.49499999999999988</v>
      </c>
      <c r="AP6" s="4">
        <v>3</v>
      </c>
      <c r="AQ6" s="1">
        <v>33573</v>
      </c>
      <c r="AR6" s="7"/>
      <c r="AS6" s="7"/>
    </row>
    <row r="7" spans="1:45" hidden="1" outlineLevel="1">
      <c r="A7" s="6">
        <f>LN('SA data'!A6/'SA data'!A5)*100</f>
        <v>1.7946529761895642</v>
      </c>
      <c r="B7" s="6">
        <f>LN('SA data'!B6/'SA data'!B5)*100</f>
        <v>6.7611992766268028</v>
      </c>
      <c r="C7" s="6">
        <f>LN('SA data'!C6/'SA data'!C5)*100</f>
        <v>2.5376629831405784</v>
      </c>
      <c r="D7" s="6">
        <f>LN('SA data'!D6/'SA data'!D5)*100</f>
        <v>5.9807380707309195</v>
      </c>
      <c r="E7" s="6">
        <f>LN('SA data'!E6/'SA data'!E5)*100</f>
        <v>-2.1729095030150569</v>
      </c>
      <c r="F7" s="6">
        <f>LN('SA data'!F6/'SA data'!F5)*100</f>
        <v>4.411330341827135</v>
      </c>
      <c r="G7" s="41">
        <f>LN('SA data'!G6/'SA data'!G5)*100</f>
        <v>0.75394267284308369</v>
      </c>
      <c r="H7" s="6">
        <f>LN('SA data'!H6/'SA data'!H5)*100</f>
        <v>3.3951950373951529</v>
      </c>
      <c r="I7" s="6">
        <f>LN('SA data'!I6/'SA data'!I5)*100</f>
        <v>3.0498155940466956</v>
      </c>
      <c r="J7" s="6">
        <f>LN('SA data'!J6/'SA data'!J5)*100</f>
        <v>-7.872525369473754E-2</v>
      </c>
      <c r="K7" s="6">
        <f>LN('SA data'!K6/'SA data'!K5)*100</f>
        <v>2.9808141933723347</v>
      </c>
      <c r="L7" s="6">
        <f>LN('SA data'!M6/'SA data'!M5)*100</f>
        <v>3.1407245741473506</v>
      </c>
      <c r="M7" s="6">
        <f>LN('SA data'!N6/'SA data'!N5)*100</f>
        <v>2.729998214576363</v>
      </c>
      <c r="N7" s="6">
        <f>LN('SA data'!O6/'SA data'!O5)*100</f>
        <v>4.0083154563457759</v>
      </c>
      <c r="O7" s="6">
        <f>LN('SA data'!P6/'SA data'!P5)*100</f>
        <v>2.3493993063963625</v>
      </c>
      <c r="P7" s="6">
        <f>LN('SA data'!Q6/'SA data'!Q5)*100</f>
        <v>4.434877074574219</v>
      </c>
      <c r="Q7" s="6">
        <f>LN('SA data'!S6/'SA data'!S5)*100</f>
        <v>1.2302598027990497</v>
      </c>
      <c r="R7" s="6">
        <f>LN('SA data'!T6/'SA data'!T5)*100</f>
        <v>1.0040057653352432</v>
      </c>
      <c r="S7" s="6">
        <f>LN('SA data'!U6/'SA data'!U5)*100</f>
        <v>3.6982886260709251</v>
      </c>
      <c r="T7" s="6">
        <f>LN('SA data'!V6/'SA data'!V5)*100</f>
        <v>0</v>
      </c>
      <c r="U7" s="6">
        <f>LN('SA data'!W6/'SA data'!W5)*100</f>
        <v>-3.9290058323465464</v>
      </c>
      <c r="V7" s="6">
        <f>LN('SA data'!X6/'SA data'!X5)*100</f>
        <v>-5.6883082050257245</v>
      </c>
      <c r="W7" s="7">
        <f>'SA data'!Y6/4</f>
        <v>1.9825000000000002</v>
      </c>
      <c r="X7" s="6">
        <f>LN('SA data'!Z6/'SA data'!Z5)*100</f>
        <v>4.3104638677659981</v>
      </c>
      <c r="Y7" s="6">
        <f>LN('SA data'!AA6/'SA data'!AA5)*100</f>
        <v>1.5920548921957454</v>
      </c>
      <c r="Z7" s="6">
        <f>LN('SA data'!AB6/'SA data'!AB5)*100</f>
        <v>1.3745814023125009</v>
      </c>
      <c r="AA7" s="6">
        <f>LN('SA data'!AC6/'SA data'!AC5)*100</f>
        <v>-0.16742209815937534</v>
      </c>
      <c r="AB7" s="6">
        <f>LN('SA data'!AD6/'SA data'!AD5)*100</f>
        <v>0.7614050344877572</v>
      </c>
      <c r="AC7" s="7">
        <f>'SA data'!AE6/4</f>
        <v>1.0049999999999999</v>
      </c>
      <c r="AD7" s="6"/>
      <c r="AE7" s="6">
        <f>LN('SA data'!AG6/'SA data'!AG5)*100</f>
        <v>-13.915621214887262</v>
      </c>
      <c r="AF7" s="6"/>
      <c r="AG7" s="6"/>
      <c r="AH7" s="6"/>
      <c r="AI7" s="6"/>
      <c r="AJ7" s="6"/>
      <c r="AK7" s="6"/>
      <c r="AL7" s="6"/>
      <c r="AM7" s="6"/>
      <c r="AN7" s="6"/>
      <c r="AO7" s="7">
        <f>'SA data'!AR6/4</f>
        <v>0.49499999999999988</v>
      </c>
      <c r="AP7" s="4">
        <v>4</v>
      </c>
      <c r="AQ7" s="1">
        <v>33664</v>
      </c>
      <c r="AR7" s="7"/>
      <c r="AS7" s="7"/>
    </row>
    <row r="8" spans="1:45" hidden="1" outlineLevel="1">
      <c r="A8" s="6">
        <f>LN('SA data'!A7/'SA data'!A6)*100</f>
        <v>-0.39614832685212348</v>
      </c>
      <c r="B8" s="6">
        <f>LN('SA data'!B7/'SA data'!B6)*100</f>
        <v>-3.0968414186424766</v>
      </c>
      <c r="C8" s="6">
        <f>LN('SA data'!C7/'SA data'!C6)*100</f>
        <v>4.314361148624358</v>
      </c>
      <c r="D8" s="6">
        <f>LN('SA data'!D7/'SA data'!D6)*100</f>
        <v>-4.897153850603635</v>
      </c>
      <c r="E8" s="6">
        <f>LN('SA data'!E7/'SA data'!E6)*100</f>
        <v>7.0652631485118578</v>
      </c>
      <c r="F8" s="6">
        <f>LN('SA data'!F7/'SA data'!F6)*100</f>
        <v>-3.3923154344271489</v>
      </c>
      <c r="G8" s="41">
        <f>LN('SA data'!G7/'SA data'!G6)*100</f>
        <v>-0.59365732715691766</v>
      </c>
      <c r="H8" s="6">
        <f>LN('SA data'!H7/'SA data'!H6)*100</f>
        <v>-0.702090018458151</v>
      </c>
      <c r="I8" s="6">
        <f>LN('SA data'!I7/'SA data'!I6)*100</f>
        <v>3.1283282902161806</v>
      </c>
      <c r="J8" s="6">
        <f>LN('SA data'!J7/'SA data'!J6)*100</f>
        <v>-0.36078070809904389</v>
      </c>
      <c r="K8" s="6">
        <f>LN('SA data'!K7/'SA data'!K6)*100</f>
        <v>0.12829028499470788</v>
      </c>
      <c r="L8" s="6">
        <f>LN('SA data'!M7/'SA data'!M6)*100</f>
        <v>2.6977222977348871</v>
      </c>
      <c r="M8" s="6">
        <f>LN('SA data'!N7/'SA data'!N6)*100</f>
        <v>2.1650970261320577</v>
      </c>
      <c r="N8" s="6">
        <f>LN('SA data'!O7/'SA data'!O6)*100</f>
        <v>2.7501063818071509</v>
      </c>
      <c r="O8" s="6">
        <f>LN('SA data'!P7/'SA data'!P6)*100</f>
        <v>1.9887999873474389</v>
      </c>
      <c r="P8" s="6">
        <f>LN('SA data'!Q7/'SA data'!Q6)*100</f>
        <v>4.3436855789530364</v>
      </c>
      <c r="Q8" s="6">
        <f>LN('SA data'!S7/'SA data'!S6)*100</f>
        <v>1.4208317938937907</v>
      </c>
      <c r="R8" s="6">
        <f>LN('SA data'!T7/'SA data'!T6)*100</f>
        <v>0.99934260477090442</v>
      </c>
      <c r="S8" s="6">
        <f>LN('SA data'!U7/'SA data'!U6)*100</f>
        <v>5.8481077379589372</v>
      </c>
      <c r="T8" s="6">
        <f>LN('SA data'!V7/'SA data'!V6)*100</f>
        <v>0</v>
      </c>
      <c r="U8" s="6">
        <f>LN('SA data'!W7/'SA data'!W6)*100</f>
        <v>-1.0658093751959845</v>
      </c>
      <c r="V8" s="6">
        <f>LN('SA data'!X7/'SA data'!X6)*100</f>
        <v>9.4800978010082956E-2</v>
      </c>
      <c r="W8" s="7">
        <f>'SA data'!Y7/4</f>
        <v>1.9891666666666667</v>
      </c>
      <c r="X8" s="6">
        <f>LN('SA data'!Z7/'SA data'!Z6)*100</f>
        <v>3.9273802531001714</v>
      </c>
      <c r="Y8" s="6">
        <f>LN('SA data'!AA7/'SA data'!AA6)*100</f>
        <v>1.3146393323757282</v>
      </c>
      <c r="Z8" s="6">
        <f>LN('SA data'!AB7/'SA data'!AB6)*100</f>
        <v>1.2864402836569526</v>
      </c>
      <c r="AA8" s="6">
        <f>LN('SA data'!AC7/'SA data'!AC6)*100</f>
        <v>9.2116839369614609E-2</v>
      </c>
      <c r="AB8" s="6">
        <f>LN('SA data'!AD7/'SA data'!AD6)*100</f>
        <v>0.70431074550960837</v>
      </c>
      <c r="AC8" s="7">
        <f>'SA data'!AE7/4</f>
        <v>0.9425</v>
      </c>
      <c r="AD8" s="6">
        <f>LN('SA data'!AF7/'SA data'!AF6)*100</f>
        <v>4.6980643911670246</v>
      </c>
      <c r="AE8" s="6">
        <f>LN('SA data'!AG7/'SA data'!AG6)*100</f>
        <v>10.864203366135431</v>
      </c>
      <c r="AF8" s="6"/>
      <c r="AG8" s="6"/>
      <c r="AH8" s="6"/>
      <c r="AI8" s="6"/>
      <c r="AJ8" s="6"/>
      <c r="AK8" s="6"/>
      <c r="AL8" s="6"/>
      <c r="AM8" s="6"/>
      <c r="AN8" s="6"/>
      <c r="AO8" s="7">
        <f>'SA data'!AR7/4</f>
        <v>0.55333333333333323</v>
      </c>
      <c r="AP8" s="4">
        <v>5</v>
      </c>
      <c r="AQ8" s="1">
        <v>33756</v>
      </c>
      <c r="AR8" s="7"/>
      <c r="AS8" s="7"/>
    </row>
    <row r="9" spans="1:45" hidden="1" outlineLevel="1">
      <c r="A9" s="6">
        <f>LN('SA data'!A8/'SA data'!A7)*100</f>
        <v>3.2213257611631025</v>
      </c>
      <c r="B9" s="6">
        <f>LN('SA data'!B8/'SA data'!B7)*100</f>
        <v>2.1086676239884019</v>
      </c>
      <c r="C9" s="6">
        <f>LN('SA data'!C8/'SA data'!C7)*100</f>
        <v>-7.7510577594680736</v>
      </c>
      <c r="D9" s="6">
        <f>LN('SA data'!D8/'SA data'!D7)*100</f>
        <v>8.4401439749464853</v>
      </c>
      <c r="E9" s="6">
        <f>LN('SA data'!E8/'SA data'!E7)*100</f>
        <v>1.6437127865077223</v>
      </c>
      <c r="F9" s="6">
        <f>LN('SA data'!F8/'SA data'!F7)*100</f>
        <v>4.7848298428075697</v>
      </c>
      <c r="G9" s="41">
        <f>LN('SA data'!G8/'SA data'!G7)*100</f>
        <v>-0.93850732715700635</v>
      </c>
      <c r="H9" s="6">
        <f>LN('SA data'!H8/'SA data'!H7)*100</f>
        <v>2.2804867890873477</v>
      </c>
      <c r="I9" s="6">
        <f>LN('SA data'!I8/'SA data'!I7)*100</f>
        <v>3.2305653142273147</v>
      </c>
      <c r="J9" s="6">
        <f>LN('SA data'!J8/'SA data'!J7)*100</f>
        <v>-1.0181004510145475</v>
      </c>
      <c r="K9" s="6">
        <f>LN('SA data'!K8/'SA data'!K7)*100</f>
        <v>-0.93241019140854375</v>
      </c>
      <c r="L9" s="6">
        <f>LN('SA data'!M8/'SA data'!M7)*100</f>
        <v>2.4668740606986419</v>
      </c>
      <c r="M9" s="6">
        <f>LN('SA data'!N8/'SA data'!N7)*100</f>
        <v>2.2089993410295108</v>
      </c>
      <c r="N9" s="6">
        <f>LN('SA data'!O8/'SA data'!O7)*100</f>
        <v>2.98910394092611</v>
      </c>
      <c r="O9" s="6">
        <f>LN('SA data'!P8/'SA data'!P7)*100</f>
        <v>1.9718086361518079</v>
      </c>
      <c r="P9" s="6">
        <f>LN('SA data'!Q8/'SA data'!Q7)*100</f>
        <v>3.251056290427512</v>
      </c>
      <c r="Q9" s="6">
        <f>LN('SA data'!S8/'SA data'!S7)*100</f>
        <v>1.2612544375231587</v>
      </c>
      <c r="R9" s="6">
        <f>LN('SA data'!T8/'SA data'!T7)*100</f>
        <v>0.6754534381976337</v>
      </c>
      <c r="S9" s="6">
        <f>LN('SA data'!U8/'SA data'!U7)*100</f>
        <v>7.0775163019823051</v>
      </c>
      <c r="T9" s="6">
        <f>LN('SA data'!V8/'SA data'!V7)*100</f>
        <v>0</v>
      </c>
      <c r="U9" s="6">
        <f>LN('SA data'!W8/'SA data'!W7)*100</f>
        <v>0.90469566914934108</v>
      </c>
      <c r="V9" s="6">
        <f>LN('SA data'!X8/'SA data'!X7)*100</f>
        <v>0.49372035398118841</v>
      </c>
      <c r="W9" s="7">
        <f>'SA data'!Y8/4</f>
        <v>1.9608333333333334</v>
      </c>
      <c r="X9" s="6">
        <f>LN('SA data'!Z8/'SA data'!Z7)*100</f>
        <v>-1.4650254292479352</v>
      </c>
      <c r="Y9" s="6">
        <f>LN('SA data'!AA8/'SA data'!AA7)*100</f>
        <v>1.3003788954344278</v>
      </c>
      <c r="Z9" s="6">
        <f>LN('SA data'!AB8/'SA data'!AB7)*100</f>
        <v>1.1837772861594094</v>
      </c>
      <c r="AA9" s="6">
        <f>LN('SA data'!AC8/'SA data'!AC7)*100</f>
        <v>-1.0762524898730412E-2</v>
      </c>
      <c r="AB9" s="6">
        <f>LN('SA data'!AD8/'SA data'!AD7)*100</f>
        <v>0.58960605251274445</v>
      </c>
      <c r="AC9" s="7">
        <f>'SA data'!AE8/4</f>
        <v>0.81499999999999995</v>
      </c>
      <c r="AD9" s="6">
        <f>LN('SA data'!AF8/'SA data'!AF7)*100</f>
        <v>1.5955986373963813</v>
      </c>
      <c r="AE9" s="6">
        <f>LN('SA data'!AG8/'SA data'!AG7)*100</f>
        <v>0.39900302312009617</v>
      </c>
      <c r="AF9" s="6"/>
      <c r="AG9" s="6"/>
      <c r="AH9" s="6"/>
      <c r="AI9" s="6"/>
      <c r="AJ9" s="6"/>
      <c r="AK9" s="6"/>
      <c r="AL9" s="6"/>
      <c r="AM9" s="6"/>
      <c r="AN9" s="6"/>
      <c r="AO9" s="7">
        <f>'SA data'!AR8/4</f>
        <v>0.61416666666666675</v>
      </c>
      <c r="AP9" s="4">
        <v>6</v>
      </c>
      <c r="AQ9" s="1">
        <v>33848</v>
      </c>
      <c r="AR9" s="7"/>
      <c r="AS9" s="7"/>
    </row>
    <row r="10" spans="1:45" hidden="1" outlineLevel="1">
      <c r="A10" s="6">
        <f>LN('SA data'!A9/'SA data'!A8)*100</f>
        <v>3.0034452386290167</v>
      </c>
      <c r="B10" s="6">
        <f>LN('SA data'!B9/'SA data'!B8)*100</f>
        <v>-3.4786868018491539</v>
      </c>
      <c r="C10" s="6">
        <f>LN('SA data'!C9/'SA data'!C8)*100</f>
        <v>7.3286502416423787</v>
      </c>
      <c r="D10" s="6">
        <f>LN('SA data'!D9/'SA data'!D8)*100</f>
        <v>-4.8456480745025861</v>
      </c>
      <c r="E10" s="6">
        <f>LN('SA data'!E9/'SA data'!E8)*100</f>
        <v>4.7736796429811656</v>
      </c>
      <c r="F10" s="6">
        <f>LN('SA data'!F9/'SA data'!F8)*100</f>
        <v>-2.8857913395172785</v>
      </c>
      <c r="G10" s="41">
        <f>LN('SA data'!G9/'SA data'!G8)*100</f>
        <v>2.467282672842988</v>
      </c>
      <c r="H10" s="6">
        <f>LN('SA data'!H9/'SA data'!H8)*100</f>
        <v>2.7315784261038525</v>
      </c>
      <c r="I10" s="6">
        <f>LN('SA data'!I9/'SA data'!I8)*100</f>
        <v>5.8228143839241682</v>
      </c>
      <c r="J10" s="6">
        <f>LN('SA data'!J9/'SA data'!J8)*100</f>
        <v>-0.81412477268779027</v>
      </c>
      <c r="K10" s="6">
        <f>LN('SA data'!K9/'SA data'!K8)*100</f>
        <v>-5.4710819106474693</v>
      </c>
      <c r="L10" s="6">
        <f>LN('SA data'!M9/'SA data'!M8)*100</f>
        <v>3.5424150514478994</v>
      </c>
      <c r="M10" s="6">
        <f>LN('SA data'!N9/'SA data'!N8)*100</f>
        <v>1.3393120675779047</v>
      </c>
      <c r="N10" s="6">
        <f>LN('SA data'!O9/'SA data'!O8)*100</f>
        <v>3.009725859809635</v>
      </c>
      <c r="O10" s="6">
        <f>LN('SA data'!P9/'SA data'!P8)*100</f>
        <v>0.82321732661747116</v>
      </c>
      <c r="P10" s="6">
        <f>LN('SA data'!Q9/'SA data'!Q8)*100</f>
        <v>9.9260835647865946</v>
      </c>
      <c r="Q10" s="6">
        <f>LN('SA data'!S9/'SA data'!S8)*100</f>
        <v>0.76738007704951383</v>
      </c>
      <c r="R10" s="6">
        <f>LN('SA data'!T9/'SA data'!T8)*100</f>
        <v>0.59336872015251119</v>
      </c>
      <c r="S10" s="6">
        <f>LN('SA data'!U9/'SA data'!U8)*100</f>
        <v>2.4256168028859255</v>
      </c>
      <c r="T10" s="6">
        <f>LN('SA data'!V9/'SA data'!V8)*100</f>
        <v>0</v>
      </c>
      <c r="U10" s="6">
        <f>LN('SA data'!W9/'SA data'!W8)*100</f>
        <v>1.6784325622390226</v>
      </c>
      <c r="V10" s="6">
        <f>LN('SA data'!X9/'SA data'!X8)*100</f>
        <v>1.0512184383266603</v>
      </c>
      <c r="W10" s="7">
        <f>'SA data'!Y9/4</f>
        <v>1.9841666666666669</v>
      </c>
      <c r="X10" s="6">
        <f>LN('SA data'!Z9/'SA data'!Z8)*100</f>
        <v>1.0688139077767878</v>
      </c>
      <c r="Y10" s="6">
        <f>LN('SA data'!AA9/'SA data'!AA8)*100</f>
        <v>1.4303854535241289</v>
      </c>
      <c r="Z10" s="6">
        <f>LN('SA data'!AB9/'SA data'!AB8)*100</f>
        <v>1.4171793175370948</v>
      </c>
      <c r="AA10" s="6">
        <f>LN('SA data'!AC9/'SA data'!AC8)*100</f>
        <v>-0.18314036899064487</v>
      </c>
      <c r="AB10" s="6">
        <f>LN('SA data'!AD9/'SA data'!AD8)*100</f>
        <v>0.73061656443787948</v>
      </c>
      <c r="AC10" s="7">
        <f>'SA data'!AE9/4</f>
        <v>0.75749999999999995</v>
      </c>
      <c r="AD10" s="6">
        <f>LN('SA data'!AF9/'SA data'!AF8)*100</f>
        <v>-3.5063688455953494</v>
      </c>
      <c r="AE10" s="6">
        <f>LN('SA data'!AG9/'SA data'!AG8)*100</f>
        <v>-4.4270775284696686</v>
      </c>
      <c r="AF10" s="6"/>
      <c r="AG10" s="6"/>
      <c r="AH10" s="6"/>
      <c r="AI10" s="6"/>
      <c r="AJ10" s="6"/>
      <c r="AK10" s="6"/>
      <c r="AL10" s="6"/>
      <c r="AM10" s="6"/>
      <c r="AN10" s="6"/>
      <c r="AO10" s="7">
        <f>'SA data'!AR9/4</f>
        <v>0.58333333333333304</v>
      </c>
      <c r="AP10" s="4">
        <v>7</v>
      </c>
      <c r="AQ10" s="1">
        <v>33939</v>
      </c>
      <c r="AR10" s="7"/>
      <c r="AS10" s="7"/>
    </row>
    <row r="11" spans="1:45" hidden="1" outlineLevel="1">
      <c r="A11" s="6">
        <f>LN('SA data'!A10/'SA data'!A9)*100</f>
        <v>1.9690813112810523</v>
      </c>
      <c r="B11" s="6">
        <f>LN('SA data'!B10/'SA data'!B9)*100</f>
        <v>3.0506367854651604</v>
      </c>
      <c r="C11" s="6">
        <f>LN('SA data'!C10/'SA data'!C9)*100</f>
        <v>-4.850107239080768</v>
      </c>
      <c r="D11" s="6">
        <f>LN('SA data'!D10/'SA data'!D9)*100</f>
        <v>8.5857641872240968</v>
      </c>
      <c r="E11" s="6">
        <f>LN('SA data'!E10/'SA data'!E9)*100</f>
        <v>-2.5139403673403637</v>
      </c>
      <c r="F11" s="6">
        <f>LN('SA data'!F10/'SA data'!F9)*100</f>
        <v>5.0387435760684554</v>
      </c>
      <c r="G11" s="41">
        <f>LN('SA data'!G10/'SA data'!G9)*100</f>
        <v>-1.0187973271569086</v>
      </c>
      <c r="H11" s="6">
        <f>LN('SA data'!H10/'SA data'!H9)*100</f>
        <v>-1.5438106321505738</v>
      </c>
      <c r="I11" s="6">
        <f>LN('SA data'!I10/'SA data'!I9)*100</f>
        <v>-1.0523730331082761</v>
      </c>
      <c r="J11" s="6">
        <f>LN('SA data'!J10/'SA data'!J9)*100</f>
        <v>0.28723841148774198</v>
      </c>
      <c r="K11" s="6">
        <f>LN('SA data'!K10/'SA data'!K9)*100</f>
        <v>0.26279601631062971</v>
      </c>
      <c r="L11" s="6">
        <f>LN('SA data'!M10/'SA data'!M9)*100</f>
        <v>0.2092470151341902</v>
      </c>
      <c r="M11" s="6">
        <f>LN('SA data'!N10/'SA data'!N9)*100</f>
        <v>1.0656988641835281</v>
      </c>
      <c r="N11" s="6">
        <f>LN('SA data'!O10/'SA data'!O9)*100</f>
        <v>4.2458550032121209</v>
      </c>
      <c r="O11" s="6">
        <f>LN('SA data'!P10/'SA data'!P9)*100</f>
        <v>5.1268939451901217E-2</v>
      </c>
      <c r="P11" s="6">
        <f>LN('SA data'!Q10/'SA data'!Q9)*100</f>
        <v>-2.2076392816999029</v>
      </c>
      <c r="Q11" s="6">
        <f>LN('SA data'!S10/'SA data'!S9)*100</f>
        <v>0.70049280868666242</v>
      </c>
      <c r="R11" s="6">
        <f>LN('SA data'!T10/'SA data'!T9)*100</f>
        <v>0.70229890924376581</v>
      </c>
      <c r="S11" s="6">
        <f>LN('SA data'!U10/'SA data'!U9)*100</f>
        <v>0.68343677420066595</v>
      </c>
      <c r="T11" s="6">
        <f>LN('SA data'!V10/'SA data'!V9)*100</f>
        <v>0</v>
      </c>
      <c r="U11" s="6">
        <f>LN('SA data'!W10/'SA data'!W9)*100</f>
        <v>5.0990607222397406</v>
      </c>
      <c r="V11" s="6">
        <f>LN('SA data'!X10/'SA data'!X9)*100</f>
        <v>2.3048223348212087</v>
      </c>
      <c r="W11" s="7">
        <f>'SA data'!Y10/4</f>
        <v>1.9116666666666664</v>
      </c>
      <c r="X11" s="6">
        <f>LN('SA data'!Z10/'SA data'!Z9)*100</f>
        <v>-1.6957911149181522</v>
      </c>
      <c r="Y11" s="6">
        <f>LN('SA data'!AA10/'SA data'!AA9)*100</f>
        <v>1.5776932837996118</v>
      </c>
      <c r="Z11" s="6">
        <f>LN('SA data'!AB10/'SA data'!AB9)*100</f>
        <v>0.92368905141372737</v>
      </c>
      <c r="AA11" s="6">
        <f>LN('SA data'!AC10/'SA data'!AC9)*100</f>
        <v>0.12213083884545058</v>
      </c>
      <c r="AB11" s="6">
        <f>LN('SA data'!AD10/'SA data'!AD9)*100</f>
        <v>0.68719325809892806</v>
      </c>
      <c r="AC11" s="7">
        <f>'SA data'!AE10/4</f>
        <v>0.76</v>
      </c>
      <c r="AD11" s="6">
        <f>LN('SA data'!AF10/'SA data'!AF9)*100</f>
        <v>-1.1243498365455786</v>
      </c>
      <c r="AE11" s="6">
        <f>LN('SA data'!AG10/'SA data'!AG9)*100</f>
        <v>-5.2334418895961115</v>
      </c>
      <c r="AF11" s="6"/>
      <c r="AG11" s="6"/>
      <c r="AH11" s="6"/>
      <c r="AI11" s="6"/>
      <c r="AJ11" s="6"/>
      <c r="AK11" s="6"/>
      <c r="AL11" s="6"/>
      <c r="AM11" s="6"/>
      <c r="AN11" s="6"/>
      <c r="AO11" s="7">
        <f>'SA data'!AR10/4</f>
        <v>0.64333333333333376</v>
      </c>
      <c r="AP11" s="4">
        <v>8</v>
      </c>
      <c r="AQ11" s="1">
        <v>34029</v>
      </c>
      <c r="AR11" s="7"/>
      <c r="AS11" s="7"/>
    </row>
    <row r="12" spans="1:45" hidden="1" outlineLevel="1">
      <c r="A12" s="6">
        <f>LN('SA data'!A11/'SA data'!A10)*100</f>
        <v>3.3932833662803188</v>
      </c>
      <c r="B12" s="6">
        <f>LN('SA data'!B11/'SA data'!B10)*100</f>
        <v>4.6151898228340391</v>
      </c>
      <c r="C12" s="6">
        <f>LN('SA data'!C11/'SA data'!C10)*100</f>
        <v>25.23582249727539</v>
      </c>
      <c r="D12" s="6">
        <f>LN('SA data'!D11/'SA data'!D10)*100</f>
        <v>9.8926747151136301</v>
      </c>
      <c r="E12" s="6">
        <f>LN('SA data'!E11/'SA data'!E10)*100</f>
        <v>7.3606285610153064</v>
      </c>
      <c r="F12" s="6">
        <f>LN('SA data'!F11/'SA data'!F10)*100</f>
        <v>8.700266341303335</v>
      </c>
      <c r="G12" s="41">
        <f>LN('SA data'!G11/'SA data'!G10)*100</f>
        <v>0.80052267284299439</v>
      </c>
      <c r="H12" s="6">
        <f>LN('SA data'!H11/'SA data'!H10)*100</f>
        <v>2.2492738130448862</v>
      </c>
      <c r="I12" s="6">
        <f>LN('SA data'!I11/'SA data'!I10)*100</f>
        <v>-0.77288278733223215</v>
      </c>
      <c r="J12" s="6">
        <f>LN('SA data'!J11/'SA data'!J10)*100</f>
        <v>0.45495922673936356</v>
      </c>
      <c r="K12" s="6">
        <f>LN('SA data'!K11/'SA data'!K10)*100</f>
        <v>0.2293434649343154</v>
      </c>
      <c r="L12" s="6">
        <f>LN('SA data'!M11/'SA data'!M10)*100</f>
        <v>0.32573042071818631</v>
      </c>
      <c r="M12" s="6">
        <f>LN('SA data'!N11/'SA data'!N10)*100</f>
        <v>1.2059021119536593</v>
      </c>
      <c r="N12" s="6">
        <f>LN('SA data'!O11/'SA data'!O10)*100</f>
        <v>3.4441452467914626</v>
      </c>
      <c r="O12" s="6">
        <f>LN('SA data'!P11/'SA data'!P10)*100</f>
        <v>0.46587408653134588</v>
      </c>
      <c r="P12" s="6">
        <f>LN('SA data'!Q11/'SA data'!Q10)*100</f>
        <v>-2.2429880131936626</v>
      </c>
      <c r="Q12" s="6">
        <f>LN('SA data'!S11/'SA data'!S10)*100</f>
        <v>0.83133099393395948</v>
      </c>
      <c r="R12" s="6">
        <f>LN('SA data'!T11/'SA data'!T10)*100</f>
        <v>0.5843591383982667</v>
      </c>
      <c r="S12" s="6">
        <f>LN('SA data'!U11/'SA data'!U10)*100</f>
        <v>3.1342468259061467</v>
      </c>
      <c r="T12" s="6">
        <f>LN('SA data'!V11/'SA data'!V10)*100</f>
        <v>0</v>
      </c>
      <c r="U12" s="6">
        <f>LN('SA data'!W11/'SA data'!W10)*100</f>
        <v>1.2568924495701204</v>
      </c>
      <c r="V12" s="6">
        <f>LN('SA data'!X11/'SA data'!X10)*100</f>
        <v>1.5512173439941828</v>
      </c>
      <c r="W12" s="7">
        <f>'SA data'!Y11/4</f>
        <v>1.8266666666666669</v>
      </c>
      <c r="X12" s="6">
        <f>LN('SA data'!Z11/'SA data'!Z10)*100</f>
        <v>-1.3557557042980888</v>
      </c>
      <c r="Y12" s="6">
        <f>LN('SA data'!AA11/'SA data'!AA10)*100</f>
        <v>1.5006131292920399</v>
      </c>
      <c r="Z12" s="6">
        <f>LN('SA data'!AB11/'SA data'!AB10)*100</f>
        <v>1.1120338952980293</v>
      </c>
      <c r="AA12" s="6">
        <f>LN('SA data'!AC11/'SA data'!AC10)*100</f>
        <v>0.27484691608398792</v>
      </c>
      <c r="AB12" s="6">
        <f>LN('SA data'!AD11/'SA data'!AD10)*100</f>
        <v>0.75670451634184166</v>
      </c>
      <c r="AC12" s="7">
        <f>'SA data'!AE11/4</f>
        <v>0.75</v>
      </c>
      <c r="AD12" s="6">
        <f>LN('SA data'!AF11/'SA data'!AF10)*100</f>
        <v>2.2517584485490061</v>
      </c>
      <c r="AE12" s="6">
        <f>LN('SA data'!AG11/'SA data'!AG10)*100</f>
        <v>5.4809538231519545E-2</v>
      </c>
      <c r="AF12" s="6"/>
      <c r="AG12" s="6"/>
      <c r="AH12" s="6"/>
      <c r="AI12" s="6"/>
      <c r="AJ12" s="6"/>
      <c r="AK12" s="6"/>
      <c r="AL12" s="6"/>
      <c r="AM12" s="6"/>
      <c r="AN12" s="6"/>
      <c r="AO12" s="7">
        <f>'SA data'!AR11/4</f>
        <v>0.71333333333333315</v>
      </c>
      <c r="AP12" s="4">
        <v>9</v>
      </c>
      <c r="AQ12" s="1">
        <v>34121</v>
      </c>
      <c r="AR12" s="7"/>
      <c r="AS12" s="7"/>
    </row>
    <row r="13" spans="1:45" hidden="1" outlineLevel="1">
      <c r="A13" s="6">
        <f>LN('SA data'!A12/'SA data'!A11)*100</f>
        <v>2.0711008438034577</v>
      </c>
      <c r="B13" s="6">
        <f>LN('SA data'!B12/'SA data'!B11)*100</f>
        <v>2.1090467662153491</v>
      </c>
      <c r="C13" s="6">
        <f>LN('SA data'!C12/'SA data'!C11)*100</f>
        <v>-14.0622655024038</v>
      </c>
      <c r="D13" s="6">
        <f>LN('SA data'!D12/'SA data'!D11)*100</f>
        <v>-2.0109511466406036</v>
      </c>
      <c r="E13" s="6">
        <f>LN('SA data'!E12/'SA data'!E11)*100</f>
        <v>3.1526596122951731</v>
      </c>
      <c r="F13" s="6">
        <f>LN('SA data'!F12/'SA data'!F11)*100</f>
        <v>2.1914566666911699</v>
      </c>
      <c r="G13" s="41">
        <f>LN('SA data'!G12/'SA data'!G11)*100</f>
        <v>1.015782672843093</v>
      </c>
      <c r="H13" s="6">
        <f>LN('SA data'!H12/'SA data'!H11)*100</f>
        <v>1.2631556157379651</v>
      </c>
      <c r="I13" s="6">
        <f>LN('SA data'!I12/'SA data'!I11)*100</f>
        <v>-0.73156176410827012</v>
      </c>
      <c r="J13" s="6">
        <f>LN('SA data'!J12/'SA data'!J11)*100</f>
        <v>1.4525949639065938</v>
      </c>
      <c r="K13" s="6">
        <f>LN('SA data'!K12/'SA data'!K11)*100</f>
        <v>0.51048004880876685</v>
      </c>
      <c r="L13" s="6">
        <f>LN('SA data'!M12/'SA data'!M11)*100</f>
        <v>0.5715083500625745</v>
      </c>
      <c r="M13" s="6">
        <f>LN('SA data'!N12/'SA data'!N11)*100</f>
        <v>1.3102392152675977</v>
      </c>
      <c r="N13" s="6">
        <f>LN('SA data'!O12/'SA data'!O11)*100</f>
        <v>3.9919534376153476</v>
      </c>
      <c r="O13" s="6">
        <f>LN('SA data'!P12/'SA data'!P11)*100</f>
        <v>0.39394057853735709</v>
      </c>
      <c r="P13" s="6">
        <f>LN('SA data'!Q12/'SA data'!Q11)*100</f>
        <v>-1.6546976903056694</v>
      </c>
      <c r="Q13" s="6">
        <f>LN('SA data'!S12/'SA data'!S11)*100</f>
        <v>0.72547643068140066</v>
      </c>
      <c r="R13" s="6">
        <f>LN('SA data'!T12/'SA data'!T11)*100</f>
        <v>0.49937849116248062</v>
      </c>
      <c r="S13" s="6">
        <f>LN('SA data'!U12/'SA data'!U11)*100</f>
        <v>2.7834149105292019</v>
      </c>
      <c r="T13" s="6">
        <f>LN('SA data'!V12/'SA data'!V11)*100</f>
        <v>0</v>
      </c>
      <c r="U13" s="6">
        <f>LN('SA data'!W12/'SA data'!W11)*100</f>
        <v>-1.8689992979930903</v>
      </c>
      <c r="V13" s="6">
        <f>LN('SA data'!X12/'SA data'!X11)*100</f>
        <v>0.98214895773868338</v>
      </c>
      <c r="W13" s="7">
        <f>'SA data'!Y12/4</f>
        <v>1.7350000000000001</v>
      </c>
      <c r="X13" s="6">
        <f>LN('SA data'!Z12/'SA data'!Z11)*100</f>
        <v>0.64678122075664679</v>
      </c>
      <c r="Y13" s="6">
        <f>LN('SA data'!AA12/'SA data'!AA11)*100</f>
        <v>1.043283762084938</v>
      </c>
      <c r="Z13" s="6">
        <f>LN('SA data'!AB12/'SA data'!AB11)*100</f>
        <v>1.2863388757133414</v>
      </c>
      <c r="AA13" s="6">
        <f>LN('SA data'!AC12/'SA data'!AC11)*100</f>
        <v>-6.8043861070243752E-2</v>
      </c>
      <c r="AB13" s="6">
        <f>LN('SA data'!AD12/'SA data'!AD11)*100</f>
        <v>0.55702040755233817</v>
      </c>
      <c r="AC13" s="7">
        <f>'SA data'!AE12/4</f>
        <v>0.76500000000000001</v>
      </c>
      <c r="AD13" s="6">
        <f>LN('SA data'!AF12/'SA data'!AF11)*100</f>
        <v>-1.4535363010589701</v>
      </c>
      <c r="AE13" s="6">
        <f>LN('SA data'!AG12/'SA data'!AG11)*100</f>
        <v>-10.14109434569931</v>
      </c>
      <c r="AF13" s="6"/>
      <c r="AG13" s="6"/>
      <c r="AH13" s="6"/>
      <c r="AI13" s="6"/>
      <c r="AJ13" s="6"/>
      <c r="AK13" s="6"/>
      <c r="AL13" s="6"/>
      <c r="AM13" s="6"/>
      <c r="AN13" s="6"/>
      <c r="AO13" s="7">
        <f>'SA data'!AR12/4</f>
        <v>0.74749999999999983</v>
      </c>
      <c r="AP13" s="4">
        <v>10</v>
      </c>
      <c r="AQ13" s="1">
        <v>34213</v>
      </c>
      <c r="AR13" s="7"/>
      <c r="AS13" s="7"/>
    </row>
    <row r="14" spans="1:45" hidden="1" outlineLevel="1">
      <c r="A14" s="6">
        <f>LN('SA data'!A13/'SA data'!A12)*100</f>
        <v>0.43079818559384986</v>
      </c>
      <c r="B14" s="6">
        <f>LN('SA data'!B13/'SA data'!B12)*100</f>
        <v>3.8081057105420415</v>
      </c>
      <c r="C14" s="6">
        <f>LN('SA data'!C13/'SA data'!C12)*100</f>
        <v>-7.6186628392516917</v>
      </c>
      <c r="D14" s="6">
        <f>LN('SA data'!D13/'SA data'!D12)*100</f>
        <v>7.7181083349418405</v>
      </c>
      <c r="E14" s="6">
        <f>LN('SA data'!E13/'SA data'!E12)*100</f>
        <v>0.7942264574017891</v>
      </c>
      <c r="F14" s="6">
        <f>LN('SA data'!F13/'SA data'!F12)*100</f>
        <v>6.5833242302790724</v>
      </c>
      <c r="G14" s="41">
        <f>LN('SA data'!G13/'SA data'!G12)*100</f>
        <v>-1.2799373271571226</v>
      </c>
      <c r="H14" s="6">
        <f>LN('SA data'!H13/'SA data'!H12)*100</f>
        <v>1.1822939387000184</v>
      </c>
      <c r="I14" s="6">
        <f>LN('SA data'!I13/'SA data'!I12)*100</f>
        <v>-0.65977402856224809</v>
      </c>
      <c r="J14" s="6">
        <f>LN('SA data'!J13/'SA data'!J12)*100</f>
        <v>2.4292678368453422</v>
      </c>
      <c r="K14" s="6">
        <f>LN('SA data'!K13/'SA data'!K12)*100</f>
        <v>0.99848989260991239</v>
      </c>
      <c r="L14" s="6">
        <f>LN('SA data'!M13/'SA data'!M12)*100</f>
        <v>1.0766104617801946</v>
      </c>
      <c r="M14" s="6">
        <f>LN('SA data'!N13/'SA data'!N12)*100</f>
        <v>2.7543300235670616</v>
      </c>
      <c r="N14" s="6">
        <f>LN('SA data'!O13/'SA data'!O12)*100</f>
        <v>3.9709124798547322</v>
      </c>
      <c r="O14" s="6">
        <f>LN('SA data'!P13/'SA data'!P12)*100</f>
        <v>2.3276146293913986</v>
      </c>
      <c r="P14" s="6">
        <f>LN('SA data'!Q13/'SA data'!Q12)*100</f>
        <v>-4.236880740565133</v>
      </c>
      <c r="Q14" s="6">
        <f>LN('SA data'!S13/'SA data'!S12)*100</f>
        <v>0.99142980142006631</v>
      </c>
      <c r="R14" s="6">
        <f>LN('SA data'!T13/'SA data'!T12)*100</f>
        <v>0.53579454352989098</v>
      </c>
      <c r="S14" s="6">
        <f>LN('SA data'!U13/'SA data'!U12)*100</f>
        <v>5.0008040605587807</v>
      </c>
      <c r="T14" s="6">
        <f>LN('SA data'!V13/'SA data'!V12)*100</f>
        <v>-0.57637047167501299</v>
      </c>
      <c r="U14" s="6">
        <f>LN('SA data'!W13/'SA data'!W12)*100</f>
        <v>-1.0961819128517101</v>
      </c>
      <c r="V14" s="6">
        <f>LN('SA data'!X13/'SA data'!X12)*100</f>
        <v>-9.4437684971925534E-2</v>
      </c>
      <c r="W14" s="7">
        <f>'SA data'!Y13/4</f>
        <v>1.6308333333333334</v>
      </c>
      <c r="X14" s="6">
        <f>LN('SA data'!Z13/'SA data'!Z12)*100</f>
        <v>0.64408058040160898</v>
      </c>
      <c r="Y14" s="6">
        <f>LN('SA data'!AA13/'SA data'!AA12)*100</f>
        <v>3.2410264805595363</v>
      </c>
      <c r="Z14" s="6">
        <f>LN('SA data'!AB13/'SA data'!AB12)*100</f>
        <v>1.2557688040365313</v>
      </c>
      <c r="AA14" s="6">
        <f>LN('SA data'!AC13/'SA data'!AC12)*100</f>
        <v>-4.0609622649735347E-2</v>
      </c>
      <c r="AB14" s="6">
        <f>LN('SA data'!AD13/'SA data'!AD12)*100</f>
        <v>0.51350693159917271</v>
      </c>
      <c r="AC14" s="7">
        <f>'SA data'!AE13/4</f>
        <v>0.74750000000000005</v>
      </c>
      <c r="AD14" s="6">
        <f>LN('SA data'!AF13/'SA data'!AF12)*100</f>
        <v>-2.6611228299372165</v>
      </c>
      <c r="AE14" s="6">
        <f>LN('SA data'!AG13/'SA data'!AG12)*100</f>
        <v>-8.2775364604023594</v>
      </c>
      <c r="AF14" s="6"/>
      <c r="AG14" s="6"/>
      <c r="AH14" s="6"/>
      <c r="AI14" s="6"/>
      <c r="AJ14" s="6"/>
      <c r="AK14" s="6"/>
      <c r="AL14" s="6"/>
      <c r="AM14" s="6"/>
      <c r="AN14" s="6"/>
      <c r="AO14" s="7">
        <f>'SA data'!AR13/4</f>
        <v>0.82416666666666671</v>
      </c>
      <c r="AP14" s="4">
        <v>11</v>
      </c>
      <c r="AQ14" s="1">
        <v>34304</v>
      </c>
      <c r="AR14" s="7"/>
      <c r="AS14" s="8"/>
    </row>
    <row r="15" spans="1:45" hidden="1" outlineLevel="1">
      <c r="A15" s="6">
        <f>LN('SA data'!A14/'SA data'!A13)*100</f>
        <v>1.9361611453552154</v>
      </c>
      <c r="B15" s="6">
        <f>LN('SA data'!B14/'SA data'!B13)*100</f>
        <v>1.757692342836491</v>
      </c>
      <c r="C15" s="6">
        <f>LN('SA data'!C14/'SA data'!C13)*100</f>
        <v>13.292088411083453</v>
      </c>
      <c r="D15" s="6">
        <f>LN('SA data'!D14/'SA data'!D13)*100</f>
        <v>0.21399616242162683</v>
      </c>
      <c r="E15" s="6">
        <f>LN('SA data'!E14/'SA data'!E13)*100</f>
        <v>7.4931191127097101</v>
      </c>
      <c r="F15" s="6">
        <f>LN('SA data'!F14/'SA data'!F13)*100</f>
        <v>5.1750638575710299</v>
      </c>
      <c r="G15" s="41">
        <f>LN('SA data'!G14/'SA data'!G13)*100</f>
        <v>-2.8757973271569632</v>
      </c>
      <c r="H15" s="6">
        <f>LN('SA data'!H14/'SA data'!H13)*100</f>
        <v>1.4868863231343321</v>
      </c>
      <c r="I15" s="6">
        <f>LN('SA data'!I14/'SA data'!I13)*100</f>
        <v>1.8567320500599904</v>
      </c>
      <c r="J15" s="6">
        <f>LN('SA data'!J14/'SA data'!J13)*100</f>
        <v>0.78297400129513028</v>
      </c>
      <c r="K15" s="6">
        <f>LN('SA data'!K14/'SA data'!K13)*100</f>
        <v>4.4001664832712235</v>
      </c>
      <c r="L15" s="6">
        <f>LN('SA data'!M14/'SA data'!M13)*100</f>
        <v>3.8485478008908913</v>
      </c>
      <c r="M15" s="6">
        <f>LN('SA data'!N14/'SA data'!N13)*100</f>
        <v>3.9431060330693324</v>
      </c>
      <c r="N15" s="6">
        <f>LN('SA data'!O14/'SA data'!O13)*100</f>
        <v>3.3956477662932665</v>
      </c>
      <c r="O15" s="6">
        <f>LN('SA data'!P14/'SA data'!P13)*100</f>
        <v>4.1359946676148773</v>
      </c>
      <c r="P15" s="6">
        <f>LN('SA data'!Q14/'SA data'!Q13)*100</f>
        <v>3.5377576822855907</v>
      </c>
      <c r="Q15" s="6">
        <f>LN('SA data'!S14/'SA data'!S13)*100</f>
        <v>1.4161253920416135</v>
      </c>
      <c r="R15" s="6">
        <f>LN('SA data'!T14/'SA data'!T13)*100</f>
        <v>0.44460616601925634</v>
      </c>
      <c r="S15" s="6">
        <f>LN('SA data'!U14/'SA data'!U13)*100</f>
        <v>9.4083087245011807</v>
      </c>
      <c r="T15" s="6">
        <f>LN('SA data'!V14/'SA data'!V13)*100</f>
        <v>-1.2278021768409122</v>
      </c>
      <c r="U15" s="6">
        <f>LN('SA data'!W14/'SA data'!W13)*100</f>
        <v>6.3467582607705335</v>
      </c>
      <c r="V15" s="6">
        <f>LN('SA data'!X14/'SA data'!X13)*100</f>
        <v>4.3405331714130497</v>
      </c>
      <c r="W15" s="7">
        <f>'SA data'!Y14/4</f>
        <v>1.0116666666666667</v>
      </c>
      <c r="X15" s="6">
        <f>LN('SA data'!Z14/'SA data'!Z13)*100</f>
        <v>-4.9491717133934232</v>
      </c>
      <c r="Y15" s="6">
        <f>LN('SA data'!AA14/'SA data'!AA13)*100</f>
        <v>2.0893679198086006</v>
      </c>
      <c r="Z15" s="6">
        <f>LN('SA data'!AB14/'SA data'!AB13)*100</f>
        <v>1.4302314285731765</v>
      </c>
      <c r="AA15" s="6">
        <f>LN('SA data'!AC14/'SA data'!AC13)*100</f>
        <v>0.44699071378574629</v>
      </c>
      <c r="AB15" s="6">
        <f>LN('SA data'!AD14/'SA data'!AD13)*100</f>
        <v>0.45275653185461201</v>
      </c>
      <c r="AC15" s="7">
        <f>'SA data'!AE14/4</f>
        <v>0.80249999999999999</v>
      </c>
      <c r="AD15" s="6">
        <f>LN('SA data'!AF14/'SA data'!AF13)*100</f>
        <v>0.78388298763825137</v>
      </c>
      <c r="AE15" s="6">
        <f>LN('SA data'!AG14/'SA data'!AG13)*100</f>
        <v>-8.3782674633257397</v>
      </c>
      <c r="AF15" s="6"/>
      <c r="AG15" s="6"/>
      <c r="AH15" s="6"/>
      <c r="AI15" s="6"/>
      <c r="AJ15" s="6"/>
      <c r="AK15" s="6"/>
      <c r="AL15" s="6"/>
      <c r="AM15" s="6"/>
      <c r="AN15" s="6"/>
      <c r="AO15" s="7">
        <f>'SA data'!AR14/4</f>
        <v>1.3258333333333332</v>
      </c>
      <c r="AP15" s="4">
        <v>12</v>
      </c>
      <c r="AQ15" s="1">
        <v>34394</v>
      </c>
      <c r="AR15" s="7"/>
      <c r="AS15" s="7"/>
    </row>
    <row r="16" spans="1:45" hidden="1" outlineLevel="1">
      <c r="A16" s="6">
        <f>LN('SA data'!A15/'SA data'!A14)*100</f>
        <v>2.6912646136298619</v>
      </c>
      <c r="B16" s="6">
        <f>LN('SA data'!B15/'SA data'!B14)*100</f>
        <v>0.94053031023827205</v>
      </c>
      <c r="C16" s="6">
        <f>LN('SA data'!C15/'SA data'!C14)*100</f>
        <v>-2.6587140876994915</v>
      </c>
      <c r="D16" s="6">
        <f>LN('SA data'!D15/'SA data'!D14)*100</f>
        <v>-1.7395306846124954</v>
      </c>
      <c r="E16" s="6">
        <f>LN('SA data'!E15/'SA data'!E14)*100</f>
        <v>7.6762509418481146</v>
      </c>
      <c r="F16" s="6">
        <f>LN('SA data'!F15/'SA data'!F14)*100</f>
        <v>5.9014718036376319</v>
      </c>
      <c r="G16" s="41">
        <f>LN('SA data'!G15/'SA data'!G14)*100</f>
        <v>6.603452672843046</v>
      </c>
      <c r="H16" s="6">
        <f>LN('SA data'!H15/'SA data'!H14)*100</f>
        <v>2.8684985008502055</v>
      </c>
      <c r="I16" s="6">
        <f>LN('SA data'!I15/'SA data'!I14)*100</f>
        <v>2.2926810576998928</v>
      </c>
      <c r="J16" s="6">
        <f>LN('SA data'!J15/'SA data'!J14)*100</f>
        <v>0.9341806011064997</v>
      </c>
      <c r="K16" s="6">
        <f>LN('SA data'!K15/'SA data'!K14)*100</f>
        <v>2.1817499008383763</v>
      </c>
      <c r="L16" s="6">
        <f>LN('SA data'!M15/'SA data'!M14)*100</f>
        <v>3.5783738708772517</v>
      </c>
      <c r="M16" s="6">
        <f>LN('SA data'!N15/'SA data'!N14)*100</f>
        <v>3.5757081065217364</v>
      </c>
      <c r="N16" s="6">
        <f>LN('SA data'!O15/'SA data'!O14)*100</f>
        <v>2.4590262746571123</v>
      </c>
      <c r="O16" s="6">
        <f>LN('SA data'!P15/'SA data'!P14)*100</f>
        <v>3.9647615584611273</v>
      </c>
      <c r="P16" s="6">
        <f>LN('SA data'!Q15/'SA data'!Q14)*100</f>
        <v>3.5871528723898725</v>
      </c>
      <c r="Q16" s="6">
        <f>LN('SA data'!S15/'SA data'!S14)*100</f>
        <v>0.14424335498205487</v>
      </c>
      <c r="R16" s="6">
        <f>LN('SA data'!T15/'SA data'!T14)*100</f>
        <v>0.47985151989516622</v>
      </c>
      <c r="S16" s="6">
        <f>LN('SA data'!U15/'SA data'!U14)*100</f>
        <v>-2.536361621867055</v>
      </c>
      <c r="T16" s="6">
        <f>LN('SA data'!V15/'SA data'!V14)*100</f>
        <v>0.50263583730888317</v>
      </c>
      <c r="U16" s="6">
        <f>LN('SA data'!W15/'SA data'!W14)*100</f>
        <v>-0.88950732835861679</v>
      </c>
      <c r="V16" s="6">
        <f>LN('SA data'!X15/'SA data'!X14)*100</f>
        <v>-1.6432423136862575</v>
      </c>
      <c r="W16" s="7">
        <f>'SA data'!Y15/4</f>
        <v>1.0166666666666666</v>
      </c>
      <c r="X16" s="6">
        <f>LN('SA data'!Z15/'SA data'!Z14)*100</f>
        <v>2.6328812967609432</v>
      </c>
      <c r="Y16" s="6">
        <f>LN('SA data'!AA15/'SA data'!AA14)*100</f>
        <v>2.9330097521697307</v>
      </c>
      <c r="Z16" s="6">
        <f>LN('SA data'!AB15/'SA data'!AB14)*100</f>
        <v>1.3656649686994748</v>
      </c>
      <c r="AA16" s="6">
        <f>LN('SA data'!AC15/'SA data'!AC14)*100</f>
        <v>0.39052117075803638</v>
      </c>
      <c r="AB16" s="6">
        <f>LN('SA data'!AD15/'SA data'!AD14)*100</f>
        <v>0.67013125872120993</v>
      </c>
      <c r="AC16" s="7">
        <f>'SA data'!AE15/4</f>
        <v>0.98499999999999999</v>
      </c>
      <c r="AD16" s="6">
        <f>LN('SA data'!AF15/'SA data'!AF14)*100</f>
        <v>4.9737554218903073</v>
      </c>
      <c r="AE16" s="6">
        <f>LN('SA data'!AG15/'SA data'!AG14)*100</f>
        <v>14.262317465619093</v>
      </c>
      <c r="AF16" s="6"/>
      <c r="AG16" s="6"/>
      <c r="AH16" s="6"/>
      <c r="AI16" s="6"/>
      <c r="AJ16" s="6"/>
      <c r="AK16" s="6"/>
      <c r="AL16" s="6"/>
      <c r="AM16" s="6"/>
      <c r="AN16" s="6"/>
      <c r="AO16" s="7">
        <f>'SA data'!AR15/4</f>
        <v>1.2208333333333332</v>
      </c>
      <c r="AP16" s="4">
        <v>13</v>
      </c>
      <c r="AQ16" s="1">
        <v>34486</v>
      </c>
      <c r="AR16" s="7"/>
      <c r="AS16" s="7"/>
    </row>
    <row r="17" spans="1:45" hidden="1" outlineLevel="1">
      <c r="A17" s="6">
        <f>LN('SA data'!A16/'SA data'!A15)*100</f>
        <v>4.1665848242188632</v>
      </c>
      <c r="B17" s="6">
        <f>LN('SA data'!B16/'SA data'!B15)*100</f>
        <v>2.7057882382769893</v>
      </c>
      <c r="C17" s="6">
        <f>LN('SA data'!C16/'SA data'!C15)*100</f>
        <v>0.11806906226613503</v>
      </c>
      <c r="D17" s="6">
        <f>LN('SA data'!D16/'SA data'!D15)*100</f>
        <v>16.276576789651781</v>
      </c>
      <c r="E17" s="6">
        <f>LN('SA data'!E16/'SA data'!E15)*100</f>
        <v>2.6980764476704189</v>
      </c>
      <c r="F17" s="6">
        <f>LN('SA data'!F16/'SA data'!F15)*100</f>
        <v>7.4650775777486214</v>
      </c>
      <c r="G17" s="41">
        <f>LN('SA data'!G16/'SA data'!G15)*100</f>
        <v>3.5778926728430478</v>
      </c>
      <c r="H17" s="6">
        <f>LN('SA data'!H16/'SA data'!H15)*100</f>
        <v>2.0696410973045163</v>
      </c>
      <c r="I17" s="6">
        <f>LN('SA data'!I16/'SA data'!I15)*100</f>
        <v>1.5640355599119293</v>
      </c>
      <c r="J17" s="6">
        <f>LN('SA data'!J16/'SA data'!J15)*100</f>
        <v>1.3969870050909263</v>
      </c>
      <c r="K17" s="6">
        <f>LN('SA data'!K16/'SA data'!K15)*100</f>
        <v>1.8720136373441134</v>
      </c>
      <c r="L17" s="6">
        <f>LN('SA data'!M16/'SA data'!M15)*100</f>
        <v>2.7923141068258968</v>
      </c>
      <c r="M17" s="6">
        <f>LN('SA data'!N16/'SA data'!N15)*100</f>
        <v>2.9237428754799586</v>
      </c>
      <c r="N17" s="6">
        <f>LN('SA data'!O16/'SA data'!O15)*100</f>
        <v>2.4198164959702959</v>
      </c>
      <c r="O17" s="6">
        <f>LN('SA data'!P16/'SA data'!P15)*100</f>
        <v>3.0974046809150413</v>
      </c>
      <c r="P17" s="6">
        <f>LN('SA data'!Q16/'SA data'!Q15)*100</f>
        <v>2.3582873377980555</v>
      </c>
      <c r="Q17" s="6">
        <f>LN('SA data'!S16/'SA data'!S15)*100</f>
        <v>1.1350404190781771</v>
      </c>
      <c r="R17" s="6">
        <f>LN('SA data'!T16/'SA data'!T15)*100</f>
        <v>0.73704824821156634</v>
      </c>
      <c r="S17" s="6">
        <f>LN('SA data'!U16/'SA data'!U15)*100</f>
        <v>4.3051287697363794</v>
      </c>
      <c r="T17" s="6">
        <f>LN('SA data'!V16/'SA data'!V15)*100</f>
        <v>-0.43763745997988884</v>
      </c>
      <c r="U17" s="6">
        <f>LN('SA data'!W16/'SA data'!W15)*100</f>
        <v>1.1366737406581136</v>
      </c>
      <c r="V17" s="6">
        <f>LN('SA data'!X16/'SA data'!X15)*100</f>
        <v>5.5930420320632813E-2</v>
      </c>
      <c r="W17" s="7">
        <f>'SA data'!Y16/4</f>
        <v>1.0133333333333334</v>
      </c>
      <c r="X17" s="6">
        <f>LN('SA data'!Z16/'SA data'!Z15)*100</f>
        <v>0.24617080978694217</v>
      </c>
      <c r="Y17" s="6">
        <f>LN('SA data'!AA16/'SA data'!AA15)*100</f>
        <v>2.8399841014296734</v>
      </c>
      <c r="Z17" s="6">
        <f>LN('SA data'!AB16/'SA data'!AB15)*100</f>
        <v>1.010568584440845</v>
      </c>
      <c r="AA17" s="6">
        <f>LN('SA data'!AC16/'SA data'!AC15)*100</f>
        <v>0.46685701488206333</v>
      </c>
      <c r="AB17" s="6">
        <f>LN('SA data'!AD16/'SA data'!AD15)*100</f>
        <v>0.55675073112294682</v>
      </c>
      <c r="AC17" s="7">
        <f>'SA data'!AE16/4</f>
        <v>1.1225000000000001</v>
      </c>
      <c r="AD17" s="6">
        <f>LN('SA data'!AF16/'SA data'!AF15)*100</f>
        <v>4.4538241429465391</v>
      </c>
      <c r="AE17" s="6">
        <f>LN('SA data'!AG16/'SA data'!AG15)*100</f>
        <v>4.1368429048642756</v>
      </c>
      <c r="AF17" s="6"/>
      <c r="AG17" s="6"/>
      <c r="AH17" s="6"/>
      <c r="AI17" s="6"/>
      <c r="AJ17" s="6"/>
      <c r="AK17" s="6"/>
      <c r="AL17" s="6"/>
      <c r="AM17" s="6"/>
      <c r="AN17" s="6"/>
      <c r="AO17" s="7">
        <f>'SA data'!AR16/4</f>
        <v>1.1216666666666664</v>
      </c>
      <c r="AP17" s="4">
        <v>14</v>
      </c>
      <c r="AQ17" s="1">
        <v>34578</v>
      </c>
      <c r="AR17" s="7"/>
      <c r="AS17" s="7"/>
    </row>
    <row r="18" spans="1:45" hidden="1" outlineLevel="1">
      <c r="A18" s="6">
        <f>LN('SA data'!A17/'SA data'!A16)*100</f>
        <v>2.1192300268795554</v>
      </c>
      <c r="B18" s="6">
        <f>LN('SA data'!B17/'SA data'!B16)*100</f>
        <v>0.84122791826582388</v>
      </c>
      <c r="C18" s="6">
        <f>LN('SA data'!C17/'SA data'!C16)*100</f>
        <v>12.177544087821358</v>
      </c>
      <c r="D18" s="6">
        <f>LN('SA data'!D17/'SA data'!D16)*100</f>
        <v>2.350500537367131</v>
      </c>
      <c r="E18" s="6">
        <f>LN('SA data'!E17/'SA data'!E16)*100</f>
        <v>4.5247952130792717</v>
      </c>
      <c r="F18" s="6">
        <f>LN('SA data'!F17/'SA data'!F16)*100</f>
        <v>4.8481995396551509</v>
      </c>
      <c r="G18" s="41">
        <f>LN('SA data'!G17/'SA data'!G16)*100</f>
        <v>1.1163426728431012</v>
      </c>
      <c r="H18" s="6">
        <f>LN('SA data'!H17/'SA data'!H16)*100</f>
        <v>1.8239825588634917</v>
      </c>
      <c r="I18" s="6">
        <f>LN('SA data'!I17/'SA data'!I16)*100</f>
        <v>1.8669810295955751</v>
      </c>
      <c r="J18" s="6">
        <f>LN('SA data'!J17/'SA data'!J16)*100</f>
        <v>0.82446088204830514</v>
      </c>
      <c r="K18" s="6">
        <f>LN('SA data'!K17/'SA data'!K16)*100</f>
        <v>1.0958417875030322</v>
      </c>
      <c r="L18" s="6">
        <f>LN('SA data'!M17/'SA data'!M16)*100</f>
        <v>2.8891712280553477</v>
      </c>
      <c r="M18" s="6">
        <f>LN('SA data'!N17/'SA data'!N16)*100</f>
        <v>1.9747016850600603</v>
      </c>
      <c r="N18" s="6">
        <f>LN('SA data'!O17/'SA data'!O16)*100</f>
        <v>1.4395958871531089</v>
      </c>
      <c r="O18" s="6">
        <f>LN('SA data'!P17/'SA data'!P16)*100</f>
        <v>2.1578259720088067</v>
      </c>
      <c r="P18" s="6">
        <f>LN('SA data'!Q17/'SA data'!Q16)*100</f>
        <v>5.8592897324613755</v>
      </c>
      <c r="Q18" s="6">
        <f>LN('SA data'!S17/'SA data'!S16)*100</f>
        <v>1.0615468074667018</v>
      </c>
      <c r="R18" s="6">
        <f>LN('SA data'!T17/'SA data'!T16)*100</f>
        <v>0.75251217418970595</v>
      </c>
      <c r="S18" s="6">
        <f>LN('SA data'!U17/'SA data'!U16)*100</f>
        <v>3.4472272744828385</v>
      </c>
      <c r="T18" s="6">
        <f>LN('SA data'!V17/'SA data'!V16)*100</f>
        <v>1.7391742711869238</v>
      </c>
      <c r="U18" s="6">
        <f>LN('SA data'!W17/'SA data'!W16)*100</f>
        <v>0.71848347484433228</v>
      </c>
      <c r="V18" s="6">
        <f>LN('SA data'!X17/'SA data'!X16)*100</f>
        <v>-0.41791368045350602</v>
      </c>
      <c r="W18" s="7">
        <f>'SA data'!Y17/4</f>
        <v>1.1583333333333334</v>
      </c>
      <c r="X18" s="6">
        <f>LN('SA data'!Z17/'SA data'!Z16)*100</f>
        <v>-8.448259599296204E-2</v>
      </c>
      <c r="Y18" s="6">
        <f>LN('SA data'!AA17/'SA data'!AA16)*100</f>
        <v>2.500955632926285</v>
      </c>
      <c r="Z18" s="6">
        <f>LN('SA data'!AB17/'SA data'!AB16)*100</f>
        <v>1.0230913197150142</v>
      </c>
      <c r="AA18" s="6">
        <f>LN('SA data'!AC17/'SA data'!AC16)*100</f>
        <v>0.62887005139032282</v>
      </c>
      <c r="AB18" s="6">
        <f>LN('SA data'!AD17/'SA data'!AD16)*100</f>
        <v>0.50679133962642209</v>
      </c>
      <c r="AC18" s="7">
        <f>'SA data'!AE17/4</f>
        <v>1.2925</v>
      </c>
      <c r="AD18" s="6">
        <f>LN('SA data'!AF17/'SA data'!AF16)*100</f>
        <v>1.4342869685613273</v>
      </c>
      <c r="AE18" s="6">
        <f>LN('SA data'!AG17/'SA data'!AG16)*100</f>
        <v>-1.3197552081946586</v>
      </c>
      <c r="AF18" s="6"/>
      <c r="AG18" s="6"/>
      <c r="AH18" s="6"/>
      <c r="AI18" s="6"/>
      <c r="AJ18" s="6"/>
      <c r="AK18" s="6"/>
      <c r="AL18" s="6"/>
      <c r="AM18" s="6"/>
      <c r="AN18" s="6"/>
      <c r="AO18" s="7">
        <f>'SA data'!AR17/4</f>
        <v>0.89416666666666678</v>
      </c>
      <c r="AP18" s="4">
        <v>15</v>
      </c>
      <c r="AQ18" s="1">
        <v>34669</v>
      </c>
      <c r="AR18" s="7"/>
      <c r="AS18" s="7"/>
    </row>
    <row r="19" spans="1:45" hidden="1" outlineLevel="1">
      <c r="A19" s="6">
        <f>LN('SA data'!A18/'SA data'!A17)*100</f>
        <v>1.1201207295402562</v>
      </c>
      <c r="B19" s="6">
        <f>LN('SA data'!B18/'SA data'!B17)*100</f>
        <v>8.3578940001618509</v>
      </c>
      <c r="C19" s="6">
        <f>LN('SA data'!C18/'SA data'!C17)*100</f>
        <v>-15.600564946641772</v>
      </c>
      <c r="D19" s="6">
        <f>LN('SA data'!D18/'SA data'!D17)*100</f>
        <v>13.8370204588298</v>
      </c>
      <c r="E19" s="6">
        <f>LN('SA data'!E18/'SA data'!E17)*100</f>
        <v>2.2013777251281028</v>
      </c>
      <c r="F19" s="6">
        <f>LN('SA data'!F18/'SA data'!F17)*100</f>
        <v>2.4325429309689786</v>
      </c>
      <c r="G19" s="41">
        <f>LN('SA data'!G18/'SA data'!G17)*100</f>
        <v>-1.6432273271570015</v>
      </c>
      <c r="H19" s="6">
        <f>LN('SA data'!H18/'SA data'!H17)*100</f>
        <v>0.29219747530065499</v>
      </c>
      <c r="I19" s="6">
        <f>LN('SA data'!I18/'SA data'!I17)*100</f>
        <v>8.654654886276178E-2</v>
      </c>
      <c r="J19" s="6">
        <f>LN('SA data'!J18/'SA data'!J17)*100</f>
        <v>1.8108180203297377</v>
      </c>
      <c r="K19" s="6">
        <f>LN('SA data'!K18/'SA data'!K17)*100</f>
        <v>-1.5477356703808569</v>
      </c>
      <c r="L19" s="6">
        <f>LN('SA data'!M18/'SA data'!M17)*100</f>
        <v>-0.69871923917842715</v>
      </c>
      <c r="M19" s="6">
        <f>LN('SA data'!N18/'SA data'!N17)*100</f>
        <v>0.54889660237262328</v>
      </c>
      <c r="N19" s="6">
        <f>LN('SA data'!O18/'SA data'!O17)*100</f>
        <v>5.4073285428316078</v>
      </c>
      <c r="O19" s="6">
        <f>LN('SA data'!P18/'SA data'!P17)*100</f>
        <v>-1.1632763581817338</v>
      </c>
      <c r="P19" s="6">
        <f>LN('SA data'!Q18/'SA data'!Q17)*100</f>
        <v>-4.7801183858643119</v>
      </c>
      <c r="Q19" s="6">
        <f>LN('SA data'!S18/'SA data'!S17)*100</f>
        <v>0.7362692638105075</v>
      </c>
      <c r="R19" s="6">
        <f>LN('SA data'!T18/'SA data'!T17)*100</f>
        <v>0.57763264276072679</v>
      </c>
      <c r="S19" s="6">
        <f>LN('SA data'!U18/'SA data'!U17)*100</f>
        <v>1.9363603191201075</v>
      </c>
      <c r="T19" s="6">
        <f>LN('SA data'!V18/'SA data'!V17)*100</f>
        <v>0</v>
      </c>
      <c r="U19" s="6">
        <f>LN('SA data'!W18/'SA data'!W17)*100</f>
        <v>1.1024078679028793</v>
      </c>
      <c r="V19" s="6">
        <f>LN('SA data'!X18/'SA data'!X17)*100</f>
        <v>-0.258388512786067</v>
      </c>
      <c r="W19" s="7">
        <f>'SA data'!Y18/4</f>
        <v>1.2541666666666667</v>
      </c>
      <c r="X19" s="6">
        <f>LN('SA data'!Z18/'SA data'!Z17)*100</f>
        <v>-0.42911907961910778</v>
      </c>
      <c r="Y19" s="6">
        <f>LN('SA data'!AA18/'SA data'!AA17)*100</f>
        <v>1.945292853603221</v>
      </c>
      <c r="Z19" s="6">
        <f>LN('SA data'!AB18/'SA data'!AB17)*100</f>
        <v>0.71539312954191614</v>
      </c>
      <c r="AA19" s="6">
        <f>LN('SA data'!AC18/'SA data'!AC17)*100</f>
        <v>1.0687809707561351</v>
      </c>
      <c r="AB19" s="6">
        <f>LN('SA data'!AD18/'SA data'!AD17)*100</f>
        <v>0.52318648575832905</v>
      </c>
      <c r="AC19" s="7">
        <f>'SA data'!AE18/4</f>
        <v>1.45</v>
      </c>
      <c r="AD19" s="6">
        <f>LN('SA data'!AF18/'SA data'!AF17)*100</f>
        <v>3.0534504451959688</v>
      </c>
      <c r="AE19" s="6">
        <f>LN('SA data'!AG18/'SA data'!AG17)*100</f>
        <v>1.9731581862595267</v>
      </c>
      <c r="AF19" s="6"/>
      <c r="AG19" s="6"/>
      <c r="AH19" s="6"/>
      <c r="AI19" s="6"/>
      <c r="AJ19" s="6"/>
      <c r="AK19" s="6"/>
      <c r="AL19" s="6"/>
      <c r="AM19" s="6"/>
      <c r="AN19" s="6"/>
      <c r="AO19" s="7">
        <f>'SA data'!AR18/4</f>
        <v>0.83333333333333326</v>
      </c>
      <c r="AP19" s="4">
        <v>16</v>
      </c>
      <c r="AQ19" s="1">
        <v>34759</v>
      </c>
      <c r="AR19" s="7"/>
      <c r="AS19" s="7"/>
    </row>
    <row r="20" spans="1:45" hidden="1" outlineLevel="1">
      <c r="A20" s="6">
        <f>LN('SA data'!A19/'SA data'!A18)*100</f>
        <v>3.9972027220186361</v>
      </c>
      <c r="B20" s="6">
        <f>LN('SA data'!B19/'SA data'!B18)*100</f>
        <v>0.43412720724774789</v>
      </c>
      <c r="C20" s="6">
        <f>LN('SA data'!C19/'SA data'!C18)*100</f>
        <v>16.977005639514051</v>
      </c>
      <c r="D20" s="6">
        <f>LN('SA data'!D19/'SA data'!D18)*100</f>
        <v>4.6025538861592841</v>
      </c>
      <c r="E20" s="6">
        <f>LN('SA data'!E19/'SA data'!E18)*100</f>
        <v>4.8914312609648949</v>
      </c>
      <c r="F20" s="6">
        <f>LN('SA data'!F19/'SA data'!F18)*100</f>
        <v>10.586911366342999</v>
      </c>
      <c r="G20" s="41">
        <f>LN('SA data'!G19/'SA data'!G18)*100</f>
        <v>4.3124526728429746</v>
      </c>
      <c r="H20" s="6">
        <f>LN('SA data'!H19/'SA data'!H18)*100</f>
        <v>5.3511228217361708</v>
      </c>
      <c r="I20" s="6">
        <f>LN('SA data'!I19/'SA data'!I18)*100</f>
        <v>0.75663947845973967</v>
      </c>
      <c r="J20" s="6">
        <f>LN('SA data'!J19/'SA data'!J18)*100</f>
        <v>2.7353126859515258</v>
      </c>
      <c r="K20" s="6">
        <f>LN('SA data'!K19/'SA data'!K18)*100</f>
        <v>-0.51780017536723488</v>
      </c>
      <c r="L20" s="6">
        <f>LN('SA data'!M19/'SA data'!M18)*100</f>
        <v>-0.21745537723792371</v>
      </c>
      <c r="M20" s="6">
        <f>LN('SA data'!N19/'SA data'!N18)*100</f>
        <v>1.2561635735930359</v>
      </c>
      <c r="N20" s="6">
        <f>LN('SA data'!O19/'SA data'!O18)*100</f>
        <v>4.7101465290703057</v>
      </c>
      <c r="O20" s="6">
        <f>LN('SA data'!P19/'SA data'!P18)*100</f>
        <v>-3.1842361573096355E-2</v>
      </c>
      <c r="P20" s="6">
        <f>LN('SA data'!Q19/'SA data'!Q18)*100</f>
        <v>-5.3340323030920258</v>
      </c>
      <c r="Q20" s="6">
        <f>LN('SA data'!S19/'SA data'!S18)*100</f>
        <v>0.65185068970029036</v>
      </c>
      <c r="R20" s="6">
        <f>LN('SA data'!T19/'SA data'!T18)*100</f>
        <v>0.62503685965417366</v>
      </c>
      <c r="S20" s="6">
        <f>LN('SA data'!U19/'SA data'!U18)*100</f>
        <v>0.8530963039311279</v>
      </c>
      <c r="T20" s="6">
        <f>LN('SA data'!V19/'SA data'!V18)*100</f>
        <v>0.43010818993904804</v>
      </c>
      <c r="U20" s="6">
        <f>LN('SA data'!W19/'SA data'!W18)*100</f>
        <v>-0.13535343579477424</v>
      </c>
      <c r="V20" s="6">
        <f>LN('SA data'!X19/'SA data'!X18)*100</f>
        <v>1.231863686904586</v>
      </c>
      <c r="W20" s="7">
        <f>'SA data'!Y19/4</f>
        <v>1.3683333333333334</v>
      </c>
      <c r="X20" s="6">
        <f>LN('SA data'!Z19/'SA data'!Z18)*100</f>
        <v>-0.74354784996865075</v>
      </c>
      <c r="Y20" s="6">
        <f>LN('SA data'!AA19/'SA data'!AA18)*100</f>
        <v>1.4895482042960007</v>
      </c>
      <c r="Z20" s="6">
        <f>LN('SA data'!AB19/'SA data'!AB18)*100</f>
        <v>0.57828329435890735</v>
      </c>
      <c r="AA20" s="6">
        <f>LN('SA data'!AC19/'SA data'!AC18)*100</f>
        <v>0.79444310585358113</v>
      </c>
      <c r="AB20" s="6">
        <f>LN('SA data'!AD19/'SA data'!AD18)*100</f>
        <v>0.59148981842407578</v>
      </c>
      <c r="AC20" s="7">
        <f>'SA data'!AE19/4</f>
        <v>1.5049999999999999</v>
      </c>
      <c r="AD20" s="6">
        <f>LN('SA data'!AF19/'SA data'!AF18)*100</f>
        <v>1.8613511635151581</v>
      </c>
      <c r="AE20" s="6">
        <f>LN('SA data'!AG19/'SA data'!AG18)*100</f>
        <v>6.753137378442843</v>
      </c>
      <c r="AF20" s="6"/>
      <c r="AG20" s="6"/>
      <c r="AH20" s="6"/>
      <c r="AI20" s="6"/>
      <c r="AJ20" s="6"/>
      <c r="AK20" s="6"/>
      <c r="AL20" s="6"/>
      <c r="AM20" s="6"/>
      <c r="AN20" s="6"/>
      <c r="AO20" s="7">
        <f>'SA data'!AR19/4</f>
        <v>0.79416666666666669</v>
      </c>
      <c r="AP20" s="4">
        <v>17</v>
      </c>
      <c r="AQ20" s="1">
        <v>34851</v>
      </c>
      <c r="AR20" s="7"/>
      <c r="AS20" s="7"/>
    </row>
    <row r="21" spans="1:45" hidden="1" outlineLevel="1">
      <c r="A21" s="6">
        <f>LN('SA data'!A20/'SA data'!A19)*100</f>
        <v>0.61765721841662291</v>
      </c>
      <c r="B21" s="6">
        <f>LN('SA data'!B20/'SA data'!B19)*100</f>
        <v>-0.88385896490800386</v>
      </c>
      <c r="C21" s="6">
        <f>LN('SA data'!C20/'SA data'!C19)*100</f>
        <v>-2.3898813387633626</v>
      </c>
      <c r="D21" s="6">
        <f>LN('SA data'!D20/'SA data'!D19)*100</f>
        <v>-34.382491868629558</v>
      </c>
      <c r="E21" s="6">
        <f>LN('SA data'!E20/'SA data'!E19)*100</f>
        <v>8.5564706678116078</v>
      </c>
      <c r="F21" s="6">
        <f>LN('SA data'!F20/'SA data'!F19)*100</f>
        <v>5.1670991718484371</v>
      </c>
      <c r="G21" s="41">
        <f>LN('SA data'!G20/'SA data'!G19)*100</f>
        <v>1.0546826728429974</v>
      </c>
      <c r="H21" s="6">
        <f>LN('SA data'!H20/'SA data'!H19)*100</f>
        <v>1.7359358779725307</v>
      </c>
      <c r="I21" s="6">
        <f>LN('SA data'!I20/'SA data'!I19)*100</f>
        <v>0.97519271820930264</v>
      </c>
      <c r="J21" s="6">
        <f>LN('SA data'!J20/'SA data'!J19)*100</f>
        <v>6.758047423968927</v>
      </c>
      <c r="K21" s="6">
        <f>LN('SA data'!K20/'SA data'!K19)*100</f>
        <v>-0.25204258736374141</v>
      </c>
      <c r="L21" s="6">
        <f>LN('SA data'!M20/'SA data'!M19)*100</f>
        <v>0.14335493015908521</v>
      </c>
      <c r="M21" s="6">
        <f>LN('SA data'!N20/'SA data'!N19)*100</f>
        <v>1.3103764819234582</v>
      </c>
      <c r="N21" s="6">
        <f>LN('SA data'!O20/'SA data'!O19)*100</f>
        <v>5.1756151337738583</v>
      </c>
      <c r="O21" s="6">
        <f>LN('SA data'!P20/'SA data'!P19)*100</f>
        <v>-0.20583944694344555</v>
      </c>
      <c r="P21" s="6">
        <f>LN('SA data'!Q20/'SA data'!Q19)*100</f>
        <v>-4.1606846769488763</v>
      </c>
      <c r="Q21" s="6">
        <f>LN('SA data'!S20/'SA data'!S19)*100</f>
        <v>0.96544542485325657</v>
      </c>
      <c r="R21" s="6">
        <f>LN('SA data'!T20/'SA data'!T19)*100</f>
        <v>0.58491988191575572</v>
      </c>
      <c r="S21" s="6">
        <f>LN('SA data'!U20/'SA data'!U19)*100</f>
        <v>3.7729438837641736</v>
      </c>
      <c r="T21" s="6">
        <f>LN('SA data'!V20/'SA data'!V19)*100</f>
        <v>-0.43010818993905853</v>
      </c>
      <c r="U21" s="6">
        <f>LN('SA data'!W20/'SA data'!W19)*100</f>
        <v>-2.4849308931483765</v>
      </c>
      <c r="V21" s="6">
        <f>LN('SA data'!X20/'SA data'!X19)*100</f>
        <v>-1.1213560592987899</v>
      </c>
      <c r="W21" s="7">
        <f>'SA data'!Y20/4</f>
        <v>1.4075</v>
      </c>
      <c r="X21" s="6">
        <f>LN('SA data'!Z20/'SA data'!Z19)*100</f>
        <v>2.5592627646217827</v>
      </c>
      <c r="Y21" s="6">
        <f>LN('SA data'!AA20/'SA data'!AA19)*100</f>
        <v>1.6437285007857323</v>
      </c>
      <c r="Z21" s="6">
        <f>LN('SA data'!AB20/'SA data'!AB19)*100</f>
        <v>0.86572618344001939</v>
      </c>
      <c r="AA21" s="6">
        <f>LN('SA data'!AC20/'SA data'!AC19)*100</f>
        <v>-0.24297430784698498</v>
      </c>
      <c r="AB21" s="6">
        <f>LN('SA data'!AD20/'SA data'!AD19)*100</f>
        <v>0.47558905731415874</v>
      </c>
      <c r="AC21" s="7">
        <f>'SA data'!AE20/4</f>
        <v>1.45</v>
      </c>
      <c r="AD21" s="6">
        <f>LN('SA data'!AF20/'SA data'!AF19)*100</f>
        <v>-1.6705470655827357</v>
      </c>
      <c r="AE21" s="6">
        <f>LN('SA data'!AG20/'SA data'!AG19)*100</f>
        <v>-10.862476885655232</v>
      </c>
      <c r="AF21" s="6"/>
      <c r="AG21" s="6"/>
      <c r="AH21" s="6"/>
      <c r="AI21" s="6"/>
      <c r="AJ21" s="6"/>
      <c r="AK21" s="6"/>
      <c r="AL21" s="6"/>
      <c r="AM21" s="6"/>
      <c r="AN21" s="6"/>
      <c r="AO21" s="7">
        <f>'SA data'!AR20/4</f>
        <v>0.7925000000000002</v>
      </c>
      <c r="AP21" s="4">
        <v>18</v>
      </c>
      <c r="AQ21" s="1">
        <v>34943</v>
      </c>
      <c r="AR21" s="7"/>
      <c r="AS21" s="7"/>
    </row>
    <row r="22" spans="1:45" hidden="1" outlineLevel="1">
      <c r="A22" s="6">
        <f>LN('SA data'!A21/'SA data'!A20)*100</f>
        <v>2.7370777723522455</v>
      </c>
      <c r="B22" s="6">
        <f>LN('SA data'!B21/'SA data'!B20)*100</f>
        <v>1.9895793755738391</v>
      </c>
      <c r="C22" s="6">
        <f>LN('SA data'!C21/'SA data'!C20)*100</f>
        <v>3.7551552752909951</v>
      </c>
      <c r="D22" s="6">
        <f>LN('SA data'!D21/'SA data'!D20)*100</f>
        <v>40.414367927730602</v>
      </c>
      <c r="E22" s="6">
        <f>LN('SA data'!E21/'SA data'!E20)*100</f>
        <v>1.9062828003152221</v>
      </c>
      <c r="F22" s="6">
        <f>LN('SA data'!F21/'SA data'!F20)*100</f>
        <v>-1.8399905145735993</v>
      </c>
      <c r="G22" s="41">
        <f>LN('SA data'!G21/'SA data'!G20)*100</f>
        <v>-0.79500732715698086</v>
      </c>
      <c r="H22" s="6">
        <f>LN('SA data'!H21/'SA data'!H20)*100</f>
        <v>0.12756698631906593</v>
      </c>
      <c r="I22" s="6">
        <f>LN('SA data'!I21/'SA data'!I20)*100</f>
        <v>1.5563511353649795</v>
      </c>
      <c r="J22" s="6">
        <f>LN('SA data'!J21/'SA data'!J20)*100</f>
        <v>8.470922208639184</v>
      </c>
      <c r="K22" s="6">
        <f>LN('SA data'!K21/'SA data'!K20)*100</f>
        <v>-0.19630266578431593</v>
      </c>
      <c r="L22" s="6">
        <f>LN('SA data'!M21/'SA data'!M20)*100</f>
        <v>0.18261989630338821</v>
      </c>
      <c r="M22" s="6">
        <f>LN('SA data'!N21/'SA data'!N20)*100</f>
        <v>3.6935553737482438</v>
      </c>
      <c r="N22" s="6">
        <f>LN('SA data'!O21/'SA data'!O20)*100</f>
        <v>4.8258007111358037</v>
      </c>
      <c r="O22" s="6">
        <f>LN('SA data'!P21/'SA data'!P20)*100</f>
        <v>3.2336724462831401</v>
      </c>
      <c r="P22" s="6">
        <f>LN('SA data'!Q21/'SA data'!Q20)*100</f>
        <v>-14.371948578677371</v>
      </c>
      <c r="Q22" s="6">
        <f>LN('SA data'!S21/'SA data'!S20)*100</f>
        <v>0.87159675457378438</v>
      </c>
      <c r="R22" s="6">
        <f>LN('SA data'!T21/'SA data'!T20)*100</f>
        <v>0.72809869434753993</v>
      </c>
      <c r="S22" s="6">
        <f>LN('SA data'!U21/'SA data'!U20)*100</f>
        <v>1.9074784106654481</v>
      </c>
      <c r="T22" s="6">
        <f>LN('SA data'!V21/'SA data'!V20)*100</f>
        <v>0</v>
      </c>
      <c r="U22" s="6">
        <f>LN('SA data'!W21/'SA data'!W20)*100</f>
        <v>1.6518398924540287</v>
      </c>
      <c r="V22" s="6">
        <f>LN('SA data'!X21/'SA data'!X20)*100</f>
        <v>-0.2907111689421415</v>
      </c>
      <c r="W22" s="7">
        <f>'SA data'!Y21/4</f>
        <v>1.5691666666666666</v>
      </c>
      <c r="X22" s="6">
        <f>LN('SA data'!Z21/'SA data'!Z20)*100</f>
        <v>-9.4537341652945389E-2</v>
      </c>
      <c r="Y22" s="6">
        <f>LN('SA data'!AA21/'SA data'!AA20)*100</f>
        <v>1.1858935008549902</v>
      </c>
      <c r="Z22" s="6">
        <f>LN('SA data'!AB21/'SA data'!AB20)*100</f>
        <v>0.69666877687331996</v>
      </c>
      <c r="AA22" s="6">
        <f>LN('SA data'!AC21/'SA data'!AC20)*100</f>
        <v>-0.4564503086040777</v>
      </c>
      <c r="AB22" s="6">
        <f>LN('SA data'!AD21/'SA data'!AD20)*100</f>
        <v>0.50060522290681375</v>
      </c>
      <c r="AC22" s="7">
        <f>'SA data'!AE21/4</f>
        <v>1.43</v>
      </c>
      <c r="AD22" s="6">
        <f>LN('SA data'!AF21/'SA data'!AF20)*100</f>
        <v>1.9043304825920835</v>
      </c>
      <c r="AE22" s="6">
        <f>LN('SA data'!AG21/'SA data'!AG20)*100</f>
        <v>4.2868018430492576</v>
      </c>
      <c r="AF22" s="6"/>
      <c r="AG22" s="6"/>
      <c r="AH22" s="6"/>
      <c r="AI22" s="6"/>
      <c r="AJ22" s="6"/>
      <c r="AK22" s="6"/>
      <c r="AL22" s="6"/>
      <c r="AM22" s="6"/>
      <c r="AN22" s="6"/>
      <c r="AO22" s="7">
        <f>'SA data'!AR21/4</f>
        <v>0.7133333333333336</v>
      </c>
      <c r="AP22" s="4">
        <v>19</v>
      </c>
      <c r="AQ22" s="1">
        <v>35034</v>
      </c>
      <c r="AR22" s="7"/>
      <c r="AS22" s="7"/>
    </row>
    <row r="23" spans="1:45" hidden="1" outlineLevel="1">
      <c r="A23" s="6">
        <f>LN('SA data'!A22/'SA data'!A21)*100</f>
        <v>3.5004051677917993</v>
      </c>
      <c r="B23" s="6">
        <f>LN('SA data'!B22/'SA data'!B21)*100</f>
        <v>2.8849027617920382</v>
      </c>
      <c r="C23" s="6">
        <f>LN('SA data'!C22/'SA data'!C21)*100</f>
        <v>-3.1497250822564471</v>
      </c>
      <c r="D23" s="6">
        <f>LN('SA data'!D22/'SA data'!D21)*100</f>
        <v>-8.1949296009530297</v>
      </c>
      <c r="E23" s="6">
        <f>LN('SA data'!E22/'SA data'!E21)*100</f>
        <v>1.4391615304287493</v>
      </c>
      <c r="F23" s="6">
        <f>LN('SA data'!F22/'SA data'!F21)*100</f>
        <v>0.42354161112420241</v>
      </c>
      <c r="G23" s="41">
        <f>LN('SA data'!G22/'SA data'!G21)*100</f>
        <v>0.51750267284311291</v>
      </c>
      <c r="H23" s="6">
        <f>LN('SA data'!H22/'SA data'!H21)*100</f>
        <v>5.4092882804443931</v>
      </c>
      <c r="I23" s="6">
        <f>LN('SA data'!I22/'SA data'!I21)*100</f>
        <v>3.5637596052312364</v>
      </c>
      <c r="J23" s="6">
        <f>LN('SA data'!J22/'SA data'!J21)*100</f>
        <v>-0.18877576814235639</v>
      </c>
      <c r="K23" s="6">
        <f>LN('SA data'!K22/'SA data'!K21)*100</f>
        <v>7.0213839425972298</v>
      </c>
      <c r="L23" s="6">
        <f>LN('SA data'!M22/'SA data'!M21)*100</f>
        <v>2.5791563318864839</v>
      </c>
      <c r="M23" s="6">
        <f>LN('SA data'!N22/'SA data'!N21)*100</f>
        <v>2.5899885399088345</v>
      </c>
      <c r="N23" s="6">
        <f>LN('SA data'!O22/'SA data'!O21)*100</f>
        <v>0.9303338264338511</v>
      </c>
      <c r="O23" s="6">
        <f>LN('SA data'!P22/'SA data'!P21)*100</f>
        <v>3.2616055567648155</v>
      </c>
      <c r="P23" s="6">
        <f>LN('SA data'!Q22/'SA data'!Q21)*100</f>
        <v>2.5299508440053029</v>
      </c>
      <c r="Q23" s="6">
        <f>LN('SA data'!S22/'SA data'!S21)*100</f>
        <v>0.78223879240584016</v>
      </c>
      <c r="R23" s="6">
        <f>LN('SA data'!T22/'SA data'!T21)*100</f>
        <v>0.81871141256326174</v>
      </c>
      <c r="S23" s="6">
        <f>LN('SA data'!U22/'SA data'!U21)*100</f>
        <v>0.52010664832136</v>
      </c>
      <c r="T23" s="6">
        <f>LN('SA data'!V22/'SA data'!V21)*100</f>
        <v>-0.72098365667499797</v>
      </c>
      <c r="U23" s="6">
        <f>LN('SA data'!W22/'SA data'!W21)*100</f>
        <v>1.2136967903766065</v>
      </c>
      <c r="V23" s="6">
        <f>LN('SA data'!X22/'SA data'!X21)*100</f>
        <v>0.69757457900403308</v>
      </c>
      <c r="W23" s="7">
        <f>'SA data'!Y22/4</f>
        <v>1.7208333333333332</v>
      </c>
      <c r="X23" s="6">
        <f>LN('SA data'!Z22/'SA data'!Z21)*100</f>
        <v>1.1318421972364077</v>
      </c>
      <c r="Y23" s="6">
        <f>LN('SA data'!AA22/'SA data'!AA21)*100</f>
        <v>2.1834243189914599</v>
      </c>
      <c r="Z23" s="6">
        <f>LN('SA data'!AB22/'SA data'!AB21)*100</f>
        <v>0.9729461033333523</v>
      </c>
      <c r="AA23" s="6">
        <f>LN('SA data'!AC22/'SA data'!AC21)*100</f>
        <v>-0.18664616272915796</v>
      </c>
      <c r="AB23" s="6">
        <f>LN('SA data'!AD22/'SA data'!AD21)*100</f>
        <v>0.39239885943892278</v>
      </c>
      <c r="AC23" s="7">
        <f>'SA data'!AE22/4</f>
        <v>1.3425</v>
      </c>
      <c r="AD23" s="6">
        <f>LN('SA data'!AF22/'SA data'!AF21)*100</f>
        <v>4.439260518260717</v>
      </c>
      <c r="AE23" s="6">
        <f>LN('SA data'!AG22/'SA data'!AG21)*100</f>
        <v>9.2512373179977132</v>
      </c>
      <c r="AF23" s="6"/>
      <c r="AG23" s="6"/>
      <c r="AH23" s="6"/>
      <c r="AI23" s="6"/>
      <c r="AJ23" s="6"/>
      <c r="AK23" s="6"/>
      <c r="AL23" s="6"/>
      <c r="AM23" s="6"/>
      <c r="AN23" s="6"/>
      <c r="AO23" s="7">
        <f>'SA data'!AR22/4</f>
        <v>0.67166666666666686</v>
      </c>
      <c r="AP23" s="4">
        <v>20</v>
      </c>
      <c r="AQ23" s="1">
        <v>35125</v>
      </c>
      <c r="AR23" s="7"/>
      <c r="AS23" s="7"/>
    </row>
    <row r="24" spans="1:45" hidden="1" outlineLevel="1">
      <c r="A24" s="6">
        <f>LN('SA data'!A23/'SA data'!A22)*100</f>
        <v>1.2334476560209333</v>
      </c>
      <c r="B24" s="6">
        <f>LN('SA data'!B23/'SA data'!B22)*100</f>
        <v>0.72745627499923404</v>
      </c>
      <c r="C24" s="6">
        <f>LN('SA data'!C23/'SA data'!C22)*100</f>
        <v>-6.6494599310741069</v>
      </c>
      <c r="D24" s="6">
        <f>LN('SA data'!D23/'SA data'!D22)*100</f>
        <v>0.85239668848642614</v>
      </c>
      <c r="E24" s="6">
        <f>LN('SA data'!E23/'SA data'!E22)*100</f>
        <v>2.9233110483429363</v>
      </c>
      <c r="F24" s="6">
        <f>LN('SA data'!F23/'SA data'!F22)*100</f>
        <v>0.13156831510603179</v>
      </c>
      <c r="G24" s="41">
        <f>LN('SA data'!G23/'SA data'!G22)*100</f>
        <v>-0.97643732715703568</v>
      </c>
      <c r="H24" s="6">
        <f>LN('SA data'!H23/'SA data'!H22)*100</f>
        <v>-1.4759129913767101E-3</v>
      </c>
      <c r="I24" s="6">
        <f>LN('SA data'!I23/'SA data'!I22)*100</f>
        <v>3.658769063769622</v>
      </c>
      <c r="J24" s="6">
        <f>LN('SA data'!J23/'SA data'!J22)*100</f>
        <v>-0.52687038114839035</v>
      </c>
      <c r="K24" s="6">
        <f>LN('SA data'!K23/'SA data'!K22)*100</f>
        <v>3.8388891919023642</v>
      </c>
      <c r="L24" s="6">
        <f>LN('SA data'!M23/'SA data'!M22)*100</f>
        <v>2.1156355515567871</v>
      </c>
      <c r="M24" s="6">
        <f>LN('SA data'!N23/'SA data'!N22)*100</f>
        <v>2.040729467975559</v>
      </c>
      <c r="N24" s="6">
        <f>LN('SA data'!O23/'SA data'!O22)*100</f>
        <v>0.28874186752406311</v>
      </c>
      <c r="O24" s="6">
        <f>LN('SA data'!P23/'SA data'!P22)*100</f>
        <v>2.7329836675426464</v>
      </c>
      <c r="P24" s="6">
        <f>LN('SA data'!Q23/'SA data'!Q22)*100</f>
        <v>2.4552949215955753</v>
      </c>
      <c r="Q24" s="6">
        <f>LN('SA data'!S23/'SA data'!S22)*100</f>
        <v>0.95683004948385431</v>
      </c>
      <c r="R24" s="6">
        <f>LN('SA data'!T23/'SA data'!T22)*100</f>
        <v>0.73622609373688941</v>
      </c>
      <c r="S24" s="6">
        <f>LN('SA data'!U23/'SA data'!U22)*100</f>
        <v>2.5305031790379706</v>
      </c>
      <c r="T24" s="6">
        <f>LN('SA data'!V23/'SA data'!V22)*100</f>
        <v>-1.4577517618157529</v>
      </c>
      <c r="U24" s="6">
        <f>LN('SA data'!W23/'SA data'!W22)*100</f>
        <v>-5.7981000863616315E-2</v>
      </c>
      <c r="V24" s="6">
        <f>LN('SA data'!X23/'SA data'!X22)*100</f>
        <v>1.2696095741297604</v>
      </c>
      <c r="W24" s="7">
        <f>'SA data'!Y23/4</f>
        <v>1.7041666666666666</v>
      </c>
      <c r="X24" s="6">
        <f>LN('SA data'!Z23/'SA data'!Z22)*100</f>
        <v>2.7798024080626043</v>
      </c>
      <c r="Y24" s="6">
        <f>LN('SA data'!AA23/'SA data'!AA22)*100</f>
        <v>1.4892445360770028</v>
      </c>
      <c r="Z24" s="6">
        <f>LN('SA data'!AB23/'SA data'!AB22)*100</f>
        <v>1.0725605945324015</v>
      </c>
      <c r="AA24" s="6">
        <f>LN('SA data'!AC23/'SA data'!AC22)*100</f>
        <v>-0.31262918500748499</v>
      </c>
      <c r="AB24" s="6">
        <f>LN('SA data'!AD23/'SA data'!AD22)*100</f>
        <v>0.47340741487255039</v>
      </c>
      <c r="AC24" s="7">
        <f>'SA data'!AE23/4</f>
        <v>1.31</v>
      </c>
      <c r="AD24" s="6">
        <f>LN('SA data'!AF23/'SA data'!AF22)*100</f>
        <v>2.2378449292121148</v>
      </c>
      <c r="AE24" s="6">
        <f>LN('SA data'!AG23/'SA data'!AG22)*100</f>
        <v>4.9405738211646577</v>
      </c>
      <c r="AF24" s="6"/>
      <c r="AG24" s="6"/>
      <c r="AH24" s="6"/>
      <c r="AI24" s="6"/>
      <c r="AJ24" s="6"/>
      <c r="AK24" s="6"/>
      <c r="AL24" s="6"/>
      <c r="AM24" s="6"/>
      <c r="AN24" s="6"/>
      <c r="AO24" s="7">
        <f>'SA data'!AR23/4</f>
        <v>0.7583333333333333</v>
      </c>
      <c r="AP24" s="4">
        <v>21</v>
      </c>
      <c r="AQ24" s="1">
        <v>35217</v>
      </c>
      <c r="AR24" s="7"/>
      <c r="AS24" s="7"/>
    </row>
    <row r="25" spans="1:45" hidden="1" outlineLevel="1">
      <c r="A25" s="6">
        <f>LN('SA data'!A24/'SA data'!A23)*100</f>
        <v>2.1901883825813919</v>
      </c>
      <c r="B25" s="6">
        <f>LN('SA data'!B24/'SA data'!B23)*100</f>
        <v>2.3629496478138812</v>
      </c>
      <c r="C25" s="6">
        <f>LN('SA data'!C24/'SA data'!C23)*100</f>
        <v>11.615172297418372</v>
      </c>
      <c r="D25" s="6">
        <f>LN('SA data'!D24/'SA data'!D23)*100</f>
        <v>0.28106870932727079</v>
      </c>
      <c r="E25" s="6">
        <f>LN('SA data'!E24/'SA data'!E23)*100</f>
        <v>-2.9942536849048005</v>
      </c>
      <c r="F25" s="6">
        <f>LN('SA data'!F24/'SA data'!F23)*100</f>
        <v>-0.42210201177856449</v>
      </c>
      <c r="G25" s="41">
        <f>LN('SA data'!G24/'SA data'!G23)*100</f>
        <v>1.0494026728431523</v>
      </c>
      <c r="H25" s="6">
        <f>LN('SA data'!H24/'SA data'!H23)*100</f>
        <v>3.1159577024056579</v>
      </c>
      <c r="I25" s="6">
        <f>LN('SA data'!I24/'SA data'!I23)*100</f>
        <v>3.7904616022652187</v>
      </c>
      <c r="J25" s="6">
        <f>LN('SA data'!J24/'SA data'!J23)*100</f>
        <v>-1.0232365120286111</v>
      </c>
      <c r="K25" s="6">
        <f>LN('SA data'!K24/'SA data'!K23)*100</f>
        <v>4.7578248050989602</v>
      </c>
      <c r="L25" s="6">
        <f>LN('SA data'!M24/'SA data'!M23)*100</f>
        <v>2.2116432946392979</v>
      </c>
      <c r="M25" s="6">
        <f>LN('SA data'!N24/'SA data'!N23)*100</f>
        <v>2.2505917271697613</v>
      </c>
      <c r="N25" s="6">
        <f>LN('SA data'!O24/'SA data'!O23)*100</f>
        <v>0.88922417557452216</v>
      </c>
      <c r="O25" s="6">
        <f>LN('SA data'!P24/'SA data'!P23)*100</f>
        <v>2.7769740915089227</v>
      </c>
      <c r="P25" s="6">
        <f>LN('SA data'!Q24/'SA data'!Q23)*100</f>
        <v>2.0352085474668296</v>
      </c>
      <c r="Q25" s="6">
        <f>LN('SA data'!S24/'SA data'!S23)*100</f>
        <v>0.97584741249839424</v>
      </c>
      <c r="R25" s="6">
        <f>LN('SA data'!T24/'SA data'!T23)*100</f>
        <v>0.95328427663940485</v>
      </c>
      <c r="S25" s="6">
        <f>LN('SA data'!U24/'SA data'!U23)*100</f>
        <v>1.135220045796246</v>
      </c>
      <c r="T25" s="6">
        <f>LN('SA data'!V24/'SA data'!V23)*100</f>
        <v>0</v>
      </c>
      <c r="U25" s="6">
        <f>LN('SA data'!W24/'SA data'!W23)*100</f>
        <v>-6.9568745364525411E-2</v>
      </c>
      <c r="V25" s="6">
        <f>LN('SA data'!X24/'SA data'!X23)*100</f>
        <v>-1.5519075802524713</v>
      </c>
      <c r="W25" s="7">
        <f>'SA data'!Y24/4</f>
        <v>1.7266666666666666</v>
      </c>
      <c r="X25" s="6">
        <f>LN('SA data'!Z24/'SA data'!Z23)*100</f>
        <v>0.65586318274976452</v>
      </c>
      <c r="Y25" s="6">
        <f>LN('SA data'!AA24/'SA data'!AA23)*100</f>
        <v>3.0312435948676817</v>
      </c>
      <c r="Z25" s="6">
        <f>LN('SA data'!AB24/'SA data'!AB23)*100</f>
        <v>0.96573423548420834</v>
      </c>
      <c r="AA25" s="6">
        <f>LN('SA data'!AC24/'SA data'!AC23)*100</f>
        <v>-0.74306351803588799</v>
      </c>
      <c r="AB25" s="6">
        <f>LN('SA data'!AD24/'SA data'!AD23)*100</f>
        <v>0.45560105207575585</v>
      </c>
      <c r="AC25" s="7">
        <f>'SA data'!AE24/4</f>
        <v>1.3274999999999999</v>
      </c>
      <c r="AD25" s="6">
        <f>LN('SA data'!AF24/'SA data'!AF23)*100</f>
        <v>-1.0343496899611799</v>
      </c>
      <c r="AE25" s="6">
        <f>LN('SA data'!AG24/'SA data'!AG23)*100</f>
        <v>6.7418984002925164</v>
      </c>
      <c r="AF25" s="6"/>
      <c r="AG25" s="6"/>
      <c r="AH25" s="6"/>
      <c r="AI25" s="6"/>
      <c r="AJ25" s="6"/>
      <c r="AK25" s="6"/>
      <c r="AL25" s="6"/>
      <c r="AM25" s="6"/>
      <c r="AN25" s="6"/>
      <c r="AO25" s="7">
        <f>'SA data'!AR24/4</f>
        <v>0.80833333333333357</v>
      </c>
      <c r="AP25" s="4">
        <v>22</v>
      </c>
      <c r="AQ25" s="1">
        <v>35309</v>
      </c>
      <c r="AR25" s="7"/>
      <c r="AS25" s="7"/>
    </row>
    <row r="26" spans="1:45" hidden="1" outlineLevel="1">
      <c r="A26" s="6">
        <f>LN('SA data'!A25/'SA data'!A24)*100</f>
        <v>2.6744780165661495</v>
      </c>
      <c r="B26" s="6">
        <f>LN('SA data'!B25/'SA data'!B24)*100</f>
        <v>3.0154303348970357</v>
      </c>
      <c r="C26" s="6">
        <f>LN('SA data'!C25/'SA data'!C24)*100</f>
        <v>-10.758503185597428</v>
      </c>
      <c r="D26" s="6">
        <f>LN('SA data'!D25/'SA data'!D24)*100</f>
        <v>8.5073396361589886</v>
      </c>
      <c r="E26" s="6">
        <f>LN('SA data'!E25/'SA data'!E24)*100</f>
        <v>0.56530373780127618</v>
      </c>
      <c r="F26" s="6">
        <f>LN('SA data'!F25/'SA data'!F24)*100</f>
        <v>3.6630501802825406</v>
      </c>
      <c r="G26" s="41">
        <f>LN('SA data'!G25/'SA data'!G24)*100</f>
        <v>1.433382672842864</v>
      </c>
      <c r="H26" s="6">
        <f>LN('SA data'!H25/'SA data'!H24)*100</f>
        <v>2.8707145619156353</v>
      </c>
      <c r="I26" s="6">
        <f>LN('SA data'!I25/'SA data'!I24)*100</f>
        <v>5.7536625780657449</v>
      </c>
      <c r="J26" s="6">
        <f>LN('SA data'!J25/'SA data'!J24)*100</f>
        <v>-1.2429748540240677</v>
      </c>
      <c r="K26" s="6">
        <f>LN('SA data'!K25/'SA data'!K24)*100</f>
        <v>6.704024804134499</v>
      </c>
      <c r="L26" s="6">
        <f>LN('SA data'!M25/'SA data'!M24)*100</f>
        <v>2.932573500487619</v>
      </c>
      <c r="M26" s="6">
        <f>LN('SA data'!N25/'SA data'!N24)*100</f>
        <v>2.1416598279300736</v>
      </c>
      <c r="N26" s="6">
        <f>LN('SA data'!O25/'SA data'!O24)*100</f>
        <v>0.65073798070500322</v>
      </c>
      <c r="O26" s="6">
        <f>LN('SA data'!P25/'SA data'!P24)*100</f>
        <v>2.7068796116614346</v>
      </c>
      <c r="P26" s="6">
        <f>LN('SA data'!Q25/'SA data'!Q24)*100</f>
        <v>6.4427591628788079</v>
      </c>
      <c r="Q26" s="6">
        <f>LN('SA data'!S25/'SA data'!S24)*100</f>
        <v>0.69448673039712427</v>
      </c>
      <c r="R26" s="6">
        <f>LN('SA data'!T25/'SA data'!T24)*100</f>
        <v>0.70578313679386329</v>
      </c>
      <c r="S26" s="6">
        <f>LN('SA data'!U25/'SA data'!U24)*100</f>
        <v>0.61473184803889136</v>
      </c>
      <c r="T26" s="6">
        <f>LN('SA data'!V25/'SA data'!V24)*100</f>
        <v>0</v>
      </c>
      <c r="U26" s="6">
        <f>LN('SA data'!W25/'SA data'!W24)*100</f>
        <v>1.83233950014887</v>
      </c>
      <c r="V26" s="6">
        <f>LN('SA data'!X25/'SA data'!X24)*100</f>
        <v>-1.5330004636568533</v>
      </c>
      <c r="W26" s="7">
        <f>'SA data'!Y25/4</f>
        <v>1.7666666666666668</v>
      </c>
      <c r="X26" s="6">
        <f>LN('SA data'!Z25/'SA data'!Z24)*100</f>
        <v>4.1887341695153986E-3</v>
      </c>
      <c r="Y26" s="6">
        <f>LN('SA data'!AA25/'SA data'!AA24)*100</f>
        <v>2.4398780990685829</v>
      </c>
      <c r="Z26" s="6">
        <f>LN('SA data'!AB25/'SA data'!AB24)*100</f>
        <v>1.0995638390360964</v>
      </c>
      <c r="AA26" s="6">
        <f>LN('SA data'!AC25/'SA data'!AC24)*100</f>
        <v>-1.0314048279119181</v>
      </c>
      <c r="AB26" s="6">
        <f>LN('SA data'!AD25/'SA data'!AD24)*100</f>
        <v>0.56765381608177412</v>
      </c>
      <c r="AC26" s="7">
        <f>'SA data'!AE25/4</f>
        <v>1.32</v>
      </c>
      <c r="AD26" s="6">
        <f>LN('SA data'!AF25/'SA data'!AF24)*100</f>
        <v>2.3307433336357866</v>
      </c>
      <c r="AE26" s="6">
        <f>LN('SA data'!AG25/'SA data'!AG24)*100</f>
        <v>12.256544553659845</v>
      </c>
      <c r="AF26" s="6"/>
      <c r="AG26" s="6"/>
      <c r="AH26" s="6"/>
      <c r="AI26" s="6"/>
      <c r="AJ26" s="6"/>
      <c r="AK26" s="6"/>
      <c r="AL26" s="6"/>
      <c r="AM26" s="6"/>
      <c r="AN26" s="6"/>
      <c r="AO26" s="7">
        <f>'SA data'!AR25/4</f>
        <v>0.78583333333333338</v>
      </c>
      <c r="AP26" s="4">
        <v>23</v>
      </c>
      <c r="AQ26" s="1">
        <v>35400</v>
      </c>
      <c r="AR26" s="7"/>
      <c r="AS26" s="7"/>
    </row>
    <row r="27" spans="1:45" hidden="1" outlineLevel="1">
      <c r="A27" s="6">
        <f>LN('SA data'!A26/'SA data'!A25)*100</f>
        <v>1.0658632453729793</v>
      </c>
      <c r="B27" s="6">
        <f>LN('SA data'!B26/'SA data'!B25)*100</f>
        <v>-0.31005006029654542</v>
      </c>
      <c r="C27" s="6">
        <f>LN('SA data'!C26/'SA data'!C25)*100</f>
        <v>10.033014253884444</v>
      </c>
      <c r="D27" s="6">
        <f>LN('SA data'!D26/'SA data'!D25)*100</f>
        <v>-8.3826805194462661</v>
      </c>
      <c r="E27" s="6">
        <f>LN('SA data'!E26/'SA data'!E25)*100</f>
        <v>7.5885649387320191</v>
      </c>
      <c r="F27" s="6">
        <f>LN('SA data'!F26/'SA data'!F25)*100</f>
        <v>1.6587356935135098</v>
      </c>
      <c r="G27" s="41">
        <f>LN('SA data'!G26/'SA data'!G25)*100</f>
        <v>3.7606826728431471</v>
      </c>
      <c r="H27" s="6">
        <f>LN('SA data'!H26/'SA data'!H25)*100</f>
        <v>1.4507038813021216</v>
      </c>
      <c r="I27" s="6">
        <f>LN('SA data'!I26/'SA data'!I25)*100</f>
        <v>0.92220145055122893</v>
      </c>
      <c r="J27" s="6">
        <f>LN('SA data'!J26/'SA data'!J25)*100</f>
        <v>2.6502385292333992</v>
      </c>
      <c r="K27" s="6">
        <f>LN('SA data'!K26/'SA data'!K25)*100</f>
        <v>0.44019788929821824</v>
      </c>
      <c r="L27" s="6">
        <f>LN('SA data'!M26/'SA data'!M25)*100</f>
        <v>1.7247482735191142</v>
      </c>
      <c r="M27" s="6">
        <f>LN('SA data'!N26/'SA data'!N25)*100</f>
        <v>1.8690077791320254</v>
      </c>
      <c r="N27" s="6">
        <f>LN('SA data'!O26/'SA data'!O25)*100</f>
        <v>1.6278317820120327</v>
      </c>
      <c r="O27" s="6">
        <f>LN('SA data'!P26/'SA data'!P25)*100</f>
        <v>1.959353681368091</v>
      </c>
      <c r="P27" s="6">
        <f>LN('SA data'!Q26/'SA data'!Q25)*100</f>
        <v>1.0956688276767641</v>
      </c>
      <c r="Q27" s="6">
        <f>LN('SA data'!S26/'SA data'!S25)*100</f>
        <v>0.52492895351662772</v>
      </c>
      <c r="R27" s="6">
        <f>LN('SA data'!T26/'SA data'!T25)*100</f>
        <v>0.66532665067231411</v>
      </c>
      <c r="S27" s="6">
        <f>LN('SA data'!U26/'SA data'!U25)*100</f>
        <v>-0.47241161427836653</v>
      </c>
      <c r="T27" s="6">
        <f>LN('SA data'!V26/'SA data'!V25)*100</f>
        <v>0</v>
      </c>
      <c r="U27" s="6">
        <f>LN('SA data'!W26/'SA data'!W25)*100</f>
        <v>-3.5414561387702146</v>
      </c>
      <c r="V27" s="6">
        <f>LN('SA data'!X26/'SA data'!X25)*100</f>
        <v>-1.4147383367082424</v>
      </c>
      <c r="W27" s="7">
        <f>'SA data'!Y26/4</f>
        <v>1.7646666666666668</v>
      </c>
      <c r="X27" s="6">
        <f>LN('SA data'!Z26/'SA data'!Z25)*100</f>
        <v>4.6077467571742323</v>
      </c>
      <c r="Y27" s="6">
        <f>LN('SA data'!AA26/'SA data'!AA25)*100</f>
        <v>2.5644076218608727</v>
      </c>
      <c r="Z27" s="6">
        <f>LN('SA data'!AB26/'SA data'!AB25)*100</f>
        <v>0.99371322055188649</v>
      </c>
      <c r="AA27" s="6">
        <f>LN('SA data'!AC26/'SA data'!AC25)*100</f>
        <v>-0.28358042010873724</v>
      </c>
      <c r="AB27" s="6">
        <f>LN('SA data'!AD26/'SA data'!AD25)*100</f>
        <v>0.39208296608269744</v>
      </c>
      <c r="AC27" s="7">
        <f>'SA data'!AE26/4</f>
        <v>1.32</v>
      </c>
      <c r="AD27" s="6">
        <f>LN('SA data'!AF26/'SA data'!AF25)*100</f>
        <v>-3.8367375661369998</v>
      </c>
      <c r="AE27" s="6">
        <f>LN('SA data'!AG26/'SA data'!AG25)*100</f>
        <v>-10.54547619233878</v>
      </c>
      <c r="AF27" s="6">
        <f>LN('SA data'!AI26/'SA data'!AI25)*100</f>
        <v>12.669879682019172</v>
      </c>
      <c r="AG27" s="6">
        <f>LN('SA data'!AJ26/'SA data'!AJ25)*100</f>
        <v>6.3355565964217968</v>
      </c>
      <c r="AH27" s="6">
        <f>LN('SA data'!AK26/'SA data'!AK25)*100</f>
        <v>13.580499232629817</v>
      </c>
      <c r="AI27" s="6">
        <f>LN('SA data'!AL26/'SA data'!AL25)*100</f>
        <v>4.2651963774402875</v>
      </c>
      <c r="AJ27" s="6">
        <f>LN('SA data'!AM26/'SA data'!AM25)*100</f>
        <v>12.512388783286637</v>
      </c>
      <c r="AK27" s="6">
        <f>LN('SA data'!AN26/'SA data'!AN25)*100</f>
        <v>18.914504427754576</v>
      </c>
      <c r="AL27" s="6">
        <f>LN('SA data'!AO26/'SA data'!AO25)*100</f>
        <v>36.406116697826249</v>
      </c>
      <c r="AM27" s="6">
        <f>LN('SA data'!AP26/'SA data'!AP25)*100</f>
        <v>10.245972820010692</v>
      </c>
      <c r="AN27" s="6">
        <f>LN('SA data'!AQ26/'SA data'!AQ25)*100</f>
        <v>11.449328914319812</v>
      </c>
      <c r="AO27" s="7">
        <f>'SA data'!AR26/4</f>
        <v>0.77283333333333326</v>
      </c>
      <c r="AP27" s="4">
        <v>24</v>
      </c>
      <c r="AQ27" s="1">
        <v>35490</v>
      </c>
      <c r="AR27" s="7"/>
      <c r="AS27" s="7"/>
    </row>
    <row r="28" spans="1:45" hidden="1" outlineLevel="1">
      <c r="A28" s="6">
        <f>LN('SA data'!A27/'SA data'!A26)*100</f>
        <v>1.9642371068556768</v>
      </c>
      <c r="B28" s="6">
        <f>LN('SA data'!B27/'SA data'!B26)*100</f>
        <v>1.2384845382884044</v>
      </c>
      <c r="C28" s="6">
        <f>LN('SA data'!C27/'SA data'!C26)*100</f>
        <v>1.178464926537798</v>
      </c>
      <c r="D28" s="6">
        <f>LN('SA data'!D27/'SA data'!D26)*100</f>
        <v>11.332686766944907</v>
      </c>
      <c r="E28" s="6">
        <f>LN('SA data'!E27/'SA data'!E26)*100</f>
        <v>-3.6886105514774585</v>
      </c>
      <c r="F28" s="6">
        <f>LN('SA data'!F27/'SA data'!F26)*100</f>
        <v>7.7264951527087966</v>
      </c>
      <c r="G28" s="41">
        <f>LN('SA data'!G27/'SA data'!G26)*100</f>
        <v>2.5529526728430363</v>
      </c>
      <c r="H28" s="6">
        <f>LN('SA data'!H27/'SA data'!H26)*100</f>
        <v>2.8878758520605738</v>
      </c>
      <c r="I28" s="6">
        <f>LN('SA data'!I27/'SA data'!I26)*100</f>
        <v>-0.91394707335872316</v>
      </c>
      <c r="J28" s="6">
        <f>LN('SA data'!J27/'SA data'!J26)*100</f>
        <v>11.87628016102267</v>
      </c>
      <c r="K28" s="6">
        <f>LN('SA data'!K27/'SA data'!K26)*100</f>
        <v>0.71215963802047699</v>
      </c>
      <c r="L28" s="6">
        <f>LN('SA data'!M27/'SA data'!M26)*100</f>
        <v>4.0198618739259171</v>
      </c>
      <c r="M28" s="6">
        <f>LN('SA data'!N27/'SA data'!N26)*100</f>
        <v>3.9436412179353453</v>
      </c>
      <c r="N28" s="6">
        <f>LN('SA data'!O27/'SA data'!O26)*100</f>
        <v>0.69845115573182837</v>
      </c>
      <c r="O28" s="6">
        <f>LN('SA data'!P27/'SA data'!P26)*100</f>
        <v>5.130738878273319</v>
      </c>
      <c r="P28" s="6">
        <f>LN('SA data'!Q27/'SA data'!Q26)*100</f>
        <v>4.3528470742598806</v>
      </c>
      <c r="Q28" s="6">
        <f>LN('SA data'!S27/'SA data'!S26)*100</f>
        <v>0.28409247012292821</v>
      </c>
      <c r="R28" s="6">
        <f>LN('SA data'!T27/'SA data'!T26)*100</f>
        <v>0.57752286109136686</v>
      </c>
      <c r="S28" s="6">
        <f>LN('SA data'!U27/'SA data'!U26)*100</f>
        <v>-1.8376734312553031</v>
      </c>
      <c r="T28" s="6">
        <f>LN('SA data'!V27/'SA data'!V26)*100</f>
        <v>1.7467693040390999</v>
      </c>
      <c r="U28" s="6">
        <f>LN('SA data'!W27/'SA data'!W26)*100</f>
        <v>2.2535677990511664</v>
      </c>
      <c r="V28" s="6">
        <f>LN('SA data'!X27/'SA data'!X26)*100</f>
        <v>2.1251635113114067</v>
      </c>
      <c r="W28" s="7">
        <f>'SA data'!Y27/4</f>
        <v>2.0486666666666666</v>
      </c>
      <c r="X28" s="6">
        <f>LN('SA data'!Z27/'SA data'!Z26)*100</f>
        <v>-0.29296482292902937</v>
      </c>
      <c r="Y28" s="6">
        <f>LN('SA data'!AA27/'SA data'!AA26)*100</f>
        <v>3.092545383170572</v>
      </c>
      <c r="Z28" s="6">
        <f>LN('SA data'!AB27/'SA data'!AB26)*100</f>
        <v>1.1013700047186927</v>
      </c>
      <c r="AA28" s="6">
        <f>LN('SA data'!AC27/'SA data'!AC26)*100</f>
        <v>-6.6562071586990207E-2</v>
      </c>
      <c r="AB28" s="6">
        <f>LN('SA data'!AD27/'SA data'!AD26)*100</f>
        <v>0.5203973469883576</v>
      </c>
      <c r="AC28" s="7">
        <f>'SA data'!AE27/4</f>
        <v>1.38</v>
      </c>
      <c r="AD28" s="6">
        <f>LN('SA data'!AF27/'SA data'!AF26)*100</f>
        <v>-3.9426712022221011</v>
      </c>
      <c r="AE28" s="6">
        <f>LN('SA data'!AG27/'SA data'!AG26)*100</f>
        <v>-16.179844840694706</v>
      </c>
      <c r="AF28" s="6">
        <f>LN('SA data'!AI27/'SA data'!AI26)*100</f>
        <v>5.4981675821408196</v>
      </c>
      <c r="AG28" s="6">
        <f>LN('SA data'!AJ27/'SA data'!AJ26)*100</f>
        <v>11.595674484528477</v>
      </c>
      <c r="AH28" s="6">
        <f>LN('SA data'!AK27/'SA data'!AK26)*100</f>
        <v>4.6227947383201426</v>
      </c>
      <c r="AI28" s="6">
        <f>LN('SA data'!AL27/'SA data'!AL26)*100</f>
        <v>1.4691395656031569</v>
      </c>
      <c r="AJ28" s="6">
        <f>LN('SA data'!AM27/'SA data'!AM26)*100</f>
        <v>15.142564733594563</v>
      </c>
      <c r="AK28" s="6">
        <f>LN('SA data'!AN27/'SA data'!AN26)*100</f>
        <v>20.270930106045292</v>
      </c>
      <c r="AL28" s="6">
        <f>LN('SA data'!AO27/'SA data'!AO26)*100</f>
        <v>11.710792617260314</v>
      </c>
      <c r="AM28" s="6">
        <f>LN('SA data'!AP27/'SA data'!AP26)*100</f>
        <v>4.8468828553998957</v>
      </c>
      <c r="AN28" s="6">
        <f>LN('SA data'!AQ27/'SA data'!AQ26)*100</f>
        <v>17.181018204706298</v>
      </c>
      <c r="AO28" s="7">
        <f>'SA data'!AR27/4</f>
        <v>0.58216666666666672</v>
      </c>
      <c r="AP28" s="4">
        <v>25</v>
      </c>
      <c r="AQ28" s="1">
        <v>35582</v>
      </c>
      <c r="AR28" s="7"/>
      <c r="AS28" s="7"/>
    </row>
    <row r="29" spans="1:45" hidden="1" outlineLevel="1">
      <c r="A29" s="6">
        <f>LN('SA data'!A28/'SA data'!A27)*100</f>
        <v>1.4412661255546195</v>
      </c>
      <c r="B29" s="6">
        <f>LN('SA data'!B28/'SA data'!B27)*100</f>
        <v>1.2717182280231072</v>
      </c>
      <c r="C29" s="6">
        <f>LN('SA data'!C28/'SA data'!C27)*100</f>
        <v>-7.8975558583247549</v>
      </c>
      <c r="D29" s="6">
        <f>LN('SA data'!D28/'SA data'!D27)*100</f>
        <v>6.9200771821189013</v>
      </c>
      <c r="E29" s="6">
        <f>LN('SA data'!E28/'SA data'!E27)*100</f>
        <v>2.25057592119428</v>
      </c>
      <c r="F29" s="6">
        <f>LN('SA data'!F28/'SA data'!F27)*100</f>
        <v>-6.1281678267284034</v>
      </c>
      <c r="G29" s="41">
        <f>LN('SA data'!G28/'SA data'!G27)*100</f>
        <v>-1.6857473271570118</v>
      </c>
      <c r="H29" s="6">
        <f>LN('SA data'!H28/'SA data'!H27)*100</f>
        <v>1.2966327601112602</v>
      </c>
      <c r="I29" s="6">
        <f>LN('SA data'!I28/'SA data'!I27)*100</f>
        <v>1.5322737777783026</v>
      </c>
      <c r="J29" s="6">
        <f>LN('SA data'!J28/'SA data'!J27)*100</f>
        <v>-7.6812251953907573</v>
      </c>
      <c r="K29" s="6">
        <f>LN('SA data'!K28/'SA data'!K27)*100</f>
        <v>0.58383159272643226</v>
      </c>
      <c r="L29" s="6">
        <f>LN('SA data'!M28/'SA data'!M27)*100</f>
        <v>4.1931602438957789</v>
      </c>
      <c r="M29" s="6">
        <f>LN('SA data'!N28/'SA data'!N27)*100</f>
        <v>2.925968854907782</v>
      </c>
      <c r="N29" s="6">
        <f>LN('SA data'!O28/'SA data'!O27)*100</f>
        <v>3.6818219254643818</v>
      </c>
      <c r="O29" s="6">
        <f>LN('SA data'!P28/'SA data'!P27)*100</f>
        <v>2.6541528335446931</v>
      </c>
      <c r="P29" s="6">
        <f>LN('SA data'!Q28/'SA data'!Q27)*100</f>
        <v>9.5375776300241029</v>
      </c>
      <c r="Q29" s="6">
        <f>LN('SA data'!S28/'SA data'!S27)*100</f>
        <v>0.76476004239592343</v>
      </c>
      <c r="R29" s="6">
        <f>LN('SA data'!T28/'SA data'!T27)*100</f>
        <v>0.44822140631562979</v>
      </c>
      <c r="S29" s="6">
        <f>LN('SA data'!U28/'SA data'!U27)*100</f>
        <v>3.0514615484803165</v>
      </c>
      <c r="T29" s="6">
        <f>LN('SA data'!V28/'SA data'!V27)*100</f>
        <v>0.86207430439071753</v>
      </c>
      <c r="U29" s="6">
        <f>LN('SA data'!W28/'SA data'!W27)*100</f>
        <v>6.4637071648209448</v>
      </c>
      <c r="V29" s="6">
        <f>LN('SA data'!X28/'SA data'!X27)*100</f>
        <v>6.9306531935101789</v>
      </c>
      <c r="W29" s="7">
        <f>'SA data'!Y28/4</f>
        <v>1.8903333333333334</v>
      </c>
      <c r="X29" s="6">
        <f>LN('SA data'!Z28/'SA data'!Z27)*100</f>
        <v>-7.7929411683860526</v>
      </c>
      <c r="Y29" s="6">
        <f>LN('SA data'!AA28/'SA data'!AA27)*100</f>
        <v>2.3821525218507373</v>
      </c>
      <c r="Z29" s="6">
        <f>LN('SA data'!AB28/'SA data'!AB27)*100</f>
        <v>0.9304615035003917</v>
      </c>
      <c r="AA29" s="6">
        <f>LN('SA data'!AC28/'SA data'!AC27)*100</f>
        <v>-0.25357911144579315</v>
      </c>
      <c r="AB29" s="6">
        <f>LN('SA data'!AD28/'SA data'!AD27)*100</f>
        <v>0.23274136506867019</v>
      </c>
      <c r="AC29" s="7">
        <f>'SA data'!AE28/4</f>
        <v>1.3825000000000001</v>
      </c>
      <c r="AD29" s="6">
        <f>LN('SA data'!AF28/'SA data'!AF27)*100</f>
        <v>-2.6880856515380032</v>
      </c>
      <c r="AE29" s="6">
        <f>LN('SA data'!AG28/'SA data'!AG27)*100</f>
        <v>2.5165441806516275</v>
      </c>
      <c r="AF29" s="6">
        <f>LN('SA data'!AI28/'SA data'!AI27)*100</f>
        <v>1.8619732747879865</v>
      </c>
      <c r="AG29" s="6">
        <f>LN('SA data'!AJ28/'SA data'!AJ27)*100</f>
        <v>7.1504975779508051</v>
      </c>
      <c r="AH29" s="6">
        <f>LN('SA data'!AK28/'SA data'!AK27)*100</f>
        <v>1.0514900192671344</v>
      </c>
      <c r="AI29" s="6">
        <f>LN('SA data'!AL28/'SA data'!AL27)*100</f>
        <v>3.6726975772292869</v>
      </c>
      <c r="AJ29" s="6">
        <f>LN('SA data'!AM28/'SA data'!AM27)*100</f>
        <v>1.9545957158156473</v>
      </c>
      <c r="AK29" s="6">
        <f>LN('SA data'!AN28/'SA data'!AN27)*100</f>
        <v>-13.671960933853738</v>
      </c>
      <c r="AL29" s="6">
        <f>LN('SA data'!AO28/'SA data'!AO27)*100</f>
        <v>7.0440225782146451</v>
      </c>
      <c r="AM29" s="6">
        <f>LN('SA data'!AP28/'SA data'!AP27)*100</f>
        <v>-0.65336716706097675</v>
      </c>
      <c r="AN29" s="6">
        <f>LN('SA data'!AQ28/'SA data'!AQ27)*100</f>
        <v>15.227221619571237</v>
      </c>
      <c r="AO29" s="7">
        <f>'SA data'!AR28/4</f>
        <v>0.79466666666666663</v>
      </c>
      <c r="AP29" s="4">
        <v>26</v>
      </c>
      <c r="AQ29" s="1">
        <v>35674</v>
      </c>
      <c r="AR29" s="7"/>
      <c r="AS29" s="7"/>
    </row>
    <row r="30" spans="1:45" hidden="1" outlineLevel="1">
      <c r="A30" s="6">
        <f>LN('SA data'!A29/'SA data'!A28)*100</f>
        <v>1.6841671028155794</v>
      </c>
      <c r="B30" s="6">
        <f>LN('SA data'!B29/'SA data'!B28)*100</f>
        <v>-2.1389873383698172</v>
      </c>
      <c r="C30" s="6">
        <f>LN('SA data'!C29/'SA data'!C28)*100</f>
        <v>10.942607019910898</v>
      </c>
      <c r="D30" s="6">
        <f>LN('SA data'!D29/'SA data'!D28)*100</f>
        <v>-7.0990890657779619</v>
      </c>
      <c r="E30" s="6">
        <f>LN('SA data'!E29/'SA data'!E28)*100</f>
        <v>-1.0291432752509722</v>
      </c>
      <c r="F30" s="6">
        <f>LN('SA data'!F29/'SA data'!F28)*100</f>
        <v>-5.3726287558869146</v>
      </c>
      <c r="G30" s="41">
        <f>LN('SA data'!G29/'SA data'!G28)*100</f>
        <v>5.9672226728431612</v>
      </c>
      <c r="H30" s="6">
        <f>LN('SA data'!H29/'SA data'!H28)*100</f>
        <v>2.0868655844183692</v>
      </c>
      <c r="I30" s="6">
        <f>LN('SA data'!I29/'SA data'!I28)*100</f>
        <v>-2.505985623101584</v>
      </c>
      <c r="J30" s="6">
        <f>LN('SA data'!J29/'SA data'!J28)*100</f>
        <v>2.7993645290457874</v>
      </c>
      <c r="K30" s="6">
        <f>LN('SA data'!K29/'SA data'!K28)*100</f>
        <v>-0.17905404793435034</v>
      </c>
      <c r="L30" s="6">
        <f>LN('SA data'!M29/'SA data'!M28)*100</f>
        <v>-1.214966807563814</v>
      </c>
      <c r="M30" s="6">
        <f>LN('SA data'!N29/'SA data'!N28)*100</f>
        <v>0.57287868363055905</v>
      </c>
      <c r="N30" s="6">
        <f>LN('SA data'!O29/'SA data'!O28)*100</f>
        <v>-0.41672250465994681</v>
      </c>
      <c r="O30" s="6">
        <f>LN('SA data'!P29/'SA data'!P28)*100</f>
        <v>0.92819048701841333</v>
      </c>
      <c r="P30" s="6">
        <f>LN('SA data'!Q29/'SA data'!Q28)*100</f>
        <v>-8.8615346161275301</v>
      </c>
      <c r="Q30" s="6">
        <f>LN('SA data'!S29/'SA data'!S28)*100</f>
        <v>1.0799627344048273</v>
      </c>
      <c r="R30" s="6">
        <f>LN('SA data'!T29/'SA data'!T28)*100</f>
        <v>0.69437804948304016</v>
      </c>
      <c r="S30" s="6">
        <f>LN('SA data'!U29/'SA data'!U28)*100</f>
        <v>3.787222466795011</v>
      </c>
      <c r="T30" s="6">
        <f>LN('SA data'!V29/'SA data'!V28)*100</f>
        <v>0</v>
      </c>
      <c r="U30" s="6">
        <f>LN('SA data'!W29/'SA data'!W28)*100</f>
        <v>14.996403242334051</v>
      </c>
      <c r="V30" s="6">
        <f>LN('SA data'!X29/'SA data'!X28)*100</f>
        <v>19.000114016168574</v>
      </c>
      <c r="W30" s="7">
        <f>'SA data'!Y29/4</f>
        <v>1.8656666666666668</v>
      </c>
      <c r="X30" s="6">
        <f>LN('SA data'!Z29/'SA data'!Z28)*100</f>
        <v>-17.671437708464357</v>
      </c>
      <c r="Y30" s="6">
        <f>LN('SA data'!AA29/'SA data'!AA28)*100</f>
        <v>1.1682934461676659</v>
      </c>
      <c r="Z30" s="6">
        <f>LN('SA data'!AB29/'SA data'!AB28)*100</f>
        <v>0.90192259372854167</v>
      </c>
      <c r="AA30" s="6">
        <f>LN('SA data'!AC29/'SA data'!AC28)*100</f>
        <v>-0.44561596716151641</v>
      </c>
      <c r="AB30" s="6">
        <f>LN('SA data'!AD29/'SA data'!AD28)*100</f>
        <v>0.31688258785513379</v>
      </c>
      <c r="AC30" s="7">
        <f>'SA data'!AE29/4</f>
        <v>1.3774999999999999</v>
      </c>
      <c r="AD30" s="6">
        <f>LN('SA data'!AF29/'SA data'!AF28)*100</f>
        <v>-1.7248439112568754</v>
      </c>
      <c r="AE30" s="6">
        <f>LN('SA data'!AG29/'SA data'!AG28)*100</f>
        <v>1.3415816992672482</v>
      </c>
      <c r="AF30" s="6">
        <f>LN('SA data'!AI29/'SA data'!AI28)*100</f>
        <v>-4.2519221293127156</v>
      </c>
      <c r="AG30" s="6">
        <f>LN('SA data'!AJ29/'SA data'!AJ28)*100</f>
        <v>-4.0779965207426283</v>
      </c>
      <c r="AH30" s="6">
        <f>LN('SA data'!AK29/'SA data'!AK28)*100</f>
        <v>-4.279426703996327</v>
      </c>
      <c r="AI30" s="6">
        <f>LN('SA data'!AL29/'SA data'!AL28)*100</f>
        <v>9.6901513785474087</v>
      </c>
      <c r="AJ30" s="6">
        <f>LN('SA data'!AM29/'SA data'!AM28)*100</f>
        <v>-1.6478390051367384</v>
      </c>
      <c r="AK30" s="6">
        <f>LN('SA data'!AN29/'SA data'!AN28)*100</f>
        <v>-8.5403375861645436</v>
      </c>
      <c r="AL30" s="6">
        <f>LN('SA data'!AO29/'SA data'!AO28)*100</f>
        <v>1.774672472816291</v>
      </c>
      <c r="AM30" s="6">
        <f>LN('SA data'!AP29/'SA data'!AP28)*100</f>
        <v>-2.3810881340357066</v>
      </c>
      <c r="AN30" s="6">
        <f>LN('SA data'!AQ29/'SA data'!AQ28)*100</f>
        <v>-3.7074136383738021</v>
      </c>
      <c r="AO30" s="7">
        <f>'SA data'!AR29/4</f>
        <v>0.90849999999999964</v>
      </c>
      <c r="AP30" s="4">
        <v>27</v>
      </c>
      <c r="AQ30" s="1">
        <v>35765</v>
      </c>
      <c r="AR30" s="7"/>
      <c r="AS30" s="7"/>
    </row>
    <row r="31" spans="1:45" hidden="1" outlineLevel="1">
      <c r="A31" s="6">
        <f>LN('SA data'!A30/'SA data'!A29)*100</f>
        <v>-6.8105068713675223</v>
      </c>
      <c r="B31" s="6">
        <f>LN('SA data'!B30/'SA data'!B29)*100</f>
        <v>-8.8951503730062171</v>
      </c>
      <c r="C31" s="6">
        <f>LN('SA data'!C30/'SA data'!C29)*100</f>
        <v>-9.7974058288207431</v>
      </c>
      <c r="D31" s="6">
        <f>LN('SA data'!D30/'SA data'!D29)*100</f>
        <v>-37.626278632063922</v>
      </c>
      <c r="E31" s="6">
        <f>LN('SA data'!E30/'SA data'!E29)*100</f>
        <v>1.5228417617000036</v>
      </c>
      <c r="F31" s="6">
        <f>LN('SA data'!F30/'SA data'!F29)*100</f>
        <v>-6.2027109127525923</v>
      </c>
      <c r="G31" s="41">
        <f>LN('SA data'!G30/'SA data'!G29)*100</f>
        <v>-0.58946732715714589</v>
      </c>
      <c r="H31" s="6">
        <f>LN('SA data'!H30/'SA data'!H29)*100</f>
        <v>-0.71887706115098993</v>
      </c>
      <c r="I31" s="6">
        <f>LN('SA data'!I30/'SA data'!I29)*100</f>
        <v>-3.7820696068365405</v>
      </c>
      <c r="J31" s="6">
        <f>LN('SA data'!J30/'SA data'!J29)*100</f>
        <v>-3.6210467310963188</v>
      </c>
      <c r="K31" s="6">
        <f>LN('SA data'!K30/'SA data'!K29)*100</f>
        <v>-2.3875709381938166</v>
      </c>
      <c r="L31" s="6">
        <f>LN('SA data'!M30/'SA data'!M29)*100</f>
        <v>-2.9068708082475467</v>
      </c>
      <c r="M31" s="6">
        <f>LN('SA data'!N30/'SA data'!N29)*100</f>
        <v>-3.2638113617616087</v>
      </c>
      <c r="N31" s="6">
        <f>LN('SA data'!O30/'SA data'!O29)*100</f>
        <v>-3.3763250505148239</v>
      </c>
      <c r="O31" s="6">
        <f>LN('SA data'!P30/'SA data'!P29)*100</f>
        <v>-3.2237153259600024</v>
      </c>
      <c r="P31" s="6">
        <f>LN('SA data'!Q30/'SA data'!Q29)*100</f>
        <v>-1.3216224547113633</v>
      </c>
      <c r="Q31" s="6">
        <f>LN('SA data'!S30/'SA data'!S29)*100</f>
        <v>2.0107889075175316</v>
      </c>
      <c r="R31" s="6">
        <f>LN('SA data'!T30/'SA data'!T29)*100</f>
        <v>1.9934597449554958</v>
      </c>
      <c r="S31" s="6">
        <f>LN('SA data'!U30/'SA data'!U29)*100</f>
        <v>2.1305145165365045</v>
      </c>
      <c r="T31" s="6">
        <f>LN('SA data'!V30/'SA data'!V29)*100</f>
        <v>0</v>
      </c>
      <c r="U31" s="6">
        <f>LN('SA data'!W30/'SA data'!W29)*100</f>
        <v>9.3850846029687638</v>
      </c>
      <c r="V31" s="6">
        <f>LN('SA data'!X30/'SA data'!X29)*100</f>
        <v>4.8378344200068684</v>
      </c>
      <c r="W31" s="7">
        <f>'SA data'!Y30/4</f>
        <v>2.4973333333333332</v>
      </c>
      <c r="X31" s="6">
        <f>LN('SA data'!Z30/'SA data'!Z29)*100</f>
        <v>-7.4640051887513836</v>
      </c>
      <c r="Y31" s="6">
        <f>LN('SA data'!AA30/'SA data'!AA29)*100</f>
        <v>2.2546791320977437</v>
      </c>
      <c r="Z31" s="6">
        <f>LN('SA data'!AB30/'SA data'!AB29)*100</f>
        <v>0.73372881306685345</v>
      </c>
      <c r="AA31" s="6">
        <f>LN('SA data'!AC30/'SA data'!AC29)*100</f>
        <v>-1.0108632613294535</v>
      </c>
      <c r="AB31" s="6">
        <f>LN('SA data'!AD30/'SA data'!AD29)*100</f>
        <v>0.29374700702620216</v>
      </c>
      <c r="AC31" s="7">
        <f>'SA data'!AE30/4</f>
        <v>1.38</v>
      </c>
      <c r="AD31" s="6">
        <f>LN('SA data'!AF30/'SA data'!AF29)*100</f>
        <v>-4.813012222199391</v>
      </c>
      <c r="AE31" s="6">
        <f>LN('SA data'!AG30/'SA data'!AG29)*100</f>
        <v>-28.555214619395613</v>
      </c>
      <c r="AF31" s="6">
        <f>LN('SA data'!AI30/'SA data'!AI29)*100</f>
        <v>1.5662906888080617</v>
      </c>
      <c r="AG31" s="6">
        <f>LN('SA data'!AJ30/'SA data'!AJ29)*100</f>
        <v>-2.6027155782422748</v>
      </c>
      <c r="AH31" s="6">
        <f>LN('SA data'!AK30/'SA data'!AK29)*100</f>
        <v>2.2105935028443455</v>
      </c>
      <c r="AI31" s="6">
        <f>LN('SA data'!AL30/'SA data'!AL29)*100</f>
        <v>-3.1002990345673456</v>
      </c>
      <c r="AJ31" s="6">
        <f>LN('SA data'!AM30/'SA data'!AM29)*100</f>
        <v>-10.787357334279761</v>
      </c>
      <c r="AK31" s="6">
        <f>LN('SA data'!AN30/'SA data'!AN29)*100</f>
        <v>4.2146286119825902</v>
      </c>
      <c r="AL31" s="6">
        <f>LN('SA data'!AO30/'SA data'!AO29)*100</f>
        <v>-23.730201678439862</v>
      </c>
      <c r="AM31" s="6">
        <f>LN('SA data'!AP30/'SA data'!AP29)*100</f>
        <v>1.1559015604827207</v>
      </c>
      <c r="AN31" s="6">
        <f>LN('SA data'!AQ30/'SA data'!AQ29)*100</f>
        <v>-13.800479977284619</v>
      </c>
      <c r="AO31" s="7">
        <f>'SA data'!AR30/4</f>
        <v>0.63850000000000051</v>
      </c>
      <c r="AP31" s="4">
        <v>28</v>
      </c>
      <c r="AQ31" s="1">
        <v>35855</v>
      </c>
      <c r="AR31" s="7"/>
      <c r="AS31" s="7"/>
    </row>
    <row r="32" spans="1:45" hidden="1" outlineLevel="1">
      <c r="A32" s="6">
        <f>LN('SA data'!A31/'SA data'!A30)*100</f>
        <v>-2.5766186963761046</v>
      </c>
      <c r="B32" s="6">
        <f>LN('SA data'!B31/'SA data'!B30)*100</f>
        <v>-0.69727016707956979</v>
      </c>
      <c r="C32" s="6">
        <f>LN('SA data'!C31/'SA data'!C30)*100</f>
        <v>3.2684277131313157</v>
      </c>
      <c r="D32" s="6">
        <f>LN('SA data'!D31/'SA data'!D30)*100</f>
        <v>-17.694087559400675</v>
      </c>
      <c r="E32" s="6">
        <f>LN('SA data'!E31/'SA data'!E30)*100</f>
        <v>-1.3022427828795826</v>
      </c>
      <c r="F32" s="6">
        <f>LN('SA data'!F31/'SA data'!F30)*100</f>
        <v>-10.894295933806202</v>
      </c>
      <c r="G32" s="41">
        <f>LN('SA data'!G31/'SA data'!G30)*100</f>
        <v>-13.008417327156929</v>
      </c>
      <c r="H32" s="6">
        <f>LN('SA data'!H31/'SA data'!H30)*100</f>
        <v>1.010889700503699</v>
      </c>
      <c r="I32" s="6">
        <f>LN('SA data'!I31/'SA data'!I30)*100</f>
        <v>6.2440497280943656</v>
      </c>
      <c r="J32" s="6">
        <f>LN('SA data'!J31/'SA data'!J30)*100</f>
        <v>-8.5046484630767285</v>
      </c>
      <c r="K32" s="6">
        <f>LN('SA data'!K31/'SA data'!K30)*100</f>
        <v>-1.130444672641308</v>
      </c>
      <c r="L32" s="6">
        <f>LN('SA data'!M31/'SA data'!M30)*100</f>
        <v>-5.4656664594949538</v>
      </c>
      <c r="M32" s="6">
        <f>LN('SA data'!N31/'SA data'!N30)*100</f>
        <v>-6.3567468683462289</v>
      </c>
      <c r="N32" s="6">
        <f>LN('SA data'!O31/'SA data'!O30)*100</f>
        <v>-4.6580737796399987</v>
      </c>
      <c r="O32" s="6">
        <f>LN('SA data'!P31/'SA data'!P30)*100</f>
        <v>-6.9686693524997008</v>
      </c>
      <c r="P32" s="6">
        <f>LN('SA data'!Q31/'SA data'!Q30)*100</f>
        <v>-1.6380049224908579</v>
      </c>
      <c r="Q32" s="6">
        <f>LN('SA data'!S31/'SA data'!S30)*100</f>
        <v>1.7083450022174693</v>
      </c>
      <c r="R32" s="6">
        <f>LN('SA data'!T31/'SA data'!T30)*100</f>
        <v>1.4838098432724003</v>
      </c>
      <c r="S32" s="6">
        <f>LN('SA data'!U31/'SA data'!U30)*100</f>
        <v>3.2449695172035207</v>
      </c>
      <c r="T32" s="6">
        <f>LN('SA data'!V31/'SA data'!V30)*100</f>
        <v>0</v>
      </c>
      <c r="U32" s="6">
        <f>LN('SA data'!W31/'SA data'!W30)*100</f>
        <v>-3.8657610747370597</v>
      </c>
      <c r="V32" s="6">
        <f>LN('SA data'!X31/'SA data'!X30)*100</f>
        <v>0.52072950197554657</v>
      </c>
      <c r="W32" s="7">
        <f>'SA data'!Y31/4</f>
        <v>2.5164166666666667</v>
      </c>
      <c r="X32" s="6">
        <f>LN('SA data'!Z31/'SA data'!Z30)*100</f>
        <v>3.303640343768862</v>
      </c>
      <c r="Y32" s="6">
        <f>LN('SA data'!AA31/'SA data'!AA30)*100</f>
        <v>0.40888931540761586</v>
      </c>
      <c r="Z32" s="6">
        <f>LN('SA data'!AB31/'SA data'!AB30)*100</f>
        <v>0.74070684922513552</v>
      </c>
      <c r="AA32" s="6">
        <f>LN('SA data'!AC31/'SA data'!AC30)*100</f>
        <v>-0.5384703027256571</v>
      </c>
      <c r="AB32" s="6">
        <f>LN('SA data'!AD31/'SA data'!AD30)*100</f>
        <v>0.30530156678980735</v>
      </c>
      <c r="AC32" s="7">
        <f>'SA data'!AE31/4</f>
        <v>1.375</v>
      </c>
      <c r="AD32" s="6">
        <f>LN('SA data'!AF31/'SA data'!AF30)*100</f>
        <v>-2.019276041426588</v>
      </c>
      <c r="AE32" s="6">
        <f>LN('SA data'!AG31/'SA data'!AG30)*100</f>
        <v>-5.765916497710224</v>
      </c>
      <c r="AF32" s="6">
        <f>LN('SA data'!AI31/'SA data'!AI30)*100</f>
        <v>0.19312221588513645</v>
      </c>
      <c r="AG32" s="6">
        <f>LN('SA data'!AJ31/'SA data'!AJ30)*100</f>
        <v>-4.3018953551037402</v>
      </c>
      <c r="AH32" s="6">
        <f>LN('SA data'!AK31/'SA data'!AK30)*100</f>
        <v>0.85403782837863007</v>
      </c>
      <c r="AI32" s="6">
        <f>LN('SA data'!AL31/'SA data'!AL30)*100</f>
        <v>6.040471646757485</v>
      </c>
      <c r="AJ32" s="6">
        <f>LN('SA data'!AM31/'SA data'!AM30)*100</f>
        <v>-9.3679135475389117</v>
      </c>
      <c r="AK32" s="6">
        <f>LN('SA data'!AN31/'SA data'!AN30)*100</f>
        <v>-7.5408143938519263</v>
      </c>
      <c r="AL32" s="6">
        <f>LN('SA data'!AO31/'SA data'!AO30)*100</f>
        <v>-4.4163512575297155</v>
      </c>
      <c r="AM32" s="6">
        <f>LN('SA data'!AP31/'SA data'!AP30)*100</f>
        <v>-1.8967316485336239</v>
      </c>
      <c r="AN32" s="6">
        <f>LN('SA data'!AQ31/'SA data'!AQ30)*100</f>
        <v>-4.0526057315495763</v>
      </c>
      <c r="AO32" s="7">
        <f>'SA data'!AR31/4</f>
        <v>0.86191666666666666</v>
      </c>
      <c r="AP32" s="4">
        <v>29</v>
      </c>
      <c r="AQ32" s="1">
        <v>35947</v>
      </c>
      <c r="AR32" s="7"/>
      <c r="AS32" s="7"/>
    </row>
    <row r="33" spans="1:45" hidden="1" outlineLevel="1">
      <c r="A33" s="6">
        <f>LN('SA data'!A32/'SA data'!A31)*100</f>
        <v>-2.8782254180455467</v>
      </c>
      <c r="B33" s="6">
        <f>LN('SA data'!B32/'SA data'!B31)*100</f>
        <v>-1.3143990376166137</v>
      </c>
      <c r="C33" s="6">
        <f>LN('SA data'!C32/'SA data'!C31)*100</f>
        <v>-3.6850309349848529</v>
      </c>
      <c r="D33" s="6">
        <f>LN('SA data'!D32/'SA data'!D31)*100</f>
        <v>-20.300850972234748</v>
      </c>
      <c r="E33" s="6">
        <f>LN('SA data'!E32/'SA data'!E31)*100</f>
        <v>-1.423317551481063</v>
      </c>
      <c r="F33" s="6">
        <f>LN('SA data'!F32/'SA data'!F31)*100</f>
        <v>-3.0349750311778325</v>
      </c>
      <c r="G33" s="41">
        <f>LN('SA data'!G32/'SA data'!G31)*100</f>
        <v>-9.1852873271568694</v>
      </c>
      <c r="H33" s="6">
        <f>LN('SA data'!H32/'SA data'!H31)*100</f>
        <v>-0.54080479074509058</v>
      </c>
      <c r="I33" s="6">
        <f>LN('SA data'!I32/'SA data'!I31)*100</f>
        <v>-6.6427036102384971</v>
      </c>
      <c r="J33" s="6">
        <f>LN('SA data'!J32/'SA data'!J31)*100</f>
        <v>1.1893138711543874</v>
      </c>
      <c r="K33" s="6">
        <f>LN('SA data'!K32/'SA data'!K31)*100</f>
        <v>-1.4439332896656329</v>
      </c>
      <c r="L33" s="6">
        <f>LN('SA data'!M32/'SA data'!M31)*100</f>
        <v>-6.1429368365474826</v>
      </c>
      <c r="M33" s="6">
        <f>LN('SA data'!N32/'SA data'!N31)*100</f>
        <v>-7.9042142568474212</v>
      </c>
      <c r="N33" s="6">
        <f>LN('SA data'!O32/'SA data'!O31)*100</f>
        <v>-9.9794725081044096</v>
      </c>
      <c r="O33" s="6">
        <f>LN('SA data'!P32/'SA data'!P31)*100</f>
        <v>-7.15853373187465</v>
      </c>
      <c r="P33" s="6">
        <f>LN('SA data'!Q32/'SA data'!Q31)*100</f>
        <v>0.92614745078071437</v>
      </c>
      <c r="Q33" s="6">
        <f>LN('SA data'!S32/'SA data'!S31)*100</f>
        <v>0.77517848367911835</v>
      </c>
      <c r="R33" s="6">
        <f>LN('SA data'!T32/'SA data'!T31)*100</f>
        <v>0.79761272780310721</v>
      </c>
      <c r="S33" s="6">
        <f>LN('SA data'!U32/'SA data'!U31)*100</f>
        <v>0.62285946017966387</v>
      </c>
      <c r="T33" s="6">
        <f>LN('SA data'!V32/'SA data'!V31)*100</f>
        <v>0</v>
      </c>
      <c r="U33" s="6">
        <f>LN('SA data'!W32/'SA data'!W31)*100</f>
        <v>2.9615557526765559</v>
      </c>
      <c r="V33" s="6">
        <f>LN('SA data'!X32/'SA data'!X31)*100</f>
        <v>1.4587219111200269</v>
      </c>
      <c r="W33" s="7">
        <f>'SA data'!Y32/4</f>
        <v>2.1152500000000001</v>
      </c>
      <c r="X33" s="6">
        <f>LN('SA data'!Z32/'SA data'!Z31)*100</f>
        <v>-2.9556153141514145</v>
      </c>
      <c r="Y33" s="6">
        <f>LN('SA data'!AA32/'SA data'!AA31)*100</f>
        <v>0.779889714380119</v>
      </c>
      <c r="Z33" s="6">
        <f>LN('SA data'!AB32/'SA data'!AB31)*100</f>
        <v>0.78949835040154814</v>
      </c>
      <c r="AA33" s="6">
        <f>LN('SA data'!AC32/'SA data'!AC31)*100</f>
        <v>-0.82176353036035221</v>
      </c>
      <c r="AB33" s="6">
        <f>LN('SA data'!AD32/'SA data'!AD31)*100</f>
        <v>0.35524016043677004</v>
      </c>
      <c r="AC33" s="7">
        <f>'SA data'!AE32/4</f>
        <v>1.3825000000000001</v>
      </c>
      <c r="AD33" s="6">
        <f>LN('SA data'!AF32/'SA data'!AF31)*100</f>
        <v>-6.4577979695634333</v>
      </c>
      <c r="AE33" s="6">
        <f>LN('SA data'!AG32/'SA data'!AG31)*100</f>
        <v>-6.5992119047713143</v>
      </c>
      <c r="AF33" s="6">
        <f>LN('SA data'!AI32/'SA data'!AI31)*100</f>
        <v>-4.4644953253710637</v>
      </c>
      <c r="AG33" s="6">
        <f>LN('SA data'!AJ32/'SA data'!AJ31)*100</f>
        <v>-7.5569201033105831</v>
      </c>
      <c r="AH33" s="6">
        <f>LN('SA data'!AK32/'SA data'!AK31)*100</f>
        <v>-4.0291453540540658</v>
      </c>
      <c r="AI33" s="6">
        <f>LN('SA data'!AL32/'SA data'!AL31)*100</f>
        <v>-1.0742379332656111</v>
      </c>
      <c r="AJ33" s="6">
        <f>LN('SA data'!AM32/'SA data'!AM31)*100</f>
        <v>-11.806209667656624</v>
      </c>
      <c r="AK33" s="6">
        <f>LN('SA data'!AN32/'SA data'!AN31)*100</f>
        <v>-6.1845836474439189</v>
      </c>
      <c r="AL33" s="6">
        <f>LN('SA data'!AO32/'SA data'!AO31)*100</f>
        <v>-26.678615081363681</v>
      </c>
      <c r="AM33" s="6">
        <f>LN('SA data'!AP32/'SA data'!AP31)*100</f>
        <v>-4.3413029877701508</v>
      </c>
      <c r="AN33" s="6">
        <f>LN('SA data'!AQ32/'SA data'!AQ31)*100</f>
        <v>-10.94404930525126</v>
      </c>
      <c r="AO33" s="7">
        <f>'SA data'!AR32/4</f>
        <v>1.0239166666666666</v>
      </c>
      <c r="AP33" s="4">
        <v>30</v>
      </c>
      <c r="AQ33" s="1">
        <v>36039</v>
      </c>
      <c r="AR33" s="7"/>
      <c r="AS33" s="7"/>
    </row>
    <row r="34" spans="1:45" hidden="1" outlineLevel="1">
      <c r="A34" s="6">
        <f>LN('SA data'!A33/'SA data'!A32)*100</f>
        <v>0.53755803458669926</v>
      </c>
      <c r="B34" s="6">
        <f>LN('SA data'!B33/'SA data'!B32)*100</f>
        <v>-0.30275252300571553</v>
      </c>
      <c r="C34" s="6">
        <f>LN('SA data'!C33/'SA data'!C32)*100</f>
        <v>-13.181728594129282</v>
      </c>
      <c r="D34" s="6">
        <f>LN('SA data'!D33/'SA data'!D32)*100</f>
        <v>13.287596535961999</v>
      </c>
      <c r="E34" s="6">
        <f>LN('SA data'!E33/'SA data'!E32)*100</f>
        <v>4.8165187976474124</v>
      </c>
      <c r="F34" s="6">
        <f>LN('SA data'!F33/'SA data'!F32)*100</f>
        <v>1.3782306939399431</v>
      </c>
      <c r="G34" s="41">
        <f>LN('SA data'!G33/'SA data'!G32)*100</f>
        <v>-1.5454673271571029</v>
      </c>
      <c r="H34" s="6">
        <f>LN('SA data'!H33/'SA data'!H32)*100</f>
        <v>0.15553469612123452</v>
      </c>
      <c r="I34" s="6">
        <f>LN('SA data'!I33/'SA data'!I32)*100</f>
        <v>-5.44954728110429</v>
      </c>
      <c r="J34" s="6">
        <f>LN('SA data'!J33/'SA data'!J32)*100</f>
        <v>20.561396640393063</v>
      </c>
      <c r="K34" s="6">
        <f>LN('SA data'!K33/'SA data'!K32)*100</f>
        <v>1.610271307955784</v>
      </c>
      <c r="L34" s="6">
        <f>LN('SA data'!M33/'SA data'!M32)*100</f>
        <v>-8.2094464912512191</v>
      </c>
      <c r="M34" s="6">
        <f>LN('SA data'!N33/'SA data'!N32)*100</f>
        <v>-7.370342088302813</v>
      </c>
      <c r="N34" s="6">
        <f>LN('SA data'!O33/'SA data'!O32)*100</f>
        <v>-4.6157601419719159</v>
      </c>
      <c r="O34" s="6">
        <f>LN('SA data'!P33/'SA data'!P32)*100</f>
        <v>-8.3647319788490595</v>
      </c>
      <c r="P34" s="6">
        <f>LN('SA data'!Q33/'SA data'!Q32)*100</f>
        <v>-11.499549242038185</v>
      </c>
      <c r="Q34" s="6">
        <f>LN('SA data'!S33/'SA data'!S32)*100</f>
        <v>0.75808377220178835</v>
      </c>
      <c r="R34" s="6">
        <f>LN('SA data'!T33/'SA data'!T32)*100</f>
        <v>0.43352215493112095</v>
      </c>
      <c r="S34" s="6">
        <f>LN('SA data'!U33/'SA data'!U32)*100</f>
        <v>2.9361773592333829</v>
      </c>
      <c r="T34" s="6">
        <f>LN('SA data'!V33/'SA data'!V32)*100</f>
        <v>0</v>
      </c>
      <c r="U34" s="6">
        <f>LN('SA data'!W33/'SA data'!W32)*100</f>
        <v>-3.3744356195148666</v>
      </c>
      <c r="V34" s="6">
        <f>LN('SA data'!X33/'SA data'!X32)*100</f>
        <v>-4.2039556673410843</v>
      </c>
      <c r="W34" s="7">
        <f>'SA data'!Y33/4</f>
        <v>1.4861666666666666</v>
      </c>
      <c r="X34" s="6">
        <f>LN('SA data'!Z33/'SA data'!Z32)*100</f>
        <v>0.54393065234366977</v>
      </c>
      <c r="Y34" s="6">
        <f>LN('SA data'!AA33/'SA data'!AA32)*100</f>
        <v>0.93765197854786164</v>
      </c>
      <c r="Z34" s="6">
        <f>LN('SA data'!AB33/'SA data'!AB32)*100</f>
        <v>0.87903264668075609</v>
      </c>
      <c r="AA34" s="6">
        <f>LN('SA data'!AC33/'SA data'!AC32)*100</f>
        <v>-0.38326931015031324</v>
      </c>
      <c r="AB34" s="6">
        <f>LN('SA data'!AD33/'SA data'!AD32)*100</f>
        <v>0.31836671966948621</v>
      </c>
      <c r="AC34" s="7">
        <f>'SA data'!AE33/4</f>
        <v>1.2150000000000001</v>
      </c>
      <c r="AD34" s="6">
        <f>LN('SA data'!AF33/'SA data'!AF32)*100</f>
        <v>-2.989610512430541</v>
      </c>
      <c r="AE34" s="6">
        <f>LN('SA data'!AG33/'SA data'!AG32)*100</f>
        <v>-10.571727627523851</v>
      </c>
      <c r="AF34" s="6">
        <f>LN('SA data'!AI33/'SA data'!AI32)*100</f>
        <v>-1.6736115314357018</v>
      </c>
      <c r="AG34" s="6">
        <f>LN('SA data'!AJ33/'SA data'!AJ32)*100</f>
        <v>-0.23355053148734337</v>
      </c>
      <c r="AH34" s="6">
        <f>LN('SA data'!AK33/'SA data'!AK32)*100</f>
        <v>-1.8744327730050141</v>
      </c>
      <c r="AI34" s="6">
        <f>LN('SA data'!AL33/'SA data'!AL32)*100</f>
        <v>1.764456246119563</v>
      </c>
      <c r="AJ34" s="6">
        <f>LN('SA data'!AM33/'SA data'!AM32)*100</f>
        <v>5.7163370165342178</v>
      </c>
      <c r="AK34" s="6">
        <f>LN('SA data'!AN33/'SA data'!AN32)*100</f>
        <v>0.84430986701129263</v>
      </c>
      <c r="AL34" s="6">
        <f>LN('SA data'!AO33/'SA data'!AO32)*100</f>
        <v>13.915771939778502</v>
      </c>
      <c r="AM34" s="6">
        <f>LN('SA data'!AP33/'SA data'!AP32)*100</f>
        <v>2.1912489891448721</v>
      </c>
      <c r="AN34" s="6">
        <f>LN('SA data'!AQ33/'SA data'!AQ32)*100</f>
        <v>-7.6161030558420117</v>
      </c>
      <c r="AO34" s="7">
        <f>'SA data'!AR33/4</f>
        <v>1.0171666666666668</v>
      </c>
      <c r="AP34" s="4">
        <v>31</v>
      </c>
      <c r="AQ34" s="1">
        <v>36130</v>
      </c>
      <c r="AR34" s="7"/>
      <c r="AS34" s="7"/>
    </row>
    <row r="35" spans="1:45" hidden="1" outlineLevel="1">
      <c r="A35" s="6">
        <f>LN('SA data'!A34/'SA data'!A33)*100</f>
        <v>3.7600619766961829</v>
      </c>
      <c r="B35" s="6">
        <f>LN('SA data'!B34/'SA data'!B33)*100</f>
        <v>0.38454682727244027</v>
      </c>
      <c r="C35" s="6">
        <f>LN('SA data'!C34/'SA data'!C33)*100</f>
        <v>23.668345531074898</v>
      </c>
      <c r="D35" s="6">
        <f>LN('SA data'!D34/'SA data'!D33)*100</f>
        <v>-3.175520348467189</v>
      </c>
      <c r="E35" s="6">
        <f>LN('SA data'!E34/'SA data'!E33)*100</f>
        <v>-5.5424116567790511E-2</v>
      </c>
      <c r="F35" s="6">
        <f>LN('SA data'!F34/'SA data'!F33)*100</f>
        <v>3.7854104663519879</v>
      </c>
      <c r="G35" s="41">
        <f>LN('SA data'!G34/'SA data'!G33)*100</f>
        <v>5.1903726728431812</v>
      </c>
      <c r="H35" s="6">
        <f>LN('SA data'!H34/'SA data'!H33)*100</f>
        <v>2.806646722320191</v>
      </c>
      <c r="I35" s="6">
        <f>LN('SA data'!I34/'SA data'!I33)*100</f>
        <v>2.5508018131724342</v>
      </c>
      <c r="J35" s="6">
        <f>LN('SA data'!J34/'SA data'!J33)*100</f>
        <v>-1.6395546462361819</v>
      </c>
      <c r="K35" s="6">
        <f>LN('SA data'!K34/'SA data'!K33)*100</f>
        <v>1.9766230968436642</v>
      </c>
      <c r="L35" s="6">
        <f>LN('SA data'!M34/'SA data'!M33)*100</f>
        <v>-3.8144320217825975</v>
      </c>
      <c r="M35" s="6">
        <f>LN('SA data'!N34/'SA data'!N33)*100</f>
        <v>-5.5323552236209661</v>
      </c>
      <c r="N35" s="6">
        <f>LN('SA data'!O34/'SA data'!O33)*100</f>
        <v>-4.6963401362695416</v>
      </c>
      <c r="O35" s="6">
        <f>LN('SA data'!P34/'SA data'!P33)*100</f>
        <v>-5.841621100433235</v>
      </c>
      <c r="P35" s="6">
        <f>LN('SA data'!Q34/'SA data'!Q33)*100</f>
        <v>2.7811930824343012</v>
      </c>
      <c r="Q35" s="6">
        <f>LN('SA data'!S34/'SA data'!S33)*100</f>
        <v>0.7705847927039241</v>
      </c>
      <c r="R35" s="6">
        <f>LN('SA data'!T34/'SA data'!T33)*100</f>
        <v>0.26491557673095606</v>
      </c>
      <c r="S35" s="6">
        <f>LN('SA data'!U34/'SA data'!U33)*100</f>
        <v>4.0588163030946891</v>
      </c>
      <c r="T35" s="6">
        <f>LN('SA data'!V34/'SA data'!V33)*100</f>
        <v>0</v>
      </c>
      <c r="U35" s="6">
        <f>LN('SA data'!W34/'SA data'!W33)*100</f>
        <v>-0.2624267325484595</v>
      </c>
      <c r="V35" s="6">
        <f>LN('SA data'!X34/'SA data'!X33)*100</f>
        <v>-4.879183864047054E-3</v>
      </c>
      <c r="W35" s="7">
        <f>'SA data'!Y34/4</f>
        <v>1.3034166666666664</v>
      </c>
      <c r="X35" s="6">
        <f>LN('SA data'!Z34/'SA data'!Z33)*100</f>
        <v>0.92116404112225314</v>
      </c>
      <c r="Y35" s="6">
        <f>LN('SA data'!AA34/'SA data'!AA33)*100</f>
        <v>1.0849889559296342</v>
      </c>
      <c r="Z35" s="6">
        <f>LN('SA data'!AB34/'SA data'!AB33)*100</f>
        <v>0.97554674692323862</v>
      </c>
      <c r="AA35" s="6">
        <f>LN('SA data'!AC34/'SA data'!AC33)*100</f>
        <v>-0.24275894387159766</v>
      </c>
      <c r="AB35" s="6">
        <f>LN('SA data'!AD34/'SA data'!AD33)*100</f>
        <v>0.25041235315947863</v>
      </c>
      <c r="AC35" s="7">
        <f>'SA data'!AE34/4</f>
        <v>1.1825000000000001</v>
      </c>
      <c r="AD35" s="6">
        <f>LN('SA data'!AF34/'SA data'!AF33)*100</f>
        <v>-4.1198136227202875</v>
      </c>
      <c r="AE35" s="6">
        <f>LN('SA data'!AG34/'SA data'!AG33)*100</f>
        <v>1.4172070678376079</v>
      </c>
      <c r="AF35" s="6">
        <f>LN('SA data'!AI34/'SA data'!AI33)*100</f>
        <v>5.9183271432212265</v>
      </c>
      <c r="AG35" s="6">
        <f>LN('SA data'!AJ34/'SA data'!AJ33)*100</f>
        <v>6.8260314759537062</v>
      </c>
      <c r="AH35" s="6">
        <f>LN('SA data'!AK34/'SA data'!AK33)*100</f>
        <v>5.7900398310696408</v>
      </c>
      <c r="AI35" s="6">
        <f>LN('SA data'!AL34/'SA data'!AL33)*100</f>
        <v>5.2131101490417295</v>
      </c>
      <c r="AJ35" s="6">
        <f>LN('SA data'!AM34/'SA data'!AM33)*100</f>
        <v>13.384653378166183</v>
      </c>
      <c r="AK35" s="6">
        <f>LN('SA data'!AN34/'SA data'!AN33)*100</f>
        <v>7.1626039656399287</v>
      </c>
      <c r="AL35" s="6">
        <f>LN('SA data'!AO34/'SA data'!AO33)*100</f>
        <v>4.7094436247182374</v>
      </c>
      <c r="AM35" s="6">
        <f>LN('SA data'!AP34/'SA data'!AP33)*100</f>
        <v>9.4444102811035364</v>
      </c>
      <c r="AN35" s="6">
        <f>LN('SA data'!AQ34/'SA data'!AQ33)*100</f>
        <v>5.6783400760708655</v>
      </c>
      <c r="AO35" s="7">
        <f>'SA data'!AR34/4</f>
        <v>1.0915833333333336</v>
      </c>
      <c r="AP35" s="4">
        <v>32</v>
      </c>
      <c r="AQ35" s="1">
        <v>36220</v>
      </c>
      <c r="AR35" s="7"/>
      <c r="AS35" s="7"/>
    </row>
    <row r="36" spans="1:45" hidden="1" outlineLevel="1">
      <c r="A36" s="6">
        <f>LN('SA data'!A35/'SA data'!A34)*100</f>
        <v>3.2332593163747076</v>
      </c>
      <c r="B36" s="6">
        <f>LN('SA data'!B35/'SA data'!B34)*100</f>
        <v>2.5230939735846682</v>
      </c>
      <c r="C36" s="6">
        <f>LN('SA data'!C35/'SA data'!C34)*100</f>
        <v>-2.8657985795077856</v>
      </c>
      <c r="D36" s="6">
        <f>LN('SA data'!D35/'SA data'!D34)*100</f>
        <v>-2.6076841238552602</v>
      </c>
      <c r="E36" s="6">
        <f>LN('SA data'!E35/'SA data'!E34)*100</f>
        <v>8.6167170708890737</v>
      </c>
      <c r="F36" s="6">
        <f>LN('SA data'!F35/'SA data'!F34)*100</f>
        <v>6.3880335791022089</v>
      </c>
      <c r="G36" s="41">
        <f>LN('SA data'!G35/'SA data'!G34)*100</f>
        <v>2.0034126728429245</v>
      </c>
      <c r="H36" s="6">
        <f>LN('SA data'!H35/'SA data'!H34)*100</f>
        <v>0.5580024008378246</v>
      </c>
      <c r="I36" s="6">
        <f>LN('SA data'!I35/'SA data'!I34)*100</f>
        <v>-7.1749466134320805</v>
      </c>
      <c r="J36" s="6">
        <f>LN('SA data'!J35/'SA data'!J34)*100</f>
        <v>16.43506792321595</v>
      </c>
      <c r="K36" s="6">
        <f>LN('SA data'!K35/'SA data'!K34)*100</f>
        <v>0.4519448988552629</v>
      </c>
      <c r="L36" s="6">
        <f>LN('SA data'!M35/'SA data'!M34)*100</f>
        <v>2.6203065675236714</v>
      </c>
      <c r="M36" s="6">
        <f>LN('SA data'!N35/'SA data'!N34)*100</f>
        <v>2.1613209298919909</v>
      </c>
      <c r="N36" s="6">
        <f>LN('SA data'!O35/'SA data'!O34)*100</f>
        <v>5.9414719881865041</v>
      </c>
      <c r="O36" s="6">
        <f>LN('SA data'!P35/'SA data'!P34)*100</f>
        <v>0.71761598648849967</v>
      </c>
      <c r="P36" s="6">
        <f>LN('SA data'!Q35/'SA data'!Q34)*100</f>
        <v>4.293084539856415</v>
      </c>
      <c r="Q36" s="6">
        <f>LN('SA data'!S35/'SA data'!S34)*100</f>
        <v>0.29042935017008287</v>
      </c>
      <c r="R36" s="6">
        <f>LN('SA data'!T35/'SA data'!T34)*100</f>
        <v>0.38130909171400112</v>
      </c>
      <c r="S36" s="6">
        <f>LN('SA data'!U35/'SA data'!U34)*100</f>
        <v>-0.29141108893102363</v>
      </c>
      <c r="T36" s="6">
        <f>LN('SA data'!V35/'SA data'!V34)*100</f>
        <v>-0.31310557062425975</v>
      </c>
      <c r="U36" s="6">
        <f>LN('SA data'!W35/'SA data'!W34)*100</f>
        <v>-0.67535314923775658</v>
      </c>
      <c r="V36" s="6">
        <f>LN('SA data'!X35/'SA data'!X34)*100</f>
        <v>0.85697870108353436</v>
      </c>
      <c r="W36" s="7">
        <f>'SA data'!Y35/4</f>
        <v>0.76641666666666675</v>
      </c>
      <c r="X36" s="6">
        <f>LN('SA data'!Z35/'SA data'!Z34)*100</f>
        <v>1.4747660249944343</v>
      </c>
      <c r="Y36" s="6">
        <f>LN('SA data'!AA35/'SA data'!AA34)*100</f>
        <v>2.2905339248327516</v>
      </c>
      <c r="Z36" s="6">
        <f>LN('SA data'!AB35/'SA data'!AB34)*100</f>
        <v>1.012594208257253</v>
      </c>
      <c r="AA36" s="6">
        <f>LN('SA data'!AC35/'SA data'!AC34)*100</f>
        <v>0.19474682912366434</v>
      </c>
      <c r="AB36" s="6">
        <f>LN('SA data'!AD35/'SA data'!AD34)*100</f>
        <v>0.34653094788003469</v>
      </c>
      <c r="AC36" s="7">
        <f>'SA data'!AE35/4</f>
        <v>1.1875</v>
      </c>
      <c r="AD36" s="6">
        <f>LN('SA data'!AF35/'SA data'!AF34)*100</f>
        <v>8.162462641272322</v>
      </c>
      <c r="AE36" s="6">
        <f>LN('SA data'!AG35/'SA data'!AG34)*100</f>
        <v>30.857056039913644</v>
      </c>
      <c r="AF36" s="6">
        <f>LN('SA data'!AI35/'SA data'!AI34)*100</f>
        <v>-3.5139728943612121</v>
      </c>
      <c r="AG36" s="6">
        <f>LN('SA data'!AJ35/'SA data'!AJ34)*100</f>
        <v>-0.59769164655308038</v>
      </c>
      <c r="AH36" s="6">
        <f>LN('SA data'!AK35/'SA data'!AK34)*100</f>
        <v>-3.9352611744667545</v>
      </c>
      <c r="AI36" s="6">
        <f>LN('SA data'!AL35/'SA data'!AL34)*100</f>
        <v>1.5813098466214992</v>
      </c>
      <c r="AJ36" s="6">
        <f>LN('SA data'!AM35/'SA data'!AM34)*100</f>
        <v>1.1148102306187535</v>
      </c>
      <c r="AK36" s="6">
        <f>LN('SA data'!AN35/'SA data'!AN34)*100</f>
        <v>-6.1407571539959491</v>
      </c>
      <c r="AL36" s="6">
        <f>LN('SA data'!AO35/'SA data'!AO34)*100</f>
        <v>-3.6536861012663264</v>
      </c>
      <c r="AM36" s="6">
        <f>LN('SA data'!AP35/'SA data'!AP34)*100</f>
        <v>-1.4619027634991004</v>
      </c>
      <c r="AN36" s="6">
        <f>LN('SA data'!AQ35/'SA data'!AQ34)*100</f>
        <v>-0.40210106054267647</v>
      </c>
      <c r="AO36" s="7">
        <f>'SA data'!AR35/4</f>
        <v>1.4177499999999998</v>
      </c>
      <c r="AP36" s="4">
        <v>33</v>
      </c>
      <c r="AQ36" s="1">
        <v>36312</v>
      </c>
      <c r="AR36" s="7"/>
      <c r="AS36" s="7"/>
    </row>
    <row r="37" spans="1:45" hidden="1" outlineLevel="1">
      <c r="A37" s="6">
        <f>LN('SA data'!A36/'SA data'!A35)*100</f>
        <v>1.3435412846112935</v>
      </c>
      <c r="B37" s="6">
        <f>LN('SA data'!B36/'SA data'!B35)*100</f>
        <v>1.7970750014594079</v>
      </c>
      <c r="C37" s="6">
        <f>LN('SA data'!C36/'SA data'!C35)*100</f>
        <v>11.93227224673053</v>
      </c>
      <c r="D37" s="6">
        <f>LN('SA data'!D36/'SA data'!D35)*100</f>
        <v>3.0966997582602951</v>
      </c>
      <c r="E37" s="6">
        <f>LN('SA data'!E36/'SA data'!E35)*100</f>
        <v>3.6343388369013989</v>
      </c>
      <c r="F37" s="6">
        <f>LN('SA data'!F36/'SA data'!F35)*100</f>
        <v>4.7147751642169009</v>
      </c>
      <c r="G37" s="41">
        <f>LN('SA data'!G36/'SA data'!G35)*100</f>
        <v>5.2435826728430524</v>
      </c>
      <c r="H37" s="6">
        <f>LN('SA data'!H36/'SA data'!H35)*100</f>
        <v>2.2620748504073385</v>
      </c>
      <c r="I37" s="6">
        <f>LN('SA data'!I36/'SA data'!I35)*100</f>
        <v>7.8783687849570576</v>
      </c>
      <c r="J37" s="6">
        <f>LN('SA data'!J36/'SA data'!J35)*100</f>
        <v>17.976160674741376</v>
      </c>
      <c r="K37" s="6">
        <f>LN('SA data'!K36/'SA data'!K35)*100</f>
        <v>0.64614538239782227</v>
      </c>
      <c r="L37" s="6">
        <f>LN('SA data'!M36/'SA data'!M35)*100</f>
        <v>-0.63022167811989438</v>
      </c>
      <c r="M37" s="6">
        <f>LN('SA data'!N36/'SA data'!N35)*100</f>
        <v>-0.20053304602683894</v>
      </c>
      <c r="N37" s="6">
        <f>LN('SA data'!O36/'SA data'!O35)*100</f>
        <v>-2.9440067959630003</v>
      </c>
      <c r="O37" s="6">
        <f>LN('SA data'!P36/'SA data'!P35)*100</f>
        <v>0.85471427395321464</v>
      </c>
      <c r="P37" s="6">
        <f>LN('SA data'!Q36/'SA data'!Q35)*100</f>
        <v>-2.1951550595036511</v>
      </c>
      <c r="Q37" s="6">
        <f>LN('SA data'!S36/'SA data'!S35)*100</f>
        <v>0.48961019516526966</v>
      </c>
      <c r="R37" s="6">
        <f>LN('SA data'!T36/'SA data'!T35)*100</f>
        <v>0.23622906478283648</v>
      </c>
      <c r="S37" s="6">
        <f>LN('SA data'!U36/'SA data'!U35)*100</f>
        <v>2.1021708121965501</v>
      </c>
      <c r="T37" s="6">
        <f>LN('SA data'!V36/'SA data'!V35)*100</f>
        <v>0.31310557062426753</v>
      </c>
      <c r="U37" s="6">
        <f>LN('SA data'!W36/'SA data'!W35)*100</f>
        <v>1.8031417793019477</v>
      </c>
      <c r="V37" s="6">
        <f>LN('SA data'!X36/'SA data'!X35)*100</f>
        <v>0.35281168465538726</v>
      </c>
      <c r="W37" s="7">
        <f>'SA data'!Y36/4</f>
        <v>0.63724999999999998</v>
      </c>
      <c r="X37" s="6">
        <f>LN('SA data'!Z36/'SA data'!Z35)*100</f>
        <v>-1.1339479752997512</v>
      </c>
      <c r="Y37" s="6">
        <f>LN('SA data'!AA36/'SA data'!AA35)*100</f>
        <v>2.7008024377134476</v>
      </c>
      <c r="Z37" s="6">
        <f>LN('SA data'!AB36/'SA data'!AB35)*100</f>
        <v>1.2956152715498017</v>
      </c>
      <c r="AA37" s="6">
        <f>LN('SA data'!AC36/'SA data'!AC35)*100</f>
        <v>0.13044068644982226</v>
      </c>
      <c r="AB37" s="6">
        <f>LN('SA data'!AD36/'SA data'!AD35)*100</f>
        <v>0.36704772040373357</v>
      </c>
      <c r="AC37" s="7">
        <f>'SA data'!AE36/4</f>
        <v>1.2749999999999999</v>
      </c>
      <c r="AD37" s="6">
        <f>LN('SA data'!AF36/'SA data'!AF35)*100</f>
        <v>8.4604165134874325</v>
      </c>
      <c r="AE37" s="6">
        <f>LN('SA data'!AG36/'SA data'!AG35)*100</f>
        <v>28.768207245178086</v>
      </c>
      <c r="AF37" s="6">
        <f>LN('SA data'!AI36/'SA data'!AI35)*100</f>
        <v>-4.6629328602403231</v>
      </c>
      <c r="AG37" s="6">
        <f>LN('SA data'!AJ36/'SA data'!AJ35)*100</f>
        <v>-2.677423060309073</v>
      </c>
      <c r="AH37" s="6">
        <f>LN('SA data'!AK36/'SA data'!AK35)*100</f>
        <v>-4.9579270124698009</v>
      </c>
      <c r="AI37" s="6">
        <f>LN('SA data'!AL36/'SA data'!AL35)*100</f>
        <v>-17.315422592187129</v>
      </c>
      <c r="AJ37" s="6">
        <f>LN('SA data'!AM36/'SA data'!AM35)*100</f>
        <v>0.21078288475012147</v>
      </c>
      <c r="AK37" s="6">
        <f>LN('SA data'!AN36/'SA data'!AN35)*100</f>
        <v>0.82119589436345974</v>
      </c>
      <c r="AL37" s="6">
        <f>LN('SA data'!AO36/'SA data'!AO35)*100</f>
        <v>-10.021968201723162</v>
      </c>
      <c r="AM37" s="6">
        <f>LN('SA data'!AP36/'SA data'!AP35)*100</f>
        <v>-4.4091376715739212</v>
      </c>
      <c r="AN37" s="6">
        <f>LN('SA data'!AQ36/'SA data'!AQ35)*100</f>
        <v>1.162539598725332</v>
      </c>
      <c r="AO37" s="7">
        <f>'SA data'!AR36/4</f>
        <v>1.389416666666667</v>
      </c>
      <c r="AP37" s="4">
        <v>34</v>
      </c>
      <c r="AQ37" s="1">
        <v>36404</v>
      </c>
      <c r="AR37" s="7"/>
      <c r="AS37" s="7"/>
    </row>
    <row r="38" spans="1:45" hidden="1" outlineLevel="1">
      <c r="A38" s="6">
        <f>LN('SA data'!A37/'SA data'!A36)*100</f>
        <v>2.6022019291645182</v>
      </c>
      <c r="B38" s="6">
        <f>LN('SA data'!B37/'SA data'!B36)*100</f>
        <v>2.6516793435396435</v>
      </c>
      <c r="C38" s="6">
        <f>LN('SA data'!C37/'SA data'!C36)*100</f>
        <v>-10.134546911874164</v>
      </c>
      <c r="D38" s="6">
        <f>LN('SA data'!D37/'SA data'!D36)*100</f>
        <v>9.5811183498763217</v>
      </c>
      <c r="E38" s="6">
        <f>LN('SA data'!E37/'SA data'!E36)*100</f>
        <v>4.8983547414853179</v>
      </c>
      <c r="F38" s="6">
        <f>LN('SA data'!F37/'SA data'!F36)*100</f>
        <v>7.7420967579140827</v>
      </c>
      <c r="G38" s="41">
        <f>LN('SA data'!G37/'SA data'!G36)*100</f>
        <v>3.1541726728430843</v>
      </c>
      <c r="H38" s="6">
        <f>LN('SA data'!H37/'SA data'!H36)*100</f>
        <v>4.3407508210607677</v>
      </c>
      <c r="I38" s="6">
        <f>LN('SA data'!I37/'SA data'!I36)*100</f>
        <v>-0.82505993877483408</v>
      </c>
      <c r="J38" s="6">
        <f>LN('SA data'!J37/'SA data'!J36)*100</f>
        <v>-10.793881136297964</v>
      </c>
      <c r="K38" s="6">
        <f>LN('SA data'!K37/'SA data'!K36)*100</f>
        <v>-0.63286314013425815</v>
      </c>
      <c r="L38" s="6">
        <f>LN('SA data'!M37/'SA data'!M36)*100</f>
        <v>4.8055096527685883</v>
      </c>
      <c r="M38" s="6">
        <f>LN('SA data'!N37/'SA data'!N36)*100</f>
        <v>3.2219425060652207</v>
      </c>
      <c r="N38" s="6">
        <f>LN('SA data'!O37/'SA data'!O36)*100</f>
        <v>3.098944409104083</v>
      </c>
      <c r="O38" s="6">
        <f>LN('SA data'!P37/'SA data'!P36)*100</f>
        <v>3.2683217477180122</v>
      </c>
      <c r="P38" s="6">
        <f>LN('SA data'!Q37/'SA data'!Q36)*100</f>
        <v>10.424032025834315</v>
      </c>
      <c r="Q38" s="6">
        <f>LN('SA data'!S37/'SA data'!S36)*100</f>
        <v>0.30354968370611479</v>
      </c>
      <c r="R38" s="6">
        <f>LN('SA data'!T37/'SA data'!T36)*100</f>
        <v>0.30380929618431757</v>
      </c>
      <c r="S38" s="6">
        <f>LN('SA data'!U37/'SA data'!U36)*100</f>
        <v>0.30191277594027705</v>
      </c>
      <c r="T38" s="6">
        <f>LN('SA data'!V37/'SA data'!V36)*100</f>
        <v>0</v>
      </c>
      <c r="U38" s="6">
        <f>LN('SA data'!W37/'SA data'!W36)*100</f>
        <v>0.56296455783052268</v>
      </c>
      <c r="V38" s="6">
        <f>LN('SA data'!X37/'SA data'!X36)*100</f>
        <v>0.27424630909767034</v>
      </c>
      <c r="W38" s="7">
        <f>'SA data'!Y37/4</f>
        <v>0.64491666666666658</v>
      </c>
      <c r="X38" s="6">
        <f>LN('SA data'!Z37/'SA data'!Z36)*100</f>
        <v>-1.49722594703384</v>
      </c>
      <c r="Y38" s="6">
        <f>LN('SA data'!AA37/'SA data'!AA36)*100</f>
        <v>3.3210828479934671</v>
      </c>
      <c r="Z38" s="6">
        <f>LN('SA data'!AB37/'SA data'!AB36)*100</f>
        <v>1.2692592213808083</v>
      </c>
      <c r="AA38" s="6">
        <f>LN('SA data'!AC37/'SA data'!AC36)*100</f>
        <v>0.40622773903613929</v>
      </c>
      <c r="AB38" s="6">
        <f>LN('SA data'!AD37/'SA data'!AD36)*100</f>
        <v>0.4697545477462397</v>
      </c>
      <c r="AC38" s="7">
        <f>'SA data'!AE37/4</f>
        <v>1.325</v>
      </c>
      <c r="AD38" s="6">
        <f>LN('SA data'!AF37/'SA data'!AF36)*100</f>
        <v>6.9838257249389804</v>
      </c>
      <c r="AE38" s="6">
        <f>LN('SA data'!AG37/'SA data'!AG36)*100</f>
        <v>14.998920898600627</v>
      </c>
      <c r="AF38" s="6">
        <f>LN('SA data'!AI37/'SA data'!AI36)*100</f>
        <v>-5.4102112654021361</v>
      </c>
      <c r="AG38" s="6">
        <f>LN('SA data'!AJ37/'SA data'!AJ36)*100</f>
        <v>-2.9222672896043544</v>
      </c>
      <c r="AH38" s="6">
        <f>LN('SA data'!AK37/'SA data'!AK36)*100</f>
        <v>-5.7894948874245937</v>
      </c>
      <c r="AI38" s="6">
        <f>LN('SA data'!AL37/'SA data'!AL36)*100</f>
        <v>-11.403189014134664</v>
      </c>
      <c r="AJ38" s="6">
        <f>LN('SA data'!AM37/'SA data'!AM36)*100</f>
        <v>-2.2654795713163735E-2</v>
      </c>
      <c r="AK38" s="6">
        <f>LN('SA data'!AN37/'SA data'!AN36)*100</f>
        <v>-2.7899786005509326</v>
      </c>
      <c r="AL38" s="6">
        <f>LN('SA data'!AO37/'SA data'!AO36)*100</f>
        <v>-33.503862347203167</v>
      </c>
      <c r="AM38" s="6">
        <f>LN('SA data'!AP37/'SA data'!AP36)*100</f>
        <v>-1.6649014942981635</v>
      </c>
      <c r="AN38" s="6">
        <f>LN('SA data'!AQ37/'SA data'!AQ36)*100</f>
        <v>-5.6907946322115359</v>
      </c>
      <c r="AO38" s="7">
        <f>'SA data'!AR37/4</f>
        <v>1.3109166666666667</v>
      </c>
      <c r="AP38" s="4">
        <v>35</v>
      </c>
      <c r="AQ38" s="1">
        <v>36495</v>
      </c>
      <c r="AR38" s="7"/>
      <c r="AS38" s="7"/>
    </row>
    <row r="39" spans="1:45" hidden="1" outlineLevel="1">
      <c r="A39" s="6">
        <f>LN('SA data'!A38/'SA data'!A37)*100</f>
        <v>3.7532874597247647</v>
      </c>
      <c r="B39" s="6">
        <f>LN('SA data'!B38/'SA data'!B37)*100</f>
        <v>7.2455921316967764</v>
      </c>
      <c r="C39" s="6">
        <f>LN('SA data'!C38/'SA data'!C37)*100</f>
        <v>2.8762569012173294</v>
      </c>
      <c r="D39" s="6">
        <f>LN('SA data'!D38/'SA data'!D37)*100</f>
        <v>9.6819417544948294</v>
      </c>
      <c r="E39" s="6">
        <f>LN('SA data'!E38/'SA data'!E37)*100</f>
        <v>2.1469805084501794</v>
      </c>
      <c r="F39" s="6">
        <f>LN('SA data'!F38/'SA data'!F37)*100</f>
        <v>4.0937236269312027</v>
      </c>
      <c r="G39" s="41">
        <f>LN('SA data'!G38/'SA data'!G37)*100</f>
        <v>4.3150226728430381</v>
      </c>
      <c r="H39" s="6">
        <f>LN('SA data'!H38/'SA data'!H37)*100</f>
        <v>0.16489756827181162</v>
      </c>
      <c r="I39" s="6">
        <f>LN('SA data'!I38/'SA data'!I37)*100</f>
        <v>-2.1649751867857514</v>
      </c>
      <c r="J39" s="6">
        <f>LN('SA data'!J38/'SA data'!J37)*100</f>
        <v>6.6427474238626605</v>
      </c>
      <c r="K39" s="6">
        <f>LN('SA data'!K38/'SA data'!K37)*100</f>
        <v>-22.44136026937699</v>
      </c>
      <c r="L39" s="6">
        <f>LN('SA data'!M38/'SA data'!M37)*100</f>
        <v>-1.7019235158783452</v>
      </c>
      <c r="M39" s="6">
        <f>LN('SA data'!N38/'SA data'!N37)*100</f>
        <v>-2.6103895237092054</v>
      </c>
      <c r="N39" s="6">
        <f>LN('SA data'!O38/'SA data'!O37)*100</f>
        <v>0.58611904594448083</v>
      </c>
      <c r="O39" s="6">
        <f>LN('SA data'!P38/'SA data'!P37)*100</f>
        <v>-3.8416896180856606</v>
      </c>
      <c r="P39" s="6">
        <f>LN('SA data'!Q38/'SA data'!Q37)*100</f>
        <v>1.3466718507468509</v>
      </c>
      <c r="Q39" s="6">
        <f>LN('SA data'!S38/'SA data'!S37)*100</f>
        <v>0.44770729914217222</v>
      </c>
      <c r="R39" s="6">
        <f>LN('SA data'!T38/'SA data'!T37)*100</f>
        <v>0.22608058538838099</v>
      </c>
      <c r="S39" s="6">
        <f>LN('SA data'!U38/'SA data'!U37)*100</f>
        <v>1.8339207303238472</v>
      </c>
      <c r="T39" s="6">
        <f>LN('SA data'!V38/'SA data'!V37)*100</f>
        <v>0</v>
      </c>
      <c r="U39" s="6">
        <f>LN('SA data'!W38/'SA data'!W37)*100</f>
        <v>0.43925681278509504</v>
      </c>
      <c r="V39" s="6">
        <f>LN('SA data'!X38/'SA data'!X37)*100</f>
        <v>-1.5601688125702038</v>
      </c>
      <c r="W39" s="7">
        <f>'SA data'!Y38/4</f>
        <v>0.63783333333333336</v>
      </c>
      <c r="X39" s="6">
        <f>LN('SA data'!Z38/'SA data'!Z37)*100</f>
        <v>1.1996896454590025</v>
      </c>
      <c r="Y39" s="6">
        <f>LN('SA data'!AA38/'SA data'!AA37)*100</f>
        <v>3.4392625477840744</v>
      </c>
      <c r="Z39" s="6">
        <f>LN('SA data'!AB38/'SA data'!AB37)*100</f>
        <v>1.2663602433378123</v>
      </c>
      <c r="AA39" s="6">
        <f>LN('SA data'!AC38/'SA data'!AC37)*100</f>
        <v>0.67502255129552069</v>
      </c>
      <c r="AB39" s="6">
        <f>LN('SA data'!AD38/'SA data'!AD37)*100</f>
        <v>0.52265866056357169</v>
      </c>
      <c r="AC39" s="7">
        <f>'SA data'!AE38/4</f>
        <v>1.42</v>
      </c>
      <c r="AD39" s="6">
        <f>LN('SA data'!AF38/'SA data'!AF37)*100</f>
        <v>7.5107530722384848</v>
      </c>
      <c r="AE39" s="6">
        <f>LN('SA data'!AG38/'SA data'!AG37)*100</f>
        <v>11.713413644473812</v>
      </c>
      <c r="AF39" s="6">
        <f>LN('SA data'!AI38/'SA data'!AI37)*100</f>
        <v>3.9121264858462652</v>
      </c>
      <c r="AG39" s="6">
        <f>LN('SA data'!AJ38/'SA data'!AJ37)*100</f>
        <v>7.0976601091176512</v>
      </c>
      <c r="AH39" s="6">
        <f>LN('SA data'!AK38/'SA data'!AK37)*100</f>
        <v>3.4103090585389051</v>
      </c>
      <c r="AI39" s="6">
        <f>LN('SA data'!AL38/'SA data'!AL37)*100</f>
        <v>14.39217604421234</v>
      </c>
      <c r="AJ39" s="6">
        <f>LN('SA data'!AM38/'SA data'!AM37)*100</f>
        <v>3.1711677727845817</v>
      </c>
      <c r="AK39" s="6">
        <f>LN('SA data'!AN38/'SA data'!AN37)*100</f>
        <v>9.539078128814408</v>
      </c>
      <c r="AL39" s="6">
        <f>LN('SA data'!AO38/'SA data'!AO37)*100</f>
        <v>19.68439016659482</v>
      </c>
      <c r="AM39" s="6">
        <f>LN('SA data'!AP38/'SA data'!AP37)*100</f>
        <v>3.9588196550727517</v>
      </c>
      <c r="AN39" s="6">
        <f>LN('SA data'!AQ38/'SA data'!AQ37)*100</f>
        <v>-1.9535163523392745</v>
      </c>
      <c r="AO39" s="7">
        <f>'SA data'!AR38/4</f>
        <v>1.3071666666666668</v>
      </c>
      <c r="AP39" s="4">
        <v>36</v>
      </c>
      <c r="AQ39" s="1">
        <v>36586</v>
      </c>
      <c r="AR39" s="7"/>
      <c r="AS39" s="7"/>
    </row>
    <row r="40" spans="1:45" hidden="1" outlineLevel="1">
      <c r="A40" s="6">
        <f>LN('SA data'!A39/'SA data'!A38)*100</f>
        <v>0.56018427478356114</v>
      </c>
      <c r="B40" s="6">
        <f>LN('SA data'!B39/'SA data'!B38)*100</f>
        <v>1.0549759604965758</v>
      </c>
      <c r="C40" s="6">
        <f>LN('SA data'!C39/'SA data'!C38)*100</f>
        <v>3.0918862630195436</v>
      </c>
      <c r="D40" s="6">
        <f>LN('SA data'!D39/'SA data'!D38)*100</f>
        <v>5.3926170617267166</v>
      </c>
      <c r="E40" s="6">
        <f>LN('SA data'!E39/'SA data'!E38)*100</f>
        <v>4.8525808024856936</v>
      </c>
      <c r="F40" s="6">
        <f>LN('SA data'!F39/'SA data'!F38)*100</f>
        <v>8.0836604058216626</v>
      </c>
      <c r="G40" s="41">
        <f>LN('SA data'!G39/'SA data'!G38)*100</f>
        <v>3.5015426728429078</v>
      </c>
      <c r="H40" s="6">
        <f>LN('SA data'!H39/'SA data'!H38)*100</f>
        <v>0.80283803282038602</v>
      </c>
      <c r="I40" s="6">
        <f>LN('SA data'!I39/'SA data'!I38)*100</f>
        <v>1.4956145110273162</v>
      </c>
      <c r="J40" s="6">
        <f>LN('SA data'!J39/'SA data'!J38)*100</f>
        <v>-0.54027771969953453</v>
      </c>
      <c r="K40" s="6">
        <f>LN('SA data'!K39/'SA data'!K38)*100</f>
        <v>22.980640734230189</v>
      </c>
      <c r="L40" s="6">
        <f>LN('SA data'!M39/'SA data'!M38)*100</f>
        <v>0.33581280132291735</v>
      </c>
      <c r="M40" s="6">
        <f>LN('SA data'!N39/'SA data'!N38)*100</f>
        <v>4.2588678895581822E-2</v>
      </c>
      <c r="N40" s="6">
        <f>LN('SA data'!O39/'SA data'!O38)*100</f>
        <v>2.8268734563428244</v>
      </c>
      <c r="O40" s="6">
        <f>LN('SA data'!P39/'SA data'!P38)*100</f>
        <v>-1.0755264676528697</v>
      </c>
      <c r="P40" s="6">
        <f>LN('SA data'!Q39/'SA data'!Q38)*100</f>
        <v>1.2945363519852704</v>
      </c>
      <c r="Q40" s="6">
        <f>LN('SA data'!S39/'SA data'!S38)*100</f>
        <v>0.1693285971878796</v>
      </c>
      <c r="R40" s="6">
        <f>LN('SA data'!T39/'SA data'!T38)*100</f>
        <v>0.26163624595298191</v>
      </c>
      <c r="S40" s="6">
        <f>LN('SA data'!U39/'SA data'!U38)*100</f>
        <v>-0.40532402928660438</v>
      </c>
      <c r="T40" s="6">
        <f>LN('SA data'!V39/'SA data'!V38)*100</f>
        <v>0</v>
      </c>
      <c r="U40" s="6">
        <f>LN('SA data'!W39/'SA data'!W38)*100</f>
        <v>-0.48374711740658893</v>
      </c>
      <c r="V40" s="6">
        <f>LN('SA data'!X39/'SA data'!X38)*100</f>
        <v>1.3003372539246094</v>
      </c>
      <c r="W40" s="7">
        <f>'SA data'!Y39/4</f>
        <v>0.63241666666666674</v>
      </c>
      <c r="X40" s="6">
        <f>LN('SA data'!Z39/'SA data'!Z38)*100</f>
        <v>1.6667343626378079</v>
      </c>
      <c r="Y40" s="6">
        <f>LN('SA data'!AA39/'SA data'!AA38)*100</f>
        <v>2.912793569135431</v>
      </c>
      <c r="Z40" s="6">
        <f>LN('SA data'!AB39/'SA data'!AB38)*100</f>
        <v>1.1601084253469591</v>
      </c>
      <c r="AA40" s="6">
        <f>LN('SA data'!AC39/'SA data'!AC38)*100</f>
        <v>0.76833030637907074</v>
      </c>
      <c r="AB40" s="6">
        <f>LN('SA data'!AD39/'SA data'!AD38)*100</f>
        <v>0.34737392343442258</v>
      </c>
      <c r="AC40" s="7">
        <f>'SA data'!AE39/4</f>
        <v>1.5674999999999999</v>
      </c>
      <c r="AD40" s="6">
        <f>LN('SA data'!AF39/'SA data'!AF38)*100</f>
        <v>3.4125796938112609</v>
      </c>
      <c r="AE40" s="6">
        <f>LN('SA data'!AG39/'SA data'!AG38)*100</f>
        <v>0.18528817604179432</v>
      </c>
      <c r="AF40" s="6">
        <f>LN('SA data'!AI39/'SA data'!AI38)*100</f>
        <v>-0.27951205792224781</v>
      </c>
      <c r="AG40" s="6">
        <f>LN('SA data'!AJ39/'SA data'!AJ38)*100</f>
        <v>2.0222177440905997</v>
      </c>
      <c r="AH40" s="6">
        <f>LN('SA data'!AK39/'SA data'!AK38)*100</f>
        <v>-0.65381844114912135</v>
      </c>
      <c r="AI40" s="6">
        <f>LN('SA data'!AL39/'SA data'!AL38)*100</f>
        <v>-5.3624666896250393</v>
      </c>
      <c r="AJ40" s="6">
        <f>LN('SA data'!AM39/'SA data'!AM38)*100</f>
        <v>-1.0237329177965584</v>
      </c>
      <c r="AK40" s="6">
        <f>LN('SA data'!AN39/'SA data'!AN38)*100</f>
        <v>-0.30662346548053054</v>
      </c>
      <c r="AL40" s="6">
        <f>LN('SA data'!AO39/'SA data'!AO38)*100</f>
        <v>-9.0239890785802199</v>
      </c>
      <c r="AM40" s="6">
        <f>LN('SA data'!AP39/'SA data'!AP38)*100</f>
        <v>-1.7452481089136211</v>
      </c>
      <c r="AN40" s="6">
        <f>LN('SA data'!AQ39/'SA data'!AQ38)*100</f>
        <v>5.1340178823465017</v>
      </c>
      <c r="AO40" s="7">
        <f>'SA data'!AR39/4</f>
        <v>1.3009166666666667</v>
      </c>
      <c r="AP40" s="4">
        <v>37</v>
      </c>
      <c r="AQ40" s="1">
        <v>36678</v>
      </c>
      <c r="AR40" s="7"/>
      <c r="AS40" s="7"/>
    </row>
    <row r="41" spans="1:45" hidden="1" outlineLevel="1">
      <c r="A41" s="6">
        <f>LN('SA data'!A40/'SA data'!A39)*100</f>
        <v>1.3321237242804018</v>
      </c>
      <c r="B41" s="6">
        <f>LN('SA data'!B40/'SA data'!B39)*100</f>
        <v>1.2927940157205691</v>
      </c>
      <c r="C41" s="6">
        <f>LN('SA data'!C40/'SA data'!C39)*100</f>
        <v>-3.0589633149583317</v>
      </c>
      <c r="D41" s="6">
        <f>LN('SA data'!D40/'SA data'!D39)*100</f>
        <v>4.9776933006859361</v>
      </c>
      <c r="E41" s="6">
        <f>LN('SA data'!E40/'SA data'!E39)*100</f>
        <v>5.6876751365829561</v>
      </c>
      <c r="F41" s="6">
        <f>LN('SA data'!F40/'SA data'!F39)*100</f>
        <v>8.1065858827370345</v>
      </c>
      <c r="G41" s="41">
        <f>LN('SA data'!G40/'SA data'!G39)*100</f>
        <v>2.8267926728431569</v>
      </c>
      <c r="H41" s="6">
        <f>LN('SA data'!H40/'SA data'!H39)*100</f>
        <v>2.3461103827709442</v>
      </c>
      <c r="I41" s="6">
        <f>LN('SA data'!I40/'SA data'!I39)*100</f>
        <v>3.2098725196536018</v>
      </c>
      <c r="J41" s="6">
        <f>LN('SA data'!J40/'SA data'!J39)*100</f>
        <v>-10.94111613238889</v>
      </c>
      <c r="K41" s="6">
        <f>LN('SA data'!K40/'SA data'!K39)*100</f>
        <v>8.9707421011455803</v>
      </c>
      <c r="L41" s="6">
        <f>LN('SA data'!M40/'SA data'!M39)*100</f>
        <v>1.4045854623472418</v>
      </c>
      <c r="M41" s="6">
        <f>LN('SA data'!N40/'SA data'!N39)*100</f>
        <v>0.20784852710862065</v>
      </c>
      <c r="N41" s="6">
        <f>LN('SA data'!O40/'SA data'!O39)*100</f>
        <v>14.268552364771692</v>
      </c>
      <c r="O41" s="6">
        <f>LN('SA data'!P40/'SA data'!P39)*100</f>
        <v>-6.1735459092141527</v>
      </c>
      <c r="P41" s="6">
        <f>LN('SA data'!Q40/'SA data'!Q39)*100</f>
        <v>5.1970196401018312</v>
      </c>
      <c r="Q41" s="6">
        <f>LN('SA data'!S40/'SA data'!S39)*100</f>
        <v>0.45912696184241197</v>
      </c>
      <c r="R41" s="6">
        <f>LN('SA data'!T40/'SA data'!T39)*100</f>
        <v>0.16038542242515022</v>
      </c>
      <c r="S41" s="6">
        <f>LN('SA data'!U40/'SA data'!U39)*100</f>
        <v>2.3051995749828058</v>
      </c>
      <c r="T41" s="6">
        <f>LN('SA data'!V40/'SA data'!V39)*100</f>
        <v>0</v>
      </c>
      <c r="U41" s="6">
        <f>LN('SA data'!W40/'SA data'!W39)*100</f>
        <v>-0.71768524341722073</v>
      </c>
      <c r="V41" s="6">
        <f>LN('SA data'!X40/'SA data'!X39)*100</f>
        <v>-0.83877372215270385</v>
      </c>
      <c r="W41" s="7">
        <f>'SA data'!Y40/4</f>
        <v>0.6845</v>
      </c>
      <c r="X41" s="6">
        <f>LN('SA data'!Z40/'SA data'!Z39)*100</f>
        <v>1.4807038815247493</v>
      </c>
      <c r="Y41" s="6">
        <f>LN('SA data'!AA40/'SA data'!AA39)*100</f>
        <v>3.0785385491024884</v>
      </c>
      <c r="Z41" s="6">
        <f>LN('SA data'!AB40/'SA data'!AB39)*100</f>
        <v>0.83564667417232485</v>
      </c>
      <c r="AA41" s="6">
        <f>LN('SA data'!AC40/'SA data'!AC39)*100</f>
        <v>0.4805298677906889</v>
      </c>
      <c r="AB41" s="6">
        <f>LN('SA data'!AD40/'SA data'!AD39)*100</f>
        <v>0.48217324733072725</v>
      </c>
      <c r="AC41" s="7">
        <f>'SA data'!AE40/4</f>
        <v>1.63</v>
      </c>
      <c r="AD41" s="6">
        <f>LN('SA data'!AF40/'SA data'!AF39)*100</f>
        <v>4.6031637751848482</v>
      </c>
      <c r="AE41" s="6">
        <f>LN('SA data'!AG40/'SA data'!AG39)*100</f>
        <v>12.675170563914381</v>
      </c>
      <c r="AF41" s="6">
        <f>LN('SA data'!AI40/'SA data'!AI39)*100</f>
        <v>-0.79975139291869457</v>
      </c>
      <c r="AG41" s="6">
        <f>LN('SA data'!AJ40/'SA data'!AJ39)*100</f>
        <v>1.18440090556327</v>
      </c>
      <c r="AH41" s="6">
        <f>LN('SA data'!AK40/'SA data'!AK39)*100</f>
        <v>-1.1305649602934069</v>
      </c>
      <c r="AI41" s="6">
        <f>LN('SA data'!AL40/'SA data'!AL39)*100</f>
        <v>-1.8951646231675081</v>
      </c>
      <c r="AJ41" s="6">
        <f>LN('SA data'!AM40/'SA data'!AM39)*100</f>
        <v>-1.217454845824046</v>
      </c>
      <c r="AK41" s="6">
        <f>LN('SA data'!AN40/'SA data'!AN39)*100</f>
        <v>-1.2986347687281563</v>
      </c>
      <c r="AL41" s="6">
        <f>LN('SA data'!AO40/'SA data'!AO39)*100</f>
        <v>0.44145930645422105</v>
      </c>
      <c r="AM41" s="6">
        <f>LN('SA data'!AP40/'SA data'!AP39)*100</f>
        <v>-1.0809224780167461</v>
      </c>
      <c r="AN41" s="6">
        <f>LN('SA data'!AQ40/'SA data'!AQ39)*100</f>
        <v>-0.70986013047685137</v>
      </c>
      <c r="AO41" s="7">
        <f>'SA data'!AR40/4</f>
        <v>1.2246666666666668</v>
      </c>
      <c r="AP41" s="4">
        <v>38</v>
      </c>
      <c r="AQ41" s="1">
        <v>36770</v>
      </c>
      <c r="AR41" s="7"/>
      <c r="AS41" s="7"/>
    </row>
    <row r="42" spans="1:45" hidden="1" outlineLevel="1">
      <c r="A42" s="6">
        <f>LN('SA data'!A41/'SA data'!A40)*100</f>
        <v>0.99877050046771187</v>
      </c>
      <c r="B42" s="6">
        <f>LN('SA data'!B41/'SA data'!B40)*100</f>
        <v>0.770559318375859</v>
      </c>
      <c r="C42" s="6">
        <f>LN('SA data'!C41/'SA data'!C40)*100</f>
        <v>1.6952380717105278</v>
      </c>
      <c r="D42" s="6">
        <f>LN('SA data'!D41/'SA data'!D40)*100</f>
        <v>-6.7113879506457348</v>
      </c>
      <c r="E42" s="6">
        <f>LN('SA data'!E41/'SA data'!E40)*100</f>
        <v>-4.7118170942919981</v>
      </c>
      <c r="F42" s="6">
        <f>LN('SA data'!F41/'SA data'!F40)*100</f>
        <v>-8.2084288573028026</v>
      </c>
      <c r="G42" s="41">
        <f>LN('SA data'!G41/'SA data'!G40)*100</f>
        <v>0.28569267284295913</v>
      </c>
      <c r="H42" s="6">
        <f>LN('SA data'!H41/'SA data'!H40)*100</f>
        <v>5.4230415175639216E-2</v>
      </c>
      <c r="I42" s="6">
        <f>LN('SA data'!I41/'SA data'!I40)*100</f>
        <v>5.6897222762209951</v>
      </c>
      <c r="J42" s="6">
        <f>LN('SA data'!J41/'SA data'!J40)*100</f>
        <v>16.338724174771798</v>
      </c>
      <c r="K42" s="6">
        <f>LN('SA data'!K41/'SA data'!K40)*100</f>
        <v>44.912114905610892</v>
      </c>
      <c r="L42" s="6">
        <f>LN('SA data'!M41/'SA data'!M40)*100</f>
        <v>0.62197464104560563</v>
      </c>
      <c r="M42" s="6">
        <f>LN('SA data'!N41/'SA data'!N40)*100</f>
        <v>1.5557605208392788</v>
      </c>
      <c r="N42" s="6">
        <f>LN('SA data'!O41/'SA data'!O40)*100</f>
        <v>-5.2386153673657558</v>
      </c>
      <c r="O42" s="6">
        <f>LN('SA data'!P41/'SA data'!P40)*100</f>
        <v>4.8023275173717881</v>
      </c>
      <c r="P42" s="6">
        <f>LN('SA data'!Q41/'SA data'!Q40)*100</f>
        <v>-2.3208205798142796</v>
      </c>
      <c r="Q42" s="6">
        <f>LN('SA data'!S41/'SA data'!S40)*100</f>
        <v>0.75060917452642162</v>
      </c>
      <c r="R42" s="6">
        <f>LN('SA data'!T41/'SA data'!T40)*100</f>
        <v>0.18074676891033156</v>
      </c>
      <c r="S42" s="6">
        <f>LN('SA data'!U41/'SA data'!U40)*100</f>
        <v>4.1656673881089699</v>
      </c>
      <c r="T42" s="6">
        <f>LN('SA data'!V41/'SA data'!V40)*100</f>
        <v>5.7749913042779095</v>
      </c>
      <c r="U42" s="6">
        <f>LN('SA data'!W41/'SA data'!W40)*100</f>
        <v>0.18427076185313152</v>
      </c>
      <c r="V42" s="6">
        <f>LN('SA data'!X41/'SA data'!X40)*100</f>
        <v>7.4822996959325774E-2</v>
      </c>
      <c r="W42" s="7">
        <f>'SA data'!Y41/4</f>
        <v>0.70083333333333331</v>
      </c>
      <c r="X42" s="6">
        <f>LN('SA data'!Z41/'SA data'!Z40)*100</f>
        <v>2.3420932177163811</v>
      </c>
      <c r="Y42" s="6">
        <f>LN('SA data'!AA41/'SA data'!AA40)*100</f>
        <v>1.7117695341557673</v>
      </c>
      <c r="Z42" s="6">
        <f>LN('SA data'!AB41/'SA data'!AB40)*100</f>
        <v>0.63854849910931144</v>
      </c>
      <c r="AA42" s="6">
        <f>LN('SA data'!AC41/'SA data'!AC40)*100</f>
        <v>-5.0473490472106385E-2</v>
      </c>
      <c r="AB42" s="6">
        <f>LN('SA data'!AD41/'SA data'!AD40)*100</f>
        <v>0.49311927453108079</v>
      </c>
      <c r="AC42" s="7">
        <f>'SA data'!AE41/4</f>
        <v>1.6174999999999999</v>
      </c>
      <c r="AD42" s="6">
        <f>LN('SA data'!AF41/'SA data'!AF40)*100</f>
        <v>4.097335563102142</v>
      </c>
      <c r="AE42" s="6">
        <f>LN('SA data'!AG41/'SA data'!AG40)*100</f>
        <v>-2.4431720337391516</v>
      </c>
      <c r="AF42" s="6">
        <f>LN('SA data'!AI41/'SA data'!AI40)*100</f>
        <v>0.16363057750761223</v>
      </c>
      <c r="AG42" s="6">
        <f>LN('SA data'!AJ41/'SA data'!AJ40)*100</f>
        <v>2.6226209731516841</v>
      </c>
      <c r="AH42" s="6">
        <f>LN('SA data'!AK41/'SA data'!AK40)*100</f>
        <v>-0.25714357101959989</v>
      </c>
      <c r="AI42" s="6">
        <f>LN('SA data'!AL41/'SA data'!AL40)*100</f>
        <v>-5.898454098851607</v>
      </c>
      <c r="AJ42" s="6">
        <f>LN('SA data'!AM41/'SA data'!AM40)*100</f>
        <v>-1.5558661562807217</v>
      </c>
      <c r="AK42" s="6">
        <f>LN('SA data'!AN41/'SA data'!AN40)*100</f>
        <v>-1.0256752644814842</v>
      </c>
      <c r="AL42" s="6">
        <f>LN('SA data'!AO41/'SA data'!AO40)*100</f>
        <v>-19.572428809471585</v>
      </c>
      <c r="AM42" s="6">
        <f>LN('SA data'!AP41/'SA data'!AP40)*100</f>
        <v>0.40638764422464158</v>
      </c>
      <c r="AN42" s="6">
        <f>LN('SA data'!AQ41/'SA data'!AQ40)*100</f>
        <v>-1.5634826253365159</v>
      </c>
      <c r="AO42" s="7">
        <f>'SA data'!AR41/4</f>
        <v>1.1858333333333335</v>
      </c>
      <c r="AP42" s="4">
        <v>39</v>
      </c>
      <c r="AQ42" s="1">
        <v>36861</v>
      </c>
      <c r="AR42" s="7"/>
      <c r="AS42" s="7"/>
    </row>
    <row r="43" spans="1:45" collapsed="1">
      <c r="A43" s="6">
        <f>LN('SA data'!A42/'SA data'!A41)*100</f>
        <v>-1.4403068061664677</v>
      </c>
      <c r="B43" s="6">
        <f>LN('SA data'!B42/'SA data'!B41)*100</f>
        <v>0.25476423438902157</v>
      </c>
      <c r="C43" s="6">
        <f>LN('SA data'!C42/'SA data'!C41)*100</f>
        <v>9.5654948974844096</v>
      </c>
      <c r="D43" s="6">
        <f>LN('SA data'!D42/'SA data'!D41)*100</f>
        <v>4.1834171125272519</v>
      </c>
      <c r="E43" s="6">
        <f>LN('SA data'!E42/'SA data'!E41)*100</f>
        <v>0.98463704889856651</v>
      </c>
      <c r="F43" s="6">
        <f>LN('SA data'!F42/'SA data'!F41)*100</f>
        <v>-0.37987255020920535</v>
      </c>
      <c r="G43" s="41">
        <f>LN('SA data'!G42/'SA data'!G41)*100</f>
        <v>-1.4595773271569601</v>
      </c>
      <c r="H43" s="6">
        <f>LN('SA data'!H42/'SA data'!H41)*100</f>
        <v>1.3301275341491801</v>
      </c>
      <c r="I43" s="6">
        <f>LN('SA data'!I42/'SA data'!I41)*100</f>
        <v>3.3383263273245936</v>
      </c>
      <c r="J43" s="6">
        <f>LN('SA data'!J42/'SA data'!J41)*100</f>
        <v>9.7925529442633348</v>
      </c>
      <c r="K43" s="6">
        <f>LN('SA data'!K42/'SA data'!K41)*100</f>
        <v>17.811587283054298</v>
      </c>
      <c r="L43" s="6">
        <f>LN('SA data'!M42/'SA data'!M41)*100</f>
        <v>5.2242679238319578</v>
      </c>
      <c r="M43" s="6">
        <f>LN('SA data'!N42/'SA data'!N41)*100</f>
        <v>5.763331266752787</v>
      </c>
      <c r="N43" s="6">
        <f>LN('SA data'!O42/'SA data'!O41)*100</f>
        <v>12.251922942183691</v>
      </c>
      <c r="O43" s="6">
        <f>LN('SA data'!P42/'SA data'!P41)*100</f>
        <v>2.6700255163043085</v>
      </c>
      <c r="P43" s="6">
        <f>LN('SA data'!Q42/'SA data'!Q41)*100</f>
        <v>3.4721850144636051</v>
      </c>
      <c r="Q43" s="6">
        <f>LN('SA data'!S42/'SA data'!S41)*100</f>
        <v>0.13796251855230288</v>
      </c>
      <c r="R43" s="6">
        <f>LN('SA data'!T42/'SA data'!T41)*100</f>
        <v>0.30533974925418789</v>
      </c>
      <c r="S43" s="6">
        <f>LN('SA data'!U42/'SA data'!U41)*100</f>
        <v>-0.85104865810408914</v>
      </c>
      <c r="T43" s="6">
        <f>LN('SA data'!V42/'SA data'!V41)*100</f>
        <v>0</v>
      </c>
      <c r="U43" s="6">
        <f>LN('SA data'!W42/'SA data'!W41)*100</f>
        <v>-1.9684159085191315</v>
      </c>
      <c r="V43" s="6">
        <f>LN('SA data'!X42/'SA data'!X41)*100</f>
        <v>-0.10339226058777951</v>
      </c>
      <c r="W43" s="7">
        <f>'SA data'!Y42/4</f>
        <v>0.70266666666666666</v>
      </c>
      <c r="X43" s="6">
        <f>LN('SA data'!Z42/'SA data'!Z41)*100</f>
        <v>1.2818351143235458</v>
      </c>
      <c r="Y43" s="6">
        <f>LN('SA data'!AA42/'SA data'!AA41)*100</f>
        <v>-0.65804328407432044</v>
      </c>
      <c r="Z43" s="6">
        <f>LN('SA data'!AB42/'SA data'!AB41)*100</f>
        <v>0.42623658634130551</v>
      </c>
      <c r="AA43" s="6">
        <f>LN('SA data'!AC42/'SA data'!AC41)*100</f>
        <v>-0.21419468611391393</v>
      </c>
      <c r="AB43" s="6">
        <f>LN('SA data'!AD42/'SA data'!AD41)*100</f>
        <v>0.64890238466756589</v>
      </c>
      <c r="AC43" s="7">
        <f>'SA data'!AE42/4</f>
        <v>1.4</v>
      </c>
      <c r="AD43" s="6">
        <f>LN('SA data'!AF42/'SA data'!AF41)*100</f>
        <v>-5.0535634387385455</v>
      </c>
      <c r="AE43" s="6">
        <f>LN('SA data'!AG42/'SA data'!AG41)*100</f>
        <v>-14.73777676877801</v>
      </c>
      <c r="AF43" s="6">
        <f>LN('SA data'!AI42/'SA data'!AI41)*100</f>
        <v>4.7458184622619219</v>
      </c>
      <c r="AG43" s="6">
        <f>LN('SA data'!AJ42/'SA data'!AJ41)*100</f>
        <v>7.564292125233238</v>
      </c>
      <c r="AH43" s="6">
        <f>LN('SA data'!AK42/'SA data'!AK41)*100</f>
        <v>4.2483525760385561</v>
      </c>
      <c r="AI43" s="6">
        <f>LN('SA data'!AL42/'SA data'!AL41)*100</f>
        <v>0.68983224369173057</v>
      </c>
      <c r="AJ43" s="6">
        <f>LN('SA data'!AM42/'SA data'!AM41)*100</f>
        <v>1.3566258888105371</v>
      </c>
      <c r="AK43" s="6">
        <f>LN('SA data'!AN42/'SA data'!AN41)*100</f>
        <v>5.2066217119285767</v>
      </c>
      <c r="AL43" s="6">
        <f>LN('SA data'!AO42/'SA data'!AO41)*100</f>
        <v>1.9354290066011737</v>
      </c>
      <c r="AM43" s="6">
        <f>LN('SA data'!AP42/'SA data'!AP41)*100</f>
        <v>3.7597041718103004</v>
      </c>
      <c r="AN43" s="6">
        <f>LN('SA data'!AQ42/'SA data'!AQ41)*100</f>
        <v>1.1968621636170804</v>
      </c>
      <c r="AO43" s="7">
        <f>'SA data'!AR42/4</f>
        <v>1.1364999999999998</v>
      </c>
      <c r="AP43" s="4">
        <v>40</v>
      </c>
      <c r="AQ43" s="1">
        <v>36951</v>
      </c>
      <c r="AR43" s="7"/>
      <c r="AS43" s="7"/>
    </row>
    <row r="44" spans="1:45">
      <c r="A44" s="6">
        <f>LN('SA data'!A43/'SA data'!A42)*100</f>
        <v>4.2251487246630449E-2</v>
      </c>
      <c r="B44" s="6">
        <f>LN('SA data'!B43/'SA data'!B42)*100</f>
        <v>1.0443238602457059</v>
      </c>
      <c r="C44" s="6">
        <f>LN('SA data'!C43/'SA data'!C42)*100</f>
        <v>3.7410494771318192</v>
      </c>
      <c r="D44" s="6">
        <f>LN('SA data'!D43/'SA data'!D42)*100</f>
        <v>-0.85332656540412621</v>
      </c>
      <c r="E44" s="6">
        <f>LN('SA data'!E43/'SA data'!E42)*100</f>
        <v>-7.4394774061284323</v>
      </c>
      <c r="F44" s="6">
        <f>LN('SA data'!F43/'SA data'!F42)*100</f>
        <v>-7.591397971513743</v>
      </c>
      <c r="G44" s="41">
        <f>LN('SA data'!G43/'SA data'!G42)*100</f>
        <v>-3.9148873271569462</v>
      </c>
      <c r="H44" s="6">
        <f>LN('SA data'!H43/'SA data'!H42)*100</f>
        <v>0.22217692022714619</v>
      </c>
      <c r="I44" s="6">
        <f>LN('SA data'!I43/'SA data'!I42)*100</f>
        <v>2.5989298766758622</v>
      </c>
      <c r="J44" s="6">
        <f>LN('SA data'!J43/'SA data'!J42)*100</f>
        <v>-5.4996359707053183E-3</v>
      </c>
      <c r="K44" s="6">
        <f>LN('SA data'!K43/'SA data'!K42)*100</f>
        <v>-4.0880382906508519</v>
      </c>
      <c r="L44" s="6">
        <f>LN('SA data'!M43/'SA data'!M42)*100</f>
        <v>5.9971661786543295</v>
      </c>
      <c r="M44" s="6">
        <f>LN('SA data'!N43/'SA data'!N42)*100</f>
        <v>4.9225792816364784</v>
      </c>
      <c r="N44" s="6">
        <f>LN('SA data'!O43/'SA data'!O42)*100</f>
        <v>16.930983751389636</v>
      </c>
      <c r="O44" s="6">
        <f>LN('SA data'!P43/'SA data'!P42)*100</f>
        <v>-1.670378124093912</v>
      </c>
      <c r="P44" s="6">
        <f>LN('SA data'!Q43/'SA data'!Q42)*100</f>
        <v>9.450861711051596</v>
      </c>
      <c r="Q44" s="6">
        <f>LN('SA data'!S43/'SA data'!S42)*100</f>
        <v>0.2583293869262035</v>
      </c>
      <c r="R44" s="6">
        <f>LN('SA data'!T43/'SA data'!T42)*100</f>
        <v>3.2306796400054745E-2</v>
      </c>
      <c r="S44" s="6">
        <f>LN('SA data'!U43/'SA data'!U42)*100</f>
        <v>1.5911794087139191</v>
      </c>
      <c r="T44" s="6">
        <f>LN('SA data'!V43/'SA data'!V42)*100</f>
        <v>0</v>
      </c>
      <c r="U44" s="6">
        <f>LN('SA data'!W43/'SA data'!W42)*100</f>
        <v>0.49034809636367521</v>
      </c>
      <c r="V44" s="6">
        <f>LN('SA data'!X43/'SA data'!X42)*100</f>
        <v>-0.25269213613228725</v>
      </c>
      <c r="W44" s="7">
        <f>'SA data'!Y43/4</f>
        <v>0.69774999999999998</v>
      </c>
      <c r="X44" s="6">
        <f>LN('SA data'!Z43/'SA data'!Z42)*100</f>
        <v>3.0229809417681457</v>
      </c>
      <c r="Y44" s="6">
        <f>LN('SA data'!AA43/'SA data'!AA42)*100</f>
        <v>-1.5392798833716772</v>
      </c>
      <c r="Z44" s="6">
        <f>LN('SA data'!AB43/'SA data'!AB42)*100</f>
        <v>0.35473161286028182</v>
      </c>
      <c r="AA44" s="6">
        <f>LN('SA data'!AC43/'SA data'!AC42)*100</f>
        <v>-0.62837807820210823</v>
      </c>
      <c r="AB44" s="6">
        <f>LN('SA data'!AD43/'SA data'!AD42)*100</f>
        <v>0.377356457545103</v>
      </c>
      <c r="AC44" s="7">
        <f>'SA data'!AE43/4</f>
        <v>1.0825</v>
      </c>
      <c r="AD44" s="6">
        <f>LN('SA data'!AF43/'SA data'!AF42)*100</f>
        <v>-3.2524238741298275</v>
      </c>
      <c r="AE44" s="6">
        <f>LN('SA data'!AG43/'SA data'!AG42)*100</f>
        <v>5.5370949301750594</v>
      </c>
      <c r="AF44" s="6">
        <f>LN('SA data'!AI43/'SA data'!AI42)*100</f>
        <v>0.95150636689583046</v>
      </c>
      <c r="AG44" s="6">
        <f>LN('SA data'!AJ43/'SA data'!AJ42)*100</f>
        <v>1.3491526086184413</v>
      </c>
      <c r="AH44" s="6">
        <f>LN('SA data'!AK43/'SA data'!AK42)*100</f>
        <v>0.87998236301750632</v>
      </c>
      <c r="AI44" s="6">
        <f>LN('SA data'!AL43/'SA data'!AL42)*100</f>
        <v>-12.345768825338773</v>
      </c>
      <c r="AJ44" s="6">
        <f>LN('SA data'!AM43/'SA data'!AM42)*100</f>
        <v>-0.1056118363849997</v>
      </c>
      <c r="AK44" s="6">
        <f>LN('SA data'!AN43/'SA data'!AN42)*100</f>
        <v>-0.51774051571167645</v>
      </c>
      <c r="AL44" s="6">
        <f>LN('SA data'!AO43/'SA data'!AO42)*100</f>
        <v>-7.5671430711442556</v>
      </c>
      <c r="AM44" s="6">
        <f>LN('SA data'!AP43/'SA data'!AP42)*100</f>
        <v>5.2227214609721184E-2</v>
      </c>
      <c r="AN44" s="6">
        <f>LN('SA data'!AQ43/'SA data'!AQ42)*100</f>
        <v>2.6713017437064077</v>
      </c>
      <c r="AO44" s="7">
        <f>'SA data'!AR43/4</f>
        <v>1.1139166666666669</v>
      </c>
      <c r="AP44" s="4">
        <v>41</v>
      </c>
      <c r="AQ44" s="1">
        <v>37043</v>
      </c>
      <c r="AR44" s="7"/>
      <c r="AS44" s="7"/>
    </row>
    <row r="45" spans="1:45">
      <c r="A45" s="6">
        <f>LN('SA data'!A44/'SA data'!A43)*100</f>
        <v>0.1777134070752821</v>
      </c>
      <c r="B45" s="6">
        <f>LN('SA data'!B44/'SA data'!B43)*100</f>
        <v>0.52369768331896671</v>
      </c>
      <c r="C45" s="6">
        <f>LN('SA data'!C44/'SA data'!C43)*100</f>
        <v>0.73579508718930853</v>
      </c>
      <c r="D45" s="6">
        <f>LN('SA data'!D44/'SA data'!D43)*100</f>
        <v>-7.2758654593943639</v>
      </c>
      <c r="E45" s="6">
        <f>LN('SA data'!E44/'SA data'!E43)*100</f>
        <v>-5.8025197793074659</v>
      </c>
      <c r="F45" s="6">
        <f>LN('SA data'!F44/'SA data'!F43)*100</f>
        <v>-5.8205609484386134</v>
      </c>
      <c r="G45" s="41">
        <f>LN('SA data'!G44/'SA data'!G43)*100</f>
        <v>-1.2992373271570654</v>
      </c>
      <c r="H45" s="6">
        <f>LN('SA data'!H44/'SA data'!H43)*100</f>
        <v>-1.0572133230263634</v>
      </c>
      <c r="I45" s="6">
        <f>LN('SA data'!I44/'SA data'!I43)*100</f>
        <v>-1.6473338113363132</v>
      </c>
      <c r="J45" s="6">
        <f>LN('SA data'!J44/'SA data'!J43)*100</f>
        <v>7.0854925037784362</v>
      </c>
      <c r="K45" s="6">
        <f>LN('SA data'!K44/'SA data'!K43)*100</f>
        <v>8.0683056176446382</v>
      </c>
      <c r="L45" s="6">
        <f>LN('SA data'!M44/'SA data'!M43)*100</f>
        <v>4.953482351218355</v>
      </c>
      <c r="M45" s="6">
        <f>LN('SA data'!N44/'SA data'!N43)*100</f>
        <v>7.6158534167077061</v>
      </c>
      <c r="N45" s="6">
        <f>LN('SA data'!O44/'SA data'!O43)*100</f>
        <v>-14.627317985297161</v>
      </c>
      <c r="O45" s="6">
        <f>LN('SA data'!P44/'SA data'!P43)*100</f>
        <v>18.958964739844177</v>
      </c>
      <c r="P45" s="6">
        <f>LN('SA data'!Q44/'SA data'!Q43)*100</f>
        <v>-3.9055603707461297</v>
      </c>
      <c r="Q45" s="6">
        <f>LN('SA data'!S44/'SA data'!S43)*100</f>
        <v>0.20001522246943371</v>
      </c>
      <c r="R45" s="6">
        <f>LN('SA data'!T44/'SA data'!T43)*100</f>
        <v>6.6691615600046078E-2</v>
      </c>
      <c r="S45" s="6">
        <f>LN('SA data'!U44/'SA data'!U43)*100</f>
        <v>0.97658003169720842</v>
      </c>
      <c r="T45" s="6">
        <f>LN('SA data'!V44/'SA data'!V43)*100</f>
        <v>0</v>
      </c>
      <c r="U45" s="6">
        <f>LN('SA data'!W44/'SA data'!W43)*100</f>
        <v>-4.2036974431284048E-2</v>
      </c>
      <c r="V45" s="6">
        <f>LN('SA data'!X44/'SA data'!X43)*100</f>
        <v>-1.0412450093431008E-2</v>
      </c>
      <c r="W45" s="7">
        <f>'SA data'!Y44/4</f>
        <v>0.69358333333333333</v>
      </c>
      <c r="X45" s="6">
        <f>LN('SA data'!Z44/'SA data'!Z43)*100</f>
        <v>-0.63335245499247561</v>
      </c>
      <c r="Y45" s="6">
        <f>LN('SA data'!AA44/'SA data'!AA43)*100</f>
        <v>-2.6414124967414265</v>
      </c>
      <c r="Z45" s="6">
        <f>LN('SA data'!AB44/'SA data'!AB43)*100</f>
        <v>0.29123028527832007</v>
      </c>
      <c r="AA45" s="6">
        <f>LN('SA data'!AC44/'SA data'!AC43)*100</f>
        <v>-0.49215986960424835</v>
      </c>
      <c r="AB45" s="6">
        <f>LN('SA data'!AD44/'SA data'!AD43)*100</f>
        <v>0.25689097577691483</v>
      </c>
      <c r="AC45" s="7">
        <f>'SA data'!AE44/4</f>
        <v>0.875</v>
      </c>
      <c r="AD45" s="6">
        <f>LN('SA data'!AF44/'SA data'!AF43)*100</f>
        <v>-7.3829350147854678</v>
      </c>
      <c r="AE45" s="6">
        <f>LN('SA data'!AG44/'SA data'!AG43)*100</f>
        <v>-7.5715938986772535</v>
      </c>
      <c r="AF45" s="6">
        <f>LN('SA data'!AI44/'SA data'!AI43)*100</f>
        <v>7.4207946062256847</v>
      </c>
      <c r="AG45" s="6">
        <f>LN('SA data'!AJ44/'SA data'!AJ43)*100</f>
        <v>10.450917046038933</v>
      </c>
      <c r="AH45" s="6">
        <f>LN('SA data'!AK44/'SA data'!AK43)*100</f>
        <v>6.8645865198561067</v>
      </c>
      <c r="AI45" s="6">
        <f>LN('SA data'!AL44/'SA data'!AL43)*100</f>
        <v>17.93328047308604</v>
      </c>
      <c r="AJ45" s="6">
        <f>LN('SA data'!AM44/'SA data'!AM43)*100</f>
        <v>1.1133185744223486</v>
      </c>
      <c r="AK45" s="6">
        <f>LN('SA data'!AN44/'SA data'!AN43)*100</f>
        <v>2.2319408413829569</v>
      </c>
      <c r="AL45" s="6">
        <f>LN('SA data'!AO44/'SA data'!AO43)*100</f>
        <v>8.3544216402536069</v>
      </c>
      <c r="AM45" s="6">
        <f>LN('SA data'!AP44/'SA data'!AP43)*100</f>
        <v>2.1399474950839639</v>
      </c>
      <c r="AN45" s="6">
        <f>LN('SA data'!AQ44/'SA data'!AQ43)*100</f>
        <v>18.883022515189101</v>
      </c>
      <c r="AO45" s="7">
        <f>'SA data'!AR44/4</f>
        <v>1.0814166666666667</v>
      </c>
      <c r="AP45" s="4">
        <v>42</v>
      </c>
      <c r="AQ45" s="1">
        <v>37135</v>
      </c>
      <c r="AR45" s="7"/>
      <c r="AS45" s="7"/>
    </row>
    <row r="46" spans="1:45">
      <c r="A46" s="6">
        <f>LN('SA data'!A45/'SA data'!A44)*100</f>
        <v>1.2866145164125582</v>
      </c>
      <c r="B46" s="6">
        <f>LN('SA data'!B45/'SA data'!B44)*100</f>
        <v>1.1204405961339867</v>
      </c>
      <c r="C46" s="6">
        <f>LN('SA data'!C45/'SA data'!C44)*100</f>
        <v>5.1131402998969415</v>
      </c>
      <c r="D46" s="6">
        <f>LN('SA data'!D45/'SA data'!D44)*100</f>
        <v>-3.8979525061807205</v>
      </c>
      <c r="E46" s="6">
        <f>LN('SA data'!E45/'SA data'!E44)*100</f>
        <v>0.24916129976702869</v>
      </c>
      <c r="F46" s="6">
        <f>LN('SA data'!F45/'SA data'!F44)*100</f>
        <v>3.0339142511407799</v>
      </c>
      <c r="G46" s="41">
        <f>LN('SA data'!G45/'SA data'!G44)*100</f>
        <v>1.4823526728431238</v>
      </c>
      <c r="H46" s="6">
        <f>LN('SA data'!H45/'SA data'!H44)*100</f>
        <v>3.1624647362566214</v>
      </c>
      <c r="I46" s="6">
        <f>LN('SA data'!I45/'SA data'!I44)*100</f>
        <v>13.231238048307132</v>
      </c>
      <c r="J46" s="6">
        <f>LN('SA data'!J45/'SA data'!J44)*100</f>
        <v>17.264003168991728</v>
      </c>
      <c r="K46" s="6">
        <f>LN('SA data'!K45/'SA data'!K44)*100</f>
        <v>-15.958102360796447</v>
      </c>
      <c r="L46" s="6">
        <f>LN('SA data'!M45/'SA data'!M44)*100</f>
        <v>10.846237769116305</v>
      </c>
      <c r="M46" s="6">
        <f>LN('SA data'!N45/'SA data'!N44)*100</f>
        <v>10.045659227823675</v>
      </c>
      <c r="N46" s="6">
        <f>LN('SA data'!O45/'SA data'!O44)*100</f>
        <v>10.989351584705949</v>
      </c>
      <c r="O46" s="6">
        <f>LN('SA data'!P45/'SA data'!P44)*100</f>
        <v>9.636671071295714</v>
      </c>
      <c r="P46" s="6">
        <f>LN('SA data'!Q45/'SA data'!Q44)*100</f>
        <v>13.618905416236608</v>
      </c>
      <c r="Q46" s="6">
        <f>LN('SA data'!S45/'SA data'!S44)*100</f>
        <v>0.3736934579472514</v>
      </c>
      <c r="R46" s="6">
        <f>LN('SA data'!T45/'SA data'!T44)*100</f>
        <v>6.0323296794168348E-2</v>
      </c>
      <c r="S46" s="6">
        <f>LN('SA data'!U45/'SA data'!U44)*100</f>
        <v>2.1715843718347219</v>
      </c>
      <c r="T46" s="6">
        <f>LN('SA data'!V45/'SA data'!V44)*100</f>
        <v>2.9080412923086394</v>
      </c>
      <c r="U46" s="6">
        <f>LN('SA data'!W45/'SA data'!W44)*100</f>
        <v>-0.93181473121141356</v>
      </c>
      <c r="V46" s="6">
        <f>LN('SA data'!X45/'SA data'!X44)*100</f>
        <v>-0.1672976986053489</v>
      </c>
      <c r="W46" s="7">
        <f>'SA data'!Y45/4</f>
        <v>0.69408333333333327</v>
      </c>
      <c r="X46" s="6">
        <f>LN('SA data'!Z45/'SA data'!Z44)*100</f>
        <v>0.83843611660063455</v>
      </c>
      <c r="Y46" s="6">
        <f>LN('SA data'!AA45/'SA data'!AA44)*100</f>
        <v>-1.6612024284816735</v>
      </c>
      <c r="Z46" s="6">
        <f>LN('SA data'!AB45/'SA data'!AB44)*100</f>
        <v>0.50958995071850122</v>
      </c>
      <c r="AA46" s="6">
        <f>LN('SA data'!AC45/'SA data'!AC44)*100</f>
        <v>-1.1122931149156137</v>
      </c>
      <c r="AB46" s="6">
        <f>LN('SA data'!AD45/'SA data'!AD44)*100</f>
        <v>0.48185312513231887</v>
      </c>
      <c r="AC46" s="7">
        <f>'SA data'!AE45/4</f>
        <v>0.53249999999999997</v>
      </c>
      <c r="AD46" s="6">
        <f>LN('SA data'!AF45/'SA data'!AF44)*100</f>
        <v>-13.55166215748101</v>
      </c>
      <c r="AE46" s="6">
        <f>LN('SA data'!AG45/'SA data'!AG44)*100</f>
        <v>-26.553132966419223</v>
      </c>
      <c r="AF46" s="6">
        <f>LN('SA data'!AI45/'SA data'!AI44)*100</f>
        <v>0.66064175226342392</v>
      </c>
      <c r="AG46" s="6">
        <f>LN('SA data'!AJ45/'SA data'!AJ44)*100</f>
        <v>5.687148489626578</v>
      </c>
      <c r="AH46" s="6">
        <f>LN('SA data'!AK45/'SA data'!AK44)*100</f>
        <v>-0.30735942349820666</v>
      </c>
      <c r="AI46" s="6">
        <f>LN('SA data'!AL45/'SA data'!AL44)*100</f>
        <v>22.074892411826532</v>
      </c>
      <c r="AJ46" s="6">
        <f>LN('SA data'!AM45/'SA data'!AM44)*100</f>
        <v>0.26681524483059471</v>
      </c>
      <c r="AK46" s="6">
        <f>LN('SA data'!AN45/'SA data'!AN44)*100</f>
        <v>3.3106114273146146</v>
      </c>
      <c r="AL46" s="6">
        <f>LN('SA data'!AO45/'SA data'!AO44)*100</f>
        <v>-8.4297424404312782</v>
      </c>
      <c r="AM46" s="6">
        <f>LN('SA data'!AP45/'SA data'!AP44)*100</f>
        <v>0.97199399972580491</v>
      </c>
      <c r="AN46" s="6">
        <f>LN('SA data'!AQ45/'SA data'!AQ44)*100</f>
        <v>1.7694238324000868</v>
      </c>
      <c r="AO46" s="7">
        <f>'SA data'!AR45/4</f>
        <v>1.0050833333333333</v>
      </c>
      <c r="AP46" s="4">
        <v>43</v>
      </c>
      <c r="AQ46" s="1">
        <v>37226</v>
      </c>
      <c r="AR46" s="7"/>
      <c r="AS46" s="7"/>
    </row>
    <row r="47" spans="1:45">
      <c r="A47" s="6">
        <f>LN('SA data'!A46/'SA data'!A45)*100</f>
        <v>1.1145125523589861</v>
      </c>
      <c r="B47" s="6">
        <f>LN('SA data'!B46/'SA data'!B45)*100</f>
        <v>0.84772386653338605</v>
      </c>
      <c r="C47" s="6">
        <f>LN('SA data'!C46/'SA data'!C45)*100</f>
        <v>-1.5400066523263076</v>
      </c>
      <c r="D47" s="6">
        <f>LN('SA data'!D46/'SA data'!D45)*100</f>
        <v>4.2523583105458433</v>
      </c>
      <c r="E47" s="6">
        <f>LN('SA data'!E46/'SA data'!E45)*100</f>
        <v>7.1030979747465404</v>
      </c>
      <c r="F47" s="6">
        <f>LN('SA data'!F46/'SA data'!F45)*100</f>
        <v>5.3287678486236514</v>
      </c>
      <c r="G47" s="41">
        <f>LN('SA data'!G46/'SA data'!G45)*100</f>
        <v>4.3375426728430551</v>
      </c>
      <c r="H47" s="6">
        <f>LN('SA data'!H46/'SA data'!H45)*100</f>
        <v>1.1921611694690537</v>
      </c>
      <c r="I47" s="6">
        <f>LN('SA data'!I46/'SA data'!I45)*100</f>
        <v>3.2267923450011033</v>
      </c>
      <c r="J47" s="6">
        <f>LN('SA data'!J46/'SA data'!J45)*100</f>
        <v>-3.7013279182334844</v>
      </c>
      <c r="K47" s="6">
        <f>LN('SA data'!K46/'SA data'!K45)*100</f>
        <v>4.6955171979728334</v>
      </c>
      <c r="L47" s="6">
        <f>LN('SA data'!M46/'SA data'!M45)*100</f>
        <v>3.095517289698964</v>
      </c>
      <c r="M47" s="6">
        <f>LN('SA data'!N46/'SA data'!N45)*100</f>
        <v>4.7150034404294345</v>
      </c>
      <c r="N47" s="6">
        <f>LN('SA data'!O46/'SA data'!O45)*100</f>
        <v>4.441366147210517</v>
      </c>
      <c r="O47" s="6">
        <f>LN('SA data'!P46/'SA data'!P45)*100</f>
        <v>4.8341657017214699</v>
      </c>
      <c r="P47" s="6">
        <f>LN('SA data'!Q46/'SA data'!Q45)*100</f>
        <v>-2.6192213296891964</v>
      </c>
      <c r="Q47" s="6">
        <f>LN('SA data'!S46/'SA data'!S45)*100</f>
        <v>0.68715670835724596</v>
      </c>
      <c r="R47" s="6">
        <f>LN('SA data'!T46/'SA data'!T45)*100</f>
        <v>0.19471398409840909</v>
      </c>
      <c r="S47" s="6">
        <f>LN('SA data'!U46/'SA data'!U45)*100</f>
        <v>3.4377547087165028</v>
      </c>
      <c r="T47" s="6">
        <f>LN('SA data'!V46/'SA data'!V45)*100</f>
        <v>1.4229107792569924</v>
      </c>
      <c r="U47" s="6">
        <f>LN('SA data'!W46/'SA data'!W45)*100</f>
        <v>0.78542389757889253</v>
      </c>
      <c r="V47" s="6">
        <f>LN('SA data'!X46/'SA data'!X45)*100</f>
        <v>0.38147587382403619</v>
      </c>
      <c r="W47" s="7">
        <f>'SA data'!Y46/4</f>
        <v>0.68091666666666661</v>
      </c>
      <c r="X47" s="6">
        <f>LN('SA data'!Z46/'SA data'!Z45)*100</f>
        <v>1.7942639543090519</v>
      </c>
      <c r="Y47" s="6">
        <f>LN('SA data'!AA46/'SA data'!AA45)*100</f>
        <v>2.300050497054146</v>
      </c>
      <c r="Z47" s="6">
        <f>LN('SA data'!AB46/'SA data'!AB45)*100</f>
        <v>0.67850362539245213</v>
      </c>
      <c r="AA47" s="6">
        <f>LN('SA data'!AC46/'SA data'!AC45)*100</f>
        <v>-0.53357174165704502</v>
      </c>
      <c r="AB47" s="6">
        <f>LN('SA data'!AD46/'SA data'!AD45)*100</f>
        <v>0.30696415976831054</v>
      </c>
      <c r="AC47" s="7">
        <f>'SA data'!AE46/4</f>
        <v>0.4325</v>
      </c>
      <c r="AD47" s="6">
        <f>LN('SA data'!AF46/'SA data'!AF45)*100</f>
        <v>4.1551709236624861</v>
      </c>
      <c r="AE47" s="6">
        <f>LN('SA data'!AG46/'SA data'!AG45)*100</f>
        <v>8.4947392768778407</v>
      </c>
      <c r="AF47" s="6">
        <f>LN('SA data'!AI46/'SA data'!AI45)*100</f>
        <v>0.52084571086801434</v>
      </c>
      <c r="AG47" s="6">
        <f>LN('SA data'!AJ46/'SA data'!AJ45)*100</f>
        <v>3.5127772374803601</v>
      </c>
      <c r="AH47" s="6">
        <f>LN('SA data'!AK46/'SA data'!AK45)*100</f>
        <v>-8.3602543642662952E-2</v>
      </c>
      <c r="AI47" s="6">
        <f>LN('SA data'!AL46/'SA data'!AL45)*100</f>
        <v>-17.905569200511682</v>
      </c>
      <c r="AJ47" s="6">
        <f>LN('SA data'!AM46/'SA data'!AM45)*100</f>
        <v>3.4156847285321894</v>
      </c>
      <c r="AK47" s="6">
        <f>LN('SA data'!AN46/'SA data'!AN45)*100</f>
        <v>1.2547659061620864</v>
      </c>
      <c r="AL47" s="6">
        <f>LN('SA data'!AO46/'SA data'!AO45)*100</f>
        <v>16.152357014775632</v>
      </c>
      <c r="AM47" s="6">
        <f>LN('SA data'!AP46/'SA data'!AP45)*100</f>
        <v>1.0726651544776602</v>
      </c>
      <c r="AN47" s="6">
        <f>LN('SA data'!AQ46/'SA data'!AQ45)*100</f>
        <v>-1.0565116452232328</v>
      </c>
      <c r="AO47" s="7">
        <f>'SA data'!AR46/4</f>
        <v>0.97825000000000006</v>
      </c>
      <c r="AP47" s="4">
        <v>44</v>
      </c>
      <c r="AQ47" s="1">
        <v>37316</v>
      </c>
      <c r="AR47" s="7"/>
      <c r="AS47" s="7"/>
    </row>
    <row r="48" spans="1:45">
      <c r="A48" s="6">
        <f>LN('SA data'!A47/'SA data'!A46)*100</f>
        <v>2.0282926862250892</v>
      </c>
      <c r="B48" s="6">
        <f>LN('SA data'!B47/'SA data'!B46)*100</f>
        <v>0.69642551377178952</v>
      </c>
      <c r="C48" s="6">
        <f>LN('SA data'!C47/'SA data'!C46)*100</f>
        <v>6.3123654323863239</v>
      </c>
      <c r="D48" s="6">
        <f>LN('SA data'!D47/'SA data'!D46)*100</f>
        <v>4.3184875679966632</v>
      </c>
      <c r="E48" s="6">
        <f>LN('SA data'!E47/'SA data'!E46)*100</f>
        <v>2.3964693866565945</v>
      </c>
      <c r="F48" s="6">
        <f>LN('SA data'!F47/'SA data'!F46)*100</f>
        <v>3.7301737661853198</v>
      </c>
      <c r="G48" s="41">
        <f>LN('SA data'!G47/'SA data'!G46)*100</f>
        <v>-0.60926732715696597</v>
      </c>
      <c r="H48" s="6">
        <f>LN('SA data'!H47/'SA data'!H46)*100</f>
        <v>1.5133781664605068</v>
      </c>
      <c r="I48" s="6">
        <f>LN('SA data'!I47/'SA data'!I46)*100</f>
        <v>3.7906871926258128</v>
      </c>
      <c r="J48" s="6">
        <f>LN('SA data'!J47/'SA data'!J46)*100</f>
        <v>6.6057178636844931</v>
      </c>
      <c r="K48" s="6">
        <f>LN('SA data'!K47/'SA data'!K46)*100</f>
        <v>-1.7642353656191823</v>
      </c>
      <c r="L48" s="6">
        <f>LN('SA data'!M47/'SA data'!M46)*100</f>
        <v>-1.8669127931197984</v>
      </c>
      <c r="M48" s="6">
        <f>LN('SA data'!N47/'SA data'!N46)*100</f>
        <v>0.91249275478212966</v>
      </c>
      <c r="N48" s="6">
        <f>LN('SA data'!O47/'SA data'!O46)*100</f>
        <v>-12.099302350826784</v>
      </c>
      <c r="O48" s="6">
        <f>LN('SA data'!P47/'SA data'!P46)*100</f>
        <v>6.0794047090325609</v>
      </c>
      <c r="P48" s="6">
        <f>LN('SA data'!Q47/'SA data'!Q46)*100</f>
        <v>-12.757064512834409</v>
      </c>
      <c r="Q48" s="6">
        <f>LN('SA data'!S47/'SA data'!S46)*100</f>
        <v>0.67902199991293033</v>
      </c>
      <c r="R48" s="6">
        <f>LN('SA data'!T47/'SA data'!T46)*100</f>
        <v>0.13390289856507381</v>
      </c>
      <c r="S48" s="6">
        <f>LN('SA data'!U47/'SA data'!U46)*100</f>
        <v>3.6230513851861663</v>
      </c>
      <c r="T48" s="6">
        <f>LN('SA data'!V47/'SA data'!V46)*100</f>
        <v>0.60163481861456936</v>
      </c>
      <c r="U48" s="6">
        <f>LN('SA data'!W47/'SA data'!W46)*100</f>
        <v>0.813668367748692</v>
      </c>
      <c r="V48" s="6">
        <f>LN('SA data'!X47/'SA data'!X46)*100</f>
        <v>0.16367001473839754</v>
      </c>
      <c r="W48" s="7">
        <f>'SA data'!Y47/4</f>
        <v>0.67925000000000002</v>
      </c>
      <c r="X48" s="6">
        <f>LN('SA data'!Z47/'SA data'!Z46)*100</f>
        <v>-2.2059378582406941</v>
      </c>
      <c r="Y48" s="6">
        <f>LN('SA data'!AA47/'SA data'!AA46)*100</f>
        <v>2.6352568192794514</v>
      </c>
      <c r="Z48" s="6">
        <f>LN('SA data'!AB47/'SA data'!AB46)*100</f>
        <v>0.75278178932092787</v>
      </c>
      <c r="AA48" s="6">
        <f>LN('SA data'!AC47/'SA data'!AC46)*100</f>
        <v>0.61483952345605541</v>
      </c>
      <c r="AB48" s="6">
        <f>LN('SA data'!AD47/'SA data'!AD46)*100</f>
        <v>0.54784722221548243</v>
      </c>
      <c r="AC48" s="7">
        <f>'SA data'!AE47/4</f>
        <v>0.4375</v>
      </c>
      <c r="AD48" s="6">
        <f>LN('SA data'!AF47/'SA data'!AF46)*100</f>
        <v>9.5608134959605273</v>
      </c>
      <c r="AE48" s="6">
        <f>LN('SA data'!AG47/'SA data'!AG46)*100</f>
        <v>17.304571433143277</v>
      </c>
      <c r="AF48" s="6">
        <f>LN('SA data'!AI47/'SA data'!AI46)*100</f>
        <v>-1.7030628038953326</v>
      </c>
      <c r="AG48" s="6">
        <f>LN('SA data'!AJ47/'SA data'!AJ46)*100</f>
        <v>1.0814345110315027</v>
      </c>
      <c r="AH48" s="6">
        <f>LN('SA data'!AK47/'SA data'!AK46)*100</f>
        <v>-2.2855318812837404</v>
      </c>
      <c r="AI48" s="6">
        <f>LN('SA data'!AL47/'SA data'!AL46)*100</f>
        <v>2.4089949501740788</v>
      </c>
      <c r="AJ48" s="6">
        <f>LN('SA data'!AM47/'SA data'!AM46)*100</f>
        <v>-3.916835770050501</v>
      </c>
      <c r="AK48" s="6">
        <f>LN('SA data'!AN47/'SA data'!AN46)*100</f>
        <v>-2.0856755730746794</v>
      </c>
      <c r="AL48" s="6">
        <f>LN('SA data'!AO47/'SA data'!AO46)*100</f>
        <v>-4.3839392772364185</v>
      </c>
      <c r="AM48" s="6">
        <f>LN('SA data'!AP47/'SA data'!AP46)*100</f>
        <v>-3.0770299602185291</v>
      </c>
      <c r="AN48" s="6">
        <f>LN('SA data'!AQ47/'SA data'!AQ46)*100</f>
        <v>0.20396678502918689</v>
      </c>
      <c r="AO48" s="7">
        <f>'SA data'!AR47/4</f>
        <v>0.9740833333333333</v>
      </c>
      <c r="AP48" s="4">
        <v>45</v>
      </c>
      <c r="AQ48" s="1">
        <v>37408</v>
      </c>
      <c r="AR48" s="7"/>
      <c r="AS48" s="7"/>
    </row>
    <row r="49" spans="1:45">
      <c r="A49" s="6">
        <f>LN('SA data'!A48/'SA data'!A47)*100</f>
        <v>2.503308394497616</v>
      </c>
      <c r="B49" s="6">
        <f>LN('SA data'!B48/'SA data'!B47)*100</f>
        <v>1.3963596206489892</v>
      </c>
      <c r="C49" s="6">
        <f>LN('SA data'!C48/'SA data'!C47)*100</f>
        <v>8.3094694822926272</v>
      </c>
      <c r="D49" s="6">
        <f>LN('SA data'!D48/'SA data'!D47)*100</f>
        <v>-1.6463252952347258</v>
      </c>
      <c r="E49" s="6">
        <f>LN('SA data'!E48/'SA data'!E47)*100</f>
        <v>1.8228927685278702</v>
      </c>
      <c r="F49" s="6">
        <f>LN('SA data'!F48/'SA data'!F47)*100</f>
        <v>2.2844071329086462</v>
      </c>
      <c r="G49" s="41">
        <f>LN('SA data'!G48/'SA data'!G47)*100</f>
        <v>0.36122267284302079</v>
      </c>
      <c r="H49" s="6">
        <f>LN('SA data'!H48/'SA data'!H47)*100</f>
        <v>1.2865402210109944</v>
      </c>
      <c r="I49" s="6">
        <f>LN('SA data'!I48/'SA data'!I47)*100</f>
        <v>3.9222183298673179</v>
      </c>
      <c r="J49" s="6">
        <f>LN('SA data'!J48/'SA data'!J47)*100</f>
        <v>3.3567353879375963</v>
      </c>
      <c r="K49" s="6">
        <f>LN('SA data'!K48/'SA data'!K47)*100</f>
        <v>-11.869491891830188</v>
      </c>
      <c r="L49" s="6">
        <f>LN('SA data'!M48/'SA data'!M47)*100</f>
        <v>0.15675608380970171</v>
      </c>
      <c r="M49" s="6">
        <f>LN('SA data'!N48/'SA data'!N47)*100</f>
        <v>0.60378360372937634</v>
      </c>
      <c r="N49" s="6">
        <f>LN('SA data'!O48/'SA data'!O47)*100</f>
        <v>19.149141594661511</v>
      </c>
      <c r="O49" s="6">
        <f>LN('SA data'!P48/'SA data'!P47)*100</f>
        <v>-7.0670017777621705</v>
      </c>
      <c r="P49" s="6">
        <f>LN('SA data'!Q48/'SA data'!Q47)*100</f>
        <v>-1.7416398922691405</v>
      </c>
      <c r="Q49" s="6">
        <f>LN('SA data'!S48/'SA data'!S47)*100</f>
        <v>0.28553183368416629</v>
      </c>
      <c r="R49" s="6">
        <f>LN('SA data'!T48/'SA data'!T47)*100</f>
        <v>6.493452879098531E-2</v>
      </c>
      <c r="S49" s="6">
        <f>LN('SA data'!U48/'SA data'!U47)*100</f>
        <v>1.4482735603661261</v>
      </c>
      <c r="T49" s="6">
        <f>LN('SA data'!V48/'SA data'!V47)*100</f>
        <v>0.29946546444097416</v>
      </c>
      <c r="U49" s="6">
        <f>LN('SA data'!W48/'SA data'!W47)*100</f>
        <v>0.14486223059527142</v>
      </c>
      <c r="V49" s="6">
        <f>LN('SA data'!X48/'SA data'!X47)*100</f>
        <v>-9.6685777518485602E-2</v>
      </c>
      <c r="W49" s="7">
        <f>'SA data'!Y48/4</f>
        <v>0.68150000000000011</v>
      </c>
      <c r="X49" s="6">
        <f>LN('SA data'!Z48/'SA data'!Z47)*100</f>
        <v>-2.4617388213652691</v>
      </c>
      <c r="Y49" s="6">
        <f>LN('SA data'!AA48/'SA data'!AA47)*100</f>
        <v>1.654486313154806</v>
      </c>
      <c r="Z49" s="6">
        <f>LN('SA data'!AB48/'SA data'!AB47)*100</f>
        <v>0.73217598184487898</v>
      </c>
      <c r="AA49" s="6">
        <f>LN('SA data'!AC48/'SA data'!AC47)*100</f>
        <v>0.8115076957571713</v>
      </c>
      <c r="AB49" s="6">
        <f>LN('SA data'!AD48/'SA data'!AD47)*100</f>
        <v>0.53201550200705439</v>
      </c>
      <c r="AC49" s="7">
        <f>'SA data'!AE48/4</f>
        <v>0.435</v>
      </c>
      <c r="AD49" s="6">
        <f>LN('SA data'!AF48/'SA data'!AF47)*100</f>
        <v>3.4726354081482715</v>
      </c>
      <c r="AE49" s="6">
        <f>LN('SA data'!AG48/'SA data'!AG47)*100</f>
        <v>6.8488297111279639</v>
      </c>
      <c r="AF49" s="6">
        <f>LN('SA data'!AI48/'SA data'!AI47)*100</f>
        <v>3.3742163526281822E-2</v>
      </c>
      <c r="AG49" s="6">
        <f>LN('SA data'!AJ48/'SA data'!AJ47)*100</f>
        <v>3.2534624524903055</v>
      </c>
      <c r="AH49" s="6">
        <f>LN('SA data'!AK48/'SA data'!AK47)*100</f>
        <v>-0.66476081659728847</v>
      </c>
      <c r="AI49" s="6">
        <f>LN('SA data'!AL48/'SA data'!AL47)*100</f>
        <v>16.961176351564035</v>
      </c>
      <c r="AJ49" s="6">
        <f>LN('SA data'!AM48/'SA data'!AM47)*100</f>
        <v>-2.3175519815556886</v>
      </c>
      <c r="AK49" s="6">
        <f>LN('SA data'!AN48/'SA data'!AN47)*100</f>
        <v>2.1354058608441004</v>
      </c>
      <c r="AL49" s="6">
        <f>LN('SA data'!AO48/'SA data'!AO47)*100</f>
        <v>6.5107745454493644</v>
      </c>
      <c r="AM49" s="6">
        <f>LN('SA data'!AP48/'SA data'!AP47)*100</f>
        <v>-0.36885431008396397</v>
      </c>
      <c r="AN49" s="6">
        <f>LN('SA data'!AQ48/'SA data'!AQ47)*100</f>
        <v>-2.0007996230706393</v>
      </c>
      <c r="AO49" s="7">
        <f>'SA data'!AR48/4</f>
        <v>0.9751666666666664</v>
      </c>
      <c r="AP49" s="4">
        <v>46</v>
      </c>
      <c r="AQ49" s="1">
        <v>37500</v>
      </c>
      <c r="AR49" s="7"/>
      <c r="AS49" s="7"/>
    </row>
    <row r="50" spans="1:45">
      <c r="A50" s="6">
        <f>LN('SA data'!A49/'SA data'!A48)*100</f>
        <v>0.98543151280891428</v>
      </c>
      <c r="B50" s="6">
        <f>LN('SA data'!B49/'SA data'!B48)*100</f>
        <v>1.4885516852034379</v>
      </c>
      <c r="C50" s="6">
        <f>LN('SA data'!C49/'SA data'!C48)*100</f>
        <v>-5.3113220638800547</v>
      </c>
      <c r="D50" s="6">
        <f>LN('SA data'!D49/'SA data'!D48)*100</f>
        <v>3.4804319997792184</v>
      </c>
      <c r="E50" s="6">
        <f>LN('SA data'!E49/'SA data'!E48)*100</f>
        <v>-8.281525678120398E-2</v>
      </c>
      <c r="F50" s="6">
        <f>LN('SA data'!F49/'SA data'!F48)*100</f>
        <v>-3.2109331868362436</v>
      </c>
      <c r="G50" s="41">
        <f>LN('SA data'!G49/'SA data'!G48)*100</f>
        <v>-1.5389673271569648</v>
      </c>
      <c r="H50" s="6">
        <f>LN('SA data'!H49/'SA data'!H48)*100</f>
        <v>4.3605481316345174E-2</v>
      </c>
      <c r="I50" s="6">
        <f>LN('SA data'!I49/'SA data'!I48)*100</f>
        <v>-3.1276275537095457</v>
      </c>
      <c r="J50" s="6">
        <f>LN('SA data'!J49/'SA data'!J48)*100</f>
        <v>-7.8071150512192533</v>
      </c>
      <c r="K50" s="6">
        <f>LN('SA data'!K49/'SA data'!K48)*100</f>
        <v>0.83332049259682173</v>
      </c>
      <c r="L50" s="6">
        <f>LN('SA data'!M49/'SA data'!M48)*100</f>
        <v>0.19932779025440805</v>
      </c>
      <c r="M50" s="6">
        <f>LN('SA data'!N49/'SA data'!N48)*100</f>
        <v>-1.0445336708359945</v>
      </c>
      <c r="N50" s="6">
        <f>LN('SA data'!O49/'SA data'!O48)*100</f>
        <v>-1.0260482945279235</v>
      </c>
      <c r="O50" s="6">
        <f>LN('SA data'!P49/'SA data'!P48)*100</f>
        <v>-1.0532413791914432</v>
      </c>
      <c r="P50" s="6">
        <f>LN('SA data'!Q49/'SA data'!Q48)*100</f>
        <v>5.3746685679191737</v>
      </c>
      <c r="Q50" s="6">
        <f>LN('SA data'!S49/'SA data'!S48)*100</f>
        <v>0.12552321870327443</v>
      </c>
      <c r="R50" s="6">
        <f>LN('SA data'!T49/'SA data'!T48)*100</f>
        <v>0.16603950485336533</v>
      </c>
      <c r="S50" s="6">
        <f>LN('SA data'!U49/'SA data'!U48)*100</f>
        <v>-8.6830652874380659E-2</v>
      </c>
      <c r="T50" s="6">
        <f>LN('SA data'!V49/'SA data'!V48)*100</f>
        <v>0</v>
      </c>
      <c r="U50" s="6">
        <f>LN('SA data'!W49/'SA data'!W48)*100</f>
        <v>0.90933578220102518</v>
      </c>
      <c r="V50" s="6">
        <f>LN('SA data'!X49/'SA data'!X48)*100</f>
        <v>-1.0934784502506576E-2</v>
      </c>
      <c r="W50" s="7">
        <f>'SA data'!Y49/4</f>
        <v>0.69108333333333327</v>
      </c>
      <c r="X50" s="6">
        <f>LN('SA data'!Z49/'SA data'!Z48)*100</f>
        <v>0.75019234698862136</v>
      </c>
      <c r="Y50" s="6">
        <f>LN('SA data'!AA49/'SA data'!AA48)*100</f>
        <v>0.37673147545194607</v>
      </c>
      <c r="Z50" s="6">
        <f>LN('SA data'!AB49/'SA data'!AB48)*100</f>
        <v>0.6248933325498004</v>
      </c>
      <c r="AA50" s="6">
        <f>LN('SA data'!AC49/'SA data'!AC48)*100</f>
        <v>0.24509666756642548</v>
      </c>
      <c r="AB50" s="6">
        <f>LN('SA data'!AD49/'SA data'!AD48)*100</f>
        <v>0.35524471629680537</v>
      </c>
      <c r="AC50" s="7">
        <f>'SA data'!AE49/4</f>
        <v>0.36</v>
      </c>
      <c r="AD50" s="6">
        <f>LN('SA data'!AF49/'SA data'!AF48)*100</f>
        <v>4.7357280674973268</v>
      </c>
      <c r="AE50" s="6">
        <f>LN('SA data'!AG49/'SA data'!AG48)*100</f>
        <v>-0.55938986069762431</v>
      </c>
      <c r="AF50" s="6">
        <f>LN('SA data'!AI49/'SA data'!AI48)*100</f>
        <v>1.243022429127686E-2</v>
      </c>
      <c r="AG50" s="6">
        <f>LN('SA data'!AJ49/'SA data'!AJ48)*100</f>
        <v>2.7083955652748246</v>
      </c>
      <c r="AH50" s="6">
        <f>LN('SA data'!AK49/'SA data'!AK48)*100</f>
        <v>-0.59394057613798157</v>
      </c>
      <c r="AI50" s="6">
        <f>LN('SA data'!AL49/'SA data'!AL48)*100</f>
        <v>-13.070425362535959</v>
      </c>
      <c r="AJ50" s="6">
        <f>LN('SA data'!AM49/'SA data'!AM48)*100</f>
        <v>7.0749541900331527</v>
      </c>
      <c r="AK50" s="6">
        <f>LN('SA data'!AN49/'SA data'!AN48)*100</f>
        <v>2.5114933617485224</v>
      </c>
      <c r="AL50" s="6">
        <f>LN('SA data'!AO49/'SA data'!AO48)*100</f>
        <v>20.973378906132435</v>
      </c>
      <c r="AM50" s="6">
        <f>LN('SA data'!AP49/'SA data'!AP48)*100</f>
        <v>1.9469128165280247</v>
      </c>
      <c r="AN50" s="6">
        <f>LN('SA data'!AQ49/'SA data'!AQ48)*100</f>
        <v>-0.38936678371446259</v>
      </c>
      <c r="AO50" s="7">
        <f>'SA data'!AR49/4</f>
        <v>0.94558333333333344</v>
      </c>
      <c r="AP50" s="4">
        <v>47</v>
      </c>
      <c r="AQ50" s="1">
        <v>37591</v>
      </c>
      <c r="AR50" s="7"/>
      <c r="AS50" s="7"/>
    </row>
    <row r="51" spans="1:45">
      <c r="A51" s="6">
        <f>LN('SA data'!A50/'SA data'!A49)*100</f>
        <v>0.43031542725166333</v>
      </c>
      <c r="B51" s="6">
        <f>LN('SA data'!B50/'SA data'!B49)*100</f>
        <v>2.6750438396068792</v>
      </c>
      <c r="C51" s="6">
        <f>LN('SA data'!C50/'SA data'!C49)*100</f>
        <v>5.5509132617865147</v>
      </c>
      <c r="D51" s="6">
        <f>LN('SA data'!D50/'SA data'!D49)*100</f>
        <v>-2.2873842283826371</v>
      </c>
      <c r="E51" s="6">
        <f>LN('SA data'!E50/'SA data'!E49)*100</f>
        <v>-0.42798934109967685</v>
      </c>
      <c r="F51" s="6">
        <f>LN('SA data'!F50/'SA data'!F49)*100</f>
        <v>-1.1569809347429181</v>
      </c>
      <c r="G51" s="41">
        <f>LN('SA data'!G50/'SA data'!G49)*100</f>
        <v>-1.5776273271570682</v>
      </c>
      <c r="H51" s="6">
        <f>LN('SA data'!H50/'SA data'!H49)*100</f>
        <v>1.2764558568695048</v>
      </c>
      <c r="I51" s="6">
        <f>LN('SA data'!I50/'SA data'!I49)*100</f>
        <v>-1.0205456256936594</v>
      </c>
      <c r="J51" s="6">
        <f>LN('SA data'!J50/'SA data'!J49)*100</f>
        <v>10.038087135238618</v>
      </c>
      <c r="K51" s="6">
        <f>LN('SA data'!K50/'SA data'!K49)*100</f>
        <v>-10.689863532713026</v>
      </c>
      <c r="L51" s="6">
        <f>LN('SA data'!M50/'SA data'!M49)*100</f>
        <v>-5.455335271028356</v>
      </c>
      <c r="M51" s="6">
        <f>LN('SA data'!N50/'SA data'!N49)*100</f>
        <v>-4.3042393222997761</v>
      </c>
      <c r="N51" s="6">
        <f>LN('SA data'!O50/'SA data'!O49)*100</f>
        <v>-4.2478327655622303</v>
      </c>
      <c r="O51" s="6">
        <f>LN('SA data'!P50/'SA data'!P49)*100</f>
        <v>-4.3308247980524746</v>
      </c>
      <c r="P51" s="6">
        <f>LN('SA data'!Q50/'SA data'!Q49)*100</f>
        <v>-10.233051549038654</v>
      </c>
      <c r="Q51" s="6">
        <f>LN('SA data'!S50/'SA data'!S49)*100</f>
        <v>0.29099509011129393</v>
      </c>
      <c r="R51" s="6">
        <f>LN('SA data'!T50/'SA data'!T49)*100</f>
        <v>-7.092560425449479E-3</v>
      </c>
      <c r="S51" s="6">
        <f>LN('SA data'!U50/'SA data'!U49)*100</f>
        <v>1.8409057078498752</v>
      </c>
      <c r="T51" s="6">
        <f>LN('SA data'!V50/'SA data'!V49)*100</f>
        <v>0.29857134570762289</v>
      </c>
      <c r="U51" s="6">
        <f>LN('SA data'!W50/'SA data'!W49)*100</f>
        <v>2.2993544022414945</v>
      </c>
      <c r="V51" s="6">
        <f>LN('SA data'!X50/'SA data'!X49)*100</f>
        <v>6.1776672125088992E-2</v>
      </c>
      <c r="W51" s="7">
        <f>'SA data'!Y50/4</f>
        <v>0.69383333333333341</v>
      </c>
      <c r="X51" s="6">
        <f>LN('SA data'!Z50/'SA data'!Z49)*100</f>
        <v>-1.8308466710008082</v>
      </c>
      <c r="Y51" s="6">
        <f>LN('SA data'!AA50/'SA data'!AA49)*100</f>
        <v>0.78115854474455582</v>
      </c>
      <c r="Z51" s="6">
        <f>LN('SA data'!AB50/'SA data'!AB49)*100</f>
        <v>0.75580931671734286</v>
      </c>
      <c r="AA51" s="6">
        <f>LN('SA data'!AC50/'SA data'!AC49)*100</f>
        <v>0.42293124791910519</v>
      </c>
      <c r="AB51" s="6">
        <f>LN('SA data'!AD50/'SA data'!AD49)*100</f>
        <v>0.30805242074476363</v>
      </c>
      <c r="AC51" s="7">
        <f>'SA data'!AE50/4</f>
        <v>0.3125</v>
      </c>
      <c r="AD51" s="6">
        <f>LN('SA data'!AF50/'SA data'!AF49)*100</f>
        <v>12.212364360400702</v>
      </c>
      <c r="AE51" s="6">
        <f>LN('SA data'!AG50/'SA data'!AG49)*100</f>
        <v>16.382697415779031</v>
      </c>
      <c r="AF51" s="6">
        <f>LN('SA data'!AI50/'SA data'!AI49)*100</f>
        <v>-1.6319389850988197</v>
      </c>
      <c r="AG51" s="6">
        <f>LN('SA data'!AJ50/'SA data'!AJ49)*100</f>
        <v>-0.27534368150404409</v>
      </c>
      <c r="AH51" s="6">
        <f>LN('SA data'!AK50/'SA data'!AK49)*100</f>
        <v>-1.9447347898804435</v>
      </c>
      <c r="AI51" s="6">
        <f>LN('SA data'!AL50/'SA data'!AL49)*100</f>
        <v>4.5514803072001353</v>
      </c>
      <c r="AJ51" s="6">
        <f>LN('SA data'!AM50/'SA data'!AM49)*100</f>
        <v>5.3012725637637974</v>
      </c>
      <c r="AK51" s="6">
        <f>LN('SA data'!AN50/'SA data'!AN49)*100</f>
        <v>1.0468532808313207E-2</v>
      </c>
      <c r="AL51" s="6">
        <f>LN('SA data'!AO50/'SA data'!AO49)*100</f>
        <v>1.5677826876171732</v>
      </c>
      <c r="AM51" s="6">
        <f>LN('SA data'!AP50/'SA data'!AP49)*100</f>
        <v>0.64697513642438709</v>
      </c>
      <c r="AN51" s="6">
        <f>LN('SA data'!AQ50/'SA data'!AQ49)*100</f>
        <v>2.9964968706087287</v>
      </c>
      <c r="AO51" s="7">
        <f>'SA data'!AR50/4</f>
        <v>0.93950000000000011</v>
      </c>
      <c r="AP51" s="4">
        <v>48</v>
      </c>
      <c r="AQ51" s="1">
        <v>37681</v>
      </c>
      <c r="AR51" s="7"/>
      <c r="AS51" s="7"/>
    </row>
    <row r="52" spans="1:45">
      <c r="A52" s="6">
        <f>LN('SA data'!A51/'SA data'!A50)*100</f>
        <v>1.7785118669931796</v>
      </c>
      <c r="B52" s="6">
        <f>LN('SA data'!B51/'SA data'!B50)*100</f>
        <v>1.9196967320438272</v>
      </c>
      <c r="C52" s="6">
        <f>LN('SA data'!C51/'SA data'!C50)*100</f>
        <v>-0.92747048015379885</v>
      </c>
      <c r="D52" s="6">
        <f>LN('SA data'!D51/'SA data'!D50)*100</f>
        <v>0.85499896458430946</v>
      </c>
      <c r="E52" s="6">
        <f>LN('SA data'!E51/'SA data'!E50)*100</f>
        <v>1.1420255139789635</v>
      </c>
      <c r="F52" s="6">
        <f>LN('SA data'!F51/'SA data'!F50)*100</f>
        <v>1.492903480726991</v>
      </c>
      <c r="G52" s="41">
        <f>LN('SA data'!G51/'SA data'!G50)*100</f>
        <v>1.5872626728432901</v>
      </c>
      <c r="H52" s="6">
        <f>LN('SA data'!H51/'SA data'!H50)*100</f>
        <v>0.48574052686584313</v>
      </c>
      <c r="I52" s="6">
        <f>LN('SA data'!I51/'SA data'!I50)*100</f>
        <v>8.4623462693883607</v>
      </c>
      <c r="J52" s="6">
        <f>LN('SA data'!J51/'SA data'!J50)*100</f>
        <v>1.8450999664125403</v>
      </c>
      <c r="K52" s="6">
        <f>LN('SA data'!K51/'SA data'!K50)*100</f>
        <v>14.561280919000918</v>
      </c>
      <c r="L52" s="6">
        <f>LN('SA data'!M51/'SA data'!M50)*100</f>
        <v>1.2850912951233515</v>
      </c>
      <c r="M52" s="6">
        <f>LN('SA data'!N51/'SA data'!N50)*100</f>
        <v>1.240321708283592</v>
      </c>
      <c r="N52" s="6">
        <f>LN('SA data'!O51/'SA data'!O50)*100</f>
        <v>24.56241645545126</v>
      </c>
      <c r="O52" s="6">
        <f>LN('SA data'!P51/'SA data'!P50)*100</f>
        <v>-11.981270139751043</v>
      </c>
      <c r="P52" s="6">
        <f>LN('SA data'!Q51/'SA data'!Q50)*100</f>
        <v>1.4762933732280084</v>
      </c>
      <c r="Q52" s="6">
        <f>LN('SA data'!S51/'SA data'!S50)*100</f>
        <v>0.17014083299717403</v>
      </c>
      <c r="R52" s="6">
        <f>LN('SA data'!T51/'SA data'!T50)*100</f>
        <v>0.24515056169893112</v>
      </c>
      <c r="S52" s="6">
        <f>LN('SA data'!U51/'SA data'!U50)*100</f>
        <v>-0.21718392508874607</v>
      </c>
      <c r="T52" s="6">
        <f>LN('SA data'!V51/'SA data'!V50)*100</f>
        <v>0.59448158093206072</v>
      </c>
      <c r="U52" s="6">
        <f>LN('SA data'!W51/'SA data'!W50)*100</f>
        <v>-1.4446341786084882</v>
      </c>
      <c r="V52" s="6">
        <f>LN('SA data'!X51/'SA data'!X50)*100</f>
        <v>-9.6136596292420884E-2</v>
      </c>
      <c r="W52" s="7">
        <f>'SA data'!Y51/4</f>
        <v>0.69025000000000014</v>
      </c>
      <c r="X52" s="6">
        <f>LN('SA data'!Z51/'SA data'!Z50)*100</f>
        <v>-1.2939769521753786</v>
      </c>
      <c r="Y52" s="6">
        <f>LN('SA data'!AA51/'SA data'!AA50)*100</f>
        <v>-0.43029570689307273</v>
      </c>
      <c r="Z52" s="6">
        <f>LN('SA data'!AB51/'SA data'!AB50)*100</f>
        <v>0.81510724266770418</v>
      </c>
      <c r="AA52" s="6">
        <f>LN('SA data'!AC51/'SA data'!AC50)*100</f>
        <v>0.1490575116775103</v>
      </c>
      <c r="AB52" s="6">
        <f>LN('SA data'!AD51/'SA data'!AD50)*100</f>
        <v>0.37833235153013889</v>
      </c>
      <c r="AC52" s="7">
        <f>'SA data'!AE51/4</f>
        <v>0.3125</v>
      </c>
      <c r="AD52" s="6">
        <f>LN('SA data'!AF51/'SA data'!AF50)*100</f>
        <v>-5.8965538921331353</v>
      </c>
      <c r="AE52" s="6">
        <f>LN('SA data'!AG51/'SA data'!AG50)*100</f>
        <v>-18.537382928953281</v>
      </c>
      <c r="AF52" s="6">
        <f>LN('SA data'!AI51/'SA data'!AI50)*100</f>
        <v>2.8989742296272154</v>
      </c>
      <c r="AG52" s="6">
        <f>LN('SA data'!AJ51/'SA data'!AJ50)*100</f>
        <v>3.145872316730026</v>
      </c>
      <c r="AH52" s="6">
        <f>LN('SA data'!AK51/'SA data'!AK50)*100</f>
        <v>2.8414817159054819</v>
      </c>
      <c r="AI52" s="6">
        <f>LN('SA data'!AL51/'SA data'!AL50)*100</f>
        <v>10.472768694482538</v>
      </c>
      <c r="AJ52" s="6">
        <f>LN('SA data'!AM51/'SA data'!AM50)*100</f>
        <v>2.3604138740491982</v>
      </c>
      <c r="AK52" s="6">
        <f>LN('SA data'!AN51/'SA data'!AN50)*100</f>
        <v>3.2134253417369245</v>
      </c>
      <c r="AL52" s="6">
        <f>LN('SA data'!AO51/'SA data'!AO50)*100</f>
        <v>14.831786838791094</v>
      </c>
      <c r="AM52" s="6">
        <f>LN('SA data'!AP51/'SA data'!AP50)*100</f>
        <v>2.3129250314189242</v>
      </c>
      <c r="AN52" s="6">
        <f>LN('SA data'!AQ51/'SA data'!AQ50)*100</f>
        <v>2.7228260177735351</v>
      </c>
      <c r="AO52" s="7">
        <f>'SA data'!AR51/4</f>
        <v>0.89391666666666636</v>
      </c>
      <c r="AP52" s="4">
        <v>49</v>
      </c>
      <c r="AQ52" s="1">
        <v>37773</v>
      </c>
      <c r="AR52" s="7"/>
      <c r="AS52" s="7"/>
    </row>
    <row r="53" spans="1:45">
      <c r="A53" s="6">
        <f>LN('SA data'!A52/'SA data'!A51)*100</f>
        <v>1.517604048034209</v>
      </c>
      <c r="B53" s="6">
        <f>LN('SA data'!B52/'SA data'!B51)*100</f>
        <v>1.8448950978067578</v>
      </c>
      <c r="C53" s="6">
        <f>LN('SA data'!C52/'SA data'!C51)*100</f>
        <v>2.7405448452112617</v>
      </c>
      <c r="D53" s="6">
        <f>LN('SA data'!D52/'SA data'!D51)*100</f>
        <v>0.98282885902290884</v>
      </c>
      <c r="E53" s="6">
        <f>LN('SA data'!E52/'SA data'!E51)*100</f>
        <v>2.5832047095796282</v>
      </c>
      <c r="F53" s="6">
        <f>LN('SA data'!F52/'SA data'!F51)*100</f>
        <v>3.7971871226902612</v>
      </c>
      <c r="G53" s="41">
        <f>LN('SA data'!G52/'SA data'!G51)*100</f>
        <v>0.6173126728427929</v>
      </c>
      <c r="H53" s="6">
        <f>LN('SA data'!H52/'SA data'!H51)*100</f>
        <v>1.2192681365433768</v>
      </c>
      <c r="I53" s="6">
        <f>LN('SA data'!I52/'SA data'!I51)*100</f>
        <v>0.33986457591976993</v>
      </c>
      <c r="J53" s="6">
        <f>LN('SA data'!J52/'SA data'!J51)*100</f>
        <v>-2.6050040789593187</v>
      </c>
      <c r="K53" s="6">
        <f>LN('SA data'!K52/'SA data'!K51)*100</f>
        <v>10.777141610866673</v>
      </c>
      <c r="L53" s="6">
        <f>LN('SA data'!M52/'SA data'!M51)*100</f>
        <v>4.291022150000984</v>
      </c>
      <c r="M53" s="6">
        <f>LN('SA data'!N52/'SA data'!N51)*100</f>
        <v>4.7719773012549802E-2</v>
      </c>
      <c r="N53" s="6">
        <f>LN('SA data'!O52/'SA data'!O51)*100</f>
        <v>-1.5586014841953468</v>
      </c>
      <c r="O53" s="6">
        <f>LN('SA data'!P52/'SA data'!P51)*100</f>
        <v>1.1247069151297904</v>
      </c>
      <c r="P53" s="6">
        <f>LN('SA data'!Q52/'SA data'!Q51)*100</f>
        <v>20.606830337013438</v>
      </c>
      <c r="Q53" s="6">
        <f>LN('SA data'!S52/'SA data'!S51)*100</f>
        <v>0.3452596811428908</v>
      </c>
      <c r="R53" s="6">
        <f>LN('SA data'!T52/'SA data'!T51)*100</f>
        <v>4.2842590777395127E-2</v>
      </c>
      <c r="S53" s="6">
        <f>LN('SA data'!U52/'SA data'!U51)*100</f>
        <v>1.8960030372510144</v>
      </c>
      <c r="T53" s="6">
        <f>LN('SA data'!V52/'SA data'!V51)*100</f>
        <v>0</v>
      </c>
      <c r="U53" s="6">
        <f>LN('SA data'!W52/'SA data'!W51)*100</f>
        <v>-0.41267340487122206</v>
      </c>
      <c r="V53" s="6">
        <f>LN('SA data'!X52/'SA data'!X51)*100</f>
        <v>-5.9692768018705517E-2</v>
      </c>
      <c r="W53" s="7">
        <f>'SA data'!Y52/4</f>
        <v>0.68166666666666664</v>
      </c>
      <c r="X53" s="6">
        <f>LN('SA data'!Z52/'SA data'!Z51)*100</f>
        <v>-0.1007280588294715</v>
      </c>
      <c r="Y53" s="6">
        <f>LN('SA data'!AA52/'SA data'!AA51)*100</f>
        <v>2.131931523021358</v>
      </c>
      <c r="Z53" s="6">
        <f>LN('SA data'!AB52/'SA data'!AB51)*100</f>
        <v>1.1470593072219091</v>
      </c>
      <c r="AA53" s="6">
        <f>LN('SA data'!AC52/'SA data'!AC51)*100</f>
        <v>0.22377462541846005</v>
      </c>
      <c r="AB53" s="6">
        <f>LN('SA data'!AD52/'SA data'!AD51)*100</f>
        <v>0.45667392986644734</v>
      </c>
      <c r="AC53" s="7">
        <f>'SA data'!AE52/4</f>
        <v>0.255</v>
      </c>
      <c r="AD53" s="6">
        <f>LN('SA data'!AF52/'SA data'!AF51)*100</f>
        <v>1.6887755091614671</v>
      </c>
      <c r="AE53" s="6">
        <f>LN('SA data'!AG52/'SA data'!AG51)*100</f>
        <v>8.2831209120853853</v>
      </c>
      <c r="AF53" s="6">
        <f>LN('SA data'!AI52/'SA data'!AI51)*100</f>
        <v>2.2930540154198855</v>
      </c>
      <c r="AG53" s="6">
        <f>LN('SA data'!AJ52/'SA data'!AJ51)*100</f>
        <v>3.9771034041156317</v>
      </c>
      <c r="AH53" s="6">
        <f>LN('SA data'!AK52/'SA data'!AK51)*100</f>
        <v>1.8961982038333061</v>
      </c>
      <c r="AI53" s="6">
        <f>LN('SA data'!AL52/'SA data'!AL51)*100</f>
        <v>-10.354353524531943</v>
      </c>
      <c r="AJ53" s="6">
        <f>LN('SA data'!AM52/'SA data'!AM51)*100</f>
        <v>5.502411623691744</v>
      </c>
      <c r="AK53" s="6">
        <f>LN('SA data'!AN52/'SA data'!AN51)*100</f>
        <v>3.7586090187281589</v>
      </c>
      <c r="AL53" s="6">
        <f>LN('SA data'!AO52/'SA data'!AO51)*100</f>
        <v>4.9003967612625088</v>
      </c>
      <c r="AM53" s="6">
        <f>LN('SA data'!AP52/'SA data'!AP51)*100</f>
        <v>2.5640748969587626</v>
      </c>
      <c r="AN53" s="6">
        <f>LN('SA data'!AQ52/'SA data'!AQ51)*100</f>
        <v>4.5864145711067525</v>
      </c>
      <c r="AO53" s="7">
        <f>'SA data'!AR52/4</f>
        <v>0.86666666666666647</v>
      </c>
      <c r="AP53" s="4">
        <v>50</v>
      </c>
      <c r="AQ53" s="1">
        <v>37865</v>
      </c>
      <c r="AR53" s="7"/>
      <c r="AS53" s="7"/>
    </row>
    <row r="54" spans="1:45">
      <c r="A54" s="6">
        <f>LN('SA data'!A53/'SA data'!A52)*100</f>
        <v>2.5742498780218162</v>
      </c>
      <c r="B54" s="6">
        <f>LN('SA data'!B53/'SA data'!B52)*100</f>
        <v>2.5648811519438532</v>
      </c>
      <c r="C54" s="6">
        <f>LN('SA data'!C53/'SA data'!C52)*100</f>
        <v>1.6648850129196173</v>
      </c>
      <c r="D54" s="6">
        <f>LN('SA data'!D53/'SA data'!D52)*100</f>
        <v>4.5427855730398594</v>
      </c>
      <c r="E54" s="6">
        <f>LN('SA data'!E53/'SA data'!E52)*100</f>
        <v>6.9056644808859318</v>
      </c>
      <c r="F54" s="6">
        <f>LN('SA data'!F53/'SA data'!F52)*100</f>
        <v>10.64490593214674</v>
      </c>
      <c r="G54" s="41">
        <f>LN('SA data'!G53/'SA data'!G52)*100</f>
        <v>2.4137426728430373</v>
      </c>
      <c r="H54" s="6">
        <f>LN('SA data'!H53/'SA data'!H52)*100</f>
        <v>2.3483443530343431</v>
      </c>
      <c r="I54" s="6">
        <f>LN('SA data'!I53/'SA data'!I52)*100</f>
        <v>0.29359179864748153</v>
      </c>
      <c r="J54" s="6">
        <f>LN('SA data'!J53/'SA data'!J52)*100</f>
        <v>-3.1990315910103519</v>
      </c>
      <c r="K54" s="6">
        <f>LN('SA data'!K53/'SA data'!K52)*100</f>
        <v>-20.894075251625708</v>
      </c>
      <c r="L54" s="6">
        <f>LN('SA data'!M53/'SA data'!M52)*100</f>
        <v>7.0181708673813734</v>
      </c>
      <c r="M54" s="6">
        <f>LN('SA data'!N53/'SA data'!N52)*100</f>
        <v>-3.1408596853491155</v>
      </c>
      <c r="N54" s="6">
        <f>LN('SA data'!O53/'SA data'!O52)*100</f>
        <v>-38.726462057881108</v>
      </c>
      <c r="O54" s="6">
        <f>LN('SA data'!P53/'SA data'!P52)*100</f>
        <v>14.931108792201888</v>
      </c>
      <c r="P54" s="6">
        <f>LN('SA data'!Q53/'SA data'!Q52)*100</f>
        <v>35.948545166018548</v>
      </c>
      <c r="Q54" s="6">
        <f>LN('SA data'!S53/'SA data'!S52)*100</f>
        <v>0.33358510984466766</v>
      </c>
      <c r="R54" s="6">
        <f>LN('SA data'!T53/'SA data'!T52)*100</f>
        <v>0.16234675439610663</v>
      </c>
      <c r="S54" s="6">
        <f>LN('SA data'!U53/'SA data'!U52)*100</f>
        <v>1.1990754320974955</v>
      </c>
      <c r="T54" s="6">
        <f>LN('SA data'!V53/'SA data'!V52)*100</f>
        <v>0</v>
      </c>
      <c r="U54" s="6">
        <f>LN('SA data'!W53/'SA data'!W52)*100</f>
        <v>2.5165556334630015</v>
      </c>
      <c r="V54" s="6">
        <f>LN('SA data'!X53/'SA data'!X52)*100</f>
        <v>0.8662132486340538</v>
      </c>
      <c r="W54" s="7">
        <f>'SA data'!Y53/4</f>
        <v>0.67741666666666667</v>
      </c>
      <c r="X54" s="6">
        <f>LN('SA data'!Z53/'SA data'!Z52)*100</f>
        <v>-2.531251734290775</v>
      </c>
      <c r="Y54" s="6">
        <f>LN('SA data'!AA53/'SA data'!AA52)*100</f>
        <v>2.9571392906712757</v>
      </c>
      <c r="Z54" s="6">
        <f>LN('SA data'!AB53/'SA data'!AB52)*100</f>
        <v>1.2369672860317986</v>
      </c>
      <c r="AA54" s="6">
        <f>LN('SA data'!AC53/'SA data'!AC52)*100</f>
        <v>0.71153254967142587</v>
      </c>
      <c r="AB54" s="6">
        <f>LN('SA data'!AD53/'SA data'!AD52)*100</f>
        <v>0.44703817439136284</v>
      </c>
      <c r="AC54" s="7">
        <f>'SA data'!AE53/4</f>
        <v>0.25</v>
      </c>
      <c r="AD54" s="6">
        <f>LN('SA data'!AF53/'SA data'!AF52)*100</f>
        <v>6.2164081860049087</v>
      </c>
      <c r="AE54" s="6">
        <f>LN('SA data'!AG53/'SA data'!AG52)*100</f>
        <v>3.3889826902995255</v>
      </c>
      <c r="AF54" s="6">
        <f>LN('SA data'!AI53/'SA data'!AI52)*100</f>
        <v>-1.515041158158825</v>
      </c>
      <c r="AG54" s="6">
        <f>LN('SA data'!AJ53/'SA data'!AJ52)*100</f>
        <v>1.0665052995844775</v>
      </c>
      <c r="AH54" s="6">
        <f>LN('SA data'!AK53/'SA data'!AK52)*100</f>
        <v>-2.1397033112483004</v>
      </c>
      <c r="AI54" s="6">
        <f>LN('SA data'!AL53/'SA data'!AL52)*100</f>
        <v>-2.7535701287839798</v>
      </c>
      <c r="AJ54" s="6">
        <f>LN('SA data'!AM53/'SA data'!AM52)*100</f>
        <v>4.1994461326207899</v>
      </c>
      <c r="AK54" s="6">
        <f>LN('SA data'!AN53/'SA data'!AN52)*100</f>
        <v>0.3437790231322026</v>
      </c>
      <c r="AL54" s="6">
        <f>LN('SA data'!AO53/'SA data'!AO52)*100</f>
        <v>-14.011008240588197</v>
      </c>
      <c r="AM54" s="6">
        <f>LN('SA data'!AP53/'SA data'!AP52)*100</f>
        <v>1.2001632481708404</v>
      </c>
      <c r="AN54" s="6">
        <f>LN('SA data'!AQ53/'SA data'!AQ52)*100</f>
        <v>1.6392637210735033</v>
      </c>
      <c r="AO54" s="7">
        <f>'SA data'!AR53/4</f>
        <v>0.85591666666666655</v>
      </c>
      <c r="AP54" s="4">
        <v>51</v>
      </c>
      <c r="AQ54" s="1">
        <v>37956</v>
      </c>
      <c r="AR54" s="7"/>
      <c r="AS54" s="7"/>
    </row>
    <row r="55" spans="1:45">
      <c r="A55" s="6">
        <f>LN('SA data'!A54/'SA data'!A53)*100</f>
        <v>1.7441942272853073</v>
      </c>
      <c r="B55" s="6">
        <f>LN('SA data'!B54/'SA data'!B53)*100</f>
        <v>2.4908268524261601</v>
      </c>
      <c r="C55" s="6">
        <f>LN('SA data'!C54/'SA data'!C53)*100</f>
        <v>7.2362640609659117</v>
      </c>
      <c r="D55" s="6">
        <f>LN('SA data'!D54/'SA data'!D53)*100</f>
        <v>-2.5535959347261064</v>
      </c>
      <c r="E55" s="6">
        <f>LN('SA data'!E54/'SA data'!E53)*100</f>
        <v>4.247368411447594</v>
      </c>
      <c r="F55" s="6">
        <f>LN('SA data'!F54/'SA data'!F53)*100</f>
        <v>1.8978382930373918</v>
      </c>
      <c r="G55" s="41">
        <f>LN('SA data'!G54/'SA data'!G53)*100</f>
        <v>-3.0509773271569904</v>
      </c>
      <c r="H55" s="6">
        <f>LN('SA data'!H54/'SA data'!H53)*100</f>
        <v>1.1969565690502337</v>
      </c>
      <c r="I55" s="6">
        <f>LN('SA data'!I54/'SA data'!I53)*100</f>
        <v>3.3102832131387081</v>
      </c>
      <c r="J55" s="6">
        <f>LN('SA data'!J54/'SA data'!J53)*100</f>
        <v>-8.4792026089294641</v>
      </c>
      <c r="K55" s="6">
        <f>LN('SA data'!K54/'SA data'!K53)*100</f>
        <v>7.089660784016047</v>
      </c>
      <c r="L55" s="6">
        <f>LN('SA data'!M54/'SA data'!M53)*100</f>
        <v>3.7408383276225337</v>
      </c>
      <c r="M55" s="6">
        <f>LN('SA data'!N54/'SA data'!N53)*100</f>
        <v>1.9457633782978627</v>
      </c>
      <c r="N55" s="6">
        <f>LN('SA data'!O54/'SA data'!O53)*100</f>
        <v>8.4712511978312435</v>
      </c>
      <c r="O55" s="6">
        <f>LN('SA data'!P54/'SA data'!P53)*100</f>
        <v>-0.69727542424122968</v>
      </c>
      <c r="P55" s="6">
        <f>LN('SA data'!Q54/'SA data'!Q53)*100</f>
        <v>7.8354780270429805</v>
      </c>
      <c r="Q55" s="6">
        <f>LN('SA data'!S54/'SA data'!S53)*100</f>
        <v>0.14882754586622621</v>
      </c>
      <c r="R55" s="6">
        <f>LN('SA data'!T54/'SA data'!T53)*100</f>
        <v>0.23780220442554015</v>
      </c>
      <c r="S55" s="6">
        <f>LN('SA data'!U54/'SA data'!U53)*100</f>
        <v>-0.29975721744616279</v>
      </c>
      <c r="T55" s="6">
        <f>LN('SA data'!V54/'SA data'!V53)*100</f>
        <v>0</v>
      </c>
      <c r="U55" s="6">
        <f>LN('SA data'!W54/'SA data'!W53)*100</f>
        <v>2.5895880418075978</v>
      </c>
      <c r="V55" s="6">
        <f>LN('SA data'!X54/'SA data'!X53)*100</f>
        <v>1.6091363927685196</v>
      </c>
      <c r="W55" s="7">
        <f>'SA data'!Y54/4</f>
        <v>0.67641666666666678</v>
      </c>
      <c r="X55" s="6">
        <f>LN('SA data'!Z54/'SA data'!Z53)*100</f>
        <v>-1.5631052445033558</v>
      </c>
      <c r="Y55" s="6">
        <f>LN('SA data'!AA54/'SA data'!AA53)*100</f>
        <v>3.3586816031518119</v>
      </c>
      <c r="Z55" s="6">
        <f>LN('SA data'!AB54/'SA data'!AB53)*100</f>
        <v>1.026157855037273</v>
      </c>
      <c r="AA55" s="6">
        <f>LN('SA data'!AC54/'SA data'!AC53)*100</f>
        <v>1.5369075695034531</v>
      </c>
      <c r="AB55" s="6">
        <f>LN('SA data'!AD54/'SA data'!AD53)*100</f>
        <v>0.54911017741369283</v>
      </c>
      <c r="AC55" s="7">
        <f>'SA data'!AE54/4</f>
        <v>0.25</v>
      </c>
      <c r="AD55" s="6">
        <f>LN('SA data'!AF54/'SA data'!AF53)*100</f>
        <v>7.8038224741859636</v>
      </c>
      <c r="AE55" s="6">
        <f>LN('SA data'!AG54/'SA data'!AG53)*100</f>
        <v>8.4088601395522815</v>
      </c>
      <c r="AF55" s="6">
        <f>LN('SA data'!AI54/'SA data'!AI53)*100</f>
        <v>-0.8829043041158311</v>
      </c>
      <c r="AG55" s="6">
        <f>LN('SA data'!AJ54/'SA data'!AJ53)*100</f>
        <v>-8.9006550768498657E-2</v>
      </c>
      <c r="AH55" s="6">
        <f>LN('SA data'!AK54/'SA data'!AK53)*100</f>
        <v>-1.0790738724922133</v>
      </c>
      <c r="AI55" s="6">
        <f>LN('SA data'!AL54/'SA data'!AL53)*100</f>
        <v>-13.104247317514393</v>
      </c>
      <c r="AJ55" s="6">
        <f>LN('SA data'!AM54/'SA data'!AM53)*100</f>
        <v>5.4786744669797418</v>
      </c>
      <c r="AK55" s="6">
        <f>LN('SA data'!AN54/'SA data'!AN53)*100</f>
        <v>-1.0689234842532291</v>
      </c>
      <c r="AL55" s="6">
        <f>LN('SA data'!AO54/'SA data'!AO53)*100</f>
        <v>7.5712551309392069</v>
      </c>
      <c r="AM55" s="6">
        <f>LN('SA data'!AP54/'SA data'!AP53)*100</f>
        <v>1.4145213658593017</v>
      </c>
      <c r="AN55" s="6">
        <f>LN('SA data'!AQ54/'SA data'!AQ53)*100</f>
        <v>1.3466686223876223</v>
      </c>
      <c r="AO55" s="7">
        <f>'SA data'!AR54/4</f>
        <v>0.85275000000000001</v>
      </c>
      <c r="AP55" s="4">
        <v>52</v>
      </c>
      <c r="AQ55" s="1">
        <v>38047</v>
      </c>
      <c r="AR55" s="7"/>
      <c r="AS55" s="7"/>
    </row>
    <row r="56" spans="1:45">
      <c r="A56" s="6">
        <f>LN('SA data'!A55/'SA data'!A54)*100</f>
        <v>1.7748729660640252</v>
      </c>
      <c r="B56" s="6">
        <f>LN('SA data'!B55/'SA data'!B54)*100</f>
        <v>2.8413811175079489</v>
      </c>
      <c r="C56" s="6">
        <f>LN('SA data'!C55/'SA data'!C54)*100</f>
        <v>-1.5076304504333138</v>
      </c>
      <c r="D56" s="6">
        <f>LN('SA data'!D55/'SA data'!D54)*100</f>
        <v>0.24965263837697246</v>
      </c>
      <c r="E56" s="6">
        <f>LN('SA data'!E55/'SA data'!E54)*100</f>
        <v>4.7924174688606751</v>
      </c>
      <c r="F56" s="6">
        <f>LN('SA data'!F55/'SA data'!F54)*100</f>
        <v>5.7822942820020016</v>
      </c>
      <c r="G56" s="41">
        <f>LN('SA data'!G55/'SA data'!G54)*100</f>
        <v>2.3564426728430661</v>
      </c>
      <c r="H56" s="6">
        <f>LN('SA data'!H55/'SA data'!H54)*100</f>
        <v>1.8850220182564676</v>
      </c>
      <c r="I56" s="6">
        <f>LN('SA data'!I55/'SA data'!I54)*100</f>
        <v>-3.5847273973954685</v>
      </c>
      <c r="J56" s="6">
        <f>LN('SA data'!J55/'SA data'!J54)*100</f>
        <v>-6.7708140665595149</v>
      </c>
      <c r="K56" s="6">
        <f>LN('SA data'!K55/'SA data'!K54)*100</f>
        <v>-12.356838976759045</v>
      </c>
      <c r="L56" s="6">
        <f>LN('SA data'!M55/'SA data'!M54)*100</f>
        <v>-0.58398415474592114</v>
      </c>
      <c r="M56" s="6">
        <f>LN('SA data'!N55/'SA data'!N54)*100</f>
        <v>0.12086244404321167</v>
      </c>
      <c r="N56" s="6">
        <f>LN('SA data'!O55/'SA data'!O54)*100</f>
        <v>-29.751679449675493</v>
      </c>
      <c r="O56" s="6">
        <f>LN('SA data'!P55/'SA data'!P54)*100</f>
        <v>10.510436338104421</v>
      </c>
      <c r="P56" s="6">
        <f>LN('SA data'!Q55/'SA data'!Q54)*100</f>
        <v>-2.1631176894507198</v>
      </c>
      <c r="Q56" s="6">
        <f>LN('SA data'!S55/'SA data'!S54)*100</f>
        <v>0.38543126707823316</v>
      </c>
      <c r="R56" s="6">
        <f>LN('SA data'!T55/'SA data'!T54)*100</f>
        <v>0.14751902198830927</v>
      </c>
      <c r="S56" s="6">
        <f>LN('SA data'!U55/'SA data'!U54)*100</f>
        <v>1.5795582641518839</v>
      </c>
      <c r="T56" s="6">
        <f>LN('SA data'!V55/'SA data'!V54)*100</f>
        <v>1.1412658951646462</v>
      </c>
      <c r="U56" s="6">
        <f>LN('SA data'!W55/'SA data'!W54)*100</f>
        <v>0.29392495774122634</v>
      </c>
      <c r="V56" s="6">
        <f>LN('SA data'!X55/'SA data'!X54)*100</f>
        <v>0.55087872178792852</v>
      </c>
      <c r="W56" s="7">
        <f>'SA data'!Y55/4</f>
        <v>0.67500000000000016</v>
      </c>
      <c r="X56" s="6">
        <f>LN('SA data'!Z55/'SA data'!Z54)*100</f>
        <v>1.5575568102622772</v>
      </c>
      <c r="Y56" s="6">
        <f>LN('SA data'!AA55/'SA data'!AA54)*100</f>
        <v>2.2646978623457676</v>
      </c>
      <c r="Z56" s="6">
        <f>LN('SA data'!AB55/'SA data'!AB54)*100</f>
        <v>1.1136683678257304</v>
      </c>
      <c r="AA56" s="6">
        <f>LN('SA data'!AC55/'SA data'!AC54)*100</f>
        <v>1.0938572865462532</v>
      </c>
      <c r="AB56" s="6">
        <f>LN('SA data'!AD55/'SA data'!AD54)*100</f>
        <v>0.56978787167381861</v>
      </c>
      <c r="AC56" s="7">
        <f>'SA data'!AE55/4</f>
        <v>0.2525</v>
      </c>
      <c r="AD56" s="6">
        <f>LN('SA data'!AF55/'SA data'!AF54)*100</f>
        <v>5.7289017649485574</v>
      </c>
      <c r="AE56" s="6">
        <f>LN('SA data'!AG55/'SA data'!AG54)*100</f>
        <v>10.157091216238573</v>
      </c>
      <c r="AF56" s="6">
        <f>LN('SA data'!AI55/'SA data'!AI54)*100</f>
        <v>0.61099806576405702</v>
      </c>
      <c r="AG56" s="6">
        <f>LN('SA data'!AJ55/'SA data'!AJ54)*100</f>
        <v>1.9850457268965294</v>
      </c>
      <c r="AH56" s="6">
        <f>LN('SA data'!AK55/'SA data'!AK54)*100</f>
        <v>0.26684477874055662</v>
      </c>
      <c r="AI56" s="6">
        <f>LN('SA data'!AL55/'SA data'!AL54)*100</f>
        <v>1.5359330463186076</v>
      </c>
      <c r="AJ56" s="6">
        <f>LN('SA data'!AM55/'SA data'!AM54)*100</f>
        <v>4.9315966646890121E-2</v>
      </c>
      <c r="AK56" s="6">
        <f>LN('SA data'!AN55/'SA data'!AN54)*100</f>
        <v>1.3429518968674143</v>
      </c>
      <c r="AL56" s="6">
        <f>LN('SA data'!AO55/'SA data'!AO54)*100</f>
        <v>18.00049506091289</v>
      </c>
      <c r="AM56" s="6">
        <f>LN('SA data'!AP55/'SA data'!AP54)*100</f>
        <v>-0.28655940113195427</v>
      </c>
      <c r="AN56" s="6">
        <f>LN('SA data'!AQ55/'SA data'!AQ54)*100</f>
        <v>-1.0489805065211699</v>
      </c>
      <c r="AO56" s="7">
        <f>'SA data'!AR55/4</f>
        <v>0.83666666666666656</v>
      </c>
      <c r="AP56" s="4">
        <v>53</v>
      </c>
      <c r="AQ56" s="1">
        <v>38139</v>
      </c>
      <c r="AR56" s="7"/>
      <c r="AS56" s="7"/>
    </row>
    <row r="57" spans="1:45">
      <c r="A57" s="6">
        <f>LN('SA data'!A56/'SA data'!A55)*100</f>
        <v>0.23294220962665849</v>
      </c>
      <c r="B57" s="6">
        <f>LN('SA data'!B56/'SA data'!B55)*100</f>
        <v>1.5103402214995585</v>
      </c>
      <c r="C57" s="6">
        <f>LN('SA data'!C56/'SA data'!C55)*100</f>
        <v>-3.2627159697346682</v>
      </c>
      <c r="D57" s="6">
        <f>LN('SA data'!D56/'SA data'!D55)*100</f>
        <v>1.3478363559753375</v>
      </c>
      <c r="E57" s="6">
        <f>LN('SA data'!E56/'SA data'!E55)*100</f>
        <v>0.76500108351688623</v>
      </c>
      <c r="F57" s="6">
        <f>LN('SA data'!F56/'SA data'!F55)*100</f>
        <v>2.926924625634383</v>
      </c>
      <c r="G57" s="41">
        <f>LN('SA data'!G56/'SA data'!G55)*100</f>
        <v>7.7132672842996144E-2</v>
      </c>
      <c r="H57" s="6">
        <f>LN('SA data'!H56/'SA data'!H55)*100</f>
        <v>-0.59378795414233121</v>
      </c>
      <c r="I57" s="6">
        <f>LN('SA data'!I56/'SA data'!I55)*100</f>
        <v>1.6693130578381832</v>
      </c>
      <c r="J57" s="6">
        <f>LN('SA data'!J56/'SA data'!J55)*100</f>
        <v>-6.7607402184261378</v>
      </c>
      <c r="K57" s="6">
        <f>LN('SA data'!K56/'SA data'!K55)*100</f>
        <v>-1.0496880928099668</v>
      </c>
      <c r="L57" s="6">
        <f>LN('SA data'!M56/'SA data'!M55)*100</f>
        <v>-0.58443369375827403</v>
      </c>
      <c r="M57" s="6">
        <f>LN('SA data'!N56/'SA data'!N55)*100</f>
        <v>1.0149094534965664</v>
      </c>
      <c r="N57" s="6">
        <f>LN('SA data'!O56/'SA data'!O55)*100</f>
        <v>-39.198385628317197</v>
      </c>
      <c r="O57" s="6">
        <f>LN('SA data'!P56/'SA data'!P55)*100</f>
        <v>9.9855610642922841</v>
      </c>
      <c r="P57" s="6">
        <f>LN('SA data'!Q56/'SA data'!Q55)*100</f>
        <v>-4.3063241709456701</v>
      </c>
      <c r="Q57" s="6">
        <f>LN('SA data'!S56/'SA data'!S55)*100</f>
        <v>0.65353174023220295</v>
      </c>
      <c r="R57" s="6">
        <f>LN('SA data'!T56/'SA data'!T55)*100</f>
        <v>0.34677078147541285</v>
      </c>
      <c r="S57" s="6">
        <f>LN('SA data'!U56/'SA data'!U55)*100</f>
        <v>2.1683729507974423</v>
      </c>
      <c r="T57" s="6">
        <f>LN('SA data'!V56/'SA data'!V55)*100</f>
        <v>0.5657854911110004</v>
      </c>
      <c r="U57" s="6">
        <f>LN('SA data'!W56/'SA data'!W55)*100</f>
        <v>1.5585484490273958</v>
      </c>
      <c r="V57" s="6">
        <f>LN('SA data'!X56/'SA data'!X55)*100</f>
        <v>0.39315664967096164</v>
      </c>
      <c r="W57" s="7">
        <f>'SA data'!Y56/4</f>
        <v>0.67500000000000016</v>
      </c>
      <c r="X57" s="6">
        <f>LN('SA data'!Z56/'SA data'!Z55)*100</f>
        <v>9.2826135910526589E-2</v>
      </c>
      <c r="Y57" s="6">
        <f>LN('SA data'!AA56/'SA data'!AA55)*100</f>
        <v>1.8199901648368753</v>
      </c>
      <c r="Z57" s="6">
        <f>LN('SA data'!AB56/'SA data'!AB55)*100</f>
        <v>1.0162114344572672</v>
      </c>
      <c r="AA57" s="6">
        <f>LN('SA data'!AC56/'SA data'!AC55)*100</f>
        <v>0.51980863188850424</v>
      </c>
      <c r="AB57" s="6">
        <f>LN('SA data'!AD56/'SA data'!AD55)*100</f>
        <v>0.35695889348491067</v>
      </c>
      <c r="AC57" s="7">
        <f>'SA data'!AE56/4</f>
        <v>0.35749999999999998</v>
      </c>
      <c r="AD57" s="6">
        <f>LN('SA data'!AF56/'SA data'!AF55)*100</f>
        <v>2.8108422507252526</v>
      </c>
      <c r="AE57" s="6">
        <f>LN('SA data'!AG56/'SA data'!AG55)*100</f>
        <v>15.604503963682879</v>
      </c>
      <c r="AF57" s="6">
        <f>LN('SA data'!AI56/'SA data'!AI55)*100</f>
        <v>-8.3753185698202573E-2</v>
      </c>
      <c r="AG57" s="6">
        <f>LN('SA data'!AJ56/'SA data'!AJ55)*100</f>
        <v>2.7923152415699621</v>
      </c>
      <c r="AH57" s="6">
        <f>LN('SA data'!AK56/'SA data'!AK55)*100</f>
        <v>-0.82360203926730136</v>
      </c>
      <c r="AI57" s="6">
        <f>LN('SA data'!AL56/'SA data'!AL55)*100</f>
        <v>10.223107641243116</v>
      </c>
      <c r="AJ57" s="6">
        <f>LN('SA data'!AM56/'SA data'!AM55)*100</f>
        <v>-7.3847843390030281</v>
      </c>
      <c r="AK57" s="6">
        <f>LN('SA data'!AN56/'SA data'!AN55)*100</f>
        <v>-2.7630063725417529</v>
      </c>
      <c r="AL57" s="6">
        <f>LN('SA data'!AO56/'SA data'!AO55)*100</f>
        <v>3.4628230652761611</v>
      </c>
      <c r="AM57" s="6">
        <f>LN('SA data'!AP56/'SA data'!AP55)*100</f>
        <v>0.42639219167840092</v>
      </c>
      <c r="AN57" s="6">
        <f>LN('SA data'!AQ56/'SA data'!AQ55)*100</f>
        <v>-16.101905217319924</v>
      </c>
      <c r="AO57" s="7">
        <f>'SA data'!AR56/4</f>
        <v>0.83333333333333337</v>
      </c>
      <c r="AP57" s="4">
        <v>54</v>
      </c>
      <c r="AQ57" s="1">
        <v>38231</v>
      </c>
      <c r="AR57" s="7"/>
      <c r="AS57" s="7"/>
    </row>
    <row r="58" spans="1:45">
      <c r="A58" s="6">
        <f>LN('SA data'!A57/'SA data'!A56)*100</f>
        <v>1.0562523657267013</v>
      </c>
      <c r="B58" s="6">
        <f>LN('SA data'!B57/'SA data'!B56)*100</f>
        <v>2.3271570799127521</v>
      </c>
      <c r="C58" s="6">
        <f>LN('SA data'!C57/'SA data'!C56)*100</f>
        <v>2.0210355268608584</v>
      </c>
      <c r="D58" s="6">
        <f>LN('SA data'!D57/'SA data'!D56)*100</f>
        <v>4.3938239497812903</v>
      </c>
      <c r="E58" s="6">
        <f>LN('SA data'!E57/'SA data'!E56)*100</f>
        <v>1.1053442399775959E-2</v>
      </c>
      <c r="F58" s="6">
        <f>LN('SA data'!F57/'SA data'!F56)*100</f>
        <v>0.52493049478109421</v>
      </c>
      <c r="G58" s="41">
        <f>LN('SA data'!G57/'SA data'!G56)*100</f>
        <v>-1.3863873271570433</v>
      </c>
      <c r="H58" s="6">
        <f>LN('SA data'!H57/'SA data'!H56)*100</f>
        <v>1.0407972555626543</v>
      </c>
      <c r="I58" s="6">
        <f>LN('SA data'!I57/'SA data'!I56)*100</f>
        <v>12.321052372989644</v>
      </c>
      <c r="J58" s="6">
        <f>LN('SA data'!J57/'SA data'!J56)*100</f>
        <v>-17.094189310633602</v>
      </c>
      <c r="K58" s="6">
        <f>LN('SA data'!K57/'SA data'!K56)*100</f>
        <v>32.620624266946173</v>
      </c>
      <c r="L58" s="6">
        <f>LN('SA data'!M57/'SA data'!M56)*100</f>
        <v>-1.6037237917585478</v>
      </c>
      <c r="M58" s="6">
        <f>LN('SA data'!N57/'SA data'!N56)*100</f>
        <v>1.3966159135898861</v>
      </c>
      <c r="N58" s="6">
        <f>LN('SA data'!O57/'SA data'!O56)*100</f>
        <v>55.762863171766462</v>
      </c>
      <c r="O58" s="6">
        <f>LN('SA data'!P57/'SA data'!P56)*100</f>
        <v>-11.979094813239531</v>
      </c>
      <c r="P58" s="6">
        <f>LN('SA data'!Q57/'SA data'!Q56)*100</f>
        <v>-9.161740001540144</v>
      </c>
      <c r="Q58" s="6">
        <f>LN('SA data'!S57/'SA data'!S56)*100</f>
        <v>0.77793069086573996</v>
      </c>
      <c r="R58" s="6">
        <f>LN('SA data'!T57/'SA data'!T56)*100</f>
        <v>0.27525835892092176</v>
      </c>
      <c r="S58" s="6">
        <f>LN('SA data'!U57/'SA data'!U56)*100</f>
        <v>3.2019442052762708</v>
      </c>
      <c r="T58" s="6">
        <f>LN('SA data'!V57/'SA data'!V56)*100</f>
        <v>1.7329549343097459</v>
      </c>
      <c r="U58" s="6">
        <f>LN('SA data'!W57/'SA data'!W56)*100</f>
        <v>0.66078005391566663</v>
      </c>
      <c r="V58" s="6">
        <f>LN('SA data'!X57/'SA data'!X56)*100</f>
        <v>0.63368756568683293</v>
      </c>
      <c r="W58" s="7">
        <f>'SA data'!Y57/4</f>
        <v>0.67500000000000016</v>
      </c>
      <c r="X58" s="6">
        <f>LN('SA data'!Z57/'SA data'!Z56)*100</f>
        <v>-2.6087391594168294</v>
      </c>
      <c r="Y58" s="6">
        <f>LN('SA data'!AA57/'SA data'!AA56)*100</f>
        <v>2.0597679722865307</v>
      </c>
      <c r="Z58" s="6">
        <f>LN('SA data'!AB57/'SA data'!AB56)*100</f>
        <v>0.9918547891538797</v>
      </c>
      <c r="AA58" s="6">
        <f>LN('SA data'!AC57/'SA data'!AC56)*100</f>
        <v>1.0890910584639015</v>
      </c>
      <c r="AB58" s="6">
        <f>LN('SA data'!AD57/'SA data'!AD56)*100</f>
        <v>0.54108733052710445</v>
      </c>
      <c r="AC58" s="7">
        <f>'SA data'!AE57/4</f>
        <v>0.48749999999999999</v>
      </c>
      <c r="AD58" s="6">
        <f>LN('SA data'!AF57/'SA data'!AF56)*100</f>
        <v>5.0544887321959706</v>
      </c>
      <c r="AE58" s="6">
        <f>LN('SA data'!AG57/'SA data'!AG56)*100</f>
        <v>6.1377575062359035</v>
      </c>
      <c r="AF58" s="6">
        <f>LN('SA data'!AI57/'SA data'!AI56)*100</f>
        <v>1.2201885663271925</v>
      </c>
      <c r="AG58" s="6">
        <f>LN('SA data'!AJ57/'SA data'!AJ56)*100</f>
        <v>3.2151530691265022</v>
      </c>
      <c r="AH58" s="6">
        <f>LN('SA data'!AK57/'SA data'!AK56)*100</f>
        <v>0.69100705935308826</v>
      </c>
      <c r="AI58" s="6">
        <f>LN('SA data'!AL57/'SA data'!AL56)*100</f>
        <v>-7.9300190573557181</v>
      </c>
      <c r="AJ58" s="6">
        <f>LN('SA data'!AM57/'SA data'!AM56)*100</f>
        <v>0.27288150216454865</v>
      </c>
      <c r="AK58" s="6">
        <f>LN('SA data'!AN57/'SA data'!AN56)*100</f>
        <v>-0.74806581486924972</v>
      </c>
      <c r="AL58" s="6">
        <f>LN('SA data'!AO57/'SA data'!AO56)*100</f>
        <v>1.4444742997502245</v>
      </c>
      <c r="AM58" s="6">
        <f>LN('SA data'!AP57/'SA data'!AP56)*100</f>
        <v>3.3163629542263964</v>
      </c>
      <c r="AN58" s="6">
        <f>LN('SA data'!AQ57/'SA data'!AQ56)*100</f>
        <v>-10.485004164291547</v>
      </c>
      <c r="AO58" s="7">
        <f>'SA data'!AR57/4</f>
        <v>0.82333333333333314</v>
      </c>
      <c r="AP58" s="4">
        <v>55</v>
      </c>
      <c r="AQ58" s="1">
        <v>38322</v>
      </c>
      <c r="AR58" s="7"/>
      <c r="AS58" s="7"/>
    </row>
    <row r="59" spans="1:45">
      <c r="A59" s="6">
        <f>LN('SA data'!A58/'SA data'!A57)*100</f>
        <v>2.2128478723764728</v>
      </c>
      <c r="B59" s="6">
        <f>LN('SA data'!B58/'SA data'!B57)*100</f>
        <v>2.6820279708841417</v>
      </c>
      <c r="C59" s="6">
        <f>LN('SA data'!C58/'SA data'!C57)*100</f>
        <v>5.4661089828441352</v>
      </c>
      <c r="D59" s="6">
        <f>LN('SA data'!D58/'SA data'!D57)*100</f>
        <v>-3.6479877439877657</v>
      </c>
      <c r="E59" s="6">
        <f>LN('SA data'!E58/'SA data'!E57)*100</f>
        <v>4.4542324099003094</v>
      </c>
      <c r="F59" s="6">
        <f>LN('SA data'!F58/'SA data'!F57)*100</f>
        <v>-1.7646427396181295E-2</v>
      </c>
      <c r="G59" s="41">
        <f>LN('SA data'!G58/'SA data'!G57)*100</f>
        <v>0.96873267284308096</v>
      </c>
      <c r="H59" s="6">
        <f>LN('SA data'!H58/'SA data'!H57)*100</f>
        <v>6.3609689530328293</v>
      </c>
      <c r="I59" s="6">
        <f>LN('SA data'!I58/'SA data'!I57)*100</f>
        <v>-3.0056516568543015</v>
      </c>
      <c r="J59" s="6">
        <f>LN('SA data'!J58/'SA data'!J57)*100</f>
        <v>-8.9296650511728224</v>
      </c>
      <c r="K59" s="6">
        <f>LN('SA data'!K58/'SA data'!K57)*100</f>
        <v>3.753303355676886</v>
      </c>
      <c r="L59" s="6">
        <f>LN('SA data'!M58/'SA data'!M57)*100</f>
        <v>2.5859454324046198</v>
      </c>
      <c r="M59" s="6">
        <f>LN('SA data'!N58/'SA data'!N57)*100</f>
        <v>2.6400569189118865</v>
      </c>
      <c r="N59" s="6">
        <f>LN('SA data'!O58/'SA data'!O57)*100</f>
        <v>6.4269636804061863</v>
      </c>
      <c r="O59" s="6">
        <f>LN('SA data'!P58/'SA data'!P57)*100</f>
        <v>1.3142351376281471</v>
      </c>
      <c r="P59" s="6">
        <f>LN('SA data'!Q58/'SA data'!Q57)*100</f>
        <v>2.4420751862225654</v>
      </c>
      <c r="Q59" s="6">
        <f>LN('SA data'!S58/'SA data'!S57)*100</f>
        <v>0.55342899690861025</v>
      </c>
      <c r="R59" s="6">
        <f>LN('SA data'!T58/'SA data'!T57)*100</f>
        <v>0.36323954529946967</v>
      </c>
      <c r="S59" s="6">
        <f>LN('SA data'!U58/'SA data'!U57)*100</f>
        <v>1.4523572975566892</v>
      </c>
      <c r="T59" s="6">
        <f>LN('SA data'!V58/'SA data'!V57)*100</f>
        <v>5.4525628395587319E-2</v>
      </c>
      <c r="U59" s="6">
        <f>LN('SA data'!W58/'SA data'!W57)*100</f>
        <v>0.77198925265531104</v>
      </c>
      <c r="V59" s="6">
        <f>LN('SA data'!X58/'SA data'!X57)*100</f>
        <v>-0.76113829387082554</v>
      </c>
      <c r="W59" s="7">
        <f>'SA data'!Y58/4</f>
        <v>0.67500000000000016</v>
      </c>
      <c r="X59" s="6">
        <f>LN('SA data'!Z58/'SA data'!Z57)*100</f>
        <v>-1.2622546620666726</v>
      </c>
      <c r="Y59" s="6">
        <f>LN('SA data'!AA58/'SA data'!AA57)*100</f>
        <v>1.2695340034865437</v>
      </c>
      <c r="Z59" s="6">
        <f>LN('SA data'!AB58/'SA data'!AB57)*100</f>
        <v>1.0947883619558207</v>
      </c>
      <c r="AA59" s="6">
        <f>LN('SA data'!AC58/'SA data'!AC57)*100</f>
        <v>1.1251233510702865</v>
      </c>
      <c r="AB59" s="6">
        <f>LN('SA data'!AD58/'SA data'!AD57)*100</f>
        <v>0.7087515825965941</v>
      </c>
      <c r="AC59" s="7">
        <f>'SA data'!AE58/4</f>
        <v>0.61750000000000005</v>
      </c>
      <c r="AD59" s="6">
        <f>LN('SA data'!AF58/'SA data'!AF57)*100</f>
        <v>5.3650200117724349</v>
      </c>
      <c r="AE59" s="6">
        <f>LN('SA data'!AG58/'SA data'!AG57)*100</f>
        <v>8.4072122581417688</v>
      </c>
      <c r="AF59" s="6">
        <f>LN('SA data'!AI58/'SA data'!AI57)*100</f>
        <v>2.3652407152695654</v>
      </c>
      <c r="AG59" s="6">
        <f>LN('SA data'!AJ58/'SA data'!AJ57)*100</f>
        <v>3.4607928344080872</v>
      </c>
      <c r="AH59" s="6">
        <f>LN('SA data'!AK58/'SA data'!AK57)*100</f>
        <v>2.0688931026467108</v>
      </c>
      <c r="AI59" s="6">
        <f>LN('SA data'!AL58/'SA data'!AL57)*100</f>
        <v>-18.315938946998575</v>
      </c>
      <c r="AJ59" s="6">
        <f>LN('SA data'!AM58/'SA data'!AM57)*100</f>
        <v>6.7278621168048796</v>
      </c>
      <c r="AK59" s="6">
        <f>LN('SA data'!AN58/'SA data'!AN57)*100</f>
        <v>-0.40883016248261683</v>
      </c>
      <c r="AL59" s="6">
        <f>LN('SA data'!AO58/'SA data'!AO57)*100</f>
        <v>-5.2527882263783248</v>
      </c>
      <c r="AM59" s="6">
        <f>LN('SA data'!AP58/'SA data'!AP57)*100</f>
        <v>4.9571527267261901</v>
      </c>
      <c r="AN59" s="6">
        <f>LN('SA data'!AQ58/'SA data'!AQ57)*100</f>
        <v>2.2910267147528862</v>
      </c>
      <c r="AO59" s="7">
        <f>'SA data'!AR58/4</f>
        <v>0.81083333333333296</v>
      </c>
      <c r="AP59" s="4">
        <v>56</v>
      </c>
      <c r="AQ59" s="1">
        <v>38412</v>
      </c>
      <c r="AR59" s="7"/>
      <c r="AS59" s="7"/>
    </row>
    <row r="60" spans="1:45">
      <c r="A60" s="6">
        <f>LN('SA data'!A59/'SA data'!A58)*100</f>
        <v>0.72959626091327978</v>
      </c>
      <c r="B60" s="6">
        <f>LN('SA data'!B59/'SA data'!B58)*100</f>
        <v>1.1721393011400734</v>
      </c>
      <c r="C60" s="6">
        <f>LN('SA data'!C59/'SA data'!C58)*100</f>
        <v>-0.88574724529332571</v>
      </c>
      <c r="D60" s="6">
        <f>LN('SA data'!D59/'SA data'!D58)*100</f>
        <v>4.2744953511197492</v>
      </c>
      <c r="E60" s="6">
        <f>LN('SA data'!E59/'SA data'!E58)*100</f>
        <v>2.3724814533966394</v>
      </c>
      <c r="F60" s="6">
        <f>LN('SA data'!F59/'SA data'!F58)*100</f>
        <v>4.617291207045449</v>
      </c>
      <c r="G60" s="41">
        <f>LN('SA data'!G59/'SA data'!G58)*100</f>
        <v>-0.58072732715687814</v>
      </c>
      <c r="H60" s="6">
        <f>LN('SA data'!H59/'SA data'!H58)*100</f>
        <v>0.75194666492090978</v>
      </c>
      <c r="I60" s="6">
        <f>LN('SA data'!I59/'SA data'!I58)*100</f>
        <v>0.53016162699602432</v>
      </c>
      <c r="J60" s="6">
        <f>LN('SA data'!J59/'SA data'!J58)*100</f>
        <v>-5.7406296069495006</v>
      </c>
      <c r="K60" s="6">
        <f>LN('SA data'!K59/'SA data'!K58)*100</f>
        <v>20.01575325081021</v>
      </c>
      <c r="L60" s="6">
        <f>LN('SA data'!M59/'SA data'!M58)*100</f>
        <v>3.6043579749425585</v>
      </c>
      <c r="M60" s="6">
        <f>LN('SA data'!N59/'SA data'!N58)*100</f>
        <v>4.4994250086178855</v>
      </c>
      <c r="N60" s="6">
        <f>LN('SA data'!O59/'SA data'!O58)*100</f>
        <v>-0.76372346170565264</v>
      </c>
      <c r="O60" s="6">
        <f>LN('SA data'!P59/'SA data'!P58)*100</f>
        <v>6.3240712969292971</v>
      </c>
      <c r="P60" s="6">
        <f>LN('SA data'!Q59/'SA data'!Q58)*100</f>
        <v>1.1824333708651233</v>
      </c>
      <c r="Q60" s="6">
        <f>LN('SA data'!S59/'SA data'!S58)*100</f>
        <v>0.9247485360705443</v>
      </c>
      <c r="R60" s="6">
        <f>LN('SA data'!T59/'SA data'!T58)*100</f>
        <v>0.3837827209695448</v>
      </c>
      <c r="S60" s="6">
        <f>LN('SA data'!U59/'SA data'!U58)*100</f>
        <v>3.4292477092608165</v>
      </c>
      <c r="T60" s="6">
        <f>LN('SA data'!V59/'SA data'!V58)*100</f>
        <v>3.1655003546512699</v>
      </c>
      <c r="U60" s="6">
        <f>LN('SA data'!W59/'SA data'!W58)*100</f>
        <v>0.71404308375731396</v>
      </c>
      <c r="V60" s="6">
        <f>LN('SA data'!X59/'SA data'!X58)*100</f>
        <v>0.68813387263858394</v>
      </c>
      <c r="W60" s="7">
        <f>'SA data'!Y59/4</f>
        <v>0.67500000000000016</v>
      </c>
      <c r="X60" s="6">
        <f>LN('SA data'!Z59/'SA data'!Z58)*100</f>
        <v>1.4768316518084168</v>
      </c>
      <c r="Y60" s="6">
        <f>LN('SA data'!AA59/'SA data'!AA58)*100</f>
        <v>2.1852010221782434</v>
      </c>
      <c r="Z60" s="6">
        <f>LN('SA data'!AB59/'SA data'!AB58)*100</f>
        <v>1.2153040049333759</v>
      </c>
      <c r="AA60" s="6">
        <f>LN('SA data'!AC59/'SA data'!AC58)*100</f>
        <v>0.64374499799177654</v>
      </c>
      <c r="AB60" s="6">
        <f>LN('SA data'!AD59/'SA data'!AD58)*100</f>
        <v>0.49413016391944353</v>
      </c>
      <c r="AC60" s="7">
        <f>'SA data'!AE59/4</f>
        <v>0.73499999999999999</v>
      </c>
      <c r="AD60" s="6">
        <f>LN('SA data'!AF59/'SA data'!AF58)*100</f>
        <v>5.4846770146373887</v>
      </c>
      <c r="AE60" s="6">
        <f>LN('SA data'!AG59/'SA data'!AG58)*100</f>
        <v>7.5420190886050245</v>
      </c>
      <c r="AF60" s="6">
        <f>LN('SA data'!AI59/'SA data'!AI58)*100</f>
        <v>9.2781228783296268E-2</v>
      </c>
      <c r="AG60" s="6">
        <f>LN('SA data'!AJ59/'SA data'!AJ58)*100</f>
        <v>2.6515076930896302</v>
      </c>
      <c r="AH60" s="6">
        <f>LN('SA data'!AK59/'SA data'!AK58)*100</f>
        <v>-0.61568354942487802</v>
      </c>
      <c r="AI60" s="6">
        <f>LN('SA data'!AL59/'SA data'!AL58)*100</f>
        <v>-7.7827740501097864</v>
      </c>
      <c r="AJ60" s="6">
        <f>LN('SA data'!AM59/'SA data'!AM58)*100</f>
        <v>1.0039320934576974</v>
      </c>
      <c r="AK60" s="6">
        <f>LN('SA data'!AN59/'SA data'!AN58)*100</f>
        <v>-0.44786137423104228</v>
      </c>
      <c r="AL60" s="6">
        <f>LN('SA data'!AO59/'SA data'!AO58)*100</f>
        <v>2.9838266437168306</v>
      </c>
      <c r="AM60" s="6">
        <f>LN('SA data'!AP59/'SA data'!AP58)*100</f>
        <v>0.66384543576500066</v>
      </c>
      <c r="AN60" s="6">
        <f>LN('SA data'!AQ59/'SA data'!AQ58)*100</f>
        <v>-1.64924232995625</v>
      </c>
      <c r="AO60" s="7">
        <f>'SA data'!AR59/4</f>
        <v>0.8091666666666667</v>
      </c>
      <c r="AP60" s="4">
        <v>57</v>
      </c>
      <c r="AQ60" s="1">
        <v>38504</v>
      </c>
      <c r="AR60" s="7"/>
      <c r="AS60" s="7"/>
    </row>
    <row r="61" spans="1:45">
      <c r="A61" s="6">
        <f>LN('SA data'!A60/'SA data'!A59)*100</f>
        <v>1.4820267080275544</v>
      </c>
      <c r="B61" s="6">
        <f>LN('SA data'!B60/'SA data'!B59)*100</f>
        <v>2.9275694689079526</v>
      </c>
      <c r="C61" s="6">
        <f>LN('SA data'!C60/'SA data'!C59)*100</f>
        <v>0.7121219890591699</v>
      </c>
      <c r="D61" s="6">
        <f>LN('SA data'!D60/'SA data'!D59)*100</f>
        <v>4.1684981536991375</v>
      </c>
      <c r="E61" s="6">
        <f>LN('SA data'!E60/'SA data'!E59)*100</f>
        <v>-0.95089677754215141</v>
      </c>
      <c r="F61" s="6">
        <f>LN('SA data'!F60/'SA data'!F59)*100</f>
        <v>3.2288418044179075</v>
      </c>
      <c r="G61" s="41">
        <f>LN('SA data'!G60/'SA data'!G59)*100</f>
        <v>0.40976267284302009</v>
      </c>
      <c r="H61" s="6">
        <f>LN('SA data'!H60/'SA data'!H59)*100</f>
        <v>1.868762400862882</v>
      </c>
      <c r="I61" s="6">
        <f>LN('SA data'!I60/'SA data'!I59)*100</f>
        <v>5.6249940908983574E-2</v>
      </c>
      <c r="J61" s="6">
        <f>LN('SA data'!J60/'SA data'!J59)*100</f>
        <v>-9.5591012957308052</v>
      </c>
      <c r="K61" s="6">
        <f>LN('SA data'!K60/'SA data'!K59)*100</f>
        <v>9.4219615457551473</v>
      </c>
      <c r="L61" s="6">
        <f>LN('SA data'!M60/'SA data'!M59)*100</f>
        <v>0.45085464802142211</v>
      </c>
      <c r="M61" s="6">
        <f>LN('SA data'!N60/'SA data'!N59)*100</f>
        <v>0.96484930035696426</v>
      </c>
      <c r="N61" s="6">
        <f>LN('SA data'!O60/'SA data'!O59)*100</f>
        <v>21.832678230107224</v>
      </c>
      <c r="O61" s="6">
        <f>LN('SA data'!P60/'SA data'!P59)*100</f>
        <v>-7.1169513951444898</v>
      </c>
      <c r="P61" s="6">
        <f>LN('SA data'!Q60/'SA data'!Q59)*100</f>
        <v>-0.97701668813936715</v>
      </c>
      <c r="Q61" s="6">
        <f>LN('SA data'!S60/'SA data'!S59)*100</f>
        <v>0.964810659010781</v>
      </c>
      <c r="R61" s="6">
        <f>LN('SA data'!T60/'SA data'!T59)*100</f>
        <v>0.42269018515767437</v>
      </c>
      <c r="S61" s="6">
        <f>LN('SA data'!U60/'SA data'!U59)*100</f>
        <v>3.4002020804140907</v>
      </c>
      <c r="T61" s="6">
        <f>LN('SA data'!V60/'SA data'!V59)*100</f>
        <v>4.1381647761052527</v>
      </c>
      <c r="U61" s="6">
        <f>LN('SA data'!W60/'SA data'!W59)*100</f>
        <v>1.9872230980679133</v>
      </c>
      <c r="V61" s="6">
        <f>LN('SA data'!X60/'SA data'!X59)*100</f>
        <v>-6.0328323074423873E-2</v>
      </c>
      <c r="W61" s="7">
        <f>'SA data'!Y60/4</f>
        <v>0.67500000000000016</v>
      </c>
      <c r="X61" s="6">
        <f>LN('SA data'!Z60/'SA data'!Z59)*100</f>
        <v>2.2122394819814097</v>
      </c>
      <c r="Y61" s="6">
        <f>LN('SA data'!AA60/'SA data'!AA59)*100</f>
        <v>1.7013087687769741</v>
      </c>
      <c r="Z61" s="6">
        <f>LN('SA data'!AB60/'SA data'!AB59)*100</f>
        <v>1.1446128561665383</v>
      </c>
      <c r="AA61" s="6">
        <f>LN('SA data'!AC60/'SA data'!AC59)*100</f>
        <v>0.59247084245977044</v>
      </c>
      <c r="AB61" s="6">
        <f>LN('SA data'!AD60/'SA data'!AD59)*100</f>
        <v>0.388449311232068</v>
      </c>
      <c r="AC61" s="7">
        <f>'SA data'!AE60/4</f>
        <v>0.86499999999999999</v>
      </c>
      <c r="AD61" s="6">
        <f>LN('SA data'!AF60/'SA data'!AF59)*100</f>
        <v>9.807107579997588</v>
      </c>
      <c r="AE61" s="6">
        <f>LN('SA data'!AG60/'SA data'!AG59)*100</f>
        <v>17.626554463265094</v>
      </c>
      <c r="AF61" s="6">
        <f>LN('SA data'!AI60/'SA data'!AI59)*100</f>
        <v>-9.0436465106316574E-2</v>
      </c>
      <c r="AG61" s="6">
        <f>LN('SA data'!AJ60/'SA data'!AJ59)*100</f>
        <v>2.3882401775516282</v>
      </c>
      <c r="AH61" s="6">
        <f>LN('SA data'!AK60/'SA data'!AK59)*100</f>
        <v>-0.79924624493966401</v>
      </c>
      <c r="AI61" s="6">
        <f>LN('SA data'!AL60/'SA data'!AL59)*100</f>
        <v>17.565256741678436</v>
      </c>
      <c r="AJ61" s="6">
        <f>LN('SA data'!AM60/'SA data'!AM59)*100</f>
        <v>0.96393241200290747</v>
      </c>
      <c r="AK61" s="6">
        <f>LN('SA data'!AN60/'SA data'!AN59)*100</f>
        <v>-0.7833919706901209</v>
      </c>
      <c r="AL61" s="6">
        <f>LN('SA data'!AO60/'SA data'!AO59)*100</f>
        <v>19.491716184231702</v>
      </c>
      <c r="AM61" s="6">
        <f>LN('SA data'!AP60/'SA data'!AP59)*100</f>
        <v>-1.5548215330641109</v>
      </c>
      <c r="AN61" s="6">
        <f>LN('SA data'!AQ60/'SA data'!AQ59)*100</f>
        <v>6.1086168632866</v>
      </c>
      <c r="AO61" s="7">
        <f>'SA data'!AR60/4</f>
        <v>0.80083333333333317</v>
      </c>
      <c r="AP61" s="4">
        <v>58</v>
      </c>
      <c r="AQ61" s="1">
        <v>38596</v>
      </c>
      <c r="AR61" s="7"/>
      <c r="AS61" s="7"/>
    </row>
    <row r="62" spans="1:45">
      <c r="A62" s="6">
        <f>LN('SA data'!A61/'SA data'!A60)*100</f>
        <v>1.279305182045626</v>
      </c>
      <c r="B62" s="6">
        <f>LN('SA data'!B61/'SA data'!B60)*100</f>
        <v>1.8380255120313476</v>
      </c>
      <c r="C62" s="6">
        <f>LN('SA data'!C61/'SA data'!C60)*100</f>
        <v>6.3747646888418403</v>
      </c>
      <c r="D62" s="6">
        <f>LN('SA data'!D61/'SA data'!D60)*100</f>
        <v>-3.5734680439614905</v>
      </c>
      <c r="E62" s="6">
        <f>LN('SA data'!E61/'SA data'!E60)*100</f>
        <v>2.6712189448827099</v>
      </c>
      <c r="F62" s="6">
        <f>LN('SA data'!F61/'SA data'!F60)*100</f>
        <v>0.76299778839243826</v>
      </c>
      <c r="G62" s="41">
        <f>LN('SA data'!G61/'SA data'!G60)*100</f>
        <v>1.4841826728430634</v>
      </c>
      <c r="H62" s="6">
        <f>LN('SA data'!H61/'SA data'!H60)*100</f>
        <v>1.2294961633391941</v>
      </c>
      <c r="I62" s="6">
        <f>LN('SA data'!I61/'SA data'!I60)*100</f>
        <v>-5.9393778350438842</v>
      </c>
      <c r="J62" s="6">
        <f>LN('SA data'!J61/'SA data'!J60)*100</f>
        <v>18.309657955499635</v>
      </c>
      <c r="K62" s="6">
        <f>LN('SA data'!K61/'SA data'!K60)*100</f>
        <v>15.49134819193633</v>
      </c>
      <c r="L62" s="6">
        <f>LN('SA data'!M61/'SA data'!M60)*100</f>
        <v>-4.2456611952440593</v>
      </c>
      <c r="M62" s="6">
        <f>LN('SA data'!N61/'SA data'!N60)*100</f>
        <v>-1.2725008914443674</v>
      </c>
      <c r="N62" s="6">
        <f>LN('SA data'!O61/'SA data'!O60)*100</f>
        <v>-27.089300535244696</v>
      </c>
      <c r="O62" s="6">
        <f>LN('SA data'!P61/'SA data'!P60)*100</f>
        <v>8.4119030173109195</v>
      </c>
      <c r="P62" s="6">
        <f>LN('SA data'!Q61/'SA data'!Q60)*100</f>
        <v>-13.090834274141546</v>
      </c>
      <c r="Q62" s="6">
        <f>LN('SA data'!S61/'SA data'!S60)*100</f>
        <v>0.98174334826300957</v>
      </c>
      <c r="R62" s="6">
        <f>LN('SA data'!T61/'SA data'!T60)*100</f>
        <v>0.61457253539655887</v>
      </c>
      <c r="S62" s="6">
        <f>LN('SA data'!U61/'SA data'!U60)*100</f>
        <v>2.5908684731363159</v>
      </c>
      <c r="T62" s="6">
        <f>LN('SA data'!V61/'SA data'!V60)*100</f>
        <v>1.2713369045261902</v>
      </c>
      <c r="U62" s="6">
        <f>LN('SA data'!W61/'SA data'!W60)*100</f>
        <v>-0.39911821416055165</v>
      </c>
      <c r="V62" s="6">
        <f>LN('SA data'!X61/'SA data'!X60)*100</f>
        <v>1.1105006290017736</v>
      </c>
      <c r="W62" s="7">
        <f>'SA data'!Y61/4</f>
        <v>0.72499999999999998</v>
      </c>
      <c r="X62" s="6">
        <f>LN('SA data'!Z61/'SA data'!Z60)*100</f>
        <v>1.2945156166131468</v>
      </c>
      <c r="Y62" s="6">
        <f>LN('SA data'!AA61/'SA data'!AA60)*100</f>
        <v>2.1968214355725286</v>
      </c>
      <c r="Z62" s="6">
        <f>LN('SA data'!AB61/'SA data'!AB60)*100</f>
        <v>1.1786759452912521</v>
      </c>
      <c r="AA62" s="6">
        <f>LN('SA data'!AC61/'SA data'!AC60)*100</f>
        <v>0.60237773539863837</v>
      </c>
      <c r="AB62" s="6">
        <f>LN('SA data'!AD61/'SA data'!AD60)*100</f>
        <v>0.66621691250538995</v>
      </c>
      <c r="AC62" s="7">
        <f>'SA data'!AE61/4</f>
        <v>0.995</v>
      </c>
      <c r="AD62" s="6">
        <f>LN('SA data'!AF61/'SA data'!AF60)*100</f>
        <v>1.5688934104700969</v>
      </c>
      <c r="AE62" s="6">
        <f>LN('SA data'!AG61/'SA data'!AG60)*100</f>
        <v>-7.9758518726573717</v>
      </c>
      <c r="AF62" s="6">
        <f>LN('SA data'!AI61/'SA data'!AI60)*100</f>
        <v>1.3211951779395497</v>
      </c>
      <c r="AG62" s="6">
        <f>LN('SA data'!AJ61/'SA data'!AJ60)*100</f>
        <v>3.8492328272418663</v>
      </c>
      <c r="AH62" s="6">
        <f>LN('SA data'!AK61/'SA data'!AK60)*100</f>
        <v>0.57452951723444934</v>
      </c>
      <c r="AI62" s="6">
        <f>LN('SA data'!AL61/'SA data'!AL60)*100</f>
        <v>2.168363777110712</v>
      </c>
      <c r="AJ62" s="6">
        <f>LN('SA data'!AM61/'SA data'!AM60)*100</f>
        <v>-1.3561106293947487</v>
      </c>
      <c r="AK62" s="6">
        <f>LN('SA data'!AN61/'SA data'!AN60)*100</f>
        <v>0.81508293737845794</v>
      </c>
      <c r="AL62" s="6">
        <f>LN('SA data'!AO61/'SA data'!AO60)*100</f>
        <v>-11.41420512836538</v>
      </c>
      <c r="AM62" s="6">
        <f>LN('SA data'!AP61/'SA data'!AP60)*100</f>
        <v>1.8886599484288593</v>
      </c>
      <c r="AN62" s="6">
        <f>LN('SA data'!AQ61/'SA data'!AQ60)*100</f>
        <v>-3.9666218189617344</v>
      </c>
      <c r="AO62" s="7">
        <f>'SA data'!AR61/4</f>
        <v>0.77916666666666667</v>
      </c>
      <c r="AP62" s="4">
        <v>59</v>
      </c>
      <c r="AQ62" s="1">
        <v>38687</v>
      </c>
      <c r="AR62" s="7"/>
      <c r="AS62" s="7"/>
    </row>
    <row r="63" spans="1:45">
      <c r="A63" s="6">
        <f>LN('SA data'!A62/'SA data'!A61)*100</f>
        <v>1.8968547930431641</v>
      </c>
      <c r="B63" s="6">
        <f>LN('SA data'!B62/'SA data'!B61)*100</f>
        <v>0.78250360766061244</v>
      </c>
      <c r="C63" s="6">
        <f>LN('SA data'!C62/'SA data'!C61)*100</f>
        <v>-3.7356688258747273</v>
      </c>
      <c r="D63" s="6">
        <f>LN('SA data'!D62/'SA data'!D61)*100</f>
        <v>5.8455353116556479</v>
      </c>
      <c r="E63" s="6">
        <f>LN('SA data'!E62/'SA data'!E61)*100</f>
        <v>2.3815433425058594</v>
      </c>
      <c r="F63" s="6">
        <f>LN('SA data'!F62/'SA data'!F61)*100</f>
        <v>2.7367774405902994</v>
      </c>
      <c r="G63" s="41">
        <f>LN('SA data'!G62/'SA data'!G61)*100</f>
        <v>1.129702672842988</v>
      </c>
      <c r="H63" s="6">
        <f>LN('SA data'!H62/'SA data'!H61)*100</f>
        <v>-0.22555654576772161</v>
      </c>
      <c r="I63" s="6">
        <f>LN('SA data'!I62/'SA data'!I61)*100</f>
        <v>0.43191006783615771</v>
      </c>
      <c r="J63" s="6">
        <f>LN('SA data'!J62/'SA data'!J61)*100</f>
        <v>-2.7537633883338026</v>
      </c>
      <c r="K63" s="6">
        <f>LN('SA data'!K62/'SA data'!K61)*100</f>
        <v>-1.358096493505432</v>
      </c>
      <c r="L63" s="6">
        <f>LN('SA data'!M62/'SA data'!M61)*100</f>
        <v>1.6885726610443557</v>
      </c>
      <c r="M63" s="6">
        <f>LN('SA data'!N62/'SA data'!N61)*100</f>
        <v>-0.37505063198890087</v>
      </c>
      <c r="N63" s="6">
        <f>LN('SA data'!O62/'SA data'!O61)*100</f>
        <v>0.55514528721760537</v>
      </c>
      <c r="O63" s="6">
        <f>LN('SA data'!P62/'SA data'!P61)*100</f>
        <v>-0.66832726951356713</v>
      </c>
      <c r="P63" s="6">
        <f>LN('SA data'!Q62/'SA data'!Q61)*100</f>
        <v>7.9373365708018948</v>
      </c>
      <c r="Q63" s="6">
        <f>LN('SA data'!S62/'SA data'!S61)*100</f>
        <v>0.88415706491423973</v>
      </c>
      <c r="R63" s="6">
        <f>LN('SA data'!T62/'SA data'!T61)*100</f>
        <v>0.36449053601629111</v>
      </c>
      <c r="S63" s="6">
        <f>LN('SA data'!U62/'SA data'!U61)*100</f>
        <v>3.1084525375194105</v>
      </c>
      <c r="T63" s="6">
        <f>LN('SA data'!V62/'SA data'!V61)*100</f>
        <v>4.3365349070077182</v>
      </c>
      <c r="U63" s="6">
        <f>LN('SA data'!W62/'SA data'!W61)*100</f>
        <v>-6.751163356204809E-2</v>
      </c>
      <c r="V63" s="6">
        <f>LN('SA data'!X62/'SA data'!X61)*100</f>
        <v>-1.472279990259904</v>
      </c>
      <c r="W63" s="7">
        <f>'SA data'!Y62/4</f>
        <v>0.79166666666666663</v>
      </c>
      <c r="X63" s="6">
        <f>LN('SA data'!Z62/'SA data'!Z61)*100</f>
        <v>-0.24736518025254539</v>
      </c>
      <c r="Y63" s="6">
        <f>LN('SA data'!AA62/'SA data'!AA61)*100</f>
        <v>2.8975474391276514</v>
      </c>
      <c r="Z63" s="6">
        <f>LN('SA data'!AB62/'SA data'!AB61)*100</f>
        <v>1.4102864340642476</v>
      </c>
      <c r="AA63" s="6">
        <f>LN('SA data'!AC62/'SA data'!AC61)*100</f>
        <v>0.59877086219747833</v>
      </c>
      <c r="AB63" s="6">
        <f>LN('SA data'!AD62/'SA data'!AD61)*100</f>
        <v>0.57782058179841866</v>
      </c>
      <c r="AC63" s="7">
        <f>'SA data'!AE62/4</f>
        <v>1.1125</v>
      </c>
      <c r="AD63" s="6">
        <f>LN('SA data'!AF62/'SA data'!AF61)*100</f>
        <v>1.9021302206660151</v>
      </c>
      <c r="AE63" s="6">
        <f>LN('SA data'!AG62/'SA data'!AG61)*100</f>
        <v>8.3325318876343069</v>
      </c>
      <c r="AF63" s="6">
        <f>LN('SA data'!AI62/'SA data'!AI61)*100</f>
        <v>0.50558496989884927</v>
      </c>
      <c r="AG63" s="6">
        <f>LN('SA data'!AJ62/'SA data'!AJ61)*100</f>
        <v>2.1976410637894612</v>
      </c>
      <c r="AH63" s="6">
        <f>LN('SA data'!AK62/'SA data'!AK61)*100</f>
        <v>-8.0470189348998272E-3</v>
      </c>
      <c r="AI63" s="6">
        <f>LN('SA data'!AL62/'SA data'!AL61)*100</f>
        <v>-3.6450339643725593</v>
      </c>
      <c r="AJ63" s="6">
        <f>LN('SA data'!AM62/'SA data'!AM61)*100</f>
        <v>5.1941456425276424</v>
      </c>
      <c r="AK63" s="6">
        <f>LN('SA data'!AN62/'SA data'!AN61)*100</f>
        <v>-2.1643374915276352</v>
      </c>
      <c r="AL63" s="6">
        <f>LN('SA data'!AO62/'SA data'!AO61)*100</f>
        <v>-7.0745258305301952</v>
      </c>
      <c r="AM63" s="6">
        <f>LN('SA data'!AP62/'SA data'!AP61)*100</f>
        <v>2.2728516619165533</v>
      </c>
      <c r="AN63" s="6">
        <f>LN('SA data'!AQ62/'SA data'!AQ61)*100</f>
        <v>7.4067879316580836</v>
      </c>
      <c r="AO63" s="7">
        <f>'SA data'!AR62/4</f>
        <v>0.76916666666666667</v>
      </c>
      <c r="AP63" s="4">
        <v>60</v>
      </c>
      <c r="AQ63" s="1">
        <v>38777</v>
      </c>
      <c r="AR63" s="7"/>
      <c r="AS63" s="7"/>
    </row>
    <row r="64" spans="1:45">
      <c r="A64" s="6">
        <f>LN('SA data'!A63/'SA data'!A62)*100</f>
        <v>0.87601872961574434</v>
      </c>
      <c r="B64" s="6">
        <f>LN('SA data'!B63/'SA data'!B62)*100</f>
        <v>1.8671303299306976</v>
      </c>
      <c r="C64" s="6">
        <f>LN('SA data'!C63/'SA data'!C62)*100</f>
        <v>1.876711171926829</v>
      </c>
      <c r="D64" s="6">
        <f>LN('SA data'!D63/'SA data'!D62)*100</f>
        <v>-0.53199541394984351</v>
      </c>
      <c r="E64" s="6">
        <f>LN('SA data'!E63/'SA data'!E62)*100</f>
        <v>0.9100661307091007</v>
      </c>
      <c r="F64" s="6">
        <f>LN('SA data'!F63/'SA data'!F62)*100</f>
        <v>1.5753531498621909</v>
      </c>
      <c r="G64" s="41">
        <f>LN('SA data'!G63/'SA data'!G62)*100</f>
        <v>-1.7417327156956645E-2</v>
      </c>
      <c r="H64" s="6">
        <f>LN('SA data'!H63/'SA data'!H62)*100</f>
        <v>0.61569973673735867</v>
      </c>
      <c r="I64" s="6">
        <f>LN('SA data'!I63/'SA data'!I62)*100</f>
        <v>-1.1400625072595991</v>
      </c>
      <c r="J64" s="6">
        <f>LN('SA data'!J63/'SA data'!J62)*100</f>
        <v>-4.4142479596626529</v>
      </c>
      <c r="K64" s="6">
        <f>LN('SA data'!K63/'SA data'!K62)*100</f>
        <v>-9.3303816681489646</v>
      </c>
      <c r="L64" s="6">
        <f>LN('SA data'!M63/'SA data'!M62)*100</f>
        <v>4.3382228924350157</v>
      </c>
      <c r="M64" s="6">
        <f>LN('SA data'!N63/'SA data'!N62)*100</f>
        <v>9.9331177362963402E-2</v>
      </c>
      <c r="N64" s="6">
        <f>LN('SA data'!O63/'SA data'!O62)*100</f>
        <v>-18.587216951587148</v>
      </c>
      <c r="O64" s="6">
        <f>LN('SA data'!P63/'SA data'!P62)*100</f>
        <v>5.3650454469364472</v>
      </c>
      <c r="P64" s="6">
        <f>LN('SA data'!Q63/'SA data'!Q62)*100</f>
        <v>15.722404027674669</v>
      </c>
      <c r="Q64" s="6">
        <f>LN('SA data'!S63/'SA data'!S62)*100</f>
        <v>1.2120842043338607</v>
      </c>
      <c r="R64" s="6">
        <f>LN('SA data'!T63/'SA data'!T62)*100</f>
        <v>0.37506827243501212</v>
      </c>
      <c r="S64" s="6">
        <f>LN('SA data'!U63/'SA data'!U62)*100</f>
        <v>4.6707073497332043</v>
      </c>
      <c r="T64" s="6">
        <f>LN('SA data'!V63/'SA data'!V62)*100</f>
        <v>7.7373497318506788</v>
      </c>
      <c r="U64" s="6">
        <f>LN('SA data'!W63/'SA data'!W62)*100</f>
        <v>0.16939863912069958</v>
      </c>
      <c r="V64" s="6">
        <f>LN('SA data'!X63/'SA data'!X62)*100</f>
        <v>1.2549631606434104</v>
      </c>
      <c r="W64" s="7">
        <f>'SA data'!Y63/4</f>
        <v>0.875</v>
      </c>
      <c r="X64" s="6">
        <f>LN('SA data'!Z63/'SA data'!Z62)*100</f>
        <v>0.74585443493268966</v>
      </c>
      <c r="Y64" s="6">
        <f>LN('SA data'!AA63/'SA data'!AA62)*100</f>
        <v>1.5509540960236248</v>
      </c>
      <c r="Z64" s="6">
        <f>LN('SA data'!AB63/'SA data'!AB62)*100</f>
        <v>1.0223918521878719</v>
      </c>
      <c r="AA64" s="6">
        <f>LN('SA data'!AC63/'SA data'!AC62)*100</f>
        <v>1.3490483657859602</v>
      </c>
      <c r="AB64" s="6">
        <f>LN('SA data'!AD63/'SA data'!AD62)*100</f>
        <v>0.7938542222637025</v>
      </c>
      <c r="AC64" s="7">
        <f>'SA data'!AE63/4</f>
        <v>1.2275</v>
      </c>
      <c r="AD64" s="6">
        <f>LN('SA data'!AF63/'SA data'!AF62)*100</f>
        <v>9.2265519532126827</v>
      </c>
      <c r="AE64" s="6">
        <f>LN('SA data'!AG63/'SA data'!AG62)*100</f>
        <v>11.744131825334765</v>
      </c>
      <c r="AF64" s="6">
        <f>LN('SA data'!AI63/'SA data'!AI62)*100</f>
        <v>0.79671759145090326</v>
      </c>
      <c r="AG64" s="6">
        <f>LN('SA data'!AJ63/'SA data'!AJ62)*100</f>
        <v>0.20837684384073588</v>
      </c>
      <c r="AH64" s="6">
        <f>LN('SA data'!AK63/'SA data'!AK62)*100</f>
        <v>0.97659785668298915</v>
      </c>
      <c r="AI64" s="6">
        <f>LN('SA data'!AL63/'SA data'!AL62)*100</f>
        <v>-5.3165916620158162</v>
      </c>
      <c r="AJ64" s="6">
        <f>LN('SA data'!AM63/'SA data'!AM62)*100</f>
        <v>0.24793070480823368</v>
      </c>
      <c r="AK64" s="6">
        <f>LN('SA data'!AN63/'SA data'!AN62)*100</f>
        <v>1.9521239116475093</v>
      </c>
      <c r="AL64" s="6">
        <f>LN('SA data'!AO63/'SA data'!AO62)*100</f>
        <v>4.874311013673541</v>
      </c>
      <c r="AM64" s="6">
        <f>LN('SA data'!AP63/'SA data'!AP62)*100</f>
        <v>-0.3487570211919257</v>
      </c>
      <c r="AN64" s="6">
        <f>LN('SA data'!AQ63/'SA data'!AQ62)*100</f>
        <v>2.2084589176076133</v>
      </c>
      <c r="AO64" s="7">
        <f>'SA data'!AR63/4</f>
        <v>0.75166666666666671</v>
      </c>
      <c r="AP64" s="4">
        <v>61</v>
      </c>
      <c r="AQ64" s="1">
        <v>38869</v>
      </c>
      <c r="AR64" s="7"/>
      <c r="AS64" s="7"/>
    </row>
    <row r="65" spans="1:45">
      <c r="A65" s="6">
        <f>LN('SA data'!A64/'SA data'!A63)*100</f>
        <v>1.5583433083721807</v>
      </c>
      <c r="B65" s="6">
        <f>LN('SA data'!B64/'SA data'!B63)*100</f>
        <v>0.73152227288965022</v>
      </c>
      <c r="C65" s="6">
        <f>LN('SA data'!C64/'SA data'!C63)*100</f>
        <v>4.662452939192856</v>
      </c>
      <c r="D65" s="6">
        <f>LN('SA data'!D64/'SA data'!D63)*100</f>
        <v>-0.85002368076792545</v>
      </c>
      <c r="E65" s="6">
        <f>LN('SA data'!E64/'SA data'!E63)*100</f>
        <v>4.3258265265736586</v>
      </c>
      <c r="F65" s="6">
        <f>LN('SA data'!F64/'SA data'!F63)*100</f>
        <v>2.4754334922622858</v>
      </c>
      <c r="G65" s="41">
        <f>LN('SA data'!G64/'SA data'!G63)*100</f>
        <v>8.5972672842947115E-2</v>
      </c>
      <c r="H65" s="6">
        <f>LN('SA data'!H64/'SA data'!H63)*100</f>
        <v>1.7084173156865254</v>
      </c>
      <c r="I65" s="6">
        <f>LN('SA data'!I64/'SA data'!I63)*100</f>
        <v>6.6425882349586463</v>
      </c>
      <c r="J65" s="6">
        <f>LN('SA data'!J64/'SA data'!J63)*100</f>
        <v>15.807967729879232</v>
      </c>
      <c r="K65" s="6">
        <f>LN('SA data'!K64/'SA data'!K63)*100</f>
        <v>0.19241162009330701</v>
      </c>
      <c r="L65" s="6">
        <f>LN('SA data'!M64/'SA data'!M63)*100</f>
        <v>3.7634448444920201</v>
      </c>
      <c r="M65" s="6">
        <f>LN('SA data'!N64/'SA data'!N63)*100</f>
        <v>2.5863716757583544</v>
      </c>
      <c r="N65" s="6">
        <f>LN('SA data'!O64/'SA data'!O63)*100</f>
        <v>26.979437307462241</v>
      </c>
      <c r="O65" s="6">
        <f>LN('SA data'!P64/'SA data'!P63)*100</f>
        <v>-4.5597713777868139</v>
      </c>
      <c r="P65" s="6">
        <f>LN('SA data'!Q64/'SA data'!Q63)*100</f>
        <v>6.6298474213955831</v>
      </c>
      <c r="Q65" s="6">
        <f>LN('SA data'!S64/'SA data'!S63)*100</f>
        <v>0.48018662364687659</v>
      </c>
      <c r="R65" s="6">
        <f>LN('SA data'!T64/'SA data'!T63)*100</f>
        <v>0.27635882622208047</v>
      </c>
      <c r="S65" s="6">
        <f>LN('SA data'!U64/'SA data'!U63)*100</f>
        <v>1.3003506843173764</v>
      </c>
      <c r="T65" s="6">
        <f>LN('SA data'!V64/'SA data'!V63)*100</f>
        <v>0.39827467183099774</v>
      </c>
      <c r="U65" s="6">
        <f>LN('SA data'!W64/'SA data'!W63)*100</f>
        <v>2.4531588422341275</v>
      </c>
      <c r="V65" s="6">
        <f>LN('SA data'!X64/'SA data'!X63)*100</f>
        <v>0.74514903861252746</v>
      </c>
      <c r="W65" s="7">
        <f>'SA data'!Y64/4</f>
        <v>0.875</v>
      </c>
      <c r="X65" s="6">
        <f>LN('SA data'!Z64/'SA data'!Z63)*100</f>
        <v>-0.74886651287584982</v>
      </c>
      <c r="Y65" s="6">
        <f>LN('SA data'!AA64/'SA data'!AA63)*100</f>
        <v>1.7316267833459766</v>
      </c>
      <c r="Z65" s="6">
        <f>LN('SA data'!AB64/'SA data'!AB63)*100</f>
        <v>1.3194372330417958</v>
      </c>
      <c r="AA65" s="6">
        <f>LN('SA data'!AC64/'SA data'!AC63)*100</f>
        <v>1.195963914101436</v>
      </c>
      <c r="AB65" s="6">
        <f>LN('SA data'!AD64/'SA data'!AD63)*100</f>
        <v>0.53681201580627746</v>
      </c>
      <c r="AC65" s="7">
        <f>'SA data'!AE64/4</f>
        <v>1.3125</v>
      </c>
      <c r="AD65" s="6">
        <f>LN('SA data'!AF64/'SA data'!AF63)*100</f>
        <v>1.2693188334861039</v>
      </c>
      <c r="AE65" s="6">
        <f>LN('SA data'!AG64/'SA data'!AG63)*100</f>
        <v>0.34477839066834587</v>
      </c>
      <c r="AF65" s="6">
        <f>LN('SA data'!AI64/'SA data'!AI63)*100</f>
        <v>0.55422107917911334</v>
      </c>
      <c r="AG65" s="6">
        <f>LN('SA data'!AJ64/'SA data'!AJ63)*100</f>
        <v>1.5786596230323486</v>
      </c>
      <c r="AH65" s="6">
        <f>LN('SA data'!AK64/'SA data'!AK63)*100</f>
        <v>0.24011228023320058</v>
      </c>
      <c r="AI65" s="6">
        <f>LN('SA data'!AL64/'SA data'!AL63)*100</f>
        <v>6.4934366286156742</v>
      </c>
      <c r="AJ65" s="6">
        <f>LN('SA data'!AM64/'SA data'!AM63)*100</f>
        <v>2.0923984284454673</v>
      </c>
      <c r="AK65" s="6">
        <f>LN('SA data'!AN64/'SA data'!AN63)*100</f>
        <v>3.8309075069920304</v>
      </c>
      <c r="AL65" s="6">
        <f>LN('SA data'!AO64/'SA data'!AO63)*100</f>
        <v>-5.2920839236778052</v>
      </c>
      <c r="AM65" s="6">
        <f>LN('SA data'!AP64/'SA data'!AP63)*100</f>
        <v>1.9565615178847817</v>
      </c>
      <c r="AN65" s="6">
        <f>LN('SA data'!AQ64/'SA data'!AQ63)*100</f>
        <v>-1.1579639395625472</v>
      </c>
      <c r="AO65" s="7">
        <f>'SA data'!AR64/4</f>
        <v>0.78749999999999987</v>
      </c>
      <c r="AP65" s="4">
        <v>62</v>
      </c>
      <c r="AQ65" s="1">
        <v>38961</v>
      </c>
      <c r="AR65" s="7"/>
      <c r="AS65" s="7"/>
    </row>
    <row r="66" spans="1:45">
      <c r="A66" s="6">
        <f>LN('SA data'!A65/'SA data'!A64)*100</f>
        <v>0.82629993874666563</v>
      </c>
      <c r="B66" s="6">
        <f>LN('SA data'!B65/'SA data'!B64)*100</f>
        <v>3.437592518630308</v>
      </c>
      <c r="C66" s="6">
        <f>LN('SA data'!C65/'SA data'!C64)*100</f>
        <v>1.6330934022084873</v>
      </c>
      <c r="D66" s="6">
        <f>LN('SA data'!D65/'SA data'!D64)*100</f>
        <v>2.4275193188553912</v>
      </c>
      <c r="E66" s="6">
        <f>LN('SA data'!E65/'SA data'!E64)*100</f>
        <v>-3.6018114899030609</v>
      </c>
      <c r="F66" s="6">
        <f>LN('SA data'!F65/'SA data'!F64)*100</f>
        <v>-2.1644826009767004</v>
      </c>
      <c r="G66" s="41">
        <f>LN('SA data'!G65/'SA data'!G64)*100</f>
        <v>2.5212672843094024E-2</v>
      </c>
      <c r="H66" s="6">
        <f>LN('SA data'!H65/'SA data'!H64)*100</f>
        <v>1.6080779892756829</v>
      </c>
      <c r="I66" s="6">
        <f>LN('SA data'!I65/'SA data'!I64)*100</f>
        <v>7.3966307176516786</v>
      </c>
      <c r="J66" s="6">
        <f>LN('SA data'!J65/'SA data'!J64)*100</f>
        <v>12.970149380012169</v>
      </c>
      <c r="K66" s="6">
        <f>LN('SA data'!K65/'SA data'!K64)*100</f>
        <v>-9.4970244000753059</v>
      </c>
      <c r="L66" s="6">
        <f>LN('SA data'!M65/'SA data'!M64)*100</f>
        <v>1.4401992679972131</v>
      </c>
      <c r="M66" s="6">
        <f>LN('SA data'!N65/'SA data'!N64)*100</f>
        <v>0.91499892487940993</v>
      </c>
      <c r="N66" s="6">
        <f>LN('SA data'!O65/'SA data'!O64)*100</f>
        <v>-12.110511666276574</v>
      </c>
      <c r="O66" s="6">
        <f>LN('SA data'!P65/'SA data'!P64)*100</f>
        <v>5.0095260977175791</v>
      </c>
      <c r="P66" s="6">
        <f>LN('SA data'!Q65/'SA data'!Q64)*100</f>
        <v>2.6825673100416823</v>
      </c>
      <c r="Q66" s="6">
        <f>LN('SA data'!S65/'SA data'!S64)*100</f>
        <v>0.397118312553287</v>
      </c>
      <c r="R66" s="6">
        <f>LN('SA data'!T65/'SA data'!T64)*100</f>
        <v>0.2006162537793712</v>
      </c>
      <c r="S66" s="6">
        <f>LN('SA data'!U65/'SA data'!U64)*100</f>
        <v>1.1799248061673631</v>
      </c>
      <c r="T66" s="6">
        <f>LN('SA data'!V65/'SA data'!V64)*100</f>
        <v>0</v>
      </c>
      <c r="U66" s="6">
        <f>LN('SA data'!W65/'SA data'!W64)*100</f>
        <v>0.25557534033664625</v>
      </c>
      <c r="V66" s="6">
        <f>LN('SA data'!X65/'SA data'!X64)*100</f>
        <v>0.20409888281304125</v>
      </c>
      <c r="W66" s="7">
        <f>'SA data'!Y65/4</f>
        <v>0.875</v>
      </c>
      <c r="X66" s="6">
        <f>LN('SA data'!Z65/'SA data'!Z64)*100</f>
        <v>0.678876434726018</v>
      </c>
      <c r="Y66" s="6">
        <f>LN('SA data'!AA65/'SA data'!AA64)*100</f>
        <v>2.1843465223200322</v>
      </c>
      <c r="Z66" s="6">
        <f>LN('SA data'!AB65/'SA data'!AB64)*100</f>
        <v>1.2536186845098118</v>
      </c>
      <c r="AA66" s="6">
        <f>LN('SA data'!AC65/'SA data'!AC64)*100</f>
        <v>9.7352551524935438E-3</v>
      </c>
      <c r="AB66" s="6">
        <f>LN('SA data'!AD65/'SA data'!AD64)*100</f>
        <v>0.4302149433559217</v>
      </c>
      <c r="AC66" s="7">
        <f>'SA data'!AE65/4</f>
        <v>1.31</v>
      </c>
      <c r="AD66" s="6">
        <f>LN('SA data'!AF65/'SA data'!AF64)*100</f>
        <v>-4.6010513529372075</v>
      </c>
      <c r="AE66" s="6">
        <f>LN('SA data'!AG65/'SA data'!AG64)*100</f>
        <v>-15.781434543161035</v>
      </c>
      <c r="AF66" s="6">
        <f>LN('SA data'!AI65/'SA data'!AI64)*100</f>
        <v>2.3455912920366302</v>
      </c>
      <c r="AG66" s="6">
        <f>LN('SA data'!AJ65/'SA data'!AJ64)*100</f>
        <v>3.7253869816505047</v>
      </c>
      <c r="AH66" s="6">
        <f>LN('SA data'!AK65/'SA data'!AK64)*100</f>
        <v>1.9158110666321579</v>
      </c>
      <c r="AI66" s="6">
        <f>LN('SA data'!AL65/'SA data'!AL64)*100</f>
        <v>-1.7448515152957806</v>
      </c>
      <c r="AJ66" s="6">
        <f>LN('SA data'!AM65/'SA data'!AM64)*100</f>
        <v>14.697108941261494</v>
      </c>
      <c r="AK66" s="6">
        <f>LN('SA data'!AN65/'SA data'!AN64)*100</f>
        <v>7.1088368497819712</v>
      </c>
      <c r="AL66" s="6">
        <f>LN('SA data'!AO65/'SA data'!AO64)*100</f>
        <v>-21.830445447982072</v>
      </c>
      <c r="AM66" s="6">
        <f>LN('SA data'!AP65/'SA data'!AP64)*100</f>
        <v>10.315001521967487</v>
      </c>
      <c r="AN66" s="6">
        <f>LN('SA data'!AQ65/'SA data'!AQ64)*100</f>
        <v>1.4240332478469029</v>
      </c>
      <c r="AO66" s="7">
        <f>'SA data'!AR65/4</f>
        <v>0.77083333333333326</v>
      </c>
      <c r="AP66" s="4">
        <v>63</v>
      </c>
      <c r="AQ66" s="1">
        <v>39052</v>
      </c>
      <c r="AR66" s="7"/>
      <c r="AS66" s="7"/>
    </row>
    <row r="67" spans="1:45">
      <c r="A67" s="6">
        <f>LN('SA data'!A66/'SA data'!A65)*100</f>
        <v>1.755939119214853</v>
      </c>
      <c r="B67" s="6">
        <f>LN('SA data'!B66/'SA data'!B65)*100</f>
        <v>1.8990238394639103</v>
      </c>
      <c r="C67" s="6">
        <f>LN('SA data'!C66/'SA data'!C65)*100</f>
        <v>-1.3848661635597617</v>
      </c>
      <c r="D67" s="6">
        <f>LN('SA data'!D66/'SA data'!D65)*100</f>
        <v>5.8348236995954545</v>
      </c>
      <c r="E67" s="6">
        <f>LN('SA data'!E66/'SA data'!E65)*100</f>
        <v>0.38139367507845473</v>
      </c>
      <c r="F67" s="6">
        <f>LN('SA data'!F66/'SA data'!F65)*100</f>
        <v>3.3718754232261712</v>
      </c>
      <c r="G67" s="41">
        <f>LN('SA data'!G66/'SA data'!G65)*100</f>
        <v>2.3324026728431186</v>
      </c>
      <c r="H67" s="6">
        <f>LN('SA data'!H66/'SA data'!H65)*100</f>
        <v>-2.1037033610164442</v>
      </c>
      <c r="I67" s="6">
        <f>LN('SA data'!I66/'SA data'!I65)*100</f>
        <v>4.5220223556455501</v>
      </c>
      <c r="J67" s="6">
        <f>LN('SA data'!J66/'SA data'!J65)*100</f>
        <v>8.616050392827983</v>
      </c>
      <c r="K67" s="6">
        <f>LN('SA data'!K66/'SA data'!K65)*100</f>
        <v>4.4735125227219488</v>
      </c>
      <c r="L67" s="6">
        <f>LN('SA data'!M66/'SA data'!M65)*100</f>
        <v>-0.19739030738516422</v>
      </c>
      <c r="M67" s="6">
        <f>LN('SA data'!N66/'SA data'!N65)*100</f>
        <v>1.8957635455725903</v>
      </c>
      <c r="N67" s="6">
        <f>LN('SA data'!O66/'SA data'!O65)*100</f>
        <v>7.9223158211542284</v>
      </c>
      <c r="O67" s="6">
        <f>LN('SA data'!P66/'SA data'!P65)*100</f>
        <v>8.8185707120466625E-2</v>
      </c>
      <c r="P67" s="6">
        <f>LN('SA data'!Q66/'SA data'!Q65)*100</f>
        <v>-5.284166329120275</v>
      </c>
      <c r="Q67" s="6">
        <f>LN('SA data'!S66/'SA data'!S65)*100</f>
        <v>0.55270481228189372</v>
      </c>
      <c r="R67" s="6">
        <f>LN('SA data'!T66/'SA data'!T65)*100</f>
        <v>0.48537539705476168</v>
      </c>
      <c r="S67" s="6">
        <f>LN('SA data'!U66/'SA data'!U65)*100</f>
        <v>0.81917075362569225</v>
      </c>
      <c r="T67" s="6">
        <f>LN('SA data'!V66/'SA data'!V65)*100</f>
        <v>0</v>
      </c>
      <c r="U67" s="6">
        <f>LN('SA data'!W66/'SA data'!W65)*100</f>
        <v>-1.1261075149671003</v>
      </c>
      <c r="V67" s="6">
        <f>LN('SA data'!X66/'SA data'!X65)*100</f>
        <v>-0.10757054099921523</v>
      </c>
      <c r="W67" s="7">
        <f>'SA data'!Y66/4</f>
        <v>0.875</v>
      </c>
      <c r="X67" s="6">
        <f>LN('SA data'!Z66/'SA data'!Z65)*100</f>
        <v>2.8260757789812154</v>
      </c>
      <c r="Y67" s="6">
        <f>LN('SA data'!AA66/'SA data'!AA65)*100</f>
        <v>1.9000402996879797</v>
      </c>
      <c r="Z67" s="6">
        <f>LN('SA data'!AB66/'SA data'!AB65)*100</f>
        <v>1.3203882977574388</v>
      </c>
      <c r="AA67" s="6">
        <f>LN('SA data'!AC66/'SA data'!AC65)*100</f>
        <v>1.0265992085758819</v>
      </c>
      <c r="AB67" s="6">
        <f>LN('SA data'!AD66/'SA data'!AD65)*100</f>
        <v>0.68639128009756201</v>
      </c>
      <c r="AC67" s="7">
        <f>'SA data'!AE66/4</f>
        <v>1.3125</v>
      </c>
      <c r="AD67" s="6">
        <f>LN('SA data'!AF66/'SA data'!AF65)*100</f>
        <v>2.27635422791777</v>
      </c>
      <c r="AE67" s="6">
        <f>LN('SA data'!AG66/'SA data'!AG65)*100</f>
        <v>-2.9135717950799784</v>
      </c>
      <c r="AF67" s="6">
        <f>LN('SA data'!AI66/'SA data'!AI65)*100</f>
        <v>-3.2534014769281652</v>
      </c>
      <c r="AG67" s="6">
        <f>LN('SA data'!AJ66/'SA data'!AJ65)*100</f>
        <v>-3.8879586014881418</v>
      </c>
      <c r="AH67" s="6">
        <f>LN('SA data'!AK66/'SA data'!AK65)*100</f>
        <v>-3.0547827736340643</v>
      </c>
      <c r="AI67" s="6">
        <f>LN('SA data'!AL66/'SA data'!AL65)*100</f>
        <v>36.030106132939025</v>
      </c>
      <c r="AJ67" s="6">
        <f>LN('SA data'!AM66/'SA data'!AM65)*100</f>
        <v>8.68534710870113</v>
      </c>
      <c r="AK67" s="6">
        <f>LN('SA data'!AN66/'SA data'!AN65)*100</f>
        <v>6.7562765966121114</v>
      </c>
      <c r="AL67" s="6">
        <f>LN('SA data'!AO66/'SA data'!AO65)*100</f>
        <v>2.2726534838600845</v>
      </c>
      <c r="AM67" s="6">
        <f>LN('SA data'!AP66/'SA data'!AP65)*100</f>
        <v>3.6171233062772981</v>
      </c>
      <c r="AN67" s="6">
        <f>LN('SA data'!AQ66/'SA data'!AQ65)*100</f>
        <v>-1.9115031671904832</v>
      </c>
      <c r="AO67" s="7">
        <f>'SA data'!AR66/4</f>
        <v>0.76249999999999996</v>
      </c>
      <c r="AP67" s="4">
        <v>64</v>
      </c>
      <c r="AQ67" s="1">
        <v>39142</v>
      </c>
      <c r="AR67" s="7"/>
      <c r="AS67" s="7"/>
    </row>
    <row r="68" spans="1:45">
      <c r="A68" s="6">
        <f>LN('SA data'!A67/'SA data'!A66)*100</f>
        <v>1.6634450463658013</v>
      </c>
      <c r="B68" s="6">
        <f>LN('SA data'!B67/'SA data'!B66)*100</f>
        <v>3.3654251100954586</v>
      </c>
      <c r="C68" s="6">
        <f>LN('SA data'!C67/'SA data'!C66)*100</f>
        <v>4.1116853095073029</v>
      </c>
      <c r="D68" s="6">
        <f>LN('SA data'!D67/'SA data'!D66)*100</f>
        <v>-0.12576200255394898</v>
      </c>
      <c r="E68" s="6">
        <f>LN('SA data'!E67/'SA data'!E66)*100</f>
        <v>1.7790191529227308</v>
      </c>
      <c r="F68" s="6">
        <f>LN('SA data'!F67/'SA data'!F66)*100</f>
        <v>-6.1525463989259253E-2</v>
      </c>
      <c r="G68" s="41">
        <f>LN('SA data'!G67/'SA data'!G66)*100</f>
        <v>1.0065526728429026</v>
      </c>
      <c r="H68" s="6">
        <f>LN('SA data'!H67/'SA data'!H66)*100</f>
        <v>2.9191261836079501</v>
      </c>
      <c r="I68" s="6">
        <f>LN('SA data'!I67/'SA data'!I66)*100</f>
        <v>3.9598133964805404</v>
      </c>
      <c r="J68" s="6">
        <f>LN('SA data'!J67/'SA data'!J66)*100</f>
        <v>1.6175339898561056</v>
      </c>
      <c r="K68" s="6">
        <f>LN('SA data'!K67/'SA data'!K66)*100</f>
        <v>-5.7917424644475597</v>
      </c>
      <c r="L68" s="6">
        <f>LN('SA data'!M67/'SA data'!M66)*100</f>
        <v>0.18391051499832173</v>
      </c>
      <c r="M68" s="6">
        <f>LN('SA data'!N67/'SA data'!N66)*100</f>
        <v>0.53489942218032327</v>
      </c>
      <c r="N68" s="6">
        <f>LN('SA data'!O67/'SA data'!O66)*100</f>
        <v>-56.015077464417793</v>
      </c>
      <c r="O68" s="6">
        <f>LN('SA data'!P67/'SA data'!P66)*100</f>
        <v>13.172260701390522</v>
      </c>
      <c r="P68" s="6">
        <f>LN('SA data'!Q67/'SA data'!Q66)*100</f>
        <v>-0.70581847930206498</v>
      </c>
      <c r="Q68" s="6">
        <f>LN('SA data'!S67/'SA data'!S66)*100</f>
        <v>0.13225687369875425</v>
      </c>
      <c r="R68" s="6">
        <f>LN('SA data'!T67/'SA data'!T66)*100</f>
        <v>0.35855670357232755</v>
      </c>
      <c r="S68" s="6">
        <f>LN('SA data'!U67/'SA data'!U66)*100</f>
        <v>-0.76690716274918169</v>
      </c>
      <c r="T68" s="6">
        <f>LN('SA data'!V67/'SA data'!V66)*100</f>
        <v>0</v>
      </c>
      <c r="U68" s="6">
        <f>LN('SA data'!W67/'SA data'!W66)*100</f>
        <v>1.0418934734655356</v>
      </c>
      <c r="V68" s="6">
        <f>LN('SA data'!X67/'SA data'!X66)*100</f>
        <v>-0.72252598285821579</v>
      </c>
      <c r="W68" s="7">
        <f>'SA data'!Y67/4</f>
        <v>0.875</v>
      </c>
      <c r="X68" s="6">
        <f>LN('SA data'!Z67/'SA data'!Z66)*100</f>
        <v>0.97537074651877398</v>
      </c>
      <c r="Y68" s="6">
        <f>LN('SA data'!AA67/'SA data'!AA66)*100</f>
        <v>1.7163860131792723</v>
      </c>
      <c r="Z68" s="6">
        <f>LN('SA data'!AB67/'SA data'!AB66)*100</f>
        <v>1.2690058868929881</v>
      </c>
      <c r="AA68" s="6">
        <f>LN('SA data'!AC67/'SA data'!AC66)*100</f>
        <v>1.2944992470633567</v>
      </c>
      <c r="AB68" s="6">
        <f>LN('SA data'!AD67/'SA data'!AD66)*100</f>
        <v>0.41611692598500799</v>
      </c>
      <c r="AC68" s="7">
        <f>'SA data'!AE67/4</f>
        <v>1.3125</v>
      </c>
      <c r="AD68" s="6">
        <f>LN('SA data'!AF67/'SA data'!AF66)*100</f>
        <v>9.3761269297771452</v>
      </c>
      <c r="AE68" s="6">
        <f>LN('SA data'!AG67/'SA data'!AG66)*100</f>
        <v>17.046617366072077</v>
      </c>
      <c r="AF68" s="6">
        <f>LN('SA data'!AI67/'SA data'!AI66)*100</f>
        <v>-1.0860727215424746</v>
      </c>
      <c r="AG68" s="6">
        <f>LN('SA data'!AJ67/'SA data'!AJ66)*100</f>
        <v>-1.5467321137648986</v>
      </c>
      <c r="AH68" s="6">
        <f>LN('SA data'!AK67/'SA data'!AK66)*100</f>
        <v>-0.9429170195771216</v>
      </c>
      <c r="AI68" s="6">
        <f>LN('SA data'!AL67/'SA data'!AL66)*100</f>
        <v>4.8784381339185492</v>
      </c>
      <c r="AJ68" s="6">
        <f>LN('SA data'!AM67/'SA data'!AM66)*100</f>
        <v>-0.59296833269116223</v>
      </c>
      <c r="AK68" s="6">
        <f>LN('SA data'!AN67/'SA data'!AN66)*100</f>
        <v>-2.7943133364741741</v>
      </c>
      <c r="AL68" s="6">
        <f>LN('SA data'!AO67/'SA data'!AO66)*100</f>
        <v>13.508946879716008</v>
      </c>
      <c r="AM68" s="6">
        <f>LN('SA data'!AP67/'SA data'!AP66)*100</f>
        <v>-3.6614305375109115</v>
      </c>
      <c r="AN68" s="6">
        <f>LN('SA data'!AQ67/'SA data'!AQ66)*100</f>
        <v>11.802473870022034</v>
      </c>
      <c r="AO68" s="7">
        <f>'SA data'!AR67/4</f>
        <v>0.73916666666666675</v>
      </c>
      <c r="AP68" s="4">
        <v>65</v>
      </c>
      <c r="AQ68" s="1">
        <v>39234</v>
      </c>
      <c r="AR68" s="7"/>
      <c r="AS68" s="7"/>
    </row>
    <row r="69" spans="1:45">
      <c r="A69" s="6">
        <f>LN('SA data'!A68/'SA data'!A67)*100</f>
        <v>2.0803295039855603</v>
      </c>
      <c r="B69" s="6">
        <f>LN('SA data'!B68/'SA data'!B67)*100</f>
        <v>3.2485619810677706</v>
      </c>
      <c r="C69" s="6">
        <f>LN('SA data'!C68/'SA data'!C67)*100</f>
        <v>1.5537158656304</v>
      </c>
      <c r="D69" s="6">
        <f>LN('SA data'!D68/'SA data'!D67)*100</f>
        <v>4.9244959543410829</v>
      </c>
      <c r="E69" s="6">
        <f>LN('SA data'!E68/'SA data'!E67)*100</f>
        <v>4.1313912924466489</v>
      </c>
      <c r="F69" s="6">
        <f>LN('SA data'!F68/'SA data'!F67)*100</f>
        <v>2.5880101020410469</v>
      </c>
      <c r="G69" s="41">
        <f>LN('SA data'!G68/'SA data'!G67)*100</f>
        <v>3.9031126728430885</v>
      </c>
      <c r="H69" s="6">
        <f>LN('SA data'!H68/'SA data'!H67)*100</f>
        <v>3.7681071601259228</v>
      </c>
      <c r="I69" s="6">
        <f>LN('SA data'!I68/'SA data'!I67)*100</f>
        <v>4.0074501391227351</v>
      </c>
      <c r="J69" s="6">
        <f>LN('SA data'!J68/'SA data'!J67)*100</f>
        <v>3.5128983247437939</v>
      </c>
      <c r="K69" s="6">
        <f>LN('SA data'!K68/'SA data'!K67)*100</f>
        <v>2.326073132142632</v>
      </c>
      <c r="L69" s="6">
        <f>LN('SA data'!M68/'SA data'!M67)*100</f>
        <v>6.9280991228910668E-2</v>
      </c>
      <c r="M69" s="6">
        <f>LN('SA data'!N68/'SA data'!N67)*100</f>
        <v>-1.3818429202753866</v>
      </c>
      <c r="N69" s="6">
        <f>LN('SA data'!O68/'SA data'!O67)*100</f>
        <v>10.868120747644754</v>
      </c>
      <c r="O69" s="6">
        <f>LN('SA data'!P68/'SA data'!P67)*100</f>
        <v>-3.4375733426934647</v>
      </c>
      <c r="P69" s="6">
        <f>LN('SA data'!Q68/'SA data'!Q67)*100</f>
        <v>3.6780335731796518</v>
      </c>
      <c r="Q69" s="6">
        <f>LN('SA data'!S68/'SA data'!S67)*100</f>
        <v>0.65879706213104872</v>
      </c>
      <c r="R69" s="6">
        <f>LN('SA data'!T68/'SA data'!T67)*100</f>
        <v>0.54997792524489308</v>
      </c>
      <c r="S69" s="6">
        <f>LN('SA data'!U68/'SA data'!U67)*100</f>
        <v>1.0924347428165773</v>
      </c>
      <c r="T69" s="6">
        <f>LN('SA data'!V68/'SA data'!V67)*100</f>
        <v>0</v>
      </c>
      <c r="U69" s="6">
        <f>LN('SA data'!W68/'SA data'!W67)*100</f>
        <v>0.42246624182221632</v>
      </c>
      <c r="V69" s="6">
        <f>LN('SA data'!X68/'SA data'!X67)*100</f>
        <v>0.70635744854286486</v>
      </c>
      <c r="W69" s="7">
        <f>'SA data'!Y68/4</f>
        <v>0.875</v>
      </c>
      <c r="X69" s="6">
        <f>LN('SA data'!Z68/'SA data'!Z67)*100</f>
        <v>-2.1885250957288176</v>
      </c>
      <c r="Y69" s="6">
        <f>LN('SA data'!AA68/'SA data'!AA67)*100</f>
        <v>1.418104288247259</v>
      </c>
      <c r="Z69" s="6">
        <f>LN('SA data'!AB68/'SA data'!AB67)*100</f>
        <v>1.1240210476153132</v>
      </c>
      <c r="AA69" s="6">
        <f>LN('SA data'!AC68/'SA data'!AC67)*100</f>
        <v>0.72761289119773365</v>
      </c>
      <c r="AB69" s="6">
        <f>LN('SA data'!AD68/'SA data'!AD67)*100</f>
        <v>0.48986908757755093</v>
      </c>
      <c r="AC69" s="7">
        <f>'SA data'!AE68/4</f>
        <v>1.2675000000000001</v>
      </c>
      <c r="AD69" s="6">
        <f>LN('SA data'!AF68/'SA data'!AF67)*100</f>
        <v>1.7507303757567996</v>
      </c>
      <c r="AE69" s="6">
        <f>LN('SA data'!AG68/'SA data'!AG67)*100</f>
        <v>8.60024607595658</v>
      </c>
      <c r="AF69" s="6">
        <f>LN('SA data'!AI68/'SA data'!AI67)*100</f>
        <v>2.8782362961778567</v>
      </c>
      <c r="AG69" s="6">
        <f>LN('SA data'!AJ68/'SA data'!AJ67)*100</f>
        <v>0.46182159936995987</v>
      </c>
      <c r="AH69" s="6">
        <f>LN('SA data'!AK68/'SA data'!AK67)*100</f>
        <v>3.6152079211617032</v>
      </c>
      <c r="AI69" s="6">
        <f>LN('SA data'!AL68/'SA data'!AL67)*100</f>
        <v>28.723144083904799</v>
      </c>
      <c r="AJ69" s="6">
        <f>LN('SA data'!AM68/'SA data'!AM67)*100</f>
        <v>-10.179600996264325</v>
      </c>
      <c r="AK69" s="6">
        <f>LN('SA data'!AN68/'SA data'!AN67)*100</f>
        <v>-0.89930361064760722</v>
      </c>
      <c r="AL69" s="6">
        <f>LN('SA data'!AO68/'SA data'!AO67)*100</f>
        <v>28.280675184685201</v>
      </c>
      <c r="AM69" s="6">
        <f>LN('SA data'!AP68/'SA data'!AP67)*100</f>
        <v>-2.9318351529322269</v>
      </c>
      <c r="AN69" s="6">
        <f>LN('SA data'!AQ68/'SA data'!AQ67)*100</f>
        <v>-7.7346829532284387</v>
      </c>
      <c r="AO69" s="7">
        <f>'SA data'!AR68/4</f>
        <v>0.70750000000000024</v>
      </c>
      <c r="AP69" s="4">
        <v>66</v>
      </c>
      <c r="AQ69" s="1">
        <v>39326</v>
      </c>
      <c r="AR69" s="7"/>
      <c r="AS69" s="7"/>
    </row>
    <row r="70" spans="1:45">
      <c r="A70" s="6">
        <f>LN('SA data'!A69/'SA data'!A68)*100</f>
        <v>1.6731272816034592</v>
      </c>
      <c r="B70" s="6">
        <f>LN('SA data'!B69/'SA data'!B68)*100</f>
        <v>1.7255425862485418</v>
      </c>
      <c r="C70" s="6">
        <f>LN('SA data'!C69/'SA data'!C68)*100</f>
        <v>-0.2389121798413443</v>
      </c>
      <c r="D70" s="6">
        <f>LN('SA data'!D69/'SA data'!D68)*100</f>
        <v>1.2568315432378498</v>
      </c>
      <c r="E70" s="6">
        <f>LN('SA data'!E69/'SA data'!E68)*100</f>
        <v>0.72959530963019037</v>
      </c>
      <c r="F70" s="6">
        <f>LN('SA data'!F69/'SA data'!F68)*100</f>
        <v>4.2699021391209477</v>
      </c>
      <c r="G70" s="41">
        <f>LN('SA data'!G69/'SA data'!G68)*100</f>
        <v>2.4675526728429968</v>
      </c>
      <c r="H70" s="6">
        <f>LN('SA data'!H69/'SA data'!H68)*100</f>
        <v>1.8793894046300754</v>
      </c>
      <c r="I70" s="6">
        <f>LN('SA data'!I69/'SA data'!I68)*100</f>
        <v>-2.1232655673159742</v>
      </c>
      <c r="J70" s="6">
        <f>LN('SA data'!J69/'SA data'!J68)*100</f>
        <v>-12.883855302592822</v>
      </c>
      <c r="K70" s="6">
        <f>LN('SA data'!K69/'SA data'!K68)*100</f>
        <v>2.2111338463171744</v>
      </c>
      <c r="L70" s="6">
        <f>LN('SA data'!M69/'SA data'!M68)*100</f>
        <v>7.0294640147507623</v>
      </c>
      <c r="M70" s="6">
        <f>LN('SA data'!N69/'SA data'!N68)*100</f>
        <v>3.5511797175627398</v>
      </c>
      <c r="N70" s="6">
        <f>LN('SA data'!O69/'SA data'!O68)*100</f>
        <v>43.264157989449451</v>
      </c>
      <c r="O70" s="6">
        <f>LN('SA data'!P69/'SA data'!P68)*100</f>
        <v>-5.6418720444009898</v>
      </c>
      <c r="P70" s="6">
        <f>LN('SA data'!Q69/'SA data'!Q68)*100</f>
        <v>14.99309966833526</v>
      </c>
      <c r="Q70" s="6">
        <f>LN('SA data'!S69/'SA data'!S68)*100</f>
        <v>0.79646547255383982</v>
      </c>
      <c r="R70" s="6">
        <f>LN('SA data'!T69/'SA data'!T68)*100</f>
        <v>0.76255173707918267</v>
      </c>
      <c r="S70" s="6">
        <f>LN('SA data'!U69/'SA data'!U68)*100</f>
        <v>0.93113013881912632</v>
      </c>
      <c r="T70" s="6">
        <f>LN('SA data'!V69/'SA data'!V68)*100</f>
        <v>0</v>
      </c>
      <c r="U70" s="6">
        <f>LN('SA data'!W69/'SA data'!W68)*100</f>
        <v>1.3599205414440561</v>
      </c>
      <c r="V70" s="6">
        <f>LN('SA data'!X69/'SA data'!X68)*100</f>
        <v>-2.5949254125057414E-2</v>
      </c>
      <c r="W70" s="7">
        <f>'SA data'!Y69/4</f>
        <v>0.875</v>
      </c>
      <c r="X70" s="6">
        <f>LN('SA data'!Z69/'SA data'!Z68)*100</f>
        <v>0.71009480502508049</v>
      </c>
      <c r="Y70" s="6">
        <f>LN('SA data'!AA69/'SA data'!AA68)*100</f>
        <v>2.049262880561451</v>
      </c>
      <c r="Z70" s="6">
        <f>LN('SA data'!AB69/'SA data'!AB68)*100</f>
        <v>1.1438007758421915</v>
      </c>
      <c r="AA70" s="6">
        <f>LN('SA data'!AC69/'SA data'!AC68)*100</f>
        <v>1.5139656734200837</v>
      </c>
      <c r="AB70" s="6">
        <f>LN('SA data'!AD69/'SA data'!AD68)*100</f>
        <v>0.68826580698482143</v>
      </c>
      <c r="AC70" s="7">
        <f>'SA data'!AE69/4</f>
        <v>1.125</v>
      </c>
      <c r="AD70" s="6">
        <f>LN('SA data'!AF69/'SA data'!AF68)*100</f>
        <v>12.080305335082906</v>
      </c>
      <c r="AE70" s="6">
        <f>LN('SA data'!AG69/'SA data'!AG68)*100</f>
        <v>16.647763864269535</v>
      </c>
      <c r="AF70" s="6">
        <f>LN('SA data'!AI69/'SA data'!AI68)*100</f>
        <v>-4.8485513938110101</v>
      </c>
      <c r="AG70" s="6">
        <f>LN('SA data'!AJ69/'SA data'!AJ68)*100</f>
        <v>-2.5710205347271953</v>
      </c>
      <c r="AH70" s="6">
        <f>LN('SA data'!AK69/'SA data'!AK68)*100</f>
        <v>-5.5425323684397059</v>
      </c>
      <c r="AI70" s="6">
        <f>LN('SA data'!AL69/'SA data'!AL68)*100</f>
        <v>-26.091020505579582</v>
      </c>
      <c r="AJ70" s="6">
        <f>LN('SA data'!AM69/'SA data'!AM68)*100</f>
        <v>2.2756527298070344</v>
      </c>
      <c r="AK70" s="6">
        <f>LN('SA data'!AN69/'SA data'!AN68)*100</f>
        <v>-3.0502589219464582</v>
      </c>
      <c r="AL70" s="6">
        <f>LN('SA data'!AO69/'SA data'!AO68)*100</f>
        <v>-12.283979562749714</v>
      </c>
      <c r="AM70" s="6">
        <f>LN('SA data'!AP69/'SA data'!AP68)*100</f>
        <v>-0.81561803300344082</v>
      </c>
      <c r="AN70" s="6">
        <f>LN('SA data'!AQ69/'SA data'!AQ68)*100</f>
        <v>-6.384087744322847</v>
      </c>
      <c r="AO70" s="7">
        <f>'SA data'!AR69/4</f>
        <v>0.69666666666666655</v>
      </c>
      <c r="AP70" s="4">
        <v>67</v>
      </c>
      <c r="AQ70" s="1">
        <v>39417</v>
      </c>
      <c r="AR70" s="7"/>
      <c r="AS70" s="7"/>
    </row>
    <row r="71" spans="1:45">
      <c r="A71" s="6">
        <f>LN('SA data'!A70/'SA data'!A69)*100</f>
        <v>1.9110169336083949</v>
      </c>
      <c r="B71" s="6">
        <f>LN('SA data'!B70/'SA data'!B69)*100</f>
        <v>2.9143891864062068</v>
      </c>
      <c r="C71" s="6">
        <f>LN('SA data'!C70/'SA data'!C69)*100</f>
        <v>3.3560909020255187</v>
      </c>
      <c r="D71" s="6">
        <f>LN('SA data'!D70/'SA data'!D69)*100</f>
        <v>1.0751583475649615</v>
      </c>
      <c r="E71" s="6">
        <f>LN('SA data'!E70/'SA data'!E69)*100</f>
        <v>-1.4084400976903235</v>
      </c>
      <c r="F71" s="6">
        <f>LN('SA data'!F70/'SA data'!F69)*100</f>
        <v>-3.8778043534989806</v>
      </c>
      <c r="G71" s="41">
        <f>LN('SA data'!G70/'SA data'!G69)*100</f>
        <v>3.8760826728429683</v>
      </c>
      <c r="H71" s="6">
        <f>LN('SA data'!H70/'SA data'!H69)*100</f>
        <v>-6.4900212380595432</v>
      </c>
      <c r="I71" s="6">
        <f>LN('SA data'!I70/'SA data'!I69)*100</f>
        <v>0.31619748820122884</v>
      </c>
      <c r="J71" s="6">
        <f>LN('SA data'!J70/'SA data'!J69)*100</f>
        <v>-1.6132361105795825</v>
      </c>
      <c r="K71" s="6">
        <f>LN('SA data'!K70/'SA data'!K69)*100</f>
        <v>25.456287831839987</v>
      </c>
      <c r="L71" s="6">
        <f>LN('SA data'!M70/'SA data'!M69)*100</f>
        <v>0.43102516656528361</v>
      </c>
      <c r="M71" s="6">
        <f>LN('SA data'!N70/'SA data'!N69)*100</f>
        <v>0.30665988131748739</v>
      </c>
      <c r="N71" s="6">
        <f>LN('SA data'!O70/'SA data'!O69)*100</f>
        <v>12.419407770489526</v>
      </c>
      <c r="O71" s="6">
        <f>LN('SA data'!P70/'SA data'!P69)*100</f>
        <v>-3.5497747774627753</v>
      </c>
      <c r="P71" s="6">
        <f>LN('SA data'!Q70/'SA data'!Q69)*100</f>
        <v>0.6994603686686991</v>
      </c>
      <c r="Q71" s="6">
        <f>LN('SA data'!S70/'SA data'!S69)*100</f>
        <v>0.88699287905028257</v>
      </c>
      <c r="R71" s="6">
        <f>LN('SA data'!T70/'SA data'!T69)*100</f>
        <v>1.0504010899777347</v>
      </c>
      <c r="S71" s="6">
        <f>LN('SA data'!U70/'SA data'!U69)*100</f>
        <v>0.23603403706307061</v>
      </c>
      <c r="T71" s="6">
        <f>LN('SA data'!V70/'SA data'!V69)*100</f>
        <v>0.21690786247470242</v>
      </c>
      <c r="U71" s="6">
        <f>LN('SA data'!W70/'SA data'!W69)*100</f>
        <v>0.74479330127395815</v>
      </c>
      <c r="V71" s="6">
        <f>LN('SA data'!X70/'SA data'!X69)*100</f>
        <v>1.9042776470946994</v>
      </c>
      <c r="W71" s="7">
        <f>'SA data'!Y70/4</f>
        <v>0.875</v>
      </c>
      <c r="X71" s="6">
        <f>LN('SA data'!Z70/'SA data'!Z69)*100</f>
        <v>1.6713517546697081</v>
      </c>
      <c r="Y71" s="6">
        <f>LN('SA data'!AA70/'SA data'!AA69)*100</f>
        <v>-0.85458306027521402</v>
      </c>
      <c r="Z71" s="6">
        <f>LN('SA data'!AB70/'SA data'!AB69)*100</f>
        <v>0.77508524604518714</v>
      </c>
      <c r="AA71" s="6">
        <f>LN('SA data'!AC70/'SA data'!AC69)*100</f>
        <v>1.9322690586726821</v>
      </c>
      <c r="AB71" s="6">
        <f>LN('SA data'!AD70/'SA data'!AD69)*100</f>
        <v>0.52887668259797704</v>
      </c>
      <c r="AC71" s="7">
        <f>'SA data'!AE70/4</f>
        <v>0.79500000000000004</v>
      </c>
      <c r="AD71" s="6">
        <f>LN('SA data'!AF70/'SA data'!AF69)*100</f>
        <v>11.328168199272554</v>
      </c>
      <c r="AE71" s="6">
        <f>LN('SA data'!AG70/'SA data'!AG69)*100</f>
        <v>9.2639786061591849</v>
      </c>
      <c r="AF71" s="6">
        <f>LN('SA data'!AI70/'SA data'!AI69)*100</f>
        <v>1.4044936093481286</v>
      </c>
      <c r="AG71" s="6">
        <f>LN('SA data'!AJ70/'SA data'!AJ69)*100</f>
        <v>-0.20908290772653657</v>
      </c>
      <c r="AH71" s="6">
        <f>LN('SA data'!AK70/'SA data'!AK69)*100</f>
        <v>1.8982867755770374</v>
      </c>
      <c r="AI71" s="6">
        <f>LN('SA data'!AL70/'SA data'!AL69)*100</f>
        <v>-10.786173294866824</v>
      </c>
      <c r="AJ71" s="6">
        <f>LN('SA data'!AM70/'SA data'!AM69)*100</f>
        <v>3.7262432650583759</v>
      </c>
      <c r="AK71" s="6">
        <f>LN('SA data'!AN70/'SA data'!AN69)*100</f>
        <v>3.2512284451298195</v>
      </c>
      <c r="AL71" s="6">
        <f>LN('SA data'!AO70/'SA data'!AO69)*100</f>
        <v>5.8852577542809392</v>
      </c>
      <c r="AM71" s="6">
        <f>LN('SA data'!AP70/'SA data'!AP69)*100</f>
        <v>3.5282270233469233</v>
      </c>
      <c r="AN71" s="6">
        <f>LN('SA data'!AQ70/'SA data'!AQ69)*100</f>
        <v>-6.8607734256979205</v>
      </c>
      <c r="AO71" s="7">
        <f>'SA data'!AR70/4</f>
        <v>0.6875</v>
      </c>
      <c r="AP71" s="4">
        <v>68</v>
      </c>
      <c r="AQ71" s="1">
        <v>39508</v>
      </c>
      <c r="AR71" s="7"/>
      <c r="AS71" s="7"/>
    </row>
    <row r="72" spans="1:45">
      <c r="A72" s="6">
        <f>LN('SA data'!A71/'SA data'!A70)*100</f>
        <v>0.74785696955039727</v>
      </c>
      <c r="B72" s="6">
        <f>LN('SA data'!B71/'SA data'!B70)*100</f>
        <v>0.9735524260587386</v>
      </c>
      <c r="C72" s="6">
        <f>LN('SA data'!C71/'SA data'!C70)*100</f>
        <v>0.57510929974188718</v>
      </c>
      <c r="D72" s="6">
        <f>LN('SA data'!D71/'SA data'!D70)*100</f>
        <v>9.7250010327527212E-2</v>
      </c>
      <c r="E72" s="6">
        <f>LN('SA data'!E71/'SA data'!E70)*100</f>
        <v>5.1770078736938618</v>
      </c>
      <c r="F72" s="6">
        <f>LN('SA data'!F71/'SA data'!F70)*100</f>
        <v>4.4553814286661488</v>
      </c>
      <c r="G72" s="41">
        <f>LN('SA data'!G71/'SA data'!G70)*100</f>
        <v>0.74616267284314697</v>
      </c>
      <c r="H72" s="6">
        <f>LN('SA data'!H71/'SA data'!H70)*100</f>
        <v>2.6442589326788264</v>
      </c>
      <c r="I72" s="6">
        <f>LN('SA data'!I71/'SA data'!I70)*100</f>
        <v>-1.0290923607443623</v>
      </c>
      <c r="J72" s="6">
        <f>LN('SA data'!J71/'SA data'!J70)*100</f>
        <v>5.4515356971206534</v>
      </c>
      <c r="K72" s="6">
        <f>LN('SA data'!K71/'SA data'!K70)*100</f>
        <v>21.401397021371647</v>
      </c>
      <c r="L72" s="6">
        <f>LN('SA data'!M71/'SA data'!M70)*100</f>
        <v>0.47319417155668314</v>
      </c>
      <c r="M72" s="6">
        <f>LN('SA data'!N71/'SA data'!N70)*100</f>
        <v>1.7500857347344005</v>
      </c>
      <c r="N72" s="6">
        <f>LN('SA data'!O71/'SA data'!O70)*100</f>
        <v>39.727201290409106</v>
      </c>
      <c r="O72" s="6">
        <f>LN('SA data'!P71/'SA data'!P70)*100</f>
        <v>-15.591511514273115</v>
      </c>
      <c r="P72" s="6">
        <f>LN('SA data'!Q71/'SA data'!Q70)*100</f>
        <v>-2.3341716152899643</v>
      </c>
      <c r="Q72" s="6">
        <f>LN('SA data'!S71/'SA data'!S70)*100</f>
        <v>2.4287594233417464</v>
      </c>
      <c r="R72" s="6">
        <f>LN('SA data'!T71/'SA data'!T70)*100</f>
        <v>1.2790277451384955</v>
      </c>
      <c r="S72" s="6">
        <f>LN('SA data'!U71/'SA data'!U70)*100</f>
        <v>6.8997748577959372</v>
      </c>
      <c r="T72" s="6">
        <f>LN('SA data'!V71/'SA data'!V70)*100</f>
        <v>7.9121353387228126</v>
      </c>
      <c r="U72" s="6">
        <f>LN('SA data'!W71/'SA data'!W70)*100</f>
        <v>5.6923409333453527</v>
      </c>
      <c r="V72" s="6">
        <f>LN('SA data'!X71/'SA data'!X70)*100</f>
        <v>-1.4514863345965963</v>
      </c>
      <c r="W72" s="7">
        <f>'SA data'!Y71/4</f>
        <v>0.875</v>
      </c>
      <c r="X72" s="6">
        <f>LN('SA data'!Z71/'SA data'!Z70)*100</f>
        <v>-0.64987107610750294</v>
      </c>
      <c r="Y72" s="6">
        <f>LN('SA data'!AA71/'SA data'!AA70)*100</f>
        <v>1.1288842197070172</v>
      </c>
      <c r="Z72" s="6">
        <f>LN('SA data'!AB71/'SA data'!AB70)*100</f>
        <v>0.82729084223972482</v>
      </c>
      <c r="AA72" s="6">
        <f>LN('SA data'!AC71/'SA data'!AC70)*100</f>
        <v>2.0526608796737933</v>
      </c>
      <c r="AB72" s="6">
        <f>LN('SA data'!AD71/'SA data'!AD70)*100</f>
        <v>0.41881283325622143</v>
      </c>
      <c r="AC72" s="7">
        <f>'SA data'!AE71/4</f>
        <v>0.52</v>
      </c>
      <c r="AD72" s="6">
        <f>LN('SA data'!AF71/'SA data'!AF70)*100</f>
        <v>15.242085976871683</v>
      </c>
      <c r="AE72" s="6">
        <f>LN('SA data'!AG71/'SA data'!AG70)*100</f>
        <v>22.417543666013103</v>
      </c>
      <c r="AF72" s="6">
        <f>LN('SA data'!AI71/'SA data'!AI70)*100</f>
        <v>-0.96887015958503353</v>
      </c>
      <c r="AG72" s="6">
        <f>LN('SA data'!AJ71/'SA data'!AJ70)*100</f>
        <v>-1.1284825297659693</v>
      </c>
      <c r="AH72" s="6">
        <f>LN('SA data'!AK71/'SA data'!AK70)*100</f>
        <v>-0.92058759880746055</v>
      </c>
      <c r="AI72" s="6">
        <f>LN('SA data'!AL71/'SA data'!AL70)*100</f>
        <v>-5.5787105715639411</v>
      </c>
      <c r="AJ72" s="6">
        <f>LN('SA data'!AM71/'SA data'!AM70)*100</f>
        <v>-4.0089673565914943</v>
      </c>
      <c r="AK72" s="6">
        <f>LN('SA data'!AN71/'SA data'!AN70)*100</f>
        <v>-1.5810330447685459</v>
      </c>
      <c r="AL72" s="6">
        <f>LN('SA data'!AO71/'SA data'!AO70)*100</f>
        <v>6.952770673696107</v>
      </c>
      <c r="AM72" s="6">
        <f>LN('SA data'!AP71/'SA data'!AP70)*100</f>
        <v>-2.9906086179231526</v>
      </c>
      <c r="AN72" s="6">
        <f>LN('SA data'!AQ71/'SA data'!AQ70)*100</f>
        <v>-3.4164335769812459</v>
      </c>
      <c r="AO72" s="7">
        <f>'SA data'!AR71/4</f>
        <v>0.65833333333333321</v>
      </c>
      <c r="AP72" s="4">
        <v>69</v>
      </c>
      <c r="AQ72" s="1">
        <v>39600</v>
      </c>
      <c r="AR72" s="7"/>
      <c r="AS72" s="7"/>
    </row>
    <row r="73" spans="1:45">
      <c r="A73" s="6">
        <f>LN('SA data'!A72/'SA data'!A71)*100</f>
        <v>0.77154422387059729</v>
      </c>
      <c r="B73" s="6">
        <f>LN('SA data'!B72/'SA data'!B71)*100</f>
        <v>1.6781266608948391</v>
      </c>
      <c r="C73" s="6">
        <f>LN('SA data'!C72/'SA data'!C71)*100</f>
        <v>0.6877663947873498</v>
      </c>
      <c r="D73" s="6">
        <f>LN('SA data'!D72/'SA data'!D71)*100</f>
        <v>-0.22920649089651765</v>
      </c>
      <c r="E73" s="6">
        <f>LN('SA data'!E72/'SA data'!E71)*100</f>
        <v>0.31851074985588551</v>
      </c>
      <c r="F73" s="6">
        <f>LN('SA data'!F72/'SA data'!F71)*100</f>
        <v>3.3041889842034489</v>
      </c>
      <c r="G73" s="41">
        <f>LN('SA data'!G72/'SA data'!G71)*100</f>
        <v>-3.9201173271569698</v>
      </c>
      <c r="H73" s="6">
        <f>LN('SA data'!H72/'SA data'!H71)*100</f>
        <v>2.8525103105096674</v>
      </c>
      <c r="I73" s="6">
        <f>LN('SA data'!I72/'SA data'!I71)*100</f>
        <v>-3.3396635204670932</v>
      </c>
      <c r="J73" s="6">
        <f>LN('SA data'!J72/'SA data'!J71)*100</f>
        <v>-0.13925766483894111</v>
      </c>
      <c r="K73" s="6">
        <f>LN('SA data'!K72/'SA data'!K71)*100</f>
        <v>16.967478736477982</v>
      </c>
      <c r="L73" s="6">
        <f>LN('SA data'!M72/'SA data'!M71)*100</f>
        <v>4.7961965184093192</v>
      </c>
      <c r="M73" s="6">
        <f>LN('SA data'!N72/'SA data'!N71)*100</f>
        <v>3.0528417299901505</v>
      </c>
      <c r="N73" s="6">
        <f>LN('SA data'!O72/'SA data'!O71)*100</f>
        <v>-42.170173566674954</v>
      </c>
      <c r="O73" s="6">
        <f>LN('SA data'!P72/'SA data'!P71)*100</f>
        <v>22.774867528076832</v>
      </c>
      <c r="P73" s="6">
        <f>LN('SA data'!Q72/'SA data'!Q71)*100</f>
        <v>8.6010887897958206</v>
      </c>
      <c r="Q73" s="6">
        <f>LN('SA data'!S72/'SA data'!S71)*100</f>
        <v>3.9257932760198497</v>
      </c>
      <c r="R73" s="6">
        <f>LN('SA data'!T72/'SA data'!T71)*100</f>
        <v>1.3079743558237151</v>
      </c>
      <c r="S73" s="6">
        <f>LN('SA data'!U72/'SA data'!U71)*100</f>
        <v>13.247728369974505</v>
      </c>
      <c r="T73" s="6">
        <f>LN('SA data'!V72/'SA data'!V71)*100</f>
        <v>15.348154022850402</v>
      </c>
      <c r="U73" s="6">
        <f>LN('SA data'!W72/'SA data'!W71)*100</f>
        <v>1.3804128237688775</v>
      </c>
      <c r="V73" s="6">
        <f>LN('SA data'!X72/'SA data'!X71)*100</f>
        <v>1.1554101330850202</v>
      </c>
      <c r="W73" s="7">
        <f>'SA data'!Y72/4</f>
        <v>0.875</v>
      </c>
      <c r="X73" s="6">
        <f>LN('SA data'!Z72/'SA data'!Z71)*100</f>
        <v>-1.8904267030561053</v>
      </c>
      <c r="Y73" s="6">
        <f>LN('SA data'!AA72/'SA data'!AA71)*100</f>
        <v>0.44267254136435458</v>
      </c>
      <c r="Z73" s="6">
        <f>LN('SA data'!AB72/'SA data'!AB71)*100</f>
        <v>0.37656254281011475</v>
      </c>
      <c r="AA73" s="6">
        <f>LN('SA data'!AC72/'SA data'!AC71)*100</f>
        <v>1.331682679949189</v>
      </c>
      <c r="AB73" s="6">
        <f>LN('SA data'!AD72/'SA data'!AD71)*100</f>
        <v>0.509133012797513</v>
      </c>
      <c r="AC73" s="7">
        <f>'SA data'!AE72/4</f>
        <v>0.48499999999999999</v>
      </c>
      <c r="AD73" s="6">
        <f>LN('SA data'!AF72/'SA data'!AF71)*100</f>
        <v>-3.8882912608251856</v>
      </c>
      <c r="AE73" s="6">
        <f>LN('SA data'!AG72/'SA data'!AG71)*100</f>
        <v>-5.5209237258783013</v>
      </c>
      <c r="AF73" s="6">
        <f>LN('SA data'!AI72/'SA data'!AI71)*100</f>
        <v>2.3985459665499653</v>
      </c>
      <c r="AG73" s="6">
        <f>LN('SA data'!AJ72/'SA data'!AJ71)*100</f>
        <v>1.0759755679894423</v>
      </c>
      <c r="AH73" s="6">
        <f>LN('SA data'!AK72/'SA data'!AK71)*100</f>
        <v>2.794788957008111</v>
      </c>
      <c r="AI73" s="6">
        <f>LN('SA data'!AL72/'SA data'!AL71)*100</f>
        <v>32.323390079944268</v>
      </c>
      <c r="AJ73" s="6">
        <f>LN('SA data'!AM72/'SA data'!AM71)*100</f>
        <v>-5.6563089417656514</v>
      </c>
      <c r="AK73" s="6">
        <f>LN('SA data'!AN72/'SA data'!AN71)*100</f>
        <v>3.177249939129847</v>
      </c>
      <c r="AL73" s="6">
        <f>LN('SA data'!AO72/'SA data'!AO71)*100</f>
        <v>6.9916260793590022</v>
      </c>
      <c r="AM73" s="6">
        <f>LN('SA data'!AP72/'SA data'!AP71)*100</f>
        <v>-0.31303223794105783</v>
      </c>
      <c r="AN73" s="6">
        <f>LN('SA data'!AQ72/'SA data'!AQ71)*100</f>
        <v>-5.6803964564872391</v>
      </c>
      <c r="AO73" s="7">
        <f>'SA data'!AR72/4</f>
        <v>0.62166666666666681</v>
      </c>
      <c r="AP73" s="4">
        <v>70</v>
      </c>
      <c r="AQ73" s="1">
        <v>39692</v>
      </c>
      <c r="AR73" s="7"/>
      <c r="AS73" s="7"/>
    </row>
    <row r="74" spans="1:45">
      <c r="A74" s="6">
        <f>LN('SA data'!A73/'SA data'!A72)*100</f>
        <v>-3.2232295032101628</v>
      </c>
      <c r="B74" s="6">
        <f>LN('SA data'!B73/'SA data'!B72)*100</f>
        <v>0.54259162776161984</v>
      </c>
      <c r="C74" s="6">
        <f>LN('SA data'!C73/'SA data'!C72)*100</f>
        <v>3.591028786752787</v>
      </c>
      <c r="D74" s="6">
        <f>LN('SA data'!D73/'SA data'!D72)*100</f>
        <v>-8.3694025204096754</v>
      </c>
      <c r="E74" s="6">
        <f>LN('SA data'!E73/'SA data'!E72)*100</f>
        <v>-16.694175321279847</v>
      </c>
      <c r="F74" s="6">
        <f>LN('SA data'!F73/'SA data'!F72)*100</f>
        <v>-13.281253920971931</v>
      </c>
      <c r="G74" s="41">
        <f>LN('SA data'!G73/'SA data'!G72)*100</f>
        <v>-12.544287327156949</v>
      </c>
      <c r="H74" s="6">
        <f>LN('SA data'!H73/'SA data'!H72)*100</f>
        <v>-1.7708495692752517</v>
      </c>
      <c r="I74" s="6">
        <f>LN('SA data'!I73/'SA data'!I72)*100</f>
        <v>-0.61827079458211365</v>
      </c>
      <c r="J74" s="6">
        <f>LN('SA data'!J73/'SA data'!J72)*100</f>
        <v>-1.0064943408547893</v>
      </c>
      <c r="K74" s="6">
        <f>LN('SA data'!K73/'SA data'!K72)*100</f>
        <v>15.642852404343058</v>
      </c>
      <c r="L74" s="6">
        <f>LN('SA data'!M73/'SA data'!M72)*100</f>
        <v>-1.7775666215980639</v>
      </c>
      <c r="M74" s="6">
        <f>LN('SA data'!N73/'SA data'!N72)*100</f>
        <v>2.0986536385490213</v>
      </c>
      <c r="N74" s="6">
        <f>LN('SA data'!O73/'SA data'!O72)*100</f>
        <v>2.9103592790216313</v>
      </c>
      <c r="O74" s="6">
        <f>LN('SA data'!P73/'SA data'!P72)*100</f>
        <v>1.8432119992050215</v>
      </c>
      <c r="P74" s="6">
        <f>LN('SA data'!Q73/'SA data'!Q72)*100</f>
        <v>-10.540967565913489</v>
      </c>
      <c r="Q74" s="6">
        <f>LN('SA data'!S73/'SA data'!S72)*100</f>
        <v>-1.5569364302240696</v>
      </c>
      <c r="R74" s="6">
        <f>LN('SA data'!T73/'SA data'!T72)*100</f>
        <v>0.60417826358907223</v>
      </c>
      <c r="S74" s="6">
        <f>LN('SA data'!U73/'SA data'!U72)*100</f>
        <v>-9.1705602365088978</v>
      </c>
      <c r="T74" s="6">
        <f>LN('SA data'!V73/'SA data'!V72)*100</f>
        <v>-15.575747238948118</v>
      </c>
      <c r="U74" s="6">
        <f>LN('SA data'!W73/'SA data'!W72)*100</f>
        <v>-2.9402065768312662</v>
      </c>
      <c r="V74" s="6">
        <f>LN('SA data'!X73/'SA data'!X72)*100</f>
        <v>-1.9302314689265017</v>
      </c>
      <c r="W74" s="7">
        <f>'SA data'!Y73/4</f>
        <v>0.83333333333333337</v>
      </c>
      <c r="X74" s="6">
        <f>LN('SA data'!Z73/'SA data'!Z72)*100</f>
        <v>-0.63606487996080052</v>
      </c>
      <c r="Y74" s="6">
        <f>LN('SA data'!AA73/'SA data'!AA72)*100</f>
        <v>-0.70024240533010818</v>
      </c>
      <c r="Z74" s="6">
        <f>LN('SA data'!AB73/'SA data'!AB72)*100</f>
        <v>-1.4301644116557002</v>
      </c>
      <c r="AA74" s="6">
        <f>LN('SA data'!AC73/'SA data'!AC72)*100</f>
        <v>-6.2061809173009328</v>
      </c>
      <c r="AB74" s="6">
        <f>LN('SA data'!AD73/'SA data'!AD72)*100</f>
        <v>-7.8422016737146813E-2</v>
      </c>
      <c r="AC74" s="7">
        <f>'SA data'!AE73/4</f>
        <v>0.1275</v>
      </c>
      <c r="AD74" s="6">
        <f>LN('SA data'!AF73/'SA data'!AF72)*100</f>
        <v>-45.071206892817649</v>
      </c>
      <c r="AE74" s="6">
        <f>LN('SA data'!AG73/'SA data'!AG72)*100</f>
        <v>-73.435434530476371</v>
      </c>
      <c r="AF74" s="6">
        <f>LN('SA data'!AI73/'SA data'!AI72)*100</f>
        <v>8.0660562548712917</v>
      </c>
      <c r="AG74" s="6">
        <f>LN('SA data'!AJ73/'SA data'!AJ72)*100</f>
        <v>7.7039289975825724</v>
      </c>
      <c r="AH74" s="6">
        <f>LN('SA data'!AK73/'SA data'!AK72)*100</f>
        <v>8.1733685823050006</v>
      </c>
      <c r="AI74" s="6">
        <f>LN('SA data'!AL73/'SA data'!AL72)*100</f>
        <v>46.143396023424586</v>
      </c>
      <c r="AJ74" s="6">
        <f>LN('SA data'!AM73/'SA data'!AM72)*100</f>
        <v>4.6439059421826006</v>
      </c>
      <c r="AK74" s="6">
        <f>LN('SA data'!AN73/'SA data'!AN72)*100</f>
        <v>10.078844060685128</v>
      </c>
      <c r="AL74" s="6">
        <f>LN('SA data'!AO73/'SA data'!AO72)*100</f>
        <v>-19.093886960284934</v>
      </c>
      <c r="AM74" s="6">
        <f>LN('SA data'!AP73/'SA data'!AP72)*100</f>
        <v>9.1902835611480196</v>
      </c>
      <c r="AN74" s="6">
        <f>LN('SA data'!AQ73/'SA data'!AQ72)*100</f>
        <v>10.272433169823955</v>
      </c>
      <c r="AO74" s="7">
        <f>'SA data'!AR73/4</f>
        <v>0.65416666666666667</v>
      </c>
      <c r="AP74" s="4">
        <v>71</v>
      </c>
      <c r="AQ74" s="1">
        <v>39783</v>
      </c>
      <c r="AR74" s="7"/>
      <c r="AS74" s="7"/>
    </row>
    <row r="75" spans="1:45">
      <c r="A75" s="6">
        <f>LN('SA data'!A74/'SA data'!A73)*100</f>
        <v>-4.1494574219412561</v>
      </c>
      <c r="B75" s="6">
        <f>LN('SA data'!B74/'SA data'!B73)*100</f>
        <v>-3.2621684408488005</v>
      </c>
      <c r="C75" s="6">
        <f>LN('SA data'!C74/'SA data'!C73)*100</f>
        <v>-2.3438095734048945</v>
      </c>
      <c r="D75" s="6">
        <f>LN('SA data'!D74/'SA data'!D73)*100</f>
        <v>1.552747703846876</v>
      </c>
      <c r="E75" s="6">
        <f>LN('SA data'!E74/'SA data'!E73)*100</f>
        <v>-6.8310955777448816</v>
      </c>
      <c r="F75" s="6">
        <f>LN('SA data'!F74/'SA data'!F73)*100</f>
        <v>-21.427612151370724</v>
      </c>
      <c r="G75" s="41">
        <f>LN('SA data'!G74/'SA data'!G73)*100</f>
        <v>-3.8236773271568532</v>
      </c>
      <c r="H75" s="6">
        <f>LN('SA data'!H74/'SA data'!H73)*100</f>
        <v>-5.6012672973580386</v>
      </c>
      <c r="I75" s="6">
        <f>LN('SA data'!I74/'SA data'!I73)*100</f>
        <v>7.2103139944418873</v>
      </c>
      <c r="J75" s="6">
        <f>LN('SA data'!J74/'SA data'!J73)*100</f>
        <v>7.7746582484074382</v>
      </c>
      <c r="K75" s="6">
        <f>LN('SA data'!K74/'SA data'!K73)*100</f>
        <v>-4.7797665651879164</v>
      </c>
      <c r="L75" s="6">
        <f>LN('SA data'!M74/'SA data'!M73)*100</f>
        <v>5.8260743077215755</v>
      </c>
      <c r="M75" s="6">
        <f>LN('SA data'!N74/'SA data'!N73)*100</f>
        <v>3.7695373987116918</v>
      </c>
      <c r="N75" s="6">
        <f>LN('SA data'!O74/'SA data'!O73)*100</f>
        <v>11.746910217283091</v>
      </c>
      <c r="O75" s="6">
        <f>LN('SA data'!P74/'SA data'!P73)*100</f>
        <v>1.107123619374236</v>
      </c>
      <c r="P75" s="6">
        <f>LN('SA data'!Q74/'SA data'!Q73)*100</f>
        <v>10.613088427170483</v>
      </c>
      <c r="Q75" s="6">
        <f>LN('SA data'!S74/'SA data'!S73)*100</f>
        <v>-1.0230254838946635</v>
      </c>
      <c r="R75" s="6">
        <f>LN('SA data'!T74/'SA data'!T73)*100</f>
        <v>0.55842389607545284</v>
      </c>
      <c r="S75" s="6">
        <f>LN('SA data'!U74/'SA data'!U73)*100</f>
        <v>-7.1024710776693034</v>
      </c>
      <c r="T75" s="6">
        <f>LN('SA data'!V74/'SA data'!V73)*100</f>
        <v>-10.451068132436422</v>
      </c>
      <c r="U75" s="6">
        <f>LN('SA data'!W74/'SA data'!W73)*100</f>
        <v>-8.0408776889162894</v>
      </c>
      <c r="V75" s="6">
        <f>LN('SA data'!X74/'SA data'!X73)*100</f>
        <v>-0.60509707684755598</v>
      </c>
      <c r="W75" s="7">
        <f>'SA data'!Y74/4</f>
        <v>0.54166666666666663</v>
      </c>
      <c r="X75" s="6">
        <f>LN('SA data'!Z74/'SA data'!Z73)*100</f>
        <v>-0.72322251101081669</v>
      </c>
      <c r="Y75" s="6">
        <f>LN('SA data'!AA74/'SA data'!AA73)*100</f>
        <v>-13.610413630057053</v>
      </c>
      <c r="Z75" s="6">
        <f>LN('SA data'!AB74/'SA data'!AB73)*100</f>
        <v>-1.8192166199598896</v>
      </c>
      <c r="AA75" s="6">
        <f>LN('SA data'!AC74/'SA data'!AC73)*100</f>
        <v>-3.4321929090164467</v>
      </c>
      <c r="AB75" s="6">
        <f>LN('SA data'!AD74/'SA data'!AD73)*100</f>
        <v>-1.1370032006626778E-3</v>
      </c>
      <c r="AC75" s="7">
        <f>'SA data'!AE74/4</f>
        <v>4.4999999999999998E-2</v>
      </c>
      <c r="AD75" s="6">
        <f>LN('SA data'!AF74/'SA data'!AF73)*100</f>
        <v>-14.379310275665947</v>
      </c>
      <c r="AE75" s="6">
        <f>LN('SA data'!AG74/'SA data'!AG73)*100</f>
        <v>-21.193996466432335</v>
      </c>
      <c r="AF75" s="6">
        <f>LN('SA data'!AI74/'SA data'!AI73)*100</f>
        <v>5.5078622635411483</v>
      </c>
      <c r="AG75" s="6">
        <f>LN('SA data'!AJ74/'SA data'!AJ73)*100</f>
        <v>5.1175764242749926</v>
      </c>
      <c r="AH75" s="6">
        <f>LN('SA data'!AK74/'SA data'!AK73)*100</f>
        <v>5.6229567270678604</v>
      </c>
      <c r="AI75" s="6">
        <f>LN('SA data'!AL74/'SA data'!AL73)*100</f>
        <v>13.58199557522711</v>
      </c>
      <c r="AJ75" s="6">
        <f>LN('SA data'!AM74/'SA data'!AM73)*100</f>
        <v>1.5835271793023864</v>
      </c>
      <c r="AK75" s="6">
        <f>LN('SA data'!AN74/'SA data'!AN73)*100</f>
        <v>6.9343913571899689</v>
      </c>
      <c r="AL75" s="6">
        <f>LN('SA data'!AO74/'SA data'!AO73)*100</f>
        <v>-7.9303826060072105</v>
      </c>
      <c r="AM75" s="6">
        <f>LN('SA data'!AP74/'SA data'!AP73)*100</f>
        <v>5.6006547131602513</v>
      </c>
      <c r="AN75" s="6">
        <f>LN('SA data'!AQ74/'SA data'!AQ73)*100</f>
        <v>-1.8026505369932413</v>
      </c>
      <c r="AO75" s="7">
        <f>'SA data'!AR74/4</f>
        <v>0.82666666666666677</v>
      </c>
      <c r="AP75" s="4">
        <v>72</v>
      </c>
      <c r="AQ75" s="1">
        <v>39873</v>
      </c>
      <c r="AR75" s="7"/>
      <c r="AS75" s="7"/>
    </row>
    <row r="76" spans="1:45">
      <c r="A76" s="6">
        <f>LN('SA data'!A75/'SA data'!A74)*100</f>
        <v>2.7617826689928777</v>
      </c>
      <c r="B76" s="6">
        <f>LN('SA data'!B75/'SA data'!B74)*100</f>
        <v>1.1103431391165965</v>
      </c>
      <c r="C76" s="6">
        <f>LN('SA data'!C75/'SA data'!C74)*100</f>
        <v>1.6466880624960889</v>
      </c>
      <c r="D76" s="6">
        <f>LN('SA data'!D75/'SA data'!D74)*100</f>
        <v>-6.637802611823572E-2</v>
      </c>
      <c r="E76" s="6">
        <f>LN('SA data'!E75/'SA data'!E74)*100</f>
        <v>2.7242615062094151</v>
      </c>
      <c r="F76" s="6">
        <f>LN('SA data'!F75/'SA data'!F74)*100</f>
        <v>9.5095866330267551</v>
      </c>
      <c r="G76" s="41">
        <f>LN('SA data'!G75/'SA data'!G74)*100</f>
        <v>3.2327726728428772</v>
      </c>
      <c r="H76" s="6">
        <f>LN('SA data'!H75/'SA data'!H74)*100</f>
        <v>6.2451440721930904</v>
      </c>
      <c r="I76" s="6">
        <f>LN('SA data'!I75/'SA data'!I74)*100</f>
        <v>10.578351108240991</v>
      </c>
      <c r="J76" s="6">
        <f>LN('SA data'!J75/'SA data'!J74)*100</f>
        <v>9.14281751509413</v>
      </c>
      <c r="K76" s="6">
        <f>LN('SA data'!K75/'SA data'!K74)*100</f>
        <v>-4.4132118359541748</v>
      </c>
      <c r="L76" s="6">
        <f>LN('SA data'!M75/'SA data'!M74)*100</f>
        <v>2.1099777710662253</v>
      </c>
      <c r="M76" s="6">
        <f>LN('SA data'!N75/'SA data'!N74)*100</f>
        <v>2.3593914106183966</v>
      </c>
      <c r="N76" s="6">
        <f>LN('SA data'!O75/'SA data'!O74)*100</f>
        <v>-20.431273514246172</v>
      </c>
      <c r="O76" s="6">
        <f>LN('SA data'!P75/'SA data'!P74)*100</f>
        <v>9.2856323566043386</v>
      </c>
      <c r="P76" s="6">
        <f>LN('SA data'!Q75/'SA data'!Q74)*100</f>
        <v>1.5466176711629445</v>
      </c>
      <c r="Q76" s="6">
        <f>LN('SA data'!S75/'SA data'!S74)*100</f>
        <v>-6.9532287987242744E-2</v>
      </c>
      <c r="R76" s="6">
        <f>LN('SA data'!T75/'SA data'!T74)*100</f>
        <v>0.34271442873763525</v>
      </c>
      <c r="S76" s="6">
        <f>LN('SA data'!U75/'SA data'!U74)*100</f>
        <v>-1.7335869544215203</v>
      </c>
      <c r="T76" s="6">
        <f>LN('SA data'!V75/'SA data'!V74)*100</f>
        <v>-0.20408170348525648</v>
      </c>
      <c r="U76" s="6">
        <f>LN('SA data'!W75/'SA data'!W74)*100</f>
        <v>2.9022263662825956</v>
      </c>
      <c r="V76" s="6">
        <f>LN('SA data'!X75/'SA data'!X74)*100</f>
        <v>-1.0013965450383417</v>
      </c>
      <c r="W76" s="7">
        <f>'SA data'!Y75/4</f>
        <v>0.5</v>
      </c>
      <c r="X76" s="6">
        <f>LN('SA data'!Z75/'SA data'!Z74)*100</f>
        <v>0.10466186643954904</v>
      </c>
      <c r="Y76" s="6">
        <f>LN('SA data'!AA75/'SA data'!AA74)*100</f>
        <v>1.8014583642784101</v>
      </c>
      <c r="Z76" s="6">
        <f>LN('SA data'!AB75/'SA data'!AB74)*100</f>
        <v>1.3983404030058826</v>
      </c>
      <c r="AA76" s="6">
        <f>LN('SA data'!AC75/'SA data'!AC74)*100</f>
        <v>-4.1011915615423299E-2</v>
      </c>
      <c r="AB76" s="6">
        <f>LN('SA data'!AD75/'SA data'!AD74)*100</f>
        <v>0.39036839477543195</v>
      </c>
      <c r="AC76" s="7">
        <f>'SA data'!AE75/4</f>
        <v>4.4999999999999998E-2</v>
      </c>
      <c r="AD76" s="6">
        <f>LN('SA data'!AF75/'SA data'!AF74)*100</f>
        <v>9.1146263440473678</v>
      </c>
      <c r="AE76" s="6">
        <f>LN('SA data'!AG75/'SA data'!AG74)*100</f>
        <v>27.956294801327669</v>
      </c>
      <c r="AF76" s="6">
        <f>LN('SA data'!AI75/'SA data'!AI74)*100</f>
        <v>2.6386901305785613</v>
      </c>
      <c r="AG76" s="6">
        <f>LN('SA data'!AJ75/'SA data'!AJ74)*100</f>
        <v>3.3690135685298279</v>
      </c>
      <c r="AH76" s="6">
        <f>LN('SA data'!AK75/'SA data'!AK74)*100</f>
        <v>2.4228438004837654</v>
      </c>
      <c r="AI76" s="6">
        <f>LN('SA data'!AL75/'SA data'!AL74)*100</f>
        <v>17.595894059947241</v>
      </c>
      <c r="AJ76" s="6">
        <f>LN('SA data'!AM75/'SA data'!AM74)*100</f>
        <v>-0.65066717975409694</v>
      </c>
      <c r="AK76" s="6">
        <f>LN('SA data'!AN75/'SA data'!AN74)*100</f>
        <v>8.4076974715871149</v>
      </c>
      <c r="AL76" s="6">
        <f>LN('SA data'!AO75/'SA data'!AO74)*100</f>
        <v>4.8187302480474266</v>
      </c>
      <c r="AM76" s="6">
        <f>LN('SA data'!AP75/'SA data'!AP74)*100</f>
        <v>2.5515202519242171</v>
      </c>
      <c r="AN76" s="6">
        <f>LN('SA data'!AQ75/'SA data'!AQ74)*100</f>
        <v>-6.0947987203780274</v>
      </c>
      <c r="AO76" s="7">
        <f>'SA data'!AR75/4</f>
        <v>0.76416666666666688</v>
      </c>
      <c r="AP76" s="4">
        <v>73</v>
      </c>
      <c r="AQ76" s="1">
        <v>39965</v>
      </c>
      <c r="AR76" s="7"/>
      <c r="AS76" s="7"/>
    </row>
    <row r="77" spans="1:45">
      <c r="A77" s="6">
        <f>LN('SA data'!A76/'SA data'!A75)*100</f>
        <v>3.5578896406888467</v>
      </c>
      <c r="B77" s="6">
        <f>LN('SA data'!B76/'SA data'!B75)*100</f>
        <v>2.0801984878828015</v>
      </c>
      <c r="C77" s="6">
        <f>LN('SA data'!C76/'SA data'!C75)*100</f>
        <v>7.3854128917168094</v>
      </c>
      <c r="D77" s="6">
        <f>LN('SA data'!D76/'SA data'!D75)*100</f>
        <v>1.5589695154523142</v>
      </c>
      <c r="E77" s="6">
        <f>LN('SA data'!E76/'SA data'!E75)*100</f>
        <v>5.8922448773798504</v>
      </c>
      <c r="F77" s="6">
        <f>LN('SA data'!F76/'SA data'!F75)*100</f>
        <v>10.502702256752723</v>
      </c>
      <c r="G77" s="41">
        <f>LN('SA data'!G76/'SA data'!G75)*100</f>
        <v>5.0339026728430438</v>
      </c>
      <c r="H77" s="6">
        <f>LN('SA data'!H76/'SA data'!H75)*100</f>
        <v>4.9705146619834375</v>
      </c>
      <c r="I77" s="6">
        <f>LN('SA data'!I76/'SA data'!I75)*100</f>
        <v>3.2492630223594658</v>
      </c>
      <c r="J77" s="6">
        <f>LN('SA data'!J76/'SA data'!J75)*100</f>
        <v>1.2127384345353887</v>
      </c>
      <c r="K77" s="6">
        <f>LN('SA data'!K76/'SA data'!K75)*100</f>
        <v>-10.68412065130236</v>
      </c>
      <c r="L77" s="6">
        <f>LN('SA data'!M76/'SA data'!M75)*100</f>
        <v>-0.18048498918796627</v>
      </c>
      <c r="M77" s="6">
        <f>LN('SA data'!N76/'SA data'!N75)*100</f>
        <v>5.6283267759361877E-2</v>
      </c>
      <c r="N77" s="6">
        <f>LN('SA data'!O76/'SA data'!O75)*100</f>
        <v>35.749456752524438</v>
      </c>
      <c r="O77" s="6">
        <f>LN('SA data'!P76/'SA data'!P75)*100</f>
        <v>-11.83762660369424</v>
      </c>
      <c r="P77" s="6">
        <f>LN('SA data'!Q76/'SA data'!Q75)*100</f>
        <v>-0.71954735098474387</v>
      </c>
      <c r="Q77" s="6">
        <f>LN('SA data'!S76/'SA data'!S75)*100</f>
        <v>0.33395410444270057</v>
      </c>
      <c r="R77" s="6">
        <f>LN('SA data'!T76/'SA data'!T75)*100</f>
        <v>0.26686950278482074</v>
      </c>
      <c r="S77" s="6">
        <f>LN('SA data'!U76/'SA data'!U75)*100</f>
        <v>0.60710813800709063</v>
      </c>
      <c r="T77" s="6">
        <f>LN('SA data'!V76/'SA data'!V75)*100</f>
        <v>0.22295710700305144</v>
      </c>
      <c r="U77" s="6">
        <f>LN('SA data'!W76/'SA data'!W75)*100</f>
        <v>1.2949856944868932</v>
      </c>
      <c r="V77" s="6">
        <f>LN('SA data'!X76/'SA data'!X75)*100</f>
        <v>-6.8684422737215811E-2</v>
      </c>
      <c r="W77" s="7">
        <f>'SA data'!Y76/4</f>
        <v>0.5</v>
      </c>
      <c r="X77" s="6">
        <f>LN('SA data'!Z76/'SA data'!Z75)*100</f>
        <v>-1.6098266250377458</v>
      </c>
      <c r="Y77" s="6">
        <f>LN('SA data'!AA76/'SA data'!AA75)*100</f>
        <v>1.8145505167448375</v>
      </c>
      <c r="Z77" s="6">
        <f>LN('SA data'!AB76/'SA data'!AB75)*100</f>
        <v>1.4713361745673903</v>
      </c>
      <c r="AA77" s="6">
        <f>LN('SA data'!AC76/'SA data'!AC75)*100</f>
        <v>1.0982573874753965</v>
      </c>
      <c r="AB77" s="6">
        <f>LN('SA data'!AD76/'SA data'!AD75)*100</f>
        <v>0.35387061308520534</v>
      </c>
      <c r="AC77" s="7">
        <f>'SA data'!AE76/4</f>
        <v>3.7499999999999999E-2</v>
      </c>
      <c r="AD77" s="6">
        <f>LN('SA data'!AF76/'SA data'!AF75)*100</f>
        <v>6.8721079262766844</v>
      </c>
      <c r="AE77" s="6">
        <f>LN('SA data'!AG76/'SA data'!AG75)*100</f>
        <v>14.606293781219968</v>
      </c>
      <c r="AF77" s="6">
        <f>LN('SA data'!AI76/'SA data'!AI75)*100</f>
        <v>1.8485930897446441</v>
      </c>
      <c r="AG77" s="6">
        <f>LN('SA data'!AJ76/'SA data'!AJ75)*100</f>
        <v>1.3641450474793528</v>
      </c>
      <c r="AH77" s="6">
        <f>LN('SA data'!AK76/'SA data'!AK75)*100</f>
        <v>1.9919991008723221</v>
      </c>
      <c r="AI77" s="6">
        <f>LN('SA data'!AL76/'SA data'!AL75)*100</f>
        <v>11.956271107176427</v>
      </c>
      <c r="AJ77" s="6">
        <f>LN('SA data'!AM76/'SA data'!AM75)*100</f>
        <v>-3.4685415810850948</v>
      </c>
      <c r="AK77" s="6">
        <f>LN('SA data'!AN76/'SA data'!AN75)*100</f>
        <v>1.8246935587332462</v>
      </c>
      <c r="AL77" s="6">
        <f>LN('SA data'!AO76/'SA data'!AO75)*100</f>
        <v>-14.669062213288125</v>
      </c>
      <c r="AM77" s="6">
        <f>LN('SA data'!AP76/'SA data'!AP75)*100</f>
        <v>0.99309653131827191</v>
      </c>
      <c r="AN77" s="6">
        <f>LN('SA data'!AQ76/'SA data'!AQ75)*100</f>
        <v>2.1737194458685692E-3</v>
      </c>
      <c r="AO77" s="7">
        <f>'SA data'!AR76/4</f>
        <v>0.73083333333333322</v>
      </c>
      <c r="AP77" s="4">
        <v>74</v>
      </c>
      <c r="AQ77" s="1">
        <v>40057</v>
      </c>
      <c r="AR77" s="7"/>
      <c r="AS77" s="7"/>
    </row>
    <row r="78" spans="1:45">
      <c r="A78" s="6">
        <f>LN('SA data'!A77/'SA data'!A76)*100</f>
        <v>2.0558005320226824</v>
      </c>
      <c r="B78" s="6">
        <f>LN('SA data'!B77/'SA data'!B76)*100</f>
        <v>1.6597387846851668</v>
      </c>
      <c r="C78" s="6">
        <f>LN('SA data'!C77/'SA data'!C76)*100</f>
        <v>-3.9125983114314478</v>
      </c>
      <c r="D78" s="6">
        <f>LN('SA data'!D77/'SA data'!D76)*100</f>
        <v>5.3266514037355392</v>
      </c>
      <c r="E78" s="6">
        <f>LN('SA data'!E77/'SA data'!E76)*100</f>
        <v>5.1343143826138729</v>
      </c>
      <c r="F78" s="6">
        <f>LN('SA data'!F77/'SA data'!F76)*100</f>
        <v>7.8060028794088314</v>
      </c>
      <c r="G78" s="41">
        <f>LN('SA data'!G77/'SA data'!G76)*100</f>
        <v>1.5703826728429899</v>
      </c>
      <c r="H78" s="6">
        <f>LN('SA data'!H77/'SA data'!H76)*100</f>
        <v>0.21365067985017863</v>
      </c>
      <c r="I78" s="6">
        <f>LN('SA data'!I77/'SA data'!I76)*100</f>
        <v>1.2479887149997322</v>
      </c>
      <c r="J78" s="6">
        <f>LN('SA data'!J77/'SA data'!J76)*100</f>
        <v>3.4273000641101747</v>
      </c>
      <c r="K78" s="6">
        <f>LN('SA data'!K77/'SA data'!K76)*100</f>
        <v>-13.73166808087198</v>
      </c>
      <c r="L78" s="6">
        <f>LN('SA data'!M77/'SA data'!M76)*100</f>
        <v>-2.1420824161727343</v>
      </c>
      <c r="M78" s="6">
        <f>LN('SA data'!N77/'SA data'!N76)*100</f>
        <v>-5.458749622208618</v>
      </c>
      <c r="N78" s="6">
        <f>LN('SA data'!O77/'SA data'!O76)*100</f>
        <v>-18.211937578086221</v>
      </c>
      <c r="O78" s="6">
        <f>LN('SA data'!P77/'SA data'!P76)*100</f>
        <v>-0.54367946539351264</v>
      </c>
      <c r="P78" s="6">
        <f>LN('SA data'!Q77/'SA data'!Q76)*100</f>
        <v>5.0492768533055541</v>
      </c>
      <c r="Q78" s="6">
        <f>LN('SA data'!S77/'SA data'!S76)*100</f>
        <v>0.51022942899990953</v>
      </c>
      <c r="R78" s="6">
        <f>LN('SA data'!T77/'SA data'!T76)*100</f>
        <v>0.41260295020909821</v>
      </c>
      <c r="S78" s="6">
        <f>LN('SA data'!U77/'SA data'!U76)*100</f>
        <v>0.90608963565926426</v>
      </c>
      <c r="T78" s="6">
        <f>LN('SA data'!V77/'SA data'!V76)*100</f>
        <v>0.44442843668649773</v>
      </c>
      <c r="U78" s="6">
        <f>LN('SA data'!W77/'SA data'!W76)*100</f>
        <v>2.3970989854342215</v>
      </c>
      <c r="V78" s="6">
        <f>LN('SA data'!X77/'SA data'!X76)*100</f>
        <v>1.801180942088465</v>
      </c>
      <c r="W78" s="7">
        <f>'SA data'!Y77/4</f>
        <v>0.5</v>
      </c>
      <c r="X78" s="6">
        <f>LN('SA data'!Z77/'SA data'!Z76)*100</f>
        <v>1.1112229946116861</v>
      </c>
      <c r="Y78" s="6">
        <f>LN('SA data'!AA77/'SA data'!AA76)*100</f>
        <v>1.984137712075934</v>
      </c>
      <c r="Z78" s="6">
        <f>LN('SA data'!AB77/'SA data'!AB76)*100</f>
        <v>1.283643006278675</v>
      </c>
      <c r="AA78" s="6">
        <f>LN('SA data'!AC77/'SA data'!AC76)*100</f>
        <v>1.2372429506117537</v>
      </c>
      <c r="AB78" s="6">
        <f>LN('SA data'!AD77/'SA data'!AD76)*100</f>
        <v>0.62104314007622585</v>
      </c>
      <c r="AC78" s="7">
        <f>'SA data'!AE77/4</f>
        <v>0.03</v>
      </c>
      <c r="AD78" s="6">
        <f>LN('SA data'!AF77/'SA data'!AF76)*100</f>
        <v>9.5883174655118477</v>
      </c>
      <c r="AE78" s="6">
        <f>LN('SA data'!AG77/'SA data'!AG76)*100</f>
        <v>9.017386932288284</v>
      </c>
      <c r="AF78" s="6">
        <f>LN('SA data'!AI77/'SA data'!AI76)*100</f>
        <v>-1.3382893013316628</v>
      </c>
      <c r="AG78" s="6">
        <f>LN('SA data'!AJ77/'SA data'!AJ76)*100</f>
        <v>-1.3918270309496972</v>
      </c>
      <c r="AH78" s="6">
        <f>LN('SA data'!AK77/'SA data'!AK76)*100</f>
        <v>-1.322496258791851</v>
      </c>
      <c r="AI78" s="6">
        <f>LN('SA data'!AL77/'SA data'!AL76)*100</f>
        <v>-3.6767121928403812</v>
      </c>
      <c r="AJ78" s="6">
        <f>LN('SA data'!AM77/'SA data'!AM76)*100</f>
        <v>2.790140229497466</v>
      </c>
      <c r="AK78" s="6">
        <f>LN('SA data'!AN77/'SA data'!AN76)*100</f>
        <v>-5.3691839445168546E-2</v>
      </c>
      <c r="AL78" s="6">
        <f>LN('SA data'!AO77/'SA data'!AO76)*100</f>
        <v>-2.4645364913381766</v>
      </c>
      <c r="AM78" s="6">
        <f>LN('SA data'!AP77/'SA data'!AP76)*100</f>
        <v>0.12217093020749684</v>
      </c>
      <c r="AN78" s="6">
        <f>LN('SA data'!AQ77/'SA data'!AQ76)*100</f>
        <v>0.74428272942562357</v>
      </c>
      <c r="AO78" s="7">
        <f>'SA data'!AR77/4</f>
        <v>0.72083333333333344</v>
      </c>
      <c r="AP78" s="4">
        <v>75</v>
      </c>
      <c r="AQ78" s="1">
        <v>40148</v>
      </c>
      <c r="AR78" s="7"/>
      <c r="AS78" s="7"/>
    </row>
    <row r="79" spans="1:45">
      <c r="A79" s="6">
        <f>LN('SA data'!A78/'SA data'!A77)*100</f>
        <v>1.4888374308785504</v>
      </c>
      <c r="B79" s="6">
        <f>LN('SA data'!B78/'SA data'!B77)*100</f>
        <v>1.2156542309861236</v>
      </c>
      <c r="C79" s="6">
        <f>LN('SA data'!C78/'SA data'!C77)*100</f>
        <v>2.8032530166132967</v>
      </c>
      <c r="D79" s="6">
        <f>LN('SA data'!D78/'SA data'!D77)*100</f>
        <v>0.19293008377603851</v>
      </c>
      <c r="E79" s="6">
        <f>LN('SA data'!E78/'SA data'!E77)*100</f>
        <v>5.211832539255103</v>
      </c>
      <c r="F79" s="6">
        <f>LN('SA data'!F78/'SA data'!F77)*100</f>
        <v>-3.0413344496084962</v>
      </c>
      <c r="G79" s="41">
        <f>LN('SA data'!G78/'SA data'!G77)*100</f>
        <v>2.6179826728429836</v>
      </c>
      <c r="H79" s="6">
        <f>LN('SA data'!H78/'SA data'!H77)*100</f>
        <v>3.9477295156490775</v>
      </c>
      <c r="I79" s="6">
        <f>LN('SA data'!I78/'SA data'!I77)*100</f>
        <v>-1.2728745417907528</v>
      </c>
      <c r="J79" s="6">
        <f>LN('SA data'!J78/'SA data'!J77)*100</f>
        <v>-3.0239257662397971</v>
      </c>
      <c r="K79" s="6">
        <f>LN('SA data'!K78/'SA data'!K77)*100</f>
        <v>-6.6808933706888007</v>
      </c>
      <c r="L79" s="6">
        <f>LN('SA data'!M78/'SA data'!M77)*100</f>
        <v>-5.4367195790490905</v>
      </c>
      <c r="M79" s="6">
        <f>LN('SA data'!N78/'SA data'!N77)*100</f>
        <v>-4.1785736663353683</v>
      </c>
      <c r="N79" s="6">
        <f>LN('SA data'!O78/'SA data'!O77)*100</f>
        <v>-23.788614758475337</v>
      </c>
      <c r="O79" s="6">
        <f>LN('SA data'!P78/'SA data'!P77)*100</f>
        <v>1.9111146188579402</v>
      </c>
      <c r="P79" s="6">
        <f>LN('SA data'!Q78/'SA data'!Q77)*100</f>
        <v>-8.0763926749912986</v>
      </c>
      <c r="Q79" s="6">
        <f>LN('SA data'!S78/'SA data'!S77)*100</f>
        <v>0.43154261040082809</v>
      </c>
      <c r="R79" s="6">
        <f>LN('SA data'!T78/'SA data'!T77)*100</f>
        <v>0.50812113332331987</v>
      </c>
      <c r="S79" s="6">
        <f>LN('SA data'!U78/'SA data'!U77)*100</f>
        <v>0.1211939189289986</v>
      </c>
      <c r="T79" s="6">
        <f>LN('SA data'!V78/'SA data'!V77)*100</f>
        <v>0.36198964813956602</v>
      </c>
      <c r="U79" s="6">
        <f>LN('SA data'!W78/'SA data'!W77)*100</f>
        <v>-0.14440108423859532</v>
      </c>
      <c r="V79" s="6">
        <f>LN('SA data'!X78/'SA data'!X77)*100</f>
        <v>1.5048594582340145</v>
      </c>
      <c r="W79" s="7">
        <f>'SA data'!Y78/4</f>
        <v>0.52083333333333337</v>
      </c>
      <c r="X79" s="6">
        <f>LN('SA data'!Z78/'SA data'!Z77)*100</f>
        <v>1.9667385707833458</v>
      </c>
      <c r="Y79" s="6">
        <f>LN('SA data'!AA78/'SA data'!AA77)*100</f>
        <v>5.9742358290406194</v>
      </c>
      <c r="Z79" s="6">
        <f>LN('SA data'!AB78/'SA data'!AB77)*100</f>
        <v>1.1965829851058012</v>
      </c>
      <c r="AA79" s="6">
        <f>LN('SA data'!AC78/'SA data'!AC77)*100</f>
        <v>1.028168023426197</v>
      </c>
      <c r="AB79" s="6">
        <f>LN('SA data'!AD78/'SA data'!AD77)*100</f>
        <v>0.3415017062951326</v>
      </c>
      <c r="AC79" s="7">
        <f>'SA data'!AE78/4</f>
        <v>3.2500000000000001E-2</v>
      </c>
      <c r="AD79" s="6">
        <f>LN('SA data'!AF78/'SA data'!AF77)*100</f>
        <v>6.3273499640444122</v>
      </c>
      <c r="AE79" s="6">
        <f>LN('SA data'!AG78/'SA data'!AG77)*100</f>
        <v>2.4506160463050564</v>
      </c>
      <c r="AF79" s="6">
        <f>LN('SA data'!AI78/'SA data'!AI77)*100</f>
        <v>2.2049312454221623</v>
      </c>
      <c r="AG79" s="6">
        <f>LN('SA data'!AJ78/'SA data'!AJ77)*100</f>
        <v>1.746361672292629</v>
      </c>
      <c r="AH79" s="6">
        <f>LN('SA data'!AK78/'SA data'!AK77)*100</f>
        <v>2.3397568380384426</v>
      </c>
      <c r="AI79" s="6">
        <f>LN('SA data'!AL78/'SA data'!AL77)*100</f>
        <v>-6.5492160737023406</v>
      </c>
      <c r="AJ79" s="6">
        <f>LN('SA data'!AM78/'SA data'!AM77)*100</f>
        <v>-0.5533085661708389</v>
      </c>
      <c r="AK79" s="6">
        <f>LN('SA data'!AN78/'SA data'!AN77)*100</f>
        <v>1.0423260978384858</v>
      </c>
      <c r="AL79" s="6">
        <f>LN('SA data'!AO78/'SA data'!AO77)*100</f>
        <v>-11.190545464847716</v>
      </c>
      <c r="AM79" s="6">
        <f>LN('SA data'!AP78/'SA data'!AP77)*100</f>
        <v>6.347551817458584E-2</v>
      </c>
      <c r="AN79" s="6">
        <f>LN('SA data'!AQ78/'SA data'!AQ77)*100</f>
        <v>6.5356843965464542</v>
      </c>
      <c r="AO79" s="7">
        <f>'SA data'!AR78/4</f>
        <v>0.70083333333333331</v>
      </c>
      <c r="AP79" s="4">
        <v>76</v>
      </c>
      <c r="AQ79" s="1">
        <v>40238</v>
      </c>
      <c r="AR79" s="7"/>
      <c r="AS79" s="7"/>
    </row>
    <row r="80" spans="1:45">
      <c r="A80" s="6">
        <f>LN('SA data'!A79/'SA data'!A78)*100</f>
        <v>1.8002802167012815</v>
      </c>
      <c r="B80" s="6">
        <f>LN('SA data'!B79/'SA data'!B78)*100</f>
        <v>2.5269410085159318</v>
      </c>
      <c r="C80" s="6">
        <f>LN('SA data'!C79/'SA data'!C78)*100</f>
        <v>2.1753640088845052</v>
      </c>
      <c r="D80" s="6">
        <f>LN('SA data'!D79/'SA data'!D78)*100</f>
        <v>5.6514505969340432</v>
      </c>
      <c r="E80" s="6">
        <f>LN('SA data'!E79/'SA data'!E78)*100</f>
        <v>-1.8655118596156735</v>
      </c>
      <c r="F80" s="6">
        <f>LN('SA data'!F79/'SA data'!F78)*100</f>
        <v>5.5404081409185419</v>
      </c>
      <c r="G80" s="41">
        <f>LN('SA data'!G79/'SA data'!G78)*100</f>
        <v>0.58276267284302685</v>
      </c>
      <c r="H80" s="6">
        <f>LN('SA data'!H79/'SA data'!H78)*100</f>
        <v>-0.23429806754419491</v>
      </c>
      <c r="I80" s="6">
        <f>LN('SA data'!I79/'SA data'!I78)*100</f>
        <v>-4.9221129169955029</v>
      </c>
      <c r="J80" s="6">
        <f>LN('SA data'!J79/'SA data'!J78)*100</f>
        <v>-1.2384852300828022</v>
      </c>
      <c r="K80" s="6">
        <f>LN('SA data'!K79/'SA data'!K78)*100</f>
        <v>5.3242653669445206</v>
      </c>
      <c r="L80" s="6">
        <f>LN('SA data'!M79/'SA data'!M78)*100</f>
        <v>0.54916987233688164</v>
      </c>
      <c r="M80" s="6">
        <f>LN('SA data'!N79/'SA data'!N78)*100</f>
        <v>-5.1700526341859749</v>
      </c>
      <c r="N80" s="6">
        <f>LN('SA data'!O79/'SA data'!O78)*100</f>
        <v>34.108028243800874</v>
      </c>
      <c r="O80" s="6">
        <f>LN('SA data'!P79/'SA data'!P78)*100</f>
        <v>-19.233506899479629</v>
      </c>
      <c r="P80" s="6">
        <f>LN('SA data'!Q79/'SA data'!Q78)*100</f>
        <v>11.785931195084359</v>
      </c>
      <c r="Q80" s="6">
        <f>LN('SA data'!S79/'SA data'!S78)*100</f>
        <v>0.36018160904263974</v>
      </c>
      <c r="R80" s="6">
        <f>LN('SA data'!T79/'SA data'!T78)*100</f>
        <v>0.23292498300874609</v>
      </c>
      <c r="S80" s="6">
        <f>LN('SA data'!U79/'SA data'!U78)*100</f>
        <v>0.87525421473167542</v>
      </c>
      <c r="T80" s="6">
        <f>LN('SA data'!V79/'SA data'!V78)*100</f>
        <v>-2.9955703006500464E-3</v>
      </c>
      <c r="U80" s="6">
        <f>LN('SA data'!W79/'SA data'!W78)*100</f>
        <v>-0.74707520279931006</v>
      </c>
      <c r="V80" s="6">
        <f>LN('SA data'!X79/'SA data'!X78)*100</f>
        <v>0.91839597673249085</v>
      </c>
      <c r="W80" s="7">
        <f>'SA data'!Y79/4</f>
        <v>0.60416666666666663</v>
      </c>
      <c r="X80" s="6">
        <f>LN('SA data'!Z79/'SA data'!Z78)*100</f>
        <v>5.4960733652784244</v>
      </c>
      <c r="Y80" s="6">
        <f>LN('SA data'!AA79/'SA data'!AA78)*100</f>
        <v>1.7810824005564947</v>
      </c>
      <c r="Z80" s="6">
        <f>LN('SA data'!AB79/'SA data'!AB78)*100</f>
        <v>1.3875011770833807</v>
      </c>
      <c r="AA80" s="6">
        <f>LN('SA data'!AC79/'SA data'!AC78)*100</f>
        <v>1.1684388242692154</v>
      </c>
      <c r="AB80" s="6">
        <f>LN('SA data'!AD79/'SA data'!AD78)*100</f>
        <v>0.26901991454604751</v>
      </c>
      <c r="AC80" s="7">
        <f>'SA data'!AE79/4</f>
        <v>4.7500000000000001E-2</v>
      </c>
      <c r="AD80" s="6">
        <f>LN('SA data'!AF79/'SA data'!AF78)*100</f>
        <v>0.70003227268856272</v>
      </c>
      <c r="AE80" s="6">
        <f>LN('SA data'!AG79/'SA data'!AG78)*100</f>
        <v>2.6726786119968411</v>
      </c>
      <c r="AF80" s="6">
        <f>LN('SA data'!AI79/'SA data'!AI78)*100</f>
        <v>5.0013496120479859</v>
      </c>
      <c r="AG80" s="6">
        <f>LN('SA data'!AJ79/'SA data'!AJ78)*100</f>
        <v>4.4155863447729438</v>
      </c>
      <c r="AH80" s="6">
        <f>LN('SA data'!AK79/'SA data'!AK78)*100</f>
        <v>5.1724131646813634</v>
      </c>
      <c r="AI80" s="6">
        <f>LN('SA data'!AL79/'SA data'!AL78)*100</f>
        <v>-2.6956409619771136</v>
      </c>
      <c r="AJ80" s="6">
        <f>LN('SA data'!AM79/'SA data'!AM78)*100</f>
        <v>2.1847967985114387</v>
      </c>
      <c r="AK80" s="6">
        <f>LN('SA data'!AN79/'SA data'!AN78)*100</f>
        <v>4.4955909780411814</v>
      </c>
      <c r="AL80" s="6">
        <f>LN('SA data'!AO79/'SA data'!AO78)*100</f>
        <v>2.3668460757893737</v>
      </c>
      <c r="AM80" s="6">
        <f>LN('SA data'!AP79/'SA data'!AP78)*100</f>
        <v>2.7734194256345774</v>
      </c>
      <c r="AN80" s="6">
        <f>LN('SA data'!AQ79/'SA data'!AQ78)*100</f>
        <v>7.2318964857573125</v>
      </c>
      <c r="AO80" s="7">
        <f>'SA data'!AR79/4</f>
        <v>0.64499999999999991</v>
      </c>
      <c r="AP80" s="4">
        <v>77</v>
      </c>
      <c r="AQ80" s="1">
        <v>40330</v>
      </c>
      <c r="AR80" s="7"/>
      <c r="AS80" s="7"/>
    </row>
    <row r="81" spans="1:45">
      <c r="A81" s="6">
        <f>LN('SA data'!A80/'SA data'!A79)*100</f>
        <v>0.10715670636706646</v>
      </c>
      <c r="B81" s="6">
        <f>LN('SA data'!B80/'SA data'!B79)*100</f>
        <v>1.073227517413337</v>
      </c>
      <c r="C81" s="6">
        <f>LN('SA data'!C80/'SA data'!C79)*100</f>
        <v>-6.8441340242993292</v>
      </c>
      <c r="D81" s="6">
        <f>LN('SA data'!D80/'SA data'!D79)*100</f>
        <v>1.4462814838450546</v>
      </c>
      <c r="E81" s="6">
        <f>LN('SA data'!E80/'SA data'!E79)*100</f>
        <v>-0.77822743040655185</v>
      </c>
      <c r="F81" s="6">
        <f>LN('SA data'!F80/'SA data'!F79)*100</f>
        <v>0.80456443077566808</v>
      </c>
      <c r="G81" s="41">
        <f>LN('SA data'!G80/'SA data'!G79)*100</f>
        <v>1.9628226728430576</v>
      </c>
      <c r="H81" s="6">
        <f>LN('SA data'!H80/'SA data'!H79)*100</f>
        <v>-0.76033008723712336</v>
      </c>
      <c r="I81" s="6">
        <f>LN('SA data'!I80/'SA data'!I79)*100</f>
        <v>-0.85318274057842802</v>
      </c>
      <c r="J81" s="6">
        <f>LN('SA data'!J80/'SA data'!J79)*100</f>
        <v>0.75204887246861152</v>
      </c>
      <c r="K81" s="6">
        <f>LN('SA data'!K80/'SA data'!K79)*100</f>
        <v>-2.7837079332348491</v>
      </c>
      <c r="L81" s="6">
        <f>LN('SA data'!M80/'SA data'!M79)*100</f>
        <v>0.26406907907162186</v>
      </c>
      <c r="M81" s="6">
        <f>LN('SA data'!N80/'SA data'!N79)*100</f>
        <v>0.79661493466251909</v>
      </c>
      <c r="N81" s="6">
        <f>LN('SA data'!O80/'SA data'!O79)*100</f>
        <v>-8.3768300902352077</v>
      </c>
      <c r="O81" s="6">
        <f>LN('SA data'!P80/'SA data'!P79)*100</f>
        <v>4.790580350507561</v>
      </c>
      <c r="P81" s="6">
        <f>LN('SA data'!Q80/'SA data'!Q79)*100</f>
        <v>-0.70481119226497235</v>
      </c>
      <c r="Q81" s="6">
        <f>LN('SA data'!S80/'SA data'!S79)*100</f>
        <v>0.62746651974640044</v>
      </c>
      <c r="R81" s="6">
        <f>LN('SA data'!T80/'SA data'!T79)*100</f>
        <v>0.26952770320194791</v>
      </c>
      <c r="S81" s="6">
        <f>LN('SA data'!U80/'SA data'!U79)*100</f>
        <v>2.0587111123416628</v>
      </c>
      <c r="T81" s="6">
        <f>LN('SA data'!V80/'SA data'!V79)*100</f>
        <v>1.6098466703476026</v>
      </c>
      <c r="U81" s="6">
        <f>LN('SA data'!W80/'SA data'!W79)*100</f>
        <v>-0.2476747414675432</v>
      </c>
      <c r="V81" s="6">
        <f>LN('SA data'!X80/'SA data'!X79)*100</f>
        <v>0.33948523287375454</v>
      </c>
      <c r="W81" s="7">
        <f>'SA data'!Y80/4</f>
        <v>0.6875</v>
      </c>
      <c r="X81" s="6">
        <f>LN('SA data'!Z80/'SA data'!Z79)*100</f>
        <v>1.0228216422142131</v>
      </c>
      <c r="Y81" s="6">
        <f>LN('SA data'!AA80/'SA data'!AA79)*100</f>
        <v>1.4922035997140557</v>
      </c>
      <c r="Z81" s="6">
        <f>LN('SA data'!AB80/'SA data'!AB79)*100</f>
        <v>1.1672245930805139</v>
      </c>
      <c r="AA81" s="6">
        <f>LN('SA data'!AC80/'SA data'!AC79)*100</f>
        <v>0.29461777684515833</v>
      </c>
      <c r="AB81" s="6">
        <f>LN('SA data'!AD80/'SA data'!AD79)*100</f>
        <v>0.15371936994463239</v>
      </c>
      <c r="AC81" s="7">
        <f>'SA data'!AE80/4</f>
        <v>4.7500000000000001E-2</v>
      </c>
      <c r="AD81" s="6">
        <f>LN('SA data'!AF80/'SA data'!AF79)*100</f>
        <v>-1.673787227633726</v>
      </c>
      <c r="AE81" s="6">
        <f>LN('SA data'!AG80/'SA data'!AG79)*100</f>
        <v>-2.1506205220963621</v>
      </c>
      <c r="AF81" s="6">
        <f>LN('SA data'!AI80/'SA data'!AI79)*100</f>
        <v>0.93829064433619958</v>
      </c>
      <c r="AG81" s="6">
        <f>LN('SA data'!AJ80/'SA data'!AJ79)*100</f>
        <v>0.97049982978801386</v>
      </c>
      <c r="AH81" s="6">
        <f>LN('SA data'!AK80/'SA data'!AK79)*100</f>
        <v>0.92891801603526436</v>
      </c>
      <c r="AI81" s="6">
        <f>LN('SA data'!AL80/'SA data'!AL79)*100</f>
        <v>8.1108952425700274</v>
      </c>
      <c r="AJ81" s="6">
        <f>LN('SA data'!AM80/'SA data'!AM79)*100</f>
        <v>1.148884445000532</v>
      </c>
      <c r="AK81" s="6">
        <f>LN('SA data'!AN80/'SA data'!AN79)*100</f>
        <v>1.6921433850165608</v>
      </c>
      <c r="AL81" s="6">
        <f>LN('SA data'!AO80/'SA data'!AO79)*100</f>
        <v>-0.70590366344548194</v>
      </c>
      <c r="AM81" s="6">
        <f>LN('SA data'!AP80/'SA data'!AP79)*100</f>
        <v>0.75134698715622628</v>
      </c>
      <c r="AN81" s="6">
        <f>LN('SA data'!AQ80/'SA data'!AQ79)*100</f>
        <v>5.8724100468578628</v>
      </c>
      <c r="AO81" s="7">
        <f>'SA data'!AR80/4</f>
        <v>0.61250000000000004</v>
      </c>
      <c r="AP81" s="4">
        <v>78</v>
      </c>
      <c r="AQ81" s="1">
        <v>40422</v>
      </c>
      <c r="AR81" s="7"/>
      <c r="AS81" s="7"/>
    </row>
    <row r="82" spans="1:45">
      <c r="A82" s="6">
        <f>LN('SA data'!A81/'SA data'!A80)*100</f>
        <v>1.3562413101505011</v>
      </c>
      <c r="B82" s="6">
        <f>LN('SA data'!B81/'SA data'!B80)*100</f>
        <v>1.8001365610984335</v>
      </c>
      <c r="C82" s="6">
        <f>LN('SA data'!C81/'SA data'!C80)*100</f>
        <v>4.90934605759122</v>
      </c>
      <c r="D82" s="6">
        <f>LN('SA data'!D81/'SA data'!D80)*100</f>
        <v>5.0421480048674487</v>
      </c>
      <c r="E82" s="6">
        <f>LN('SA data'!E81/'SA data'!E80)*100</f>
        <v>-0.24945797731310065</v>
      </c>
      <c r="F82" s="6">
        <f>LN('SA data'!F81/'SA data'!F80)*100</f>
        <v>0.91925247559418899</v>
      </c>
      <c r="G82" s="41">
        <f>LN('SA data'!G81/'SA data'!G80)*100</f>
        <v>0.61846267284284728</v>
      </c>
      <c r="H82" s="6">
        <f>LN('SA data'!H81/'SA data'!H80)*100</f>
        <v>-0.59334018807373412</v>
      </c>
      <c r="I82" s="6">
        <f>LN('SA data'!I81/'SA data'!I80)*100</f>
        <v>-7.1856703075413959</v>
      </c>
      <c r="J82" s="6">
        <f>LN('SA data'!J81/'SA data'!J80)*100</f>
        <v>4.0205218649389822</v>
      </c>
      <c r="K82" s="6">
        <f>LN('SA data'!K81/'SA data'!K80)*100</f>
        <v>12.623127368924166</v>
      </c>
      <c r="L82" s="6">
        <f>LN('SA data'!M81/'SA data'!M80)*100</f>
        <v>1.1588669858648382</v>
      </c>
      <c r="M82" s="6">
        <f>LN('SA data'!N81/'SA data'!N80)*100</f>
        <v>6.9699347284860824</v>
      </c>
      <c r="N82" s="6">
        <f>LN('SA data'!O81/'SA data'!O80)*100</f>
        <v>2.1168965209671513</v>
      </c>
      <c r="O82" s="6">
        <f>LN('SA data'!P81/'SA data'!P80)*100</f>
        <v>8.8820546427196998</v>
      </c>
      <c r="P82" s="6">
        <f>LN('SA data'!Q81/'SA data'!Q80)*100</f>
        <v>-10.458077271722651</v>
      </c>
      <c r="Q82" s="6">
        <f>LN('SA data'!S81/'SA data'!S80)*100</f>
        <v>0.66859221795421442</v>
      </c>
      <c r="R82" s="6">
        <f>LN('SA data'!T81/'SA data'!T80)*100</f>
        <v>0.32464817506277127</v>
      </c>
      <c r="S82" s="6">
        <f>LN('SA data'!U81/'SA data'!U80)*100</f>
        <v>2.020124408948051</v>
      </c>
      <c r="T82" s="6">
        <f>LN('SA data'!V81/'SA data'!V80)*100</f>
        <v>1.1958820070300999</v>
      </c>
      <c r="U82" s="6">
        <f>LN('SA data'!W81/'SA data'!W80)*100</f>
        <v>2.2493379297272549</v>
      </c>
      <c r="V82" s="6">
        <f>LN('SA data'!X81/'SA data'!X80)*100</f>
        <v>0.9108523441587042</v>
      </c>
      <c r="W82" s="7">
        <f>'SA data'!Y81/4</f>
        <v>0.6875</v>
      </c>
      <c r="X82" s="6">
        <f>LN('SA data'!Z81/'SA data'!Z80)*100</f>
        <v>-1.7592025436914676</v>
      </c>
      <c r="Y82" s="6">
        <f>LN('SA data'!AA81/'SA data'!AA80)*100</f>
        <v>1.535085983758848</v>
      </c>
      <c r="Z82" s="6">
        <f>LN('SA data'!AB81/'SA data'!AB80)*100</f>
        <v>1.0368884720601175</v>
      </c>
      <c r="AA82" s="6">
        <f>LN('SA data'!AC81/'SA data'!AC80)*100</f>
        <v>2.2296832717134834</v>
      </c>
      <c r="AB82" s="6">
        <f>LN('SA data'!AD81/'SA data'!AD80)*100</f>
        <v>0.31560841889257063</v>
      </c>
      <c r="AC82" s="7">
        <f>'SA data'!AE81/4</f>
        <v>4.7500000000000001E-2</v>
      </c>
      <c r="AD82" s="6">
        <f>LN('SA data'!AF81/'SA data'!AF80)*100</f>
        <v>11.473178189451708</v>
      </c>
      <c r="AE82" s="6">
        <f>LN('SA data'!AG81/'SA data'!AG80)*100</f>
        <v>11.914171187898006</v>
      </c>
      <c r="AF82" s="6">
        <f>LN('SA data'!AI81/'SA data'!AI80)*100</f>
        <v>0.85008543382019508</v>
      </c>
      <c r="AG82" s="6">
        <f>LN('SA data'!AJ81/'SA data'!AJ80)*100</f>
        <v>-0.74239114462386047</v>
      </c>
      <c r="AH82" s="6">
        <f>LN('SA data'!AK81/'SA data'!AK80)*100</f>
        <v>1.3088554021867731</v>
      </c>
      <c r="AI82" s="6">
        <f>LN('SA data'!AL81/'SA data'!AL80)*100</f>
        <v>-9.113177797256041</v>
      </c>
      <c r="AJ82" s="6">
        <f>LN('SA data'!AM81/'SA data'!AM80)*100</f>
        <v>-0.36138996291223718</v>
      </c>
      <c r="AK82" s="6">
        <f>LN('SA data'!AN81/'SA data'!AN80)*100</f>
        <v>-1.3227395330366094</v>
      </c>
      <c r="AL82" s="6">
        <f>LN('SA data'!AO81/'SA data'!AO80)*100</f>
        <v>-2.6594061260407331</v>
      </c>
      <c r="AM82" s="6">
        <f>LN('SA data'!AP81/'SA data'!AP80)*100</f>
        <v>0.11605928082886574</v>
      </c>
      <c r="AN82" s="6">
        <f>LN('SA data'!AQ81/'SA data'!AQ80)*100</f>
        <v>-0.69460134376317062</v>
      </c>
      <c r="AO82" s="7">
        <f>'SA data'!AR81/4</f>
        <v>0.54166666666666674</v>
      </c>
      <c r="AP82" s="4">
        <v>79</v>
      </c>
      <c r="AQ82" s="1">
        <v>40513</v>
      </c>
      <c r="AR82" s="7"/>
      <c r="AS82" s="7"/>
    </row>
    <row r="83" spans="1:45">
      <c r="A83" s="6">
        <f>LN('SA data'!A82/'SA data'!A81)*100</f>
        <v>1.7178902517586785</v>
      </c>
      <c r="B83" s="6">
        <f>LN('SA data'!B82/'SA data'!B81)*100</f>
        <v>1.4797234888938058</v>
      </c>
      <c r="C83" s="6">
        <f>LN('SA data'!C82/'SA data'!C81)*100</f>
        <v>8.1218756402083692</v>
      </c>
      <c r="D83" s="6">
        <f>LN('SA data'!D82/'SA data'!D81)*100</f>
        <v>-2.1687854261139554</v>
      </c>
      <c r="E83" s="6">
        <f>LN('SA data'!E82/'SA data'!E81)*100</f>
        <v>4.3336946298740058</v>
      </c>
      <c r="F83" s="6">
        <f>LN('SA data'!F82/'SA data'!F81)*100</f>
        <v>2.1902366853180819</v>
      </c>
      <c r="G83" s="41">
        <f>LN('SA data'!G82/'SA data'!G81)*100</f>
        <v>2.8730826728431524</v>
      </c>
      <c r="H83" s="6">
        <f>LN('SA data'!H82/'SA data'!H81)*100</f>
        <v>1.028178441263899</v>
      </c>
      <c r="I83" s="6">
        <f>LN('SA data'!I82/'SA data'!I81)*100</f>
        <v>0.76157399190531894</v>
      </c>
      <c r="J83" s="6">
        <f>LN('SA data'!J82/'SA data'!J81)*100</f>
        <v>-2.055821375437628</v>
      </c>
      <c r="K83" s="6">
        <f>LN('SA data'!K82/'SA data'!K81)*100</f>
        <v>8.1968858969418417</v>
      </c>
      <c r="L83" s="6">
        <f>LN('SA data'!M82/'SA data'!M81)*100</f>
        <v>5.4292533533941985</v>
      </c>
      <c r="M83" s="6">
        <f>LN('SA data'!N82/'SA data'!N81)*100</f>
        <v>7.8925368581813871</v>
      </c>
      <c r="N83" s="6">
        <f>LN('SA data'!O82/'SA data'!O81)*100</f>
        <v>-2.1019976460849463</v>
      </c>
      <c r="O83" s="6">
        <f>LN('SA data'!P82/'SA data'!P81)*100</f>
        <v>11.45102436707837</v>
      </c>
      <c r="P83" s="6">
        <f>LN('SA data'!Q82/'SA data'!Q81)*100</f>
        <v>-0.16615041817275661</v>
      </c>
      <c r="Q83" s="6">
        <f>LN('SA data'!S82/'SA data'!S81)*100</f>
        <v>1.031305165001821</v>
      </c>
      <c r="R83" s="6">
        <f>LN('SA data'!T82/'SA data'!T81)*100</f>
        <v>0.72684021341764771</v>
      </c>
      <c r="S83" s="6">
        <f>LN('SA data'!U82/'SA data'!U81)*100</f>
        <v>2.2088483378079649</v>
      </c>
      <c r="T83" s="6">
        <f>LN('SA data'!V82/'SA data'!V81)*100</f>
        <v>1.9570152642437892</v>
      </c>
      <c r="U83" s="6">
        <f>LN('SA data'!W82/'SA data'!W81)*100</f>
        <v>2.3165529668890756</v>
      </c>
      <c r="V83" s="6">
        <f>LN('SA data'!X82/'SA data'!X81)*100</f>
        <v>0.56707091575941249</v>
      </c>
      <c r="W83" s="7">
        <f>'SA data'!Y82/4</f>
        <v>0.6875</v>
      </c>
      <c r="X83" s="6">
        <f>LN('SA data'!Z82/'SA data'!Z81)*100</f>
        <v>1.5589615678408664</v>
      </c>
      <c r="Y83" s="6">
        <f>LN('SA data'!AA82/'SA data'!AA81)*100</f>
        <v>2.9813593820172732</v>
      </c>
      <c r="Z83" s="6">
        <f>LN('SA data'!AB82/'SA data'!AB81)*100</f>
        <v>1.167848469318296</v>
      </c>
      <c r="AA83" s="6">
        <f>LN('SA data'!AC82/'SA data'!AC81)*100</f>
        <v>2.5504391522077769</v>
      </c>
      <c r="AB83" s="6">
        <f>LN('SA data'!AD82/'SA data'!AD81)*100</f>
        <v>0.4384175303543526</v>
      </c>
      <c r="AC83" s="7">
        <f>'SA data'!AE82/4</f>
        <v>3.7499999999999999E-2</v>
      </c>
      <c r="AD83" s="6">
        <f>LN('SA data'!AF82/'SA data'!AF81)*100</f>
        <v>11.981826376105554</v>
      </c>
      <c r="AE83" s="6">
        <f>LN('SA data'!AG82/'SA data'!AG81)*100</f>
        <v>19.763017212804485</v>
      </c>
      <c r="AF83" s="6">
        <f>LN('SA data'!AI82/'SA data'!AI81)*100</f>
        <v>0.3885384025345992</v>
      </c>
      <c r="AG83" s="6">
        <f>LN('SA data'!AJ82/'SA data'!AJ81)*100</f>
        <v>-0.75485834515636108</v>
      </c>
      <c r="AH83" s="6">
        <f>LN('SA data'!AK82/'SA data'!AK81)*100</f>
        <v>0.7121894140716446</v>
      </c>
      <c r="AI83" s="6">
        <f>LN('SA data'!AL82/'SA data'!AL81)*100</f>
        <v>6.3433710974456563</v>
      </c>
      <c r="AJ83" s="6">
        <f>LN('SA data'!AM82/'SA data'!AM81)*100</f>
        <v>-0.76732068011783239</v>
      </c>
      <c r="AK83" s="6">
        <f>LN('SA data'!AN82/'SA data'!AN81)*100</f>
        <v>-1.5040888209166732</v>
      </c>
      <c r="AL83" s="6">
        <f>LN('SA data'!AO82/'SA data'!AO81)*100</f>
        <v>20.449552056055779</v>
      </c>
      <c r="AM83" s="6">
        <f>LN('SA data'!AP82/'SA data'!AP81)*100</f>
        <v>-9.6558896297199825E-2</v>
      </c>
      <c r="AN83" s="6">
        <f>LN('SA data'!AQ82/'SA data'!AQ81)*100</f>
        <v>-0.47483762281064523</v>
      </c>
      <c r="AO83" s="7">
        <f>'SA data'!AR82/4</f>
        <v>0.55083333333333329</v>
      </c>
      <c r="AP83" s="4">
        <v>80</v>
      </c>
      <c r="AQ83" s="1">
        <v>40603</v>
      </c>
      <c r="AR83" s="7"/>
      <c r="AS83" s="7"/>
    </row>
    <row r="84" spans="1:45">
      <c r="A84" s="6">
        <f>LN('SA data'!A83/'SA data'!A82)*100</f>
        <v>1.3242164807356567</v>
      </c>
      <c r="B84" s="6">
        <f>LN('SA data'!B83/'SA data'!B82)*100</f>
        <v>1.4673036013012084</v>
      </c>
      <c r="C84" s="6">
        <f>LN('SA data'!C83/'SA data'!C82)*100</f>
        <v>-0.47638795586230431</v>
      </c>
      <c r="D84" s="6">
        <f>LN('SA data'!D83/'SA data'!D82)*100</f>
        <v>-1.6291551376025826</v>
      </c>
      <c r="E84" s="6">
        <f>LN('SA data'!E83/'SA data'!E82)*100</f>
        <v>1.8590214823000484</v>
      </c>
      <c r="F84" s="6">
        <f>LN('SA data'!F83/'SA data'!F82)*100</f>
        <v>0.26190327329470414</v>
      </c>
      <c r="G84" s="41">
        <f>LN('SA data'!G83/'SA data'!G82)*100</f>
        <v>-0.46485732715696004</v>
      </c>
      <c r="H84" s="6">
        <f>LN('SA data'!H83/'SA data'!H82)*100</f>
        <v>3.0666138038321655</v>
      </c>
      <c r="I84" s="6">
        <f>LN('SA data'!I83/'SA data'!I82)*100</f>
        <v>-0.49490774891618572</v>
      </c>
      <c r="J84" s="6">
        <f>LN('SA data'!J83/'SA data'!J82)*100</f>
        <v>-9.2323375072949982</v>
      </c>
      <c r="K84" s="6">
        <f>LN('SA data'!K83/'SA data'!K82)*100</f>
        <v>3.1066858543250979</v>
      </c>
      <c r="L84" s="6">
        <f>LN('SA data'!M83/'SA data'!M82)*100</f>
        <v>2.5344442538215035</v>
      </c>
      <c r="M84" s="6">
        <f>LN('SA data'!N83/'SA data'!N82)*100</f>
        <v>3.9646045829864134</v>
      </c>
      <c r="N84" s="6">
        <f>LN('SA data'!O83/'SA data'!O82)*100</f>
        <v>11.098769576173916</v>
      </c>
      <c r="O84" s="6">
        <f>LN('SA data'!P83/'SA data'!P82)*100</f>
        <v>1.4743821165343962</v>
      </c>
      <c r="P84" s="6">
        <f>LN('SA data'!Q83/'SA data'!Q82)*100</f>
        <v>-0.93181506262091873</v>
      </c>
      <c r="Q84" s="6">
        <f>LN('SA data'!S83/'SA data'!S82)*100</f>
        <v>0.94066977453272171</v>
      </c>
      <c r="R84" s="6">
        <f>LN('SA data'!T83/'SA data'!T82)*100</f>
        <v>0.69084414996006382</v>
      </c>
      <c r="S84" s="6">
        <f>LN('SA data'!U83/'SA data'!U82)*100</f>
        <v>1.8940069958241281</v>
      </c>
      <c r="T84" s="6">
        <f>LN('SA data'!V83/'SA data'!V82)*100</f>
        <v>1.2380027434088501</v>
      </c>
      <c r="U84" s="6">
        <f>LN('SA data'!W83/'SA data'!W82)*100</f>
        <v>0.16659142567212537</v>
      </c>
      <c r="V84" s="6">
        <f>LN('SA data'!X83/'SA data'!X82)*100</f>
        <v>0.73512921632766104</v>
      </c>
      <c r="W84" s="7">
        <f>'SA data'!Y83/4</f>
        <v>0.72916666666666663</v>
      </c>
      <c r="X84" s="6">
        <f>LN('SA data'!Z83/'SA data'!Z82)*100</f>
        <v>-1.0965694488616424</v>
      </c>
      <c r="Y84" s="6">
        <f>LN('SA data'!AA83/'SA data'!AA82)*100</f>
        <v>0.99228289152365856</v>
      </c>
      <c r="Z84" s="6">
        <f>LN('SA data'!AB83/'SA data'!AB82)*100</f>
        <v>0.80510610169311125</v>
      </c>
      <c r="AA84" s="6">
        <f>LN('SA data'!AC83/'SA data'!AC82)*100</f>
        <v>1.9643410733629085</v>
      </c>
      <c r="AB84" s="6">
        <f>LN('SA data'!AD83/'SA data'!AD82)*100</f>
        <v>0.58268098218788844</v>
      </c>
      <c r="AC84" s="7">
        <f>'SA data'!AE83/4</f>
        <v>2.2499999999999999E-2</v>
      </c>
      <c r="AD84" s="6">
        <f>LN('SA data'!AF83/'SA data'!AF82)*100</f>
        <v>5.4757071477501658</v>
      </c>
      <c r="AE84" s="6">
        <f>LN('SA data'!AG83/'SA data'!AG82)*100</f>
        <v>10.402249430608288</v>
      </c>
      <c r="AF84" s="6">
        <f>LN('SA data'!AI83/'SA data'!AI82)*100</f>
        <v>3.7891315990304855</v>
      </c>
      <c r="AG84" s="6">
        <f>LN('SA data'!AJ83/'SA data'!AJ82)*100</f>
        <v>2.1839290781909364</v>
      </c>
      <c r="AH84" s="6">
        <f>LN('SA data'!AK83/'SA data'!AK82)*100</f>
        <v>4.2355799447093094</v>
      </c>
      <c r="AI84" s="6">
        <f>LN('SA data'!AL83/'SA data'!AL82)*100</f>
        <v>-11.239187457228974</v>
      </c>
      <c r="AJ84" s="6">
        <f>LN('SA data'!AM83/'SA data'!AM82)*100</f>
        <v>7.1997651694205604</v>
      </c>
      <c r="AK84" s="6">
        <f>LN('SA data'!AN83/'SA data'!AN82)*100</f>
        <v>3.5938996847435725</v>
      </c>
      <c r="AL84" s="6">
        <f>LN('SA data'!AO83/'SA data'!AO82)*100</f>
        <v>5.2869806019840491</v>
      </c>
      <c r="AM84" s="6">
        <f>LN('SA data'!AP83/'SA data'!AP82)*100</f>
        <v>2.9273248319954988</v>
      </c>
      <c r="AN84" s="6">
        <f>LN('SA data'!AQ83/'SA data'!AQ82)*100</f>
        <v>11.998917029900131</v>
      </c>
      <c r="AO84" s="7">
        <f>'SA data'!AR83/4</f>
        <v>0.50749999999999995</v>
      </c>
      <c r="AP84" s="4">
        <v>81</v>
      </c>
      <c r="AQ84" s="1">
        <v>40695</v>
      </c>
      <c r="AR84" s="7"/>
      <c r="AS84" s="7"/>
    </row>
    <row r="85" spans="1:45">
      <c r="A85" s="6">
        <f>LN('SA data'!A84/'SA data'!A83)*100</f>
        <v>1.4783060530776042</v>
      </c>
      <c r="B85" s="6">
        <f>LN('SA data'!B84/'SA data'!B83)*100</f>
        <v>1.9967976321300076</v>
      </c>
      <c r="C85" s="6">
        <f>LN('SA data'!C84/'SA data'!C83)*100</f>
        <v>6.9036958352015771</v>
      </c>
      <c r="D85" s="6">
        <f>LN('SA data'!D84/'SA data'!D83)*100</f>
        <v>4.419536570367848</v>
      </c>
      <c r="E85" s="6">
        <f>LN('SA data'!E84/'SA data'!E83)*100</f>
        <v>-1.6851333057667437</v>
      </c>
      <c r="F85" s="6">
        <f>LN('SA data'!F84/'SA data'!F83)*100</f>
        <v>0.53454281375606127</v>
      </c>
      <c r="G85" s="41">
        <f>LN('SA data'!G84/'SA data'!G83)*100</f>
        <v>-0.45257732715715632</v>
      </c>
      <c r="H85" s="6">
        <f>LN('SA data'!H84/'SA data'!H83)*100</f>
        <v>0.97658638169072842</v>
      </c>
      <c r="I85" s="6">
        <f>LN('SA data'!I84/'SA data'!I83)*100</f>
        <v>4.0862039380829662</v>
      </c>
      <c r="J85" s="6">
        <f>LN('SA data'!J84/'SA data'!J83)*100</f>
        <v>-1.5348040856253931</v>
      </c>
      <c r="K85" s="6">
        <f>LN('SA data'!K84/'SA data'!K83)*100</f>
        <v>9.5448430706542275</v>
      </c>
      <c r="L85" s="6">
        <f>LN('SA data'!M84/'SA data'!M83)*100</f>
        <v>1.6317036514497367</v>
      </c>
      <c r="M85" s="6">
        <f>LN('SA data'!N84/'SA data'!N83)*100</f>
        <v>2.4074545837251158</v>
      </c>
      <c r="N85" s="6">
        <f>LN('SA data'!O84/'SA data'!O83)*100</f>
        <v>-18.211394297108544</v>
      </c>
      <c r="O85" s="6">
        <f>LN('SA data'!P84/'SA data'!P83)*100</f>
        <v>9.0077330214423359</v>
      </c>
      <c r="P85" s="6">
        <f>LN('SA data'!Q84/'SA data'!Q83)*100</f>
        <v>-0.3215981791820326</v>
      </c>
      <c r="Q85" s="6">
        <f>LN('SA data'!S84/'SA data'!S83)*100</f>
        <v>0.69183761165548985</v>
      </c>
      <c r="R85" s="6">
        <f>LN('SA data'!T84/'SA data'!T83)*100</f>
        <v>0.82552015120698174</v>
      </c>
      <c r="S85" s="6">
        <f>LN('SA data'!U84/'SA data'!U83)*100</f>
        <v>0.18313069010653502</v>
      </c>
      <c r="T85" s="6">
        <f>LN('SA data'!V84/'SA data'!V83)*100</f>
        <v>0.37556383051891662</v>
      </c>
      <c r="U85" s="6">
        <f>LN('SA data'!W84/'SA data'!W83)*100</f>
        <v>0.86970384229826148</v>
      </c>
      <c r="V85" s="6">
        <f>LN('SA data'!X84/'SA data'!X83)*100</f>
        <v>1.4355510530707665E-2</v>
      </c>
      <c r="W85" s="7">
        <f>'SA data'!Y84/4</f>
        <v>0.75</v>
      </c>
      <c r="X85" s="6">
        <f>LN('SA data'!Z84/'SA data'!Z83)*100</f>
        <v>-0.37654562187521773</v>
      </c>
      <c r="Y85" s="6">
        <f>LN('SA data'!AA84/'SA data'!AA83)*100</f>
        <v>0.91709112318287755</v>
      </c>
      <c r="Z85" s="6">
        <f>LN('SA data'!AB84/'SA data'!AB83)*100</f>
        <v>0.83326945626320881</v>
      </c>
      <c r="AA85" s="6">
        <f>LN('SA data'!AC84/'SA data'!AC83)*100</f>
        <v>0.5360554836206054</v>
      </c>
      <c r="AB85" s="6">
        <f>LN('SA data'!AD84/'SA data'!AD83)*100</f>
        <v>0.45584124517061869</v>
      </c>
      <c r="AC85" s="7">
        <f>'SA data'!AE84/4</f>
        <v>0.02</v>
      </c>
      <c r="AD85" s="6">
        <f>LN('SA data'!AF84/'SA data'!AF83)*100</f>
        <v>-2.5600479740406143</v>
      </c>
      <c r="AE85" s="6">
        <f>LN('SA data'!AG84/'SA data'!AG83)*100</f>
        <v>-3.2749940987167747</v>
      </c>
      <c r="AF85" s="6">
        <f>LN('SA data'!AI84/'SA data'!AI83)*100</f>
        <v>3.3312926896531772</v>
      </c>
      <c r="AG85" s="6">
        <f>LN('SA data'!AJ84/'SA data'!AJ83)*100</f>
        <v>2.9177047335913078</v>
      </c>
      <c r="AH85" s="6">
        <f>LN('SA data'!AK84/'SA data'!AK83)*100</f>
        <v>3.4448474835362757</v>
      </c>
      <c r="AI85" s="6">
        <f>LN('SA data'!AL84/'SA data'!AL83)*100</f>
        <v>-1.4984336989629299</v>
      </c>
      <c r="AJ85" s="6">
        <f>LN('SA data'!AM84/'SA data'!AM83)*100</f>
        <v>4.9020096939535458</v>
      </c>
      <c r="AK85" s="6">
        <f>LN('SA data'!AN84/'SA data'!AN83)*100</f>
        <v>0.46362022311517853</v>
      </c>
      <c r="AL85" s="6">
        <f>LN('SA data'!AO84/'SA data'!AO83)*100</f>
        <v>26.635256508842282</v>
      </c>
      <c r="AM85" s="6">
        <f>LN('SA data'!AP84/'SA data'!AP83)*100</f>
        <v>3.7096736696235402</v>
      </c>
      <c r="AN85" s="6">
        <f>LN('SA data'!AQ84/'SA data'!AQ83)*100</f>
        <v>-0.14238497850593265</v>
      </c>
      <c r="AO85" s="7">
        <f>'SA data'!AR84/4</f>
        <v>0.47166666666666668</v>
      </c>
      <c r="AP85" s="4">
        <v>82</v>
      </c>
      <c r="AQ85" s="1">
        <v>40787</v>
      </c>
      <c r="AR85" s="7"/>
      <c r="AS85" s="7"/>
    </row>
    <row r="86" spans="1:45">
      <c r="A86" s="6">
        <f>LN('SA data'!A85/'SA data'!A84)*100</f>
        <v>0.65288336121488444</v>
      </c>
      <c r="B86" s="6">
        <f>LN('SA data'!B85/'SA data'!B84)*100</f>
        <v>2.404544355401304</v>
      </c>
      <c r="C86" s="6">
        <f>LN('SA data'!C85/'SA data'!C84)*100</f>
        <v>4.5715415719299868</v>
      </c>
      <c r="D86" s="6">
        <f>LN('SA data'!D85/'SA data'!D84)*100</f>
        <v>5.9242835019674986</v>
      </c>
      <c r="E86" s="6">
        <f>LN('SA data'!E85/'SA data'!E84)*100</f>
        <v>0.90735230450205373</v>
      </c>
      <c r="F86" s="6">
        <f>LN('SA data'!F85/'SA data'!F84)*100</f>
        <v>4.1702611988006861</v>
      </c>
      <c r="G86" s="41">
        <f>LN('SA data'!G85/'SA data'!G84)*100</f>
        <v>-1.2015373271567189</v>
      </c>
      <c r="H86" s="6">
        <f>LN('SA data'!H85/'SA data'!H84)*100</f>
        <v>1.8344712659084914</v>
      </c>
      <c r="I86" s="6">
        <f>LN('SA data'!I85/'SA data'!I84)*100</f>
        <v>3.0009973186392722</v>
      </c>
      <c r="J86" s="6">
        <f>LN('SA data'!J85/'SA data'!J84)*100</f>
        <v>-4.5244362714685744</v>
      </c>
      <c r="K86" s="6">
        <f>LN('SA data'!K85/'SA data'!K84)*100</f>
        <v>10.574821456120921</v>
      </c>
      <c r="L86" s="6">
        <f>LN('SA data'!M85/'SA data'!M84)*100</f>
        <v>0.12325166110299048</v>
      </c>
      <c r="M86" s="6">
        <f>LN('SA data'!N85/'SA data'!N84)*100</f>
        <v>1.3554373014878056</v>
      </c>
      <c r="N86" s="6">
        <f>LN('SA data'!O85/'SA data'!O84)*100</f>
        <v>15.100475687613111</v>
      </c>
      <c r="O86" s="6">
        <f>LN('SA data'!P85/'SA data'!P84)*100</f>
        <v>-2.8413615700412316</v>
      </c>
      <c r="P86" s="6">
        <f>LN('SA data'!Q85/'SA data'!Q84)*100</f>
        <v>-3.0926142108055386</v>
      </c>
      <c r="Q86" s="6">
        <f>LN('SA data'!S85/'SA data'!S84)*100</f>
        <v>0.41705531374084653</v>
      </c>
      <c r="R86" s="6">
        <f>LN('SA data'!T85/'SA data'!T84)*100</f>
        <v>0.6953782481867572</v>
      </c>
      <c r="S86" s="6">
        <f>LN('SA data'!U85/'SA data'!U84)*100</f>
        <v>-0.65264614610597793</v>
      </c>
      <c r="T86" s="6">
        <f>LN('SA data'!V85/'SA data'!V84)*100</f>
        <v>2.4589444226804091E-2</v>
      </c>
      <c r="U86" s="6">
        <f>LN('SA data'!W85/'SA data'!W84)*100</f>
        <v>0.47892014871499833</v>
      </c>
      <c r="V86" s="6">
        <f>LN('SA data'!X85/'SA data'!X84)*100</f>
        <v>0.86059933171359881</v>
      </c>
      <c r="W86" s="7">
        <f>'SA data'!Y85/4</f>
        <v>0.75</v>
      </c>
      <c r="X86" s="6">
        <f>LN('SA data'!Z85/'SA data'!Z84)*100</f>
        <v>-1.655343498288838</v>
      </c>
      <c r="Y86" s="6">
        <f>LN('SA data'!AA85/'SA data'!AA84)*100</f>
        <v>1.072161163902158</v>
      </c>
      <c r="Z86" s="6">
        <f>LN('SA data'!AB85/'SA data'!AB84)*100</f>
        <v>0.70051790801101477</v>
      </c>
      <c r="AA86" s="6">
        <f>LN('SA data'!AC85/'SA data'!AC84)*100</f>
        <v>-1.0643666028217591</v>
      </c>
      <c r="AB86" s="6">
        <f>LN('SA data'!AD85/'SA data'!AD84)*100</f>
        <v>0.35577516764483857</v>
      </c>
      <c r="AC86" s="7">
        <f>'SA data'!AE85/4</f>
        <v>1.7500000000000002E-2</v>
      </c>
      <c r="AD86" s="6">
        <f>LN('SA data'!AF85/'SA data'!AF84)*100</f>
        <v>-4.9614699573791246</v>
      </c>
      <c r="AE86" s="6">
        <f>LN('SA data'!AG85/'SA data'!AG84)*100</f>
        <v>-3.4315771608018935</v>
      </c>
      <c r="AF86" s="6">
        <f>LN('SA data'!AI85/'SA data'!AI84)*100</f>
        <v>2.1018119340098029</v>
      </c>
      <c r="AG86" s="6">
        <f>LN('SA data'!AJ85/'SA data'!AJ84)*100</f>
        <v>1.5927882487647771</v>
      </c>
      <c r="AH86" s="6">
        <f>LN('SA data'!AK85/'SA data'!AK84)*100</f>
        <v>2.2407508863028487</v>
      </c>
      <c r="AI86" s="6">
        <f>LN('SA data'!AL85/'SA data'!AL84)*100</f>
        <v>4.3546243486782865</v>
      </c>
      <c r="AJ86" s="6">
        <f>LN('SA data'!AM85/'SA data'!AM84)*100</f>
        <v>2.7724746684779085</v>
      </c>
      <c r="AK86" s="6">
        <f>LN('SA data'!AN85/'SA data'!AN84)*100</f>
        <v>2.618007584838058</v>
      </c>
      <c r="AL86" s="6">
        <f>LN('SA data'!AO85/'SA data'!AO84)*100</f>
        <v>-9.9359314251340098</v>
      </c>
      <c r="AM86" s="6">
        <f>LN('SA data'!AP85/'SA data'!AP84)*100</f>
        <v>3.225116521530496</v>
      </c>
      <c r="AN86" s="6">
        <f>LN('SA data'!AQ85/'SA data'!AQ84)*100</f>
        <v>1.6319323803325303</v>
      </c>
      <c r="AO86" s="7">
        <f>'SA data'!AR85/4</f>
        <v>0.46833333333333327</v>
      </c>
      <c r="AP86" s="4">
        <v>83</v>
      </c>
      <c r="AQ86" s="1">
        <v>40878</v>
      </c>
      <c r="AR86" s="7"/>
      <c r="AS86" s="7"/>
    </row>
    <row r="87" spans="1:45">
      <c r="A87" s="6">
        <f>LN('SA data'!A86/'SA data'!A85)*100</f>
        <v>1.6122210923331957</v>
      </c>
      <c r="B87" s="6">
        <f>LN('SA data'!B86/'SA data'!B85)*100</f>
        <v>2.1366546992543558</v>
      </c>
      <c r="C87" s="6">
        <f>LN('SA data'!C86/'SA data'!C85)*100</f>
        <v>-1.7389778195390333</v>
      </c>
      <c r="D87" s="6">
        <f>LN('SA data'!D86/'SA data'!D85)*100</f>
        <v>3.5516773803480159</v>
      </c>
      <c r="E87" s="6">
        <f>LN('SA data'!E86/'SA data'!E85)*100</f>
        <v>0.28190563828602061</v>
      </c>
      <c r="F87" s="6">
        <f>LN('SA data'!F86/'SA data'!F85)*100</f>
        <v>0.66277217901805863</v>
      </c>
      <c r="G87" s="41">
        <f>LN('SA data'!G86/'SA data'!G85)*100</f>
        <v>0.29017267284294262</v>
      </c>
      <c r="H87" s="6">
        <f>LN('SA data'!H86/'SA data'!H85)*100</f>
        <v>1.8165074209701666</v>
      </c>
      <c r="I87" s="6">
        <f>LN('SA data'!I86/'SA data'!I85)*100</f>
        <v>2.5195844979773887</v>
      </c>
      <c r="J87" s="6">
        <f>LN('SA data'!J86/'SA data'!J85)*100</f>
        <v>3.486898926308986</v>
      </c>
      <c r="K87" s="6">
        <f>LN('SA data'!K86/'SA data'!K85)*100</f>
        <v>5.6186791899941104</v>
      </c>
      <c r="L87" s="6">
        <f>LN('SA data'!M86/'SA data'!M85)*100</f>
        <v>3.7048618900033894</v>
      </c>
      <c r="M87" s="6">
        <f>LN('SA data'!N86/'SA data'!N85)*100</f>
        <v>-0.25070908820662896</v>
      </c>
      <c r="N87" s="6">
        <f>LN('SA data'!O86/'SA data'!O85)*100</f>
        <v>1.7451123492727927</v>
      </c>
      <c r="O87" s="6">
        <f>LN('SA data'!P86/'SA data'!P85)*100</f>
        <v>-0.92578139859198949</v>
      </c>
      <c r="P87" s="6">
        <f>LN('SA data'!Q86/'SA data'!Q85)*100</f>
        <v>13.553649490185689</v>
      </c>
      <c r="Q87" s="6">
        <f>LN('SA data'!S86/'SA data'!S85)*100</f>
        <v>0.28147731480802718</v>
      </c>
      <c r="R87" s="6">
        <f>LN('SA data'!T86/'SA data'!T85)*100</f>
        <v>0.17825448431914828</v>
      </c>
      <c r="S87" s="6">
        <f>LN('SA data'!U86/'SA data'!U85)*100</f>
        <v>0.67988612955120509</v>
      </c>
      <c r="T87" s="6">
        <f>LN('SA data'!V86/'SA data'!V85)*100</f>
        <v>5.6195955310894136E-3</v>
      </c>
      <c r="U87" s="6">
        <f>LN('SA data'!W86/'SA data'!W85)*100</f>
        <v>4.5192030279122615E-2</v>
      </c>
      <c r="V87" s="6">
        <f>LN('SA data'!X86/'SA data'!X85)*100</f>
        <v>0.48136269175532248</v>
      </c>
      <c r="W87" s="7">
        <f>'SA data'!Y86/4</f>
        <v>0.75</v>
      </c>
      <c r="X87" s="6">
        <f>LN('SA data'!Z86/'SA data'!Z85)*100</f>
        <v>2.9882177420943132</v>
      </c>
      <c r="Y87" s="6">
        <f>LN('SA data'!AA86/'SA data'!AA85)*100</f>
        <v>0.22243546012737553</v>
      </c>
      <c r="Z87" s="6">
        <f>LN('SA data'!AB86/'SA data'!AB85)*100</f>
        <v>1.0264493533866856</v>
      </c>
      <c r="AA87" s="6">
        <f>LN('SA data'!AC86/'SA data'!AC85)*100</f>
        <v>0.62249661391002165</v>
      </c>
      <c r="AB87" s="6">
        <f>LN('SA data'!AD86/'SA data'!AD85)*100</f>
        <v>0.62877921411183624</v>
      </c>
      <c r="AC87" s="7">
        <f>'SA data'!AE86/4</f>
        <v>2.5000000000000001E-2</v>
      </c>
      <c r="AD87" s="6">
        <f>LN('SA data'!AF86/'SA data'!AF85)*100</f>
        <v>3.5420012282491204</v>
      </c>
      <c r="AE87" s="6">
        <f>LN('SA data'!AG86/'SA data'!AG85)*100</f>
        <v>8.148985542976261</v>
      </c>
      <c r="AF87" s="6">
        <f>LN('SA data'!AI86/'SA data'!AI85)*100</f>
        <v>0.32828587005225507</v>
      </c>
      <c r="AG87" s="6">
        <f>LN('SA data'!AJ86/'SA data'!AJ85)*100</f>
        <v>0.29378524323820715</v>
      </c>
      <c r="AH87" s="6">
        <f>LN('SA data'!AK86/'SA data'!AK85)*100</f>
        <v>0.33767035043030752</v>
      </c>
      <c r="AI87" s="6">
        <f>LN('SA data'!AL86/'SA data'!AL85)*100</f>
        <v>-4.2177951783151544</v>
      </c>
      <c r="AJ87" s="6">
        <f>LN('SA data'!AM86/'SA data'!AM85)*100</f>
        <v>0.89371219442266403</v>
      </c>
      <c r="AK87" s="6">
        <f>LN('SA data'!AN86/'SA data'!AN85)*100</f>
        <v>1.2032409100274037</v>
      </c>
      <c r="AL87" s="6">
        <f>LN('SA data'!AO86/'SA data'!AO85)*100</f>
        <v>-7.378081847021706</v>
      </c>
      <c r="AM87" s="6">
        <f>LN('SA data'!AP86/'SA data'!AP85)*100</f>
        <v>0.71206012105444527</v>
      </c>
      <c r="AN87" s="6">
        <f>LN('SA data'!AQ86/'SA data'!AQ85)*100</f>
        <v>-0.48652419374872519</v>
      </c>
      <c r="AO87" s="7">
        <f>'SA data'!AR86/4</f>
        <v>0.45750000000000002</v>
      </c>
      <c r="AP87" s="4">
        <v>84</v>
      </c>
      <c r="AQ87" s="1">
        <v>40969</v>
      </c>
      <c r="AR87" s="7"/>
      <c r="AS87" s="7"/>
    </row>
    <row r="88" spans="1:45">
      <c r="A88" s="6">
        <f>LN('SA data'!A87/'SA data'!A86)*100</f>
        <v>1.414888931164318</v>
      </c>
      <c r="B88" s="6">
        <f>LN('SA data'!B87/'SA data'!B86)*100</f>
        <v>2.0645797041046037</v>
      </c>
      <c r="C88" s="6">
        <f>LN('SA data'!C87/'SA data'!C86)*100</f>
        <v>-0.8254968611298279</v>
      </c>
      <c r="D88" s="6">
        <f>LN('SA data'!D87/'SA data'!D86)*100</f>
        <v>9.0434631641301557</v>
      </c>
      <c r="E88" s="6">
        <f>LN('SA data'!E87/'SA data'!E86)*100</f>
        <v>1.0186895778279963</v>
      </c>
      <c r="F88" s="6">
        <f>LN('SA data'!F87/'SA data'!F86)*100</f>
        <v>2.2008064012001531</v>
      </c>
      <c r="G88" s="41">
        <f>LN('SA data'!G87/'SA data'!G86)*100</f>
        <v>1.8059126728429031</v>
      </c>
      <c r="H88" s="6">
        <f>LN('SA data'!H87/'SA data'!H86)*100</f>
        <v>1.998797903828907</v>
      </c>
      <c r="I88" s="6">
        <f>LN('SA data'!I87/'SA data'!I86)*100</f>
        <v>2.2003923086203119</v>
      </c>
      <c r="J88" s="6">
        <f>LN('SA data'!J87/'SA data'!J86)*100</f>
        <v>0.8873276568932047</v>
      </c>
      <c r="K88" s="6">
        <f>LN('SA data'!K87/'SA data'!K86)*100</f>
        <v>6.0327162976076165</v>
      </c>
      <c r="L88" s="6">
        <f>LN('SA data'!M87/'SA data'!M86)*100</f>
        <v>0.15262571884908624</v>
      </c>
      <c r="M88" s="6">
        <f>LN('SA data'!N87/'SA data'!N86)*100</f>
        <v>0.6230427863315352</v>
      </c>
      <c r="N88" s="6">
        <f>LN('SA data'!O87/'SA data'!O86)*100</f>
        <v>-10.11448778530756</v>
      </c>
      <c r="O88" s="6">
        <f>LN('SA data'!P87/'SA data'!P86)*100</f>
        <v>4.0534715015058387</v>
      </c>
      <c r="P88" s="6">
        <f>LN('SA data'!Q87/'SA data'!Q86)*100</f>
        <v>-0.94952519251030509</v>
      </c>
      <c r="Q88" s="6">
        <f>LN('SA data'!S87/'SA data'!S86)*100</f>
        <v>0.3760186384037017</v>
      </c>
      <c r="R88" s="6">
        <f>LN('SA data'!T87/'SA data'!T86)*100</f>
        <v>0.36215778222435097</v>
      </c>
      <c r="S88" s="6">
        <f>LN('SA data'!U87/'SA data'!U86)*100</f>
        <v>0.42936542648671033</v>
      </c>
      <c r="T88" s="6">
        <f>LN('SA data'!V87/'SA data'!V86)*100</f>
        <v>0.21401189092490036</v>
      </c>
      <c r="U88" s="6">
        <f>LN('SA data'!W87/'SA data'!W86)*100</f>
        <v>-9.246662925848767E-2</v>
      </c>
      <c r="V88" s="6">
        <f>LN('SA data'!X87/'SA data'!X86)*100</f>
        <v>0.30068661853031275</v>
      </c>
      <c r="W88" s="7">
        <f>'SA data'!Y87/4</f>
        <v>0.75</v>
      </c>
      <c r="X88" s="6">
        <f>LN('SA data'!Z87/'SA data'!Z86)*100</f>
        <v>-0.52166398804311631</v>
      </c>
      <c r="Y88" s="6">
        <f>LN('SA data'!AA87/'SA data'!AA86)*100</f>
        <v>0.62878235740389654</v>
      </c>
      <c r="Z88" s="6">
        <f>LN('SA data'!AB87/'SA data'!AB86)*100</f>
        <v>0.60603280980256169</v>
      </c>
      <c r="AA88" s="6">
        <f>LN('SA data'!AC87/'SA data'!AC86)*100</f>
        <v>0.18235220132591065</v>
      </c>
      <c r="AB88" s="6">
        <f>LN('SA data'!AD87/'SA data'!AD86)*100</f>
        <v>0.41268802359211676</v>
      </c>
      <c r="AC88" s="7">
        <f>'SA data'!AE87/4</f>
        <v>3.7499999999999999E-2</v>
      </c>
      <c r="AD88" s="6">
        <f>LN('SA data'!AF87/'SA data'!AF86)*100</f>
        <v>-5.3867028696029804</v>
      </c>
      <c r="AE88" s="6">
        <f>LN('SA data'!AG87/'SA data'!AG86)*100</f>
        <v>-9.6869815081585369</v>
      </c>
      <c r="AF88" s="6">
        <f>LN('SA data'!AI87/'SA data'!AI86)*100</f>
        <v>5.0006484494937116</v>
      </c>
      <c r="AG88" s="6">
        <f>LN('SA data'!AJ87/'SA data'!AJ86)*100</f>
        <v>2.6444611462729686</v>
      </c>
      <c r="AH88" s="6">
        <f>LN('SA data'!AK87/'SA data'!AK86)*100</f>
        <v>5.6319253701608476</v>
      </c>
      <c r="AI88" s="6">
        <f>LN('SA data'!AL87/'SA data'!AL86)*100</f>
        <v>-1.3268610992388552</v>
      </c>
      <c r="AJ88" s="6">
        <f>LN('SA data'!AM87/'SA data'!AM86)*100</f>
        <v>1.5187018717478205</v>
      </c>
      <c r="AK88" s="6">
        <f>LN('SA data'!AN87/'SA data'!AN86)*100</f>
        <v>4.1061425911934366</v>
      </c>
      <c r="AL88" s="6">
        <f>LN('SA data'!AO87/'SA data'!AO86)*100</f>
        <v>12.888535815357702</v>
      </c>
      <c r="AM88" s="6">
        <f>LN('SA data'!AP87/'SA data'!AP86)*100</f>
        <v>2.5507589474111816</v>
      </c>
      <c r="AN88" s="6">
        <f>LN('SA data'!AQ87/'SA data'!AQ86)*100</f>
        <v>4.887983984711604</v>
      </c>
      <c r="AO88" s="7">
        <f>'SA data'!AR87/4</f>
        <v>0.46333333333333315</v>
      </c>
      <c r="AP88" s="4">
        <v>85</v>
      </c>
      <c r="AQ88" s="1">
        <v>41061</v>
      </c>
      <c r="AR88" s="7"/>
      <c r="AS88" s="7"/>
    </row>
    <row r="89" spans="1:45">
      <c r="A89" s="6">
        <f>LN('SA data'!A88/'SA data'!A87)*100</f>
        <v>1.2672136915016139</v>
      </c>
      <c r="B89" s="6">
        <f>LN('SA data'!B88/'SA data'!B87)*100</f>
        <v>1.5628610277912953</v>
      </c>
      <c r="C89" s="6">
        <f>LN('SA data'!C88/'SA data'!C87)*100</f>
        <v>0.69994342482571315</v>
      </c>
      <c r="D89" s="6">
        <f>LN('SA data'!D88/'SA data'!D87)*100</f>
        <v>0.93499952294314215</v>
      </c>
      <c r="E89" s="6">
        <f>LN('SA data'!E88/'SA data'!E87)*100</f>
        <v>-6.935808329346715</v>
      </c>
      <c r="F89" s="6">
        <f>LN('SA data'!F88/'SA data'!F87)*100</f>
        <v>-5.156668694912323</v>
      </c>
      <c r="G89" s="41">
        <f>LN('SA data'!G88/'SA data'!G87)*100</f>
        <v>-0.1613773271567383</v>
      </c>
      <c r="H89" s="6">
        <f>LN('SA data'!H88/'SA data'!H87)*100</f>
        <v>-1.3779982400724573</v>
      </c>
      <c r="I89" s="6">
        <f>LN('SA data'!I88/'SA data'!I87)*100</f>
        <v>1.316026363519736</v>
      </c>
      <c r="J89" s="6">
        <f>LN('SA data'!J88/'SA data'!J87)*100</f>
        <v>-3.3983033614754006</v>
      </c>
      <c r="K89" s="6">
        <f>LN('SA data'!K88/'SA data'!K87)*100</f>
        <v>-1.1114784492783272</v>
      </c>
      <c r="L89" s="6">
        <f>LN('SA data'!M88/'SA data'!M87)*100</f>
        <v>1.6926321727395672</v>
      </c>
      <c r="M89" s="6">
        <f>LN('SA data'!N88/'SA data'!N87)*100</f>
        <v>1.9924174946764555</v>
      </c>
      <c r="N89" s="6">
        <f>LN('SA data'!O88/'SA data'!O87)*100</f>
        <v>16.461996048036777</v>
      </c>
      <c r="O89" s="6">
        <f>LN('SA data'!P88/'SA data'!P87)*100</f>
        <v>-2.7500431009470869</v>
      </c>
      <c r="P89" s="6">
        <f>LN('SA data'!Q88/'SA data'!Q87)*100</f>
        <v>0.98112351634825656</v>
      </c>
      <c r="Q89" s="6">
        <f>LN('SA data'!S88/'SA data'!S87)*100</f>
        <v>0.28962783829808592</v>
      </c>
      <c r="R89" s="6">
        <f>LN('SA data'!T88/'SA data'!T87)*100</f>
        <v>0.34040424324678731</v>
      </c>
      <c r="S89" s="6">
        <f>LN('SA data'!U88/'SA data'!U87)*100</f>
        <v>9.4027695015928475E-2</v>
      </c>
      <c r="T89" s="6">
        <f>LN('SA data'!V88/'SA data'!V87)*100</f>
        <v>-0.28709127665651818</v>
      </c>
      <c r="U89" s="6">
        <f>LN('SA data'!W88/'SA data'!W87)*100</f>
        <v>0.5473770862506554</v>
      </c>
      <c r="V89" s="6">
        <f>LN('SA data'!X88/'SA data'!X87)*100</f>
        <v>1.2861699055887215</v>
      </c>
      <c r="W89" s="7">
        <f>'SA data'!Y88/4</f>
        <v>0.75</v>
      </c>
      <c r="X89" s="6">
        <f>LN('SA data'!Z88/'SA data'!Z87)*100</f>
        <v>-3.1051765117361088E-2</v>
      </c>
      <c r="Y89" s="6">
        <f>LN('SA data'!AA88/'SA data'!AA87)*100</f>
        <v>0.87023223034493713</v>
      </c>
      <c r="Z89" s="6">
        <f>LN('SA data'!AB88/'SA data'!AB87)*100</f>
        <v>0.7957973660422758</v>
      </c>
      <c r="AA89" s="6">
        <f>LN('SA data'!AC88/'SA data'!AC87)*100</f>
        <v>-6.3305711138153503E-2</v>
      </c>
      <c r="AB89" s="6">
        <f>LN('SA data'!AD88/'SA data'!AD87)*100</f>
        <v>0.28851660143475061</v>
      </c>
      <c r="AC89" s="7">
        <f>'SA data'!AE88/4</f>
        <v>3.5000000000000003E-2</v>
      </c>
      <c r="AD89" s="6">
        <f>LN('SA data'!AF88/'SA data'!AF87)*100</f>
        <v>-0.89912361277877284</v>
      </c>
      <c r="AE89" s="6">
        <f>LN('SA data'!AG88/'SA data'!AG87)*100</f>
        <v>1.729733070259144</v>
      </c>
      <c r="AF89" s="6">
        <f>LN('SA data'!AI88/'SA data'!AI87)*100</f>
        <v>3.429184380514791</v>
      </c>
      <c r="AG89" s="6">
        <f>LN('SA data'!AJ88/'SA data'!AJ87)*100</f>
        <v>3.5706172091544524</v>
      </c>
      <c r="AH89" s="6">
        <f>LN('SA data'!AK88/'SA data'!AK87)*100</f>
        <v>3.3918204899935689</v>
      </c>
      <c r="AI89" s="6">
        <f>LN('SA data'!AL88/'SA data'!AL87)*100</f>
        <v>2.8954316037687584</v>
      </c>
      <c r="AJ89" s="6">
        <f>LN('SA data'!AM88/'SA data'!AM87)*100</f>
        <v>1.1862244986244306</v>
      </c>
      <c r="AK89" s="6">
        <f>LN('SA data'!AN88/'SA data'!AN87)*100</f>
        <v>3.1688330222668206</v>
      </c>
      <c r="AL89" s="6">
        <f>LN('SA data'!AO88/'SA data'!AO87)*100</f>
        <v>-11.672955458474501</v>
      </c>
      <c r="AM89" s="6">
        <f>LN('SA data'!AP88/'SA data'!AP87)*100</f>
        <v>3.498557820183243</v>
      </c>
      <c r="AN89" s="6">
        <f>LN('SA data'!AQ88/'SA data'!AQ87)*100</f>
        <v>0.21475898910650448</v>
      </c>
      <c r="AO89" s="7">
        <f>'SA data'!AR88/4</f>
        <v>0.43249999999999988</v>
      </c>
      <c r="AP89" s="4">
        <v>86</v>
      </c>
      <c r="AQ89" s="1">
        <v>41153</v>
      </c>
      <c r="AR89" s="7"/>
      <c r="AS89" s="7"/>
    </row>
    <row r="90" spans="1:45">
      <c r="A90" s="6">
        <f>LN('SA data'!A89/'SA data'!A88)*100</f>
        <v>1.8011749239461736</v>
      </c>
      <c r="B90" s="6">
        <f>LN('SA data'!B89/'SA data'!B88)*100</f>
        <v>1.2286617982592796</v>
      </c>
      <c r="C90" s="6">
        <f>LN('SA data'!C89/'SA data'!C88)*100</f>
        <v>2.5734475360563183</v>
      </c>
      <c r="D90" s="6">
        <f>LN('SA data'!D89/'SA data'!D88)*100</f>
        <v>1.150090210729583</v>
      </c>
      <c r="E90" s="6">
        <f>LN('SA data'!E89/'SA data'!E88)*100</f>
        <v>1.5041159762982446</v>
      </c>
      <c r="F90" s="6">
        <f>LN('SA data'!F89/'SA data'!F88)*100</f>
        <v>-1.0549888466269681</v>
      </c>
      <c r="G90" s="41">
        <f>LN('SA data'!G89/'SA data'!G88)*100</f>
        <v>1.6178926728429048</v>
      </c>
      <c r="H90" s="6">
        <f>LN('SA data'!H89/'SA data'!H88)*100</f>
        <v>3.7349776066548777</v>
      </c>
      <c r="I90" s="6">
        <f>LN('SA data'!I89/'SA data'!I88)*100</f>
        <v>3.5493804568091272</v>
      </c>
      <c r="J90" s="6">
        <f>LN('SA data'!J89/'SA data'!J88)*100</f>
        <v>-3.9011608950918695</v>
      </c>
      <c r="K90" s="6">
        <f>LN('SA data'!K89/'SA data'!K88)*100</f>
        <v>4.166957438879682</v>
      </c>
      <c r="L90" s="6">
        <f>LN('SA data'!M89/'SA data'!M88)*100</f>
        <v>4.940978022654634</v>
      </c>
      <c r="M90" s="6">
        <f>LN('SA data'!N89/'SA data'!N88)*100</f>
        <v>8.4540446996380094</v>
      </c>
      <c r="N90" s="6">
        <f>LN('SA data'!O89/'SA data'!O88)*100</f>
        <v>2.49833419751717</v>
      </c>
      <c r="O90" s="6">
        <f>LN('SA data'!P89/'SA data'!P88)*100</f>
        <v>10.517075665260018</v>
      </c>
      <c r="P90" s="6">
        <f>LN('SA data'!Q89/'SA data'!Q88)*100</f>
        <v>-3.9739649930204735</v>
      </c>
      <c r="Q90" s="6">
        <f>LN('SA data'!S89/'SA data'!S88)*100</f>
        <v>0.24705086419998609</v>
      </c>
      <c r="R90" s="6">
        <f>LN('SA data'!T89/'SA data'!T88)*100</f>
        <v>0.50765661163435505</v>
      </c>
      <c r="S90" s="6">
        <f>LN('SA data'!U89/'SA data'!U88)*100</f>
        <v>-0.76449829679526338</v>
      </c>
      <c r="T90" s="6">
        <f>LN('SA data'!V89/'SA data'!V88)*100</f>
        <v>0.24292305812607864</v>
      </c>
      <c r="U90" s="6">
        <f>LN('SA data'!W89/'SA data'!W88)*100</f>
        <v>-0.86866478777034672</v>
      </c>
      <c r="V90" s="6">
        <f>LN('SA data'!X89/'SA data'!X88)*100</f>
        <v>-1.4892225061646569</v>
      </c>
      <c r="W90" s="7">
        <f>'SA data'!Y89/4</f>
        <v>0.75</v>
      </c>
      <c r="X90" s="6">
        <f>LN('SA data'!Z89/'SA data'!Z88)*100</f>
        <v>1.0742194476984177</v>
      </c>
      <c r="Y90" s="6">
        <f>LN('SA data'!AA89/'SA data'!AA88)*100</f>
        <v>1.0941331049500287</v>
      </c>
      <c r="Z90" s="6">
        <f>LN('SA data'!AB89/'SA data'!AB88)*100</f>
        <v>0.7789711198347713</v>
      </c>
      <c r="AA90" s="6">
        <f>LN('SA data'!AC89/'SA data'!AC88)*100</f>
        <v>0.34099323277861954</v>
      </c>
      <c r="AB90" s="6">
        <f>LN('SA data'!AD89/'SA data'!AD88)*100</f>
        <v>0.4419232969534696</v>
      </c>
      <c r="AC90" s="7">
        <f>'SA data'!AE89/4</f>
        <v>0.04</v>
      </c>
      <c r="AD90" s="6">
        <f>LN('SA data'!AF89/'SA data'!AF88)*100</f>
        <v>-0.11722737488857932</v>
      </c>
      <c r="AE90" s="6">
        <f>LN('SA data'!AG89/'SA data'!AG88)*100</f>
        <v>0.47320135619035414</v>
      </c>
      <c r="AF90" s="6">
        <f>LN('SA data'!AI89/'SA data'!AI88)*100</f>
        <v>2.6196394179089739</v>
      </c>
      <c r="AG90" s="6">
        <f>LN('SA data'!AJ89/'SA data'!AJ88)*100</f>
        <v>2.9202983111542267</v>
      </c>
      <c r="AH90" s="6">
        <f>LN('SA data'!AK89/'SA data'!AK88)*100</f>
        <v>2.5399886209475824</v>
      </c>
      <c r="AI90" s="6">
        <f>LN('SA data'!AL89/'SA data'!AL88)*100</f>
        <v>0.13984782477506219</v>
      </c>
      <c r="AJ90" s="6">
        <f>LN('SA data'!AM89/'SA data'!AM88)*100</f>
        <v>1.8127623310698999</v>
      </c>
      <c r="AK90" s="6">
        <f>LN('SA data'!AN89/'SA data'!AN88)*100</f>
        <v>5.1038594010596325</v>
      </c>
      <c r="AL90" s="6">
        <f>LN('SA data'!AO89/'SA data'!AO88)*100</f>
        <v>3.0076910770665912</v>
      </c>
      <c r="AM90" s="6">
        <f>LN('SA data'!AP89/'SA data'!AP88)*100</f>
        <v>2.1341109780918042</v>
      </c>
      <c r="AN90" s="6">
        <f>LN('SA data'!AQ89/'SA data'!AQ88)*100</f>
        <v>0.25546903972988738</v>
      </c>
      <c r="AO90" s="7">
        <f>'SA data'!AR89/4</f>
        <v>0.43250000000000011</v>
      </c>
      <c r="AP90" s="4">
        <v>87</v>
      </c>
      <c r="AQ90" s="1">
        <v>41244</v>
      </c>
      <c r="AR90" s="7"/>
      <c r="AS90" s="7"/>
    </row>
    <row r="91" spans="1:45">
      <c r="A91" s="6">
        <f>LN('SA data'!A90/'SA data'!A89)*100</f>
        <v>-0.18235619556797936</v>
      </c>
      <c r="B91" s="6">
        <f>LN('SA data'!B90/'SA data'!B89)*100</f>
        <v>1.8209580882772827</v>
      </c>
      <c r="C91" s="6">
        <f>LN('SA data'!C90/'SA data'!C89)*100</f>
        <v>-2.2328775002392303</v>
      </c>
      <c r="D91" s="6">
        <f>LN('SA data'!D90/'SA data'!D89)*100</f>
        <v>0.1483864897369791</v>
      </c>
      <c r="E91" s="6">
        <f>LN('SA data'!E90/'SA data'!E89)*100</f>
        <v>0.81476352166614652</v>
      </c>
      <c r="F91" s="6">
        <f>LN('SA data'!F90/'SA data'!F89)*100</f>
        <v>1.5265281864330957</v>
      </c>
      <c r="G91" s="41">
        <f>LN('SA data'!G90/'SA data'!G89)*100</f>
        <v>-0.84813732715680201</v>
      </c>
      <c r="H91" s="6">
        <f>LN('SA data'!H90/'SA data'!H89)*100</f>
        <v>2.4466565633974291</v>
      </c>
      <c r="I91" s="6">
        <f>LN('SA data'!I90/'SA data'!I89)*100</f>
        <v>4.0500981835895002</v>
      </c>
      <c r="J91" s="6">
        <f>LN('SA data'!J90/'SA data'!J89)*100</f>
        <v>1.752785027193364</v>
      </c>
      <c r="K91" s="6">
        <f>LN('SA data'!K90/'SA data'!K89)*100</f>
        <v>-0.5598589862948159</v>
      </c>
      <c r="L91" s="6">
        <f>LN('SA data'!M90/'SA data'!M89)*100</f>
        <v>-1.6945582211427848</v>
      </c>
      <c r="M91" s="6">
        <f>LN('SA data'!N90/'SA data'!N89)*100</f>
        <v>1.8519283761669729</v>
      </c>
      <c r="N91" s="6">
        <f>LN('SA data'!O90/'SA data'!O89)*100</f>
        <v>-4.4957774373375186</v>
      </c>
      <c r="O91" s="6">
        <f>LN('SA data'!P90/'SA data'!P89)*100</f>
        <v>3.8777564572757535</v>
      </c>
      <c r="P91" s="6">
        <f>LN('SA data'!Q90/'SA data'!Q89)*100</f>
        <v>-11.954667413238397</v>
      </c>
      <c r="Q91" s="6">
        <f>LN('SA data'!S90/'SA data'!S89)*100</f>
        <v>0.60725696751738101</v>
      </c>
      <c r="R91" s="6">
        <f>LN('SA data'!T90/'SA data'!T89)*100</f>
        <v>0.15092531215065733</v>
      </c>
      <c r="S91" s="6">
        <f>LN('SA data'!U90/'SA data'!U89)*100</f>
        <v>2.3701402862336338</v>
      </c>
      <c r="T91" s="6">
        <f>LN('SA data'!V90/'SA data'!V89)*100</f>
        <v>-0.23624532047083921</v>
      </c>
      <c r="U91" s="6">
        <f>LN('SA data'!W90/'SA data'!W89)*100</f>
        <v>0.26408721382588279</v>
      </c>
      <c r="V91" s="6">
        <f>LN('SA data'!X90/'SA data'!X89)*100</f>
        <v>1.3500487019422329</v>
      </c>
      <c r="W91" s="7">
        <f>'SA data'!Y90/4</f>
        <v>0.75</v>
      </c>
      <c r="X91" s="6">
        <f>LN('SA data'!Z90/'SA data'!Z89)*100</f>
        <v>0.50376116658176551</v>
      </c>
      <c r="Y91" s="6">
        <f>LN('SA data'!AA90/'SA data'!AA89)*100</f>
        <v>0.50604622201630667</v>
      </c>
      <c r="Z91" s="6">
        <f>LN('SA data'!AB90/'SA data'!AB89)*100</f>
        <v>0.79006229112147963</v>
      </c>
      <c r="AA91" s="6">
        <f>LN('SA data'!AC90/'SA data'!AC89)*100</f>
        <v>0.30266164648516153</v>
      </c>
      <c r="AB91" s="6">
        <f>LN('SA data'!AD90/'SA data'!AD89)*100</f>
        <v>0.38988486379603882</v>
      </c>
      <c r="AC91" s="7">
        <f>'SA data'!AE90/4</f>
        <v>3.5000000000000003E-2</v>
      </c>
      <c r="AD91" s="6">
        <f>LN('SA data'!AF90/'SA data'!AF89)*100</f>
        <v>2.0325423106260296</v>
      </c>
      <c r="AE91" s="6">
        <f>LN('SA data'!AG90/'SA data'!AG89)*100</f>
        <v>2.0576672789978838</v>
      </c>
      <c r="AF91" s="6">
        <f>LN('SA data'!AI90/'SA data'!AI89)*100</f>
        <v>1.0845278568572612</v>
      </c>
      <c r="AG91" s="6">
        <f>LN('SA data'!AJ90/'SA data'!AJ89)*100</f>
        <v>-5.8128829064522922E-2</v>
      </c>
      <c r="AH91" s="6">
        <f>LN('SA data'!AK90/'SA data'!AK89)*100</f>
        <v>1.3856374641747486</v>
      </c>
      <c r="AI91" s="6">
        <f>LN('SA data'!AL90/'SA data'!AL89)*100</f>
        <v>-5.9365326852571139</v>
      </c>
      <c r="AJ91" s="6">
        <f>LN('SA data'!AM90/'SA data'!AM89)*100</f>
        <v>-7.0794139709962497E-2</v>
      </c>
      <c r="AK91" s="6">
        <f>LN('SA data'!AN90/'SA data'!AN89)*100</f>
        <v>-0.86722756394805445</v>
      </c>
      <c r="AL91" s="6">
        <f>LN('SA data'!AO90/'SA data'!AO89)*100</f>
        <v>-10.561605730418915</v>
      </c>
      <c r="AM91" s="6">
        <f>LN('SA data'!AP90/'SA data'!AP89)*100</f>
        <v>1.2107933875651427</v>
      </c>
      <c r="AN91" s="6">
        <f>LN('SA data'!AQ90/'SA data'!AQ89)*100</f>
        <v>-1.4049871620913692</v>
      </c>
      <c r="AO91" s="7">
        <f>'SA data'!AR90/4</f>
        <v>0.43459999999999988</v>
      </c>
      <c r="AP91" s="4">
        <v>88</v>
      </c>
      <c r="AQ91" s="1">
        <v>41334</v>
      </c>
      <c r="AR91" s="7"/>
      <c r="AS91" s="7"/>
    </row>
    <row r="92" spans="1:45">
      <c r="A92" s="6">
        <f>LN('SA data'!A91/'SA data'!A90)*100</f>
        <v>1.6122588809342184</v>
      </c>
      <c r="B92" s="6">
        <f>LN('SA data'!B91/'SA data'!B90)*100</f>
        <v>2.1095893064900517</v>
      </c>
      <c r="C92" s="6">
        <f>LN('SA data'!C91/'SA data'!C90)*100</f>
        <v>8.1192821910011617</v>
      </c>
      <c r="D92" s="6">
        <f>LN('SA data'!D91/'SA data'!D90)*100</f>
        <v>3.3829264522101643</v>
      </c>
      <c r="E92" s="6">
        <f>LN('SA data'!E91/'SA data'!E90)*100</f>
        <v>-9.5807973051978301E-2</v>
      </c>
      <c r="F92" s="6">
        <f>LN('SA data'!F91/'SA data'!F90)*100</f>
        <v>3.2882879244583045</v>
      </c>
      <c r="G92" s="41">
        <f>LN('SA data'!G91/'SA data'!G90)*100</f>
        <v>1.8045826728429439</v>
      </c>
      <c r="H92" s="6">
        <f>LN('SA data'!H91/'SA data'!H90)*100</f>
        <v>1.2227727606431213</v>
      </c>
      <c r="I92" s="6">
        <f>LN('SA data'!I91/'SA data'!I90)*100</f>
        <v>0.45935456856489909</v>
      </c>
      <c r="J92" s="6">
        <f>LN('SA data'!J91/'SA data'!J90)*100</f>
        <v>-4.0599480134720016</v>
      </c>
      <c r="K92" s="6">
        <f>LN('SA data'!K91/'SA data'!K90)*100</f>
        <v>0.78826948128661289</v>
      </c>
      <c r="L92" s="6">
        <f>LN('SA data'!M91/'SA data'!M90)*100</f>
        <v>0.96224244704769557</v>
      </c>
      <c r="M92" s="6">
        <f>LN('SA data'!N91/'SA data'!N90)*100</f>
        <v>1.6972447333650282</v>
      </c>
      <c r="N92" s="6">
        <f>LN('SA data'!O91/'SA data'!O90)*100</f>
        <v>7.9956901233449447</v>
      </c>
      <c r="O92" s="6">
        <f>LN('SA data'!P91/'SA data'!P90)*100</f>
        <v>-0.31219788140012544</v>
      </c>
      <c r="P92" s="6">
        <f>LN('SA data'!Q91/'SA data'!Q90)*100</f>
        <v>-1.3519702930383393</v>
      </c>
      <c r="Q92" s="6">
        <f>LN('SA data'!S91/'SA data'!S90)*100</f>
        <v>0.5974578547446957</v>
      </c>
      <c r="R92" s="6">
        <f>LN('SA data'!T91/'SA data'!T90)*100</f>
        <v>0.52086694155533875</v>
      </c>
      <c r="S92" s="6">
        <f>LN('SA data'!U91/'SA data'!U90)*100</f>
        <v>0.8895405273907161</v>
      </c>
      <c r="T92" s="6">
        <f>LN('SA data'!V91/'SA data'!V90)*100</f>
        <v>0.10502782094872808</v>
      </c>
      <c r="U92" s="6">
        <f>LN('SA data'!W91/'SA data'!W90)*100</f>
        <v>-1.3550565841569298</v>
      </c>
      <c r="V92" s="6">
        <f>LN('SA data'!X91/'SA data'!X90)*100</f>
        <v>-0.54698173257154015</v>
      </c>
      <c r="W92" s="7">
        <f>'SA data'!Y91/4</f>
        <v>0.75</v>
      </c>
      <c r="X92" s="6">
        <f>LN('SA data'!Z91/'SA data'!Z90)*100</f>
        <v>1.9034162285443679</v>
      </c>
      <c r="Y92" s="6">
        <f>LN('SA data'!AA91/'SA data'!AA90)*100</f>
        <v>1.1171124759162367</v>
      </c>
      <c r="Z92" s="6">
        <f>LN('SA data'!AB91/'SA data'!AB90)*100</f>
        <v>0.95160345326189577</v>
      </c>
      <c r="AA92" s="6">
        <f>LN('SA data'!AC91/'SA data'!AC90)*100</f>
        <v>-0.65996738859567672</v>
      </c>
      <c r="AB92" s="6">
        <f>LN('SA data'!AD91/'SA data'!AD90)*100</f>
        <v>0.2810545647720058</v>
      </c>
      <c r="AC92" s="7">
        <f>'SA data'!AE91/4</f>
        <v>0.03</v>
      </c>
      <c r="AD92" s="6">
        <f>LN('SA data'!AF91/'SA data'!AF90)*100</f>
        <v>-4.3463190207291174</v>
      </c>
      <c r="AE92" s="6">
        <f>LN('SA data'!AG91/'SA data'!AG90)*100</f>
        <v>-9.1971752865971137</v>
      </c>
      <c r="AF92" s="6">
        <f>LN('SA data'!AI91/'SA data'!AI90)*100</f>
        <v>4.3650683762576037</v>
      </c>
      <c r="AG92" s="6">
        <f>LN('SA data'!AJ91/'SA data'!AJ90)*100</f>
        <v>2.7790467013133653</v>
      </c>
      <c r="AH92" s="6">
        <f>LN('SA data'!AK91/'SA data'!AK90)*100</f>
        <v>4.7758857796859653</v>
      </c>
      <c r="AI92" s="6">
        <f>LN('SA data'!AL91/'SA data'!AL90)*100</f>
        <v>11.863184365789728</v>
      </c>
      <c r="AJ92" s="6">
        <f>LN('SA data'!AM91/'SA data'!AM90)*100</f>
        <v>2.7405277547457434</v>
      </c>
      <c r="AK92" s="6">
        <f>LN('SA data'!AN91/'SA data'!AN90)*100</f>
        <v>4.3201225478767462</v>
      </c>
      <c r="AL92" s="6">
        <f>LN('SA data'!AO91/'SA data'!AO90)*100</f>
        <v>19.351701329576922</v>
      </c>
      <c r="AM92" s="6">
        <f>LN('SA data'!AP91/'SA data'!AP90)*100</f>
        <v>3.1239995288544029</v>
      </c>
      <c r="AN92" s="6">
        <f>LN('SA data'!AQ91/'SA data'!AQ90)*100</f>
        <v>5.9727890586411894</v>
      </c>
      <c r="AO92" s="7">
        <f>'SA data'!AR91/4</f>
        <v>0.43689166666666668</v>
      </c>
      <c r="AP92" s="4">
        <v>89</v>
      </c>
      <c r="AQ92" s="1">
        <v>41426</v>
      </c>
      <c r="AR92" s="7"/>
      <c r="AS92" s="7"/>
    </row>
    <row r="93" spans="1:45">
      <c r="A93" s="6">
        <f>LN('SA data'!A92/'SA data'!A91)*100</f>
        <v>1.6578599626385571</v>
      </c>
      <c r="B93" s="6">
        <f>LN('SA data'!B92/'SA data'!B91)*100</f>
        <v>2.0634973335737192</v>
      </c>
      <c r="C93" s="6">
        <f>LN('SA data'!C92/'SA data'!C91)*100</f>
        <v>-1.7503822732474652</v>
      </c>
      <c r="D93" s="6">
        <f>LN('SA data'!D92/'SA data'!D91)*100</f>
        <v>3.8065369055295526</v>
      </c>
      <c r="E93" s="6">
        <f>LN('SA data'!E92/'SA data'!E91)*100</f>
        <v>1.9338949763354478</v>
      </c>
      <c r="F93" s="6">
        <f>LN('SA data'!F92/'SA data'!F91)*100</f>
        <v>6.953967985118302E-2</v>
      </c>
      <c r="G93" s="41">
        <f>LN('SA data'!G92/'SA data'!G91)*100</f>
        <v>0.48546267284293426</v>
      </c>
      <c r="H93" s="6">
        <f>LN('SA data'!H92/'SA data'!H91)*100</f>
        <v>2.1565257094161505</v>
      </c>
      <c r="I93" s="6">
        <f>LN('SA data'!I92/'SA data'!I91)*100</f>
        <v>0.79652783498859003</v>
      </c>
      <c r="J93" s="6">
        <f>LN('SA data'!J92/'SA data'!J91)*100</f>
        <v>-4.312512259356831</v>
      </c>
      <c r="K93" s="6">
        <f>LN('SA data'!K92/'SA data'!K91)*100</f>
        <v>2.1394870703318318</v>
      </c>
      <c r="L93" s="6">
        <f>LN('SA data'!M92/'SA data'!M91)*100</f>
        <v>2.2441534138087351</v>
      </c>
      <c r="M93" s="6">
        <f>LN('SA data'!N92/'SA data'!N91)*100</f>
        <v>2.5660414854775042</v>
      </c>
      <c r="N93" s="6">
        <f>LN('SA data'!O92/'SA data'!O91)*100</f>
        <v>20.884397676426172</v>
      </c>
      <c r="O93" s="6">
        <f>LN('SA data'!P92/'SA data'!P91)*100</f>
        <v>-4.3526934276154554</v>
      </c>
      <c r="P93" s="6">
        <f>LN('SA data'!Q92/'SA data'!Q91)*100</f>
        <v>1.2080656967540322</v>
      </c>
      <c r="Q93" s="6">
        <f>LN('SA data'!S92/'SA data'!S91)*100</f>
        <v>0.73901877206228617</v>
      </c>
      <c r="R93" s="6">
        <f>LN('SA data'!T92/'SA data'!T91)*100</f>
        <v>0.45644025083647571</v>
      </c>
      <c r="S93" s="6">
        <f>LN('SA data'!U92/'SA data'!U91)*100</f>
        <v>1.8074135369101987</v>
      </c>
      <c r="T93" s="6">
        <f>LN('SA data'!V92/'SA data'!V91)*100</f>
        <v>1.4288173276961464</v>
      </c>
      <c r="U93" s="6">
        <f>LN('SA data'!W92/'SA data'!W91)*100</f>
        <v>1.3882718064815014</v>
      </c>
      <c r="V93" s="6">
        <f>LN('SA data'!X92/'SA data'!X91)*100</f>
        <v>0.91182221548006259</v>
      </c>
      <c r="W93" s="7">
        <f>'SA data'!Y92/4</f>
        <v>0.75</v>
      </c>
      <c r="X93" s="6">
        <f>LN('SA data'!Z92/'SA data'!Z91)*100</f>
        <v>-4.3255842584178072</v>
      </c>
      <c r="Y93" s="6">
        <f>LN('SA data'!AA92/'SA data'!AA91)*100</f>
        <v>1.0382196009019735</v>
      </c>
      <c r="Z93" s="6">
        <f>LN('SA data'!AB92/'SA data'!AB91)*100</f>
        <v>0.83447680636057042</v>
      </c>
      <c r="AA93" s="6">
        <f>LN('SA data'!AC92/'SA data'!AC91)*100</f>
        <v>0.19078577866173518</v>
      </c>
      <c r="AB93" s="6">
        <f>LN('SA data'!AD92/'SA data'!AD91)*100</f>
        <v>0.39257761376198347</v>
      </c>
      <c r="AC93" s="7">
        <f>'SA data'!AE92/4</f>
        <v>2.2499999999999999E-2</v>
      </c>
      <c r="AD93" s="6">
        <f>LN('SA data'!AF92/'SA data'!AF91)*100</f>
        <v>0.77900403352754621</v>
      </c>
      <c r="AE93" s="6">
        <f>LN('SA data'!AG92/'SA data'!AG91)*100</f>
        <v>7.2121098802864241</v>
      </c>
      <c r="AF93" s="6">
        <f>LN('SA data'!AI92/'SA data'!AI91)*100</f>
        <v>1.1438384273613498</v>
      </c>
      <c r="AG93" s="6">
        <f>LN('SA data'!AJ92/'SA data'!AJ91)*100</f>
        <v>1.2061031391467112</v>
      </c>
      <c r="AH93" s="6">
        <f>LN('SA data'!AK92/'SA data'!AK91)*100</f>
        <v>1.1278645165479912</v>
      </c>
      <c r="AI93" s="6">
        <f>LN('SA data'!AL92/'SA data'!AL91)*100</f>
        <v>14.067111840129959</v>
      </c>
      <c r="AJ93" s="6">
        <f>LN('SA data'!AM92/'SA data'!AM91)*100</f>
        <v>-2.8973440890279969</v>
      </c>
      <c r="AK93" s="6">
        <f>LN('SA data'!AN92/'SA data'!AN91)*100</f>
        <v>0.32356744545676053</v>
      </c>
      <c r="AL93" s="6">
        <f>LN('SA data'!AO92/'SA data'!AO91)*100</f>
        <v>6.690413555875355</v>
      </c>
      <c r="AM93" s="6">
        <f>LN('SA data'!AP92/'SA data'!AP91)*100</f>
        <v>0.45832902619337096</v>
      </c>
      <c r="AN93" s="6">
        <f>LN('SA data'!AQ92/'SA data'!AQ91)*100</f>
        <v>-2.5465782910688839</v>
      </c>
      <c r="AO93" s="7">
        <f>'SA data'!AR92/4</f>
        <v>0.38923333333333332</v>
      </c>
      <c r="AP93" s="4">
        <v>90</v>
      </c>
      <c r="AQ93" s="1">
        <v>41518</v>
      </c>
      <c r="AR93" s="7"/>
      <c r="AS93" s="7"/>
    </row>
    <row r="94" spans="1:45">
      <c r="A94" s="6">
        <f>LN('SA data'!A93/'SA data'!A92)*100</f>
        <v>1.6240908264192242</v>
      </c>
      <c r="B94" s="6">
        <f>LN('SA data'!B93/'SA data'!B92)*100</f>
        <v>1.2552785009985343</v>
      </c>
      <c r="C94" s="6">
        <f>LN('SA data'!C93/'SA data'!C92)*100</f>
        <v>2.1548810450941454</v>
      </c>
      <c r="D94" s="6">
        <f>LN('SA data'!D93/'SA data'!D92)*100</f>
        <v>-1.1520254012489344</v>
      </c>
      <c r="E94" s="6">
        <f>LN('SA data'!E93/'SA data'!E92)*100</f>
        <v>2.2876421555192334</v>
      </c>
      <c r="F94" s="6">
        <f>LN('SA data'!F93/'SA data'!F92)*100</f>
        <v>1.8297505793052182</v>
      </c>
      <c r="G94" s="41">
        <f>LN('SA data'!G93/'SA data'!G92)*100</f>
        <v>1.889292672843274</v>
      </c>
      <c r="H94" s="6">
        <f>LN('SA data'!H93/'SA data'!H92)*100</f>
        <v>2.4982523268845735</v>
      </c>
      <c r="I94" s="6">
        <f>LN('SA data'!I93/'SA data'!I92)*100</f>
        <v>-2.0826171500129909</v>
      </c>
      <c r="J94" s="6">
        <f>LN('SA data'!J93/'SA data'!J92)*100</f>
        <v>-2.7883997599446699</v>
      </c>
      <c r="K94" s="6">
        <f>LN('SA data'!K93/'SA data'!K92)*100</f>
        <v>-2.8536507248816627</v>
      </c>
      <c r="L94" s="6">
        <f>LN('SA data'!M93/'SA data'!M92)*100</f>
        <v>0.83362020676339255</v>
      </c>
      <c r="M94" s="6">
        <f>LN('SA data'!N93/'SA data'!N92)*100</f>
        <v>-3.5955628781658215</v>
      </c>
      <c r="N94" s="6">
        <f>LN('SA data'!O93/'SA data'!O92)*100</f>
        <v>-20.420229653465324</v>
      </c>
      <c r="O94" s="6">
        <f>LN('SA data'!P93/'SA data'!P92)*100</f>
        <v>2.8215058156812018</v>
      </c>
      <c r="P94" s="6">
        <f>LN('SA data'!Q93/'SA data'!Q92)*100</f>
        <v>13.971992327440654</v>
      </c>
      <c r="Q94" s="6">
        <f>LN('SA data'!S93/'SA data'!S92)*100</f>
        <v>0.98754982828970983</v>
      </c>
      <c r="R94" s="6">
        <f>LN('SA data'!T93/'SA data'!T92)*100</f>
        <v>0.6637932661446786</v>
      </c>
      <c r="S94" s="6">
        <f>LN('SA data'!U93/'SA data'!U92)*100</f>
        <v>2.1941238970967398</v>
      </c>
      <c r="T94" s="6">
        <f>LN('SA data'!V93/'SA data'!V92)*100</f>
        <v>3.7200653117115929</v>
      </c>
      <c r="U94" s="6">
        <f>LN('SA data'!W93/'SA data'!W92)*100</f>
        <v>0.71965950557029423</v>
      </c>
      <c r="V94" s="6">
        <f>LN('SA data'!X93/'SA data'!X92)*100</f>
        <v>-0.39377381508481002</v>
      </c>
      <c r="W94" s="7">
        <f>'SA data'!Y93/4</f>
        <v>0.75</v>
      </c>
      <c r="X94" s="6">
        <f>LN('SA data'!Z93/'SA data'!Z92)*100</f>
        <v>0.60178625876534053</v>
      </c>
      <c r="Y94" s="6">
        <f>LN('SA data'!AA93/'SA data'!AA92)*100</f>
        <v>1.1573329188511532</v>
      </c>
      <c r="Z94" s="6">
        <f>LN('SA data'!AB93/'SA data'!AB92)*100</f>
        <v>0.99587330243536776</v>
      </c>
      <c r="AA94" s="6">
        <f>LN('SA data'!AC93/'SA data'!AC92)*100</f>
        <v>-7.281995588492117E-2</v>
      </c>
      <c r="AB94" s="6">
        <f>LN('SA data'!AD93/'SA data'!AD92)*100</f>
        <v>0.43006274183276705</v>
      </c>
      <c r="AC94" s="7">
        <f>'SA data'!AE93/4</f>
        <v>2.2499999999999999E-2</v>
      </c>
      <c r="AD94" s="6">
        <f>LN('SA data'!AF93/'SA data'!AF92)*100</f>
        <v>-1.2824214797868267</v>
      </c>
      <c r="AE94" s="6">
        <f>LN('SA data'!AG93/'SA data'!AG92)*100</f>
        <v>-0.91133411197722869</v>
      </c>
      <c r="AF94" s="6">
        <f>LN('SA data'!AI93/'SA data'!AI92)*100</f>
        <v>0.39289004780267683</v>
      </c>
      <c r="AG94" s="6">
        <f>LN('SA data'!AJ93/'SA data'!AJ92)*100</f>
        <v>-0.93373460961172339</v>
      </c>
      <c r="AH94" s="6">
        <f>LN('SA data'!AK93/'SA data'!AK92)*100</f>
        <v>0.7305474501546747</v>
      </c>
      <c r="AI94" s="6">
        <f>LN('SA data'!AL93/'SA data'!AL92)*100</f>
        <v>-0.25534206394529063</v>
      </c>
      <c r="AJ94" s="6">
        <f>LN('SA data'!AM93/'SA data'!AM92)*100</f>
        <v>-2.2704180123556625</v>
      </c>
      <c r="AK94" s="6">
        <f>LN('SA data'!AN93/'SA data'!AN92)*100</f>
        <v>1.013259066801051</v>
      </c>
      <c r="AL94" s="6">
        <f>LN('SA data'!AO93/'SA data'!AO92)*100</f>
        <v>2.7351299188653253</v>
      </c>
      <c r="AM94" s="6">
        <f>LN('SA data'!AP93/'SA data'!AP92)*100</f>
        <v>-0.36954616141069874</v>
      </c>
      <c r="AN94" s="6">
        <f>LN('SA data'!AQ93/'SA data'!AQ92)*100</f>
        <v>-4.2646848339753722</v>
      </c>
      <c r="AO94" s="7">
        <f>'SA data'!AR93/4</f>
        <v>0.38907500000000006</v>
      </c>
      <c r="AP94" s="4">
        <v>91</v>
      </c>
      <c r="AQ94" s="1">
        <v>41609</v>
      </c>
      <c r="AR94" s="7"/>
      <c r="AS94" s="7"/>
    </row>
    <row r="95" spans="1:45">
      <c r="A95" s="6">
        <f>LN('SA data'!A94/'SA data'!A93)*100</f>
        <v>1.1535683374869676</v>
      </c>
      <c r="B95" s="6">
        <f>LN('SA data'!B94/'SA data'!B93)*100</f>
        <v>1.2045373225671983</v>
      </c>
      <c r="C95" s="6">
        <f>LN('SA data'!C94/'SA data'!C93)*100</f>
        <v>1.2788507936691977</v>
      </c>
      <c r="D95" s="6">
        <f>LN('SA data'!D94/'SA data'!D93)*100</f>
        <v>-8.8967415107770106E-3</v>
      </c>
      <c r="E95" s="6">
        <f>LN('SA data'!E94/'SA data'!E93)*100</f>
        <v>3.29150475776291</v>
      </c>
      <c r="F95" s="6">
        <f>LN('SA data'!F94/'SA data'!F93)*100</f>
        <v>1.980000890616642</v>
      </c>
      <c r="G95" s="41">
        <f>LN('SA data'!G94/'SA data'!G93)*100</f>
        <v>0.6065426728427975</v>
      </c>
      <c r="H95" s="6">
        <f>LN('SA data'!H94/'SA data'!H93)*100</f>
        <v>1.7234168200511511E-2</v>
      </c>
      <c r="I95" s="6">
        <f>LN('SA data'!I94/'SA data'!I93)*100</f>
        <v>-6.0844701404999924E-2</v>
      </c>
      <c r="J95" s="6">
        <f>LN('SA data'!J94/'SA data'!J93)*100</f>
        <v>-5.2525520097031455</v>
      </c>
      <c r="K95" s="6">
        <f>LN('SA data'!K94/'SA data'!K93)*100</f>
        <v>3.4695823395953806</v>
      </c>
      <c r="L95" s="6">
        <f>LN('SA data'!M94/'SA data'!M93)*100</f>
        <v>1.7507534065565413</v>
      </c>
      <c r="M95" s="6">
        <f>LN('SA data'!N94/'SA data'!N93)*100</f>
        <v>-0.75544469167903283</v>
      </c>
      <c r="N95" s="6">
        <f>LN('SA data'!O94/'SA data'!O93)*100</f>
        <v>5.0207821234027934</v>
      </c>
      <c r="O95" s="6">
        <f>LN('SA data'!P94/'SA data'!P93)*100</f>
        <v>-2.7931845646263702</v>
      </c>
      <c r="P95" s="6">
        <f>LN('SA data'!Q94/'SA data'!Q93)*100</f>
        <v>8.2627555697694124</v>
      </c>
      <c r="Q95" s="6">
        <f>LN('SA data'!S94/'SA data'!S93)*100</f>
        <v>1.0127222163744698</v>
      </c>
      <c r="R95" s="6">
        <f>LN('SA data'!T94/'SA data'!T93)*100</f>
        <v>0.62029902242841017</v>
      </c>
      <c r="S95" s="6">
        <f>LN('SA data'!U94/'SA data'!U93)*100</f>
        <v>2.4508286902600269</v>
      </c>
      <c r="T95" s="6">
        <f>LN('SA data'!V94/'SA data'!V93)*100</f>
        <v>1.8825569880178865</v>
      </c>
      <c r="U95" s="6">
        <f>LN('SA data'!W94/'SA data'!W93)*100</f>
        <v>1.2358630354493816</v>
      </c>
      <c r="V95" s="6">
        <f>LN('SA data'!X94/'SA data'!X93)*100</f>
        <v>0.10017247525951137</v>
      </c>
      <c r="W95" s="7">
        <f>'SA data'!Y94/4</f>
        <v>0.75</v>
      </c>
      <c r="X95" s="6">
        <f>LN('SA data'!Z94/'SA data'!Z93)*100</f>
        <v>-1.6308940707132396</v>
      </c>
      <c r="Y95" s="6">
        <f>LN('SA data'!AA94/'SA data'!AA93)*100</f>
        <v>0.63030353602382072</v>
      </c>
      <c r="Z95" s="6">
        <f>LN('SA data'!AB94/'SA data'!AB93)*100</f>
        <v>0.73321212723291995</v>
      </c>
      <c r="AA95" s="6">
        <f>LN('SA data'!AC94/'SA data'!AC93)*100</f>
        <v>0.72106628649117421</v>
      </c>
      <c r="AB95" s="6">
        <f>LN('SA data'!AD94/'SA data'!AD93)*100</f>
        <v>0.3158196559201375</v>
      </c>
      <c r="AC95" s="7">
        <f>'SA data'!AE94/4</f>
        <v>1.7500000000000002E-2</v>
      </c>
      <c r="AD95" s="6">
        <f>LN('SA data'!AF94/'SA data'!AF93)*100</f>
        <v>1.479617185649043</v>
      </c>
      <c r="AE95" s="6">
        <f>LN('SA data'!AG94/'SA data'!AG93)*100</f>
        <v>-1.0029066901593038</v>
      </c>
      <c r="AF95" s="6">
        <f>LN('SA data'!AI94/'SA data'!AI93)*100</f>
        <v>0.51824178153908651</v>
      </c>
      <c r="AG95" s="6">
        <f>LN('SA data'!AJ94/'SA data'!AJ93)*100</f>
        <v>-0.81039173292635958</v>
      </c>
      <c r="AH95" s="6">
        <f>LN('SA data'!AK94/'SA data'!AK93)*100</f>
        <v>0.85083407384920706</v>
      </c>
      <c r="AI95" s="6">
        <f>LN('SA data'!AL94/'SA data'!AL93)*100</f>
        <v>11.796774562425369</v>
      </c>
      <c r="AJ95" s="6">
        <f>LN('SA data'!AM94/'SA data'!AM93)*100</f>
        <v>-2.5403912564271081</v>
      </c>
      <c r="AK95" s="6">
        <f>LN('SA data'!AN94/'SA data'!AN93)*100</f>
        <v>1.8048874172003817</v>
      </c>
      <c r="AL95" s="6">
        <f>LN('SA data'!AO94/'SA data'!AO93)*100</f>
        <v>-9.8835459825759475</v>
      </c>
      <c r="AM95" s="6">
        <f>LN('SA data'!AP94/'SA data'!AP93)*100</f>
        <v>0.16546572274102905</v>
      </c>
      <c r="AN95" s="6">
        <f>LN('SA data'!AQ94/'SA data'!AQ93)*100</f>
        <v>0.84294325358588185</v>
      </c>
      <c r="AO95" s="7">
        <f>'SA data'!AR94/4</f>
        <v>0.37599567901234554</v>
      </c>
      <c r="AP95" s="4">
        <v>92</v>
      </c>
      <c r="AQ95" s="1">
        <v>41699</v>
      </c>
      <c r="AR95" s="7"/>
      <c r="AS95" s="7"/>
    </row>
    <row r="96" spans="1:45">
      <c r="A96" s="6">
        <f>LN('SA data'!A95/'SA data'!A94)*100</f>
        <v>1.9022981579856428</v>
      </c>
      <c r="B96" s="6">
        <f>LN('SA data'!B95/'SA data'!B94)*100</f>
        <v>2.1458777640034765</v>
      </c>
      <c r="C96" s="6">
        <f>LN('SA data'!C95/'SA data'!C94)*100</f>
        <v>-2.2060992322776518</v>
      </c>
      <c r="D96" s="6">
        <f>LN('SA data'!D95/'SA data'!D94)*100</f>
        <v>4.1934015768453872</v>
      </c>
      <c r="E96" s="6">
        <f>LN('SA data'!E95/'SA data'!E94)*100</f>
        <v>0.83301722415003965</v>
      </c>
      <c r="F96" s="6">
        <f>LN('SA data'!F95/'SA data'!F94)*100</f>
        <v>0.47815788130562176</v>
      </c>
      <c r="G96" s="41">
        <f>LN('SA data'!G95/'SA data'!G94)*100</f>
        <v>0.60236267284289158</v>
      </c>
      <c r="H96" s="6">
        <f>LN('SA data'!H95/'SA data'!H94)*100</f>
        <v>1.7342669435500204</v>
      </c>
      <c r="I96" s="6">
        <f>LN('SA data'!I95/'SA data'!I94)*100</f>
        <v>0.35033486766940319</v>
      </c>
      <c r="J96" s="6">
        <f>LN('SA data'!J95/'SA data'!J94)*100</f>
        <v>-0.28160227529825499</v>
      </c>
      <c r="K96" s="6">
        <f>LN('SA data'!K95/'SA data'!K94)*100</f>
        <v>1.4161565809963119</v>
      </c>
      <c r="L96" s="6">
        <f>LN('SA data'!M95/'SA data'!M94)*100</f>
        <v>-0.51913774059714812</v>
      </c>
      <c r="M96" s="6">
        <f>LN('SA data'!N95/'SA data'!N94)*100</f>
        <v>0.32998349100783769</v>
      </c>
      <c r="N96" s="6">
        <f>LN('SA data'!O95/'SA data'!O94)*100</f>
        <v>-2.83473192183755</v>
      </c>
      <c r="O96" s="6">
        <f>LN('SA data'!P95/'SA data'!P94)*100</f>
        <v>1.4661205485123421</v>
      </c>
      <c r="P96" s="6">
        <f>LN('SA data'!Q95/'SA data'!Q94)*100</f>
        <v>-2.660241108070255</v>
      </c>
      <c r="Q96" s="6">
        <f>LN('SA data'!S95/'SA data'!S94)*100</f>
        <v>0.61616156501694608</v>
      </c>
      <c r="R96" s="6">
        <f>LN('SA data'!T95/'SA data'!T94)*100</f>
        <v>0.48988688339333381</v>
      </c>
      <c r="S96" s="6">
        <f>LN('SA data'!U95/'SA data'!U94)*100</f>
        <v>1.0733695520234012</v>
      </c>
      <c r="T96" s="6">
        <f>LN('SA data'!V95/'SA data'!V94)*100</f>
        <v>9.7797279610614768E-2</v>
      </c>
      <c r="U96" s="6">
        <f>LN('SA data'!W95/'SA data'!W94)*100</f>
        <v>-0.17016073285180625</v>
      </c>
      <c r="V96" s="6">
        <f>LN('SA data'!X95/'SA data'!X94)*100</f>
        <v>0.77203419409920782</v>
      </c>
      <c r="W96" s="7">
        <f>'SA data'!Y95/4</f>
        <v>0.75</v>
      </c>
      <c r="X96" s="6">
        <f>LN('SA data'!Z95/'SA data'!Z94)*100</f>
        <v>1.8017778740928962</v>
      </c>
      <c r="Y96" s="6">
        <f>LN('SA data'!AA95/'SA data'!AA94)*100</f>
        <v>1.2370602539125488</v>
      </c>
      <c r="Z96" s="6">
        <f>LN('SA data'!AB95/'SA data'!AB94)*100</f>
        <v>0.98824392806676664</v>
      </c>
      <c r="AA96" s="6">
        <f>LN('SA data'!AC95/'SA data'!AC94)*100</f>
        <v>3.996004049176885E-2</v>
      </c>
      <c r="AB96" s="6">
        <f>LN('SA data'!AD95/'SA data'!AD94)*100</f>
        <v>0.43524612882599178</v>
      </c>
      <c r="AC96" s="7">
        <f>'SA data'!AE95/4</f>
        <v>2.2499999999999999E-2</v>
      </c>
      <c r="AD96" s="6">
        <f>LN('SA data'!AF95/'SA data'!AF94)*100</f>
        <v>0.60197351261268373</v>
      </c>
      <c r="AE96" s="6">
        <f>LN('SA data'!AG95/'SA data'!AG94)*100</f>
        <v>1.4231521469383992</v>
      </c>
      <c r="AF96" s="6">
        <f>LN('SA data'!AI95/'SA data'!AI94)*100</f>
        <v>2.7054437706790435</v>
      </c>
      <c r="AG96" s="6">
        <f>LN('SA data'!AJ95/'SA data'!AJ94)*100</f>
        <v>1.8809196862817135</v>
      </c>
      <c r="AH96" s="6">
        <f>LN('SA data'!AK95/'SA data'!AK94)*100</f>
        <v>2.9090863282075463</v>
      </c>
      <c r="AI96" s="6">
        <f>LN('SA data'!AL95/'SA data'!AL94)*100</f>
        <v>1.160481029198865</v>
      </c>
      <c r="AJ96" s="6">
        <f>LN('SA data'!AM95/'SA data'!AM94)*100</f>
        <v>2.5378885021598445</v>
      </c>
      <c r="AK96" s="6">
        <f>LN('SA data'!AN95/'SA data'!AN94)*100</f>
        <v>4.2478102904532609</v>
      </c>
      <c r="AL96" s="6">
        <f>LN('SA data'!AO95/'SA data'!AO94)*100</f>
        <v>9.9282053733139541</v>
      </c>
      <c r="AM96" s="6">
        <f>LN('SA data'!AP95/'SA data'!AP94)*100</f>
        <v>1.9728456598475379</v>
      </c>
      <c r="AN96" s="6">
        <f>LN('SA data'!AQ95/'SA data'!AQ94)*100</f>
        <v>2.771786367357862</v>
      </c>
      <c r="AO96" s="7">
        <f>'SA data'!AR95/4</f>
        <v>0.37671203703703715</v>
      </c>
      <c r="AP96" s="4">
        <v>93</v>
      </c>
      <c r="AQ96" s="1">
        <v>41791</v>
      </c>
      <c r="AR96" s="7"/>
      <c r="AS96" s="7"/>
    </row>
    <row r="97" spans="1:45">
      <c r="A97" s="6">
        <f>LN('SA data'!A96/'SA data'!A95)*100</f>
        <v>0.8925286085021108</v>
      </c>
      <c r="B97" s="6">
        <f>LN('SA data'!B96/'SA data'!B95)*100</f>
        <v>2.327695088291696</v>
      </c>
      <c r="C97" s="6">
        <f>LN('SA data'!C96/'SA data'!C95)*100</f>
        <v>3.312752548734907</v>
      </c>
      <c r="D97" s="6">
        <f>LN('SA data'!D96/'SA data'!D95)*100</f>
        <v>-1.5710905421241372</v>
      </c>
      <c r="E97" s="6">
        <f>LN('SA data'!E96/'SA data'!E95)*100</f>
        <v>-3.78927831727919</v>
      </c>
      <c r="F97" s="6">
        <f>LN('SA data'!F96/'SA data'!F95)*100</f>
        <v>-2.2118454592096461</v>
      </c>
      <c r="G97" s="41">
        <f>LN('SA data'!G96/'SA data'!G95)*100</f>
        <v>1.1864626728431829</v>
      </c>
      <c r="H97" s="6">
        <f>LN('SA data'!H96/'SA data'!H95)*100</f>
        <v>-0.11630041956671124</v>
      </c>
      <c r="I97" s="6">
        <f>LN('SA data'!I96/'SA data'!I95)*100</f>
        <v>-2.3102924601440376</v>
      </c>
      <c r="J97" s="6">
        <f>LN('SA data'!J96/'SA data'!J95)*100</f>
        <v>-2.9379994603647908</v>
      </c>
      <c r="K97" s="6">
        <f>LN('SA data'!K96/'SA data'!K95)*100</f>
        <v>1.2265724689962292</v>
      </c>
      <c r="L97" s="6">
        <f>LN('SA data'!M96/'SA data'!M95)*100</f>
        <v>0.41347659810670145</v>
      </c>
      <c r="M97" s="6">
        <f>LN('SA data'!N96/'SA data'!N95)*100</f>
        <v>0.24962618834880423</v>
      </c>
      <c r="N97" s="6">
        <f>LN('SA data'!O96/'SA data'!O95)*100</f>
        <v>-43.162547142199948</v>
      </c>
      <c r="O97" s="6">
        <f>LN('SA data'!P96/'SA data'!P95)*100</f>
        <v>11.915338633206121</v>
      </c>
      <c r="P97" s="6">
        <f>LN('SA data'!Q96/'SA data'!Q95)*100</f>
        <v>0.83164531563807853</v>
      </c>
      <c r="Q97" s="6">
        <f>LN('SA data'!S96/'SA data'!S95)*100</f>
        <v>0.31844373461089925</v>
      </c>
      <c r="R97" s="6">
        <f>LN('SA data'!T96/'SA data'!T95)*100</f>
        <v>0.45798900533072628</v>
      </c>
      <c r="S97" s="6">
        <f>LN('SA data'!U96/'SA data'!U95)*100</f>
        <v>-0.18696886335293905</v>
      </c>
      <c r="T97" s="6">
        <f>LN('SA data'!V96/'SA data'!V95)*100</f>
        <v>-0.17374607020861171</v>
      </c>
      <c r="U97" s="6">
        <f>LN('SA data'!W96/'SA data'!W95)*100</f>
        <v>-1.9444543833682797</v>
      </c>
      <c r="V97" s="6">
        <f>LN('SA data'!X96/'SA data'!X95)*100</f>
        <v>-0.32012699231001285</v>
      </c>
      <c r="W97" s="7">
        <f>'SA data'!Y96/4</f>
        <v>0.8125</v>
      </c>
      <c r="X97" s="6">
        <f>LN('SA data'!Z96/'SA data'!Z95)*100</f>
        <v>1.932695635947463</v>
      </c>
      <c r="Y97" s="6">
        <f>LN('SA data'!AA96/'SA data'!AA95)*100</f>
        <v>1.024330545583888</v>
      </c>
      <c r="Z97" s="6">
        <f>LN('SA data'!AB96/'SA data'!AB95)*100</f>
        <v>0.85546258684769894</v>
      </c>
      <c r="AA97" s="6">
        <f>LN('SA data'!AC96/'SA data'!AC95)*100</f>
        <v>-0.24476785476800544</v>
      </c>
      <c r="AB97" s="6">
        <f>LN('SA data'!AD96/'SA data'!AD95)*100</f>
        <v>0.37499195249930384</v>
      </c>
      <c r="AC97" s="7">
        <f>'SA data'!AE96/4</f>
        <v>2.2499999999999999E-2</v>
      </c>
      <c r="AD97" s="6">
        <f>LN('SA data'!AF96/'SA data'!AF95)*100</f>
        <v>-5.7416579986679306</v>
      </c>
      <c r="AE97" s="6">
        <f>LN('SA data'!AG96/'SA data'!AG95)*100</f>
        <v>-7.3666265194563554</v>
      </c>
      <c r="AF97" s="6">
        <f>LN('SA data'!AI96/'SA data'!AI95)*100</f>
        <v>2.984022206294056</v>
      </c>
      <c r="AG97" s="6">
        <f>LN('SA data'!AJ96/'SA data'!AJ95)*100</f>
        <v>2.170769992156246</v>
      </c>
      <c r="AH97" s="6">
        <f>LN('SA data'!AK96/'SA data'!AK95)*100</f>
        <v>3.182842219321659</v>
      </c>
      <c r="AI97" s="6">
        <f>LN('SA data'!AL96/'SA data'!AL95)*100</f>
        <v>4.6817089746680463</v>
      </c>
      <c r="AJ97" s="6">
        <f>LN('SA data'!AM96/'SA data'!AM95)*100</f>
        <v>3.3105816445386274</v>
      </c>
      <c r="AK97" s="6">
        <f>LN('SA data'!AN96/'SA data'!AN95)*100</f>
        <v>5.4832923980260171</v>
      </c>
      <c r="AL97" s="6">
        <f>LN('SA data'!AO96/'SA data'!AO95)*100</f>
        <v>7.995737470624352</v>
      </c>
      <c r="AM97" s="6">
        <f>LN('SA data'!AP96/'SA data'!AP95)*100</f>
        <v>1.9635757782305368</v>
      </c>
      <c r="AN97" s="6">
        <f>LN('SA data'!AQ96/'SA data'!AQ95)*100</f>
        <v>7.4234840770384185</v>
      </c>
      <c r="AO97" s="7">
        <f>'SA data'!AR96/4</f>
        <v>0.3556493827160494</v>
      </c>
      <c r="AP97" s="4">
        <v>94</v>
      </c>
      <c r="AQ97" s="1">
        <v>41883</v>
      </c>
      <c r="AR97" s="7"/>
      <c r="AS97" s="7"/>
    </row>
    <row r="98" spans="1:45">
      <c r="A98" s="6">
        <f>LN('SA data'!A97/'SA data'!A96)*100</f>
        <v>1.4985249240692049</v>
      </c>
      <c r="B98" s="6">
        <f>LN('SA data'!B97/'SA data'!B96)*100</f>
        <v>1.5040101180563181</v>
      </c>
      <c r="C98" s="6">
        <f>LN('SA data'!C97/'SA data'!C96)*100</f>
        <v>1.0446404785426218</v>
      </c>
      <c r="D98" s="6">
        <f>LN('SA data'!D97/'SA data'!D96)*100</f>
        <v>1.8659645267752329</v>
      </c>
      <c r="E98" s="6">
        <f>LN('SA data'!E97/'SA data'!E96)*100</f>
        <v>1.1888468678504152</v>
      </c>
      <c r="F98" s="6">
        <f>LN('SA data'!F97/'SA data'!F96)*100</f>
        <v>2.0448161753055727</v>
      </c>
      <c r="G98" s="41">
        <f>LN('SA data'!G97/'SA data'!G96)*100</f>
        <v>1.0046626728430466</v>
      </c>
      <c r="H98" s="6">
        <f>LN('SA data'!H97/'SA data'!H96)*100</f>
        <v>0.25989106563982028</v>
      </c>
      <c r="I98" s="6">
        <f>LN('SA data'!I97/'SA data'!I96)*100</f>
        <v>4.5446860686145225</v>
      </c>
      <c r="J98" s="6">
        <f>LN('SA data'!J97/'SA data'!J96)*100</f>
        <v>0.85787333472535032</v>
      </c>
      <c r="K98" s="6">
        <f>LN('SA data'!K97/'SA data'!K96)*100</f>
        <v>-8.8328618895203252</v>
      </c>
      <c r="L98" s="6">
        <f>LN('SA data'!M97/'SA data'!M96)*100</f>
        <v>-0.67541389866995027</v>
      </c>
      <c r="M98" s="6">
        <f>LN('SA data'!N97/'SA data'!N96)*100</f>
        <v>2.9344349938822436</v>
      </c>
      <c r="N98" s="6">
        <f>LN('SA data'!O97/'SA data'!O96)*100</f>
        <v>43.593617787624424</v>
      </c>
      <c r="O98" s="6">
        <f>LN('SA data'!P97/'SA data'!P96)*100</f>
        <v>-7.7817272507442565</v>
      </c>
      <c r="P98" s="6">
        <f>LN('SA data'!Q97/'SA data'!Q96)*100</f>
        <v>-10.496117513578566</v>
      </c>
      <c r="Q98" s="6">
        <f>LN('SA data'!S97/'SA data'!S96)*100</f>
        <v>0.81238685236671104</v>
      </c>
      <c r="R98" s="6">
        <f>LN('SA data'!T97/'SA data'!T96)*100</f>
        <v>0.58220022490778922</v>
      </c>
      <c r="S98" s="6">
        <f>LN('SA data'!U97/'SA data'!U96)*100</f>
        <v>1.6443505546026698</v>
      </c>
      <c r="T98" s="6">
        <f>LN('SA data'!V97/'SA data'!V96)*100</f>
        <v>4.5761291217449411</v>
      </c>
      <c r="U98" s="6">
        <f>LN('SA data'!W97/'SA data'!W96)*100</f>
        <v>-0.40196831490382856</v>
      </c>
      <c r="V98" s="6">
        <f>LN('SA data'!X97/'SA data'!X96)*100</f>
        <v>-0.36424916244081013</v>
      </c>
      <c r="W98" s="7">
        <f>'SA data'!Y97/4</f>
        <v>0.8125</v>
      </c>
      <c r="X98" s="6">
        <f>LN('SA data'!Z97/'SA data'!Z96)*100</f>
        <v>-1.8080129863150711</v>
      </c>
      <c r="Y98" s="6">
        <f>LN('SA data'!AA97/'SA data'!AA96)*100</f>
        <v>0.85749332307678494</v>
      </c>
      <c r="Z98" s="6">
        <f>LN('SA data'!AB97/'SA data'!AB96)*100</f>
        <v>0.81518566596772735</v>
      </c>
      <c r="AA98" s="6">
        <f>LN('SA data'!AC97/'SA data'!AC96)*100</f>
        <v>-1.7866465887484231</v>
      </c>
      <c r="AB98" s="6">
        <f>LN('SA data'!AD97/'SA data'!AD96)*100</f>
        <v>0.27070660500576887</v>
      </c>
      <c r="AC98" s="7">
        <f>'SA data'!AE97/4</f>
        <v>2.5000000000000001E-2</v>
      </c>
      <c r="AD98" s="6">
        <f>LN('SA data'!AF97/'SA data'!AF96)*100</f>
        <v>-15.203652763342953</v>
      </c>
      <c r="AE98" s="6">
        <f>LN('SA data'!AG97/'SA data'!AG96)*100</f>
        <v>-28.761665097388633</v>
      </c>
      <c r="AF98" s="6">
        <f>LN('SA data'!AI97/'SA data'!AI96)*100</f>
        <v>2.7607251106346595</v>
      </c>
      <c r="AG98" s="6">
        <f>LN('SA data'!AJ97/'SA data'!AJ96)*100</f>
        <v>0.60050671869128114</v>
      </c>
      <c r="AH98" s="6">
        <f>LN('SA data'!AK97/'SA data'!AK96)*100</f>
        <v>3.2791966817253977</v>
      </c>
      <c r="AI98" s="6">
        <f>LN('SA data'!AL97/'SA data'!AL96)*100</f>
        <v>6.5805979317401579</v>
      </c>
      <c r="AJ98" s="6">
        <f>LN('SA data'!AM97/'SA data'!AM96)*100</f>
        <v>1.7893253602227852</v>
      </c>
      <c r="AK98" s="6">
        <f>LN('SA data'!AN97/'SA data'!AN96)*100</f>
        <v>1.7932607351672551</v>
      </c>
      <c r="AL98" s="6">
        <f>LN('SA data'!AO97/'SA data'!AO96)*100</f>
        <v>12.326745451518121</v>
      </c>
      <c r="AM98" s="6">
        <f>LN('SA data'!AP97/'SA data'!AP96)*100</f>
        <v>3.3807169249549829</v>
      </c>
      <c r="AN98" s="6">
        <f>LN('SA data'!AQ97/'SA data'!AQ96)*100</f>
        <v>-4.1873263818684343</v>
      </c>
      <c r="AO98" s="7">
        <f>'SA data'!AR97/4</f>
        <v>0.35366944444444459</v>
      </c>
      <c r="AP98" s="4">
        <v>95</v>
      </c>
      <c r="AQ98" s="1">
        <v>41974</v>
      </c>
      <c r="AR98" s="7"/>
      <c r="AS98" s="7"/>
    </row>
    <row r="99" spans="1:45">
      <c r="A99" s="6">
        <f>LN('SA data'!A98/'SA data'!A97)*100</f>
        <v>1.3660804683821537</v>
      </c>
      <c r="B99" s="6">
        <f>LN('SA data'!B98/'SA data'!B97)*100</f>
        <v>1.788660945102297</v>
      </c>
      <c r="C99" s="6">
        <f>LN('SA data'!C98/'SA data'!C97)*100</f>
        <v>1.0883372700962151</v>
      </c>
      <c r="D99" s="6">
        <f>LN('SA data'!D98/'SA data'!D97)*100</f>
        <v>2.4445607699639162</v>
      </c>
      <c r="E99" s="6">
        <f>LN('SA data'!E98/'SA data'!E97)*100</f>
        <v>-2.443938646260025E-2</v>
      </c>
      <c r="F99" s="6">
        <f>LN('SA data'!F98/'SA data'!F97)*100</f>
        <v>-0.52460855377063043</v>
      </c>
      <c r="G99" s="41">
        <f>LN('SA data'!G98/'SA data'!G97)*100</f>
        <v>0.55118629768777727</v>
      </c>
      <c r="H99" s="6">
        <f>LN('SA data'!H98/'SA data'!H97)*100</f>
        <v>3.3017096454674606</v>
      </c>
      <c r="I99" s="6">
        <f>LN('SA data'!I98/'SA data'!I97)*100</f>
        <v>2.2998051525672212</v>
      </c>
      <c r="J99" s="6">
        <f>LN('SA data'!J98/'SA data'!J97)*100</f>
        <v>2.6249820196524967</v>
      </c>
      <c r="K99" s="6">
        <f>LN('SA data'!K98/'SA data'!K97)*100</f>
        <v>-3.3548154153083978</v>
      </c>
      <c r="L99" s="6">
        <f>LN('SA data'!M98/'SA data'!M97)*100</f>
        <v>1.3873913123019161</v>
      </c>
      <c r="M99" s="6">
        <f>LN('SA data'!N98/'SA data'!N97)*100</f>
        <v>1.3749586269813061</v>
      </c>
      <c r="N99" s="6">
        <f>LN('SA data'!O98/'SA data'!O97)*100</f>
        <v>-3.1018731917497959</v>
      </c>
      <c r="O99" s="6">
        <f>LN('SA data'!P98/'SA data'!P97)*100</f>
        <v>2.84641620189123</v>
      </c>
      <c r="P99" s="6">
        <f>LN('SA data'!Q98/'SA data'!Q97)*100</f>
        <v>1.4235679310088447</v>
      </c>
      <c r="Q99" s="6">
        <f>LN('SA data'!S98/'SA data'!S97)*100</f>
        <v>-0.97869467156797652</v>
      </c>
      <c r="R99" s="6">
        <f>LN('SA data'!T98/'SA data'!T97)*100</f>
        <v>0.50811459219378974</v>
      </c>
      <c r="S99" s="6">
        <f>LN('SA data'!U98/'SA data'!U97)*100</f>
        <v>-6.5143876244653969</v>
      </c>
      <c r="T99" s="6">
        <f>LN('SA data'!V98/'SA data'!V97)*100</f>
        <v>-14.690499976368462</v>
      </c>
      <c r="U99" s="6">
        <f>LN('SA data'!W98/'SA data'!W97)*100</f>
        <v>0.24568666548628498</v>
      </c>
      <c r="V99" s="6">
        <f>LN('SA data'!X98/'SA data'!X97)*100</f>
        <v>-0.17853788034776458</v>
      </c>
      <c r="W99" s="7">
        <f>'SA data'!Y98/4</f>
        <v>0.8125</v>
      </c>
      <c r="X99" s="6">
        <f>LN('SA data'!Z98/'SA data'!Z97)*100</f>
        <v>-3.7497210852456337</v>
      </c>
      <c r="Y99" s="6">
        <f>LN('SA data'!AA98/'SA data'!AA97)*100</f>
        <v>0.20515284166689388</v>
      </c>
      <c r="Z99" s="6">
        <f>LN('SA data'!AB98/'SA data'!AB97)*100</f>
        <v>0.85833629738263695</v>
      </c>
      <c r="AA99" s="6">
        <f>LN('SA data'!AC98/'SA data'!AC97)*100</f>
        <v>-2.5075893814854271</v>
      </c>
      <c r="AB99" s="6">
        <f>LN('SA data'!AD98/'SA data'!AD97)*100</f>
        <v>0.16726320837331138</v>
      </c>
      <c r="AC99" s="7">
        <f>'SA data'!AE98/4</f>
        <v>2.75E-2</v>
      </c>
      <c r="AD99" s="6">
        <f>LN('SA data'!AF98/'SA data'!AF97)*100</f>
        <v>-17.597779148114032</v>
      </c>
      <c r="AE99" s="6">
        <f>LN('SA data'!AG98/'SA data'!AG97)*100</f>
        <v>-34.776168166493434</v>
      </c>
      <c r="AF99" s="6">
        <f>LN('SA data'!AI98/'SA data'!AI97)*100</f>
        <v>2.0215526460989826</v>
      </c>
      <c r="AG99" s="6">
        <f>LN('SA data'!AJ98/'SA data'!AJ97)*100</f>
        <v>0.91929919756544509</v>
      </c>
      <c r="AH99" s="6">
        <f>LN('SA data'!AK98/'SA data'!AK97)*100</f>
        <v>2.280809168184299</v>
      </c>
      <c r="AI99" s="6">
        <f>LN('SA data'!AL98/'SA data'!AL97)*100</f>
        <v>-0.87712259138756787</v>
      </c>
      <c r="AJ99" s="6">
        <f>LN('SA data'!AM98/'SA data'!AM97)*100</f>
        <v>5.259785192562255</v>
      </c>
      <c r="AK99" s="6">
        <f>LN('SA data'!AN98/'SA data'!AN97)*100</f>
        <v>3.0748905151392179</v>
      </c>
      <c r="AL99" s="6">
        <f>LN('SA data'!AO98/'SA data'!AO97)*100</f>
        <v>-6.5004516260579788</v>
      </c>
      <c r="AM99" s="6">
        <f>LN('SA data'!AP98/'SA data'!AP97)*100</f>
        <v>2.8045610368873546</v>
      </c>
      <c r="AN99" s="6">
        <f>LN('SA data'!AQ98/'SA data'!AQ97)*100</f>
        <v>7.0368714520064044</v>
      </c>
      <c r="AO99" s="7">
        <f>'SA data'!AR98/4</f>
        <v>0.35122716049382707</v>
      </c>
      <c r="AP99" s="4">
        <v>96</v>
      </c>
      <c r="AQ99" s="1">
        <v>42064</v>
      </c>
      <c r="AR99" s="7"/>
      <c r="AS99" s="7"/>
    </row>
    <row r="100" spans="1:45">
      <c r="A100" s="6">
        <f>LN('SA data'!A99/'SA data'!A98)*100</f>
        <v>1.17140189122688</v>
      </c>
      <c r="B100" s="6">
        <f>LN('SA data'!B99/'SA data'!B98)*100</f>
        <v>0.55055252493489359</v>
      </c>
      <c r="C100" s="6">
        <f>LN('SA data'!C99/'SA data'!C98)*100</f>
        <v>0.43935227767813134</v>
      </c>
      <c r="D100" s="6">
        <f>LN('SA data'!D99/'SA data'!D98)*100</f>
        <v>-2.4946565157391904</v>
      </c>
      <c r="E100" s="6">
        <f>LN('SA data'!E99/'SA data'!E98)*100</f>
        <v>-1.7601211701233976</v>
      </c>
      <c r="F100" s="6">
        <f>LN('SA data'!F99/'SA data'!F98)*100</f>
        <v>-2.6715728109793311</v>
      </c>
      <c r="G100" s="41">
        <f>LN('SA data'!G99/'SA data'!G98)*100</f>
        <v>0.63647705684864819</v>
      </c>
      <c r="H100" s="6">
        <f>LN('SA data'!H99/'SA data'!H98)*100</f>
        <v>1.2021448623402133</v>
      </c>
      <c r="I100" s="6">
        <f>LN('SA data'!I99/'SA data'!I98)*100</f>
        <v>1.649528747872778</v>
      </c>
      <c r="J100" s="6">
        <f>LN('SA data'!J99/'SA data'!J98)*100</f>
        <v>0.75615701935431245</v>
      </c>
      <c r="K100" s="6">
        <f>LN('SA data'!K99/'SA data'!K98)*100</f>
        <v>-5.5102968623447151</v>
      </c>
      <c r="L100" s="6">
        <f>LN('SA data'!M99/'SA data'!M98)*100</f>
        <v>1.3384633136721653</v>
      </c>
      <c r="M100" s="6">
        <f>LN('SA data'!N99/'SA data'!N98)*100</f>
        <v>1.6056481133174063</v>
      </c>
      <c r="N100" s="6">
        <f>LN('SA data'!O99/'SA data'!O98)*100</f>
        <v>6.2165988949909279</v>
      </c>
      <c r="O100" s="6">
        <f>LN('SA data'!P99/'SA data'!P98)*100</f>
        <v>8.8739761689485039E-2</v>
      </c>
      <c r="P100" s="6">
        <f>LN('SA data'!Q99/'SA data'!Q98)*100</f>
        <v>0.55711421885930168</v>
      </c>
      <c r="Q100" s="6">
        <f>LN('SA data'!S99/'SA data'!S98)*100</f>
        <v>1.9554701161639223</v>
      </c>
      <c r="R100" s="6">
        <f>LN('SA data'!T99/'SA data'!T98)*100</f>
        <v>0.74035816178579716</v>
      </c>
      <c r="S100" s="6">
        <f>LN('SA data'!U99/'SA data'!U98)*100</f>
        <v>6.5082227510222443</v>
      </c>
      <c r="T100" s="6">
        <f>LN('SA data'!V99/'SA data'!V98)*100</f>
        <v>4.4148448384410486</v>
      </c>
      <c r="U100" s="6">
        <f>LN('SA data'!W99/'SA data'!W98)*100</f>
        <v>0.54803515102454059</v>
      </c>
      <c r="V100" s="6">
        <f>LN('SA data'!X99/'SA data'!X98)*100</f>
        <v>1.528538115929819</v>
      </c>
      <c r="W100" s="7">
        <f>'SA data'!Y99/4</f>
        <v>0.8125</v>
      </c>
      <c r="X100" s="6">
        <f>LN('SA data'!Z99/'SA data'!Z98)*100</f>
        <v>-0.61754360704925237</v>
      </c>
      <c r="Y100" s="6">
        <f>LN('SA data'!AA99/'SA data'!AA98)*100</f>
        <v>1.0136235408949148</v>
      </c>
      <c r="Z100" s="6">
        <f>LN('SA data'!AB99/'SA data'!AB98)*100</f>
        <v>0.75574952383005056</v>
      </c>
      <c r="AA100" s="6">
        <f>LN('SA data'!AC99/'SA data'!AC98)*100</f>
        <v>-0.20726015570253659</v>
      </c>
      <c r="AB100" s="6">
        <f>LN('SA data'!AD99/'SA data'!AD98)*100</f>
        <v>0.44432779302227338</v>
      </c>
      <c r="AC100" s="7">
        <f>'SA data'!AE99/4</f>
        <v>3.2500000000000001E-2</v>
      </c>
      <c r="AD100" s="6">
        <f>LN('SA data'!AF99/'SA data'!AF98)*100</f>
        <v>1.1193871717356236</v>
      </c>
      <c r="AE100" s="6">
        <f>LN('SA data'!AG99/'SA data'!AG98)*100</f>
        <v>13.285962202049484</v>
      </c>
      <c r="AF100" s="6">
        <f>LN('SA data'!AI99/'SA data'!AI98)*100</f>
        <v>1.9826782730455406</v>
      </c>
      <c r="AG100" s="6">
        <f>LN('SA data'!AJ99/'SA data'!AJ98)*100</f>
        <v>0.22734827701423352</v>
      </c>
      <c r="AH100" s="6">
        <f>LN('SA data'!AK99/'SA data'!AK98)*100</f>
        <v>2.3883373425132715</v>
      </c>
      <c r="AI100" s="6">
        <f>LN('SA data'!AL99/'SA data'!AL98)*100</f>
        <v>0.11634273767249691</v>
      </c>
      <c r="AJ100" s="6">
        <f>LN('SA data'!AM99/'SA data'!AM98)*100</f>
        <v>-1.2162075264603764</v>
      </c>
      <c r="AK100" s="6">
        <f>LN('SA data'!AN99/'SA data'!AN98)*100</f>
        <v>2.086188486585717</v>
      </c>
      <c r="AL100" s="6">
        <f>LN('SA data'!AO99/'SA data'!AO98)*100</f>
        <v>8.0575296521646678</v>
      </c>
      <c r="AM100" s="6">
        <f>LN('SA data'!AP99/'SA data'!AP98)*100</f>
        <v>3.2166248587334537E-3</v>
      </c>
      <c r="AN100" s="6">
        <f>LN('SA data'!AQ99/'SA data'!AQ98)*100</f>
        <v>1.9574767656747118</v>
      </c>
      <c r="AO100" s="7">
        <f>'SA data'!AR99/4</f>
        <v>0.33620401234567909</v>
      </c>
      <c r="AP100" s="4">
        <v>97</v>
      </c>
      <c r="AQ100" s="1">
        <v>42156</v>
      </c>
      <c r="AR100" s="7"/>
      <c r="AS100" s="7"/>
    </row>
    <row r="101" spans="1:45">
      <c r="A101" s="6">
        <f>LN('SA data'!A100/'SA data'!A99)*100</f>
        <v>0.73033270385048943</v>
      </c>
      <c r="B101" s="6">
        <f>LN('SA data'!B100/'SA data'!B99)*100</f>
        <v>0.89453505999640537</v>
      </c>
      <c r="C101" s="6">
        <f>LN('SA data'!C100/'SA data'!C99)*100</f>
        <v>0.89703569371918312</v>
      </c>
      <c r="D101" s="6">
        <f>LN('SA data'!D100/'SA data'!D99)*100</f>
        <v>2.3488024812131241</v>
      </c>
      <c r="E101" s="6">
        <f>LN('SA data'!E100/'SA data'!E99)*100</f>
        <v>3.7912951183563699</v>
      </c>
      <c r="F101" s="6">
        <f>LN('SA data'!F100/'SA data'!F99)*100</f>
        <v>4.0740387962395754</v>
      </c>
      <c r="G101" s="6">
        <f>LN('SA data'!G100/'SA data'!G99)*100</f>
        <v>-1.2152607672676008</v>
      </c>
      <c r="H101" s="6">
        <f>LN('SA data'!H100/'SA data'!H99)*100</f>
        <v>0.78979896353099432</v>
      </c>
      <c r="I101" s="6">
        <f>LN('SA data'!I100/'SA data'!I99)*100</f>
        <v>0.93707084175319344</v>
      </c>
      <c r="J101" s="6">
        <f>LN('SA data'!J100/'SA data'!J99)*100</f>
        <v>1.4803295717022604</v>
      </c>
      <c r="K101" s="6">
        <f>LN('SA data'!K100/'SA data'!K99)*100</f>
        <v>-4.7458720612336549</v>
      </c>
      <c r="L101" s="6">
        <f>LN('SA data'!M100/'SA data'!M99)*100</f>
        <v>-1.3354902208236872</v>
      </c>
      <c r="M101" s="6">
        <f>LN('SA data'!N100/'SA data'!N99)*100</f>
        <v>0.14813290889329028</v>
      </c>
      <c r="N101" s="6">
        <f>LN('SA data'!O100/'SA data'!O99)*100</f>
        <v>23.226481076126433</v>
      </c>
      <c r="O101" s="6">
        <f>LN('SA data'!P100/'SA data'!P99)*100</f>
        <v>-9.0687395168663834</v>
      </c>
      <c r="P101" s="6">
        <f>LN('SA data'!Q100/'SA data'!Q99)*100</f>
        <v>-5.8289548473337653</v>
      </c>
      <c r="Q101" s="6">
        <f>LN('SA data'!S100/'SA data'!S99)*100</f>
        <v>1.1327465476388208</v>
      </c>
      <c r="R101" s="6">
        <f>LN('SA data'!T100/'SA data'!T99)*100</f>
        <v>0.51380938859659175</v>
      </c>
      <c r="S101" s="6">
        <f>LN('SA data'!U100/'SA data'!U99)*100</f>
        <v>3.3542056171705643</v>
      </c>
      <c r="T101" s="6">
        <f>LN('SA data'!V100/'SA data'!V99)*100</f>
        <v>2.3017253628944188</v>
      </c>
      <c r="U101" s="6">
        <f>LN('SA data'!W100/'SA data'!W99)*100</f>
        <v>0.31877769253151678</v>
      </c>
      <c r="V101" s="6">
        <f>LN('SA data'!X100/'SA data'!X99)*100</f>
        <v>0.65745920450521445</v>
      </c>
      <c r="W101" s="7">
        <f>'SA data'!Y100/4</f>
        <v>0.8125</v>
      </c>
      <c r="X101" s="6">
        <f>LN('SA data'!Z100/'SA data'!Z99)*100</f>
        <v>-7.8337237065733412</v>
      </c>
      <c r="Y101" s="6">
        <f>LN('SA data'!AA100/'SA data'!AA99)*100</f>
        <v>0.83759607173795292</v>
      </c>
      <c r="Z101" s="6">
        <f>LN('SA data'!AB100/'SA data'!AB99)*100</f>
        <v>0.7729921763994988</v>
      </c>
      <c r="AA101" s="6">
        <f>LN('SA data'!AC100/'SA data'!AC99)*100</f>
        <v>-0.93097572347025459</v>
      </c>
      <c r="AB101" s="6">
        <f>LN('SA data'!AD100/'SA data'!AD99)*100</f>
        <v>0.32191193800199913</v>
      </c>
      <c r="AC101" s="7">
        <f>'SA data'!AE100/4</f>
        <v>3.2500000000000001E-2</v>
      </c>
      <c r="AD101" s="6">
        <f>LN('SA data'!AF100/'SA data'!AF99)*100</f>
        <v>-10.538067667776954</v>
      </c>
      <c r="AE101" s="6">
        <f>LN('SA data'!AG100/'SA data'!AG99)*100</f>
        <v>-20.068871851363447</v>
      </c>
      <c r="AF101" s="6">
        <f>LN('SA data'!AI100/'SA data'!AI99)*100</f>
        <v>2.5055498858886365</v>
      </c>
      <c r="AG101" s="6">
        <f>LN('SA data'!AJ100/'SA data'!AJ99)*100</f>
        <v>0.81213948972813066</v>
      </c>
      <c r="AH101" s="6">
        <f>LN('SA data'!AK100/'SA data'!AK99)*100</f>
        <v>2.8886943668114164</v>
      </c>
      <c r="AI101" s="6">
        <f>LN('SA data'!AL100/'SA data'!AL99)*100</f>
        <v>-7.6258195033386142E-2</v>
      </c>
      <c r="AJ101" s="6">
        <f>LN('SA data'!AM100/'SA data'!AM99)*100</f>
        <v>4.8341093232180175</v>
      </c>
      <c r="AK101" s="6">
        <f>LN('SA data'!AN100/'SA data'!AN99)*100</f>
        <v>0.57108371743943542</v>
      </c>
      <c r="AL101" s="6">
        <f>LN('SA data'!AO100/'SA data'!AO99)*100</f>
        <v>15.042608134056797</v>
      </c>
      <c r="AM101" s="6">
        <f>LN('SA data'!AP100/'SA data'!AP99)*100</f>
        <v>-0.71243282492300919</v>
      </c>
      <c r="AN101" s="6">
        <f>LN('SA data'!AQ100/'SA data'!AQ99)*100</f>
        <v>22.219214849252079</v>
      </c>
      <c r="AO101" s="7">
        <f>'SA data'!AR100/4</f>
        <v>0.31041450617283961</v>
      </c>
      <c r="AP101" s="4">
        <v>98</v>
      </c>
      <c r="AQ101" s="1">
        <v>42248</v>
      </c>
      <c r="AR101" s="7"/>
      <c r="AS101" s="7"/>
    </row>
    <row r="102" spans="1:45">
      <c r="A102" s="6">
        <f>LN('SA data'!A101/'SA data'!A100)*100</f>
        <v>1.2873304665078247</v>
      </c>
      <c r="B102" s="6">
        <f>LN('SA data'!B101/'SA data'!B100)*100</f>
        <v>1.7552009306218606</v>
      </c>
      <c r="C102" s="6">
        <f>LN('SA data'!C101/'SA data'!C100)*100</f>
        <v>2.1472527814239384</v>
      </c>
      <c r="D102" s="6">
        <f>LN('SA data'!D101/'SA data'!D100)*100</f>
        <v>0.48544096810772253</v>
      </c>
      <c r="E102" s="6">
        <f>LN('SA data'!E101/'SA data'!E100)*100</f>
        <v>1.6911881519171876</v>
      </c>
      <c r="F102" s="6">
        <f>LN('SA data'!F101/'SA data'!F100)*100</f>
        <v>2.7189345078241098</v>
      </c>
      <c r="G102" s="6">
        <f>LN('SA data'!G101/'SA data'!G100)*100</f>
        <v>2.114088633162265</v>
      </c>
      <c r="H102" s="6">
        <f>LN('SA data'!H101/'SA data'!H100)*100</f>
        <v>2.0953674071421675</v>
      </c>
      <c r="I102" s="6">
        <f>LN('SA data'!I101/'SA data'!I100)*100</f>
        <v>0.72313032951313916</v>
      </c>
      <c r="J102" s="6">
        <f>LN('SA data'!J101/'SA data'!J100)*100</f>
        <v>-2.5247920549597174</v>
      </c>
      <c r="K102" s="6">
        <f>LN('SA data'!K101/'SA data'!K100)*100</f>
        <v>-8.7039592307117868</v>
      </c>
      <c r="L102" s="6">
        <f>LN('SA data'!M101/'SA data'!M100)*100</f>
        <v>-1.7455330740866895</v>
      </c>
      <c r="M102" s="6">
        <f>LN('SA data'!N101/'SA data'!N100)*100</f>
        <v>-2.0452184636437476</v>
      </c>
      <c r="N102" s="6">
        <f>LN('SA data'!O101/'SA data'!O100)*100</f>
        <v>13.387534038468916</v>
      </c>
      <c r="O102" s="6">
        <f>LN('SA data'!P101/'SA data'!P100)*100</f>
        <v>-10.185510531798498</v>
      </c>
      <c r="P102" s="6">
        <f>LN('SA data'!Q101/'SA data'!Q100)*100</f>
        <v>-0.81600111885684234</v>
      </c>
      <c r="Q102" s="6">
        <f>LN('SA data'!S101/'SA data'!S100)*100</f>
        <v>0.40459100440754447</v>
      </c>
      <c r="R102" s="6">
        <f>LN('SA data'!T101/'SA data'!T100)*100</f>
        <v>0.51510880413414795</v>
      </c>
      <c r="S102" s="6">
        <f>LN('SA data'!U101/'SA data'!U100)*100</f>
        <v>1.2528358178207888E-2</v>
      </c>
      <c r="T102" s="6">
        <f>LN('SA data'!V101/'SA data'!V100)*100</f>
        <v>-0.98706123958145264</v>
      </c>
      <c r="U102" s="6">
        <f>LN('SA data'!W101/'SA data'!W100)*100</f>
        <v>1.2438557883989758</v>
      </c>
      <c r="V102" s="6">
        <f>LN('SA data'!X101/'SA data'!X100)*100</f>
        <v>0.68695564641703732</v>
      </c>
      <c r="W102" s="7">
        <f>'SA data'!Y101/4</f>
        <v>0.8125</v>
      </c>
      <c r="X102" s="6">
        <f>LN('SA data'!Z101/'SA data'!Z100)*100</f>
        <v>-4.6163128154052862</v>
      </c>
      <c r="Y102" s="6">
        <f>LN('SA data'!AA101/'SA data'!AA100)*100</f>
        <v>0.56055724049480171</v>
      </c>
      <c r="Z102" s="6">
        <f>LN('SA data'!AB101/'SA data'!AB100)*100</f>
        <v>0.68668485255896494</v>
      </c>
      <c r="AA102" s="6">
        <f>LN('SA data'!AC101/'SA data'!AC100)*100</f>
        <v>-1.5789908555559575</v>
      </c>
      <c r="AB102" s="6">
        <f>LN('SA data'!AD101/'SA data'!AD100)*100</f>
        <v>0.24897644500060062</v>
      </c>
      <c r="AC102" s="7">
        <f>'SA data'!AE101/4</f>
        <v>0.04</v>
      </c>
      <c r="AD102" s="6">
        <f>LN('SA data'!AF101/'SA data'!AF100)*100</f>
        <v>-8.2884303127632126</v>
      </c>
      <c r="AE102" s="6">
        <f>LN('SA data'!AG101/'SA data'!AG100)*100</f>
        <v>-14.664521303195905</v>
      </c>
      <c r="AF102" s="6">
        <f>LN('SA data'!AI101/'SA data'!AI100)*100</f>
        <v>0.79410431101416412</v>
      </c>
      <c r="AG102" s="6">
        <f>LN('SA data'!AJ101/'SA data'!AJ100)*100</f>
        <v>0.52677932824212637</v>
      </c>
      <c r="AH102" s="6">
        <f>LN('SA data'!AK101/'SA data'!AK100)*100</f>
        <v>0.85386500926073416</v>
      </c>
      <c r="AI102" s="6">
        <f>LN('SA data'!AL101/'SA data'!AL100)*100</f>
        <v>-0.86537216925839799</v>
      </c>
      <c r="AJ102" s="6">
        <f>LN('SA data'!AM101/'SA data'!AM100)*100</f>
        <v>-5.3922636054434525</v>
      </c>
      <c r="AK102" s="6">
        <f>LN('SA data'!AN101/'SA data'!AN100)*100</f>
        <v>3.4206808122882468</v>
      </c>
      <c r="AL102" s="6">
        <f>LN('SA data'!AO101/'SA data'!AO100)*100</f>
        <v>-14.606696366757774</v>
      </c>
      <c r="AM102" s="6">
        <f>LN('SA data'!AP101/'SA data'!AP100)*100</f>
        <v>-0.35934332222335641</v>
      </c>
      <c r="AN102" s="6">
        <f>LN('SA data'!AQ101/'SA data'!AQ100)*100</f>
        <v>-6.3555188123589552</v>
      </c>
      <c r="AO102" s="7">
        <f>'SA data'!AR101/4</f>
        <v>0.31753179012345645</v>
      </c>
      <c r="AP102" s="4">
        <v>99</v>
      </c>
      <c r="AQ102" s="1">
        <v>42339</v>
      </c>
      <c r="AR102" s="7"/>
      <c r="AS102" s="7"/>
    </row>
    <row r="103" spans="1:45">
      <c r="A103" s="6">
        <f>LN('SA data'!A102/'SA data'!A101)*100</f>
        <v>0.93353254683446985</v>
      </c>
      <c r="B103" s="6">
        <f>LN('SA data'!B102/'SA data'!B101)*100</f>
        <v>1.4344884841752918</v>
      </c>
      <c r="C103" s="6">
        <f>LN('SA data'!C102/'SA data'!C101)*100</f>
        <v>-2.2461909648603258</v>
      </c>
      <c r="D103" s="6">
        <f>LN('SA data'!D102/'SA data'!D101)*100</f>
        <v>-0.59795118704375483</v>
      </c>
      <c r="E103" s="6">
        <f>LN('SA data'!E102/'SA data'!E101)*100</f>
        <v>-2.7739819698462869</v>
      </c>
      <c r="F103" s="6">
        <f>LN('SA data'!F102/'SA data'!F101)*100</f>
        <v>-1.7933544003160538</v>
      </c>
      <c r="G103" s="6">
        <f>LN('SA data'!G102/'SA data'!G101)*100</f>
        <v>-0.48484943466215208</v>
      </c>
      <c r="H103" s="6">
        <f>LN('SA data'!H102/'SA data'!H101)*100</f>
        <v>2.4560157382925061</v>
      </c>
      <c r="I103" s="6">
        <f>LN('SA data'!I102/'SA data'!I101)*100</f>
        <v>-1.0523755805202526</v>
      </c>
      <c r="J103" s="6">
        <f>LN('SA data'!J102/'SA data'!J101)*100</f>
        <v>3.0857101702370393</v>
      </c>
      <c r="K103" s="6">
        <f>LN('SA data'!K102/'SA data'!K101)*100</f>
        <v>4.6819164148241974</v>
      </c>
      <c r="L103" s="6">
        <f>LN('SA data'!M102/'SA data'!M101)*100</f>
        <v>-1.3697153860917057</v>
      </c>
      <c r="M103" s="6">
        <f>LN('SA data'!N102/'SA data'!N101)*100</f>
        <v>1.5642167541363106</v>
      </c>
      <c r="N103" s="6">
        <f>LN('SA data'!O102/'SA data'!O101)*100</f>
        <v>11.61063097870343</v>
      </c>
      <c r="O103" s="6">
        <f>LN('SA data'!P102/'SA data'!P101)*100</f>
        <v>-4.9081296537640542</v>
      </c>
      <c r="P103" s="6">
        <f>LN('SA data'!Q102/'SA data'!Q101)*100</f>
        <v>-10.997032661997718</v>
      </c>
      <c r="Q103" s="6">
        <f>LN('SA data'!S102/'SA data'!S101)*100</f>
        <v>-9.8718422859844904E-2</v>
      </c>
      <c r="R103" s="6">
        <f>LN('SA data'!T102/'SA data'!T101)*100</f>
        <v>0.48498209319621144</v>
      </c>
      <c r="S103" s="6">
        <f>LN('SA data'!U102/'SA data'!U101)*100</f>
        <v>-2.202659905648789</v>
      </c>
      <c r="T103" s="6">
        <f>LN('SA data'!V102/'SA data'!V101)*100</f>
        <v>-9.2545854560092415</v>
      </c>
      <c r="U103" s="6">
        <f>LN('SA data'!W102/'SA data'!W101)*100</f>
        <v>-1.4640052955655001</v>
      </c>
      <c r="V103" s="6">
        <f>LN('SA data'!X102/'SA data'!X101)*100</f>
        <v>7.4567290413930579E-2</v>
      </c>
      <c r="W103" s="7">
        <f>'SA data'!Y102/4</f>
        <v>0.8125</v>
      </c>
      <c r="X103" s="6">
        <f>LN('SA data'!Z102/'SA data'!Z101)*100</f>
        <v>2.8524872145165938</v>
      </c>
      <c r="Y103" s="6">
        <f>LN('SA data'!AA102/'SA data'!AA101)*100</f>
        <v>-0.11831246575942536</v>
      </c>
      <c r="Z103" s="6">
        <f>LN('SA data'!AB102/'SA data'!AB101)*100</f>
        <v>0.87499589736543659</v>
      </c>
      <c r="AA103" s="6">
        <f>LN('SA data'!AC102/'SA data'!AC101)*100</f>
        <v>-1.5450968851732159</v>
      </c>
      <c r="AB103" s="6">
        <f>LN('SA data'!AD102/'SA data'!AD101)*100</f>
        <v>0.41734019404345957</v>
      </c>
      <c r="AC103" s="7">
        <f>'SA data'!AE102/4</f>
        <v>0.09</v>
      </c>
      <c r="AD103" s="6">
        <f>LN('SA data'!AF102/'SA data'!AF101)*100</f>
        <v>-8.2251154301305611</v>
      </c>
      <c r="AE103" s="6">
        <f>LN('SA data'!AG102/'SA data'!AG101)*100</f>
        <v>-25.249576332673705</v>
      </c>
      <c r="AF103" s="6">
        <f>LN('SA data'!AI102/'SA data'!AI101)*100</f>
        <v>0.56145152495399764</v>
      </c>
      <c r="AG103" s="6">
        <f>LN('SA data'!AJ102/'SA data'!AJ101)*100</f>
        <v>-0.3715222547717395</v>
      </c>
      <c r="AH103" s="6">
        <f>LN('SA data'!AK102/'SA data'!AK101)*100</f>
        <v>0.76849481166907385</v>
      </c>
      <c r="AI103" s="6">
        <f>LN('SA data'!AL102/'SA data'!AL101)*100</f>
        <v>4.4753302530788837</v>
      </c>
      <c r="AJ103" s="6">
        <f>LN('SA data'!AM102/'SA data'!AM101)*100</f>
        <v>0.42452544933254738</v>
      </c>
      <c r="AK103" s="6">
        <f>LN('SA data'!AN102/'SA data'!AN101)*100</f>
        <v>3.1120771007726722</v>
      </c>
      <c r="AL103" s="6">
        <f>LN('SA data'!AO102/'SA data'!AO101)*100</f>
        <v>-4.1324557692482538</v>
      </c>
      <c r="AM103" s="6">
        <f>LN('SA data'!AP102/'SA data'!AP101)*100</f>
        <v>0.16746449355177906</v>
      </c>
      <c r="AN103" s="6">
        <f>LN('SA data'!AQ102/'SA data'!AQ101)*100</f>
        <v>3.1468393587302343</v>
      </c>
      <c r="AO103" s="7">
        <f>'SA data'!AR102/4</f>
        <v>0.33049166666666685</v>
      </c>
      <c r="AP103" s="4">
        <v>100</v>
      </c>
      <c r="AQ103" s="1">
        <v>42430</v>
      </c>
      <c r="AR103" s="7"/>
      <c r="AS103" s="7"/>
    </row>
    <row r="104" spans="1:45">
      <c r="A104" s="6">
        <f>LN('SA data'!A103/'SA data'!A102)*100</f>
        <v>1.2198348201474682</v>
      </c>
      <c r="B104" s="6">
        <f>LN('SA data'!B103/'SA data'!B102)*100</f>
        <v>1.5343942504527774</v>
      </c>
      <c r="C104" s="6">
        <f>LN('SA data'!C103/'SA data'!C102)*100</f>
        <v>3.0608993733711709</v>
      </c>
      <c r="D104" s="6">
        <f>LN('SA data'!D103/'SA data'!D102)*100</f>
        <v>3.7895308068388864</v>
      </c>
      <c r="E104" s="6">
        <f>LN('SA data'!E103/'SA data'!E102)*100</f>
        <v>-0.58798354927993224</v>
      </c>
      <c r="F104" s="6">
        <f>LN('SA data'!F103/'SA data'!F102)*100</f>
        <v>-2.2503466920842272</v>
      </c>
      <c r="G104" s="6">
        <f>LN('SA data'!G103/'SA data'!G102)*100</f>
        <v>1.1717232564703886</v>
      </c>
      <c r="H104" s="6">
        <f>LN('SA data'!H103/'SA data'!H102)*100</f>
        <v>-3.5954733313857346E-2</v>
      </c>
      <c r="I104" s="6">
        <f>LN('SA data'!I103/'SA data'!I102)*100</f>
        <v>0.27574265071598303</v>
      </c>
      <c r="J104" s="6">
        <f>LN('SA data'!J103/'SA data'!J102)*100</f>
        <v>7.3216919322735619</v>
      </c>
      <c r="K104" s="6">
        <f>LN('SA data'!K103/'SA data'!K102)*100</f>
        <v>-1.3647689674318653</v>
      </c>
      <c r="L104" s="6">
        <f>LN('SA data'!M103/'SA data'!M102)*100</f>
        <v>-3.919327280733615</v>
      </c>
      <c r="M104" s="6">
        <f>LN('SA data'!N103/'SA data'!N102)*100</f>
        <v>-3.5084898577675152</v>
      </c>
      <c r="N104" s="6">
        <f>LN('SA data'!O103/'SA data'!O102)*100</f>
        <v>-9.0369182955123133</v>
      </c>
      <c r="O104" s="6">
        <f>LN('SA data'!P103/'SA data'!P102)*100</f>
        <v>0.18486760756141646</v>
      </c>
      <c r="P104" s="6">
        <f>LN('SA data'!Q103/'SA data'!Q102)*100</f>
        <v>-5.3687321689639358</v>
      </c>
      <c r="Q104" s="6">
        <f>LN('SA data'!S103/'SA data'!S102)*100</f>
        <v>0.51248738641299219</v>
      </c>
      <c r="R104" s="6">
        <f>LN('SA data'!T103/'SA data'!T102)*100</f>
        <v>0.37938620696163822</v>
      </c>
      <c r="S104" s="6">
        <f>LN('SA data'!U103/'SA data'!U102)*100</f>
        <v>0.9972475854495797</v>
      </c>
      <c r="T104" s="6">
        <f>LN('SA data'!V103/'SA data'!V102)*100</f>
        <v>-1.0208828340038059</v>
      </c>
      <c r="U104" s="6">
        <f>LN('SA data'!W103/'SA data'!W102)*100</f>
        <v>0.31182101216428071</v>
      </c>
      <c r="V104" s="6">
        <f>LN('SA data'!X103/'SA data'!X102)*100</f>
        <v>-0.24126982285069498</v>
      </c>
      <c r="W104" s="7">
        <f>'SA data'!Y103/4</f>
        <v>0.8125</v>
      </c>
      <c r="X104" s="6">
        <f>LN('SA data'!Z103/'SA data'!Z102)*100</f>
        <v>2.7703554674716204</v>
      </c>
      <c r="Y104" s="6">
        <f>LN('SA data'!AA103/'SA data'!AA102)*100</f>
        <v>1.1391332892043857</v>
      </c>
      <c r="Z104" s="6">
        <f>LN('SA data'!AB103/'SA data'!AB102)*100</f>
        <v>0.81351337847728833</v>
      </c>
      <c r="AA104" s="6">
        <f>LN('SA data'!AC103/'SA data'!AC102)*100</f>
        <v>1.0447061933889601</v>
      </c>
      <c r="AB104" s="6">
        <f>LN('SA data'!AD103/'SA data'!AD102)*100</f>
        <v>0.54697362730098698</v>
      </c>
      <c r="AC104" s="7">
        <f>'SA data'!AE103/4</f>
        <v>9.2499999999999999E-2</v>
      </c>
      <c r="AD104" s="6">
        <f>LN('SA data'!AF103/'SA data'!AF102)*100</f>
        <v>12.521897878241376</v>
      </c>
      <c r="AE104" s="6">
        <f>LN('SA data'!AG103/'SA data'!AG102)*100</f>
        <v>29.760607053776862</v>
      </c>
      <c r="AF104" s="6">
        <f>LN('SA data'!AI103/'SA data'!AI102)*100</f>
        <v>0.4511598285205991</v>
      </c>
      <c r="AG104" s="6">
        <f>LN('SA data'!AJ103/'SA data'!AJ102)*100</f>
        <v>-0.47962349092707951</v>
      </c>
      <c r="AH104" s="6">
        <f>LN('SA data'!AK103/'SA data'!AK102)*100</f>
        <v>0.65538071423961419</v>
      </c>
      <c r="AI104" s="6">
        <f>LN('SA data'!AL103/'SA data'!AL102)*100</f>
        <v>-0.1464775029877253</v>
      </c>
      <c r="AJ104" s="6">
        <f>LN('SA data'!AM103/'SA data'!AM102)*100</f>
        <v>1.8378250240670622</v>
      </c>
      <c r="AK104" s="6">
        <f>LN('SA data'!AN103/'SA data'!AN102)*100</f>
        <v>2.2483074967118992</v>
      </c>
      <c r="AL104" s="6">
        <f>LN('SA data'!AO103/'SA data'!AO102)*100</f>
        <v>0.5707015615776746</v>
      </c>
      <c r="AM104" s="6">
        <f>LN('SA data'!AP103/'SA data'!AP102)*100</f>
        <v>-0.1978779136750243</v>
      </c>
      <c r="AN104" s="6">
        <f>LN('SA data'!AQ103/'SA data'!AQ102)*100</f>
        <v>5.1672254345090849</v>
      </c>
      <c r="AO104" s="7">
        <f>'SA data'!AR103/4</f>
        <v>0.32872500000000016</v>
      </c>
      <c r="AP104" s="4">
        <v>101</v>
      </c>
      <c r="AQ104" s="1">
        <v>42522</v>
      </c>
      <c r="AR104" s="7"/>
      <c r="AS104" s="7"/>
    </row>
    <row r="105" spans="1:45">
      <c r="A105" s="6">
        <f>LN('SA data'!A104/'SA data'!A103)*100</f>
        <v>1.0221224367389192</v>
      </c>
      <c r="B105" s="6">
        <f>LN('SA data'!B104/'SA data'!B103)*100</f>
        <v>1.3868425077290756</v>
      </c>
      <c r="C105" s="6">
        <f>LN('SA data'!C104/'SA data'!C103)*100</f>
        <v>-1.3133328532850066</v>
      </c>
      <c r="D105" s="6">
        <f>LN('SA data'!D104/'SA data'!D103)*100</f>
        <v>-1.6825828449764602</v>
      </c>
      <c r="E105" s="6">
        <f>LN('SA data'!E104/'SA data'!E103)*100</f>
        <v>1.4791804807919893</v>
      </c>
      <c r="F105" s="6">
        <f>LN('SA data'!F104/'SA data'!F103)*100</f>
        <v>-9.5290082491693004E-2</v>
      </c>
      <c r="G105" s="6">
        <f>LN('SA data'!G104/'SA data'!G103)*100</f>
        <v>-0.84419218183907996</v>
      </c>
      <c r="H105" s="6">
        <f>LN('SA data'!H104/'SA data'!H103)*100</f>
        <v>2.5410077177347934</v>
      </c>
      <c r="I105" s="6">
        <f>LN('SA data'!I104/'SA data'!I103)*100</f>
        <v>-1.3714315565887414</v>
      </c>
      <c r="J105" s="6">
        <f>LN('SA data'!J104/'SA data'!J103)*100</f>
        <v>-3.3780344036466605</v>
      </c>
      <c r="K105" s="6">
        <f>LN('SA data'!K104/'SA data'!K103)*100</f>
        <v>-1.8085171764398167</v>
      </c>
      <c r="L105" s="6">
        <f>LN('SA data'!M104/'SA data'!M103)*100</f>
        <v>-0.47736223075593348</v>
      </c>
      <c r="M105" s="6">
        <f>LN('SA data'!N104/'SA data'!N103)*100</f>
        <v>0.65108769234628971</v>
      </c>
      <c r="N105" s="6">
        <f>LN('SA data'!O104/'SA data'!O103)*100</f>
        <v>10.121882310400638</v>
      </c>
      <c r="O105" s="6">
        <f>LN('SA data'!P104/'SA data'!P103)*100</f>
        <v>-5.8955257952709017</v>
      </c>
      <c r="P105" s="6">
        <f>LN('SA data'!Q104/'SA data'!Q103)*100</f>
        <v>-4.6023647526009421</v>
      </c>
      <c r="Q105" s="6">
        <f>LN('SA data'!S104/'SA data'!S103)*100</f>
        <v>0.51729095176218598</v>
      </c>
      <c r="R105" s="6">
        <f>LN('SA data'!T104/'SA data'!T103)*100</f>
        <v>0.65778520457517398</v>
      </c>
      <c r="S105" s="6">
        <f>LN('SA data'!U104/'SA data'!U103)*100</f>
        <v>5.5168804861724713E-3</v>
      </c>
      <c r="T105" s="6">
        <f>LN('SA data'!V104/'SA data'!V103)*100</f>
        <v>1.2480849353167982</v>
      </c>
      <c r="U105" s="6">
        <f>LN('SA data'!W104/'SA data'!W103)*100</f>
        <v>0.38623545247732599</v>
      </c>
      <c r="V105" s="6">
        <f>LN('SA data'!X104/'SA data'!X103)*100</f>
        <v>0.50128366392075518</v>
      </c>
      <c r="W105" s="7">
        <f>'SA data'!Y104/4</f>
        <v>0.75</v>
      </c>
      <c r="X105" s="6">
        <f>LN('SA data'!Z104/'SA data'!Z103)*100</f>
        <v>-1.1367745257776078</v>
      </c>
      <c r="Y105" s="6">
        <f>LN('SA data'!AA104/'SA data'!AA103)*100</f>
        <v>0.98603264089389531</v>
      </c>
      <c r="Z105" s="6">
        <f>LN('SA data'!AB104/'SA data'!AB103)*100</f>
        <v>0.89581076189520159</v>
      </c>
      <c r="AA105" s="6">
        <f>LN('SA data'!AC104/'SA data'!AC103)*100</f>
        <v>0.53004835058062127</v>
      </c>
      <c r="AB105" s="6">
        <f>LN('SA data'!AD104/'SA data'!AD103)*100</f>
        <v>0.43361106979146374</v>
      </c>
      <c r="AC105" s="7">
        <f>'SA data'!AE104/4</f>
        <v>9.7500000000000003E-2</v>
      </c>
      <c r="AD105" s="6">
        <f>LN('SA data'!AF104/'SA data'!AF103)*100</f>
        <v>2.5682480105053189</v>
      </c>
      <c r="AE105" s="6">
        <f>LN('SA data'!AG104/'SA data'!AG103)*100</f>
        <v>0.50344858443480356</v>
      </c>
      <c r="AF105" s="6">
        <f>LN('SA data'!AI104/'SA data'!AI103)*100</f>
        <v>0.53171063374068506</v>
      </c>
      <c r="AG105" s="6">
        <f>LN('SA data'!AJ104/'SA data'!AJ103)*100</f>
        <v>-0.47552224509353092</v>
      </c>
      <c r="AH105" s="6">
        <f>LN('SA data'!AK104/'SA data'!AK103)*100</f>
        <v>0.75011215136657572</v>
      </c>
      <c r="AI105" s="6">
        <f>LN('SA data'!AL104/'SA data'!AL103)*100</f>
        <v>-4.0790991555420151</v>
      </c>
      <c r="AJ105" s="6">
        <f>LN('SA data'!AM104/'SA data'!AM103)*100</f>
        <v>-4.232424816796577</v>
      </c>
      <c r="AK105" s="6">
        <f>LN('SA data'!AN104/'SA data'!AN103)*100</f>
        <v>0.8336066457115423</v>
      </c>
      <c r="AL105" s="6">
        <f>LN('SA data'!AO104/'SA data'!AO103)*100</f>
        <v>-2.2272508864156673</v>
      </c>
      <c r="AM105" s="6">
        <f>LN('SA data'!AP104/'SA data'!AP103)*100</f>
        <v>-0.66463947668527279</v>
      </c>
      <c r="AN105" s="6">
        <f>LN('SA data'!AQ104/'SA data'!AQ103)*100</f>
        <v>-5.8969993591304322</v>
      </c>
      <c r="AO105" s="7">
        <f>'SA data'!AR104/4</f>
        <v>0.3712916666666668</v>
      </c>
      <c r="AP105" s="4">
        <v>102</v>
      </c>
      <c r="AQ105" s="1">
        <v>42614</v>
      </c>
      <c r="AR105" s="7"/>
      <c r="AS105" s="7"/>
    </row>
    <row r="106" spans="1:45">
      <c r="A106" s="6">
        <f>LN('SA data'!A105/'SA data'!A104)*100</f>
        <v>1.450803982474403</v>
      </c>
      <c r="B106" s="6">
        <f>LN('SA data'!B105/'SA data'!B104)*100</f>
        <v>1.6705086862261587</v>
      </c>
      <c r="C106" s="6">
        <f>LN('SA data'!C105/'SA data'!C104)*100</f>
        <v>-2.0664804176471168</v>
      </c>
      <c r="D106" s="6">
        <f>LN('SA data'!D105/'SA data'!D104)*100</f>
        <v>0.74397260553410305</v>
      </c>
      <c r="E106" s="6">
        <f>LN('SA data'!E105/'SA data'!E104)*100</f>
        <v>4.2438504015579372</v>
      </c>
      <c r="F106" s="6">
        <f>LN('SA data'!F105/'SA data'!F104)*100</f>
        <v>6.2421244485544998</v>
      </c>
      <c r="G106" s="6">
        <f>LN('SA data'!G105/'SA data'!G104)*100</f>
        <v>1.5383069839880583</v>
      </c>
      <c r="H106" s="6">
        <f>LN('SA data'!H105/'SA data'!H104)*100</f>
        <v>1.8413188141397017</v>
      </c>
      <c r="I106" s="6">
        <f>LN('SA data'!I105/'SA data'!I104)*100</f>
        <v>-5.4501443757932728</v>
      </c>
      <c r="J106" s="6">
        <f>LN('SA data'!J105/'SA data'!J104)*100</f>
        <v>-5.2936825412965538</v>
      </c>
      <c r="K106" s="6">
        <f>LN('SA data'!K105/'SA data'!K104)*100</f>
        <v>-3.8545210695383059</v>
      </c>
      <c r="L106" s="6">
        <f>LN('SA data'!M105/'SA data'!M104)*100</f>
        <v>0.97422676311868095</v>
      </c>
      <c r="M106" s="6">
        <f>LN('SA data'!N105/'SA data'!N104)*100</f>
        <v>1.9223872532838342</v>
      </c>
      <c r="N106" s="6">
        <f>LN('SA data'!O105/'SA data'!O104)*100</f>
        <v>-2.9144217283106597</v>
      </c>
      <c r="O106" s="6">
        <f>LN('SA data'!P105/'SA data'!P104)*100</f>
        <v>5.3966216997380378</v>
      </c>
      <c r="P106" s="6">
        <f>LN('SA data'!Q105/'SA data'!Q104)*100</f>
        <v>-2.6666211659363261</v>
      </c>
      <c r="Q106" s="6">
        <f>LN('SA data'!S105/'SA data'!S104)*100</f>
        <v>0.62983926032451043</v>
      </c>
      <c r="R106" s="6">
        <f>LN('SA data'!T105/'SA data'!T104)*100</f>
        <v>0.53803891462815989</v>
      </c>
      <c r="S106" s="6">
        <f>LN('SA data'!U105/'SA data'!U104)*100</f>
        <v>0.96461530274448792</v>
      </c>
      <c r="T106" s="6">
        <f>LN('SA data'!V105/'SA data'!V104)*100</f>
        <v>5.1937031928474848</v>
      </c>
      <c r="U106" s="6">
        <f>LN('SA data'!W105/'SA data'!W104)*100</f>
        <v>2.1936501329607005</v>
      </c>
      <c r="V106" s="6">
        <f>LN('SA data'!X105/'SA data'!X104)*100</f>
        <v>1.1168811086486667</v>
      </c>
      <c r="W106" s="7">
        <f>'SA data'!Y105/4</f>
        <v>0.75</v>
      </c>
      <c r="X106" s="6">
        <f>LN('SA data'!Z105/'SA data'!Z104)*100</f>
        <v>-3.7124853837382772</v>
      </c>
      <c r="Y106" s="6">
        <f>LN('SA data'!AA105/'SA data'!AA104)*100</f>
        <v>0.62764880473970308</v>
      </c>
      <c r="Z106" s="6">
        <f>LN('SA data'!AB105/'SA data'!AB104)*100</f>
        <v>0.84471313264784542</v>
      </c>
      <c r="AA106" s="6">
        <f>LN('SA data'!AC105/'SA data'!AC104)*100</f>
        <v>0.67564726063914293</v>
      </c>
      <c r="AB106" s="6">
        <f>LN('SA data'!AD105/'SA data'!AD104)*100</f>
        <v>0.3439245138410692</v>
      </c>
      <c r="AC106" s="7">
        <f>'SA data'!AE105/4</f>
        <v>0.1125</v>
      </c>
      <c r="AD106" s="6">
        <f>LN('SA data'!AF105/'SA data'!AF104)*100</f>
        <v>4.6281427607092382</v>
      </c>
      <c r="AE106" s="6">
        <f>LN('SA data'!AG105/'SA data'!AG104)*100</f>
        <v>6.8556094891232737</v>
      </c>
      <c r="AF106" s="6">
        <f>LN('SA data'!AI105/'SA data'!AI104)*100</f>
        <v>0.63290519546913826</v>
      </c>
      <c r="AG106" s="6">
        <f>LN('SA data'!AJ105/'SA data'!AJ104)*100</f>
        <v>-0.99913605454125154</v>
      </c>
      <c r="AH106" s="6">
        <f>LN('SA data'!AK105/'SA data'!AK104)*100</f>
        <v>0.98116082815783223</v>
      </c>
      <c r="AI106" s="6">
        <f>LN('SA data'!AL105/'SA data'!AL104)*100</f>
        <v>7.1024202347950984</v>
      </c>
      <c r="AJ106" s="6">
        <f>LN('SA data'!AM105/'SA data'!AM104)*100</f>
        <v>-0.88300373614683625</v>
      </c>
      <c r="AK106" s="6">
        <f>LN('SA data'!AN105/'SA data'!AN104)*100</f>
        <v>-0.31517181045351045</v>
      </c>
      <c r="AL106" s="6">
        <f>LN('SA data'!AO105/'SA data'!AO104)*100</f>
        <v>1.0304658051487563</v>
      </c>
      <c r="AM106" s="6">
        <f>LN('SA data'!AP105/'SA data'!AP104)*100</f>
        <v>-0.60900006570588305</v>
      </c>
      <c r="AN106" s="6">
        <f>LN('SA data'!AQ105/'SA data'!AQ104)*100</f>
        <v>6.3365853681993043</v>
      </c>
      <c r="AO106" s="7">
        <f>'SA data'!AR105/4</f>
        <v>0.37555833333333344</v>
      </c>
      <c r="AP106" s="4">
        <v>103</v>
      </c>
      <c r="AQ106" s="1">
        <v>42705</v>
      </c>
      <c r="AR106" s="7"/>
      <c r="AS106" s="7"/>
    </row>
    <row r="107" spans="1:45">
      <c r="A107" s="6">
        <f>LN('SA data'!A106/'SA data'!A105)*100</f>
        <v>1.6776376190562758</v>
      </c>
      <c r="B107" s="6">
        <f>LN('SA data'!B106/'SA data'!B105)*100</f>
        <v>1.9393956497503566</v>
      </c>
      <c r="C107" s="6">
        <f>LN('SA data'!C106/'SA data'!C105)*100</f>
        <v>6.8044623690026116</v>
      </c>
      <c r="D107" s="6">
        <f>LN('SA data'!D106/'SA data'!D105)*100</f>
        <v>5.8376715581257832</v>
      </c>
      <c r="E107" s="6">
        <f>LN('SA data'!E106/'SA data'!E105)*100</f>
        <v>4.3022275626248669</v>
      </c>
      <c r="F107" s="6">
        <f>LN('SA data'!F106/'SA data'!F105)*100</f>
        <v>8.3347636201235265</v>
      </c>
      <c r="G107" s="6">
        <f>LN('SA data'!G106/'SA data'!G105)*100</f>
        <v>0.87865680467053786</v>
      </c>
      <c r="H107" s="6">
        <f>LN('SA data'!H106/'SA data'!H105)*100</f>
        <v>-0.2339289849176038</v>
      </c>
      <c r="I107" s="6">
        <f>LN('SA data'!I106/'SA data'!I105)*100</f>
        <v>-1.0956173347149534</v>
      </c>
      <c r="J107" s="6">
        <f>LN('SA data'!J106/'SA data'!J105)*100</f>
        <v>-0.83685606879392649</v>
      </c>
      <c r="K107" s="6">
        <f>LN('SA data'!K106/'SA data'!K105)*100</f>
        <v>-2.9321148985825394</v>
      </c>
      <c r="L107" s="6">
        <f>LN('SA data'!M106/'SA data'!M105)*100</f>
        <v>-2.2196344466260132</v>
      </c>
      <c r="M107" s="6">
        <f>LN('SA data'!N106/'SA data'!N105)*100</f>
        <v>-2.5441214382607318</v>
      </c>
      <c r="N107" s="6">
        <f>LN('SA data'!O106/'SA data'!O105)*100</f>
        <v>-6.7181321561926204</v>
      </c>
      <c r="O107" s="6">
        <f>LN('SA data'!P106/'SA data'!P105)*100</f>
        <v>0.23372257540055655</v>
      </c>
      <c r="P107" s="6">
        <f>LN('SA data'!Q106/'SA data'!Q105)*100</f>
        <v>-0.95474881807663137</v>
      </c>
      <c r="Q107" s="6">
        <f>LN('SA data'!S106/'SA data'!S105)*100</f>
        <v>2.348955316353893</v>
      </c>
      <c r="R107" s="6">
        <f>LN('SA data'!T106/'SA data'!T105)*100</f>
        <v>0.62390486657113509</v>
      </c>
      <c r="S107" s="6">
        <f>LN('SA data'!U106/'SA data'!U105)*100</f>
        <v>8.3866153395014376</v>
      </c>
      <c r="T107" s="6">
        <f>LN('SA data'!V106/'SA data'!V105)*100</f>
        <v>10.937716956936525</v>
      </c>
      <c r="U107" s="6">
        <f>LN('SA data'!W106/'SA data'!W105)*100</f>
        <v>3.7517208389034669</v>
      </c>
      <c r="V107" s="6">
        <f>LN('SA data'!X106/'SA data'!X105)*100</f>
        <v>3.2104064867111184</v>
      </c>
      <c r="W107" s="7">
        <f>'SA data'!Y106/4</f>
        <v>0.75</v>
      </c>
      <c r="X107" s="6">
        <f>LN('SA data'!Z106/'SA data'!Z105)*100</f>
        <v>-2.0630933510406311</v>
      </c>
      <c r="Y107" s="6">
        <f>LN('SA data'!AA106/'SA data'!AA105)*100</f>
        <v>2.2025728082040326</v>
      </c>
      <c r="Z107" s="6">
        <f>LN('SA data'!AB106/'SA data'!AB105)*100</f>
        <v>0.90462320033981891</v>
      </c>
      <c r="AA107" s="6">
        <f>LN('SA data'!AC106/'SA data'!AC105)*100</f>
        <v>0.69330507207142567</v>
      </c>
      <c r="AB107" s="6">
        <f>LN('SA data'!AD106/'SA data'!AD105)*100</f>
        <v>0.46242973442328128</v>
      </c>
      <c r="AC107" s="7">
        <f>'SA data'!AE106/4</f>
        <v>0.17499999999999999</v>
      </c>
      <c r="AD107" s="6">
        <f>LN('SA data'!AF106/'SA data'!AF105)*100</f>
        <v>5.729695809353462</v>
      </c>
      <c r="AE107" s="6">
        <f>LN('SA data'!AG106/'SA data'!AG105)*100</f>
        <v>8.8522297495387026</v>
      </c>
      <c r="AF107" s="6">
        <f>LN('SA data'!AI106/'SA data'!AI105)*100</f>
        <v>-1.0350676250613053</v>
      </c>
      <c r="AG107" s="6">
        <f>LN('SA data'!AJ106/'SA data'!AJ105)*100</f>
        <v>-2.5045865272292054</v>
      </c>
      <c r="AH107" s="6">
        <f>LN('SA data'!AK106/'SA data'!AK105)*100</f>
        <v>-0.72732907357165966</v>
      </c>
      <c r="AI107" s="6">
        <f>LN('SA data'!AL106/'SA data'!AL105)*100</f>
        <v>21.067865437376074</v>
      </c>
      <c r="AJ107" s="6">
        <f>LN('SA data'!AM106/'SA data'!AM105)*100</f>
        <v>-0.60883392554895754</v>
      </c>
      <c r="AK107" s="6">
        <f>LN('SA data'!AN106/'SA data'!AN105)*100</f>
        <v>-1.5155053424426781</v>
      </c>
      <c r="AL107" s="6">
        <f>LN('SA data'!AO106/'SA data'!AO105)*100</f>
        <v>20.966974723660002</v>
      </c>
      <c r="AM107" s="6">
        <f>LN('SA data'!AP106/'SA data'!AP105)*100</f>
        <v>-0.51377742902899992</v>
      </c>
      <c r="AN107" s="6">
        <f>LN('SA data'!AQ106/'SA data'!AQ105)*100</f>
        <v>1.6643238505071105</v>
      </c>
      <c r="AO107" s="7">
        <f>'SA data'!AR106/4</f>
        <v>0.39711604938271616</v>
      </c>
      <c r="AP107" s="4">
        <v>104</v>
      </c>
      <c r="AQ107" s="1">
        <v>42795</v>
      </c>
      <c r="AR107" s="7"/>
      <c r="AS107" s="7"/>
    </row>
    <row r="108" spans="1:45">
      <c r="A108" s="6">
        <f>LN('SA data'!A107/'SA data'!A106)*100</f>
        <v>1.519527146571475</v>
      </c>
      <c r="B108" s="6">
        <f>LN('SA data'!B107/'SA data'!B106)*100</f>
        <v>1.4944404482455422</v>
      </c>
      <c r="C108" s="6">
        <f>LN('SA data'!C107/'SA data'!C106)*100</f>
        <v>0.20377808030626982</v>
      </c>
      <c r="D108" s="6">
        <f>LN('SA data'!D107/'SA data'!D106)*100</f>
        <v>-0.95572453924031997</v>
      </c>
      <c r="E108" s="6">
        <f>LN('SA data'!E107/'SA data'!E106)*100</f>
        <v>-1.0675601419177398</v>
      </c>
      <c r="F108" s="6">
        <f>LN('SA data'!F107/'SA data'!F106)*100</f>
        <v>-5.2688492986692417</v>
      </c>
      <c r="G108" s="6">
        <f>LN('SA data'!G107/'SA data'!G106)*100</f>
        <v>-0.61662711687176286</v>
      </c>
      <c r="H108" s="6">
        <f>LN('SA data'!H107/'SA data'!H106)*100</f>
        <v>5.2046493099403301</v>
      </c>
      <c r="I108" s="6">
        <f>LN('SA data'!I107/'SA data'!I106)*100</f>
        <v>-0.76323535644503371</v>
      </c>
      <c r="J108" s="6">
        <f>LN('SA data'!J107/'SA data'!J106)*100</f>
        <v>-0.55826520839010607</v>
      </c>
      <c r="K108" s="6">
        <f>LN('SA data'!K107/'SA data'!K106)*100</f>
        <v>-4.9030097671297748E-2</v>
      </c>
      <c r="L108" s="6">
        <f>LN('SA data'!M107/'SA data'!M106)*100</f>
        <v>0.42899687851492624</v>
      </c>
      <c r="M108" s="6">
        <f>LN('SA data'!N107/'SA data'!N106)*100</f>
        <v>0.81302034874835716</v>
      </c>
      <c r="N108" s="6">
        <f>LN('SA data'!O107/'SA data'!O106)*100</f>
        <v>10.236140065639633</v>
      </c>
      <c r="O108" s="6">
        <f>LN('SA data'!P107/'SA data'!P106)*100</f>
        <v>-5.748877394464964</v>
      </c>
      <c r="P108" s="6">
        <f>LN('SA data'!Q107/'SA data'!Q106)*100</f>
        <v>-1.0701654018691482</v>
      </c>
      <c r="Q108" s="6">
        <f>LN('SA data'!S107/'SA data'!S106)*100</f>
        <v>0.251351652800059</v>
      </c>
      <c r="R108" s="6">
        <f>LN('SA data'!T107/'SA data'!T106)*100</f>
        <v>0.63273981582613625</v>
      </c>
      <c r="S108" s="6">
        <f>LN('SA data'!U107/'SA data'!U106)*100</f>
        <v>-1.0436658160892609</v>
      </c>
      <c r="T108" s="6">
        <f>LN('SA data'!V107/'SA data'!V106)*100</f>
        <v>-3.9883583789877308</v>
      </c>
      <c r="U108" s="6">
        <f>LN('SA data'!W107/'SA data'!W106)*100</f>
        <v>0.91495953048464429</v>
      </c>
      <c r="V108" s="6">
        <f>LN('SA data'!X107/'SA data'!X106)*100</f>
        <v>0.58178868547667895</v>
      </c>
      <c r="W108" s="7">
        <f>'SA data'!Y107/4</f>
        <v>0.75</v>
      </c>
      <c r="X108" s="6">
        <f>LN('SA data'!Z107/'SA data'!Z106)*100</f>
        <v>1.196769440588243</v>
      </c>
      <c r="Y108" s="6">
        <f>LN('SA data'!AA107/'SA data'!AA106)*100</f>
        <v>1.3993850306457492</v>
      </c>
      <c r="Z108" s="6">
        <f>LN('SA data'!AB107/'SA data'!AB106)*100</f>
        <v>1.0238522677197428</v>
      </c>
      <c r="AA108" s="6">
        <f>LN('SA data'!AC107/'SA data'!AC106)*100</f>
        <v>8.7711786726974356E-2</v>
      </c>
      <c r="AB108" s="6">
        <f>LN('SA data'!AD107/'SA data'!AD106)*100</f>
        <v>0.33415481473982284</v>
      </c>
      <c r="AC108" s="7">
        <f>'SA data'!AE107/4</f>
        <v>0.23749999999999999</v>
      </c>
      <c r="AD108" s="6">
        <f>LN('SA data'!AF107/'SA data'!AF106)*100</f>
        <v>-5.1402512712976103</v>
      </c>
      <c r="AE108" s="6">
        <f>LN('SA data'!AG107/'SA data'!AG106)*100</f>
        <v>-7.8380222730761968</v>
      </c>
      <c r="AF108" s="6">
        <f>LN('SA data'!AI107/'SA data'!AI106)*100</f>
        <v>1.4162344206912896</v>
      </c>
      <c r="AG108" s="6">
        <f>LN('SA data'!AJ107/'SA data'!AJ106)*100</f>
        <v>0.9283154673591707</v>
      </c>
      <c r="AH108" s="6">
        <f>LN('SA data'!AK107/'SA data'!AK106)*100</f>
        <v>1.5172092335816896</v>
      </c>
      <c r="AI108" s="6">
        <f>LN('SA data'!AL107/'SA data'!AL106)*100</f>
        <v>3.4270574784073937</v>
      </c>
      <c r="AJ108" s="6">
        <f>LN('SA data'!AM107/'SA data'!AM106)*100</f>
        <v>-1.1642541047268007</v>
      </c>
      <c r="AK108" s="6">
        <f>LN('SA data'!AN107/'SA data'!AN106)*100</f>
        <v>2.0970208737558464</v>
      </c>
      <c r="AL108" s="6">
        <f>LN('SA data'!AO107/'SA data'!AO106)*100</f>
        <v>-0.72650539598208552</v>
      </c>
      <c r="AM108" s="6">
        <f>LN('SA data'!AP107/'SA data'!AP106)*100</f>
        <v>0.71376145718799977</v>
      </c>
      <c r="AN108" s="6">
        <f>LN('SA data'!AQ107/'SA data'!AQ106)*100</f>
        <v>0.36062570326963128</v>
      </c>
      <c r="AO108" s="7">
        <f>'SA data'!AR107/4</f>
        <v>0.40270246913580254</v>
      </c>
      <c r="AP108" s="4">
        <v>105</v>
      </c>
      <c r="AQ108" s="1">
        <v>42887</v>
      </c>
      <c r="AR108" s="7"/>
      <c r="AS108" s="7"/>
    </row>
    <row r="109" spans="1:45">
      <c r="A109" s="6">
        <f>LN('SA data'!A108/'SA data'!A107)*100</f>
        <v>1.3026689308454156</v>
      </c>
      <c r="B109" s="6">
        <f>LN('SA data'!B108/'SA data'!B107)*100</f>
        <v>1.5762406471397341</v>
      </c>
      <c r="C109" s="6">
        <f>LN('SA data'!C108/'SA data'!C107)*100</f>
        <v>-0.60739092955233576</v>
      </c>
      <c r="D109" s="6">
        <f>LN('SA data'!D108/'SA data'!D107)*100</f>
        <v>0.81144935661114381</v>
      </c>
      <c r="E109" s="6">
        <f>LN('SA data'!E108/'SA data'!E107)*100</f>
        <v>2.6221945664340698</v>
      </c>
      <c r="F109" s="6">
        <f>LN('SA data'!F108/'SA data'!F107)*100</f>
        <v>2.2136356936340915</v>
      </c>
      <c r="G109" s="6">
        <f>LN('SA data'!G108/'SA data'!G107)*100</f>
        <v>1.4055626189858721</v>
      </c>
      <c r="H109" s="6">
        <f>LN('SA data'!H108/'SA data'!H107)*100</f>
        <v>0.79583441310921099</v>
      </c>
      <c r="I109" s="6">
        <f>LN('SA data'!I108/'SA data'!I107)*100</f>
        <v>-0.85797808034839651</v>
      </c>
      <c r="J109" s="6">
        <f>LN('SA data'!J108/'SA data'!J107)*100</f>
        <v>4.780703653418791</v>
      </c>
      <c r="K109" s="6">
        <f>LN('SA data'!K108/'SA data'!K107)*100</f>
        <v>-2.694598935177448</v>
      </c>
      <c r="L109" s="6">
        <f>LN('SA data'!M108/'SA data'!M107)*100</f>
        <v>0.2347106193027374</v>
      </c>
      <c r="M109" s="6">
        <f>LN('SA data'!N108/'SA data'!N107)*100</f>
        <v>-1.0708845189199017</v>
      </c>
      <c r="N109" s="6">
        <f>LN('SA data'!O108/'SA data'!O107)*100</f>
        <v>-6.7181609078514892</v>
      </c>
      <c r="O109" s="6">
        <f>LN('SA data'!P108/'SA data'!P107)*100</f>
        <v>2.9865953217810008</v>
      </c>
      <c r="P109" s="6">
        <f>LN('SA data'!Q108/'SA data'!Q107)*100</f>
        <v>5.2199971587550476</v>
      </c>
      <c r="Q109" s="6">
        <f>LN('SA data'!S108/'SA data'!S107)*100</f>
        <v>0.3771171232336149</v>
      </c>
      <c r="R109" s="6">
        <f>LN('SA data'!T108/'SA data'!T107)*100</f>
        <v>0.55233087533936454</v>
      </c>
      <c r="S109" s="6">
        <f>LN('SA data'!U108/'SA data'!U107)*100</f>
        <v>-0.22517527133244236</v>
      </c>
      <c r="T109" s="6">
        <f>LN('SA data'!V108/'SA data'!V107)*100</f>
        <v>-0.29130087843836827</v>
      </c>
      <c r="U109" s="6">
        <f>LN('SA data'!W108/'SA data'!W107)*100</f>
        <v>-1.0574234417312429</v>
      </c>
      <c r="V109" s="6">
        <f>LN('SA data'!X108/'SA data'!X107)*100</f>
        <v>-0.35382765748938638</v>
      </c>
      <c r="W109" s="7">
        <f>'SA data'!Y108/4</f>
        <v>0.75</v>
      </c>
      <c r="X109" s="6">
        <f>LN('SA data'!Z108/'SA data'!Z107)*100</f>
        <v>-0.36312697193979354</v>
      </c>
      <c r="Y109" s="6">
        <f>LN('SA data'!AA108/'SA data'!AA107)*100</f>
        <v>1.0320405111411295</v>
      </c>
      <c r="Z109" s="6">
        <f>LN('SA data'!AB108/'SA data'!AB107)*100</f>
        <v>1.0123817660360614</v>
      </c>
      <c r="AA109" s="6">
        <f>LN('SA data'!AC108/'SA data'!AC107)*100</f>
        <v>0.88589823265744339</v>
      </c>
      <c r="AB109" s="6">
        <f>LN('SA data'!AD108/'SA data'!AD107)*100</f>
        <v>0.30208481340673921</v>
      </c>
      <c r="AC109" s="7">
        <f>'SA data'!AE108/4</f>
        <v>0.28749999999999998</v>
      </c>
      <c r="AD109" s="6">
        <f>LN('SA data'!AF108/'SA data'!AF107)*100</f>
        <v>2.3229409692693754</v>
      </c>
      <c r="AE109" s="6">
        <f>LN('SA data'!AG108/'SA data'!AG107)*100</f>
        <v>5.0182687983324383</v>
      </c>
      <c r="AF109" s="6">
        <f>LN('SA data'!AI108/'SA data'!AI107)*100</f>
        <v>0.80617265803636284</v>
      </c>
      <c r="AG109" s="6">
        <f>LN('SA data'!AJ108/'SA data'!AJ107)*100</f>
        <v>0.15214957427587644</v>
      </c>
      <c r="AH109" s="6">
        <f>LN('SA data'!AK108/'SA data'!AK107)*100</f>
        <v>0.94059390712093061</v>
      </c>
      <c r="AI109" s="6">
        <f>LN('SA data'!AL108/'SA data'!AL107)*100</f>
        <v>-4.1280645430431644</v>
      </c>
      <c r="AJ109" s="6">
        <f>LN('SA data'!AM108/'SA data'!AM107)*100</f>
        <v>0.46437887735036226</v>
      </c>
      <c r="AK109" s="6">
        <f>LN('SA data'!AN108/'SA data'!AN107)*100</f>
        <v>1.2435588823054009</v>
      </c>
      <c r="AL109" s="6">
        <f>LN('SA data'!AO108/'SA data'!AO107)*100</f>
        <v>-19.606753855832505</v>
      </c>
      <c r="AM109" s="6">
        <f>LN('SA data'!AP108/'SA data'!AP107)*100</f>
        <v>1.7265085104386111</v>
      </c>
      <c r="AN109" s="6">
        <f>LN('SA data'!AQ108/'SA data'!AQ107)*100</f>
        <v>-1.4662256638902893</v>
      </c>
      <c r="AO109" s="7">
        <f>'SA data'!AR108/4</f>
        <v>0.4034685185185185</v>
      </c>
      <c r="AP109" s="4">
        <v>106</v>
      </c>
      <c r="AQ109" s="1">
        <v>42979</v>
      </c>
      <c r="AR109" s="7"/>
      <c r="AS109" s="7"/>
    </row>
    <row r="110" spans="1:45">
      <c r="A110" s="6">
        <f>LN('SA data'!A109/'SA data'!A108)*100</f>
        <v>1.065980427986845</v>
      </c>
      <c r="B110" s="6">
        <f>LN('SA data'!B109/'SA data'!B108)*100</f>
        <v>1.7930139600565145</v>
      </c>
      <c r="C110" s="6">
        <f>LN('SA data'!C109/'SA data'!C108)*100</f>
        <v>1.2088779141911834</v>
      </c>
      <c r="D110" s="6">
        <f>LN('SA data'!D109/'SA data'!D108)*100</f>
        <v>-1.3598888693410265</v>
      </c>
      <c r="E110" s="6">
        <f>LN('SA data'!E109/'SA data'!E108)*100</f>
        <v>-0.87452324666641301</v>
      </c>
      <c r="F110" s="6">
        <f>LN('SA data'!F109/'SA data'!F108)*100</f>
        <v>0.77463637075760416</v>
      </c>
      <c r="G110" s="6">
        <f>LN('SA data'!G109/'SA data'!G108)*100</f>
        <v>-0.48204196568289343</v>
      </c>
      <c r="H110" s="6">
        <f>LN('SA data'!H109/'SA data'!H108)*100</f>
        <v>0.13081217377089052</v>
      </c>
      <c r="I110" s="6">
        <f>LN('SA data'!I109/'SA data'!I108)*100</f>
        <v>3.6556707037980889</v>
      </c>
      <c r="J110" s="6">
        <f>LN('SA data'!J109/'SA data'!J108)*100</f>
        <v>-1.2821494603578665</v>
      </c>
      <c r="K110" s="6">
        <f>LN('SA data'!K109/'SA data'!K108)*100</f>
        <v>0.46696448326859918</v>
      </c>
      <c r="L110" s="6">
        <f>LN('SA data'!M109/'SA data'!M108)*100</f>
        <v>1.5837448828254133</v>
      </c>
      <c r="M110" s="6">
        <f>LN('SA data'!N109/'SA data'!N108)*100</f>
        <v>3.9242177783224848</v>
      </c>
      <c r="N110" s="6">
        <f>LN('SA data'!O109/'SA data'!O108)*100</f>
        <v>5.4696006218277207</v>
      </c>
      <c r="O110" s="6">
        <f>LN('SA data'!P109/'SA data'!P108)*100</f>
        <v>2.8526075322754578</v>
      </c>
      <c r="P110" s="6">
        <f>LN('SA data'!Q109/'SA data'!Q108)*100</f>
        <v>-7.5873547954239173</v>
      </c>
      <c r="Q110" s="6">
        <f>LN('SA data'!S109/'SA data'!S108)*100</f>
        <v>0.57531642946859729</v>
      </c>
      <c r="R110" s="6">
        <f>LN('SA data'!T109/'SA data'!T108)*100</f>
        <v>0.37566811087231949</v>
      </c>
      <c r="S110" s="6">
        <f>LN('SA data'!U109/'SA data'!U108)*100</f>
        <v>1.2612309956135885</v>
      </c>
      <c r="T110" s="6">
        <f>LN('SA data'!V109/'SA data'!V108)*100</f>
        <v>4.9220128151725984</v>
      </c>
      <c r="U110" s="6">
        <f>LN('SA data'!W109/'SA data'!W108)*100</f>
        <v>2.1789811841136444E-2</v>
      </c>
      <c r="V110" s="6">
        <f>LN('SA data'!X109/'SA data'!X108)*100</f>
        <v>0.36053539458028622</v>
      </c>
      <c r="W110" s="7">
        <f>'SA data'!Y109/4</f>
        <v>0.75</v>
      </c>
      <c r="X110" s="6">
        <f>LN('SA data'!Z109/'SA data'!Z108)*100</f>
        <v>2.5465966258597099</v>
      </c>
      <c r="Y110" s="6">
        <f>LN('SA data'!AA109/'SA data'!AA108)*100</f>
        <v>0.73399581480592668</v>
      </c>
      <c r="Z110" s="6">
        <f>LN('SA data'!AB109/'SA data'!AB108)*100</f>
        <v>0.97999845864417467</v>
      </c>
      <c r="AA110" s="6">
        <f>LN('SA data'!AC109/'SA data'!AC108)*100</f>
        <v>1.3325394497790126</v>
      </c>
      <c r="AB110" s="6">
        <f>LN('SA data'!AD109/'SA data'!AD108)*100</f>
        <v>0.44346854547212039</v>
      </c>
      <c r="AC110" s="7">
        <f>'SA data'!AE109/4</f>
        <v>0.3</v>
      </c>
      <c r="AD110" s="6">
        <f>LN('SA data'!AF109/'SA data'!AF108)*100</f>
        <v>7.1484363142328355</v>
      </c>
      <c r="AE110" s="6">
        <f>LN('SA data'!AG109/'SA data'!AG108)*100</f>
        <v>16.42448863937754</v>
      </c>
      <c r="AF110" s="6">
        <f>LN('SA data'!AI109/'SA data'!AI108)*100</f>
        <v>0.85643783707017085</v>
      </c>
      <c r="AG110" s="6">
        <f>LN('SA data'!AJ109/'SA data'!AJ108)*100</f>
        <v>0.27362184984395671</v>
      </c>
      <c r="AH110" s="6">
        <f>LN('SA data'!AK109/'SA data'!AK108)*100</f>
        <v>0.97533467898357507</v>
      </c>
      <c r="AI110" s="6">
        <f>LN('SA data'!AL109/'SA data'!AL108)*100</f>
        <v>-9.1624921863433801</v>
      </c>
      <c r="AJ110" s="6">
        <f>LN('SA data'!AM109/'SA data'!AM108)*100</f>
        <v>1.7256974922467014</v>
      </c>
      <c r="AK110" s="6">
        <f>LN('SA data'!AN109/'SA data'!AN108)*100</f>
        <v>2.6412054472801465</v>
      </c>
      <c r="AL110" s="6">
        <f>LN('SA data'!AO109/'SA data'!AO108)*100</f>
        <v>-3.8148855421132755</v>
      </c>
      <c r="AM110" s="6">
        <f>LN('SA data'!AP109/'SA data'!AP108)*100</f>
        <v>-3.8087518623736348E-2</v>
      </c>
      <c r="AN110" s="6">
        <f>LN('SA data'!AQ109/'SA data'!AQ108)*100</f>
        <v>2.0101144601446981</v>
      </c>
      <c r="AO110" s="7">
        <f>'SA data'!AR109/4</f>
        <v>0.40479104938271626</v>
      </c>
      <c r="AP110" s="4">
        <v>107</v>
      </c>
      <c r="AQ110" s="1">
        <v>43070</v>
      </c>
      <c r="AR110" s="7"/>
      <c r="AS110" s="7"/>
    </row>
    <row r="111" spans="1:45">
      <c r="A111" s="6">
        <f>LN('SA data'!A110/'SA data'!A109)*100</f>
        <v>1.190941610347616</v>
      </c>
      <c r="B111" s="6">
        <f>LN('SA data'!B110/'SA data'!B109)*100</f>
        <v>1.8829840706320791</v>
      </c>
      <c r="C111" s="6">
        <f>LN('SA data'!C110/'SA data'!C109)*100</f>
        <v>-0.77330080211090779</v>
      </c>
      <c r="D111" s="6">
        <f>LN('SA data'!D110/'SA data'!D109)*100</f>
        <v>1.5809742253367411</v>
      </c>
      <c r="E111" s="6">
        <f>LN('SA data'!E110/'SA data'!E109)*100</f>
        <v>1.6000214136612017</v>
      </c>
      <c r="F111" s="6">
        <f>LN('SA data'!F110/'SA data'!F109)*100</f>
        <v>0.23344535054892748</v>
      </c>
      <c r="G111" s="6">
        <f>LN('SA data'!G110/'SA data'!G109)*100</f>
        <v>0.85666193084354081</v>
      </c>
      <c r="H111" s="6">
        <f>LN('SA data'!H110/'SA data'!H109)*100</f>
        <v>2.0845775819562502</v>
      </c>
      <c r="I111" s="6">
        <f>LN('SA data'!I110/'SA data'!I109)*100</f>
        <v>-1.6812290687726124</v>
      </c>
      <c r="J111" s="6">
        <f>LN('SA data'!J110/'SA data'!J109)*100</f>
        <v>3.2478161636880292</v>
      </c>
      <c r="K111" s="6">
        <f>LN('SA data'!K110/'SA data'!K109)*100</f>
        <v>1.8872502980227253</v>
      </c>
      <c r="L111" s="6">
        <f>LN('SA data'!M110/'SA data'!M109)*100</f>
        <v>3.3678660590044354</v>
      </c>
      <c r="M111" s="6">
        <f>LN('SA data'!N110/'SA data'!N109)*100</f>
        <v>2.6431059216273272</v>
      </c>
      <c r="N111" s="6">
        <f>LN('SA data'!O110/'SA data'!O109)*100</f>
        <v>5.2908061931427097</v>
      </c>
      <c r="O111" s="6">
        <f>LN('SA data'!P110/'SA data'!P109)*100</f>
        <v>0.74010972720220147</v>
      </c>
      <c r="P111" s="6">
        <f>LN('SA data'!Q110/'SA data'!Q109)*100</f>
        <v>6.3221192781188424</v>
      </c>
      <c r="Q111" s="6">
        <f>LN('SA data'!S110/'SA data'!S109)*100</f>
        <v>0.60955935249600735</v>
      </c>
      <c r="R111" s="6">
        <f>LN('SA data'!T110/'SA data'!T109)*100</f>
        <v>0.33014173991858559</v>
      </c>
      <c r="S111" s="6">
        <f>LN('SA data'!U110/'SA data'!U109)*100</f>
        <v>1.5594313620232645</v>
      </c>
      <c r="T111" s="6">
        <f>LN('SA data'!V110/'SA data'!V109)*100</f>
        <v>-5.6065265236650556E-2</v>
      </c>
      <c r="U111" s="6">
        <f>LN('SA data'!W110/'SA data'!W109)*100</f>
        <v>0.20489626573060507</v>
      </c>
      <c r="V111" s="6">
        <f>LN('SA data'!X110/'SA data'!X109)*100</f>
        <v>1.8587255855231046E-2</v>
      </c>
      <c r="W111" s="7">
        <f>'SA data'!Y110/4</f>
        <v>0.8125</v>
      </c>
      <c r="X111" s="6">
        <f>LN('SA data'!Z110/'SA data'!Z109)*100</f>
        <v>3.0807108364835836</v>
      </c>
      <c r="Y111" s="6">
        <f>LN('SA data'!AA110/'SA data'!AA109)*100</f>
        <v>1.2286765895128486</v>
      </c>
      <c r="Z111" s="6">
        <f>LN('SA data'!AB110/'SA data'!AB109)*100</f>
        <v>0.96852975121585871</v>
      </c>
      <c r="AA111" s="6">
        <f>LN('SA data'!AC110/'SA data'!AC109)*100</f>
        <v>0.88217827961238182</v>
      </c>
      <c r="AB111" s="6">
        <f>LN('SA data'!AD110/'SA data'!AD109)*100</f>
        <v>0.63436894998384818</v>
      </c>
      <c r="AC111" s="7">
        <f>'SA data'!AE110/4</f>
        <v>0.36249999999999999</v>
      </c>
      <c r="AD111" s="6">
        <f>LN('SA data'!AF110/'SA data'!AF109)*100</f>
        <v>6.1887395702912062</v>
      </c>
      <c r="AE111" s="6">
        <f>LN('SA data'!AG110/'SA data'!AG109)*100</f>
        <v>8.5191045838855768</v>
      </c>
      <c r="AF111" s="6">
        <f>LN('SA data'!AI110/'SA data'!AI109)*100</f>
        <v>0.90578208320879883</v>
      </c>
      <c r="AG111" s="6">
        <f>LN('SA data'!AJ110/'SA data'!AJ109)*100</f>
        <v>-0.38195358601653406</v>
      </c>
      <c r="AH111" s="6">
        <f>LN('SA data'!AK110/'SA data'!AK109)*100</f>
        <v>1.1655489568587283</v>
      </c>
      <c r="AI111" s="6">
        <f>LN('SA data'!AL110/'SA data'!AL109)*100</f>
        <v>0.46374183670237801</v>
      </c>
      <c r="AJ111" s="6">
        <f>LN('SA data'!AM110/'SA data'!AM109)*100</f>
        <v>2.4808592709363464</v>
      </c>
      <c r="AK111" s="6">
        <f>LN('SA data'!AN110/'SA data'!AN109)*100</f>
        <v>1.1268453259067968</v>
      </c>
      <c r="AL111" s="6">
        <f>LN('SA data'!AO110/'SA data'!AO109)*100</f>
        <v>-14.115107153243242</v>
      </c>
      <c r="AM111" s="6">
        <f>LN('SA data'!AP110/'SA data'!AP109)*100</f>
        <v>2.5420765175960578</v>
      </c>
      <c r="AN111" s="6">
        <f>LN('SA data'!AQ110/'SA data'!AQ109)*100</f>
        <v>-0.50380829090267698</v>
      </c>
      <c r="AO111" s="7">
        <f>'SA data'!AR110/4</f>
        <v>0.37709753086419773</v>
      </c>
      <c r="AP111" s="4">
        <v>108</v>
      </c>
      <c r="AQ111" s="1">
        <v>43160</v>
      </c>
      <c r="AR111" s="7"/>
      <c r="AS111" s="7"/>
    </row>
    <row r="112" spans="1:45">
      <c r="A112" s="6">
        <f>LN('SA data'!A111/'SA data'!A110)*100</f>
        <v>1.2519699997063012</v>
      </c>
      <c r="B112" s="6">
        <f>LN('SA data'!B111/'SA data'!B110)*100</f>
        <v>2.3396124901251385</v>
      </c>
      <c r="C112" s="6">
        <f>LN('SA data'!C111/'SA data'!C110)*100</f>
        <v>3.9382454484909144</v>
      </c>
      <c r="D112" s="6">
        <f>LN('SA data'!D111/'SA data'!D110)*100</f>
        <v>0.77630841106255111</v>
      </c>
      <c r="E112" s="6">
        <f>LN('SA data'!E111/'SA data'!E110)*100</f>
        <v>-1.3423268825391119</v>
      </c>
      <c r="F112" s="6">
        <f>LN('SA data'!F111/'SA data'!F110)*100</f>
        <v>0.38501472232478323</v>
      </c>
      <c r="G112" s="6">
        <f>LN('SA data'!G111/'SA data'!G110)*100</f>
        <v>-0.84487712144920257</v>
      </c>
      <c r="H112" s="6">
        <f>LN('SA data'!H111/'SA data'!H110)*100</f>
        <v>2.7904197273796205</v>
      </c>
      <c r="I112" s="6">
        <f>LN('SA data'!I111/'SA data'!I110)*100</f>
        <v>3.720402995577663</v>
      </c>
      <c r="J112" s="6">
        <f>LN('SA data'!J111/'SA data'!J110)*100</f>
        <v>-3.8290959755276104</v>
      </c>
      <c r="K112" s="6">
        <f>LN('SA data'!K111/'SA data'!K110)*100</f>
        <v>2.4416050124665212</v>
      </c>
      <c r="L112" s="6">
        <f>LN('SA data'!M111/'SA data'!M110)*100</f>
        <v>0.68317923757927101</v>
      </c>
      <c r="M112" s="6">
        <f>LN('SA data'!N111/'SA data'!N110)*100</f>
        <v>1.6428957809661817</v>
      </c>
      <c r="N112" s="6">
        <f>LN('SA data'!O111/'SA data'!O110)*100</f>
        <v>-1.981533501440309</v>
      </c>
      <c r="O112" s="6">
        <f>LN('SA data'!P111/'SA data'!P110)*100</f>
        <v>4.2264380043308707</v>
      </c>
      <c r="P112" s="6">
        <f>LN('SA data'!Q111/'SA data'!Q110)*100</f>
        <v>-3.2525603139971779</v>
      </c>
      <c r="Q112" s="6">
        <f>LN('SA data'!S111/'SA data'!S110)*100</f>
        <v>-0.34079923508257398</v>
      </c>
      <c r="R112" s="6">
        <f>LN('SA data'!T111/'SA data'!T110)*100</f>
        <v>0.37144419400291318</v>
      </c>
      <c r="S112" s="6">
        <f>LN('SA data'!U111/'SA data'!U110)*100</f>
        <v>-2.7854515558428501</v>
      </c>
      <c r="T112" s="6">
        <f>LN('SA data'!V111/'SA data'!V110)*100</f>
        <v>-1.7025440723048484</v>
      </c>
      <c r="U112" s="6">
        <f>LN('SA data'!W111/'SA data'!W110)*100</f>
        <v>1.5163970425823823</v>
      </c>
      <c r="V112" s="6">
        <f>LN('SA data'!X111/'SA data'!X110)*100</f>
        <v>0.97965412383810602</v>
      </c>
      <c r="W112" s="7">
        <f>'SA data'!Y111/4</f>
        <v>0.8125</v>
      </c>
      <c r="X112" s="6">
        <f>LN('SA data'!Z111/'SA data'!Z110)*100</f>
        <v>0.8248842729396666</v>
      </c>
      <c r="Y112" s="6">
        <f>LN('SA data'!AA111/'SA data'!AA110)*100</f>
        <v>1.3248219723567716</v>
      </c>
      <c r="Z112" s="6">
        <f>LN('SA data'!AB111/'SA data'!AB110)*100</f>
        <v>0.89028094210233943</v>
      </c>
      <c r="AA112" s="6">
        <f>LN('SA data'!AC111/'SA data'!AC110)*100</f>
        <v>1.2263658848115417</v>
      </c>
      <c r="AB112" s="6">
        <f>LN('SA data'!AD111/'SA data'!AD110)*100</f>
        <v>0.53508471718693951</v>
      </c>
      <c r="AC112" s="7">
        <f>'SA data'!AE111/4</f>
        <v>0.435</v>
      </c>
      <c r="AD112" s="6">
        <f>LN('SA data'!AF111/'SA data'!AF110)*100</f>
        <v>3.0221591067988296</v>
      </c>
      <c r="AE112" s="6">
        <f>LN('SA data'!AG111/'SA data'!AG110)*100</f>
        <v>10.860084790165002</v>
      </c>
      <c r="AF112" s="6">
        <f>LN('SA data'!AI111/'SA data'!AI110)*100</f>
        <v>2.3175093725170046</v>
      </c>
      <c r="AG112" s="6">
        <f>LN('SA data'!AJ111/'SA data'!AJ110)*100</f>
        <v>7.146248234418767</v>
      </c>
      <c r="AH112" s="6">
        <f>LN('SA data'!AK111/'SA data'!AK110)*100</f>
        <v>1.3222999780230635</v>
      </c>
      <c r="AI112" s="6">
        <f>LN('SA data'!AL111/'SA data'!AL110)*100</f>
        <v>18.469636084584458</v>
      </c>
      <c r="AJ112" s="6">
        <f>LN('SA data'!AM111/'SA data'!AM110)*100</f>
        <v>0.40611510163924092</v>
      </c>
      <c r="AK112" s="6">
        <f>LN('SA data'!AN111/'SA data'!AN110)*100</f>
        <v>2.6211481716119271</v>
      </c>
      <c r="AL112" s="6">
        <f>LN('SA data'!AO111/'SA data'!AO110)*100</f>
        <v>34.589258958489751</v>
      </c>
      <c r="AM112" s="6">
        <f>LN('SA data'!AP111/'SA data'!AP110)*100</f>
        <v>1.8059346403295058</v>
      </c>
      <c r="AN112" s="6">
        <f>LN('SA data'!AQ111/'SA data'!AQ110)*100</f>
        <v>0.50528713086054244</v>
      </c>
      <c r="AO112" s="7">
        <f>'SA data'!AR111/4</f>
        <v>0.43005061728395066</v>
      </c>
      <c r="AP112" s="4">
        <v>109</v>
      </c>
      <c r="AQ112" s="1">
        <v>43252</v>
      </c>
      <c r="AR112" s="7"/>
      <c r="AS112" s="7"/>
    </row>
    <row r="113" spans="1:45">
      <c r="A113" s="6">
        <f>LN('SA data'!A112/'SA data'!A111)*100</f>
        <v>0.91758268357851158</v>
      </c>
      <c r="B113" s="6">
        <f>LN('SA data'!B112/'SA data'!B111)*100</f>
        <v>2.2980631693816314</v>
      </c>
      <c r="C113" s="6">
        <f>LN('SA data'!C112/'SA data'!C111)*100</f>
        <v>0.5342441353382662</v>
      </c>
      <c r="D113" s="6">
        <f>LN('SA data'!D112/'SA data'!D111)*100</f>
        <v>1.893979648659496</v>
      </c>
      <c r="E113" s="6">
        <f>LN('SA data'!E112/'SA data'!E111)*100</f>
        <v>1.1062398924219146</v>
      </c>
      <c r="F113" s="6">
        <f>LN('SA data'!F112/'SA data'!F111)*100</f>
        <v>0.92148022303988986</v>
      </c>
      <c r="G113" s="6">
        <f>LN('SA data'!G112/'SA data'!G111)*100</f>
        <v>1.7521765872427886</v>
      </c>
      <c r="H113" s="6">
        <f>LN('SA data'!H112/'SA data'!H111)*100</f>
        <v>1.4400374202762296</v>
      </c>
      <c r="I113" s="6">
        <f>LN('SA data'!I112/'SA data'!I111)*100</f>
        <v>2.0704167785105585</v>
      </c>
      <c r="J113" s="6">
        <f>LN('SA data'!J112/'SA data'!J111)*100</f>
        <v>-5.4419220891952405</v>
      </c>
      <c r="K113" s="6">
        <f>LN('SA data'!K112/'SA data'!K111)*100</f>
        <v>5.9893639300600983</v>
      </c>
      <c r="L113" s="6">
        <f>LN('SA data'!M112/'SA data'!M111)*100</f>
        <v>-0.22495415542710126</v>
      </c>
      <c r="M113" s="6">
        <f>LN('SA data'!N112/'SA data'!N111)*100</f>
        <v>-1.2321595424168246</v>
      </c>
      <c r="N113" s="6">
        <f>LN('SA data'!O112/'SA data'!O111)*100</f>
        <v>-8.9506764208925045</v>
      </c>
      <c r="O113" s="6">
        <f>LN('SA data'!P112/'SA data'!P111)*100</f>
        <v>3.7733719902046206</v>
      </c>
      <c r="P113" s="6">
        <f>LN('SA data'!Q112/'SA data'!Q111)*100</f>
        <v>3.9006113522051771</v>
      </c>
      <c r="Q113" s="6">
        <f>LN('SA data'!S112/'SA data'!S111)*100</f>
        <v>-0.34820950527803907</v>
      </c>
      <c r="R113" s="6">
        <f>LN('SA data'!T112/'SA data'!T111)*100</f>
        <v>0.39151889010363428</v>
      </c>
      <c r="S113" s="6">
        <f>LN('SA data'!U112/'SA data'!U111)*100</f>
        <v>-2.9713213194658898</v>
      </c>
      <c r="T113" s="6">
        <f>LN('SA data'!V112/'SA data'!V111)*100</f>
        <v>0.54638446383995232</v>
      </c>
      <c r="U113" s="6">
        <f>LN('SA data'!W112/'SA data'!W111)*100</f>
        <v>0.64342326307151643</v>
      </c>
      <c r="V113" s="6">
        <f>LN('SA data'!X112/'SA data'!X111)*100</f>
        <v>1.4652978502276992</v>
      </c>
      <c r="W113" s="7">
        <f>'SA data'!Y112/4</f>
        <v>0.8125</v>
      </c>
      <c r="X113" s="6">
        <f>LN('SA data'!Z112/'SA data'!Z111)*100</f>
        <v>5.3768053359972215E-2</v>
      </c>
      <c r="Y113" s="6">
        <f>LN('SA data'!AA112/'SA data'!AA111)*100</f>
        <v>0.55121853520065911</v>
      </c>
      <c r="Z113" s="6">
        <f>LN('SA data'!AB112/'SA data'!AB111)*100</f>
        <v>0.73849199202282356</v>
      </c>
      <c r="AA113" s="6">
        <f>LN('SA data'!AC112/'SA data'!AC111)*100</f>
        <v>0.21016309830372079</v>
      </c>
      <c r="AB113" s="6">
        <f>LN('SA data'!AD112/'SA data'!AD111)*100</f>
        <v>0.31889815915135566</v>
      </c>
      <c r="AC113" s="7">
        <f>'SA data'!AE112/4</f>
        <v>0.48249999999999998</v>
      </c>
      <c r="AD113" s="6">
        <f>LN('SA data'!AF112/'SA data'!AF111)*100</f>
        <v>-0.90175678920830038</v>
      </c>
      <c r="AE113" s="6">
        <f>LN('SA data'!AG112/'SA data'!AG111)*100</f>
        <v>0.72192826913084829</v>
      </c>
      <c r="AF113" s="6">
        <f>LN('SA data'!AI112/'SA data'!AI111)*100</f>
        <v>1.2296444537214619</v>
      </c>
      <c r="AG113" s="6">
        <f>LN('SA data'!AJ112/'SA data'!AJ111)*100</f>
        <v>1.0751622371953622</v>
      </c>
      <c r="AH113" s="6">
        <f>LN('SA data'!AK112/'SA data'!AK111)*100</f>
        <v>1.2623904989996562</v>
      </c>
      <c r="AI113" s="6">
        <f>LN('SA data'!AL112/'SA data'!AL111)*100</f>
        <v>-0.49293580980884549</v>
      </c>
      <c r="AJ113" s="6">
        <f>LN('SA data'!AM112/'SA data'!AM111)*100</f>
        <v>1.1982435778917435</v>
      </c>
      <c r="AK113" s="6">
        <f>LN('SA data'!AN112/'SA data'!AN111)*100</f>
        <v>0.86674696606863566</v>
      </c>
      <c r="AL113" s="6">
        <f>LN('SA data'!AO112/'SA data'!AO111)*100</f>
        <v>0.33277609153933524</v>
      </c>
      <c r="AM113" s="6">
        <f>LN('SA data'!AP112/'SA data'!AP111)*100</f>
        <v>1.3032209828599768</v>
      </c>
      <c r="AN113" s="6">
        <f>LN('SA data'!AQ112/'SA data'!AQ111)*100</f>
        <v>0.44214397852247067</v>
      </c>
      <c r="AO113" s="7">
        <f>'SA data'!AR112/4</f>
        <v>0.43560217236467258</v>
      </c>
      <c r="AP113" s="4">
        <v>110</v>
      </c>
      <c r="AQ113" s="1">
        <v>43344</v>
      </c>
      <c r="AR113" s="7"/>
      <c r="AS113" s="7"/>
    </row>
    <row r="114" spans="1:45">
      <c r="A114" s="6">
        <f>LN('SA data'!A113/'SA data'!A112)*100</f>
        <v>1.2619607284622818</v>
      </c>
      <c r="B114" s="6">
        <f>LN('SA data'!B113/'SA data'!B112)*100</f>
        <v>1.321079569365095</v>
      </c>
      <c r="C114" s="6">
        <f>LN('SA data'!C113/'SA data'!C112)*100</f>
        <v>0.86224104377634925</v>
      </c>
      <c r="D114" s="6">
        <f>LN('SA data'!D113/'SA data'!D112)*100</f>
        <v>-3.7223375043200808</v>
      </c>
      <c r="E114" s="6">
        <f>LN('SA data'!E113/'SA data'!E112)*100</f>
        <v>1.5255300555487452</v>
      </c>
      <c r="F114" s="6">
        <f>LN('SA data'!F113/'SA data'!F112)*100</f>
        <v>0.41388772898675597</v>
      </c>
      <c r="G114" s="6">
        <f>LN('SA data'!G113/'SA data'!G112)*100</f>
        <v>-4.6328469672737044E-2</v>
      </c>
      <c r="H114" s="6">
        <f>LN('SA data'!H113/'SA data'!H112)*100</f>
        <v>-5.1119635631494319E-2</v>
      </c>
      <c r="I114" s="6">
        <f>LN('SA data'!I113/'SA data'!I112)*100</f>
        <v>-2.63926566550158</v>
      </c>
      <c r="J114" s="6">
        <f>LN('SA data'!J113/'SA data'!J112)*100</f>
        <v>30.564594222454598</v>
      </c>
      <c r="K114" s="6">
        <f>LN('SA data'!K113/'SA data'!K112)*100</f>
        <v>4.535384737624355</v>
      </c>
      <c r="L114" s="6">
        <f>LN('SA data'!M113/'SA data'!M112)*100</f>
        <v>1.0632086238008023</v>
      </c>
      <c r="M114" s="6">
        <f>LN('SA data'!N113/'SA data'!N112)*100</f>
        <v>-5.6953334864544463</v>
      </c>
      <c r="N114" s="6">
        <f>LN('SA data'!O113/'SA data'!O112)*100</f>
        <v>-17.874546916672774</v>
      </c>
      <c r="O114" s="6">
        <f>LN('SA data'!P113/'SA data'!P112)*100</f>
        <v>1.0489742316785244</v>
      </c>
      <c r="P114" s="6">
        <f>LN('SA data'!Q113/'SA data'!Q112)*100</f>
        <v>24.247420478596343</v>
      </c>
      <c r="Q114" s="6">
        <f>LN('SA data'!S113/'SA data'!S112)*100</f>
        <v>0.36289253377018832</v>
      </c>
      <c r="R114" s="6">
        <f>LN('SA data'!T113/'SA data'!T112)*100</f>
        <v>0.46045662529727688</v>
      </c>
      <c r="S114" s="6">
        <f>LN('SA data'!U113/'SA data'!U112)*100</f>
        <v>1.0257317339032099E-2</v>
      </c>
      <c r="T114" s="6">
        <f>LN('SA data'!V113/'SA data'!V112)*100</f>
        <v>0.44900919406420553</v>
      </c>
      <c r="U114" s="6">
        <f>LN('SA data'!W113/'SA data'!W112)*100</f>
        <v>-0.2951285746529676</v>
      </c>
      <c r="V114" s="6">
        <f>LN('SA data'!X113/'SA data'!X112)*100</f>
        <v>0.1129456765620428</v>
      </c>
      <c r="W114" s="7">
        <f>'SA data'!Y113/4</f>
        <v>0.8125</v>
      </c>
      <c r="X114" s="6">
        <f>LN('SA data'!Z113/'SA data'!Z112)*100</f>
        <v>-0.68271741606986736</v>
      </c>
      <c r="Y114" s="6">
        <f>LN('SA data'!AA113/'SA data'!AA112)*100</f>
        <v>0.3000871254364128</v>
      </c>
      <c r="Z114" s="6">
        <f>LN('SA data'!AB113/'SA data'!AB112)*100</f>
        <v>0.74324113153005267</v>
      </c>
      <c r="AA114" s="6">
        <f>LN('SA data'!AC113/'SA data'!AC112)*100</f>
        <v>-0.33956545139688304</v>
      </c>
      <c r="AB114" s="6">
        <f>LN('SA data'!AD113/'SA data'!AD112)*100</f>
        <v>0.46523531340821739</v>
      </c>
      <c r="AC114" s="7">
        <f>'SA data'!AE113/4</f>
        <v>0.55500000000000005</v>
      </c>
      <c r="AD114" s="6">
        <f>LN('SA data'!AF113/'SA data'!AF112)*100</f>
        <v>-4.9740368790846148</v>
      </c>
      <c r="AE114" s="6">
        <f>LN('SA data'!AG113/'SA data'!AG112)*100</f>
        <v>-8.7798831070262384</v>
      </c>
      <c r="AF114" s="6">
        <f>LN('SA data'!AI113/'SA data'!AI112)*100</f>
        <v>1.7219757758320398</v>
      </c>
      <c r="AG114" s="6">
        <f>LN('SA data'!AJ113/'SA data'!AJ112)*100</f>
        <v>0.52885095895955114</v>
      </c>
      <c r="AH114" s="6">
        <f>LN('SA data'!AK113/'SA data'!AK112)*100</f>
        <v>1.9728329607905875</v>
      </c>
      <c r="AI114" s="6">
        <f>LN('SA data'!AL113/'SA data'!AL112)*100</f>
        <v>2.4913162618945153</v>
      </c>
      <c r="AJ114" s="6">
        <f>LN('SA data'!AM113/'SA data'!AM112)*100</f>
        <v>1.5050996384275899</v>
      </c>
      <c r="AK114" s="6">
        <f>LN('SA data'!AN113/'SA data'!AN112)*100</f>
        <v>2.5751837158285635</v>
      </c>
      <c r="AL114" s="6">
        <f>LN('SA data'!AO113/'SA data'!AO112)*100</f>
        <v>-8.6433792106852145</v>
      </c>
      <c r="AM114" s="6">
        <f>LN('SA data'!AP113/'SA data'!AP112)*100</f>
        <v>2.9667272327036778</v>
      </c>
      <c r="AN114" s="6">
        <f>LN('SA data'!AQ113/'SA data'!AQ112)*100</f>
        <v>-2.3651038942770599</v>
      </c>
      <c r="AO114" s="7">
        <f>'SA data'!AR113/4</f>
        <v>0.43590128205128198</v>
      </c>
      <c r="AP114" s="4">
        <v>111</v>
      </c>
      <c r="AQ114" s="1">
        <v>43435</v>
      </c>
      <c r="AR114" s="7"/>
      <c r="AS114" s="7"/>
    </row>
    <row r="115" spans="1:45">
      <c r="A115" s="6">
        <f>LN('SA data'!A114/'SA data'!A113)*100</f>
        <v>1.0709199849173223</v>
      </c>
      <c r="B115" s="6">
        <f>LN('SA data'!B114/'SA data'!B113)*100</f>
        <v>1.4991299780112386</v>
      </c>
      <c r="C115" s="6">
        <f>LN('SA data'!C114/'SA data'!C113)*100</f>
        <v>-0.90689827295766423</v>
      </c>
      <c r="D115" s="6">
        <f>LN('SA data'!D114/'SA data'!D113)*100</f>
        <v>-2.5788775685362118</v>
      </c>
      <c r="E115" s="6">
        <f>LN('SA data'!E114/'SA data'!E113)*100</f>
        <v>-0.99564602755394671</v>
      </c>
      <c r="F115" s="6">
        <f>LN('SA data'!F114/'SA data'!F113)*100</f>
        <v>-3.3377891828825135</v>
      </c>
      <c r="G115" s="6">
        <f>LN('SA data'!G114/'SA data'!G113)*100</f>
        <v>1.128914189567727</v>
      </c>
      <c r="H115" s="6">
        <f>LN('SA data'!H114/'SA data'!H113)*100</f>
        <v>0.90154017348629445</v>
      </c>
      <c r="I115" s="6">
        <f>LN('SA data'!I114/'SA data'!I113)*100</f>
        <v>4.0910870895585854</v>
      </c>
      <c r="J115" s="6">
        <f>LN('SA data'!J114/'SA data'!J113)*100</f>
        <v>1.0939080285912952</v>
      </c>
      <c r="K115" s="6">
        <f>LN('SA data'!K114/'SA data'!K113)*100</f>
        <v>-3.2000438092684735</v>
      </c>
      <c r="L115" s="6">
        <f>LN('SA data'!M114/'SA data'!M113)*100</f>
        <v>3.9764472103508495</v>
      </c>
      <c r="M115" s="6">
        <f>LN('SA data'!N114/'SA data'!N113)*100</f>
        <v>-0.37988343789182255</v>
      </c>
      <c r="N115" s="6">
        <f>LN('SA data'!O114/'SA data'!O113)*100</f>
        <v>-12.294647090234518</v>
      </c>
      <c r="O115" s="6">
        <f>LN('SA data'!P114/'SA data'!P113)*100</f>
        <v>5.1219570263560836</v>
      </c>
      <c r="P115" s="6">
        <f>LN('SA data'!Q114/'SA data'!Q113)*100</f>
        <v>15.857366541848958</v>
      </c>
      <c r="Q115" s="6">
        <f>LN('SA data'!S114/'SA data'!S113)*100</f>
        <v>4.3315628502646954E-2</v>
      </c>
      <c r="R115" s="6">
        <f>LN('SA data'!T114/'SA data'!T113)*100</f>
        <v>0.36576444476226816</v>
      </c>
      <c r="S115" s="6">
        <f>LN('SA data'!U114/'SA data'!U113)*100</f>
        <v>-1.1335521521484666</v>
      </c>
      <c r="T115" s="6">
        <f>LN('SA data'!V114/'SA data'!V113)*100</f>
        <v>-5.8336174602581146</v>
      </c>
      <c r="U115" s="6">
        <f>LN('SA data'!W114/'SA data'!W113)*100</f>
        <v>-0.89929282109816111</v>
      </c>
      <c r="V115" s="6">
        <f>LN('SA data'!X114/'SA data'!X113)*100</f>
        <v>-1.5324953738948188</v>
      </c>
      <c r="W115" s="7">
        <f>'SA data'!Y114/4</f>
        <v>0.8125</v>
      </c>
      <c r="X115" s="6">
        <f>LN('SA data'!Z114/'SA data'!Z113)*100</f>
        <v>0.73435743390744845</v>
      </c>
      <c r="Y115" s="6">
        <f>LN('SA data'!AA114/'SA data'!AA113)*100</f>
        <v>-0.83066215801018417</v>
      </c>
      <c r="Z115" s="6">
        <f>LN('SA data'!AB114/'SA data'!AB113)*100</f>
        <v>0.79361437799083057</v>
      </c>
      <c r="AA115" s="6">
        <f>LN('SA data'!AC114/'SA data'!AC113)*100</f>
        <v>-0.82183603861263088</v>
      </c>
      <c r="AB115" s="6">
        <f>LN('SA data'!AD114/'SA data'!AD113)*100</f>
        <v>0.40094255622444192</v>
      </c>
      <c r="AC115" s="7">
        <f>'SA data'!AE114/4</f>
        <v>0.6</v>
      </c>
      <c r="AD115" s="6">
        <f>LN('SA data'!AF114/'SA data'!AF113)*100</f>
        <v>-4.1448106254675787</v>
      </c>
      <c r="AE115" s="6">
        <f>LN('SA data'!AG114/'SA data'!AG113)*100</f>
        <v>-8.5901410967481144</v>
      </c>
      <c r="AF115" s="6">
        <f>LN('SA data'!AI114/'SA data'!AI113)*100</f>
        <v>0.73698643553101306</v>
      </c>
      <c r="AG115" s="6">
        <f>LN('SA data'!AJ114/'SA data'!AJ113)*100</f>
        <v>-0.56283006394113611</v>
      </c>
      <c r="AH115" s="6">
        <f>LN('SA data'!AK114/'SA data'!AK113)*100</f>
        <v>1.0061898244475118</v>
      </c>
      <c r="AI115" s="6">
        <f>LN('SA data'!AL114/'SA data'!AL113)*100</f>
        <v>6.5366310153781431</v>
      </c>
      <c r="AJ115" s="6">
        <f>LN('SA data'!AM114/'SA data'!AM113)*100</f>
        <v>0.12011815762669646</v>
      </c>
      <c r="AK115" s="6">
        <f>LN('SA data'!AN114/'SA data'!AN113)*100</f>
        <v>2.6843359994265152</v>
      </c>
      <c r="AL115" s="6">
        <f>LN('SA data'!AO114/'SA data'!AO113)*100</f>
        <v>-14.215061698505965</v>
      </c>
      <c r="AM115" s="6">
        <f>LN('SA data'!AP114/'SA data'!AP113)*100</f>
        <v>0.82345659448178954</v>
      </c>
      <c r="AN115" s="6">
        <f>LN('SA data'!AQ114/'SA data'!AQ113)*100</f>
        <v>4.1375097629604598</v>
      </c>
      <c r="AO115" s="7">
        <f>'SA data'!AR114/4</f>
        <v>0.432234935897436</v>
      </c>
      <c r="AP115" s="4">
        <v>112</v>
      </c>
      <c r="AQ115" s="1">
        <v>43525</v>
      </c>
      <c r="AR115" s="7"/>
      <c r="AS115" s="7"/>
    </row>
    <row r="116" spans="1:45">
      <c r="A116" s="6">
        <f>LN('SA data'!A115/'SA data'!A114)*100</f>
        <v>1.7564530651496286</v>
      </c>
      <c r="B116" s="6">
        <f>LN('SA data'!B115/'SA data'!B114)*100</f>
        <v>2.7839183881149294</v>
      </c>
      <c r="C116" s="6">
        <f>LN('SA data'!C115/'SA data'!C114)*100</f>
        <v>0.19701817132717719</v>
      </c>
      <c r="D116" s="6">
        <f>LN('SA data'!D115/'SA data'!D114)*100</f>
        <v>3.9277194464308876</v>
      </c>
      <c r="E116" s="6">
        <f>LN('SA data'!E115/'SA data'!E114)*100</f>
        <v>-1.0780266740374804</v>
      </c>
      <c r="F116" s="6">
        <f>LN('SA data'!F115/'SA data'!F114)*100</f>
        <v>-0.28631728849846771</v>
      </c>
      <c r="G116" s="6">
        <f>LN('SA data'!G115/'SA data'!G114)*100</f>
        <v>-0.42472657545835407</v>
      </c>
      <c r="H116" s="6">
        <f>LN('SA data'!H115/'SA data'!H114)*100</f>
        <v>0.32825120730060964</v>
      </c>
      <c r="I116" s="6">
        <f>LN('SA data'!I115/'SA data'!I114)*100</f>
        <v>1.4574062142964241</v>
      </c>
      <c r="J116" s="6">
        <f>LN('SA data'!J115/'SA data'!J114)*100</f>
        <v>5.2376487729453434</v>
      </c>
      <c r="K116" s="6">
        <f>LN('SA data'!K115/'SA data'!K114)*100</f>
        <v>-1.5195451058855418</v>
      </c>
      <c r="L116" s="6">
        <f>LN('SA data'!M115/'SA data'!M114)*100</f>
        <v>3.8794520491488771</v>
      </c>
      <c r="M116" s="6">
        <f>LN('SA data'!N115/'SA data'!N114)*100</f>
        <v>0.22370194065321397</v>
      </c>
      <c r="N116" s="6">
        <f>LN('SA data'!O115/'SA data'!O114)*100</f>
        <v>-1.4344481016757713</v>
      </c>
      <c r="O116" s="6">
        <f>LN('SA data'!P115/'SA data'!P114)*100</f>
        <v>0.91700420835082153</v>
      </c>
      <c r="P116" s="6">
        <f>LN('SA data'!Q115/'SA data'!Q114)*100</f>
        <v>12.526001565522787</v>
      </c>
      <c r="Q116" s="6">
        <f>LN('SA data'!S115/'SA data'!S114)*100</f>
        <v>0.58269733822081049</v>
      </c>
      <c r="R116" s="6">
        <f>LN('SA data'!T115/'SA data'!T114)*100</f>
        <v>0.37512824743724715</v>
      </c>
      <c r="S116" s="6">
        <f>LN('SA data'!U115/'SA data'!U114)*100</f>
        <v>1.3422999672505906</v>
      </c>
      <c r="T116" s="6">
        <f>LN('SA data'!V115/'SA data'!V114)*100</f>
        <v>2.4250964145251652</v>
      </c>
      <c r="U116" s="6">
        <f>LN('SA data'!W115/'SA data'!W114)*100</f>
        <v>1.3278010242895533</v>
      </c>
      <c r="V116" s="6">
        <f>LN('SA data'!X115/'SA data'!X114)*100</f>
        <v>1.2248549983881734</v>
      </c>
      <c r="W116" s="7">
        <f>'SA data'!Y115/4</f>
        <v>0.77083333333333337</v>
      </c>
      <c r="X116" s="6">
        <f>LN('SA data'!Z115/'SA data'!Z114)*100</f>
        <v>-0.51255416585099367</v>
      </c>
      <c r="Y116" s="6">
        <f>LN('SA data'!AA115/'SA data'!AA114)*100</f>
        <v>1.3321276432073348</v>
      </c>
      <c r="Z116" s="6">
        <f>LN('SA data'!AB115/'SA data'!AB114)*100</f>
        <v>0.77824917382279157</v>
      </c>
      <c r="AA116" s="6">
        <f>LN('SA data'!AC115/'SA data'!AC114)*100</f>
        <v>0.79090919966889861</v>
      </c>
      <c r="AB116" s="6">
        <f>LN('SA data'!AD115/'SA data'!AD114)*100</f>
        <v>0.42158782756006807</v>
      </c>
      <c r="AC116" s="7">
        <f>'SA data'!AE115/4</f>
        <v>0.6</v>
      </c>
      <c r="AD116" s="6">
        <f>LN('SA data'!AF115/'SA data'!AF114)*100</f>
        <v>0.59716503368591822</v>
      </c>
      <c r="AE116" s="6">
        <f>LN('SA data'!AG115/'SA data'!AG114)*100</f>
        <v>8.9965277228005185</v>
      </c>
      <c r="AF116" s="6">
        <f>LN('SA data'!AI115/'SA data'!AI114)*100</f>
        <v>0.55919114554754779</v>
      </c>
      <c r="AG116" s="6">
        <f>LN('SA data'!AJ115/'SA data'!AJ114)*100</f>
        <v>-3.224067722476351E-4</v>
      </c>
      <c r="AH116" s="6">
        <f>LN('SA data'!AK115/'SA data'!AK114)*100</f>
        <v>0.67377827211942198</v>
      </c>
      <c r="AI116" s="6">
        <f>LN('SA data'!AL115/'SA data'!AL114)*100</f>
        <v>8.5807970224648109</v>
      </c>
      <c r="AJ116" s="6">
        <f>LN('SA data'!AM115/'SA data'!AM114)*100</f>
        <v>-2.6037841631925476</v>
      </c>
      <c r="AK116" s="6">
        <f>LN('SA data'!AN115/'SA data'!AN114)*100</f>
        <v>1.4177317256670878</v>
      </c>
      <c r="AL116" s="6">
        <f>LN('SA data'!AO115/'SA data'!AO114)*100</f>
        <v>8.7553031600894151</v>
      </c>
      <c r="AM116" s="6">
        <f>LN('SA data'!AP115/'SA data'!AP114)*100</f>
        <v>-0.17463731356008202</v>
      </c>
      <c r="AN116" s="6">
        <f>LN('SA data'!AQ115/'SA data'!AQ114)*100</f>
        <v>-0.49220737937631004</v>
      </c>
      <c r="AO116" s="7">
        <f>'SA data'!AR115/4</f>
        <v>0.45188044871794875</v>
      </c>
      <c r="AP116" s="4">
        <v>113</v>
      </c>
      <c r="AQ116" s="1">
        <v>43617</v>
      </c>
      <c r="AR116" s="7"/>
      <c r="AS116" s="7"/>
    </row>
    <row r="117" spans="1:45">
      <c r="A117" s="6">
        <f>LN('SA data'!A116/'SA data'!A115)*100</f>
        <v>0.23774575042132615</v>
      </c>
      <c r="B117" s="6">
        <f>LN('SA data'!B116/'SA data'!B115)*100</f>
        <v>1.6575595217039396</v>
      </c>
      <c r="C117" s="6">
        <f>LN('SA data'!C116/'SA data'!C115)*100</f>
        <v>-0.21090344760772298</v>
      </c>
      <c r="D117" s="6">
        <f>LN('SA data'!D116/'SA data'!D115)*100</f>
        <v>-1.1158155671431411</v>
      </c>
      <c r="E117" s="6">
        <f>LN('SA data'!E116/'SA data'!E115)*100</f>
        <v>-1.0610795014157601</v>
      </c>
      <c r="F117" s="6">
        <f>LN('SA data'!F116/'SA data'!F115)*100</f>
        <v>-0.15232930103187081</v>
      </c>
      <c r="G117" s="6">
        <f>LN('SA data'!G116/'SA data'!G115)*100</f>
        <v>1.0869050425436431</v>
      </c>
      <c r="H117" s="6">
        <f>LN('SA data'!H116/'SA data'!H115)*100</f>
        <v>1.1238313544707648</v>
      </c>
      <c r="I117" s="6">
        <f>LN('SA data'!I116/'SA data'!I115)*100</f>
        <v>7.1752186568419916</v>
      </c>
      <c r="J117" s="6">
        <f>LN('SA data'!J116/'SA data'!J115)*100</f>
        <v>3.5292722721976699</v>
      </c>
      <c r="K117" s="6">
        <f>LN('SA data'!K116/'SA data'!K115)*100</f>
        <v>0.12526928657445563</v>
      </c>
      <c r="L117" s="6">
        <f>LN('SA data'!M116/'SA data'!M115)*100</f>
        <v>3.9693244821313334</v>
      </c>
      <c r="M117" s="6">
        <f>LN('SA data'!N116/'SA data'!N115)*100</f>
        <v>2.457965976146792</v>
      </c>
      <c r="N117" s="6">
        <f>LN('SA data'!O116/'SA data'!O115)*100</f>
        <v>14.573202556626914</v>
      </c>
      <c r="O117" s="6">
        <f>LN('SA data'!P116/'SA data'!P115)*100</f>
        <v>-3.0111335073790002</v>
      </c>
      <c r="P117" s="6">
        <f>LN('SA data'!Q116/'SA data'!Q115)*100</f>
        <v>7.251831822354367</v>
      </c>
      <c r="Q117" s="6">
        <f>LN('SA data'!S116/'SA data'!S115)*100</f>
        <v>0.27498516824839569</v>
      </c>
      <c r="R117" s="6">
        <f>LN('SA data'!T116/'SA data'!T115)*100</f>
        <v>0.32609621066055122</v>
      </c>
      <c r="S117" s="6">
        <f>LN('SA data'!U116/'SA data'!U115)*100</f>
        <v>8.8624225014148447E-2</v>
      </c>
      <c r="T117" s="6">
        <f>LN('SA data'!V116/'SA data'!V115)*100</f>
        <v>-0.21449980048495065</v>
      </c>
      <c r="U117" s="6">
        <f>LN('SA data'!W116/'SA data'!W115)*100</f>
        <v>0.11951083856265367</v>
      </c>
      <c r="V117" s="6">
        <f>LN('SA data'!X116/'SA data'!X115)*100</f>
        <v>-0.91790222002835209</v>
      </c>
      <c r="W117" s="7">
        <f>'SA data'!Y116/4</f>
        <v>0.75</v>
      </c>
      <c r="X117" s="6">
        <f>LN('SA data'!Z116/'SA data'!Z115)*100</f>
        <v>0.52763765928427286</v>
      </c>
      <c r="Y117" s="6">
        <f>LN('SA data'!AA116/'SA data'!AA115)*100</f>
        <v>0.56228449660009938</v>
      </c>
      <c r="Z117" s="6">
        <f>LN('SA data'!AB116/'SA data'!AB115)*100</f>
        <v>0.72748638339237059</v>
      </c>
      <c r="AA117" s="6">
        <f>LN('SA data'!AC116/'SA data'!AC115)*100</f>
        <v>-0.61277315595064086</v>
      </c>
      <c r="AB117" s="6">
        <f>LN('SA data'!AD116/'SA data'!AD115)*100</f>
        <v>0.37068899780188919</v>
      </c>
      <c r="AC117" s="7">
        <f>'SA data'!AE116/4</f>
        <v>0.54749999999999999</v>
      </c>
      <c r="AD117" s="6">
        <f>LN('SA data'!AF116/'SA data'!AF115)*100</f>
        <v>-3.9366538184057096</v>
      </c>
      <c r="AE117" s="6">
        <f>LN('SA data'!AG116/'SA data'!AG115)*100</f>
        <v>-10.835843870002112</v>
      </c>
      <c r="AF117" s="6">
        <f>LN('SA data'!AI116/'SA data'!AI115)*100</f>
        <v>1.3655523707880668</v>
      </c>
      <c r="AG117" s="6">
        <f>LN('SA data'!AJ116/'SA data'!AJ115)*100</f>
        <v>0.66371397705896285</v>
      </c>
      <c r="AH117" s="6">
        <f>LN('SA data'!AK116/'SA data'!AK115)*100</f>
        <v>1.5082001725238348</v>
      </c>
      <c r="AI117" s="6">
        <f>LN('SA data'!AL116/'SA data'!AL115)*100</f>
        <v>0.81834805855699566</v>
      </c>
      <c r="AJ117" s="6">
        <f>LN('SA data'!AM116/'SA data'!AM115)*100</f>
        <v>2.2600445472144326</v>
      </c>
      <c r="AK117" s="6">
        <f>LN('SA data'!AN116/'SA data'!AN115)*100</f>
        <v>0.93082661964858304</v>
      </c>
      <c r="AL117" s="6">
        <f>LN('SA data'!AO116/'SA data'!AO115)*100</f>
        <v>17.708577015785888</v>
      </c>
      <c r="AM117" s="6">
        <f>LN('SA data'!AP116/'SA data'!AP115)*100</f>
        <v>1.0594376161024421</v>
      </c>
      <c r="AN117" s="6">
        <f>LN('SA data'!AQ116/'SA data'!AQ115)*100</f>
        <v>0.55729122634986072</v>
      </c>
      <c r="AO117" s="7">
        <f>'SA data'!AR116/4</f>
        <v>0.43214615384615396</v>
      </c>
      <c r="AP117" s="4">
        <v>114</v>
      </c>
      <c r="AQ117" s="1">
        <v>43709</v>
      </c>
      <c r="AR117" s="7"/>
      <c r="AS117" s="7"/>
    </row>
    <row r="118" spans="1:45">
      <c r="A118" s="6">
        <f>LN('SA data'!A117/'SA data'!A116)*100</f>
        <v>0.42110198374799063</v>
      </c>
      <c r="B118" s="6">
        <f>LN('SA data'!B117/'SA data'!B116)*100</f>
        <v>1.5280023729329939</v>
      </c>
      <c r="C118" s="6">
        <f>LN('SA data'!C117/'SA data'!C116)*100</f>
        <v>2.0715683753910685</v>
      </c>
      <c r="D118" s="6">
        <f>LN('SA data'!D117/'SA data'!D116)*100</f>
        <v>-1.0480330242999327</v>
      </c>
      <c r="E118" s="6">
        <f>LN('SA data'!E117/'SA data'!E116)*100</f>
        <v>-0.1798458081456123</v>
      </c>
      <c r="F118" s="6">
        <f>LN('SA data'!F117/'SA data'!F116)*100</f>
        <v>1.4278428335027804</v>
      </c>
      <c r="G118" s="6">
        <f>LN('SA data'!G117/'SA data'!G116)*100</f>
        <v>0.30676613274698034</v>
      </c>
      <c r="H118" s="6">
        <f>LN('SA data'!H117/'SA data'!H116)*100</f>
        <v>-0.14927309928159049</v>
      </c>
      <c r="I118" s="6">
        <f>LN('SA data'!I117/'SA data'!I116)*100</f>
        <v>7.3045431342590135</v>
      </c>
      <c r="J118" s="6">
        <f>LN('SA data'!J117/'SA data'!J116)*100</f>
        <v>-15.162697291823632</v>
      </c>
      <c r="K118" s="6">
        <f>LN('SA data'!K117/'SA data'!K116)*100</f>
        <v>-1.1325814356807129</v>
      </c>
      <c r="L118" s="6">
        <f>LN('SA data'!M117/'SA data'!M116)*100</f>
        <v>0.80092172140435824</v>
      </c>
      <c r="M118" s="6">
        <f>LN('SA data'!N117/'SA data'!N116)*100</f>
        <v>1.2818746557528318</v>
      </c>
      <c r="N118" s="6">
        <f>LN('SA data'!O117/'SA data'!O116)*100</f>
        <v>12.043631744272325</v>
      </c>
      <c r="O118" s="6">
        <f>LN('SA data'!P117/'SA data'!P116)*100</f>
        <v>-4.4787142960751289</v>
      </c>
      <c r="P118" s="6">
        <f>LN('SA data'!Q117/'SA data'!Q116)*100</f>
        <v>-0.22667019247957823</v>
      </c>
      <c r="Q118" s="6">
        <f>LN('SA data'!S117/'SA data'!S116)*100</f>
        <v>0.1001758125639441</v>
      </c>
      <c r="R118" s="6">
        <f>LN('SA data'!T117/'SA data'!T116)*100</f>
        <v>0.39502836433322086</v>
      </c>
      <c r="S118" s="6">
        <f>LN('SA data'!U117/'SA data'!U116)*100</f>
        <v>-0.98363263096290254</v>
      </c>
      <c r="T118" s="6">
        <f>LN('SA data'!V117/'SA data'!V116)*100</f>
        <v>0.17553404362698363</v>
      </c>
      <c r="U118" s="6">
        <f>LN('SA data'!W117/'SA data'!W116)*100</f>
        <v>-0.28696536180940696</v>
      </c>
      <c r="V118" s="6">
        <f>LN('SA data'!X117/'SA data'!X116)*100</f>
        <v>-3.7414915140554991E-2</v>
      </c>
      <c r="W118" s="7">
        <f>'SA data'!Y117/4</f>
        <v>0.75</v>
      </c>
      <c r="X118" s="6">
        <f>LN('SA data'!Z117/'SA data'!Z116)*100</f>
        <v>4.6821080339587692E-2</v>
      </c>
      <c r="Y118" s="6">
        <f>LN('SA data'!AA117/'SA data'!AA116)*100</f>
        <v>-0.2046065552825333</v>
      </c>
      <c r="Z118" s="6">
        <f>LN('SA data'!AB117/'SA data'!AB116)*100</f>
        <v>0.28831549164374543</v>
      </c>
      <c r="AA118" s="6">
        <f>LN('SA data'!AC117/'SA data'!AC116)*100</f>
        <v>-0.40735635642793477</v>
      </c>
      <c r="AB118" s="6">
        <f>LN('SA data'!AD117/'SA data'!AD116)*100</f>
        <v>0.35011818576853909</v>
      </c>
      <c r="AC118" s="7">
        <f>'SA data'!AE117/4</f>
        <v>0.41249999999999998</v>
      </c>
      <c r="AD118" s="6">
        <f>LN('SA data'!AF117/'SA data'!AF116)*100</f>
        <v>1.4111458983904641</v>
      </c>
      <c r="AE118" s="6">
        <f>LN('SA data'!AG117/'SA data'!AG116)*100</f>
        <v>2.1083675083641511</v>
      </c>
      <c r="AF118" s="6">
        <f>LN('SA data'!AI117/'SA data'!AI116)*100</f>
        <v>0.4512444116474979</v>
      </c>
      <c r="AG118" s="6">
        <f>LN('SA data'!AJ117/'SA data'!AJ116)*100</f>
        <v>-0.19649430363434522</v>
      </c>
      <c r="AH118" s="6">
        <f>LN('SA data'!AK117/'SA data'!AK116)*100</f>
        <v>0.58183257046672232</v>
      </c>
      <c r="AI118" s="6">
        <f>LN('SA data'!AL117/'SA data'!AL116)*100</f>
        <v>-11.558983717656666</v>
      </c>
      <c r="AJ118" s="6">
        <f>LN('SA data'!AM117/'SA data'!AM116)*100</f>
        <v>1.2074887737647415</v>
      </c>
      <c r="AK118" s="6">
        <f>LN('SA data'!AN117/'SA data'!AN116)*100</f>
        <v>1.0586577125994756</v>
      </c>
      <c r="AL118" s="6">
        <f>LN('SA data'!AO117/'SA data'!AO116)*100</f>
        <v>-10.213099246727868</v>
      </c>
      <c r="AM118" s="6">
        <f>LN('SA data'!AP117/'SA data'!AP116)*100</f>
        <v>0.25461679165439927</v>
      </c>
      <c r="AN118" s="6">
        <f>LN('SA data'!AQ117/'SA data'!AQ116)*100</f>
        <v>-1.4931410710899513</v>
      </c>
      <c r="AO118" s="7">
        <f>'SA data'!AR117/4</f>
        <v>0.40960384615384604</v>
      </c>
      <c r="AP118" s="4">
        <v>115</v>
      </c>
      <c r="AQ118" s="1">
        <v>43800</v>
      </c>
      <c r="AR118" s="7"/>
      <c r="AS118" s="7"/>
    </row>
    <row r="119" spans="1:45">
      <c r="A119" s="6">
        <f>LN('SA data'!A118/'SA data'!A117)*100</f>
        <v>-1.8852067794743905</v>
      </c>
      <c r="B119" s="6">
        <f>LN('SA data'!B118/'SA data'!B117)*100</f>
        <v>-4.2628914444353622E-3</v>
      </c>
      <c r="C119" s="6">
        <f>LN('SA data'!C118/'SA data'!C117)*100</f>
        <v>1.784276621543629</v>
      </c>
      <c r="D119" s="6">
        <f>LN('SA data'!D118/'SA data'!D117)*100</f>
        <v>-6.7238490763990661</v>
      </c>
      <c r="E119" s="6">
        <f>LN('SA data'!E118/'SA data'!E117)*100</f>
        <v>-4.901569937874541</v>
      </c>
      <c r="F119" s="6">
        <f>LN('SA data'!F118/'SA data'!F117)*100</f>
        <v>-2.975490500381873</v>
      </c>
      <c r="G119" s="6">
        <f>LN('SA data'!G118/'SA data'!G117)*100</f>
        <v>-2.3414360135805383</v>
      </c>
      <c r="H119" s="6">
        <f>LN('SA data'!H118/'SA data'!H117)*100</f>
        <v>0.67020426057496252</v>
      </c>
      <c r="I119" s="6">
        <f>LN('SA data'!I118/'SA data'!I117)*100</f>
        <v>-0.49199563170798472</v>
      </c>
      <c r="J119" s="6">
        <f>LN('SA data'!J118/'SA data'!J117)*100</f>
        <v>-1.076837282594332</v>
      </c>
      <c r="K119" s="6">
        <f>LN('SA data'!K118/'SA data'!K117)*100</f>
        <v>2.319483872235045</v>
      </c>
      <c r="L119" s="6">
        <f>LN('SA data'!M118/'SA data'!M117)*100</f>
        <v>-7.3394470825457834</v>
      </c>
      <c r="M119" s="6">
        <f>LN('SA data'!N118/'SA data'!N117)*100</f>
        <v>-2.0161807316767302</v>
      </c>
      <c r="N119" s="6">
        <f>LN('SA data'!O118/'SA data'!O117)*100</f>
        <v>1.993850037874648</v>
      </c>
      <c r="O119" s="6">
        <f>LN('SA data'!P118/'SA data'!P117)*100</f>
        <v>-4.422825378354637</v>
      </c>
      <c r="P119" s="6">
        <f>LN('SA data'!Q118/'SA data'!Q117)*100</f>
        <v>-19.861997822391835</v>
      </c>
      <c r="Q119" s="6">
        <f>LN('SA data'!S118/'SA data'!S117)*100</f>
        <v>-1.4971571065462692E-2</v>
      </c>
      <c r="R119" s="6">
        <f>LN('SA data'!T118/'SA data'!T117)*100</f>
        <v>0.21773427329311273</v>
      </c>
      <c r="S119" s="6">
        <f>LN('SA data'!U118/'SA data'!U117)*100</f>
        <v>-0.88100618027832023</v>
      </c>
      <c r="T119" s="6">
        <f>LN('SA data'!V118/'SA data'!V117)*100</f>
        <v>-4.0767499372373868</v>
      </c>
      <c r="U119" s="6">
        <f>LN('SA data'!W118/'SA data'!W117)*100</f>
        <v>-0.69802378180775881</v>
      </c>
      <c r="V119" s="6">
        <f>LN('SA data'!X118/'SA data'!X117)*100</f>
        <v>-0.10685119363442452</v>
      </c>
      <c r="W119" s="7">
        <f>'SA data'!Y118/4</f>
        <v>0.66749999999999998</v>
      </c>
      <c r="X119" s="6">
        <f>LN('SA data'!Z118/'SA data'!Z117)*100</f>
        <v>0.1849575596936254</v>
      </c>
      <c r="Y119" s="6">
        <f>LN('SA data'!AA118/'SA data'!AA117)*100</f>
        <v>-8.1268662205017179</v>
      </c>
      <c r="Z119" s="6">
        <f>LN('SA data'!AB118/'SA data'!AB117)*100</f>
        <v>-2.5784306670711801</v>
      </c>
      <c r="AA119" s="6">
        <f>LN('SA data'!AC118/'SA data'!AC117)*100</f>
        <v>-0.53951770224638984</v>
      </c>
      <c r="AB119" s="6">
        <f>LN('SA data'!AD118/'SA data'!AD117)*100</f>
        <v>0.45026996424348831</v>
      </c>
      <c r="AC119" s="7">
        <f>'SA data'!AE118/4</f>
        <v>0.3125</v>
      </c>
      <c r="AD119" s="6">
        <f>LN('SA data'!AF118/'SA data'!AF117)*100</f>
        <v>-7.8229554371508998</v>
      </c>
      <c r="AE119" s="6">
        <f>LN('SA data'!AG118/'SA data'!AG117)*100</f>
        <v>-23.000280545430901</v>
      </c>
      <c r="AF119" s="6">
        <f>LN('SA data'!AI118/'SA data'!AI117)*100</f>
        <v>0.88674169472065334</v>
      </c>
      <c r="AG119" s="6">
        <f>LN('SA data'!AJ118/'SA data'!AJ117)*100</f>
        <v>-0.98922159230808038</v>
      </c>
      <c r="AH119" s="6">
        <f>LN('SA data'!AK118/'SA data'!AK117)*100</f>
        <v>1.2592714862702994</v>
      </c>
      <c r="AI119" s="6">
        <f>LN('SA data'!AL118/'SA data'!AL117)*100</f>
        <v>14.269451842947015</v>
      </c>
      <c r="AJ119" s="6">
        <f>LN('SA data'!AM118/'SA data'!AM117)*100</f>
        <v>4.7855516519923826</v>
      </c>
      <c r="AK119" s="6">
        <f>LN('SA data'!AN118/'SA data'!AN117)*100</f>
        <v>-0.20519184218957498</v>
      </c>
      <c r="AL119" s="6">
        <f>LN('SA data'!AO118/'SA data'!AO117)*100</f>
        <v>24.378622196977453</v>
      </c>
      <c r="AM119" s="6">
        <f>LN('SA data'!AP118/'SA data'!AP117)*100</f>
        <v>0.86430445488824104</v>
      </c>
      <c r="AN119" s="6">
        <f>LN('SA data'!AQ118/'SA data'!AQ117)*100</f>
        <v>11.176279975840334</v>
      </c>
      <c r="AO119" s="7">
        <f>'SA data'!AR118/4</f>
        <v>0.45345256410256396</v>
      </c>
      <c r="AP119" s="4">
        <v>116</v>
      </c>
      <c r="AQ119" s="1">
        <v>43891</v>
      </c>
      <c r="AR119" s="7"/>
      <c r="AS119" s="7"/>
    </row>
    <row r="120" spans="1:45">
      <c r="A120" s="6">
        <f>LN('SA data'!A119/'SA data'!A118)*100</f>
        <v>-17.076136103780232</v>
      </c>
      <c r="B120" s="6">
        <f>LN('SA data'!B119/'SA data'!B118)*100</f>
        <v>-23.055438258106637</v>
      </c>
      <c r="C120" s="6">
        <f>LN('SA data'!C119/'SA data'!C118)*100</f>
        <v>-2.379570530038134</v>
      </c>
      <c r="D120" s="6">
        <f>LN('SA data'!D119/'SA data'!D118)*100</f>
        <v>-26.457642773004775</v>
      </c>
      <c r="E120" s="6">
        <f>LN('SA data'!E119/'SA data'!E118)*100</f>
        <v>-18.090637403094583</v>
      </c>
      <c r="F120" s="6">
        <f>LN('SA data'!F119/'SA data'!F118)*100</f>
        <v>-18.810046945641332</v>
      </c>
      <c r="G120" s="6">
        <f>LN('SA data'!G119/'SA data'!G118)*100</f>
        <v>-32.254115817004262</v>
      </c>
      <c r="H120" s="6">
        <f>LN('SA data'!H119/'SA data'!H118)*100</f>
        <v>-3.3630803986220932</v>
      </c>
      <c r="I120" s="6">
        <f>LN('SA data'!I119/'SA data'!I118)*100</f>
        <v>7.8576605588108084</v>
      </c>
      <c r="J120" s="6">
        <f>LN('SA data'!J119/'SA data'!J118)*100</f>
        <v>-10.162313713396939</v>
      </c>
      <c r="K120" s="6">
        <f>LN('SA data'!K119/'SA data'!K118)*100</f>
        <v>-6.8509818761333312</v>
      </c>
      <c r="L120" s="6">
        <f>LN('SA data'!M119/'SA data'!M118)*100</f>
        <v>-1.8889252899035733</v>
      </c>
      <c r="M120" s="6">
        <f>LN('SA data'!N119/'SA data'!N118)*100</f>
        <v>-9.5116751601098422</v>
      </c>
      <c r="N120" s="6">
        <f>LN('SA data'!O119/'SA data'!O118)*100</f>
        <v>-2.2066543646414547</v>
      </c>
      <c r="O120" s="6">
        <f>LN('SA data'!P119/'SA data'!P118)*100</f>
        <v>-14.321876998084331</v>
      </c>
      <c r="P120" s="6">
        <f>LN('SA data'!Q119/'SA data'!Q118)*100</f>
        <v>15.411402094538657</v>
      </c>
      <c r="Q120" s="6">
        <f>LN('SA data'!S119/'SA data'!S118)*100</f>
        <v>-2.9506390168931032</v>
      </c>
      <c r="R120" s="6">
        <f>LN('SA data'!T119/'SA data'!T118)*100</f>
        <v>0.20995761452490669</v>
      </c>
      <c r="S120" s="6">
        <f>LN('SA data'!U119/'SA data'!U118)*100</f>
        <v>-15.752331935463602</v>
      </c>
      <c r="T120" s="6">
        <f>LN('SA data'!V119/'SA data'!V118)*100</f>
        <v>-34.499348822640997</v>
      </c>
      <c r="U120" s="6">
        <f>LN('SA data'!W119/'SA data'!W118)*100</f>
        <v>-3.2630115766797392</v>
      </c>
      <c r="V120" s="6">
        <f>LN('SA data'!X119/'SA data'!X118)*100</f>
        <v>-2.4125244185276324</v>
      </c>
      <c r="W120" s="7">
        <f>'SA data'!Y119/4</f>
        <v>0.54249999999999998</v>
      </c>
      <c r="X120" s="6">
        <f>LN('SA data'!Z119/'SA data'!Z118)*100</f>
        <v>-1.8299830725912871</v>
      </c>
      <c r="Y120" s="6">
        <f>LN('SA data'!AA119/'SA data'!AA118)*100</f>
        <v>-8.0783514877021414</v>
      </c>
      <c r="Z120" s="6">
        <f>LN('SA data'!AB119/'SA data'!AB118)*100</f>
        <v>-7.7924077372078528</v>
      </c>
      <c r="AA120" s="6">
        <f>LN('SA data'!AC119/'SA data'!AC118)*100</f>
        <v>-4.8891786369109838</v>
      </c>
      <c r="AB120" s="6">
        <f>LN('SA data'!AD119/'SA data'!AD118)*100</f>
        <v>-0.18848343434115497</v>
      </c>
      <c r="AC120" s="7">
        <f>'SA data'!AE119/4</f>
        <v>1.4999999999999999E-2</v>
      </c>
      <c r="AD120" s="6">
        <f>LN('SA data'!AF119/'SA data'!AF118)*100</f>
        <v>-15.225221653940126</v>
      </c>
      <c r="AE120" s="6">
        <f>LN('SA data'!AG119/'SA data'!AG118)*100</f>
        <v>-52.626143189582997</v>
      </c>
      <c r="AF120" s="6">
        <f>LN('SA data'!AI119/'SA data'!AI118)*100</f>
        <v>2.9425779400918386</v>
      </c>
      <c r="AG120" s="6">
        <f>LN('SA data'!AJ119/'SA data'!AJ118)*100</f>
        <v>1.3600312258879474</v>
      </c>
      <c r="AH120" s="6">
        <f>LN('SA data'!AK119/'SA data'!AK118)*100</f>
        <v>3.250403037632061</v>
      </c>
      <c r="AI120" s="6">
        <f>LN('SA data'!AL119/'SA data'!AL118)*100</f>
        <v>14.899980885398021</v>
      </c>
      <c r="AJ120" s="6">
        <f>LN('SA data'!AM119/'SA data'!AM118)*100</f>
        <v>-3.3944916040830138</v>
      </c>
      <c r="AK120" s="6">
        <f>LN('SA data'!AN119/'SA data'!AN118)*100</f>
        <v>4.5340640348281642</v>
      </c>
      <c r="AL120" s="6">
        <f>LN('SA data'!AO119/'SA data'!AO118)*100</f>
        <v>-13.957321372300646</v>
      </c>
      <c r="AM120" s="6">
        <f>LN('SA data'!AP119/'SA data'!AP118)*100</f>
        <v>3.9198196966525622</v>
      </c>
      <c r="AN120" s="6">
        <f>LN('SA data'!AQ119/'SA data'!AQ118)*100</f>
        <v>-3.8477065773343755</v>
      </c>
      <c r="AO120" s="7">
        <f>'SA data'!AR119/4</f>
        <v>0.45889455128205126</v>
      </c>
      <c r="AP120" s="4">
        <v>117</v>
      </c>
      <c r="AQ120" s="1">
        <v>43983</v>
      </c>
      <c r="AR120" s="7"/>
      <c r="AS120" s="7"/>
    </row>
    <row r="121" spans="1:45">
      <c r="A121" s="6">
        <f>LN('SA data'!A120/'SA data'!A119)*100</f>
        <v>16.022326197495097</v>
      </c>
      <c r="B121" s="6">
        <f>LN('SA data'!B120/'SA data'!B119)*100</f>
        <v>20.380259115519205</v>
      </c>
      <c r="C121" s="6">
        <f>LN('SA data'!C120/'SA data'!C119)*100</f>
        <v>5.5985349932562896</v>
      </c>
      <c r="D121" s="6">
        <f>LN('SA data'!D120/'SA data'!D119)*100</f>
        <v>22.742019168114716</v>
      </c>
      <c r="E121" s="6">
        <f>LN('SA data'!E120/'SA data'!E119)*100</f>
        <v>18.905542096811001</v>
      </c>
      <c r="F121" s="6">
        <f>LN('SA data'!F120/'SA data'!F119)*100</f>
        <v>12.226618286237498</v>
      </c>
      <c r="G121" s="6">
        <f>LN('SA data'!G120/'SA data'!G119)*100</f>
        <v>31.484701902356871</v>
      </c>
      <c r="H121" s="6">
        <f>LN('SA data'!H120/'SA data'!H119)*100</f>
        <v>2.689828963495823</v>
      </c>
      <c r="I121" s="6">
        <f>LN('SA data'!I120/'SA data'!I119)*100</f>
        <v>-2.1227944563791237</v>
      </c>
      <c r="J121" s="6">
        <f>LN('SA data'!J120/'SA data'!J119)*100</f>
        <v>5.5629125768819243</v>
      </c>
      <c r="K121" s="6">
        <f>LN('SA data'!K120/'SA data'!K119)*100</f>
        <v>-5.9344904278929089</v>
      </c>
      <c r="L121" s="6">
        <f>LN('SA data'!M120/'SA data'!M119)*100</f>
        <v>-9.5425839271508863</v>
      </c>
      <c r="M121" s="6">
        <f>LN('SA data'!N120/'SA data'!N119)*100</f>
        <v>-9.9026302605804108</v>
      </c>
      <c r="N121" s="6">
        <f>LN('SA data'!O120/'SA data'!O119)*100</f>
        <v>-4.7887015498317744</v>
      </c>
      <c r="O121" s="6">
        <f>LN('SA data'!P120/'SA data'!P119)*100</f>
        <v>-13.641982437696054</v>
      </c>
      <c r="P121" s="6">
        <f>LN('SA data'!Q120/'SA data'!Q119)*100</f>
        <v>-8.8243343012104543</v>
      </c>
      <c r="Q121" s="6">
        <f>LN('SA data'!S120/'SA data'!S119)*100</f>
        <v>1.4273293106983176</v>
      </c>
      <c r="R121" s="6">
        <f>LN('SA data'!T120/'SA data'!T119)*100</f>
        <v>0.17545433919974077</v>
      </c>
      <c r="S121" s="6">
        <f>LN('SA data'!U120/'SA data'!U119)*100</f>
        <v>6.7445712290814237</v>
      </c>
      <c r="T121" s="6">
        <f>LN('SA data'!V120/'SA data'!V119)*100</f>
        <v>13.316518579738364</v>
      </c>
      <c r="U121" s="6">
        <f>LN('SA data'!W120/'SA data'!W119)*100</f>
        <v>-0.99407430798631802</v>
      </c>
      <c r="V121" s="6">
        <f>LN('SA data'!X120/'SA data'!X119)*100</f>
        <v>-0.95644284378568167</v>
      </c>
      <c r="W121" s="7">
        <f>'SA data'!Y120/4</f>
        <v>0.4375</v>
      </c>
      <c r="X121" s="6">
        <f>LN('SA data'!Z120/'SA data'!Z119)*100</f>
        <v>0.43710751734629588</v>
      </c>
      <c r="Y121" s="6">
        <f>LN('SA data'!AA120/'SA data'!AA119)*100</f>
        <v>8.6256011569488003</v>
      </c>
      <c r="Z121" s="6">
        <f>LN('SA data'!AB120/'SA data'!AB119)*100</f>
        <v>8.5149299785465384</v>
      </c>
      <c r="AA121" s="6">
        <f>LN('SA data'!AC120/'SA data'!AC119)*100</f>
        <v>3.0981273817542228</v>
      </c>
      <c r="AB121" s="6">
        <f>LN('SA data'!AD120/'SA data'!AD119)*100</f>
        <v>0.74135548043164134</v>
      </c>
      <c r="AC121" s="7">
        <f>'SA data'!AE120/4</f>
        <v>2.2499999999999999E-2</v>
      </c>
      <c r="AD121" s="6">
        <f>LN('SA data'!AF120/'SA data'!AF119)*100</f>
        <v>14.516695492086152</v>
      </c>
      <c r="AE121" s="6">
        <f>LN('SA data'!AG120/'SA data'!AG119)*100</f>
        <v>36.795785319477936</v>
      </c>
      <c r="AF121" s="6">
        <f>LN('SA data'!AI120/'SA data'!AI119)*100</f>
        <v>0.8431661652821929</v>
      </c>
      <c r="AG121" s="6">
        <f>LN('SA data'!AJ120/'SA data'!AJ119)*100</f>
        <v>3.6356435884764995</v>
      </c>
      <c r="AH121" s="6">
        <f>LN('SA data'!AK120/'SA data'!AK119)*100</f>
        <v>0.29603261122739505</v>
      </c>
      <c r="AI121" s="6">
        <f>LN('SA data'!AL120/'SA data'!AL119)*100</f>
        <v>-6.6953297755969008E-3</v>
      </c>
      <c r="AJ121" s="6">
        <f>LN('SA data'!AM120/'SA data'!AM119)*100</f>
        <v>1.7159223242882313</v>
      </c>
      <c r="AK121" s="6">
        <f>LN('SA data'!AN120/'SA data'!AN119)*100</f>
        <v>1.6853366305478259</v>
      </c>
      <c r="AL121" s="6">
        <f>LN('SA data'!AO120/'SA data'!AO119)*100</f>
        <v>-3.0991704433603671</v>
      </c>
      <c r="AM121" s="6">
        <f>LN('SA data'!AP120/'SA data'!AP119)*100</f>
        <v>1.0742529895629367</v>
      </c>
      <c r="AN121" s="6">
        <f>LN('SA data'!AQ120/'SA data'!AQ119)*100</f>
        <v>1.3071136024893957</v>
      </c>
      <c r="AO121" s="7">
        <f>'SA data'!AR120/4</f>
        <v>0.46417179487179483</v>
      </c>
      <c r="AP121" s="4">
        <v>118</v>
      </c>
      <c r="AQ121" s="1">
        <v>44075</v>
      </c>
      <c r="AR121" s="7"/>
      <c r="AS121" s="7"/>
    </row>
    <row r="122" spans="1:45">
      <c r="A122" s="6">
        <f>LN('SA data'!A121/'SA data'!A120)*100</f>
        <v>-0.30032102940890543</v>
      </c>
      <c r="B122" s="6">
        <f>LN('SA data'!B121/'SA data'!B120)*100</f>
        <v>7.5684616426817758E-2</v>
      </c>
      <c r="C122" s="6">
        <f>LN('SA data'!C121/'SA data'!C120)*100</f>
        <v>-1.2244825267739921</v>
      </c>
      <c r="D122" s="6">
        <f>LN('SA data'!D121/'SA data'!D120)*100</f>
        <v>-1.8470076293721054</v>
      </c>
      <c r="E122" s="6">
        <f>LN('SA data'!E121/'SA data'!E120)*100</f>
        <v>2.2145742742943435</v>
      </c>
      <c r="F122" s="6">
        <f>LN('SA data'!F121/'SA data'!F120)*100</f>
        <v>6.1502786239925546</v>
      </c>
      <c r="G122" s="6">
        <f>LN('SA data'!G121/'SA data'!G120)*100</f>
        <v>0.38544695271344176</v>
      </c>
      <c r="H122" s="6">
        <f>LN('SA data'!H121/'SA data'!H120)*100</f>
        <v>0.58175687523999098</v>
      </c>
      <c r="I122" s="6">
        <f>LN('SA data'!I121/'SA data'!I120)*100</f>
        <v>-4.1554422615039517</v>
      </c>
      <c r="J122" s="6">
        <f>LN('SA data'!J121/'SA data'!J120)*100</f>
        <v>1.7027777161309863</v>
      </c>
      <c r="K122" s="6">
        <f>LN('SA data'!K121/'SA data'!K120)*100</f>
        <v>6.0370606259957311</v>
      </c>
      <c r="L122" s="6">
        <f>LN('SA data'!M121/'SA data'!M120)*100</f>
        <v>3.5252039178963321</v>
      </c>
      <c r="M122" s="6">
        <f>LN('SA data'!N121/'SA data'!N120)*100</f>
        <v>6.4958771469777981</v>
      </c>
      <c r="N122" s="6">
        <f>LN('SA data'!O121/'SA data'!O120)*100</f>
        <v>4.8551682413615893</v>
      </c>
      <c r="O122" s="6">
        <f>LN('SA data'!P121/'SA data'!P120)*100</f>
        <v>7.7319133853000901</v>
      </c>
      <c r="P122" s="6">
        <f>LN('SA data'!Q121/'SA data'!Q120)*100</f>
        <v>-2.643942471715091</v>
      </c>
      <c r="Q122" s="6">
        <f>LN('SA data'!S121/'SA data'!S120)*100</f>
        <v>8.3774508848260237E-2</v>
      </c>
      <c r="R122" s="6">
        <f>LN('SA data'!T121/'SA data'!T120)*100</f>
        <v>0.19488750476998312</v>
      </c>
      <c r="S122" s="6">
        <f>LN('SA data'!U121/'SA data'!U120)*100</f>
        <v>-0.37427196694772435</v>
      </c>
      <c r="T122" s="6">
        <f>LN('SA data'!V121/'SA data'!V120)*100</f>
        <v>-0.12551083487074272</v>
      </c>
      <c r="U122" s="6">
        <f>LN('SA data'!W121/'SA data'!W120)*100</f>
        <v>0.58388011619817048</v>
      </c>
      <c r="V122" s="6">
        <f>LN('SA data'!X121/'SA data'!X120)*100</f>
        <v>-0.32603383803485447</v>
      </c>
      <c r="W122" s="7">
        <f>'SA data'!Y121/4</f>
        <v>0.4375</v>
      </c>
      <c r="X122" s="6">
        <f>LN('SA data'!Z121/'SA data'!Z120)*100</f>
        <v>-9.5108574865068171E-2</v>
      </c>
      <c r="Y122" s="6">
        <f>LN('SA data'!AA121/'SA data'!AA120)*100</f>
        <v>2.2590204402478049</v>
      </c>
      <c r="Z122" s="6">
        <f>LN('SA data'!AB121/'SA data'!AB120)*100</f>
        <v>2.2205175554889109</v>
      </c>
      <c r="AA122" s="6">
        <f>LN('SA data'!AC121/'SA data'!AC120)*100</f>
        <v>1.5325020334997554</v>
      </c>
      <c r="AB122" s="6">
        <f>LN('SA data'!AD121/'SA data'!AD120)*100</f>
        <v>0.44767841975713291</v>
      </c>
      <c r="AC122" s="7">
        <f>'SA data'!AE121/4</f>
        <v>2.2499999999999999E-2</v>
      </c>
      <c r="AD122" s="6">
        <f>LN('SA data'!AF121/'SA data'!AF120)*100</f>
        <v>9.4813700256625477</v>
      </c>
      <c r="AE122" s="6">
        <f>LN('SA data'!AG121/'SA data'!AG120)*100</f>
        <v>3.2331143435595018</v>
      </c>
      <c r="AF122" s="6">
        <f>LN('SA data'!AI121/'SA data'!AI120)*100</f>
        <v>-0.61058102163447525</v>
      </c>
      <c r="AG122" s="6">
        <f>LN('SA data'!AJ121/'SA data'!AJ120)*100</f>
        <v>-0.33683999835587131</v>
      </c>
      <c r="AH122" s="6">
        <f>LN('SA data'!AK121/'SA data'!AK120)*100</f>
        <v>-0.66520647235372599</v>
      </c>
      <c r="AI122" s="6">
        <f>LN('SA data'!AL121/'SA data'!AL120)*100</f>
        <v>-5.4502937573717336</v>
      </c>
      <c r="AJ122" s="6">
        <f>LN('SA data'!AM121/'SA data'!AM120)*100</f>
        <v>1.1729862789016761</v>
      </c>
      <c r="AK122" s="6">
        <f>LN('SA data'!AN121/'SA data'!AN120)*100</f>
        <v>-0.3721878948651095</v>
      </c>
      <c r="AL122" s="6">
        <f>LN('SA data'!AO121/'SA data'!AO120)*100</f>
        <v>-0.91857555861665874</v>
      </c>
      <c r="AM122" s="6">
        <f>LN('SA data'!AP121/'SA data'!AP120)*100</f>
        <v>-0.36843557504095414</v>
      </c>
      <c r="AN122" s="6">
        <f>LN('SA data'!AQ121/'SA data'!AQ120)*100</f>
        <v>-1.343503587473539</v>
      </c>
      <c r="AO122" s="7">
        <f>'SA data'!AR121/4</f>
        <v>0.42377467948717928</v>
      </c>
      <c r="AP122" s="4">
        <v>119</v>
      </c>
      <c r="AQ122" s="1">
        <v>44166</v>
      </c>
      <c r="AR122" s="7"/>
      <c r="AS122" s="7"/>
    </row>
    <row r="123" spans="1:45">
      <c r="A123" s="6">
        <f>LN('SA data'!A122/'SA data'!A121)*100</f>
        <v>0.94222086358107981</v>
      </c>
      <c r="B123" s="6">
        <f>LN('SA data'!B122/'SA data'!B121)*100</f>
        <v>0.61552857075347134</v>
      </c>
      <c r="C123" s="6">
        <f>LN('SA data'!C122/'SA data'!C121)*100</f>
        <v>3.2647505312705811</v>
      </c>
      <c r="D123" s="6">
        <f>LN('SA data'!D122/'SA data'!D121)*100</f>
        <v>1.8327462324828248</v>
      </c>
      <c r="E123" s="6">
        <f>LN('SA data'!E122/'SA data'!E121)*100</f>
        <v>8.0809708315913387</v>
      </c>
      <c r="F123" s="6">
        <f>LN('SA data'!F122/'SA data'!F121)*100</f>
        <v>11.913909502600074</v>
      </c>
      <c r="G123" s="6">
        <f>LN('SA data'!G122/'SA data'!G121)*100</f>
        <v>-0.46739977589184117</v>
      </c>
      <c r="H123" s="6">
        <f>LN('SA data'!H122/'SA data'!H121)*100</f>
        <v>0.46543246012277573</v>
      </c>
      <c r="I123" s="6">
        <f>LN('SA data'!I122/'SA data'!I121)*100</f>
        <v>4.9347253534892142</v>
      </c>
      <c r="J123" s="6">
        <f>LN('SA data'!J122/'SA data'!J121)*100</f>
        <v>8.0455002996925629</v>
      </c>
      <c r="K123" s="6">
        <f>LN('SA data'!K122/'SA data'!K121)*100</f>
        <v>-4.2740269663415011</v>
      </c>
      <c r="L123" s="6">
        <f>LN('SA data'!M122/'SA data'!M121)*100</f>
        <v>1.5514901904586167</v>
      </c>
      <c r="M123" s="6">
        <f>LN('SA data'!N122/'SA data'!N121)*100</f>
        <v>0.81352387270915605</v>
      </c>
      <c r="N123" s="6">
        <f>LN('SA data'!O122/'SA data'!O121)*100</f>
        <v>-2.6678500096800164</v>
      </c>
      <c r="O123" s="6">
        <f>LN('SA data'!P122/'SA data'!P121)*100</f>
        <v>3.3225432892924749</v>
      </c>
      <c r="P123" s="6">
        <f>LN('SA data'!Q122/'SA data'!Q121)*100</f>
        <v>3.1373210711889197</v>
      </c>
      <c r="Q123" s="6">
        <f>LN('SA data'!S122/'SA data'!S121)*100</f>
        <v>1.935315500890028</v>
      </c>
      <c r="R123" s="6">
        <f>LN('SA data'!T122/'SA data'!T121)*100</f>
        <v>0.14001483251403382</v>
      </c>
      <c r="S123" s="6">
        <f>LN('SA data'!U122/'SA data'!U121)*100</f>
        <v>9.0330830759742327</v>
      </c>
      <c r="T123" s="6">
        <f>LN('SA data'!V122/'SA data'!V121)*100</f>
        <v>18.153223026425515</v>
      </c>
      <c r="U123" s="6">
        <f>LN('SA data'!W122/'SA data'!W121)*100</f>
        <v>1.8494199081161664</v>
      </c>
      <c r="V123" s="6">
        <f>LN('SA data'!X122/'SA data'!X121)*100</f>
        <v>1.5758960290990744</v>
      </c>
      <c r="W123" s="7">
        <f>'SA data'!Y122/4</f>
        <v>0.4375</v>
      </c>
      <c r="X123" s="6">
        <f>LN('SA data'!Z122/'SA data'!Z121)*100</f>
        <v>1.8492690975569881E-2</v>
      </c>
      <c r="Y123" s="6">
        <f>LN('SA data'!AA122/'SA data'!AA121)*100</f>
        <v>5.1929744392418886</v>
      </c>
      <c r="Z123" s="6">
        <f>LN('SA data'!AB122/'SA data'!AB121)*100</f>
        <v>1.0825826019126901</v>
      </c>
      <c r="AA123" s="6">
        <f>LN('SA data'!AC122/'SA data'!AC121)*100</f>
        <v>4.7021460374314632</v>
      </c>
      <c r="AB123" s="6">
        <f>LN('SA data'!AD122/'SA data'!AD121)*100</f>
        <v>0.85092460800732972</v>
      </c>
      <c r="AC123" s="7">
        <f>'SA data'!AE122/4</f>
        <v>0.02</v>
      </c>
      <c r="AD123" s="6">
        <f>LN('SA data'!AF122/'SA data'!AF121)*100</f>
        <v>16.782117844699098</v>
      </c>
      <c r="AE123" s="6">
        <f>LN('SA data'!AG122/'SA data'!AG121)*100</f>
        <v>32.009334453717322</v>
      </c>
      <c r="AF123" s="6">
        <f>LN('SA data'!AI122/'SA data'!AI121)*100</f>
        <v>-0.93825043945954312</v>
      </c>
      <c r="AG123" s="6">
        <f>LN('SA data'!AJ122/'SA data'!AJ121)*100</f>
        <v>-2.5824027011315289</v>
      </c>
      <c r="AH123" s="6">
        <f>LN('SA data'!AK122/'SA data'!AK121)*100</f>
        <v>-0.61283516632658686</v>
      </c>
      <c r="AI123" s="6">
        <f>LN('SA data'!AL122/'SA data'!AL121)*100</f>
        <v>2.1039659670866255</v>
      </c>
      <c r="AJ123" s="6">
        <f>LN('SA data'!AM122/'SA data'!AM121)*100</f>
        <v>-4.1332705955697741E-2</v>
      </c>
      <c r="AK123" s="6">
        <f>LN('SA data'!AN122/'SA data'!AN121)*100</f>
        <v>-3.323689238100668</v>
      </c>
      <c r="AL123" s="6">
        <f>LN('SA data'!AO122/'SA data'!AO121)*100</f>
        <v>8.8481689146392526</v>
      </c>
      <c r="AM123" s="6">
        <f>LN('SA data'!AP122/'SA data'!AP121)*100</f>
        <v>-0.17271158247219326</v>
      </c>
      <c r="AN123" s="6">
        <f>LN('SA data'!AQ122/'SA data'!AQ121)*100</f>
        <v>-1.5119693735631325</v>
      </c>
      <c r="AO123" s="7">
        <f>'SA data'!AR122/4</f>
        <v>0.40964647435897439</v>
      </c>
      <c r="AP123" s="4">
        <v>120</v>
      </c>
      <c r="AQ123" s="1">
        <v>44256</v>
      </c>
      <c r="AR123" s="7"/>
      <c r="AS123" s="7"/>
    </row>
    <row r="124" spans="1:45">
      <c r="A124" s="6">
        <f>LN('SA data'!A123/'SA data'!A122)*100</f>
        <v>-1.3848612219586893</v>
      </c>
      <c r="B124" s="6">
        <f>LN('SA data'!B123/'SA data'!B122)*100</f>
        <v>-10.033599296015815</v>
      </c>
      <c r="C124" s="6">
        <f>LN('SA data'!C123/'SA data'!C122)*100</f>
        <v>2.2237768533632218</v>
      </c>
      <c r="D124" s="6">
        <f>LN('SA data'!D123/'SA data'!D122)*100</f>
        <v>-6.6463462370548729</v>
      </c>
      <c r="E124" s="6">
        <f>LN('SA data'!E123/'SA data'!E122)*100</f>
        <v>2.2659118071291782</v>
      </c>
      <c r="F124" s="6">
        <f>LN('SA data'!F123/'SA data'!F122)*100</f>
        <v>-6.3168746012903759E-2</v>
      </c>
      <c r="G124" s="6">
        <f>LN('SA data'!G123/'SA data'!G122)*100</f>
        <v>-2.6826534538844009</v>
      </c>
      <c r="H124" s="6">
        <f>LN('SA data'!H123/'SA data'!H122)*100</f>
        <v>0.7933746923008127</v>
      </c>
      <c r="I124" s="6">
        <f>LN('SA data'!I123/'SA data'!I122)*100</f>
        <v>-9.4513218832784496</v>
      </c>
      <c r="J124" s="6">
        <f>LN('SA data'!J123/'SA data'!J122)*100</f>
        <v>8.8665725898944441</v>
      </c>
      <c r="K124" s="6">
        <f>LN('SA data'!K123/'SA data'!K122)*100</f>
        <v>6.9519623565393927</v>
      </c>
      <c r="L124" s="6">
        <f>LN('SA data'!M123/'SA data'!M122)*100</f>
        <v>-1.2765832691033536</v>
      </c>
      <c r="M124" s="6">
        <f>LN('SA data'!N123/'SA data'!N122)*100</f>
        <v>6.7899724774677717</v>
      </c>
      <c r="N124" s="6">
        <f>LN('SA data'!O123/'SA data'!O122)*100</f>
        <v>5.5532012361310619</v>
      </c>
      <c r="O124" s="6">
        <f>LN('SA data'!P123/'SA data'!P122)*100</f>
        <v>7.6459872005291283</v>
      </c>
      <c r="P124" s="6">
        <f>LN('SA data'!Q123/'SA data'!Q122)*100</f>
        <v>-20.932004206590925</v>
      </c>
      <c r="Q124" s="6">
        <f>LN('SA data'!S123/'SA data'!S122)*100</f>
        <v>0.59132852035795203</v>
      </c>
      <c r="R124" s="6">
        <f>LN('SA data'!T123/'SA data'!T122)*100</f>
        <v>0.21519269106765201</v>
      </c>
      <c r="S124" s="6">
        <f>LN('SA data'!U123/'SA data'!U122)*100</f>
        <v>2.0013367766484724</v>
      </c>
      <c r="T124" s="6">
        <f>LN('SA data'!V123/'SA data'!V122)*100</f>
        <v>3.3575441396026506</v>
      </c>
      <c r="U124" s="6">
        <f>LN('SA data'!W123/'SA data'!W122)*100</f>
        <v>3.4251195879596033</v>
      </c>
      <c r="V124" s="6">
        <f>LN('SA data'!X123/'SA data'!X122)*100</f>
        <v>2.2162173647328531</v>
      </c>
      <c r="W124" s="7">
        <f>'SA data'!Y123/4</f>
        <v>0.4375</v>
      </c>
      <c r="X124" s="6">
        <f>LN('SA data'!Z123/'SA data'!Z122)*100</f>
        <v>-0.99730498115802491</v>
      </c>
      <c r="Y124" s="6">
        <f>LN('SA data'!AA123/'SA data'!AA122)*100</f>
        <v>0.23727412333223652</v>
      </c>
      <c r="Z124" s="6">
        <f>LN('SA data'!AB123/'SA data'!AB122)*100</f>
        <v>0.93362691918010587</v>
      </c>
      <c r="AA124" s="6">
        <f>LN('SA data'!AC123/'SA data'!AC122)*100</f>
        <v>4.2725123209040579</v>
      </c>
      <c r="AB124" s="6">
        <f>LN('SA data'!AD123/'SA data'!AD122)*100</f>
        <v>1.4115645329673041</v>
      </c>
      <c r="AC124" s="7">
        <f>'SA data'!AE123/4</f>
        <v>1.7500000000000002E-2</v>
      </c>
      <c r="AD124" s="6">
        <f>LN('SA data'!AF123/'SA data'!AF122)*100</f>
        <v>10.322860388233421</v>
      </c>
      <c r="AE124" s="6">
        <f>LN('SA data'!AG123/'SA data'!AG122)*100</f>
        <v>12.228722053249331</v>
      </c>
      <c r="AF124" s="6">
        <f>LN('SA data'!AI123/'SA data'!AI122)*100</f>
        <v>-2.2154126861074488</v>
      </c>
      <c r="AG124" s="6">
        <f>LN('SA data'!AJ123/'SA data'!AJ122)*100</f>
        <v>-3.4667644499545651</v>
      </c>
      <c r="AH124" s="6">
        <f>LN('SA data'!AK123/'SA data'!AK122)*100</f>
        <v>-1.9719958429708295</v>
      </c>
      <c r="AI124" s="6">
        <f>LN('SA data'!AL123/'SA data'!AL122)*100</f>
        <v>5.5578195062884745</v>
      </c>
      <c r="AJ124" s="6">
        <f>LN('SA data'!AM123/'SA data'!AM122)*100</f>
        <v>-5.9221164321530573</v>
      </c>
      <c r="AK124" s="6">
        <f>LN('SA data'!AN123/'SA data'!AN122)*100</f>
        <v>-0.88305501032407641</v>
      </c>
      <c r="AL124" s="6">
        <f>LN('SA data'!AO123/'SA data'!AO122)*100</f>
        <v>-8.7266657385231792</v>
      </c>
      <c r="AM124" s="6">
        <f>LN('SA data'!AP123/'SA data'!AP122)*100</f>
        <v>-2.7003349251034789</v>
      </c>
      <c r="AN124" s="6">
        <f>LN('SA data'!AQ123/'SA data'!AQ122)*100</f>
        <v>-1.558367284862662</v>
      </c>
      <c r="AO124" s="7">
        <f>'SA data'!AR123/4</f>
        <v>0.40675961538461536</v>
      </c>
      <c r="AP124" s="4">
        <v>121</v>
      </c>
      <c r="AQ124" s="1">
        <v>44348</v>
      </c>
      <c r="AR124" s="7"/>
      <c r="AS124" s="7"/>
    </row>
    <row r="125" spans="1:45">
      <c r="A125" s="6">
        <f>LN('SA data'!A124/'SA data'!A123)*100</f>
        <v>-3.5463845788750357</v>
      </c>
      <c r="B125" s="6">
        <f>LN('SA data'!B124/'SA data'!B123)*100</f>
        <v>4.7318680446552657</v>
      </c>
      <c r="C125" s="6">
        <f>LN('SA data'!C124/'SA data'!C123)*100</f>
        <v>-2.3313478977913036</v>
      </c>
      <c r="D125" s="6">
        <f>LN('SA data'!D124/'SA data'!D123)*100</f>
        <v>-3.9853495410357951</v>
      </c>
      <c r="E125" s="6">
        <f>LN('SA data'!E124/'SA data'!E123)*100</f>
        <v>-2.0702790709224219</v>
      </c>
      <c r="F125" s="6">
        <f>LN('SA data'!F124/'SA data'!F123)*100</f>
        <v>-0.41142052326153378</v>
      </c>
      <c r="G125" s="6">
        <f>LN('SA data'!G124/'SA data'!G123)*100</f>
        <v>-1.1860238262559473</v>
      </c>
      <c r="H125" s="6">
        <f>LN('SA data'!H124/'SA data'!H123)*100</f>
        <v>-1.0579890893650019</v>
      </c>
      <c r="I125" s="6">
        <f>LN('SA data'!I124/'SA data'!I123)*100</f>
        <v>-6.0647933018746611</v>
      </c>
      <c r="J125" s="6">
        <f>LN('SA data'!J124/'SA data'!J123)*100</f>
        <v>13.483015160106113</v>
      </c>
      <c r="K125" s="6">
        <f>LN('SA data'!K124/'SA data'!K123)*100</f>
        <v>1.0256251043333287</v>
      </c>
      <c r="L125" s="6">
        <f>LN('SA data'!M124/'SA data'!M123)*100</f>
        <v>0.72537055598547406</v>
      </c>
      <c r="M125" s="6">
        <f>LN('SA data'!N124/'SA data'!N123)*100</f>
        <v>2.040752392212493</v>
      </c>
      <c r="N125" s="6">
        <f>LN('SA data'!O124/'SA data'!O123)*100</f>
        <v>1.4253833611396201</v>
      </c>
      <c r="O125" s="6">
        <f>LN('SA data'!P124/'SA data'!P123)*100</f>
        <v>2.4600623863755553</v>
      </c>
      <c r="P125" s="6">
        <f>LN('SA data'!Q124/'SA data'!Q123)*100</f>
        <v>-3.0561789453909864</v>
      </c>
      <c r="Q125" s="6">
        <f>LN('SA data'!S124/'SA data'!S123)*100</f>
        <v>-0.49646304742270508</v>
      </c>
      <c r="R125" s="6">
        <f>LN('SA data'!T124/'SA data'!T123)*100</f>
        <v>9.286945945249897E-2</v>
      </c>
      <c r="S125" s="6">
        <f>LN('SA data'!U124/'SA data'!U123)*100</f>
        <v>-2.7169864652061713</v>
      </c>
      <c r="T125" s="6">
        <f>LN('SA data'!V124/'SA data'!V123)*100</f>
        <v>-6.4556603345468924</v>
      </c>
      <c r="U125" s="6">
        <f>LN('SA data'!W124/'SA data'!W123)*100</f>
        <v>2.9333169551738871</v>
      </c>
      <c r="V125" s="6">
        <f>LN('SA data'!X124/'SA data'!X123)*100</f>
        <v>1.9180002888200505</v>
      </c>
      <c r="W125" s="7">
        <f>'SA data'!Y124/4</f>
        <v>0.4375</v>
      </c>
      <c r="X125" s="6">
        <f>LN('SA data'!Z124/'SA data'!Z123)*100</f>
        <v>-0.43883606854996016</v>
      </c>
      <c r="Y125" s="6">
        <f>LN('SA data'!AA124/'SA data'!AA123)*100</f>
        <v>1.635162581294346</v>
      </c>
      <c r="Z125" s="6">
        <f>LN('SA data'!AB124/'SA data'!AB123)*100</f>
        <v>1.1664701118187704</v>
      </c>
      <c r="AA125" s="6">
        <f>LN('SA data'!AC124/'SA data'!AC123)*100</f>
        <v>2.3610225581118223</v>
      </c>
      <c r="AB125" s="6">
        <f>LN('SA data'!AD124/'SA data'!AD123)*100</f>
        <v>1.1791027636172766</v>
      </c>
      <c r="AC125" s="7">
        <f>'SA data'!AE124/4</f>
        <v>2.2499999999999999E-2</v>
      </c>
      <c r="AD125" s="6">
        <f>LN('SA data'!AF124/'SA data'!AF123)*100</f>
        <v>8.0006675296903786</v>
      </c>
      <c r="AE125" s="6">
        <f>LN('SA data'!AG124/'SA data'!AG123)*100</f>
        <v>6.3604843877301347</v>
      </c>
      <c r="AF125" s="6">
        <f>LN('SA data'!AI124/'SA data'!AI123)*100</f>
        <v>-0.62413114333612851</v>
      </c>
      <c r="AG125" s="6">
        <f>LN('SA data'!AJ124/'SA data'!AJ123)*100</f>
        <v>-1.0959688567535142</v>
      </c>
      <c r="AH125" s="6">
        <f>LN('SA data'!AK124/'SA data'!AK123)*100</f>
        <v>-0.53328764988750454</v>
      </c>
      <c r="AI125" s="6">
        <f>LN('SA data'!AL124/'SA data'!AL123)*100</f>
        <v>-0.4558926543775722</v>
      </c>
      <c r="AJ125" s="6">
        <f>LN('SA data'!AM124/'SA data'!AM123)*100</f>
        <v>4.1343040163980112</v>
      </c>
      <c r="AK125" s="6">
        <f>LN('SA data'!AN124/'SA data'!AN123)*100</f>
        <v>-1.0097358113388637</v>
      </c>
      <c r="AL125" s="6">
        <f>LN('SA data'!AO124/'SA data'!AO123)*100</f>
        <v>-6.7626067845000515</v>
      </c>
      <c r="AM125" s="6">
        <f>LN('SA data'!AP124/'SA data'!AP123)*100</f>
        <v>0.92282052354849753</v>
      </c>
      <c r="AN125" s="6">
        <f>LN('SA data'!AQ124/'SA data'!AQ123)*100</f>
        <v>3.7364941136990417</v>
      </c>
      <c r="AO125" s="7">
        <f>'SA data'!AR124/4</f>
        <v>0.4040307692307693</v>
      </c>
      <c r="AP125" s="4">
        <v>122</v>
      </c>
      <c r="AQ125" s="1">
        <v>44440</v>
      </c>
      <c r="AR125" s="7"/>
      <c r="AS125" s="7"/>
    </row>
    <row r="126" spans="1:45">
      <c r="A126" s="6">
        <f>LN('SA data'!A125/'SA data'!A124)*100</f>
        <v>7.5212914769959296</v>
      </c>
      <c r="B126" s="6">
        <f>LN('SA data'!B125/'SA data'!B124)*100</f>
        <v>8.3363807318321577</v>
      </c>
      <c r="C126" s="6">
        <f>LN('SA data'!C125/'SA data'!C124)*100</f>
        <v>2.5371728842979939</v>
      </c>
      <c r="D126" s="6">
        <f>LN('SA data'!D125/'SA data'!D124)*100</f>
        <v>6.0505739191971442</v>
      </c>
      <c r="E126" s="6">
        <f>LN('SA data'!E125/'SA data'!E124)*100</f>
        <v>8.0244141185850459</v>
      </c>
      <c r="F126" s="6">
        <f>LN('SA data'!F125/'SA data'!F124)*100</f>
        <v>6.8988039926151918</v>
      </c>
      <c r="G126" s="6">
        <f>LN('SA data'!G125/'SA data'!G124)*100</f>
        <v>6.6066753817562622</v>
      </c>
      <c r="H126" s="6">
        <f>LN('SA data'!H125/'SA data'!H124)*100</f>
        <v>1.5921701470991343</v>
      </c>
      <c r="I126" s="6">
        <f>LN('SA data'!I125/'SA data'!I124)*100</f>
        <v>4.0201424113108306</v>
      </c>
      <c r="J126" s="6">
        <f>LN('SA data'!J125/'SA data'!J124)*100</f>
        <v>-12.395095934545312</v>
      </c>
      <c r="K126" s="6">
        <f>LN('SA data'!K125/'SA data'!K124)*100</f>
        <v>0.57637807156390697</v>
      </c>
      <c r="L126" s="6">
        <f>LN('SA data'!M125/'SA data'!M124)*100</f>
        <v>-2.9805099995054056</v>
      </c>
      <c r="M126" s="6">
        <f>LN('SA data'!N125/'SA data'!N124)*100</f>
        <v>-3.4220308127093051</v>
      </c>
      <c r="N126" s="6">
        <f>LN('SA data'!O125/'SA data'!O124)*100</f>
        <v>-31.232869707897159</v>
      </c>
      <c r="O126" s="6">
        <f>LN('SA data'!P125/'SA data'!P124)*100</f>
        <v>11.813944583216626</v>
      </c>
      <c r="P126" s="6">
        <f>LN('SA data'!Q125/'SA data'!Q124)*100</f>
        <v>-1.6896024563220555</v>
      </c>
      <c r="Q126" s="6">
        <f>LN('SA data'!S125/'SA data'!S124)*100</f>
        <v>1.1365981476100917</v>
      </c>
      <c r="R126" s="6">
        <f>LN('SA data'!T125/'SA data'!T124)*100</f>
        <v>0.42743155672965311</v>
      </c>
      <c r="S126" s="6">
        <f>LN('SA data'!U125/'SA data'!U124)*100</f>
        <v>3.8010954924108589</v>
      </c>
      <c r="T126" s="6">
        <f>LN('SA data'!V125/'SA data'!V124)*100</f>
        <v>7.2425583865692884</v>
      </c>
      <c r="U126" s="6">
        <f>LN('SA data'!W125/'SA data'!W124)*100</f>
        <v>1.2022564617992917</v>
      </c>
      <c r="V126" s="6">
        <f>LN('SA data'!X125/'SA data'!X124)*100</f>
        <v>1.5372011864651867</v>
      </c>
      <c r="W126" s="7">
        <f>'SA data'!Y125/4</f>
        <v>0.4375</v>
      </c>
      <c r="X126" s="6">
        <f>LN('SA data'!Z125/'SA data'!Z124)*100</f>
        <v>1.2517610405165505</v>
      </c>
      <c r="Y126" s="6">
        <f>LN('SA data'!AA125/'SA data'!AA124)*100</f>
        <v>1.616117982231936</v>
      </c>
      <c r="Z126" s="6">
        <f>LN('SA data'!AB125/'SA data'!AB124)*100</f>
        <v>1.3199707581167621</v>
      </c>
      <c r="AA126" s="6">
        <f>LN('SA data'!AC125/'SA data'!AC124)*100</f>
        <v>1.5946492394968987</v>
      </c>
      <c r="AB126" s="6">
        <f>LN('SA data'!AD125/'SA data'!AD124)*100</f>
        <v>1.2927083510203334</v>
      </c>
      <c r="AC126" s="7">
        <f>'SA data'!AE125/4</f>
        <v>0.02</v>
      </c>
      <c r="AD126" s="6">
        <f>LN('SA data'!AF125/'SA data'!AF124)*100</f>
        <v>11.644484278734836</v>
      </c>
      <c r="AE126" s="6">
        <f>LN('SA data'!AG125/'SA data'!AG124)*100</f>
        <v>7.9718261714490506</v>
      </c>
      <c r="AF126" s="6">
        <f>LN('SA data'!AI125/'SA data'!AI124)*100</f>
        <v>9.2302182592912452E-2</v>
      </c>
      <c r="AG126" s="6">
        <f>LN('SA data'!AJ125/'SA data'!AJ124)*100</f>
        <v>0.99787820669099081</v>
      </c>
      <c r="AH126" s="6">
        <f>LN('SA data'!AK125/'SA data'!AK124)*100</f>
        <v>-8.2501792710351643E-2</v>
      </c>
      <c r="AI126" s="6">
        <f>LN('SA data'!AL125/'SA data'!AL124)*100</f>
        <v>-1.5169285450656924</v>
      </c>
      <c r="AJ126" s="6">
        <f>LN('SA data'!AM125/'SA data'!AM124)*100</f>
        <v>-1.8131410515370494</v>
      </c>
      <c r="AK126" s="6">
        <f>LN('SA data'!AN125/'SA data'!AN124)*100</f>
        <v>-0.11757136013196806</v>
      </c>
      <c r="AL126" s="6">
        <f>LN('SA data'!AO125/'SA data'!AO124)*100</f>
        <v>-9.167325884175014</v>
      </c>
      <c r="AM126" s="6">
        <f>LN('SA data'!AP125/'SA data'!AP124)*100</f>
        <v>0.31540865708085714</v>
      </c>
      <c r="AN126" s="6">
        <f>LN('SA data'!AQ125/'SA data'!AQ124)*100</f>
        <v>-3.8439728891053453</v>
      </c>
      <c r="AO126" s="7">
        <f>'SA data'!AR125/4</f>
        <v>0.39990544871794886</v>
      </c>
      <c r="AP126" s="4">
        <v>123</v>
      </c>
      <c r="AQ126" s="1">
        <v>44531</v>
      </c>
      <c r="AR126" s="7"/>
      <c r="AS126" s="7"/>
    </row>
    <row r="127" spans="1:45">
      <c r="A127" s="6">
        <f>LN('SA data'!A126/'SA data'!A125)*100</f>
        <v>2.2636186042785429</v>
      </c>
      <c r="B127" s="6">
        <f>LN('SA data'!B126/'SA data'!B125)*100</f>
        <v>2.318299073947502</v>
      </c>
      <c r="C127" s="6">
        <f>LN('SA data'!C126/'SA data'!C125)*100</f>
        <v>4.5778094919172396</v>
      </c>
      <c r="D127" s="6">
        <f>LN('SA data'!D126/'SA data'!D125)*100</f>
        <v>4.5368110731132294</v>
      </c>
      <c r="E127" s="6">
        <f>LN('SA data'!E126/'SA data'!E125)*100</f>
        <v>3.4220612043694199</v>
      </c>
      <c r="F127" s="6">
        <f>LN('SA data'!F126/'SA data'!F125)*100</f>
        <v>8.7826573670680208</v>
      </c>
      <c r="G127" s="6">
        <f>LN('SA data'!G126/'SA data'!G125)*100</f>
        <v>1.8069379259461864</v>
      </c>
      <c r="H127" s="6">
        <f>LN('SA data'!H126/'SA data'!H125)*100</f>
        <v>0.33368496238063816</v>
      </c>
      <c r="I127" s="6">
        <f>LN('SA data'!I126/'SA data'!I125)*100</f>
        <v>-4.6391542145646181</v>
      </c>
      <c r="J127" s="6">
        <f>LN('SA data'!J126/'SA data'!J125)*100</f>
        <v>3.2630998040050305E-2</v>
      </c>
      <c r="K127" s="6">
        <f>LN('SA data'!K126/'SA data'!K125)*100</f>
        <v>3.6688968691054349</v>
      </c>
      <c r="L127" s="6">
        <f>LN('SA data'!M126/'SA data'!M125)*100</f>
        <v>3.6146994166647732</v>
      </c>
      <c r="M127" s="6">
        <f>LN('SA data'!N126/'SA data'!N125)*100</f>
        <v>2.5017421183069941</v>
      </c>
      <c r="N127" s="6">
        <f>LN('SA data'!O126/'SA data'!O125)*100</f>
        <v>0.69282206530443247</v>
      </c>
      <c r="O127" s="6">
        <f>LN('SA data'!P126/'SA data'!P125)*100</f>
        <v>3.2887691344614973</v>
      </c>
      <c r="P127" s="6">
        <f>LN('SA data'!Q126/'SA data'!Q125)*100</f>
        <v>6.7724203050644913</v>
      </c>
      <c r="Q127" s="6">
        <f>LN('SA data'!S126/'SA data'!S125)*100</f>
        <v>0.96300323288252521</v>
      </c>
      <c r="R127" s="6">
        <f>LN('SA data'!T126/'SA data'!T125)*100</f>
        <v>0.98298457983372711</v>
      </c>
      <c r="S127" s="6">
        <f>LN('SA data'!U126/'SA data'!U125)*100</f>
        <v>0.88914793428542349</v>
      </c>
      <c r="T127" s="6">
        <f>LN('SA data'!V126/'SA data'!V125)*100</f>
        <v>0.74086353987621012</v>
      </c>
      <c r="U127" s="6">
        <f>LN('SA data'!W126/'SA data'!W125)*100</f>
        <v>2.1850823264633554</v>
      </c>
      <c r="V127" s="6">
        <f>LN('SA data'!X126/'SA data'!X125)*100</f>
        <v>1.4205667673641806</v>
      </c>
      <c r="W127" s="7">
        <f>'SA data'!Y126/4</f>
        <v>0.4375</v>
      </c>
      <c r="X127" s="6">
        <f>LN('SA data'!Z126/'SA data'!Z125)*100</f>
        <v>0.4826075486311614</v>
      </c>
      <c r="Y127" s="6">
        <f>LN('SA data'!AA126/'SA data'!AA125)*100</f>
        <v>2.7516370245036783</v>
      </c>
      <c r="Z127" s="6">
        <f>LN('SA data'!AB126/'SA data'!AB125)*100</f>
        <v>0.82213409560274697</v>
      </c>
      <c r="AA127" s="6">
        <f>LN('SA data'!AC126/'SA data'!AC125)*100</f>
        <v>4.1509224266200633</v>
      </c>
      <c r="AB127" s="6">
        <f>LN('SA data'!AD126/'SA data'!AD125)*100</f>
        <v>1.4880787032831027</v>
      </c>
      <c r="AC127" s="7">
        <f>'SA data'!AE126/4</f>
        <v>0.03</v>
      </c>
      <c r="AD127" s="6">
        <f>LN('SA data'!AF126/'SA data'!AF125)*100</f>
        <v>12.433779257641593</v>
      </c>
      <c r="AE127" s="6">
        <f>LN('SA data'!AG126/'SA data'!AG125)*100</f>
        <v>23.669284596625726</v>
      </c>
      <c r="AF127" s="6">
        <f>LN('SA data'!AI126/'SA data'!AI125)*100</f>
        <v>-1.0416394531493516</v>
      </c>
      <c r="AG127" s="6">
        <f>LN('SA data'!AJ126/'SA data'!AJ125)*100</f>
        <v>-1.2498902103097407</v>
      </c>
      <c r="AH127" s="6">
        <f>LN('SA data'!AK126/'SA data'!AK125)*100</f>
        <v>-1.0012732613301294</v>
      </c>
      <c r="AI127" s="6">
        <f>LN('SA data'!AL126/'SA data'!AL125)*100</f>
        <v>0.63536995447231992</v>
      </c>
      <c r="AJ127" s="6">
        <f>LN('SA data'!AM126/'SA data'!AM125)*100</f>
        <v>0.24855965667676963</v>
      </c>
      <c r="AK127" s="6">
        <f>LN('SA data'!AN126/'SA data'!AN125)*100</f>
        <v>-2.9835435392091836</v>
      </c>
      <c r="AL127" s="6">
        <f>LN('SA data'!AO126/'SA data'!AO125)*100</f>
        <v>15.977614773657715</v>
      </c>
      <c r="AM127" s="6">
        <f>LN('SA data'!AP126/'SA data'!AP125)*100</f>
        <v>-1.6024630380991538</v>
      </c>
      <c r="AN127" s="6">
        <f>LN('SA data'!AQ126/'SA data'!AQ125)*100</f>
        <v>2.9910181927290873</v>
      </c>
      <c r="AO127" s="7">
        <f>'SA data'!AR126/4</f>
        <v>0.38870199999999999</v>
      </c>
      <c r="AP127" s="4">
        <v>124</v>
      </c>
      <c r="AQ127" s="1">
        <v>44621</v>
      </c>
      <c r="AR127" s="7"/>
      <c r="AS127" s="7"/>
    </row>
    <row r="128" spans="1:45">
      <c r="A128" s="6">
        <f>LN('SA data'!A127/'SA data'!A126)*100</f>
        <v>2.6500358408758427</v>
      </c>
      <c r="B128" s="6">
        <f>LN('SA data'!B127/'SA data'!B126)*100</f>
        <v>2.0691477601640575</v>
      </c>
      <c r="C128" s="6">
        <f>LN('SA data'!C127/'SA data'!C126)*100</f>
        <v>-1.0635424613841764</v>
      </c>
      <c r="D128" s="6">
        <f>LN('SA data'!D127/'SA data'!D126)*100</f>
        <v>-0.7982712655964217</v>
      </c>
      <c r="E128" s="6">
        <f>LN('SA data'!E127/'SA data'!E126)*100</f>
        <v>4.9482229285162092</v>
      </c>
      <c r="F128" s="6">
        <f>LN('SA data'!F127/'SA data'!F126)*100</f>
        <v>2.2761129241811568</v>
      </c>
      <c r="G128" s="6">
        <f>LN('SA data'!G127/'SA data'!G126)*100</f>
        <v>4.4757749432417233E-2</v>
      </c>
      <c r="H128" s="6">
        <f>LN('SA data'!H127/'SA data'!H126)*100</f>
        <v>0.50778065998217436</v>
      </c>
      <c r="I128" s="6">
        <f>LN('SA data'!I127/'SA data'!I126)*100</f>
        <v>-3.2681153910881569</v>
      </c>
      <c r="J128" s="6">
        <f>LN('SA data'!J127/'SA data'!J126)*100</f>
        <v>-0.56322636149752081</v>
      </c>
      <c r="K128" s="6">
        <f>LN('SA data'!K127/'SA data'!K126)*100</f>
        <v>6.8521590782568005</v>
      </c>
      <c r="L128" s="6">
        <f>LN('SA data'!M127/'SA data'!M126)*100</f>
        <v>-0.19075081476469555</v>
      </c>
      <c r="M128" s="6">
        <f>LN('SA data'!N127/'SA data'!N126)*100</f>
        <v>1.5400620425152067</v>
      </c>
      <c r="N128" s="6">
        <f>LN('SA data'!O127/'SA data'!O126)*100</f>
        <v>-10.470859705873409</v>
      </c>
      <c r="O128" s="6">
        <f>LN('SA data'!P127/'SA data'!P126)*100</f>
        <v>6.2861699577859032</v>
      </c>
      <c r="P128" s="6">
        <f>LN('SA data'!Q127/'SA data'!Q126)*100</f>
        <v>-5.1612490059758098</v>
      </c>
      <c r="Q128" s="6">
        <f>LN('SA data'!S127/'SA data'!S126)*100</f>
        <v>1.1647931427843012</v>
      </c>
      <c r="R128" s="6">
        <f>LN('SA data'!T127/'SA data'!T126)*100</f>
        <v>0.94212607812727223</v>
      </c>
      <c r="S128" s="6">
        <f>LN('SA data'!U127/'SA data'!U126)*100</f>
        <v>1.9839240150567108</v>
      </c>
      <c r="T128" s="6">
        <f>LN('SA data'!V127/'SA data'!V126)*100</f>
        <v>1.8970295694036905</v>
      </c>
      <c r="U128" s="6">
        <f>LN('SA data'!W127/'SA data'!W126)*100</f>
        <v>4.9525127784646568</v>
      </c>
      <c r="V128" s="6">
        <f>LN('SA data'!X127/'SA data'!X126)*100</f>
        <v>6.4428543612811513</v>
      </c>
      <c r="W128" s="7">
        <f>'SA data'!Y127/4</f>
        <v>0.47916666666666669</v>
      </c>
      <c r="X128" s="6">
        <f>LN('SA data'!Z127/'SA data'!Z126)*100</f>
        <v>0.14927398452078583</v>
      </c>
      <c r="Y128" s="6">
        <f>LN('SA data'!AA127/'SA data'!AA126)*100</f>
        <v>4.170633638036686E-2</v>
      </c>
      <c r="Z128" s="6">
        <f>LN('SA data'!AB127/'SA data'!AB126)*100</f>
        <v>0.63773020348051379</v>
      </c>
      <c r="AA128" s="6">
        <f>LN('SA data'!AC127/'SA data'!AC126)*100</f>
        <v>4.6015227493712301</v>
      </c>
      <c r="AB128" s="6">
        <f>LN('SA data'!AD127/'SA data'!AD126)*100</f>
        <v>1.1863227422629334</v>
      </c>
      <c r="AC128" s="7">
        <f>'SA data'!AE127/4</f>
        <v>0.1925</v>
      </c>
      <c r="AD128" s="6">
        <f>LN('SA data'!AF127/'SA data'!AF126)*100</f>
        <v>7.6625986072960881</v>
      </c>
      <c r="AE128" s="6">
        <f>LN('SA data'!AG127/'SA data'!AG126)*100</f>
        <v>12.096139471485287</v>
      </c>
      <c r="AF128" s="6">
        <f>LN('SA data'!AI127/'SA data'!AI126)*100</f>
        <v>-1.8202206679916428</v>
      </c>
      <c r="AG128" s="6">
        <f>LN('SA data'!AJ127/'SA data'!AJ126)*100</f>
        <v>-1.7503579031299319</v>
      </c>
      <c r="AH128" s="6">
        <f>LN('SA data'!AK127/'SA data'!AK126)*100</f>
        <v>-1.8337513014814388</v>
      </c>
      <c r="AI128" s="6">
        <f>LN('SA data'!AL127/'SA data'!AL126)*100</f>
        <v>2.773731255253566</v>
      </c>
      <c r="AJ128" s="6">
        <f>LN('SA data'!AM127/'SA data'!AM126)*100</f>
        <v>-0.89131821344466733</v>
      </c>
      <c r="AK128" s="6">
        <f>LN('SA data'!AN127/'SA data'!AN126)*100</f>
        <v>-2.4769910654930194</v>
      </c>
      <c r="AL128" s="6">
        <f>LN('SA data'!AO127/'SA data'!AO126)*100</f>
        <v>5.0853794433822745</v>
      </c>
      <c r="AM128" s="6">
        <f>LN('SA data'!AP127/'SA data'!AP126)*100</f>
        <v>-1.9339490247942899</v>
      </c>
      <c r="AN128" s="6">
        <f>LN('SA data'!AQ127/'SA data'!AQ126)*100</f>
        <v>2.4780550025929977</v>
      </c>
      <c r="AO128" s="7">
        <f>'SA data'!AR127/4</f>
        <v>0.39886466666666659</v>
      </c>
      <c r="AP128" s="4">
        <v>125</v>
      </c>
      <c r="AQ128" s="1">
        <v>44713</v>
      </c>
      <c r="AR128" s="7"/>
      <c r="AS128" s="7"/>
    </row>
    <row r="129" spans="1:45">
      <c r="A129" s="6">
        <f>LN('SA data'!A128/'SA data'!A127)*100</f>
        <v>1.1417725682497608</v>
      </c>
      <c r="B129" s="6">
        <f>LN('SA data'!B128/'SA data'!B127)*100</f>
        <v>1.4122343627494107</v>
      </c>
      <c r="C129" s="6">
        <f>LN('SA data'!C128/'SA data'!C127)*100</f>
        <v>0.7445189951747756</v>
      </c>
      <c r="D129" s="6">
        <f>LN('SA data'!D128/'SA data'!D127)*100</f>
        <v>2.5179819931038327</v>
      </c>
      <c r="E129" s="6">
        <f>LN('SA data'!E128/'SA data'!E127)*100</f>
        <v>3.4070798078825542</v>
      </c>
      <c r="F129" s="6">
        <f>LN('SA data'!F128/'SA data'!F127)*100</f>
        <v>1.628290350659219</v>
      </c>
      <c r="G129" s="6">
        <f>LN('SA data'!G128/'SA data'!G127)*100</f>
        <v>1.1124822710558322</v>
      </c>
      <c r="H129" s="6">
        <f>LN('SA data'!H128/'SA data'!H127)*100</f>
        <v>0.35778169440340862</v>
      </c>
      <c r="I129" s="6">
        <f>LN('SA data'!I128/'SA data'!I127)*100</f>
        <v>2.0543818149973334</v>
      </c>
      <c r="J129" s="6">
        <f>LN('SA data'!J128/'SA data'!J127)*100</f>
        <v>-12.255178340012534</v>
      </c>
      <c r="K129" s="6">
        <f>LN('SA data'!K128/'SA data'!K127)*100</f>
        <v>19.119165600298153</v>
      </c>
      <c r="L129" s="6">
        <f>LN('SA data'!M128/'SA data'!M127)*100</f>
        <v>10.683998973287204</v>
      </c>
      <c r="M129" s="6">
        <f>LN('SA data'!N128/'SA data'!N127)*100</f>
        <v>9.9929971733748282</v>
      </c>
      <c r="N129" s="6">
        <f>LN('SA data'!O128/'SA data'!O127)*100</f>
        <v>-2.2748943978707401</v>
      </c>
      <c r="O129" s="6">
        <f>LN('SA data'!P128/'SA data'!P127)*100</f>
        <v>14.100765971022824</v>
      </c>
      <c r="P129" s="6">
        <f>LN('SA data'!Q128/'SA data'!Q127)*100</f>
        <v>12.708494414124093</v>
      </c>
      <c r="Q129" s="6">
        <f>LN('SA data'!S128/'SA data'!S127)*100</f>
        <v>1.0917914248541178</v>
      </c>
      <c r="R129" s="6">
        <f>LN('SA data'!T128/'SA data'!T127)*100</f>
        <v>1.2509859122526863</v>
      </c>
      <c r="S129" s="6">
        <f>LN('SA data'!U128/'SA data'!U127)*100</f>
        <v>0.50702943902935038</v>
      </c>
      <c r="T129" s="6">
        <f>LN('SA data'!V128/'SA data'!V127)*100</f>
        <v>0.29318685064344829</v>
      </c>
      <c r="U129" s="6">
        <f>LN('SA data'!W128/'SA data'!W127)*100</f>
        <v>1.5037355815008444</v>
      </c>
      <c r="V129" s="6">
        <f>LN('SA data'!X128/'SA data'!X127)*100</f>
        <v>0.89237114202724266</v>
      </c>
      <c r="W129" s="7">
        <f>'SA data'!Y128/4</f>
        <v>0.58333333333333337</v>
      </c>
      <c r="X129" s="6">
        <f>LN('SA data'!Z128/'SA data'!Z127)*100</f>
        <v>0.75206321928394992</v>
      </c>
      <c r="Y129" s="6">
        <f>LN('SA data'!AA128/'SA data'!AA127)*100</f>
        <v>1.1192533411693797</v>
      </c>
      <c r="Z129" s="6">
        <f>LN('SA data'!AB128/'SA data'!AB127)*100</f>
        <v>0.87654825032446348</v>
      </c>
      <c r="AA129" s="6">
        <f>LN('SA data'!AC128/'SA data'!AC127)*100</f>
        <v>-2.3606728226576248</v>
      </c>
      <c r="AB129" s="6">
        <f>LN('SA data'!AD128/'SA data'!AD127)*100</f>
        <v>1.2540225287972802</v>
      </c>
      <c r="AC129" s="7">
        <f>'SA data'!AE128/4</f>
        <v>0.54500000000000004</v>
      </c>
      <c r="AD129" s="6">
        <f>LN('SA data'!AF128/'SA data'!AF127)*100</f>
        <v>0.75446879446720072</v>
      </c>
      <c r="AE129" s="6">
        <f>LN('SA data'!AG128/'SA data'!AG127)*100</f>
        <v>-12.254885412154373</v>
      </c>
      <c r="AF129" s="6">
        <f>LN('SA data'!AI128/'SA data'!AI127)*100</f>
        <v>2.3675132988810343</v>
      </c>
      <c r="AG129" s="6">
        <f>LN('SA data'!AJ128/'SA data'!AJ127)*100</f>
        <v>2.7363638319756132</v>
      </c>
      <c r="AH129" s="6">
        <f>LN('SA data'!AK128/'SA data'!AK127)*100</f>
        <v>2.2958889730426355</v>
      </c>
      <c r="AI129" s="6">
        <f>LN('SA data'!AL128/'SA data'!AL127)*100</f>
        <v>5.6522094606115925</v>
      </c>
      <c r="AJ129" s="6">
        <f>LN('SA data'!AM128/'SA data'!AM127)*100</f>
        <v>6.2928405091841277</v>
      </c>
      <c r="AK129" s="6">
        <f>LN('SA data'!AN128/'SA data'!AN127)*100</f>
        <v>3.1003936924640438</v>
      </c>
      <c r="AL129" s="6">
        <f>LN('SA data'!AO128/'SA data'!AO127)*100</f>
        <v>3.1760889488340189</v>
      </c>
      <c r="AM129" s="6">
        <f>LN('SA data'!AP128/'SA data'!AP127)*100</f>
        <v>4.8855863884502488</v>
      </c>
      <c r="AN129" s="6">
        <f>LN('SA data'!AQ128/'SA data'!AQ127)*100</f>
        <v>0.28494791737351888</v>
      </c>
      <c r="AO129" s="7">
        <f>'SA data'!AR128/4</f>
        <v>0.44730833333333353</v>
      </c>
      <c r="AP129" s="4">
        <v>126</v>
      </c>
      <c r="AQ129" s="1">
        <v>44805</v>
      </c>
      <c r="AR129" s="7"/>
      <c r="AS129" s="7"/>
    </row>
    <row r="130" spans="1:45">
      <c r="A130" s="6">
        <f>LN('SA data'!A129/'SA data'!A128)*100</f>
        <v>1.1377282757063265</v>
      </c>
      <c r="B130" s="6">
        <f>LN('SA data'!B129/'SA data'!B128)*100</f>
        <v>1.0516113350457137</v>
      </c>
      <c r="C130" s="6">
        <f>LN('SA data'!C129/'SA data'!C128)*100</f>
        <v>0.21096086631778396</v>
      </c>
      <c r="D130" s="6">
        <f>LN('SA data'!D129/'SA data'!D128)*100</f>
        <v>2.1787038084971466</v>
      </c>
      <c r="E130" s="6">
        <f>LN('SA data'!E129/'SA data'!E128)*100</f>
        <v>-3.3172799573434957</v>
      </c>
      <c r="F130" s="6">
        <f>LN('SA data'!F129/'SA data'!F128)*100</f>
        <v>-5.4952218152822976</v>
      </c>
      <c r="G130" s="6">
        <f>LN('SA data'!G129/'SA data'!G128)*100</f>
        <v>1.874130145094157</v>
      </c>
      <c r="H130" s="6">
        <f>LN('SA data'!H129/'SA data'!H128)*100</f>
        <v>0.28576413977876092</v>
      </c>
      <c r="I130" s="6">
        <f>LN('SA data'!I129/'SA data'!I128)*100</f>
        <v>2.3110874142087314</v>
      </c>
      <c r="J130" s="6">
        <f>LN('SA data'!J129/'SA data'!J128)*100</f>
        <v>17.145705081546243</v>
      </c>
      <c r="K130" s="6">
        <f>LN('SA data'!K129/'SA data'!K128)*100</f>
        <v>28.371092377075058</v>
      </c>
      <c r="L130" s="6">
        <f>LN('SA data'!M129/'SA data'!M128)*100</f>
        <v>3.1277672383817108</v>
      </c>
      <c r="M130" s="6">
        <f>LN('SA data'!N129/'SA data'!N128)*100</f>
        <v>-1.558431013084139</v>
      </c>
      <c r="N130" s="6">
        <f>LN('SA data'!O129/'SA data'!O128)*100</f>
        <v>26.519839911606784</v>
      </c>
      <c r="O130" s="6">
        <f>LN('SA data'!P129/'SA data'!P128)*100</f>
        <v>-12.089424509915792</v>
      </c>
      <c r="P130" s="6">
        <f>LN('SA data'!Q129/'SA data'!Q128)*100</f>
        <v>15.554804751932059</v>
      </c>
      <c r="Q130" s="6">
        <f>LN('SA data'!S129/'SA data'!S128)*100</f>
        <v>0.62411310734635062</v>
      </c>
      <c r="R130" s="6">
        <f>LN('SA data'!T129/'SA data'!T128)*100</f>
        <v>0.93016206362006548</v>
      </c>
      <c r="S130" s="6">
        <f>LN('SA data'!U129/'SA data'!U128)*100</f>
        <v>-0.51243666513728514</v>
      </c>
      <c r="T130" s="6">
        <f>LN('SA data'!V129/'SA data'!V128)*100</f>
        <v>-1.1384514165824711</v>
      </c>
      <c r="U130" s="6">
        <f>LN('SA data'!W129/'SA data'!W128)*100</f>
        <v>-1.0106365603768941</v>
      </c>
      <c r="V130" s="6">
        <f>LN('SA data'!X129/'SA data'!X128)*100</f>
        <v>-0.46140148480590204</v>
      </c>
      <c r="W130" s="7">
        <f>'SA data'!Y129/4</f>
        <v>0.64583333333333337</v>
      </c>
      <c r="X130" s="6">
        <f>LN('SA data'!Z129/'SA data'!Z128)*100</f>
        <v>-0.34612765535549606</v>
      </c>
      <c r="Y130" s="6">
        <f>LN('SA data'!AA129/'SA data'!AA128)*100</f>
        <v>0.56727704058657613</v>
      </c>
      <c r="Z130" s="6">
        <f>LN('SA data'!AB129/'SA data'!AB128)*100</f>
        <v>0.62029327117978361</v>
      </c>
      <c r="AA130" s="6">
        <f>LN('SA data'!AC129/'SA data'!AC128)*100</f>
        <v>-1.563554029897039</v>
      </c>
      <c r="AB130" s="6">
        <f>LN('SA data'!AD129/'SA data'!AD128)*100</f>
        <v>1.1510248045465625</v>
      </c>
      <c r="AC130" s="7">
        <f>'SA data'!AE129/4</f>
        <v>0.91249999999999998</v>
      </c>
      <c r="AD130" s="6">
        <f>LN('SA data'!AF129/'SA data'!AF128)*100</f>
        <v>-17.964163229293728</v>
      </c>
      <c r="AE130" s="6">
        <f>LN('SA data'!AG129/'SA data'!AG128)*100</f>
        <v>-12.675975661794157</v>
      </c>
      <c r="AF130" s="6">
        <f>LN('SA data'!AI129/'SA data'!AI128)*100</f>
        <v>2.40571098872074</v>
      </c>
      <c r="AG130" s="6">
        <f>LN('SA data'!AJ129/'SA data'!AJ128)*100</f>
        <v>3.1145019955352438</v>
      </c>
      <c r="AH130" s="6">
        <f>LN('SA data'!AK129/'SA data'!AK128)*100</f>
        <v>2.2671868772490997</v>
      </c>
      <c r="AI130" s="6">
        <f>LN('SA data'!AL129/'SA data'!AL128)*100</f>
        <v>0.35223770024488793</v>
      </c>
      <c r="AJ130" s="6">
        <f>LN('SA data'!AM129/'SA data'!AM128)*100</f>
        <v>2.6689748024822655</v>
      </c>
      <c r="AK130" s="6">
        <f>LN('SA data'!AN129/'SA data'!AN128)*100</f>
        <v>3.8206932352118765</v>
      </c>
      <c r="AL130" s="6">
        <f>LN('SA data'!AO129/'SA data'!AO128)*100</f>
        <v>3.0598898356034616</v>
      </c>
      <c r="AM130" s="6">
        <f>LN('SA data'!AP129/'SA data'!AP128)*100</f>
        <v>1.9562864932742132</v>
      </c>
      <c r="AN130" s="6">
        <f>LN('SA data'!AQ129/'SA data'!AQ128)*100</f>
        <v>2.4017539553721949</v>
      </c>
      <c r="AO130" s="7">
        <f>'SA data'!AR129/4</f>
        <v>0.52731833333333322</v>
      </c>
      <c r="AP130" s="4">
        <v>127</v>
      </c>
      <c r="AQ130" s="1">
        <v>44896</v>
      </c>
      <c r="AR130" s="7"/>
      <c r="AS130" s="7"/>
    </row>
    <row r="131" spans="1:45">
      <c r="A131" s="6">
        <f>LN('SA data'!A130/'SA data'!A129)*100</f>
        <v>0.57514249445068222</v>
      </c>
      <c r="B131" s="6">
        <f>LN('SA data'!B130/'SA data'!B129)*100</f>
        <v>1.1523267621876181</v>
      </c>
      <c r="C131" s="6">
        <f>LN('SA data'!C130/'SA data'!C129)*100</f>
        <v>-0.40624848559523408</v>
      </c>
      <c r="D131" s="6">
        <f>LN('SA data'!D130/'SA data'!D129)*100</f>
        <v>0.84740898600937264</v>
      </c>
      <c r="E131" s="6">
        <f>LN('SA data'!E130/'SA data'!E129)*100</f>
        <v>-7.1467248230943792</v>
      </c>
      <c r="F131" s="6">
        <f>LN('SA data'!F130/'SA data'!F129)*100</f>
        <v>-2.87830394925499</v>
      </c>
      <c r="G131" s="6">
        <f>LN('SA data'!G130/'SA data'!G129)*100</f>
        <v>0.40093243282861857</v>
      </c>
      <c r="H131" s="6">
        <f>LN('SA data'!H130/'SA data'!H129)*100</f>
        <v>0.28842480063683823</v>
      </c>
      <c r="I131" s="6">
        <f>LN('SA data'!I130/'SA data'!I129)*100</f>
        <v>-6.8456499977110656</v>
      </c>
      <c r="J131" s="6">
        <f>LN('SA data'!J130/'SA data'!J129)*100</f>
        <v>13.409842220904061</v>
      </c>
      <c r="K131" s="6">
        <f>LN('SA data'!K130/'SA data'!K129)*100</f>
        <v>8.5074557085670364</v>
      </c>
      <c r="L131" s="6">
        <f>LN('SA data'!M130/'SA data'!M129)*100</f>
        <v>4.6449468701390497</v>
      </c>
      <c r="M131" s="6">
        <f>LN('SA data'!N130/'SA data'!N129)*100</f>
        <v>5.7899682480789085</v>
      </c>
      <c r="N131" s="6">
        <f>LN('SA data'!O130/'SA data'!O129)*100</f>
        <v>5.7870018671009253</v>
      </c>
      <c r="O131" s="6">
        <f>LN('SA data'!P130/'SA data'!P129)*100</f>
        <v>5.7913138929612247</v>
      </c>
      <c r="P131" s="6">
        <f>LN('SA data'!Q130/'SA data'!Q129)*100</f>
        <v>1.7998871793856703</v>
      </c>
      <c r="Q131" s="6">
        <f>LN('SA data'!S130/'SA data'!S129)*100</f>
        <v>0.64702116360230444</v>
      </c>
      <c r="R131" s="6">
        <f>LN('SA data'!T130/'SA data'!T129)*100</f>
        <v>0.6906961970797576</v>
      </c>
      <c r="S131" s="6">
        <f>LN('SA data'!U130/'SA data'!U129)*100</f>
        <v>0.48348438287111362</v>
      </c>
      <c r="T131" s="6">
        <f>LN('SA data'!V130/'SA data'!V129)*100</f>
        <v>-0.95206797276826372</v>
      </c>
      <c r="U131" s="6">
        <f>LN('SA data'!W130/'SA data'!W129)*100</f>
        <v>-2.7973248709811651</v>
      </c>
      <c r="V131" s="6">
        <f>LN('SA data'!X130/'SA data'!X129)*100</f>
        <v>-1.6572516258243422</v>
      </c>
      <c r="W131" s="7">
        <f>'SA data'!Y130/4</f>
        <v>0.6875</v>
      </c>
      <c r="X131" s="6">
        <f>LN('SA data'!Z130/'SA data'!Z129)*100</f>
        <v>0.60431075421725333</v>
      </c>
      <c r="Y131" s="6">
        <f>LN('SA data'!AA130/'SA data'!AA129)*100</f>
        <v>-1.4167665627479609</v>
      </c>
      <c r="Z131" s="6">
        <f>LN('SA data'!AB130/'SA data'!AB129)*100</f>
        <v>0.88282290608206138</v>
      </c>
      <c r="AA131" s="6">
        <f>LN('SA data'!AC130/'SA data'!AC129)*100</f>
        <v>-1.978239373414124E-2</v>
      </c>
      <c r="AB131" s="6">
        <f>LN('SA data'!AD130/'SA data'!AD129)*100</f>
        <v>1.1523449233792817</v>
      </c>
      <c r="AC131" s="7">
        <f>'SA data'!AE130/4</f>
        <v>1.1274999999999999</v>
      </c>
      <c r="AD131" s="6">
        <f>LN('SA data'!AF130/'SA data'!AF129)*100</f>
        <v>-9.476904876750627</v>
      </c>
      <c r="AE131" s="6">
        <f>LN('SA data'!AG130/'SA data'!AG129)*100</f>
        <v>-9.0172364042495907</v>
      </c>
      <c r="AF131" s="6">
        <f>LN('SA data'!AI130/'SA data'!AI129)*100</f>
        <v>1.3506904455399462</v>
      </c>
      <c r="AG131" s="6">
        <f>LN('SA data'!AJ130/'SA data'!AJ129)*100</f>
        <v>2.138261417109113</v>
      </c>
      <c r="AH131" s="6">
        <f>LN('SA data'!AK130/'SA data'!AK129)*100</f>
        <v>1.1953858064444081</v>
      </c>
      <c r="AI131" s="6">
        <f>LN('SA data'!AL130/'SA data'!AL129)*100</f>
        <v>4.2222036997887367</v>
      </c>
      <c r="AJ131" s="6">
        <f>LN('SA data'!AM130/'SA data'!AM129)*100</f>
        <v>1.9895537730267487</v>
      </c>
      <c r="AK131" s="6">
        <f>LN('SA data'!AN130/'SA data'!AN129)*100</f>
        <v>2.3079306848537136</v>
      </c>
      <c r="AL131" s="6">
        <f>LN('SA data'!AO130/'SA data'!AO129)*100</f>
        <v>-2.4862337580701546</v>
      </c>
      <c r="AM131" s="6">
        <f>LN('SA data'!AP130/'SA data'!AP129)*100</f>
        <v>2.4409295578860299</v>
      </c>
      <c r="AN131" s="6">
        <f>LN('SA data'!AQ130/'SA data'!AQ129)*100</f>
        <v>-0.11859365377932413</v>
      </c>
      <c r="AO131" s="7">
        <f>'SA data'!AR130/4</f>
        <v>0.57586099999999996</v>
      </c>
      <c r="AP131" s="4">
        <v>128</v>
      </c>
      <c r="AQ131" s="1">
        <v>44986</v>
      </c>
    </row>
    <row r="132" spans="1:45">
      <c r="A132" s="6">
        <f>LN('SA data'!A131/'SA data'!A130)*100</f>
        <v>-0.17097909219264651</v>
      </c>
      <c r="B132" s="6">
        <f>LN('SA data'!B131/'SA data'!B130)*100</f>
        <v>0.51131408756664642</v>
      </c>
      <c r="C132" s="6">
        <f>LN('SA data'!C131/'SA data'!C130)*100</f>
        <v>3.7844173875576392</v>
      </c>
      <c r="D132" s="6">
        <f>LN('SA data'!D131/'SA data'!D130)*100</f>
        <v>-4.9202610367495361E-3</v>
      </c>
      <c r="E132" s="6">
        <f>LN('SA data'!E131/'SA data'!E130)*100</f>
        <v>-2.2890479773906134</v>
      </c>
      <c r="F132" s="6">
        <f>LN('SA data'!F131/'SA data'!F130)*100</f>
        <v>-2.7843516994893744</v>
      </c>
      <c r="G132" s="6">
        <f>LN('SA data'!G131/'SA data'!G130)*100</f>
        <v>0.56076929005587273</v>
      </c>
      <c r="H132" s="6">
        <f>LN('SA data'!H131/'SA data'!H130)*100</f>
        <v>0.55826766268082739</v>
      </c>
      <c r="I132" s="6">
        <f>LN('SA data'!I131/'SA data'!I130)*100</f>
        <v>-1.3948377580162918</v>
      </c>
      <c r="J132" s="6">
        <f>LN('SA data'!J131/'SA data'!J130)*100</f>
        <v>6.1257324839916265</v>
      </c>
      <c r="K132" s="6">
        <f>LN('SA data'!K131/'SA data'!K130)*100</f>
        <v>9.3003377580048863</v>
      </c>
      <c r="L132" s="6">
        <f>LN('SA data'!M131/'SA data'!M130)*100</f>
        <v>4.1613711002079405</v>
      </c>
      <c r="M132" s="6">
        <f>LN('SA data'!N131/'SA data'!N130)*100</f>
        <v>4.4100786304323698</v>
      </c>
      <c r="N132" s="6">
        <f>LN('SA data'!O131/'SA data'!O130)*100</f>
        <v>9.1597038435216813</v>
      </c>
      <c r="O132" s="6">
        <f>LN('SA data'!P131/'SA data'!P130)*100</f>
        <v>2.1788500818620484</v>
      </c>
      <c r="P132" s="6">
        <f>LN('SA data'!Q131/'SA data'!Q130)*100</f>
        <v>3.5281464313345436</v>
      </c>
      <c r="Q132" s="6">
        <f>LN('SA data'!S131/'SA data'!S130)*100</f>
        <v>0.40303950690084767</v>
      </c>
      <c r="R132" s="6">
        <f>LN('SA data'!T131/'SA data'!T130)*100</f>
        <v>0.44489057741233118</v>
      </c>
      <c r="S132" s="6">
        <f>LN('SA data'!U131/'SA data'!U130)*100</f>
        <v>0.2460138631303368</v>
      </c>
      <c r="T132" s="6">
        <f>LN('SA data'!V131/'SA data'!V130)*100</f>
        <v>1.9927484288601766E-2</v>
      </c>
      <c r="U132" s="6">
        <f>LN('SA data'!W131/'SA data'!W130)*100</f>
        <v>-0.52251980695958733</v>
      </c>
      <c r="V132" s="6">
        <f>LN('SA data'!X131/'SA data'!X130)*100</f>
        <v>-0.71218658202280238</v>
      </c>
      <c r="W132" s="7">
        <f>'SA data'!Y131/4</f>
        <v>0.72916666666666663</v>
      </c>
      <c r="X132" s="6">
        <f>LN('SA data'!Z131/'SA data'!Z130)*100</f>
        <v>-2.0136187723025269</v>
      </c>
      <c r="Y132" s="6">
        <f>LN('SA data'!AA131/'SA data'!AA130)*100</f>
        <v>1.1405384173565605</v>
      </c>
      <c r="Z132" s="6">
        <f>LN('SA data'!AB131/'SA data'!AB130)*100</f>
        <v>1.096905587090478</v>
      </c>
      <c r="AA132" s="6">
        <f>LN('SA data'!AC131/'SA data'!AC130)*100</f>
        <v>-0.91507857676071969</v>
      </c>
      <c r="AB132" s="6">
        <f>LN('SA data'!AD131/'SA data'!AD130)*100</f>
        <v>0.973065044361201</v>
      </c>
      <c r="AC132" s="7">
        <f>'SA data'!AE131/4</f>
        <v>1.2475000000000001</v>
      </c>
      <c r="AD132" s="6">
        <f>LN('SA data'!AF131/'SA data'!AF130)*100</f>
        <v>-8.6499989152938142</v>
      </c>
      <c r="AE132" s="6">
        <f>LN('SA data'!AG131/'SA data'!AG130)*100</f>
        <v>-3.8732365657209042</v>
      </c>
      <c r="AF132" s="6">
        <f>LN('SA data'!AI131/'SA data'!AI130)*100</f>
        <v>0.82391496497633865</v>
      </c>
      <c r="AG132" s="6">
        <f>LN('SA data'!AJ131/'SA data'!AJ130)*100</f>
        <v>1.9936835076430621</v>
      </c>
      <c r="AH132" s="6">
        <f>LN('SA data'!AK131/'SA data'!AK130)*100</f>
        <v>0.59052062374666592</v>
      </c>
      <c r="AI132" s="6">
        <f>LN('SA data'!AL131/'SA data'!AL130)*100</f>
        <v>4.2367297575426379</v>
      </c>
      <c r="AJ132" s="6">
        <f>LN('SA data'!AM131/'SA data'!AM130)*100</f>
        <v>0.36344043081563832</v>
      </c>
      <c r="AK132" s="6">
        <f>LN('SA data'!AN131/'SA data'!AN130)*100</f>
        <v>1.6676955555027362</v>
      </c>
      <c r="AL132" s="6">
        <f>LN('SA data'!AO131/'SA data'!AO130)*100</f>
        <v>-4.1069963431747327</v>
      </c>
      <c r="AM132" s="6">
        <f>LN('SA data'!AP131/'SA data'!AP130)*100</f>
        <v>0.17889618812648669</v>
      </c>
      <c r="AN132" s="6">
        <f>LN('SA data'!AQ131/'SA data'!AQ130)*100</f>
        <v>6.0750491779058047</v>
      </c>
      <c r="AO132" s="7">
        <f>'SA data'!AR131/4</f>
        <v>0.59324800000000011</v>
      </c>
      <c r="AP132" s="4">
        <v>129</v>
      </c>
      <c r="AQ132" s="1">
        <v>45078</v>
      </c>
    </row>
    <row r="133" spans="1:45">
      <c r="A133" s="6">
        <f>LN('SA data'!A132/'SA data'!A131)*100</f>
        <v>1.4530064410985137</v>
      </c>
      <c r="B133" s="6">
        <f>LN('SA data'!B132/'SA data'!B131)*100</f>
        <v>1.4940001760469879</v>
      </c>
      <c r="C133" s="6">
        <f>LN('SA data'!C132/'SA data'!C131)*100</f>
        <v>0.45623406069704692</v>
      </c>
      <c r="D133" s="6">
        <f>LN('SA data'!D132/'SA data'!D131)*100</f>
        <v>1.7585203927331532</v>
      </c>
      <c r="E133" s="6">
        <f>LN('SA data'!E132/'SA data'!E131)*100</f>
        <v>-2.0797025268471676E-2</v>
      </c>
      <c r="F133" s="6">
        <f>LN('SA data'!F132/'SA data'!F131)*100</f>
        <v>-0.48643708061700353</v>
      </c>
      <c r="G133" s="6">
        <f>LN('SA data'!G132/'SA data'!G131)*100</f>
        <v>1.2822058344619871</v>
      </c>
      <c r="H133" s="6">
        <f>LN('SA data'!H132/'SA data'!H131)*100</f>
        <v>-0.47480732257689773</v>
      </c>
      <c r="I133" s="6">
        <f>LN('SA data'!I132/'SA data'!I131)*100</f>
        <v>-0.1893111155734504</v>
      </c>
      <c r="J133" s="6">
        <f>LN('SA data'!J132/'SA data'!J131)*100</f>
        <v>5.0772569624598241</v>
      </c>
      <c r="K133" s="6">
        <f>LN('SA data'!K132/'SA data'!K131)*100</f>
        <v>-1.3803236850143115</v>
      </c>
      <c r="L133" s="6">
        <f>LN('SA data'!M132/'SA data'!M131)*100</f>
        <v>-1.1792661890780609</v>
      </c>
      <c r="M133" s="6">
        <f>LN('SA data'!N132/'SA data'!N131)*100</f>
        <v>-0.21088169532878623</v>
      </c>
      <c r="N133" s="6">
        <f>LN('SA data'!O132/'SA data'!O131)*100</f>
        <v>-2.4433460187065865</v>
      </c>
      <c r="O133" s="6">
        <f>LN('SA data'!P132/'SA data'!P131)*100</f>
        <v>0.85727730560735127</v>
      </c>
      <c r="P133" s="6">
        <f>LN('SA data'!Q132/'SA data'!Q131)*100</f>
        <v>-3.6992486663566138</v>
      </c>
      <c r="Q133" s="6">
        <f>LN('SA data'!S132/'SA data'!S131)*100</f>
        <v>0.3285263999671636</v>
      </c>
      <c r="R133" s="6">
        <f>LN('SA data'!T132/'SA data'!T131)*100</f>
        <v>0.43516016962855503</v>
      </c>
      <c r="S133" s="6">
        <f>LN('SA data'!U132/'SA data'!U131)*100</f>
        <v>-7.2981240763386343E-2</v>
      </c>
      <c r="T133" s="6">
        <f>LN('SA data'!V132/'SA data'!V131)*100</f>
        <v>1.9923514033459742E-2</v>
      </c>
      <c r="U133" s="6">
        <f>LN('SA data'!W132/'SA data'!W131)*100</f>
        <v>0.19245007909914258</v>
      </c>
      <c r="V133" s="6">
        <f>LN('SA data'!X132/'SA data'!X131)*100</f>
        <v>0.46620299224182016</v>
      </c>
      <c r="W133" s="7">
        <f>'SA data'!Y132/4</f>
        <v>0.75</v>
      </c>
      <c r="X133" s="6">
        <f>LN('SA data'!Z132/'SA data'!Z131)*100</f>
        <v>-0.2775286019471076</v>
      </c>
      <c r="Y133" s="6">
        <f>LN('SA data'!AA132/'SA data'!AA131)*100</f>
        <v>0.72833577462547727</v>
      </c>
      <c r="Z133" s="6">
        <f>LN('SA data'!AB132/'SA data'!AB131)*100</f>
        <v>0.73233782359198141</v>
      </c>
      <c r="AA133" s="6">
        <f>LN('SA data'!AC132/'SA data'!AC131)*100</f>
        <v>1.0715821547457407</v>
      </c>
      <c r="AB133" s="6">
        <f>LN('SA data'!AD132/'SA data'!AD131)*100</f>
        <v>0.58533811408155267</v>
      </c>
      <c r="AC133" s="7">
        <f>'SA data'!AE132/4</f>
        <v>1.3149999999999999</v>
      </c>
      <c r="AD133" s="6">
        <f>LN('SA data'!AF132/'SA data'!AF131)*100</f>
        <v>1.2028115275874729</v>
      </c>
      <c r="AE133" s="6">
        <f>LN('SA data'!AG132/'SA data'!AG131)*100</f>
        <v>10.529640281920859</v>
      </c>
      <c r="AF133" s="6">
        <f>LN('SA data'!AI132/'SA data'!AI131)*100</f>
        <v>1.9799376788611638</v>
      </c>
      <c r="AG133" s="6">
        <f>LN('SA data'!AJ132/'SA data'!AJ131)*100</f>
        <v>2.809392850315708</v>
      </c>
      <c r="AH133" s="6">
        <f>LN('SA data'!AK132/'SA data'!AK131)*100</f>
        <v>1.8124457463918546</v>
      </c>
      <c r="AI133" s="6">
        <f>LN('SA data'!AL132/'SA data'!AL131)*100</f>
        <v>0.12354767002788081</v>
      </c>
      <c r="AJ133" s="6">
        <f>LN('SA data'!AM132/'SA data'!AM131)*100</f>
        <v>3.4920251763791823</v>
      </c>
      <c r="AK133" s="6">
        <f>LN('SA data'!AN132/'SA data'!AN131)*100</f>
        <v>0.73921853361249024</v>
      </c>
      <c r="AL133" s="6">
        <f>LN('SA data'!AO132/'SA data'!AO131)*100</f>
        <v>15.437684716123989</v>
      </c>
      <c r="AM133" s="6">
        <f>LN('SA data'!AP132/'SA data'!AP131)*100</f>
        <v>1.7063224363975356</v>
      </c>
      <c r="AN133" s="6">
        <f>LN('SA data'!AQ132/'SA data'!AQ131)*100</f>
        <v>2.4514622836013</v>
      </c>
      <c r="AO133" s="7">
        <f>'SA data'!AR132/4</f>
        <v>0.61482243589743568</v>
      </c>
      <c r="AP133" s="4">
        <v>130</v>
      </c>
      <c r="AQ133" s="1">
        <v>45170</v>
      </c>
    </row>
    <row r="134" spans="1:45">
      <c r="A134" s="6">
        <f>LN('SA data'!A133/'SA data'!A132)*100</f>
        <v>1.003672949894419</v>
      </c>
      <c r="B134" s="6">
        <f>LN('SA data'!B133/'SA data'!B132)*100</f>
        <v>1.0207421376725212</v>
      </c>
      <c r="C134" s="6">
        <f>LN('SA data'!C133/'SA data'!C132)*100</f>
        <v>1.639137381238511</v>
      </c>
      <c r="D134" s="6">
        <f>LN('SA data'!D133/'SA data'!D132)*100</f>
        <v>3.3535850607455266</v>
      </c>
      <c r="E134" s="6">
        <f>LN('SA data'!E133/'SA data'!E132)*100</f>
        <v>1.2466906933243993</v>
      </c>
      <c r="F134" s="6">
        <f>LN('SA data'!F133/'SA data'!F132)*100</f>
        <v>3.9121257339455817</v>
      </c>
      <c r="G134" s="6">
        <f>LN('SA data'!G133/'SA data'!G132)*100</f>
        <v>-1.0617401931726169E-2</v>
      </c>
      <c r="H134" s="6">
        <f>LN('SA data'!H133/'SA data'!H132)*100</f>
        <v>0.76688356937945723</v>
      </c>
      <c r="I134" s="6">
        <f>LN('SA data'!I133/'SA data'!I132)*100</f>
        <v>-8.0779545454516288</v>
      </c>
      <c r="J134" s="6">
        <f>LN('SA data'!J133/'SA data'!J132)*100</f>
        <v>7.4398594871543642</v>
      </c>
      <c r="K134" s="6">
        <f>LN('SA data'!K133/'SA data'!K132)*100</f>
        <v>-2.210813829389298</v>
      </c>
      <c r="L134" s="6">
        <f>LN('SA data'!M133/'SA data'!M132)*100</f>
        <v>0.92227881452977245</v>
      </c>
      <c r="M134" s="6">
        <f>LN('SA data'!N133/'SA data'!N132)*100</f>
        <v>1.1527929087289643</v>
      </c>
      <c r="N134" s="6">
        <f>LN('SA data'!O133/'SA data'!O132)*100</f>
        <v>0.98392817445828107</v>
      </c>
      <c r="O134" s="6">
        <f>LN('SA data'!P133/'SA data'!P132)*100</f>
        <v>1.2321667080401459</v>
      </c>
      <c r="P134" s="6">
        <f>LN('SA data'!Q133/'SA data'!Q132)*100</f>
        <v>0.30927531073028303</v>
      </c>
      <c r="Q134" s="6">
        <f>LN('SA data'!S133/'SA data'!S132)*100</f>
        <v>0.29082760952560655</v>
      </c>
      <c r="R134" s="6">
        <f>LN('SA data'!T133/'SA data'!T132)*100</f>
        <v>0.48861057553508158</v>
      </c>
      <c r="S134" s="6">
        <f>LN('SA data'!U133/'SA data'!U132)*100</f>
        <v>-0.45932407694286337</v>
      </c>
      <c r="T134" s="6">
        <f>LN('SA data'!V133/'SA data'!V132)*100</f>
        <v>0.2188970692241623</v>
      </c>
      <c r="U134" s="6">
        <f>LN('SA data'!W133/'SA data'!W132)*100</f>
        <v>2.4819708893584522</v>
      </c>
      <c r="V134" s="6">
        <f>LN('SA data'!X133/'SA data'!X132)*100</f>
        <v>1.6457200885610854</v>
      </c>
      <c r="W134" s="7">
        <f>'SA data'!Y133/4</f>
        <v>0.75</v>
      </c>
      <c r="X134" s="6">
        <f>LN('SA data'!Z133/'SA data'!Z132)*100</f>
        <v>-0.76861516644923389</v>
      </c>
      <c r="Y134" s="6">
        <f>LN('SA data'!AA133/'SA data'!AA132)*100</f>
        <v>0.6556494646748362</v>
      </c>
      <c r="Z134" s="6">
        <f>LN('SA data'!AB133/'SA data'!AB132)*100</f>
        <v>0.85660665648023027</v>
      </c>
      <c r="AA134" s="6">
        <f>LN('SA data'!AC133/'SA data'!AC132)*100</f>
        <v>-0.59270928600160377</v>
      </c>
      <c r="AB134" s="6">
        <f>LN('SA data'!AD133/'SA data'!AD132)*100</f>
        <v>0.52796058849001426</v>
      </c>
      <c r="AC134" s="7">
        <f>'SA data'!AE133/4</f>
        <v>1.3325</v>
      </c>
      <c r="AD134" s="6">
        <f>LN('SA data'!AF133/'SA data'!AF132)*100</f>
        <v>0.97037601770464965</v>
      </c>
      <c r="AE134" s="6">
        <f>LN('SA data'!AG133/'SA data'!AG132)*100</f>
        <v>-3.0941176784859294</v>
      </c>
      <c r="AF134" s="6">
        <f>LN('SA data'!AI133/'SA data'!AI132)*100</f>
        <v>2.014188918084912</v>
      </c>
      <c r="AG134" s="6">
        <f>LN('SA data'!AJ133/'SA data'!AJ132)*100</f>
        <v>2.3079416556455357</v>
      </c>
      <c r="AH134" s="6">
        <f>LN('SA data'!AK133/'SA data'!AK132)*100</f>
        <v>1.9544696811815963</v>
      </c>
      <c r="AI134" s="6">
        <f>LN('SA data'!AL133/'SA data'!AL132)*100</f>
        <v>-0.35043023587961691</v>
      </c>
      <c r="AJ134" s="6">
        <f>LN('SA data'!AM133/'SA data'!AM132)*100</f>
        <v>-0.64933017406684879</v>
      </c>
      <c r="AK134" s="6">
        <f>LN('SA data'!AN133/'SA data'!AN132)*100</f>
        <v>2.4974015181081595</v>
      </c>
      <c r="AL134" s="6">
        <f>LN('SA data'!AO133/'SA data'!AO132)*100</f>
        <v>-8.6367992597772023</v>
      </c>
      <c r="AM134" s="6">
        <f>LN('SA data'!AP133/'SA data'!AP132)*100</f>
        <v>2.225742931618206</v>
      </c>
      <c r="AN134" s="6">
        <f>LN('SA data'!AQ133/'SA data'!AQ132)*100</f>
        <v>-3.8571697224667063</v>
      </c>
      <c r="AO134" s="7">
        <f>'SA data'!AR133/4</f>
        <v>0.61677692307692311</v>
      </c>
      <c r="AP134" s="4">
        <v>131</v>
      </c>
      <c r="AQ134" s="1">
        <v>45261</v>
      </c>
    </row>
    <row r="135" spans="1:45">
      <c r="A135" s="6">
        <f>LN('SA data'!A134/'SA data'!A133)*100</f>
        <v>1.7969630605413889</v>
      </c>
      <c r="B135" s="6">
        <f>LN('SA data'!B134/'SA data'!B133)*100</f>
        <v>1.44053146091718</v>
      </c>
      <c r="C135" s="6">
        <f>LN('SA data'!C134/'SA data'!C133)*100</f>
        <v>1.220237344183801</v>
      </c>
      <c r="D135" s="6">
        <f>LN('SA data'!D134/'SA data'!D133)*100</f>
        <v>4.1294628142679786</v>
      </c>
      <c r="E135" s="6">
        <f>LN('SA data'!E134/'SA data'!E133)*100</f>
        <v>5.206736688448693</v>
      </c>
      <c r="F135" s="6">
        <f>LN('SA data'!F134/'SA data'!F133)*100</f>
        <v>4.4260997977700249</v>
      </c>
      <c r="G135" s="6">
        <f>LN('SA data'!G134/'SA data'!G133)*100</f>
        <v>0.36036075032986181</v>
      </c>
      <c r="H135" s="6">
        <f>LN('SA data'!H134/'SA data'!H133)*100</f>
        <v>-0.10790867005698991</v>
      </c>
      <c r="I135" s="6">
        <f>LN('SA data'!I134/'SA data'!I133)*100</f>
        <v>6.8710562418935419</v>
      </c>
      <c r="J135" s="6">
        <f>LN('SA data'!J134/'SA data'!J133)*100</f>
        <v>-8.6122689352154378</v>
      </c>
      <c r="K135" s="6">
        <f>LN('SA data'!K134/'SA data'!K133)*100</f>
        <v>1.3421061721918446</v>
      </c>
      <c r="L135" s="6">
        <f>LN('SA data'!M134/'SA data'!M133)*100</f>
        <v>-2.1188368044354937</v>
      </c>
      <c r="M135" s="6">
        <f>LN('SA data'!N134/'SA data'!N133)*100</f>
        <v>-3.5260417831672797</v>
      </c>
      <c r="N135" s="6">
        <f>LN('SA data'!O134/'SA data'!O133)*100</f>
        <v>-1.6473149736177868</v>
      </c>
      <c r="O135" s="6">
        <f>LN('SA data'!P134/'SA data'!P133)*100</f>
        <v>-4.4203542302515562</v>
      </c>
      <c r="P135" s="6">
        <f>LN('SA data'!Q134/'SA data'!Q133)*100</f>
        <v>1.5448893227769624</v>
      </c>
      <c r="Q135" s="6">
        <f>LN('SA data'!S134/'SA data'!S133)*100</f>
        <v>0.66400913469570666</v>
      </c>
      <c r="R135" s="6">
        <f>LN('SA data'!T134/'SA data'!T133)*100</f>
        <v>0.42126772054333395</v>
      </c>
      <c r="S135" s="6">
        <f>LN('SA data'!U134/'SA data'!U133)*100</f>
        <v>1.5836914779822506</v>
      </c>
      <c r="T135" s="6">
        <f>LN('SA data'!V134/'SA data'!V133)*100</f>
        <v>0.17268806836342177</v>
      </c>
      <c r="U135" s="6">
        <f>LN('SA data'!W134/'SA data'!W133)*100</f>
        <v>0.27347378643514969</v>
      </c>
      <c r="V135" s="6">
        <f>LN('SA data'!X134/'SA data'!X133)*100</f>
        <v>0.55686665364372778</v>
      </c>
      <c r="W135" s="7">
        <f>'SA data'!Y134/4</f>
        <v>0.75</v>
      </c>
      <c r="X135" s="6">
        <f>LN('SA data'!Z134/'SA data'!Z133)*100</f>
        <v>-0.7453116121093214</v>
      </c>
      <c r="Y135" s="6">
        <f>LN('SA data'!AA134/'SA data'!AA133)*100</f>
        <v>1.2374321160651391</v>
      </c>
      <c r="Z135" s="6">
        <f>LN('SA data'!AB134/'SA data'!AB133)*100</f>
        <v>0.83516234337404938</v>
      </c>
      <c r="AA135" s="6">
        <f>LN('SA data'!AC134/'SA data'!AC133)*100</f>
        <v>0.61575227774224051</v>
      </c>
      <c r="AB135" s="6">
        <f>LN('SA data'!AD134/'SA data'!AD133)*100</f>
        <v>0.9802136419497578</v>
      </c>
      <c r="AC135" s="7">
        <f>'SA data'!AE134/4</f>
        <v>1.3325</v>
      </c>
      <c r="AD135" s="6">
        <f>LN('SA data'!AF134/'SA data'!AF133)*100</f>
        <v>-2.3642376315873381</v>
      </c>
      <c r="AE135" s="6">
        <f>LN('SA data'!AG134/'SA data'!AG133)*100</f>
        <v>-1.3059551809176946</v>
      </c>
      <c r="AF135" s="6">
        <f>LN('SA data'!AI134/'SA data'!AI133)*100</f>
        <v>0.24658801287195481</v>
      </c>
      <c r="AG135" s="6">
        <f>LN('SA data'!AJ134/'SA data'!AJ133)*100</f>
        <v>0.62495498338838584</v>
      </c>
      <c r="AH135" s="6">
        <f>LN('SA data'!AK134/'SA data'!AK133)*100</f>
        <v>0.1693550811120908</v>
      </c>
      <c r="AI135" s="6">
        <f>LN('SA data'!AL134/'SA data'!AL133)*100</f>
        <v>3.8966983427700588</v>
      </c>
      <c r="AJ135" s="6">
        <f>LN('SA data'!AM134/'SA data'!AM133)*100</f>
        <v>0.33365001012298928</v>
      </c>
      <c r="AK135" s="6">
        <f>LN('SA data'!AN134/'SA data'!AN133)*100</f>
        <v>-0.11965022128289567</v>
      </c>
      <c r="AL135" s="6">
        <f>LN('SA data'!AO134/'SA data'!AO133)*100</f>
        <v>-6.1076107323280375</v>
      </c>
      <c r="AM135" s="6">
        <f>LN('SA data'!AP134/'SA data'!AP133)*100</f>
        <v>0.20469913546762819</v>
      </c>
      <c r="AN135" s="6">
        <f>LN('SA data'!AQ134/'SA data'!AQ133)*100</f>
        <v>5.1809937680788387</v>
      </c>
      <c r="AO135" s="7">
        <f>'SA data'!AR134/4</f>
        <v>0.59298766666666647</v>
      </c>
      <c r="AP135" s="4">
        <v>132</v>
      </c>
      <c r="AQ135" s="1">
        <v>45352</v>
      </c>
    </row>
    <row r="136" spans="1:45">
      <c r="A136" s="6">
        <f>LN('SA data'!A135/'SA data'!A134)*100</f>
        <v>1.4708583093135945</v>
      </c>
      <c r="B136" s="6">
        <f>LN('SA data'!B135/'SA data'!B134)*100</f>
        <v>1.3425087240465281</v>
      </c>
      <c r="C136" s="6">
        <f>LN('SA data'!C135/'SA data'!C134)*100</f>
        <v>-0.84772100156846431</v>
      </c>
      <c r="D136" s="6">
        <f>LN('SA data'!D135/'SA data'!D134)*100</f>
        <v>1.8411361426740973</v>
      </c>
      <c r="E136" s="6">
        <f>LN('SA data'!E135/'SA data'!E134)*100</f>
        <v>1.7310169631852494</v>
      </c>
      <c r="F136" s="6">
        <f>LN('SA data'!F135/'SA data'!F134)*100</f>
        <v>0.74319657740296463</v>
      </c>
      <c r="G136" s="6">
        <f>LN('SA data'!G135/'SA data'!G134)*100</f>
        <v>1.678595854956106</v>
      </c>
      <c r="H136" s="6">
        <f>LN('SA data'!H135/'SA data'!H134)*100</f>
        <v>0.17317330350986546</v>
      </c>
      <c r="I136" s="6">
        <f>LN('SA data'!I135/'SA data'!I134)*100</f>
        <v>0.63565830266550338</v>
      </c>
      <c r="J136" s="6">
        <f>LN('SA data'!J135/'SA data'!J134)*100</f>
        <v>-3.8374381582971311</v>
      </c>
      <c r="K136" s="6">
        <f>LN('SA data'!K135/'SA data'!K134)*100</f>
        <v>-3.3363295325821505</v>
      </c>
      <c r="L136" s="6">
        <f>LN('SA data'!M135/'SA data'!M134)*100</f>
        <v>-1.3507575267371739</v>
      </c>
      <c r="M136" s="6">
        <f>LN('SA data'!N135/'SA data'!N134)*100</f>
        <v>-0.97203294082562464</v>
      </c>
      <c r="N136" s="6">
        <f>LN('SA data'!O135/'SA data'!O134)*100</f>
        <v>1.2306443709287753</v>
      </c>
      <c r="O136" s="6">
        <f>LN('SA data'!P135/'SA data'!P134)*100</f>
        <v>-2.0527940823829991</v>
      </c>
      <c r="P136" s="6">
        <f>LN('SA data'!Q135/'SA data'!Q134)*100</f>
        <v>-2.3186366762281709</v>
      </c>
      <c r="Q136" s="6">
        <f>LN('SA data'!S135/'SA data'!S134)*100</f>
        <v>0.58904767631744348</v>
      </c>
      <c r="R136" s="6">
        <f>LN('SA data'!T135/'SA data'!T134)*100</f>
        <v>0.55720632070711296</v>
      </c>
      <c r="S136" s="6">
        <f>LN('SA data'!U135/'SA data'!U134)*100</f>
        <v>0.70889638467787186</v>
      </c>
      <c r="T136" s="6">
        <f>LN('SA data'!V135/'SA data'!V134)*100</f>
        <v>0.48281636586472548</v>
      </c>
      <c r="U136" s="6">
        <f>LN('SA data'!W135/'SA data'!W134)*100</f>
        <v>-0.25303920856818374</v>
      </c>
      <c r="V136" s="6">
        <f>LN('SA data'!X135/'SA data'!X134)*100</f>
        <v>-0.33111633811878777</v>
      </c>
      <c r="W136" s="7">
        <f>'SA data'!Y135/4</f>
        <v>0.75</v>
      </c>
      <c r="X136" s="6">
        <f>LN('SA data'!Z135/'SA data'!Z134)*100</f>
        <v>1.4587597153614249</v>
      </c>
      <c r="Y136" s="6">
        <f>LN('SA data'!AA135/'SA data'!AA134)*100</f>
        <v>0.82491770463125391</v>
      </c>
      <c r="Z136" s="6">
        <f>LN('SA data'!AB135/'SA data'!AB134)*100</f>
        <v>0.79131621260426166</v>
      </c>
      <c r="AA136" s="6">
        <f>LN('SA data'!AC135/'SA data'!AC134)*100</f>
        <v>0.73213551324809145</v>
      </c>
      <c r="AB136" s="6">
        <f>LN('SA data'!AD135/'SA data'!AD134)*100</f>
        <v>0.71053351056578651</v>
      </c>
      <c r="AC136" s="7">
        <f>'SA data'!AE135/4</f>
        <v>1.3325</v>
      </c>
      <c r="AD136" s="6">
        <f>LN('SA data'!AF135/'SA data'!AF134)*100</f>
        <v>5.0245392752782232</v>
      </c>
      <c r="AE136" s="6">
        <f>LN('SA data'!AG135/'SA data'!AG134)*100</f>
        <v>2.1003158699085622</v>
      </c>
      <c r="AF136" s="6">
        <f>LN('SA data'!AI135/'SA data'!AI134)*100</f>
        <v>0.36800667108070872</v>
      </c>
      <c r="AG136" s="6">
        <f>LN('SA data'!AJ135/'SA data'!AJ134)*100</f>
        <v>0.53698544694937111</v>
      </c>
      <c r="AH136" s="6">
        <f>LN('SA data'!AK135/'SA data'!AK134)*100</f>
        <v>0.33340057053316857</v>
      </c>
      <c r="AI136" s="6">
        <f>LN('SA data'!AL135/'SA data'!AL134)*100</f>
        <v>-1.0611973833648651</v>
      </c>
      <c r="AJ136" s="6">
        <f>LN('SA data'!AM135/'SA data'!AM134)*100</f>
        <v>-1.9273388438592716</v>
      </c>
      <c r="AK136" s="6">
        <f>LN('SA data'!AN135/'SA data'!AN134)*100</f>
        <v>0.28218626552885984</v>
      </c>
      <c r="AL136" s="6">
        <f>LN('SA data'!AO135/'SA data'!AO134)*100</f>
        <v>9.4041956119102856</v>
      </c>
      <c r="AM136" s="6">
        <f>LN('SA data'!AP135/'SA data'!AP134)*100</f>
        <v>-0.91568718052460052</v>
      </c>
      <c r="AN136" s="6">
        <f>LN('SA data'!AQ135/'SA data'!AQ134)*100</f>
        <v>-1.5899458761606471</v>
      </c>
      <c r="AO136" s="7">
        <f>'SA data'!AR135/4</f>
        <v>0.58589100000000016</v>
      </c>
      <c r="AP136" s="4">
        <v>133</v>
      </c>
      <c r="AQ136" s="1">
        <v>45444</v>
      </c>
    </row>
    <row r="137" spans="1:45">
      <c r="A137" s="6">
        <f>LN('SA data'!A136/'SA data'!A135)*100</f>
        <v>0.92598223711120864</v>
      </c>
      <c r="B137" s="6">
        <f>LN('SA data'!B136/'SA data'!B135)*100</f>
        <v>1.032040918192918</v>
      </c>
      <c r="C137" s="6">
        <f>LN('SA data'!C136/'SA data'!C135)*100</f>
        <v>3.0266650850755878</v>
      </c>
      <c r="D137" s="6">
        <f>LN('SA data'!D136/'SA data'!D135)*100</f>
        <v>4.6954646323627349</v>
      </c>
      <c r="E137" s="6">
        <f>LN('SA data'!E136/'SA data'!E135)*100</f>
        <v>2.8608352120827196</v>
      </c>
      <c r="F137" s="6">
        <f>LN('SA data'!F136/'SA data'!F135)*100</f>
        <v>3.1411073064310124</v>
      </c>
      <c r="G137" s="6">
        <f>LN('SA data'!G136/'SA data'!G135)*100</f>
        <v>0.62227954382690853</v>
      </c>
      <c r="H137" s="6">
        <f>LN('SA data'!H136/'SA data'!H135)*100</f>
        <v>0.10248109186824829</v>
      </c>
      <c r="I137" s="6">
        <f>LN('SA data'!I136/'SA data'!I135)*100</f>
        <v>3.6696034989829235E-2</v>
      </c>
      <c r="J137" s="6">
        <f>LN('SA data'!J136/'SA data'!J135)*100</f>
        <v>-2.8068965846771619</v>
      </c>
      <c r="K137" s="6">
        <f>LN('SA data'!K136/'SA data'!K135)*100</f>
        <v>1.6183906643140173</v>
      </c>
      <c r="L137" s="6">
        <f>LN('SA data'!M136/'SA data'!M135)*100</f>
        <v>2.8519748620728915</v>
      </c>
      <c r="M137" s="6">
        <f>LN('SA data'!N136/'SA data'!N135)*100</f>
        <v>3.3619342387367737</v>
      </c>
      <c r="N137" s="6">
        <f>LN('SA data'!O136/'SA data'!O135)*100</f>
        <v>8.013406333170586</v>
      </c>
      <c r="O137" s="6">
        <f>LN('SA data'!P136/'SA data'!P135)*100</f>
        <v>0.95845249064502736</v>
      </c>
      <c r="P137" s="6">
        <f>LN('SA data'!Q136/'SA data'!Q135)*100</f>
        <v>1.5278199645954005</v>
      </c>
      <c r="Q137" s="6">
        <f>LN('SA data'!S136/'SA data'!S135)*100</f>
        <v>0.33477587359114186</v>
      </c>
      <c r="R137" s="6">
        <f>LN('SA data'!T136/'SA data'!T135)*100</f>
        <v>0.43053452808739562</v>
      </c>
      <c r="S137" s="6">
        <f>LN('SA data'!U136/'SA data'!U135)*100</f>
        <v>-2.6203221237177273E-2</v>
      </c>
      <c r="T137" s="6">
        <f>LN('SA data'!V136/'SA data'!V135)*100</f>
        <v>7.8961196015079602E-2</v>
      </c>
      <c r="U137" s="6">
        <f>LN('SA data'!W136/'SA data'!W135)*100</f>
        <v>-1.181779010344757</v>
      </c>
      <c r="V137" s="6">
        <f>LN('SA data'!X136/'SA data'!X135)*100</f>
        <v>-0.61285117363031649</v>
      </c>
      <c r="W137" s="7">
        <f>'SA data'!Y136/4</f>
        <v>0.75</v>
      </c>
      <c r="X137" s="6">
        <f>LN('SA data'!Z136/'SA data'!Z135)*100</f>
        <v>4.8219875987606908</v>
      </c>
      <c r="Y137" s="6">
        <f>LN('SA data'!AA136/'SA data'!AA135)*100</f>
        <v>0.65287889218049466</v>
      </c>
      <c r="Z137" s="6">
        <f>LN('SA data'!AB136/'SA data'!AB135)*100</f>
        <v>0.78555260993558684</v>
      </c>
      <c r="AA137" s="6">
        <f>LN('SA data'!AC136/'SA data'!AC135)*100</f>
        <v>-0.15859783249494017</v>
      </c>
      <c r="AB137" s="6">
        <f>LN('SA data'!AD136/'SA data'!AD135)*100</f>
        <v>0.58056615437445014</v>
      </c>
      <c r="AC137" s="7">
        <f>'SA data'!AE136/4</f>
        <v>1.3149999999999999</v>
      </c>
      <c r="AD137" s="6">
        <f>LN('SA data'!AF136/'SA data'!AF135)*100</f>
        <v>-2.8563347494982958</v>
      </c>
      <c r="AE137" s="6">
        <f>LN('SA data'!AG136/'SA data'!AG135)*100</f>
        <v>-5.6727819404631816</v>
      </c>
      <c r="AF137" s="6">
        <f>LN('SA data'!AI136/'SA data'!AI135)*100</f>
        <v>2.1661140740643789</v>
      </c>
      <c r="AG137" s="6">
        <f>LN('SA data'!AJ136/'SA data'!AJ135)*100</f>
        <v>3.1468492619811737</v>
      </c>
      <c r="AH137" s="6">
        <f>LN('SA data'!AK136/'SA data'!AK135)*100</f>
        <v>1.9638658230078057</v>
      </c>
      <c r="AI137" s="6">
        <f>LN('SA data'!AL136/'SA data'!AL135)*100</f>
        <v>-2.3501683020251942</v>
      </c>
      <c r="AJ137" s="6">
        <f>LN('SA data'!AM136/'SA data'!AM135)*100</f>
        <v>3.5942654464002861</v>
      </c>
      <c r="AK137" s="6">
        <f>LN('SA data'!AN136/'SA data'!AN135)*100</f>
        <v>1.5244528483821989</v>
      </c>
      <c r="AL137" s="6">
        <f>LN('SA data'!AO136/'SA data'!AO135)*100</f>
        <v>-10.002360485883171</v>
      </c>
      <c r="AM137" s="6">
        <f>LN('SA data'!AP136/'SA data'!AP135)*100</f>
        <v>1.1266103799511364</v>
      </c>
      <c r="AN137" s="6">
        <f>LN('SA data'!AQ136/'SA data'!AQ135)*100</f>
        <v>9.8357950676070907</v>
      </c>
      <c r="AO137" s="7">
        <f>'SA data'!AR136/4</f>
        <v>0.56632000000000016</v>
      </c>
      <c r="AP137" s="4">
        <v>134</v>
      </c>
      <c r="AQ137" s="1">
        <v>45536</v>
      </c>
    </row>
    <row r="138" spans="1:45">
      <c r="A138" s="6">
        <f>LN('SA data'!A137/'SA data'!A136)*100</f>
        <v>0.65374504311089343</v>
      </c>
      <c r="B138" s="6">
        <f>LN('SA data'!B137/'SA data'!B136)*100</f>
        <v>1.3503817537401592</v>
      </c>
      <c r="C138" s="6">
        <f>LN('SA data'!C137/'SA data'!C136)*100</f>
        <v>0.39588677831545349</v>
      </c>
      <c r="D138" s="6">
        <f>LN('SA data'!D137/'SA data'!D136)*100</f>
        <v>0.32127981974431868</v>
      </c>
      <c r="E138" s="6">
        <f>LN('SA data'!E137/'SA data'!E136)*100</f>
        <v>-1.4550581445584547</v>
      </c>
      <c r="F138" s="6">
        <f>LN('SA data'!F137/'SA data'!F136)*100</f>
        <v>-2.6081495351822928</v>
      </c>
      <c r="G138" s="6">
        <f>LN('SA data'!G137/'SA data'!G136)*100</f>
        <v>0.77244320425814794</v>
      </c>
      <c r="H138" s="6">
        <f>LN('SA data'!H137/'SA data'!H136)*100</f>
        <v>0.48227157728050507</v>
      </c>
      <c r="I138" s="6">
        <f>LN('SA data'!I137/'SA data'!I136)*100</f>
        <v>0.89764181972358592</v>
      </c>
      <c r="J138" s="6">
        <f>LN('SA data'!J137/'SA data'!J136)*100</f>
        <v>9.5857798128629573E-2</v>
      </c>
      <c r="K138" s="6">
        <f>LN('SA data'!K137/'SA data'!K136)*100</f>
        <v>-8.5033991402675113</v>
      </c>
      <c r="L138" s="6">
        <f>LN('SA data'!M137/'SA data'!M136)*100</f>
        <v>2.902928970536732</v>
      </c>
      <c r="M138" s="6">
        <f>LN('SA data'!N137/'SA data'!N136)*100</f>
        <v>5.0911031861915141</v>
      </c>
      <c r="N138" s="6">
        <f>LN('SA data'!O137/'SA data'!O136)*100</f>
        <v>7.5515532910593128</v>
      </c>
      <c r="O138" s="6">
        <f>LN('SA data'!P137/'SA data'!P136)*100</f>
        <v>3.7488916094588105</v>
      </c>
      <c r="P138" s="6">
        <f>LN('SA data'!Q137/'SA data'!Q136)*100</f>
        <v>-3.0692759211225722</v>
      </c>
      <c r="Q138" s="6">
        <f>LN('SA data'!S137/'SA data'!S136)*100</f>
        <v>0.24480595030861077</v>
      </c>
      <c r="R138" s="6">
        <f>LN('SA data'!T137/'SA data'!T136)*100</f>
        <v>0.29514726212807929</v>
      </c>
      <c r="S138" s="6">
        <f>LN('SA data'!U137/'SA data'!U136)*100</f>
        <v>5.4372457833277481E-2</v>
      </c>
      <c r="T138" s="6">
        <f>LN('SA data'!V137/'SA data'!V136)*100</f>
        <v>-0.27663739316960373</v>
      </c>
      <c r="U138" s="6">
        <f>LN('SA data'!W137/'SA data'!W136)*100</f>
        <v>1.2288741257336702</v>
      </c>
      <c r="V138" s="6">
        <f>LN('SA data'!X137/'SA data'!X136)*100</f>
        <v>-0.67583039307306125</v>
      </c>
      <c r="W138" s="7">
        <f>'SA data'!Y137/4</f>
        <v>0.75</v>
      </c>
      <c r="X138" s="6">
        <f>LN('SA data'!Z137/'SA data'!Z136)*100</f>
        <v>2.4000897158843144</v>
      </c>
      <c r="Y138" s="6">
        <f>LN('SA data'!AA137/'SA data'!AA136)*100</f>
        <v>0.92198989701181167</v>
      </c>
      <c r="Z138" s="6">
        <f>LN('SA data'!AB137/'SA data'!AB136)*100</f>
        <v>0.93788243261148951</v>
      </c>
      <c r="AA138" s="6">
        <f>LN('SA data'!AC137/'SA data'!AC136)*100</f>
        <v>-3.1913457521130381E-2</v>
      </c>
      <c r="AB138" s="6">
        <f>LN('SA data'!AD137/'SA data'!AD136)*100</f>
        <v>0.67080946626454074</v>
      </c>
      <c r="AC138" s="7">
        <f>'SA data'!AE137/4</f>
        <v>1.1625000000000001</v>
      </c>
      <c r="AD138" s="6">
        <f>LN('SA data'!AF137/'SA data'!AF136)*100</f>
        <v>1.5868258620131839</v>
      </c>
      <c r="AE138" s="6">
        <f>LN('SA data'!AG137/'SA data'!AG136)*100</f>
        <v>-6.9207153375594936</v>
      </c>
      <c r="AF138" s="6">
        <f>LN('SA data'!AI137/'SA data'!AI136)*100</f>
        <v>2.1688438357672282</v>
      </c>
      <c r="AG138" s="6">
        <f>LN('SA data'!AJ137/'SA data'!AJ136)*100</f>
        <v>1.9123082425457947</v>
      </c>
      <c r="AH138" s="6">
        <f>LN('SA data'!AK137/'SA data'!AK136)*100</f>
        <v>2.2219781980807318</v>
      </c>
      <c r="AI138" s="6">
        <f>LN('SA data'!AL137/'SA data'!AL136)*100</f>
        <v>-0.45790354525720911</v>
      </c>
      <c r="AJ138" s="6">
        <f>LN('SA data'!AM137/'SA data'!AM136)*100</f>
        <v>6.6292202184621923E-2</v>
      </c>
      <c r="AK138" s="6">
        <f>LN('SA data'!AN137/'SA data'!AN136)*100</f>
        <v>1.8361298680966462</v>
      </c>
      <c r="AL138" s="6">
        <f>LN('SA data'!AO137/'SA data'!AO136)*100</f>
        <v>12.825007963524879</v>
      </c>
      <c r="AM138" s="6">
        <f>LN('SA data'!AP137/'SA data'!AP136)*100</f>
        <v>2.0496879633644824</v>
      </c>
      <c r="AN138" s="6">
        <f>LN('SA data'!AQ137/'SA data'!AQ136)*100</f>
        <v>-5.4871905690372467</v>
      </c>
      <c r="AO138" s="7">
        <f>'SA data'!AR137/4</f>
        <v>0.53748233333333317</v>
      </c>
      <c r="AP138" s="4">
        <v>135</v>
      </c>
      <c r="AQ138" s="1">
        <v>45627</v>
      </c>
    </row>
    <row r="139" spans="1:45">
      <c r="A139" s="6">
        <f>LN('SA data'!A138/'SA data'!A137)*100</f>
        <v>1.3032225656223049</v>
      </c>
      <c r="B139" s="6">
        <f>LN('SA data'!B138/'SA data'!B137)*100</f>
        <v>1.2064291617867913</v>
      </c>
      <c r="C139" s="6">
        <f>LN('SA data'!C138/'SA data'!C137)*100</f>
        <v>1.9251783155500011</v>
      </c>
      <c r="D139" s="6">
        <f>LN('SA data'!D138/'SA data'!D137)*100</f>
        <v>2.4656641615680068</v>
      </c>
      <c r="E139" s="6">
        <f>LN('SA data'!E138/'SA data'!E137)*100</f>
        <v>0.90439930866207907</v>
      </c>
      <c r="F139" s="6">
        <f>LN('SA data'!F138/'SA data'!F137)*100</f>
        <v>1.7594104426079691</v>
      </c>
      <c r="G139" s="6">
        <f>LN('SA data'!G138/'SA data'!G137)*100</f>
        <v>-0.96907974885948578</v>
      </c>
      <c r="H139" s="6">
        <f>LN('SA data'!H138/'SA data'!H137)*100</f>
        <v>-3.3356333508455453E-2</v>
      </c>
      <c r="I139" s="6">
        <f>LN('SA data'!I138/'SA data'!I137)*100</f>
        <v>0.85273112091394254</v>
      </c>
      <c r="J139" s="6">
        <f>LN('SA data'!J138/'SA data'!J137)*100</f>
        <v>-1.2845737727419653</v>
      </c>
      <c r="K139" s="6">
        <f>LN('SA data'!K138/'SA data'!K137)*100</f>
        <v>-3.2054261423998529</v>
      </c>
      <c r="L139" s="6">
        <f>LN('SA data'!M138/'SA data'!M137)*100</f>
        <v>0.73663674544550273</v>
      </c>
      <c r="M139" s="6">
        <f>LN('SA data'!N138/'SA data'!N137)*100</f>
        <v>1.8128450967479628</v>
      </c>
      <c r="N139" s="6">
        <f>LN('SA data'!O138/'SA data'!O137)*100</f>
        <v>4.6442194073464256</v>
      </c>
      <c r="O139" s="6">
        <f>LN('SA data'!P138/'SA data'!P137)*100</f>
        <v>0.20328733954104891</v>
      </c>
      <c r="P139" s="6">
        <f>LN('SA data'!Q138/'SA data'!Q137)*100</f>
        <v>-2.3882337764035264</v>
      </c>
      <c r="Q139" s="6">
        <f>LN('SA data'!S138/'SA data'!S137)*100</f>
        <v>0.34348533490500349</v>
      </c>
      <c r="R139" s="6">
        <f>LN('SA data'!T138/'SA data'!T137)*100</f>
        <v>0.55006286356647616</v>
      </c>
      <c r="S139" s="6">
        <f>LN('SA data'!U138/'SA data'!U137)*100</f>
        <v>-0.44279915552165117</v>
      </c>
      <c r="T139" s="6">
        <f>LN('SA data'!V138/'SA data'!V137)*100</f>
        <v>0.37525129101114846</v>
      </c>
      <c r="U139" s="6">
        <f>LN('SA data'!W138/'SA data'!W137)*100</f>
        <v>1.5886186335558976</v>
      </c>
      <c r="V139" s="6">
        <f>LN('SA data'!X138/'SA data'!X137)*100</f>
        <v>1.3079967330102411</v>
      </c>
      <c r="W139" s="7">
        <f>'SA data'!Y138/4</f>
        <v>0.75</v>
      </c>
      <c r="X139" s="6">
        <f>LN('SA data'!Z138/'SA data'!Z137)*100</f>
        <v>0.10329574318044624</v>
      </c>
      <c r="Y139" s="6">
        <f>LN('SA data'!AA138/'SA data'!AA137)*100</f>
        <v>1.8435671147611243</v>
      </c>
      <c r="Z139" s="6">
        <f>LN('SA data'!AB138/'SA data'!AB137)*100</f>
        <v>0.88175386730059579</v>
      </c>
      <c r="AA139" s="6">
        <f>LN('SA data'!AC138/'SA data'!AC137)*100</f>
        <v>1.3478235171895816</v>
      </c>
      <c r="AB139" s="6">
        <f>LN('SA data'!AD138/'SA data'!AD137)*100</f>
        <v>0.80563655383199873</v>
      </c>
      <c r="AC139" s="7">
        <f>'SA data'!AE138/4</f>
        <v>1.0825</v>
      </c>
      <c r="AD139" s="6">
        <f>LN('SA data'!AF138/'SA data'!AF137)*100</f>
        <v>2.6416670933341728</v>
      </c>
      <c r="AE139" s="6">
        <f>LN('SA data'!AG138/'SA data'!AG137)*100</f>
        <v>1.607687586354585</v>
      </c>
      <c r="AF139" s="6">
        <f>LN('SA data'!AI138/'SA data'!AI137)*100</f>
        <v>0.88259806139664421</v>
      </c>
      <c r="AG139" s="6">
        <f>LN('SA data'!AJ138/'SA data'!AJ137)*100</f>
        <v>0.84469878957001043</v>
      </c>
      <c r="AH139" s="6">
        <f>LN('SA data'!AK138/'SA data'!AK137)*100</f>
        <v>0.89043392429245649</v>
      </c>
      <c r="AI139" s="6">
        <f>LN('SA data'!AL138/'SA data'!AL137)*100</f>
        <v>-1.1589477916690853</v>
      </c>
      <c r="AJ139" s="6">
        <f>LN('SA data'!AM138/'SA data'!AM137)*100</f>
        <v>2.2116893034577823</v>
      </c>
      <c r="AK139" s="6">
        <f>LN('SA data'!AN138/'SA data'!AN137)*100</f>
        <v>0.81007723862629311</v>
      </c>
      <c r="AL139" s="6">
        <f>LN('SA data'!AO138/'SA data'!AO137)*100</f>
        <v>2.8457426725032429</v>
      </c>
      <c r="AM139" s="6">
        <f>LN('SA data'!AP138/'SA data'!AP137)*100</f>
        <v>1.0639712022092591</v>
      </c>
      <c r="AN139" s="6">
        <f>LN('SA data'!AQ138/'SA data'!AQ137)*100</f>
        <v>0.9123007808947875</v>
      </c>
      <c r="AO139" s="7">
        <f>'SA data'!AR138/4</f>
        <v>0.50339895833333315</v>
      </c>
      <c r="AP139" s="4">
        <v>136</v>
      </c>
      <c r="AQ139" s="1">
        <v>45717</v>
      </c>
    </row>
    <row r="140" spans="1:45">
      <c r="A140" s="6">
        <f>LN('SA data'!A139/'SA data'!A138)*100</f>
        <v>1.4678791163875322</v>
      </c>
      <c r="B140" s="6">
        <f>LN('SA data'!B139/'SA data'!B138)*100</f>
        <v>1.3906949057286371</v>
      </c>
      <c r="C140" s="6">
        <f>LN('SA data'!C139/'SA data'!C138)*100</f>
        <v>1.2738475017302207</v>
      </c>
      <c r="D140" s="6">
        <f>LN('SA data'!D139/'SA data'!D138)*100</f>
        <v>4.1869226553523173</v>
      </c>
      <c r="E140" s="6">
        <f>LN('SA data'!E139/'SA data'!E138)*100</f>
        <v>0.2220762844455233</v>
      </c>
      <c r="F140" s="6">
        <f>LN('SA data'!F139/'SA data'!F138)*100</f>
        <v>4.1316352961190521</v>
      </c>
      <c r="G140" s="6">
        <f>LN('SA data'!G139/'SA data'!G138)*100</f>
        <v>0.51663681766844327</v>
      </c>
      <c r="H140" s="6">
        <f>LN('SA data'!H139/'SA data'!H138)*100</f>
        <v>0.32906222938005225</v>
      </c>
      <c r="I140" s="6">
        <f>LN('SA data'!I139/'SA data'!I138)*100</f>
        <v>1.9995488622155739</v>
      </c>
      <c r="J140" s="6">
        <f>LN('SA data'!J139/'SA data'!J138)*100</f>
        <v>0.66263730311752722</v>
      </c>
      <c r="K140" s="6">
        <f>LN('SA data'!K139/'SA data'!K138)*100</f>
        <v>-4.2209896492587973</v>
      </c>
      <c r="L140" s="6">
        <f>LN('SA data'!M139/'SA data'!M138)*100</f>
        <v>2.2514080015620261</v>
      </c>
      <c r="M140" s="6">
        <f>LN('SA data'!N139/'SA data'!N138)*100</f>
        <v>3.9350408766509131</v>
      </c>
      <c r="N140" s="6">
        <f>LN('SA data'!O139/'SA data'!O138)*100</f>
        <v>5.757883440950561</v>
      </c>
      <c r="O140" s="6">
        <f>LN('SA data'!P139/'SA data'!P138)*100</f>
        <v>2.8600905871722757</v>
      </c>
      <c r="P140" s="6">
        <f>LN('SA data'!Q139/'SA data'!Q138)*100</f>
        <v>-2.9145601636751293</v>
      </c>
      <c r="Q140" s="6">
        <f>LN('SA data'!S139/'SA data'!S138)*100</f>
        <v>0.34680406009052267</v>
      </c>
      <c r="R140" s="6">
        <f>LN('SA data'!T139/'SA data'!T138)*100</f>
        <v>0.53462779256047976</v>
      </c>
      <c r="S140" s="6">
        <f>LN('SA data'!U139/'SA data'!U138)*100</f>
        <v>-0.37493185507831861</v>
      </c>
      <c r="T140" s="6">
        <f>LN('SA data'!V139/'SA data'!V138)*100</f>
        <v>-0.5138574987963026</v>
      </c>
      <c r="U140" s="6">
        <f>LN('SA data'!W139/'SA data'!W138)*100</f>
        <v>-1.8023312985035098</v>
      </c>
      <c r="V140" s="6">
        <f>LN('SA data'!X139/'SA data'!X138)*100</f>
        <v>-1.9098790158093366</v>
      </c>
      <c r="W140" s="7">
        <f>'SA data'!Y139/4</f>
        <v>0.75</v>
      </c>
      <c r="X140" s="6">
        <f>LN('SA data'!Z139/'SA data'!Z138)*100</f>
        <v>0.40130575603607643</v>
      </c>
      <c r="Y140" s="6">
        <f>LN('SA data'!AA139/'SA data'!AA138)*100</f>
        <v>0.86720479181999899</v>
      </c>
      <c r="Z140" s="6">
        <f>LN('SA data'!AB139/'SA data'!AB138)*100</f>
        <v>0.86655021270336874</v>
      </c>
      <c r="AA140" s="6">
        <f>LN('SA data'!AC139/'SA data'!AC138)*100</f>
        <v>-0.33566170964571768</v>
      </c>
      <c r="AB140" s="6">
        <f>LN('SA data'!AD139/'SA data'!AD138)*100</f>
        <v>0.64114029609256906</v>
      </c>
      <c r="AC140" s="7">
        <f>'SA data'!AE139/4</f>
        <v>1.0825</v>
      </c>
      <c r="AD140" s="6">
        <f>LN('SA data'!AF139/'SA data'!AF138)*100</f>
        <v>-4.5223211967550139</v>
      </c>
      <c r="AE140" s="6">
        <f>LN('SA data'!AG139/'SA data'!AG138)*100</f>
        <v>-10.848476189012363</v>
      </c>
      <c r="AF140" s="6">
        <f>LN('SA data'!AI139/'SA data'!AI138)*100</f>
        <v>1.3460745025034915</v>
      </c>
      <c r="AG140" s="6">
        <f>LN('SA data'!AJ139/'SA data'!AJ138)*100</f>
        <v>1.6455129956725001</v>
      </c>
      <c r="AH140" s="6">
        <f>LN('SA data'!AK139/'SA data'!AK138)*100</f>
        <v>1.2840662747424636</v>
      </c>
      <c r="AI140" s="6">
        <f>LN('SA data'!AL139/'SA data'!AL138)*100</f>
        <v>5.1901499475941435</v>
      </c>
      <c r="AJ140" s="6">
        <f>LN('SA data'!AM139/'SA data'!AM138)*100</f>
        <v>0.69109845738104658</v>
      </c>
      <c r="AK140" s="6">
        <f>LN('SA data'!AN139/'SA data'!AN138)*100</f>
        <v>2.4901001784805405</v>
      </c>
      <c r="AL140" s="6">
        <f>LN('SA data'!AO139/'SA data'!AO138)*100</f>
        <v>-12.185810705638161</v>
      </c>
      <c r="AM140" s="6">
        <f>LN('SA data'!AP139/'SA data'!AP138)*100</f>
        <v>6.4033885259221143E-2</v>
      </c>
      <c r="AN140" s="6">
        <f>LN('SA data'!AQ139/'SA data'!AQ138)*100</f>
        <v>10.574688759767056</v>
      </c>
      <c r="AO140" s="7">
        <f>'SA data'!AR139/4</f>
        <v>0.47901770833333313</v>
      </c>
      <c r="AP140" s="4">
        <v>137</v>
      </c>
      <c r="AQ140" s="1">
        <v>45809</v>
      </c>
    </row>
    <row r="141" spans="1:45">
      <c r="A141" s="6">
        <f>LN('SA data'!A140/'SA data'!A139)*100</f>
        <v>1.835270145555256</v>
      </c>
      <c r="B141" s="6">
        <f>LN('SA data'!B140/'SA data'!B139)*100</f>
        <v>1.11914136577257</v>
      </c>
      <c r="C141" s="6">
        <f>LN('SA data'!C140/'SA data'!C139)*100</f>
        <v>3.0681718238429347</v>
      </c>
      <c r="D141" s="6">
        <f>LN('SA data'!D140/'SA data'!D139)*100</f>
        <v>4.3872709908635885E-2</v>
      </c>
      <c r="E141" s="6">
        <f>LN('SA data'!E140/'SA data'!E139)*100</f>
        <v>2.0503198096763651</v>
      </c>
      <c r="F141" s="6">
        <f>LN('SA data'!F140/'SA data'!F139)*100</f>
        <v>-2.618381797144683</v>
      </c>
      <c r="G141" s="6">
        <f>LN('SA data'!G140/'SA data'!G139)*100</f>
        <v>0.94369353533417522</v>
      </c>
      <c r="H141" s="6">
        <f>LN('SA data'!H140/'SA data'!H139)*100</f>
        <v>0.28914168013691843</v>
      </c>
      <c r="I141" s="6">
        <f>LN('SA data'!I140/'SA data'!I139)*100</f>
        <v>3.091764652423306</v>
      </c>
      <c r="J141" s="6">
        <f>LN('SA data'!J140/'SA data'!J139)*100</f>
        <v>3.3357583526890418</v>
      </c>
      <c r="K141" s="6">
        <f>LN('SA data'!K140/'SA data'!K139)*100</f>
        <v>1.1893493651708784</v>
      </c>
      <c r="L141" s="6">
        <f>LN('SA data'!M140/'SA data'!M139)*100</f>
        <v>1.9752174605899366</v>
      </c>
      <c r="M141" s="6">
        <f>LN('SA data'!N140/'SA data'!N139)*100</f>
        <v>4.311661562777438</v>
      </c>
      <c r="N141" s="6">
        <f>LN('SA data'!O140/'SA data'!O139)*100</f>
        <v>4.437753999285821</v>
      </c>
      <c r="O141" s="6">
        <f>LN('SA data'!P140/'SA data'!P139)*100</f>
        <v>4.2361428421794658</v>
      </c>
      <c r="P141" s="6">
        <f>LN('SA data'!Q140/'SA data'!Q139)*100</f>
        <v>-5.8283847707228649</v>
      </c>
      <c r="Q141" s="6">
        <f>LN('SA data'!S140/'SA data'!S139)*100</f>
        <v>0.32960176870199354</v>
      </c>
      <c r="R141" s="6">
        <f>LN('SA data'!T140/'SA data'!T139)*100</f>
        <v>0.56963526258980279</v>
      </c>
      <c r="S141" s="6">
        <f>LN('SA data'!U140/'SA data'!U139)*100</f>
        <v>-0.60240538554117851</v>
      </c>
      <c r="T141" s="6">
        <f>LN('SA data'!V140/'SA data'!V139)*100</f>
        <v>-1.1514860109320886</v>
      </c>
      <c r="U141" s="6">
        <f>LN('SA data'!W140/'SA data'!W139)*100</f>
        <v>0.20893826801222989</v>
      </c>
      <c r="V141" s="6">
        <f>LN('SA data'!X140/'SA data'!X139)*100</f>
        <v>-9.0605007914360547E-2</v>
      </c>
      <c r="W141" s="7">
        <f>'SA data'!Y140/4</f>
        <v>0.6875</v>
      </c>
      <c r="X141" s="6">
        <f>LN('SA data'!Z140/'SA data'!Z139)*100</f>
        <v>1.0462148232820034</v>
      </c>
      <c r="Y141" s="6">
        <f>LN('SA data'!AA140/'SA data'!AA139)*100</f>
        <v>0.54004459723525211</v>
      </c>
      <c r="Z141" s="6">
        <f>LN('SA data'!AB140/'SA data'!AB139)*100</f>
        <v>0.66629753213972986</v>
      </c>
      <c r="AA141" s="6">
        <f>LN('SA data'!AC140/'SA data'!AC139)*100</f>
        <v>0.69916804812072897</v>
      </c>
      <c r="AB141" s="6">
        <f>LN('SA data'!AD140/'SA data'!AD139)*100</f>
        <v>0.70890543728930078</v>
      </c>
      <c r="AC141" s="7">
        <f>'SA data'!AE140/4</f>
        <v>1.0725</v>
      </c>
      <c r="AD141" s="6">
        <f>LN('SA data'!AF140/'SA data'!AF139)*100</f>
        <v>1.2943164527336772</v>
      </c>
      <c r="AE141" s="6">
        <f>LN('SA data'!AG140/'SA data'!AG139)*100</f>
        <v>1.4004605255524174</v>
      </c>
      <c r="AF141" s="6">
        <f>LN('SA data'!AI140/'SA data'!AI139)*100</f>
        <v>1.0381408413340307</v>
      </c>
      <c r="AG141" s="6">
        <f>LN('SA data'!AJ140/'SA data'!AJ139)*100</f>
        <v>0.82595619370800977</v>
      </c>
      <c r="AH141" s="6">
        <f>LN('SA data'!AK140/'SA data'!AK139)*100</f>
        <v>1.0821035280829485</v>
      </c>
      <c r="AI141" s="6">
        <f>LN('SA data'!AL140/'SA data'!AL139)*100</f>
        <v>2.5023453773048034</v>
      </c>
      <c r="AJ141" s="6">
        <f>LN('SA data'!AM140/'SA data'!AM139)*100</f>
        <v>-0.12456094200247693</v>
      </c>
      <c r="AK141" s="6">
        <f>LN('SA data'!AN140/'SA data'!AN139)*100</f>
        <v>-0.73860828539838752</v>
      </c>
      <c r="AL141" s="6">
        <f>LN('SA data'!AO140/'SA data'!AO139)*100</f>
        <v>9.4667454794827091</v>
      </c>
      <c r="AM141" s="6">
        <f>LN('SA data'!AP140/'SA data'!AP139)*100</f>
        <v>0.72521904187903941</v>
      </c>
      <c r="AN141" s="6">
        <f>LN('SA data'!AQ140/'SA data'!AQ139)*100</f>
        <v>0.4756926490644251</v>
      </c>
      <c r="AO141" s="7">
        <f>'SA data'!AR140/4</f>
        <v>0.50038854166666646</v>
      </c>
      <c r="AP141" s="4">
        <v>138</v>
      </c>
      <c r="AQ141" s="1">
        <v>45901</v>
      </c>
    </row>
    <row r="142" spans="1:45">
      <c r="A142" s="6">
        <f>LN('SA data'!A141/'SA data'!A140)*100</f>
        <v>1.4962175693416646</v>
      </c>
      <c r="B142" s="6">
        <f>LN('SA data'!B141/'SA data'!B140)*100</f>
        <v>1.365726557532803</v>
      </c>
      <c r="C142" s="6">
        <f>LN('SA data'!C141/'SA data'!C140)*100</f>
        <v>1.3540062734829394</v>
      </c>
      <c r="D142" s="6">
        <f>LN('SA data'!D141/'SA data'!D140)*100</f>
        <v>2.0610162874231763</v>
      </c>
      <c r="E142" s="6">
        <f>LN('SA data'!E141/'SA data'!E140)*100</f>
        <v>0.67937497477232345</v>
      </c>
      <c r="F142" s="6">
        <f>LN('SA data'!F141/'SA data'!F140)*100</f>
        <v>4.3187327447837411</v>
      </c>
      <c r="G142" s="6">
        <f>LN('SA data'!G141/'SA data'!G140)*100</f>
        <v>0.86404603632724508</v>
      </c>
      <c r="H142" s="6">
        <f>LN('SA data'!H141/'SA data'!H140)*100</f>
        <v>0.54841421958000769</v>
      </c>
      <c r="I142" s="6">
        <f>LN('SA data'!I141/'SA data'!I140)*100</f>
        <v>2.6914836780597451</v>
      </c>
      <c r="J142" s="6">
        <f>LN('SA data'!J141/'SA data'!J140)*100</f>
        <v>-4.4403383602184343</v>
      </c>
      <c r="K142" s="6">
        <f>LN('SA data'!K141/'SA data'!K140)*100</f>
        <v>-1.7041336721923108</v>
      </c>
      <c r="L142" s="6">
        <f>LN('SA data'!M141/'SA data'!M140)*100</f>
        <v>-1.1030152667724873</v>
      </c>
      <c r="M142" s="6">
        <f>LN('SA data'!N141/'SA data'!N140)*100</f>
        <v>-1.7970760670306722</v>
      </c>
      <c r="N142" s="6">
        <f>LN('SA data'!O141/'SA data'!O140)*100</f>
        <v>2.2889803306219809</v>
      </c>
      <c r="O142" s="6">
        <f>LN('SA data'!P141/'SA data'!P140)*100</f>
        <v>-4.329274199955222</v>
      </c>
      <c r="P142" s="6">
        <f>LN('SA data'!Q141/'SA data'!Q140)*100</f>
        <v>1.2987159047137744</v>
      </c>
      <c r="Q142" s="6">
        <f>LN('SA data'!S141/'SA data'!S140)*100</f>
        <v>0.32233884047341693</v>
      </c>
      <c r="R142" s="6">
        <f>LN('SA data'!T141/'SA data'!T140)*100</f>
        <v>0.59883112439684016</v>
      </c>
      <c r="S142" s="6">
        <f>LN('SA data'!U141/'SA data'!U140)*100</f>
        <v>-0.76492839831952408</v>
      </c>
      <c r="T142" s="6">
        <f>LN('SA data'!V141/'SA data'!V140)*100</f>
        <v>-2.8438523315729465</v>
      </c>
      <c r="U142" s="6">
        <f>LN('SA data'!W141/'SA data'!W140)*100</f>
        <v>1.6361475284482632</v>
      </c>
      <c r="V142" s="6">
        <f>LN('SA data'!X141/'SA data'!X140)*100</f>
        <v>1.1628673092008053</v>
      </c>
      <c r="W142" s="7">
        <f>'SA data'!Y141/4</f>
        <v>0.6875</v>
      </c>
      <c r="X142" s="6">
        <f>LN('SA data'!Z141/'SA data'!Z140)*100</f>
        <v>2.6335151901884029</v>
      </c>
      <c r="Y142" s="6">
        <f>LN('SA data'!AA141/'SA data'!AA140)*100</f>
        <v>0.70793715569523774</v>
      </c>
      <c r="Z142" s="6">
        <f>LN('SA data'!AB141/'SA data'!AB140)*100</f>
        <v>0.74405630442284798</v>
      </c>
      <c r="AA142" s="6">
        <f>LN('SA data'!AC141/'SA data'!AC140)*100</f>
        <v>0.34936286914740761</v>
      </c>
      <c r="AB142" s="6">
        <f>LN('SA data'!AD141/'SA data'!AD140)*100</f>
        <v>0.66550488697457122</v>
      </c>
      <c r="AC142" s="7">
        <f>'SA data'!AE141/4</f>
        <v>0.97499999999999998</v>
      </c>
      <c r="AD142" s="6">
        <f>LN('SA data'!AF141/'SA data'!AF140)*100</f>
        <v>2.1289882051362623</v>
      </c>
      <c r="AE142" s="6">
        <f>LN('SA data'!AG141/'SA data'!AG140)*100</f>
        <v>-8.1141867711968736</v>
      </c>
      <c r="AF142" s="6">
        <f>LN('SA data'!AI141/'SA data'!AI140)*100</f>
        <v>1.7305839845673248</v>
      </c>
      <c r="AG142" s="6">
        <f>LN('SA data'!AJ141/'SA data'!AJ140)*100</f>
        <v>1.7305839841580251</v>
      </c>
      <c r="AH142" s="6">
        <f>LN('SA data'!AK141/'SA data'!AK140)*100</f>
        <v>1.7305839841537911</v>
      </c>
      <c r="AI142" s="6">
        <f>LN('SA data'!AL141/'SA data'!AL140)*100</f>
        <v>-3.8322615079105171</v>
      </c>
      <c r="AJ142" s="6">
        <f>LN('SA data'!AM141/'SA data'!AM140)*100</f>
        <v>2.1195434472632875</v>
      </c>
      <c r="AK142" s="6">
        <f>LN('SA data'!AN141/'SA data'!AN140)*100</f>
        <v>2.2386748464968735</v>
      </c>
      <c r="AL142" s="6">
        <f>LN('SA data'!AO141/'SA data'!AO140)*100</f>
        <v>-5.2828183287510395</v>
      </c>
      <c r="AM142" s="6">
        <f>LN('SA data'!AP141/'SA data'!AP140)*100</f>
        <v>1.5548456139127995</v>
      </c>
      <c r="AN142" s="6">
        <f>LN('SA data'!AQ141/'SA data'!AQ140)*100</f>
        <v>0.86088457800827889</v>
      </c>
      <c r="AO142" s="7">
        <f>'SA data'!AR141/4</f>
        <v>0.47803263888888892</v>
      </c>
      <c r="AP142" s="4">
        <v>139</v>
      </c>
      <c r="AQ142" s="1">
        <v>45992</v>
      </c>
    </row>
    <row r="143" spans="1:45">
      <c r="B143" s="55"/>
      <c r="C143" s="6">
        <f>LN('SA data'!C142/'SA data'!C141)*100</f>
        <v>1.2970830237802649</v>
      </c>
      <c r="D143" s="55"/>
      <c r="E143" s="6"/>
      <c r="G143" s="6">
        <f>LN('SA data'!G142/'SA data'!G141)*100</f>
        <v>0.34938892542558381</v>
      </c>
      <c r="H143" s="6">
        <f>LN('SA data'!H142/'SA data'!H141)*100</f>
        <v>0.24968801985871458</v>
      </c>
      <c r="I143" s="6"/>
      <c r="J143" s="6"/>
      <c r="K143" s="6"/>
      <c r="L143" s="6"/>
      <c r="M143" s="6"/>
      <c r="N143" s="6"/>
      <c r="O143" s="6"/>
      <c r="P143" s="6"/>
      <c r="R143" s="6"/>
      <c r="S143" s="6"/>
      <c r="T143" s="6">
        <f>LN('SA data'!V142/'SA data'!V141)*100</f>
        <v>0</v>
      </c>
      <c r="U143" s="6"/>
      <c r="V143" s="6"/>
      <c r="W143" s="7">
        <f>'SA data'!Y142/4</f>
        <v>0.6875</v>
      </c>
      <c r="X143" s="6">
        <f>LN('SA data'!Z142/'SA data'!Z141)*100</f>
        <v>4.7574592671131084</v>
      </c>
      <c r="Y143" s="6">
        <f>LN('SA data'!AA142/'SA data'!AA141)*100</f>
        <v>0.23189904092884092</v>
      </c>
      <c r="Z143" s="6">
        <f>LN('SA data'!AB142/'SA data'!AB141)*100</f>
        <v>0.74476357683177397</v>
      </c>
      <c r="AA143" s="6"/>
      <c r="AB143" s="6"/>
      <c r="AC143" s="7"/>
      <c r="AD143" s="6">
        <f>LN('SA data'!AF142/'SA data'!AF141)*100</f>
        <v>8.7507933897344259</v>
      </c>
      <c r="AE143" s="6">
        <f>LN('SA data'!AG142/'SA data'!AG141)*100</f>
        <v>22.862730967046605</v>
      </c>
      <c r="AF143" s="6">
        <f>LN('SA data'!AI142/'SA data'!AI141)*100</f>
        <v>1.2634162327539702</v>
      </c>
      <c r="AG143" s="6">
        <f>LN('SA data'!AJ142/'SA data'!AJ141)*100</f>
        <v>1.3656326447485556</v>
      </c>
      <c r="AH143" s="6">
        <f>LN('SA data'!AK142/'SA data'!AK141)*100</f>
        <v>1.2422519998557111</v>
      </c>
      <c r="AI143" s="6"/>
      <c r="AJ143" s="6"/>
      <c r="AK143" s="6"/>
      <c r="AL143" s="6"/>
      <c r="AM143" s="6"/>
      <c r="AN143" s="6"/>
      <c r="AO143" s="7">
        <f>'SA data'!AR142/4</f>
        <v>0.45</v>
      </c>
      <c r="AP143" s="4">
        <v>140</v>
      </c>
      <c r="AQ143" s="1">
        <v>46082</v>
      </c>
    </row>
    <row r="144" spans="1:45">
      <c r="B144" s="55"/>
      <c r="C144" s="6">
        <f>LN('SA data'!C143/'SA data'!C142)*100</f>
        <v>1.3094260143154579</v>
      </c>
      <c r="D144" s="55"/>
      <c r="E144" s="6"/>
      <c r="G144" s="6">
        <f>LN('SA data'!G143/'SA data'!G142)*100</f>
        <v>0.34938892542558381</v>
      </c>
      <c r="H144" s="6">
        <f>LN('SA data'!H143/'SA data'!H142)*100</f>
        <v>0.24968801985871458</v>
      </c>
      <c r="I144" s="6"/>
      <c r="J144" s="6"/>
      <c r="K144" s="6"/>
      <c r="L144" s="6"/>
      <c r="M144" s="6"/>
      <c r="N144" s="6"/>
      <c r="O144" s="6"/>
      <c r="P144" s="6"/>
      <c r="R144" s="6"/>
      <c r="S144" s="6"/>
      <c r="T144" s="6">
        <f>LN('SA data'!V143/'SA data'!V142)*100</f>
        <v>0</v>
      </c>
      <c r="U144" s="6"/>
      <c r="V144" s="6"/>
      <c r="W144" s="7">
        <f>'SA data'!Y143/4</f>
        <v>0.6875</v>
      </c>
      <c r="X144" s="6">
        <f>LN('SA data'!Z143/'SA data'!Z142)*100</f>
        <v>0</v>
      </c>
      <c r="Y144" s="6">
        <f>LN('SA data'!AA143/'SA data'!AA142)*100</f>
        <v>0.58091707855072428</v>
      </c>
      <c r="Z144" s="6">
        <f>LN('SA data'!AB143/'SA data'!AB142)*100</f>
        <v>0.60026249943409093</v>
      </c>
      <c r="AA144" s="6"/>
      <c r="AB144" s="6"/>
      <c r="AC144" s="7"/>
      <c r="AD144" s="6">
        <f>LN('SA data'!AF143/'SA data'!AF142)*100</f>
        <v>13.554628415783029</v>
      </c>
      <c r="AE144" s="6">
        <f>LN('SA data'!AG143/'SA data'!AG142)*100</f>
        <v>36.290549368936844</v>
      </c>
      <c r="AF144" s="6">
        <f>LN('SA data'!AI143/'SA data'!AI142)*100</f>
        <v>1.2634378751495117</v>
      </c>
      <c r="AG144" s="6">
        <f>LN('SA data'!AJ143/'SA data'!AJ142)*100</f>
        <v>1.3656326447485556</v>
      </c>
      <c r="AH144" s="6">
        <f>LN('SA data'!AK143/'SA data'!AK142)*100</f>
        <v>1.2422519998557111</v>
      </c>
      <c r="AI144" s="6"/>
      <c r="AJ144" s="6"/>
      <c r="AK144" s="6"/>
      <c r="AL144" s="6"/>
      <c r="AM144" s="6"/>
      <c r="AN144" s="6"/>
      <c r="AO144" s="7">
        <f>'SA data'!AR143/4</f>
        <v>0.45</v>
      </c>
      <c r="AP144" s="4">
        <v>141</v>
      </c>
      <c r="AQ144" s="1">
        <v>46174</v>
      </c>
    </row>
    <row r="145" spans="1:43">
      <c r="B145" s="55"/>
      <c r="C145" s="6">
        <f>LN('SA data'!C144/'SA data'!C143)*100</f>
        <v>1.1320842231787716</v>
      </c>
      <c r="D145" s="55"/>
      <c r="E145" s="6"/>
      <c r="G145" s="6">
        <f>LN('SA data'!G144/'SA data'!G143)*100</f>
        <v>0.34938892542558381</v>
      </c>
      <c r="H145" s="6">
        <f>LN('SA data'!H144/'SA data'!H143)*100</f>
        <v>0.24968801985871458</v>
      </c>
      <c r="I145" s="6"/>
      <c r="J145" s="6"/>
      <c r="K145" s="6"/>
      <c r="L145" s="6"/>
      <c r="M145" s="6"/>
      <c r="N145" s="6"/>
      <c r="O145" s="6"/>
      <c r="P145" s="6"/>
      <c r="R145" s="6"/>
      <c r="S145" s="6"/>
      <c r="T145" s="6">
        <f>LN('SA data'!V144/'SA data'!V143)*100</f>
        <v>0</v>
      </c>
      <c r="U145" s="6"/>
      <c r="V145" s="6"/>
      <c r="W145" s="7">
        <f>'SA data'!Y144/4</f>
        <v>0.6875</v>
      </c>
      <c r="X145" s="6">
        <f>LN('SA data'!Z144/'SA data'!Z143)*100</f>
        <v>0</v>
      </c>
      <c r="Y145" s="6">
        <f>LN('SA data'!AA144/'SA data'!AA143)*100</f>
        <v>0.86410715784195502</v>
      </c>
      <c r="Z145" s="6">
        <f>LN('SA data'!AB144/'SA data'!AB143)*100</f>
        <v>0.97036009274645196</v>
      </c>
      <c r="AA145" s="6"/>
      <c r="AB145" s="6"/>
      <c r="AC145" s="7"/>
      <c r="AD145" s="6">
        <f>LN('SA data'!AF144/'SA data'!AF143)*100</f>
        <v>-5.7528246048929068</v>
      </c>
      <c r="AE145" s="6">
        <f>LN('SA data'!AG144/'SA data'!AG143)*100</f>
        <v>-13.976194237515873</v>
      </c>
      <c r="AF145" s="6">
        <f>LN('SA data'!AI144/'SA data'!AI143)*100</f>
        <v>1.2634595347759499</v>
      </c>
      <c r="AG145" s="6">
        <f>LN('SA data'!AJ144/'SA data'!AJ143)*100</f>
        <v>1.3656326447485556</v>
      </c>
      <c r="AH145" s="6">
        <f>LN('SA data'!AK144/'SA data'!AK143)*100</f>
        <v>1.2422519998557111</v>
      </c>
      <c r="AI145" s="6"/>
      <c r="AJ145" s="6"/>
      <c r="AK145" s="6"/>
      <c r="AL145" s="6"/>
      <c r="AM145" s="6"/>
      <c r="AN145" s="6"/>
      <c r="AO145" s="7">
        <f>'SA data'!AR144/4</f>
        <v>0.45</v>
      </c>
      <c r="AP145" s="4">
        <v>142</v>
      </c>
      <c r="AQ145" s="1">
        <v>46266</v>
      </c>
    </row>
    <row r="146" spans="1:43">
      <c r="A146" s="10"/>
      <c r="B146" s="55"/>
      <c r="C146" s="6">
        <f>LN('SA data'!C145/'SA data'!C144)*100</f>
        <v>0.99242539424715981</v>
      </c>
      <c r="D146" s="55"/>
      <c r="E146" s="6"/>
      <c r="F146" s="10"/>
      <c r="G146" s="6">
        <f>LN('SA data'!G145/'SA data'!G144)*100</f>
        <v>0.34938892542558381</v>
      </c>
      <c r="H146" s="6">
        <f>LN('SA data'!H145/'SA data'!H144)*100</f>
        <v>0.24968801985871458</v>
      </c>
      <c r="I146" s="6"/>
      <c r="J146" s="6"/>
      <c r="K146" s="6"/>
      <c r="L146" s="6"/>
      <c r="M146" s="6"/>
      <c r="N146" s="6"/>
      <c r="O146" s="6"/>
      <c r="P146" s="6"/>
      <c r="Q146" s="10"/>
      <c r="R146" s="8"/>
      <c r="S146" s="6"/>
      <c r="T146" s="6">
        <f>LN('SA data'!V145/'SA data'!V144)*100</f>
        <v>0</v>
      </c>
      <c r="U146" s="6"/>
      <c r="V146" s="6"/>
      <c r="W146" s="7">
        <f>'SA data'!Y145/4</f>
        <v>0.6875</v>
      </c>
      <c r="X146" s="6">
        <f>LN('SA data'!Z145/'SA data'!Z144)*100</f>
        <v>0</v>
      </c>
      <c r="Y146" s="6">
        <f>LN('SA data'!AA145/'SA data'!AA144)*100</f>
        <v>0.874165987408135</v>
      </c>
      <c r="Z146" s="6">
        <f>LN('SA data'!AB145/'SA data'!AB144)*100</f>
        <v>0.91028513613570228</v>
      </c>
      <c r="AA146" s="6"/>
      <c r="AB146" s="6"/>
      <c r="AC146" s="7"/>
      <c r="AD146" s="6">
        <f>LN('SA data'!AF145/'SA data'!AF144)*100</f>
        <v>-4.3058040800204678</v>
      </c>
      <c r="AE146" s="6">
        <f>LN('SA data'!AG145/'SA data'!AG144)*100</f>
        <v>-10.536051565782628</v>
      </c>
      <c r="AF146" s="6">
        <f>LN('SA data'!AI145/'SA data'!AI144)*100</f>
        <v>1.2634812119462844</v>
      </c>
      <c r="AG146" s="6">
        <f>LN('SA data'!AJ145/'SA data'!AJ144)*100</f>
        <v>1.3656326447485556</v>
      </c>
      <c r="AH146" s="6">
        <f>LN('SA data'!AK145/'SA data'!AK144)*100</f>
        <v>1.2422519998557111</v>
      </c>
      <c r="AI146" s="6"/>
      <c r="AJ146" s="6"/>
      <c r="AK146" s="6"/>
      <c r="AL146" s="6"/>
      <c r="AM146" s="6"/>
      <c r="AN146" s="6"/>
      <c r="AO146" s="7">
        <f>'SA data'!AR145/4</f>
        <v>0.45</v>
      </c>
      <c r="AP146" s="4">
        <v>143</v>
      </c>
      <c r="AQ146" s="1">
        <v>46357</v>
      </c>
    </row>
    <row r="147" spans="1:43">
      <c r="B147" s="55"/>
      <c r="C147" s="6">
        <f>LN('SA data'!C146/'SA data'!C145)*100</f>
        <v>1.1380333620710381</v>
      </c>
      <c r="D147" s="55"/>
      <c r="E147" s="6"/>
      <c r="G147" s="6">
        <f>LN('SA data'!G146/'SA data'!G145)*100</f>
        <v>0.34938892542558381</v>
      </c>
      <c r="H147" s="6">
        <f>LN('SA data'!H146/'SA data'!H145)*100</f>
        <v>0.24968801985871458</v>
      </c>
      <c r="I147" s="6"/>
      <c r="J147" s="6"/>
      <c r="K147" s="6"/>
      <c r="L147" s="6"/>
      <c r="M147" s="6"/>
      <c r="N147" s="6"/>
      <c r="O147" s="6"/>
      <c r="P147" s="6"/>
      <c r="R147" s="6"/>
      <c r="S147" s="6"/>
      <c r="T147" s="6">
        <f>LN('SA data'!V146/'SA data'!V145)*100</f>
        <v>0</v>
      </c>
      <c r="U147" s="6"/>
      <c r="V147" s="6"/>
      <c r="W147" s="7">
        <f>'SA data'!Y146/4</f>
        <v>0.6875</v>
      </c>
      <c r="X147" s="6">
        <f>LN('SA data'!Z146/'SA data'!Z145)*100</f>
        <v>0</v>
      </c>
      <c r="Y147" s="6">
        <f>LN('SA data'!AA146/'SA data'!AA145)*100</f>
        <v>0.8487300703475722</v>
      </c>
      <c r="Z147" s="6">
        <f>LN('SA data'!AB146/'SA data'!AB145)*100</f>
        <v>0.83029540364019694</v>
      </c>
      <c r="AA147" s="6"/>
      <c r="AB147" s="6"/>
      <c r="AC147" s="7"/>
      <c r="AD147" s="6">
        <f>LN('SA data'!AF146/'SA data'!AF145)*100</f>
        <v>-2.3128785679706878</v>
      </c>
      <c r="AE147" s="6">
        <f>LN('SA data'!AG146/'SA data'!AG145)*100</f>
        <v>-5.7158413839948636</v>
      </c>
      <c r="AF147" s="6">
        <f>LN('SA data'!AI146/'SA data'!AI145)*100</f>
        <v>1.2635029066653929</v>
      </c>
      <c r="AG147" s="6">
        <f>LN('SA data'!AJ146/'SA data'!AJ145)*100</f>
        <v>1.3656326447485556</v>
      </c>
      <c r="AH147" s="6">
        <f>LN('SA data'!AK146/'SA data'!AK145)*100</f>
        <v>1.2422519998557111</v>
      </c>
      <c r="AI147" s="6"/>
      <c r="AJ147" s="6"/>
      <c r="AK147" s="6"/>
      <c r="AL147" s="6"/>
      <c r="AM147" s="6"/>
      <c r="AN147" s="6"/>
      <c r="AO147" s="7">
        <f>'SA data'!AR146/4</f>
        <v>0.45</v>
      </c>
      <c r="AP147" s="4">
        <v>144</v>
      </c>
      <c r="AQ147" s="1">
        <v>46447</v>
      </c>
    </row>
    <row r="148" spans="1:43">
      <c r="B148" s="55"/>
      <c r="C148" s="6">
        <f>LN('SA data'!C147/'SA data'!C146)*100</f>
        <v>1.0309486513165214</v>
      </c>
      <c r="D148" s="55"/>
      <c r="E148" s="6"/>
      <c r="G148" s="6">
        <f>LN('SA data'!G147/'SA data'!G146)*100</f>
        <v>0.34938892542558381</v>
      </c>
      <c r="H148" s="6">
        <f>LN('SA data'!H147/'SA data'!H146)*100</f>
        <v>0.24968801985871458</v>
      </c>
      <c r="I148" s="6"/>
      <c r="J148" s="6"/>
      <c r="L148" s="6"/>
      <c r="M148" s="6"/>
      <c r="N148" s="6"/>
      <c r="O148" s="6"/>
      <c r="P148" s="6"/>
      <c r="R148" s="6"/>
      <c r="S148" s="6"/>
      <c r="T148" s="6">
        <f>LN('SA data'!V147/'SA data'!V146)*100</f>
        <v>0</v>
      </c>
      <c r="U148" s="6"/>
      <c r="V148" s="6"/>
      <c r="W148" s="7">
        <f>'SA data'!Y147/4</f>
        <v>0.6875</v>
      </c>
      <c r="X148" s="6">
        <f>LN('SA data'!Z147/'SA data'!Z146)*100</f>
        <v>0</v>
      </c>
      <c r="Y148" s="6">
        <f>LN('SA data'!AA147/'SA data'!AA146)*100</f>
        <v>0.51567655451532457</v>
      </c>
      <c r="Z148" s="6">
        <f>LN('SA data'!AB147/'SA data'!AB146)*100</f>
        <v>0.53502197539871754</v>
      </c>
      <c r="AA148" s="6"/>
      <c r="AB148" s="6"/>
      <c r="AC148" s="7"/>
      <c r="AD148" s="6">
        <f>LN('SA data'!AF147/'SA data'!AF146)*100</f>
        <v>0</v>
      </c>
      <c r="AE148" s="6">
        <f>LN('SA data'!AG147/'SA data'!AG146)*100</f>
        <v>0</v>
      </c>
      <c r="AF148" s="6">
        <f>LN('SA data'!AI147/'SA data'!AI146)*100</f>
        <v>1.2635246189380225</v>
      </c>
      <c r="AG148" s="6">
        <f>LN('SA data'!AJ147/'SA data'!AJ146)*100</f>
        <v>1.3656326447485556</v>
      </c>
      <c r="AH148" s="6">
        <f>LN('SA data'!AK147/'SA data'!AK146)*100</f>
        <v>1.2422519998557111</v>
      </c>
      <c r="AI148" s="6"/>
      <c r="AJ148" s="6"/>
      <c r="AK148" s="6"/>
      <c r="AL148" s="6"/>
      <c r="AM148" s="6"/>
      <c r="AN148" s="6"/>
      <c r="AO148" s="7">
        <f>'SA data'!AR147/4</f>
        <v>0.45</v>
      </c>
      <c r="AP148" s="4">
        <v>145</v>
      </c>
      <c r="AQ148" s="1">
        <v>46539</v>
      </c>
    </row>
    <row r="149" spans="1:43">
      <c r="B149" s="55"/>
      <c r="C149" s="6">
        <f>LN('SA data'!C148/'SA data'!C147)*100</f>
        <v>1.0149663384231296</v>
      </c>
      <c r="D149" s="55"/>
      <c r="E149" s="6"/>
      <c r="G149" s="6">
        <f>LN('SA data'!G148/'SA data'!G147)*100</f>
        <v>0.34938892542558381</v>
      </c>
      <c r="H149" s="6">
        <f>LN('SA data'!H148/'SA data'!H147)*100</f>
        <v>0.24968801985871458</v>
      </c>
      <c r="I149" s="6"/>
      <c r="J149" s="6"/>
      <c r="K149" s="6"/>
      <c r="L149" s="6"/>
      <c r="M149" s="6"/>
      <c r="N149" s="6"/>
      <c r="O149" s="6"/>
      <c r="P149" s="6"/>
      <c r="R149" s="6"/>
      <c r="S149" s="6"/>
      <c r="T149" s="6">
        <f>LN('SA data'!V148/'SA data'!V147)*100</f>
        <v>0</v>
      </c>
      <c r="U149" s="6"/>
      <c r="V149" s="6"/>
      <c r="W149" s="7">
        <f>'SA data'!Y148/4</f>
        <v>0.6875</v>
      </c>
      <c r="X149" s="6">
        <f>LN('SA data'!Z148/'SA data'!Z147)*100</f>
        <v>0</v>
      </c>
      <c r="Y149" s="6">
        <f>LN('SA data'!AA148/'SA data'!AA147)*100</f>
        <v>0.91400778780366332</v>
      </c>
      <c r="Z149" s="6">
        <f>LN('SA data'!AB148/'SA data'!AB147)*100</f>
        <v>1.0202607227081641</v>
      </c>
      <c r="AA149" s="6"/>
      <c r="AB149" s="6"/>
      <c r="AC149" s="7"/>
      <c r="AD149" s="6">
        <f>LN('SA data'!AF148/'SA data'!AF147)*100</f>
        <v>0</v>
      </c>
      <c r="AE149" s="6">
        <f>LN('SA data'!AG148/'SA data'!AG147)*100</f>
        <v>0</v>
      </c>
      <c r="AF149" s="6">
        <f>LN('SA data'!AI148/'SA data'!AI147)*100</f>
        <v>1.2635463487689629</v>
      </c>
      <c r="AG149" s="6">
        <f>LN('SA data'!AJ148/'SA data'!AJ147)*100</f>
        <v>1.3656326447485556</v>
      </c>
      <c r="AH149" s="6">
        <f>LN('SA data'!AK148/'SA data'!AK147)*100</f>
        <v>1.2422519998557111</v>
      </c>
      <c r="AI149" s="6"/>
      <c r="AJ149" s="6"/>
      <c r="AK149" s="6"/>
      <c r="AL149" s="6"/>
      <c r="AM149" s="6"/>
      <c r="AN149" s="6"/>
      <c r="AO149" s="7">
        <f>'SA data'!AR148/4</f>
        <v>0.45</v>
      </c>
      <c r="AP149" s="4">
        <v>146</v>
      </c>
      <c r="AQ149" s="1">
        <v>46631</v>
      </c>
    </row>
    <row r="150" spans="1:43">
      <c r="B150" s="55"/>
      <c r="C150" s="6">
        <f>LN('SA data'!C149/'SA data'!C148)*100</f>
        <v>1.0514983029294758</v>
      </c>
      <c r="D150" s="55"/>
      <c r="E150" s="6"/>
      <c r="G150" s="6">
        <f>LN('SA data'!G149/'SA data'!G148)*100</f>
        <v>0.34938892542558381</v>
      </c>
      <c r="H150" s="6">
        <f>LN('SA data'!H149/'SA data'!H148)*100</f>
        <v>0.24968801985871458</v>
      </c>
      <c r="I150" s="6"/>
      <c r="J150" s="6"/>
      <c r="K150" s="6"/>
      <c r="L150" s="6"/>
      <c r="M150" s="6"/>
      <c r="N150" s="6"/>
      <c r="O150" s="6"/>
      <c r="P150" s="6"/>
      <c r="R150" s="6"/>
      <c r="S150" s="6"/>
      <c r="T150" s="6">
        <f>LN('SA data'!V149/'SA data'!V148)*100</f>
        <v>0</v>
      </c>
      <c r="U150" s="6"/>
      <c r="V150" s="6"/>
      <c r="W150" s="7">
        <f>'SA data'!Y149/4</f>
        <v>0.6875</v>
      </c>
      <c r="X150" s="6">
        <f>LN('SA data'!Z149/'SA data'!Z148)*100</f>
        <v>0</v>
      </c>
      <c r="Y150" s="6">
        <f>LN('SA data'!AA149/'SA data'!AA148)*100</f>
        <v>0.76752089752604424</v>
      </c>
      <c r="Z150" s="6">
        <f>LN('SA data'!AB149/'SA data'!AB148)*100</f>
        <v>0.80364004625359309</v>
      </c>
      <c r="AA150" s="6"/>
      <c r="AB150" s="6"/>
      <c r="AC150" s="7"/>
      <c r="AD150" s="6">
        <f>LN('SA data'!AF149/'SA data'!AF148)*100</f>
        <v>0</v>
      </c>
      <c r="AE150" s="6">
        <f>LN('SA data'!AG149/'SA data'!AG148)*100</f>
        <v>0</v>
      </c>
      <c r="AF150" s="6">
        <f>LN('SA data'!AI149/'SA data'!AI148)*100</f>
        <v>1.263568096162939</v>
      </c>
      <c r="AG150" s="6">
        <f>LN('SA data'!AJ149/'SA data'!AJ148)*100</f>
        <v>1.3656326447485556</v>
      </c>
      <c r="AH150" s="6">
        <f>LN('SA data'!AK149/'SA data'!AK148)*100</f>
        <v>1.2422519998557111</v>
      </c>
      <c r="AI150" s="6"/>
      <c r="AJ150" s="6"/>
      <c r="AK150" s="6"/>
      <c r="AL150" s="6"/>
      <c r="AM150" s="6"/>
      <c r="AN150" s="6"/>
      <c r="AO150" s="7">
        <f>'SA data'!AR149/4</f>
        <v>0.45</v>
      </c>
      <c r="AP150" s="4">
        <v>147</v>
      </c>
      <c r="AQ150" s="1">
        <v>46722</v>
      </c>
    </row>
    <row r="153" spans="1:43">
      <c r="A153" s="6"/>
      <c r="B153" s="6"/>
      <c r="C153" s="6"/>
      <c r="D153" s="6"/>
      <c r="E153" s="6"/>
      <c r="F153" s="6"/>
      <c r="G153" s="25"/>
    </row>
    <row r="154" spans="1:43">
      <c r="A154" s="6"/>
      <c r="B154" s="6"/>
      <c r="C154" s="6"/>
      <c r="D154" s="6"/>
      <c r="E154" s="6"/>
      <c r="F154" s="6"/>
      <c r="G154" s="25"/>
    </row>
    <row r="155" spans="1:43" ht="23.5">
      <c r="A155" s="69"/>
      <c r="B155" s="69"/>
      <c r="C155" s="69"/>
      <c r="D155" s="69"/>
      <c r="E155" s="69"/>
      <c r="F155" s="69"/>
      <c r="I155" s="69"/>
      <c r="J155" s="69"/>
      <c r="K155" s="69"/>
      <c r="L155" s="69"/>
      <c r="M155" s="69"/>
      <c r="N155" s="69"/>
      <c r="O155" s="69"/>
      <c r="P155" s="69"/>
    </row>
    <row r="156" spans="1:43">
      <c r="C156" s="6"/>
    </row>
    <row r="157" spans="1:43">
      <c r="C157" s="6"/>
    </row>
    <row r="158" spans="1:43">
      <c r="C158" s="6"/>
    </row>
    <row r="159" spans="1:43">
      <c r="C159" s="6"/>
    </row>
    <row r="160" spans="1:43">
      <c r="C160" s="6"/>
    </row>
    <row r="161" spans="3:3">
      <c r="C161" s="6"/>
    </row>
    <row r="162" spans="3:3">
      <c r="C162" s="6"/>
    </row>
    <row r="163" spans="3:3">
      <c r="C163" s="6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85C19-0E4B-4390-8F68-3E8709A65906}">
  <dimension ref="A1:AW160"/>
  <sheetViews>
    <sheetView topLeftCell="H1" zoomScale="80" zoomScaleNormal="80" workbookViewId="0">
      <pane ySplit="1" topLeftCell="A41" activePane="bottomLeft" state="frozen"/>
      <selection activeCell="AA1" sqref="AA1"/>
      <selection pane="bottomLeft" activeCell="R41" sqref="R41"/>
    </sheetView>
  </sheetViews>
  <sheetFormatPr defaultRowHeight="14.5" outlineLevelRow="1"/>
  <cols>
    <col min="1" max="7" width="9.08984375" style="4" customWidth="1"/>
    <col min="8" max="8" width="9.7265625" style="4" bestFit="1" customWidth="1"/>
    <col min="9" max="42" width="9.08984375" style="4" customWidth="1"/>
    <col min="43" max="43" width="9.08984375" customWidth="1"/>
  </cols>
  <sheetData>
    <row r="1" spans="1:44" s="16" customFormat="1" ht="13">
      <c r="A1" s="15" t="str">
        <f>QoQ!A2</f>
        <v>dlnv_t</v>
      </c>
      <c r="B1" s="15" t="str">
        <f>QoQ!B2</f>
        <v>dlnc_t</v>
      </c>
      <c r="C1" s="73" t="str">
        <f>QoQ!C2</f>
        <v>dlng_t</v>
      </c>
      <c r="D1" s="15" t="str">
        <f>QoQ!D2</f>
        <v>dlni_t</v>
      </c>
      <c r="E1" s="15" t="str">
        <f>QoQ!E2</f>
        <v>dlnx_t</v>
      </c>
      <c r="F1" s="15" t="str">
        <f>QoQ!F2</f>
        <v>dlnm_t</v>
      </c>
      <c r="G1" s="50" t="str">
        <f>QoQ!G2</f>
        <v>dlnl_t</v>
      </c>
      <c r="H1" s="50" t="str">
        <f>QoQ!H2</f>
        <v>piw_t</v>
      </c>
      <c r="I1" s="15" t="str">
        <f>QoQ!I2</f>
        <v>dlncg_t</v>
      </c>
      <c r="J1" s="15" t="str">
        <f>QoQ!J2</f>
        <v>dlnig_t</v>
      </c>
      <c r="K1" s="15" t="str">
        <f>QoQ!K2</f>
        <v>dlntr_t</v>
      </c>
      <c r="L1" s="15" t="str">
        <f>QoQ!L2</f>
        <v>dlngr_t</v>
      </c>
      <c r="M1" s="15" t="str">
        <f>QoQ!M2</f>
        <v>dlntx_t</v>
      </c>
      <c r="N1" s="15" t="str">
        <f>QoQ!N2</f>
        <v>dlntxh_t</v>
      </c>
      <c r="O1" s="15" t="str">
        <f>QoQ!O2</f>
        <v>dlntxf_t</v>
      </c>
      <c r="P1" s="15" t="str">
        <f>QoQ!P2</f>
        <v>dlnntx_t</v>
      </c>
      <c r="Q1" s="15" t="str">
        <f>QoQ!Q2</f>
        <v>pic_t</v>
      </c>
      <c r="R1" s="15" t="str">
        <f>QoQ!R2</f>
        <v>corepic_t</v>
      </c>
      <c r="S1" s="15" t="str">
        <f>QoQ!S2</f>
        <v>ncorepic_t</v>
      </c>
      <c r="T1" s="73" t="str">
        <f>QoQ!T2</f>
        <v>pie_t</v>
      </c>
      <c r="U1" s="15" t="str">
        <f>QoQ!U2</f>
        <v>dlnpx_t</v>
      </c>
      <c r="V1" s="15" t="str">
        <f>QoQ!V2</f>
        <v>pim_t</v>
      </c>
      <c r="W1" s="50" t="str">
        <f>QoQ!W2</f>
        <v>r_t</v>
      </c>
      <c r="X1" s="57" t="str">
        <f>QoQ!X2</f>
        <v>dlne_t</v>
      </c>
      <c r="Y1" s="73" t="str">
        <f>QoQ!Y2</f>
        <v>dlnzf_t</v>
      </c>
      <c r="Z1" s="73" t="str">
        <f>QoQ!Z2</f>
        <v>dlnvf_t</v>
      </c>
      <c r="AA1" s="15" t="str">
        <f>QoQ!AA2</f>
        <v>pixf_t</v>
      </c>
      <c r="AB1" s="15" t="str">
        <f>QoQ!AB2</f>
        <v>picf_t</v>
      </c>
      <c r="AC1" s="15" t="str">
        <f>QoQ!AC2</f>
        <v>rf_t</v>
      </c>
      <c r="AD1" s="15" t="str">
        <f>QoQ!AD2</f>
        <v>pipcomf_t</v>
      </c>
      <c r="AE1" s="15" t="str">
        <f>QoQ!AE2</f>
        <v>pioil_t</v>
      </c>
      <c r="AF1" s="15" t="str">
        <f>QoQ!AF2</f>
        <v>dlncredit_t</v>
      </c>
      <c r="AG1" s="15" t="str">
        <f>QoQ!AG2</f>
        <v>dlncredith_t</v>
      </c>
      <c r="AH1" s="15" t="str">
        <f>QoQ!AH2</f>
        <v>dlncreditf_t</v>
      </c>
      <c r="AI1" s="15" t="str">
        <f>QoQ!AI2</f>
        <v>dlnlendg_t</v>
      </c>
      <c r="AJ1" s="15" t="str">
        <f>QoQ!AJ2</f>
        <v>dlnoa_t</v>
      </c>
      <c r="AK1" s="15" t="str">
        <f>QoQ!AK2</f>
        <v>dlnnetworth_t</v>
      </c>
      <c r="AL1" s="15" t="str">
        <f>QoQ!AL2</f>
        <v>dlnloan_t</v>
      </c>
      <c r="AM1" s="15" t="str">
        <f>QoQ!AM2</f>
        <v>dlndepp_t</v>
      </c>
      <c r="AN1" s="15" t="str">
        <f>QoQ!AN2</f>
        <v>dlnol_t</v>
      </c>
      <c r="AO1" s="73" t="str">
        <f>QoQ!AO2</f>
        <v>spread_t</v>
      </c>
      <c r="AP1" s="15" t="str">
        <f>QoQ!AP2</f>
        <v>nombot_t</v>
      </c>
    </row>
    <row r="2" spans="1:44" hidden="1" outlineLevel="1">
      <c r="A2" s="6">
        <f>IF(QoQ!A4="","",QoQ!A4-QoQ!A$1)</f>
        <v>-2.3244546262348367</v>
      </c>
      <c r="B2" s="6">
        <f>IF(QoQ!B4="","",QoQ!B4-QoQ!B$1)</f>
        <v>-2.6561439867749597</v>
      </c>
      <c r="C2" s="6">
        <f>IF(QoQ!C4="","",QoQ!C4-QoQ!C$1)</f>
        <v>-9.2335438977588673</v>
      </c>
      <c r="D2" s="6">
        <f>IF(QoQ!D4="","",QoQ!D4-QoQ!D$1)</f>
        <v>-2.1063717482598099</v>
      </c>
      <c r="E2" s="6">
        <f>IF(QoQ!E4="","",QoQ!E4-QoQ!E$1)</f>
        <v>-4.1818354743327735</v>
      </c>
      <c r="F2" s="6">
        <f>IF(QoQ!F4="","",QoQ!F4-QoQ!F$1)</f>
        <v>-1.8439320164701789</v>
      </c>
      <c r="G2" s="6">
        <f>IF(QoQ!G4="","",QoQ!G4-QoQ!G$1)</f>
        <v>-2.5926673271568585</v>
      </c>
      <c r="H2" s="6">
        <f>IF(QoQ!H4="","",QoQ!H4-QoQ!H$1)</f>
        <v>1.3601795486776109</v>
      </c>
      <c r="I2" s="6"/>
      <c r="J2" s="6"/>
      <c r="K2" s="6"/>
      <c r="L2" s="6"/>
      <c r="M2" s="6"/>
      <c r="N2" s="6"/>
      <c r="O2" s="6"/>
      <c r="P2" s="6"/>
      <c r="Q2" s="6">
        <f>IF(QoQ!Q4="","",QoQ!Q4-QoQ!Q$1)</f>
        <v>0.78082092418089122</v>
      </c>
      <c r="R2" s="6">
        <f>IF(QoQ!R4="","",QoQ!R4-QoQ!R$1)</f>
        <v>0.38754526617525775</v>
      </c>
      <c r="S2" s="6">
        <f>IF(QoQ!S4="","",QoQ!S4-QoQ!S$1)</f>
        <v>5.2045306443657529</v>
      </c>
      <c r="T2" s="6">
        <f>IF(QoQ!T4="","",QoQ!T4-QoQ!T$1)</f>
        <v>-0.47871208081370159</v>
      </c>
      <c r="U2" s="6">
        <f>IF(QoQ!U4="","",QoQ!U4-QoQ!U$1)</f>
        <v>-5.3010580437303001E-2</v>
      </c>
      <c r="V2" s="6">
        <f>IF(QoQ!V4="","",QoQ!V4-QoQ!V$1)</f>
        <v>1.0715944350339597</v>
      </c>
      <c r="W2" s="6">
        <f>IF(QoQ!W4="","",QoQ!W4-QoQ!W$1)</f>
        <v>0.97083333333333344</v>
      </c>
      <c r="X2" s="6">
        <f>IF(QoQ!X4="","",QoQ!X4-QoQ!X$1)</f>
        <v>2.1151069261730089</v>
      </c>
      <c r="Y2" s="6">
        <f>IF(QoQ!Y4="","",QoQ!Y4-QoQ!Y$1)</f>
        <v>1.9293679752575339</v>
      </c>
      <c r="Z2" s="6">
        <f>IF(QoQ!Z4="","",QoQ!Z4-QoQ!Z$1)</f>
        <v>9.4483668188981795E-2</v>
      </c>
      <c r="AA2" s="6">
        <f>IF(QoQ!AA4="","",QoQ!AA4-QoQ!AA$1)</f>
        <v>-1.0642967803260044</v>
      </c>
      <c r="AB2" s="6">
        <f>IF(QoQ!AB4="","",QoQ!AB4-QoQ!AB$1)</f>
        <v>0.26896794445031558</v>
      </c>
      <c r="AC2" s="6">
        <f>IF(QoQ!AC4="","",QoQ!AC4-QoQ!AC$1)</f>
        <v>0.71500000000000008</v>
      </c>
      <c r="AD2" s="6"/>
      <c r="AE2" s="6">
        <f>IF(QoQ!AE4="","",QoQ!AE4-QoQ!AE$1)</f>
        <v>-10.834070380636394</v>
      </c>
      <c r="AF2" s="6"/>
      <c r="AG2" s="6"/>
      <c r="AH2" s="6"/>
      <c r="AI2" s="6"/>
      <c r="AJ2" s="6"/>
      <c r="AK2" s="6"/>
      <c r="AL2" s="6"/>
      <c r="AM2" s="6"/>
      <c r="AN2" s="6"/>
      <c r="AO2" s="6">
        <f>IF(QoQ!AO4="","",QoQ!AO4-QoQ!AO$1)</f>
        <v>0.10416666666666674</v>
      </c>
      <c r="AP2" s="4">
        <v>1</v>
      </c>
      <c r="AQ2" s="1">
        <v>33390</v>
      </c>
      <c r="AR2" s="7"/>
    </row>
    <row r="3" spans="1:44" hidden="1" outlineLevel="1">
      <c r="A3" s="6">
        <f>IF(QoQ!A5="","",QoQ!A5-QoQ!A$1)</f>
        <v>5.0011638034741805</v>
      </c>
      <c r="B3" s="6">
        <f>IF(QoQ!B5="","",QoQ!B5-QoQ!B$1)</f>
        <v>-0.47132368333436481</v>
      </c>
      <c r="C3" s="6">
        <f>IF(QoQ!C5="","",QoQ!C5-QoQ!C$1)</f>
        <v>6.909688879281374</v>
      </c>
      <c r="D3" s="6">
        <f>IF(QoQ!D5="","",QoQ!D5-QoQ!D$1)</f>
        <v>3.6110063281890215</v>
      </c>
      <c r="E3" s="6">
        <f>IF(QoQ!E5="","",QoQ!E5-QoQ!E$1)</f>
        <v>11.207670601097886</v>
      </c>
      <c r="F3" s="6">
        <f>IF(QoQ!F5="","",QoQ!F5-QoQ!F$1)</f>
        <v>3.8539427581801355</v>
      </c>
      <c r="G3" s="6">
        <f>IF(QoQ!G5="","",QoQ!G5-QoQ!G$1)</f>
        <v>2.9756326728429743</v>
      </c>
      <c r="H3" s="6">
        <f>IF(QoQ!H5="","",QoQ!H5-QoQ!H$1)</f>
        <v>1.3863659056866013</v>
      </c>
      <c r="I3" s="6"/>
      <c r="J3" s="6"/>
      <c r="K3" s="6"/>
      <c r="L3" s="6"/>
      <c r="M3" s="6"/>
      <c r="N3" s="6"/>
      <c r="O3" s="6"/>
      <c r="P3" s="6"/>
      <c r="Q3" s="6">
        <f>IF(QoQ!Q5="","",QoQ!Q5-QoQ!Q$1)</f>
        <v>0.35199267029608761</v>
      </c>
      <c r="R3" s="6">
        <f>IF(QoQ!R5="","",QoQ!R5-QoQ!R$1)</f>
        <v>0.48940613920196985</v>
      </c>
      <c r="S3" s="6">
        <f>IF(QoQ!S5="","",QoQ!S5-QoQ!S$1)</f>
        <v>-1.1695786820518899</v>
      </c>
      <c r="T3" s="6">
        <f>IF(QoQ!T5="","",QoQ!T5-QoQ!T$1)</f>
        <v>-0.5</v>
      </c>
      <c r="U3" s="6">
        <f>IF(QoQ!U5="","",QoQ!U5-QoQ!U$1)</f>
        <v>-0.35161980397396897</v>
      </c>
      <c r="V3" s="6">
        <f>IF(QoQ!V5="","",QoQ!V5-QoQ!V$1)</f>
        <v>-0.19649424764849138</v>
      </c>
      <c r="W3" s="6">
        <f>IF(QoQ!W5="","",QoQ!W5-QoQ!W$1)</f>
        <v>1.1016666666666666</v>
      </c>
      <c r="X3" s="6">
        <f>IF(QoQ!X5="","",QoQ!X5-QoQ!X$1)</f>
        <v>-0.63470706430598745</v>
      </c>
      <c r="Y3" s="6">
        <f>IF(QoQ!Y5="","",QoQ!Y5-QoQ!Y$1)</f>
        <v>1.5348922285940243</v>
      </c>
      <c r="Z3" s="6">
        <f>IF(QoQ!Z5="","",QoQ!Z5-QoQ!Z$1)</f>
        <v>0.23378105624226242</v>
      </c>
      <c r="AA3" s="6">
        <f>IF(QoQ!AA5="","",QoQ!AA5-QoQ!AA$1)</f>
        <v>-1.1835410761422231</v>
      </c>
      <c r="AB3" s="6">
        <f>IF(QoQ!AB5="","",QoQ!AB5-QoQ!AB$1)</f>
        <v>0.39528975304949598</v>
      </c>
      <c r="AC3" s="6">
        <f>IF(QoQ!AC5="","",QoQ!AC5-QoQ!AC$1)</f>
        <v>0.66250000000000009</v>
      </c>
      <c r="AD3" s="6"/>
      <c r="AE3" s="6">
        <f>IF(QoQ!AE5="","",QoQ!AE5-QoQ!AE$1)</f>
        <v>4.1637697183266527</v>
      </c>
      <c r="AF3" s="6"/>
      <c r="AG3" s="6"/>
      <c r="AH3" s="6"/>
      <c r="AI3" s="6"/>
      <c r="AJ3" s="6"/>
      <c r="AK3" s="6"/>
      <c r="AL3" s="6"/>
      <c r="AM3" s="6"/>
      <c r="AN3" s="6"/>
      <c r="AO3" s="6">
        <f>IF(QoQ!AO5="","",QoQ!AO5-QoQ!AO$1)</f>
        <v>-2.6666666666666394E-2</v>
      </c>
      <c r="AP3" s="4">
        <v>2</v>
      </c>
      <c r="AQ3" s="1">
        <v>33482</v>
      </c>
      <c r="AR3" s="7"/>
    </row>
    <row r="4" spans="1:44" hidden="1" outlineLevel="1">
      <c r="A4" s="6">
        <f>IF(QoQ!A6="","",QoQ!A6-QoQ!A$1)</f>
        <v>1.5116908917508263</v>
      </c>
      <c r="B4" s="6">
        <f>IF(QoQ!B6="","",QoQ!B6-QoQ!B$1)</f>
        <v>-2.0111584883656453</v>
      </c>
      <c r="C4" s="6">
        <f>IF(QoQ!C6="","",QoQ!C6-QoQ!C$1)</f>
        <v>-3.1588055196189391</v>
      </c>
      <c r="D4" s="6">
        <f>IF(QoQ!D6="","",QoQ!D6-QoQ!D$1)</f>
        <v>2.9426739368472199</v>
      </c>
      <c r="E4" s="6">
        <f>IF(QoQ!E6="","",QoQ!E6-QoQ!E$1)</f>
        <v>1.0107313998021241</v>
      </c>
      <c r="F4" s="6">
        <f>IF(QoQ!F6="","",QoQ!F6-QoQ!F$1)</f>
        <v>-0.35830923320748354</v>
      </c>
      <c r="G4" s="6">
        <f>IF(QoQ!G6="","",QoQ!G6-QoQ!G$1)</f>
        <v>-0.46543732715705449</v>
      </c>
      <c r="H4" s="6">
        <f>IF(QoQ!H6="","",QoQ!H6-QoQ!H$1)</f>
        <v>1.3709471996317544</v>
      </c>
      <c r="I4" s="6"/>
      <c r="J4" s="6"/>
      <c r="K4" s="6"/>
      <c r="L4" s="6"/>
      <c r="M4" s="6"/>
      <c r="N4" s="6"/>
      <c r="O4" s="6"/>
      <c r="P4" s="6"/>
      <c r="Q4" s="6">
        <f>IF(QoQ!Q6="","",QoQ!Q6-QoQ!Q$1)</f>
        <v>0.49965011363848211</v>
      </c>
      <c r="R4" s="6">
        <f>IF(QoQ!R6="","",QoQ!R6-QoQ!R$1)</f>
        <v>0.41876506875191899</v>
      </c>
      <c r="S4" s="6">
        <f>IF(QoQ!S6="","",QoQ!S6-QoQ!S$1)</f>
        <v>1.398338808763373</v>
      </c>
      <c r="T4" s="6">
        <f>IF(QoQ!T6="","",QoQ!T6-QoQ!T$1)</f>
        <v>-0.5</v>
      </c>
      <c r="U4" s="6">
        <f>IF(QoQ!U6="","",QoQ!U6-QoQ!U$1)</f>
        <v>-8.8879079401925076E-2</v>
      </c>
      <c r="V4" s="6">
        <f>IF(QoQ!V6="","",QoQ!V6-QoQ!V$1)</f>
        <v>0.18931511550117275</v>
      </c>
      <c r="W4" s="6">
        <f>IF(QoQ!W6="","",QoQ!W6-QoQ!W$1)</f>
        <v>1.1775</v>
      </c>
      <c r="X4" s="6">
        <f>IF(QoQ!X6="","",QoQ!X6-QoQ!X$1)</f>
        <v>-1.6455679856911198</v>
      </c>
      <c r="Y4" s="6">
        <f>IF(QoQ!Y6="","",QoQ!Y6-QoQ!Y$1)</f>
        <v>0.8415358681041385</v>
      </c>
      <c r="Z4" s="6">
        <f>IF(QoQ!Z6="","",QoQ!Z6-QoQ!Z$1)</f>
        <v>8.0920873948449046E-2</v>
      </c>
      <c r="AA4" s="6">
        <f>IF(QoQ!AA6="","",QoQ!AA6-QoQ!AA$1)</f>
        <v>-0.32180545774217462</v>
      </c>
      <c r="AB4" s="6">
        <f>IF(QoQ!AB6="","",QoQ!AB6-QoQ!AB$1)</f>
        <v>0.2847529472883239</v>
      </c>
      <c r="AC4" s="6">
        <f>IF(QoQ!AC6="","",QoQ!AC6-QoQ!AC$1)</f>
        <v>0.45500000000000007</v>
      </c>
      <c r="AD4" s="6"/>
      <c r="AE4" s="6">
        <f>IF(QoQ!AE6="","",QoQ!AE6-QoQ!AE$1)</f>
        <v>2.7535270519434878</v>
      </c>
      <c r="AF4" s="6"/>
      <c r="AG4" s="6"/>
      <c r="AH4" s="6"/>
      <c r="AI4" s="6"/>
      <c r="AJ4" s="6"/>
      <c r="AK4" s="6"/>
      <c r="AL4" s="6"/>
      <c r="AM4" s="6"/>
      <c r="AN4" s="6"/>
      <c r="AO4" s="6">
        <f>IF(QoQ!AO6="","",QoQ!AO6-QoQ!AO$1)</f>
        <v>-5.0000000000001155E-3</v>
      </c>
      <c r="AP4" s="4">
        <v>3</v>
      </c>
      <c r="AQ4" s="1">
        <v>33573</v>
      </c>
      <c r="AR4" s="7"/>
    </row>
    <row r="5" spans="1:44" hidden="1" outlineLevel="1">
      <c r="A5" s="6">
        <f>IF(QoQ!A7="","",QoQ!A7-QoQ!A$1)</f>
        <v>0.66965297618956421</v>
      </c>
      <c r="B5" s="6">
        <f>IF(QoQ!B7="","",QoQ!B7-QoQ!B$1)</f>
        <v>5.2611992766268028</v>
      </c>
      <c r="C5" s="6">
        <f>IF(QoQ!C7="","",QoQ!C7-QoQ!C$1)</f>
        <v>1.0376629831405784</v>
      </c>
      <c r="D5" s="6">
        <f>IF(QoQ!D7="","",QoQ!D7-QoQ!D$1)</f>
        <v>4.9807380707309195</v>
      </c>
      <c r="E5" s="6">
        <f>IF(QoQ!E7="","",QoQ!E7-QoQ!E$1)</f>
        <v>-3.1729095030150569</v>
      </c>
      <c r="F5" s="6">
        <f>IF(QoQ!F7="","",QoQ!F7-QoQ!F$1)</f>
        <v>3.411330341827135</v>
      </c>
      <c r="G5" s="6">
        <f>IF(QoQ!G7="","",QoQ!G7-QoQ!G$1)</f>
        <v>0.25394267284308369</v>
      </c>
      <c r="H5" s="6">
        <f>IF(QoQ!H7="","",QoQ!H7-QoQ!H$1)</f>
        <v>2.3951950373951529</v>
      </c>
      <c r="I5" s="6">
        <f>IF(QoQ!I7="","",QoQ!I7-QoQ!I$1)</f>
        <v>2.0498155940466956</v>
      </c>
      <c r="J5" s="6">
        <f>IF(QoQ!J7="","",QoQ!J7-QoQ!J$1)</f>
        <v>-0.75372525369473764</v>
      </c>
      <c r="K5" s="6">
        <f>IF(QoQ!K7="","",QoQ!K7-QoQ!K$1)</f>
        <v>1.0058141933723346</v>
      </c>
      <c r="L5" s="6">
        <f>IF(QoQ!L7="","",QoQ!L7-QoQ!L$1)</f>
        <v>2.0157245741473506</v>
      </c>
      <c r="M5" s="6">
        <f>IF(QoQ!M7="","",QoQ!M7-QoQ!M$1)</f>
        <v>1.604998214576363</v>
      </c>
      <c r="N5" s="6">
        <f>IF(QoQ!N7="","",QoQ!N7-QoQ!N$1)</f>
        <v>2.7583154563457759</v>
      </c>
      <c r="O5" s="6">
        <f>IF(QoQ!O7="","",QoQ!O7-QoQ!O$1)</f>
        <v>1.2993993063963625</v>
      </c>
      <c r="P5" s="6">
        <f>IF(QoQ!P7="","",QoQ!P7-QoQ!P$1)</f>
        <v>3.184877074574219</v>
      </c>
      <c r="Q5" s="6">
        <f>IF(QoQ!Q7="","",QoQ!Q7-QoQ!Q$1)</f>
        <v>0.73025980279904967</v>
      </c>
      <c r="R5" s="6">
        <f>IF(QoQ!R7="","",QoQ!R7-QoQ!R$1)</f>
        <v>0.50400576533524322</v>
      </c>
      <c r="S5" s="6">
        <f>IF(QoQ!S7="","",QoQ!S7-QoQ!S$1)</f>
        <v>3.1982886260709251</v>
      </c>
      <c r="T5" s="6">
        <f>IF(QoQ!T7="","",QoQ!T7-QoQ!T$1)</f>
        <v>-0.5</v>
      </c>
      <c r="U5" s="6">
        <f>IF(QoQ!U7="","",QoQ!U7-QoQ!U$1)</f>
        <v>-4.4290058323465464</v>
      </c>
      <c r="V5" s="6">
        <f>IF(QoQ!V7="","",QoQ!V7-QoQ!V$1)</f>
        <v>-6.1883082050257245</v>
      </c>
      <c r="W5" s="6">
        <f>IF(QoQ!W7="","",QoQ!W7-QoQ!W$1)</f>
        <v>1.2325000000000002</v>
      </c>
      <c r="X5" s="6">
        <f>IF(QoQ!X7="","",QoQ!X7-QoQ!X$1)</f>
        <v>4.3104638677659999</v>
      </c>
      <c r="Y5" s="6">
        <f>IF(QoQ!Y7="","",QoQ!Y7-QoQ!Y$1)</f>
        <v>0.71705489219574536</v>
      </c>
      <c r="Z5" s="6">
        <f>IF(QoQ!Z7="","",QoQ!Z7-QoQ!Z$1)</f>
        <v>0.56208140231250092</v>
      </c>
      <c r="AA5" s="6">
        <f>IF(QoQ!AA7="","",QoQ!AA7-QoQ!AA$1)</f>
        <v>-0.66742209815937537</v>
      </c>
      <c r="AB5" s="6">
        <f>IF(QoQ!AB7="","",QoQ!AB7-QoQ!AB$1)</f>
        <v>0.2614050344877572</v>
      </c>
      <c r="AC5" s="6">
        <f>IF(QoQ!AC7="","",QoQ!AC7-QoQ!AC$1)</f>
        <v>0.25499999999999989</v>
      </c>
      <c r="AD5" s="6"/>
      <c r="AE5" s="6">
        <f>IF(QoQ!AE7="","",QoQ!AE7-QoQ!AE$1)</f>
        <v>-14.915621214887262</v>
      </c>
      <c r="AF5" s="6"/>
      <c r="AG5" s="6"/>
      <c r="AH5" s="6"/>
      <c r="AI5" s="6"/>
      <c r="AJ5" s="6"/>
      <c r="AK5" s="6"/>
      <c r="AL5" s="6"/>
      <c r="AM5" s="6"/>
      <c r="AN5" s="6"/>
      <c r="AO5" s="6">
        <f>IF(QoQ!AO7="","",QoQ!AO7-QoQ!AO$1)</f>
        <v>-5.0000000000001155E-3</v>
      </c>
      <c r="AP5" s="4">
        <v>4</v>
      </c>
      <c r="AQ5" s="1">
        <v>33664</v>
      </c>
      <c r="AR5" s="7"/>
    </row>
    <row r="6" spans="1:44" hidden="1" outlineLevel="1">
      <c r="A6" s="6">
        <f>IF(QoQ!A8="","",QoQ!A8-QoQ!A$1)</f>
        <v>-1.5211483268521235</v>
      </c>
      <c r="B6" s="6">
        <f>IF(QoQ!B8="","",QoQ!B8-QoQ!B$1)</f>
        <v>-4.5968414186424766</v>
      </c>
      <c r="C6" s="6">
        <f>IF(QoQ!C8="","",QoQ!C8-QoQ!C$1)</f>
        <v>2.814361148624358</v>
      </c>
      <c r="D6" s="6">
        <f>IF(QoQ!D8="","",QoQ!D8-QoQ!D$1)</f>
        <v>-5.897153850603635</v>
      </c>
      <c r="E6" s="6">
        <f>IF(QoQ!E8="","",QoQ!E8-QoQ!E$1)</f>
        <v>6.0652631485118578</v>
      </c>
      <c r="F6" s="6">
        <f>IF(QoQ!F8="","",QoQ!F8-QoQ!F$1)</f>
        <v>-4.3923154344271484</v>
      </c>
      <c r="G6" s="6">
        <f>IF(QoQ!G8="","",QoQ!G8-QoQ!G$1)</f>
        <v>-1.0936573271569177</v>
      </c>
      <c r="H6" s="6">
        <f>IF(QoQ!H8="","",QoQ!H8-QoQ!H$1)</f>
        <v>-1.7020900184581511</v>
      </c>
      <c r="I6" s="6">
        <f>IF(QoQ!I8="","",QoQ!I8-QoQ!I$1)</f>
        <v>2.1283282902161806</v>
      </c>
      <c r="J6" s="6">
        <f>IF(QoQ!J8="","",QoQ!J8-QoQ!J$1)</f>
        <v>-1.035780708099044</v>
      </c>
      <c r="K6" s="6">
        <f>IF(QoQ!K8="","",QoQ!K8-QoQ!K$1)</f>
        <v>-1.8467097150052922</v>
      </c>
      <c r="L6" s="6">
        <f>IF(QoQ!L8="","",QoQ!L8-QoQ!L$1)</f>
        <v>1.5727222977348871</v>
      </c>
      <c r="M6" s="6">
        <f>IF(QoQ!M8="","",QoQ!M8-QoQ!M$1)</f>
        <v>1.0400970261320577</v>
      </c>
      <c r="N6" s="6">
        <f>IF(QoQ!N8="","",QoQ!N8-QoQ!N$1)</f>
        <v>1.5001063818071509</v>
      </c>
      <c r="O6" s="6">
        <f>IF(QoQ!O8="","",QoQ!O8-QoQ!O$1)</f>
        <v>0.93879998734743886</v>
      </c>
      <c r="P6" s="6">
        <f>IF(QoQ!P8="","",QoQ!P8-QoQ!P$1)</f>
        <v>3.0936855789530364</v>
      </c>
      <c r="Q6" s="6">
        <f>IF(QoQ!Q8="","",QoQ!Q8-QoQ!Q$1)</f>
        <v>0.92083179389379066</v>
      </c>
      <c r="R6" s="6">
        <f>IF(QoQ!R8="","",QoQ!R8-QoQ!R$1)</f>
        <v>0.49934260477090442</v>
      </c>
      <c r="S6" s="6">
        <f>IF(QoQ!S8="","",QoQ!S8-QoQ!S$1)</f>
        <v>5.3481077379589372</v>
      </c>
      <c r="T6" s="6">
        <f>IF(QoQ!T8="","",QoQ!T8-QoQ!T$1)</f>
        <v>-0.5</v>
      </c>
      <c r="U6" s="6">
        <f>IF(QoQ!U8="","",QoQ!U8-QoQ!U$1)</f>
        <v>-1.5658093751959845</v>
      </c>
      <c r="V6" s="6">
        <f>IF(QoQ!V8="","",QoQ!V8-QoQ!V$1)</f>
        <v>-0.40519902198991703</v>
      </c>
      <c r="W6" s="6">
        <f>IF(QoQ!W8="","",QoQ!W8-QoQ!W$1)</f>
        <v>1.2391666666666667</v>
      </c>
      <c r="X6" s="6">
        <f>IF(QoQ!X8="","",QoQ!X8-QoQ!X$1)</f>
        <v>3.9273802531001731</v>
      </c>
      <c r="Y6" s="6">
        <f>IF(QoQ!Y8="","",QoQ!Y8-QoQ!Y$1)</f>
        <v>0.43963933237572816</v>
      </c>
      <c r="Z6" s="6">
        <f>IF(QoQ!Z8="","",QoQ!Z8-QoQ!Z$1)</f>
        <v>0.47394028365695262</v>
      </c>
      <c r="AA6" s="6">
        <f>IF(QoQ!AA8="","",QoQ!AA8-QoQ!AA$1)</f>
        <v>-0.40788316063038538</v>
      </c>
      <c r="AB6" s="6">
        <f>IF(QoQ!AB8="","",QoQ!AB8-QoQ!AB$1)</f>
        <v>0.20431074550960837</v>
      </c>
      <c r="AC6" s="6">
        <f>IF(QoQ!AC8="","",QoQ!AC8-QoQ!AC$1)</f>
        <v>0.1925</v>
      </c>
      <c r="AD6" s="6">
        <f>IF(QoQ!AD8="","",QoQ!AD8-QoQ!AD$1)</f>
        <v>3.6980643911670246</v>
      </c>
      <c r="AE6" s="6">
        <f>IF(QoQ!AE8="","",QoQ!AE8-QoQ!AE$1)</f>
        <v>9.8642033661354311</v>
      </c>
      <c r="AF6" s="6"/>
      <c r="AG6" s="6"/>
      <c r="AH6" s="6"/>
      <c r="AI6" s="6"/>
      <c r="AJ6" s="6"/>
      <c r="AK6" s="6"/>
      <c r="AL6" s="6"/>
      <c r="AM6" s="6"/>
      <c r="AN6" s="6"/>
      <c r="AO6" s="6">
        <f>IF(QoQ!AO8="","",QoQ!AO8-QoQ!AO$1)</f>
        <v>5.3333333333333233E-2</v>
      </c>
      <c r="AP6" s="4">
        <v>5</v>
      </c>
      <c r="AQ6" s="1">
        <v>33756</v>
      </c>
      <c r="AR6" s="7"/>
    </row>
    <row r="7" spans="1:44" hidden="1" outlineLevel="1">
      <c r="A7" s="6">
        <f>IF(QoQ!A9="","",QoQ!A9-QoQ!A$1)</f>
        <v>2.0963257611631025</v>
      </c>
      <c r="B7" s="6">
        <f>IF(QoQ!B9="","",QoQ!B9-QoQ!B$1)</f>
        <v>0.60866762398840191</v>
      </c>
      <c r="C7" s="6">
        <f>IF(QoQ!C9="","",QoQ!C9-QoQ!C$1)</f>
        <v>-9.2510577594680736</v>
      </c>
      <c r="D7" s="6">
        <f>IF(QoQ!D9="","",QoQ!D9-QoQ!D$1)</f>
        <v>7.4401439749464853</v>
      </c>
      <c r="E7" s="6">
        <f>IF(QoQ!E9="","",QoQ!E9-QoQ!E$1)</f>
        <v>0.64371278650772235</v>
      </c>
      <c r="F7" s="6">
        <f>IF(QoQ!F9="","",QoQ!F9-QoQ!F$1)</f>
        <v>3.7848298428075697</v>
      </c>
      <c r="G7" s="6">
        <f>IF(QoQ!G9="","",QoQ!G9-QoQ!G$1)</f>
        <v>-1.4385073271570064</v>
      </c>
      <c r="H7" s="6">
        <f>IF(QoQ!H9="","",QoQ!H9-QoQ!H$1)</f>
        <v>1.2804867890873477</v>
      </c>
      <c r="I7" s="6">
        <f>IF(QoQ!I9="","",QoQ!I9-QoQ!I$1)</f>
        <v>2.2305653142273147</v>
      </c>
      <c r="J7" s="6">
        <f>IF(QoQ!J9="","",QoQ!J9-QoQ!J$1)</f>
        <v>-1.6931004510145475</v>
      </c>
      <c r="K7" s="6">
        <f>IF(QoQ!K9="","",QoQ!K9-QoQ!K$1)</f>
        <v>-2.9074101914085437</v>
      </c>
      <c r="L7" s="6">
        <f>IF(QoQ!L9="","",QoQ!L9-QoQ!L$1)</f>
        <v>1.3418740606986419</v>
      </c>
      <c r="M7" s="6">
        <f>IF(QoQ!M9="","",QoQ!M9-QoQ!M$1)</f>
        <v>1.0839993410295108</v>
      </c>
      <c r="N7" s="6">
        <f>IF(QoQ!N9="","",QoQ!N9-QoQ!N$1)</f>
        <v>1.73910394092611</v>
      </c>
      <c r="O7" s="6">
        <f>IF(QoQ!O9="","",QoQ!O9-QoQ!O$1)</f>
        <v>0.92180863615180786</v>
      </c>
      <c r="P7" s="6">
        <f>IF(QoQ!P9="","",QoQ!P9-QoQ!P$1)</f>
        <v>2.001056290427512</v>
      </c>
      <c r="Q7" s="6">
        <f>IF(QoQ!Q9="","",QoQ!Q9-QoQ!Q$1)</f>
        <v>0.76125443752315869</v>
      </c>
      <c r="R7" s="6">
        <f>IF(QoQ!R9="","",QoQ!R9-QoQ!R$1)</f>
        <v>0.1754534381976337</v>
      </c>
      <c r="S7" s="6">
        <f>IF(QoQ!S9="","",QoQ!S9-QoQ!S$1)</f>
        <v>6.5775163019823051</v>
      </c>
      <c r="T7" s="6">
        <f>IF(QoQ!T9="","",QoQ!T9-QoQ!T$1)</f>
        <v>-0.5</v>
      </c>
      <c r="U7" s="6">
        <f>IF(QoQ!U9="","",QoQ!U9-QoQ!U$1)</f>
        <v>0.40469566914934108</v>
      </c>
      <c r="V7" s="6">
        <f>IF(QoQ!V9="","",QoQ!V9-QoQ!V$1)</f>
        <v>-6.279646018811591E-3</v>
      </c>
      <c r="W7" s="6">
        <f>IF(QoQ!W9="","",QoQ!W9-QoQ!W$1)</f>
        <v>1.2108333333333334</v>
      </c>
      <c r="X7" s="6">
        <f>IF(QoQ!X9="","",QoQ!X9-QoQ!X$1)</f>
        <v>-1.4650254292479337</v>
      </c>
      <c r="Y7" s="6">
        <f>IF(QoQ!Y9="","",QoQ!Y9-QoQ!Y$1)</f>
        <v>0.42537889543442775</v>
      </c>
      <c r="Z7" s="6">
        <f>IF(QoQ!Z9="","",QoQ!Z9-QoQ!Z$1)</f>
        <v>0.37127728615940936</v>
      </c>
      <c r="AA7" s="6">
        <f>IF(QoQ!AA9="","",QoQ!AA9-QoQ!AA$1)</f>
        <v>-0.51076252489873042</v>
      </c>
      <c r="AB7" s="6">
        <f>IF(QoQ!AB9="","",QoQ!AB9-QoQ!AB$1)</f>
        <v>8.960605251274445E-2</v>
      </c>
      <c r="AC7" s="6">
        <f>IF(QoQ!AC9="","",QoQ!AC9-QoQ!AC$1)</f>
        <v>6.4999999999999947E-2</v>
      </c>
      <c r="AD7" s="6">
        <f>IF(QoQ!AD9="","",QoQ!AD9-QoQ!AD$1)</f>
        <v>0.5955986373963813</v>
      </c>
      <c r="AE7" s="6">
        <f>IF(QoQ!AE9="","",QoQ!AE9-QoQ!AE$1)</f>
        <v>-0.60099697687990383</v>
      </c>
      <c r="AF7" s="6"/>
      <c r="AG7" s="6"/>
      <c r="AH7" s="6"/>
      <c r="AI7" s="6"/>
      <c r="AJ7" s="6"/>
      <c r="AK7" s="6"/>
      <c r="AL7" s="6"/>
      <c r="AM7" s="6"/>
      <c r="AN7" s="6"/>
      <c r="AO7" s="6">
        <f>IF(QoQ!AO9="","",QoQ!AO9-QoQ!AO$1)</f>
        <v>0.11416666666666675</v>
      </c>
      <c r="AP7" s="4">
        <v>6</v>
      </c>
      <c r="AQ7" s="1">
        <v>33848</v>
      </c>
      <c r="AR7" s="7"/>
    </row>
    <row r="8" spans="1:44" hidden="1" outlineLevel="1">
      <c r="A8" s="6">
        <f>IF(QoQ!A10="","",QoQ!A10-QoQ!A$1)</f>
        <v>1.8784452386290167</v>
      </c>
      <c r="B8" s="6">
        <f>IF(QoQ!B10="","",QoQ!B10-QoQ!B$1)</f>
        <v>-4.9786868018491539</v>
      </c>
      <c r="C8" s="6">
        <f>IF(QoQ!C10="","",QoQ!C10-QoQ!C$1)</f>
        <v>5.8286502416423787</v>
      </c>
      <c r="D8" s="6">
        <f>IF(QoQ!D10="","",QoQ!D10-QoQ!D$1)</f>
        <v>-5.8456480745025861</v>
      </c>
      <c r="E8" s="6">
        <f>IF(QoQ!E10="","",QoQ!E10-QoQ!E$1)</f>
        <v>3.7736796429811656</v>
      </c>
      <c r="F8" s="6">
        <f>IF(QoQ!F10="","",QoQ!F10-QoQ!F$1)</f>
        <v>-3.8857913395172785</v>
      </c>
      <c r="G8" s="6">
        <f>IF(QoQ!G10="","",QoQ!G10-QoQ!G$1)</f>
        <v>1.967282672842988</v>
      </c>
      <c r="H8" s="6">
        <f>IF(QoQ!H10="","",QoQ!H10-QoQ!H$1)</f>
        <v>1.7315784261038525</v>
      </c>
      <c r="I8" s="6">
        <f>IF(QoQ!I10="","",QoQ!I10-QoQ!I$1)</f>
        <v>4.8228143839241682</v>
      </c>
      <c r="J8" s="6">
        <f>IF(QoQ!J10="","",QoQ!J10-QoQ!J$1)</f>
        <v>-1.4891247726877903</v>
      </c>
      <c r="K8" s="6">
        <f>IF(QoQ!K10="","",QoQ!K10-QoQ!K$1)</f>
        <v>-7.4460819106474698</v>
      </c>
      <c r="L8" s="6">
        <f>IF(QoQ!L10="","",QoQ!L10-QoQ!L$1)</f>
        <v>2.4174150514478994</v>
      </c>
      <c r="M8" s="6">
        <f>IF(QoQ!M10="","",QoQ!M10-QoQ!M$1)</f>
        <v>0.21431206757790466</v>
      </c>
      <c r="N8" s="6">
        <f>IF(QoQ!N10="","",QoQ!N10-QoQ!N$1)</f>
        <v>1.759725859809635</v>
      </c>
      <c r="O8" s="6">
        <f>IF(QoQ!O10="","",QoQ!O10-QoQ!O$1)</f>
        <v>-0.22678267338252889</v>
      </c>
      <c r="P8" s="6">
        <f>IF(QoQ!P10="","",QoQ!P10-QoQ!P$1)</f>
        <v>8.6760835647865946</v>
      </c>
      <c r="Q8" s="6">
        <f>IF(QoQ!Q10="","",QoQ!Q10-QoQ!Q$1)</f>
        <v>0.26738007704951383</v>
      </c>
      <c r="R8" s="6">
        <f>IF(QoQ!R10="","",QoQ!R10-QoQ!R$1)</f>
        <v>9.3368720152511187E-2</v>
      </c>
      <c r="S8" s="6">
        <f>IF(QoQ!S10="","",QoQ!S10-QoQ!S$1)</f>
        <v>1.9256168028859255</v>
      </c>
      <c r="T8" s="6">
        <f>IF(QoQ!T10="","",QoQ!T10-QoQ!T$1)</f>
        <v>-0.5</v>
      </c>
      <c r="U8" s="6">
        <f>IF(QoQ!U10="","",QoQ!U10-QoQ!U$1)</f>
        <v>1.1784325622390226</v>
      </c>
      <c r="V8" s="6">
        <f>IF(QoQ!V10="","",QoQ!V10-QoQ!V$1)</f>
        <v>0.55121843832666029</v>
      </c>
      <c r="W8" s="6">
        <f>IF(QoQ!W10="","",QoQ!W10-QoQ!W$1)</f>
        <v>1.2341666666666669</v>
      </c>
      <c r="X8" s="6">
        <f>IF(QoQ!X10="","",QoQ!X10-QoQ!X$1)</f>
        <v>1.0688139077767893</v>
      </c>
      <c r="Y8" s="6">
        <f>IF(QoQ!Y10="","",QoQ!Y10-QoQ!Y$1)</f>
        <v>0.55538545352412894</v>
      </c>
      <c r="Z8" s="6">
        <f>IF(QoQ!Z10="","",QoQ!Z10-QoQ!Z$1)</f>
        <v>0.60467931753709481</v>
      </c>
      <c r="AA8" s="6">
        <f>IF(QoQ!AA10="","",QoQ!AA10-QoQ!AA$1)</f>
        <v>-0.6831403689906449</v>
      </c>
      <c r="AB8" s="6">
        <f>IF(QoQ!AB10="","",QoQ!AB10-QoQ!AB$1)</f>
        <v>0.23061656443787948</v>
      </c>
      <c r="AC8" s="6">
        <f>IF(QoQ!AC10="","",QoQ!AC10-QoQ!AC$1)</f>
        <v>7.4999999999999512E-3</v>
      </c>
      <c r="AD8" s="6">
        <f>IF(QoQ!AD10="","",QoQ!AD10-QoQ!AD$1)</f>
        <v>-4.5063688455953494</v>
      </c>
      <c r="AE8" s="6">
        <f>IF(QoQ!AE10="","",QoQ!AE10-QoQ!AE$1)</f>
        <v>-5.4270775284696686</v>
      </c>
      <c r="AF8" s="6"/>
      <c r="AG8" s="6"/>
      <c r="AH8" s="6"/>
      <c r="AI8" s="6"/>
      <c r="AJ8" s="6"/>
      <c r="AK8" s="6"/>
      <c r="AL8" s="6"/>
      <c r="AM8" s="6"/>
      <c r="AN8" s="6"/>
      <c r="AO8" s="6">
        <f>IF(QoQ!AO10="","",QoQ!AO10-QoQ!AO$1)</f>
        <v>8.3333333333333037E-2</v>
      </c>
      <c r="AP8" s="4">
        <v>7</v>
      </c>
      <c r="AQ8" s="1">
        <v>33939</v>
      </c>
      <c r="AR8" s="7"/>
    </row>
    <row r="9" spans="1:44" hidden="1" outlineLevel="1">
      <c r="A9" s="6">
        <f>IF(QoQ!A11="","",QoQ!A11-QoQ!A$1)</f>
        <v>0.84408131128105235</v>
      </c>
      <c r="B9" s="6">
        <f>IF(QoQ!B11="","",QoQ!B11-QoQ!B$1)</f>
        <v>1.5506367854651604</v>
      </c>
      <c r="C9" s="6">
        <f>IF(QoQ!C11="","",QoQ!C11-QoQ!C$1)</f>
        <v>-6.350107239080768</v>
      </c>
      <c r="D9" s="6">
        <f>IF(QoQ!D11="","",QoQ!D11-QoQ!D$1)</f>
        <v>7.5857641872240968</v>
      </c>
      <c r="E9" s="6">
        <f>IF(QoQ!E11="","",QoQ!E11-QoQ!E$1)</f>
        <v>-3.5139403673403637</v>
      </c>
      <c r="F9" s="6">
        <f>IF(QoQ!F11="","",QoQ!F11-QoQ!F$1)</f>
        <v>4.0387435760684554</v>
      </c>
      <c r="G9" s="6">
        <f>IF(QoQ!G11="","",QoQ!G11-QoQ!G$1)</f>
        <v>-1.5187973271569086</v>
      </c>
      <c r="H9" s="6">
        <f>IF(QoQ!H11="","",QoQ!H11-QoQ!H$1)</f>
        <v>-2.5438106321505738</v>
      </c>
      <c r="I9" s="6">
        <f>IF(QoQ!I11="","",QoQ!I11-QoQ!I$1)</f>
        <v>-2.0523730331082763</v>
      </c>
      <c r="J9" s="6">
        <f>IF(QoQ!J11="","",QoQ!J11-QoQ!J$1)</f>
        <v>-0.38776158851225806</v>
      </c>
      <c r="K9" s="6">
        <f>IF(QoQ!K11="","",QoQ!K11-QoQ!K$1)</f>
        <v>-1.7122039836893703</v>
      </c>
      <c r="L9" s="6">
        <f>IF(QoQ!L11="","",QoQ!L11-QoQ!L$1)</f>
        <v>-0.9157529848658098</v>
      </c>
      <c r="M9" s="6">
        <f>IF(QoQ!M11="","",QoQ!M11-QoQ!M$1)</f>
        <v>-5.9301135816471895E-2</v>
      </c>
      <c r="N9" s="6">
        <f>IF(QoQ!N11="","",QoQ!N11-QoQ!N$1)</f>
        <v>2.9958550032121209</v>
      </c>
      <c r="O9" s="6">
        <f>IF(QoQ!O11="","",QoQ!O11-QoQ!O$1)</f>
        <v>-0.99873106054809879</v>
      </c>
      <c r="P9" s="6">
        <f>IF(QoQ!P11="","",QoQ!P11-QoQ!P$1)</f>
        <v>-3.4576392816999029</v>
      </c>
      <c r="Q9" s="6">
        <f>IF(QoQ!Q11="","",QoQ!Q11-QoQ!Q$1)</f>
        <v>0.20049280868666242</v>
      </c>
      <c r="R9" s="6">
        <f>IF(QoQ!R11="","",QoQ!R11-QoQ!R$1)</f>
        <v>0.20229890924376581</v>
      </c>
      <c r="S9" s="6">
        <f>IF(QoQ!S11="","",QoQ!S11-QoQ!S$1)</f>
        <v>0.18343677420066595</v>
      </c>
      <c r="T9" s="6">
        <f>IF(QoQ!T11="","",QoQ!T11-QoQ!T$1)</f>
        <v>-0.5</v>
      </c>
      <c r="U9" s="6">
        <f>IF(QoQ!U11="","",QoQ!U11-QoQ!U$1)</f>
        <v>4.5990607222397406</v>
      </c>
      <c r="V9" s="6">
        <f>IF(QoQ!V11="","",QoQ!V11-QoQ!V$1)</f>
        <v>1.8048223348212087</v>
      </c>
      <c r="W9" s="6">
        <f>IF(QoQ!W11="","",QoQ!W11-QoQ!W$1)</f>
        <v>1.1616666666666664</v>
      </c>
      <c r="X9" s="6">
        <f>IF(QoQ!X11="","",QoQ!X11-QoQ!X$1)</f>
        <v>-1.6957911149181506</v>
      </c>
      <c r="Y9" s="6">
        <f>IF(QoQ!Y11="","",QoQ!Y11-QoQ!Y$1)</f>
        <v>0.70269328379961182</v>
      </c>
      <c r="Z9" s="6">
        <f>IF(QoQ!Z11="","",QoQ!Z11-QoQ!Z$1)</f>
        <v>0.11118905141372737</v>
      </c>
      <c r="AA9" s="6">
        <f>IF(QoQ!AA11="","",QoQ!AA11-QoQ!AA$1)</f>
        <v>-0.37786916115454944</v>
      </c>
      <c r="AB9" s="6">
        <f>IF(QoQ!AB11="","",QoQ!AB11-QoQ!AB$1)</f>
        <v>0.18719325809892806</v>
      </c>
      <c r="AC9" s="6">
        <f>IF(QoQ!AC11="","",QoQ!AC11-QoQ!AC$1)</f>
        <v>1.0000000000000009E-2</v>
      </c>
      <c r="AD9" s="6">
        <f>IF(QoQ!AD11="","",QoQ!AD11-QoQ!AD$1)</f>
        <v>-2.1243498365455786</v>
      </c>
      <c r="AE9" s="6">
        <f>IF(QoQ!AE11="","",QoQ!AE11-QoQ!AE$1)</f>
        <v>-6.2334418895961115</v>
      </c>
      <c r="AF9" s="6"/>
      <c r="AG9" s="6"/>
      <c r="AH9" s="6"/>
      <c r="AI9" s="6"/>
      <c r="AJ9" s="6"/>
      <c r="AK9" s="6"/>
      <c r="AL9" s="6"/>
      <c r="AM9" s="6"/>
      <c r="AN9" s="6"/>
      <c r="AO9" s="6">
        <f>IF(QoQ!AO11="","",QoQ!AO11-QoQ!AO$1)</f>
        <v>0.14333333333333376</v>
      </c>
      <c r="AP9" s="4">
        <v>8</v>
      </c>
      <c r="AQ9" s="1">
        <v>34029</v>
      </c>
      <c r="AR9" s="7"/>
    </row>
    <row r="10" spans="1:44" hidden="1" outlineLevel="1">
      <c r="A10" s="6">
        <f>IF(QoQ!A12="","",QoQ!A12-QoQ!A$1)</f>
        <v>2.2682833662803188</v>
      </c>
      <c r="B10" s="6">
        <f>IF(QoQ!B12="","",QoQ!B12-QoQ!B$1)</f>
        <v>3.1151898228340391</v>
      </c>
      <c r="C10" s="6">
        <f>IF(QoQ!C12="","",QoQ!C12-QoQ!C$1)</f>
        <v>23.73582249727539</v>
      </c>
      <c r="D10" s="6">
        <f>IF(QoQ!D12="","",QoQ!D12-QoQ!D$1)</f>
        <v>8.8926747151136301</v>
      </c>
      <c r="E10" s="6">
        <f>IF(QoQ!E12="","",QoQ!E12-QoQ!E$1)</f>
        <v>6.3606285610153064</v>
      </c>
      <c r="F10" s="6">
        <f>IF(QoQ!F12="","",QoQ!F12-QoQ!F$1)</f>
        <v>7.700266341303335</v>
      </c>
      <c r="G10" s="6">
        <f>IF(QoQ!G12="","",QoQ!G12-QoQ!G$1)</f>
        <v>0.30052267284299439</v>
      </c>
      <c r="H10" s="6">
        <f>IF(QoQ!H12="","",QoQ!H12-QoQ!H$1)</f>
        <v>1.2492738130448862</v>
      </c>
      <c r="I10" s="6">
        <f>IF(QoQ!I12="","",QoQ!I12-QoQ!I$1)</f>
        <v>-1.7728827873322321</v>
      </c>
      <c r="J10" s="6">
        <f>IF(QoQ!J12="","",QoQ!J12-QoQ!J$1)</f>
        <v>-0.22004077326063648</v>
      </c>
      <c r="K10" s="6">
        <f>IF(QoQ!K12="","",QoQ!K12-QoQ!K$1)</f>
        <v>-1.7456565350656847</v>
      </c>
      <c r="L10" s="6">
        <f>IF(QoQ!L12="","",QoQ!L12-QoQ!L$1)</f>
        <v>-0.79926957928181364</v>
      </c>
      <c r="M10" s="6">
        <f>IF(QoQ!M12="","",QoQ!M12-QoQ!M$1)</f>
        <v>8.0902111953659261E-2</v>
      </c>
      <c r="N10" s="6">
        <f>IF(QoQ!N12="","",QoQ!N12-QoQ!N$1)</f>
        <v>2.1941452467914626</v>
      </c>
      <c r="O10" s="6">
        <f>IF(QoQ!O12="","",QoQ!O12-QoQ!O$1)</f>
        <v>-0.58412591346865417</v>
      </c>
      <c r="P10" s="6">
        <f>IF(QoQ!P12="","",QoQ!P12-QoQ!P$1)</f>
        <v>-3.4929880131936626</v>
      </c>
      <c r="Q10" s="6">
        <f>IF(QoQ!Q12="","",QoQ!Q12-QoQ!Q$1)</f>
        <v>0.33133099393395948</v>
      </c>
      <c r="R10" s="6">
        <f>IF(QoQ!R12="","",QoQ!R12-QoQ!R$1)</f>
        <v>8.4359138398266698E-2</v>
      </c>
      <c r="S10" s="6">
        <f>IF(QoQ!S12="","",QoQ!S12-QoQ!S$1)</f>
        <v>2.6342468259061467</v>
      </c>
      <c r="T10" s="6">
        <f>IF(QoQ!T12="","",QoQ!T12-QoQ!T$1)</f>
        <v>-0.5</v>
      </c>
      <c r="U10" s="6">
        <f>IF(QoQ!U12="","",QoQ!U12-QoQ!U$1)</f>
        <v>0.75689244957012036</v>
      </c>
      <c r="V10" s="6">
        <f>IF(QoQ!V12="","",QoQ!V12-QoQ!V$1)</f>
        <v>1.0512173439941828</v>
      </c>
      <c r="W10" s="6">
        <f>IF(QoQ!W12="","",QoQ!W12-QoQ!W$1)</f>
        <v>1.0766666666666669</v>
      </c>
      <c r="X10" s="6">
        <f>IF(QoQ!X12="","",QoQ!X12-QoQ!X$1)</f>
        <v>-1.3557557042980872</v>
      </c>
      <c r="Y10" s="6">
        <f>IF(QoQ!Y12="","",QoQ!Y12-QoQ!Y$1)</f>
        <v>0.62561312929203994</v>
      </c>
      <c r="Z10" s="6">
        <f>IF(QoQ!Z12="","",QoQ!Z12-QoQ!Z$1)</f>
        <v>0.29953389529802932</v>
      </c>
      <c r="AA10" s="6">
        <f>IF(QoQ!AA12="","",QoQ!AA12-QoQ!AA$1)</f>
        <v>-0.22515308391601208</v>
      </c>
      <c r="AB10" s="6">
        <f>IF(QoQ!AB12="","",QoQ!AB12-QoQ!AB$1)</f>
        <v>0.25670451634184166</v>
      </c>
      <c r="AC10" s="6">
        <f>IF(QoQ!AC12="","",QoQ!AC12-QoQ!AC$1)</f>
        <v>0</v>
      </c>
      <c r="AD10" s="6">
        <f>IF(QoQ!AD12="","",QoQ!AD12-QoQ!AD$1)</f>
        <v>1.2517584485490061</v>
      </c>
      <c r="AE10" s="6">
        <f>IF(QoQ!AE12="","",QoQ!AE12-QoQ!AE$1)</f>
        <v>-0.94519046176848043</v>
      </c>
      <c r="AF10" s="6"/>
      <c r="AG10" s="6"/>
      <c r="AH10" s="6"/>
      <c r="AI10" s="6"/>
      <c r="AJ10" s="6"/>
      <c r="AK10" s="6"/>
      <c r="AL10" s="6"/>
      <c r="AM10" s="6"/>
      <c r="AN10" s="6"/>
      <c r="AO10" s="6">
        <f>IF(QoQ!AO12="","",QoQ!AO12-QoQ!AO$1)</f>
        <v>0.21333333333333315</v>
      </c>
      <c r="AP10" s="4">
        <v>9</v>
      </c>
      <c r="AQ10" s="1">
        <v>34121</v>
      </c>
      <c r="AR10" s="7"/>
    </row>
    <row r="11" spans="1:44" hidden="1" outlineLevel="1">
      <c r="A11" s="6">
        <f>IF(QoQ!A13="","",QoQ!A13-QoQ!A$1)</f>
        <v>0.94610084380345771</v>
      </c>
      <c r="B11" s="6">
        <f>IF(QoQ!B13="","",QoQ!B13-QoQ!B$1)</f>
        <v>0.60904676621534914</v>
      </c>
      <c r="C11" s="6">
        <f>IF(QoQ!C13="","",QoQ!C13-QoQ!C$1)</f>
        <v>-15.5622655024038</v>
      </c>
      <c r="D11" s="6">
        <f>IF(QoQ!D13="","",QoQ!D13-QoQ!D$1)</f>
        <v>-3.0109511466406036</v>
      </c>
      <c r="E11" s="6">
        <f>IF(QoQ!E13="","",QoQ!E13-QoQ!E$1)</f>
        <v>2.1526596122951731</v>
      </c>
      <c r="F11" s="6">
        <f>IF(QoQ!F13="","",QoQ!F13-QoQ!F$1)</f>
        <v>1.1914566666911699</v>
      </c>
      <c r="G11" s="6">
        <f>IF(QoQ!G13="","",QoQ!G13-QoQ!G$1)</f>
        <v>0.51578267284309298</v>
      </c>
      <c r="H11" s="6">
        <f>IF(QoQ!H13="","",QoQ!H13-QoQ!H$1)</f>
        <v>0.26315561573796509</v>
      </c>
      <c r="I11" s="6">
        <f>IF(QoQ!I13="","",QoQ!I13-QoQ!I$1)</f>
        <v>-1.7315617641082701</v>
      </c>
      <c r="J11" s="6">
        <f>IF(QoQ!J13="","",QoQ!J13-QoQ!J$1)</f>
        <v>0.77759496390659377</v>
      </c>
      <c r="K11" s="6">
        <f>IF(QoQ!K13="","",QoQ!K13-QoQ!K$1)</f>
        <v>-1.4645199511912332</v>
      </c>
      <c r="L11" s="6">
        <f>IF(QoQ!L13="","",QoQ!L13-QoQ!L$1)</f>
        <v>-0.5534916499374255</v>
      </c>
      <c r="M11" s="6">
        <f>IF(QoQ!M13="","",QoQ!M13-QoQ!M$1)</f>
        <v>0.18523921526759768</v>
      </c>
      <c r="N11" s="6">
        <f>IF(QoQ!N13="","",QoQ!N13-QoQ!N$1)</f>
        <v>2.7419534376153476</v>
      </c>
      <c r="O11" s="6">
        <f>IF(QoQ!O13="","",QoQ!O13-QoQ!O$1)</f>
        <v>-0.65605942146264296</v>
      </c>
      <c r="P11" s="6">
        <f>IF(QoQ!P13="","",QoQ!P13-QoQ!P$1)</f>
        <v>-2.9046976903056692</v>
      </c>
      <c r="Q11" s="6">
        <f>IF(QoQ!Q13="","",QoQ!Q13-QoQ!Q$1)</f>
        <v>0.22547643068140066</v>
      </c>
      <c r="R11" s="6">
        <f>IF(QoQ!R13="","",QoQ!R13-QoQ!R$1)</f>
        <v>-6.2150883751938002E-4</v>
      </c>
      <c r="S11" s="6">
        <f>IF(QoQ!S13="","",QoQ!S13-QoQ!S$1)</f>
        <v>2.2834149105292019</v>
      </c>
      <c r="T11" s="6">
        <f>IF(QoQ!T13="","",QoQ!T13-QoQ!T$1)</f>
        <v>-0.5</v>
      </c>
      <c r="U11" s="6">
        <f>IF(QoQ!U13="","",QoQ!U13-QoQ!U$1)</f>
        <v>-2.3689992979930903</v>
      </c>
      <c r="V11" s="6">
        <f>IF(QoQ!V13="","",QoQ!V13-QoQ!V$1)</f>
        <v>0.48214895773868338</v>
      </c>
      <c r="W11" s="6">
        <f>IF(QoQ!W13="","",QoQ!W13-QoQ!W$1)</f>
        <v>0.9850000000000001</v>
      </c>
      <c r="X11" s="6">
        <f>IF(QoQ!X13="","",QoQ!X13-QoQ!X$1)</f>
        <v>0.64678122075664846</v>
      </c>
      <c r="Y11" s="6">
        <f>IF(QoQ!Y13="","",QoQ!Y13-QoQ!Y$1)</f>
        <v>0.168283762084938</v>
      </c>
      <c r="Z11" s="6">
        <f>IF(QoQ!Z13="","",QoQ!Z13-QoQ!Z$1)</f>
        <v>0.47383887571334138</v>
      </c>
      <c r="AA11" s="6">
        <f>IF(QoQ!AA13="","",QoQ!AA13-QoQ!AA$1)</f>
        <v>-0.56804386107024374</v>
      </c>
      <c r="AB11" s="6">
        <f>IF(QoQ!AB13="","",QoQ!AB13-QoQ!AB$1)</f>
        <v>5.702040755233817E-2</v>
      </c>
      <c r="AC11" s="6">
        <f>IF(QoQ!AC13="","",QoQ!AC13-QoQ!AC$1)</f>
        <v>1.5000000000000013E-2</v>
      </c>
      <c r="AD11" s="6">
        <f>IF(QoQ!AD13="","",QoQ!AD13-QoQ!AD$1)</f>
        <v>-2.4535363010589704</v>
      </c>
      <c r="AE11" s="6">
        <f>IF(QoQ!AE13="","",QoQ!AE13-QoQ!AE$1)</f>
        <v>-11.14109434569931</v>
      </c>
      <c r="AF11" s="6"/>
      <c r="AG11" s="6"/>
      <c r="AH11" s="6"/>
      <c r="AI11" s="6"/>
      <c r="AJ11" s="6"/>
      <c r="AK11" s="6"/>
      <c r="AL11" s="6"/>
      <c r="AM11" s="6"/>
      <c r="AN11" s="6"/>
      <c r="AO11" s="6">
        <f>IF(QoQ!AO13="","",QoQ!AO13-QoQ!AO$1)</f>
        <v>0.24749999999999983</v>
      </c>
      <c r="AP11" s="4">
        <v>10</v>
      </c>
      <c r="AQ11" s="1">
        <v>34213</v>
      </c>
      <c r="AR11" s="7"/>
    </row>
    <row r="12" spans="1:44" hidden="1" outlineLevel="1">
      <c r="A12" s="6">
        <f>IF(QoQ!A14="","",QoQ!A14-QoQ!A$1)</f>
        <v>-0.69420181440615014</v>
      </c>
      <c r="B12" s="6">
        <f>IF(QoQ!B14="","",QoQ!B14-QoQ!B$1)</f>
        <v>2.3081057105420415</v>
      </c>
      <c r="C12" s="6">
        <f>IF(QoQ!C14="","",QoQ!C14-QoQ!C$1)</f>
        <v>-9.1186628392516909</v>
      </c>
      <c r="D12" s="6">
        <f>IF(QoQ!D14="","",QoQ!D14-QoQ!D$1)</f>
        <v>6.7181083349418405</v>
      </c>
      <c r="E12" s="6">
        <f>IF(QoQ!E14="","",QoQ!E14-QoQ!E$1)</f>
        <v>-0.2057735425982109</v>
      </c>
      <c r="F12" s="6">
        <f>IF(QoQ!F14="","",QoQ!F14-QoQ!F$1)</f>
        <v>5.5833242302790724</v>
      </c>
      <c r="G12" s="6">
        <f>IF(QoQ!G14="","",QoQ!G14-QoQ!G$1)</f>
        <v>-1.7799373271571226</v>
      </c>
      <c r="H12" s="6">
        <f>IF(QoQ!H14="","",QoQ!H14-QoQ!H$1)</f>
        <v>0.18229393870001842</v>
      </c>
      <c r="I12" s="6">
        <f>IF(QoQ!I14="","",QoQ!I14-QoQ!I$1)</f>
        <v>-1.6597740285622482</v>
      </c>
      <c r="J12" s="6">
        <f>IF(QoQ!J14="","",QoQ!J14-QoQ!J$1)</f>
        <v>1.7542678368453422</v>
      </c>
      <c r="K12" s="6">
        <f>IF(QoQ!K14="","",QoQ!K14-QoQ!K$1)</f>
        <v>-0.9765101073900877</v>
      </c>
      <c r="L12" s="6">
        <f>IF(QoQ!L14="","",QoQ!L14-QoQ!L$1)</f>
        <v>-4.8389538219805406E-2</v>
      </c>
      <c r="M12" s="6">
        <f>IF(QoQ!M14="","",QoQ!M14-QoQ!M$1)</f>
        <v>1.6293300235670616</v>
      </c>
      <c r="N12" s="6">
        <f>IF(QoQ!N14="","",QoQ!N14-QoQ!N$1)</f>
        <v>2.7209124798547322</v>
      </c>
      <c r="O12" s="6">
        <f>IF(QoQ!O14="","",QoQ!O14-QoQ!O$1)</f>
        <v>1.2776146293913986</v>
      </c>
      <c r="P12" s="6">
        <f>IF(QoQ!P14="","",QoQ!P14-QoQ!P$1)</f>
        <v>-5.486880740565133</v>
      </c>
      <c r="Q12" s="6">
        <f>IF(QoQ!Q14="","",QoQ!Q14-QoQ!Q$1)</f>
        <v>0.49142980142006631</v>
      </c>
      <c r="R12" s="6">
        <f>IF(QoQ!R14="","",QoQ!R14-QoQ!R$1)</f>
        <v>3.5794543529890976E-2</v>
      </c>
      <c r="S12" s="6">
        <f>IF(QoQ!S14="","",QoQ!S14-QoQ!S$1)</f>
        <v>4.5008040605587807</v>
      </c>
      <c r="T12" s="6">
        <f>IF(QoQ!T14="","",QoQ!T14-QoQ!T$1)</f>
        <v>-1.0763704716750131</v>
      </c>
      <c r="U12" s="6">
        <f>IF(QoQ!U14="","",QoQ!U14-QoQ!U$1)</f>
        <v>-1.5961819128517101</v>
      </c>
      <c r="V12" s="6">
        <f>IF(QoQ!V14="","",QoQ!V14-QoQ!V$1)</f>
        <v>-0.59443768497192551</v>
      </c>
      <c r="W12" s="6">
        <f>IF(QoQ!W14="","",QoQ!W14-QoQ!W$1)</f>
        <v>0.88083333333333336</v>
      </c>
      <c r="X12" s="6">
        <f>IF(QoQ!X14="","",QoQ!X14-QoQ!X$1)</f>
        <v>0.64408058040161065</v>
      </c>
      <c r="Y12" s="6">
        <f>IF(QoQ!Y14="","",QoQ!Y14-QoQ!Y$1)</f>
        <v>2.3660264805595363</v>
      </c>
      <c r="Z12" s="6">
        <f>IF(QoQ!Z14="","",QoQ!Z14-QoQ!Z$1)</f>
        <v>0.44326880403653135</v>
      </c>
      <c r="AA12" s="6">
        <f>IF(QoQ!AA14="","",QoQ!AA14-QoQ!AA$1)</f>
        <v>-0.54060962264973533</v>
      </c>
      <c r="AB12" s="6">
        <f>IF(QoQ!AB14="","",QoQ!AB14-QoQ!AB$1)</f>
        <v>1.3506931599172711E-2</v>
      </c>
      <c r="AC12" s="6">
        <f>IF(QoQ!AC14="","",QoQ!AC14-QoQ!AC$1)</f>
        <v>-2.4999999999999467E-3</v>
      </c>
      <c r="AD12" s="6">
        <f>IF(QoQ!AD14="","",QoQ!AD14-QoQ!AD$1)</f>
        <v>-3.6611228299372165</v>
      </c>
      <c r="AE12" s="6">
        <f>IF(QoQ!AE14="","",QoQ!AE14-QoQ!AE$1)</f>
        <v>-9.2775364604023594</v>
      </c>
      <c r="AF12" s="6"/>
      <c r="AG12" s="6"/>
      <c r="AH12" s="6"/>
      <c r="AI12" s="6"/>
      <c r="AJ12" s="6"/>
      <c r="AK12" s="6"/>
      <c r="AL12" s="6"/>
      <c r="AM12" s="6"/>
      <c r="AN12" s="6"/>
      <c r="AO12" s="6">
        <f>IF(QoQ!AO14="","",QoQ!AO14-QoQ!AO$1)</f>
        <v>0.32416666666666671</v>
      </c>
      <c r="AP12" s="4">
        <v>11</v>
      </c>
      <c r="AQ12" s="1">
        <v>34304</v>
      </c>
      <c r="AR12" s="7"/>
    </row>
    <row r="13" spans="1:44" hidden="1" outlineLevel="1">
      <c r="A13" s="6">
        <f>IF(QoQ!A15="","",QoQ!A15-QoQ!A$1)</f>
        <v>0.81116114535521544</v>
      </c>
      <c r="B13" s="6">
        <f>IF(QoQ!B15="","",QoQ!B15-QoQ!B$1)</f>
        <v>0.25769234283649101</v>
      </c>
      <c r="C13" s="6">
        <f>IF(QoQ!C15="","",QoQ!C15-QoQ!C$1)</f>
        <v>11.792088411083453</v>
      </c>
      <c r="D13" s="6">
        <f>IF(QoQ!D15="","",QoQ!D15-QoQ!D$1)</f>
        <v>-0.78600383757837311</v>
      </c>
      <c r="E13" s="6">
        <f>IF(QoQ!E15="","",QoQ!E15-QoQ!E$1)</f>
        <v>6.4931191127097101</v>
      </c>
      <c r="F13" s="6">
        <f>IF(QoQ!F15="","",QoQ!F15-QoQ!F$1)</f>
        <v>4.1750638575710299</v>
      </c>
      <c r="G13" s="6">
        <f>IF(QoQ!G15="","",QoQ!G15-QoQ!G$1)</f>
        <v>-3.3757973271569632</v>
      </c>
      <c r="H13" s="6">
        <f>IF(QoQ!H15="","",QoQ!H15-QoQ!H$1)</f>
        <v>0.48688632313433211</v>
      </c>
      <c r="I13" s="6">
        <f>IF(QoQ!I15="","",QoQ!I15-QoQ!I$1)</f>
        <v>0.85673205005999042</v>
      </c>
      <c r="J13" s="6">
        <f>IF(QoQ!J15="","",QoQ!J15-QoQ!J$1)</f>
        <v>0.10797400129513024</v>
      </c>
      <c r="K13" s="6">
        <f>IF(QoQ!K15="","",QoQ!K15-QoQ!K$1)</f>
        <v>2.4251664832712234</v>
      </c>
      <c r="L13" s="6">
        <f>IF(QoQ!L15="","",QoQ!L15-QoQ!L$1)</f>
        <v>2.7235478008908913</v>
      </c>
      <c r="M13" s="6">
        <f>IF(QoQ!M15="","",QoQ!M15-QoQ!M$1)</f>
        <v>2.8181060330693324</v>
      </c>
      <c r="N13" s="6">
        <f>IF(QoQ!N15="","",QoQ!N15-QoQ!N$1)</f>
        <v>2.1456477662932665</v>
      </c>
      <c r="O13" s="6">
        <f>IF(QoQ!O15="","",QoQ!O15-QoQ!O$1)</f>
        <v>3.0859946676148775</v>
      </c>
      <c r="P13" s="6">
        <f>IF(QoQ!P15="","",QoQ!P15-QoQ!P$1)</f>
        <v>2.2877576822855907</v>
      </c>
      <c r="Q13" s="6">
        <f>IF(QoQ!Q15="","",QoQ!Q15-QoQ!Q$1)</f>
        <v>0.91612539204161347</v>
      </c>
      <c r="R13" s="6">
        <f>IF(QoQ!R15="","",QoQ!R15-QoQ!R$1)</f>
        <v>-5.5393833980743656E-2</v>
      </c>
      <c r="S13" s="6">
        <f>IF(QoQ!S15="","",QoQ!S15-QoQ!S$1)</f>
        <v>8.9083087245011807</v>
      </c>
      <c r="T13" s="6">
        <f>IF(QoQ!T15="","",QoQ!T15-QoQ!T$1)</f>
        <v>-1.7278021768409122</v>
      </c>
      <c r="U13" s="6">
        <f>IF(QoQ!U15="","",QoQ!U15-QoQ!U$1)</f>
        <v>5.8467582607705335</v>
      </c>
      <c r="V13" s="6">
        <f>IF(QoQ!V15="","",QoQ!V15-QoQ!V$1)</f>
        <v>3.8405331714130497</v>
      </c>
      <c r="W13" s="6">
        <f>IF(QoQ!W15="","",QoQ!W15-QoQ!W$1)</f>
        <v>0.26166666666666671</v>
      </c>
      <c r="X13" s="6">
        <f>IF(QoQ!X15="","",QoQ!X15-QoQ!X$1)</f>
        <v>-4.9491717133934214</v>
      </c>
      <c r="Y13" s="6">
        <f>IF(QoQ!Y15="","",QoQ!Y15-QoQ!Y$1)</f>
        <v>1.2143679198086006</v>
      </c>
      <c r="Z13" s="6">
        <f>IF(QoQ!Z15="","",QoQ!Z15-QoQ!Z$1)</f>
        <v>0.61773142857317653</v>
      </c>
      <c r="AA13" s="6">
        <f>IF(QoQ!AA15="","",QoQ!AA15-QoQ!AA$1)</f>
        <v>-5.3009286214253715E-2</v>
      </c>
      <c r="AB13" s="6">
        <f>IF(QoQ!AB15="","",QoQ!AB15-QoQ!AB$1)</f>
        <v>-4.724346814538799E-2</v>
      </c>
      <c r="AC13" s="6">
        <f>IF(QoQ!AC15="","",QoQ!AC15-QoQ!AC$1)</f>
        <v>5.2499999999999991E-2</v>
      </c>
      <c r="AD13" s="6">
        <f>IF(QoQ!AD15="","",QoQ!AD15-QoQ!AD$1)</f>
        <v>-0.21611701236174863</v>
      </c>
      <c r="AE13" s="6">
        <f>IF(QoQ!AE15="","",QoQ!AE15-QoQ!AE$1)</f>
        <v>-9.3782674633257397</v>
      </c>
      <c r="AF13" s="6"/>
      <c r="AG13" s="6"/>
      <c r="AH13" s="6"/>
      <c r="AI13" s="6"/>
      <c r="AJ13" s="6"/>
      <c r="AK13" s="6"/>
      <c r="AL13" s="6"/>
      <c r="AM13" s="6"/>
      <c r="AN13" s="6"/>
      <c r="AO13" s="6">
        <f>IF(QoQ!AO15="","",QoQ!AO15-QoQ!AO$1)</f>
        <v>0.8258333333333332</v>
      </c>
      <c r="AP13" s="4">
        <v>12</v>
      </c>
      <c r="AQ13" s="1">
        <v>34394</v>
      </c>
      <c r="AR13" s="7"/>
    </row>
    <row r="14" spans="1:44" hidden="1" outlineLevel="1">
      <c r="A14" s="6">
        <f>IF(QoQ!A16="","",QoQ!A16-QoQ!A$1)</f>
        <v>1.5662646136298619</v>
      </c>
      <c r="B14" s="6">
        <f>IF(QoQ!B16="","",QoQ!B16-QoQ!B$1)</f>
        <v>-0.55946968976172795</v>
      </c>
      <c r="C14" s="6">
        <f>IF(QoQ!C16="","",QoQ!C16-QoQ!C$1)</f>
        <v>-4.1587140876994919</v>
      </c>
      <c r="D14" s="6">
        <f>IF(QoQ!D16="","",QoQ!D16-QoQ!D$1)</f>
        <v>-2.7395306846124954</v>
      </c>
      <c r="E14" s="6">
        <f>IF(QoQ!E16="","",QoQ!E16-QoQ!E$1)</f>
        <v>6.6762509418481146</v>
      </c>
      <c r="F14" s="6">
        <f>IF(QoQ!F16="","",QoQ!F16-QoQ!F$1)</f>
        <v>4.9014718036376319</v>
      </c>
      <c r="G14" s="6">
        <f>IF(QoQ!G16="","",QoQ!G16-QoQ!G$1)</f>
        <v>6.103452672843046</v>
      </c>
      <c r="H14" s="6">
        <f>IF(QoQ!H16="","",QoQ!H16-QoQ!H$1)</f>
        <v>1.8684985008502055</v>
      </c>
      <c r="I14" s="6">
        <f>IF(QoQ!I16="","",QoQ!I16-QoQ!I$1)</f>
        <v>1.2926810576998928</v>
      </c>
      <c r="J14" s="6">
        <f>IF(QoQ!J16="","",QoQ!J16-QoQ!J$1)</f>
        <v>0.25918060110649965</v>
      </c>
      <c r="K14" s="6">
        <f>IF(QoQ!K16="","",QoQ!K16-QoQ!K$1)</f>
        <v>0.20674990083837619</v>
      </c>
      <c r="L14" s="6">
        <f>IF(QoQ!L16="","",QoQ!L16-QoQ!L$1)</f>
        <v>2.4533738708772517</v>
      </c>
      <c r="M14" s="6">
        <f>IF(QoQ!M16="","",QoQ!M16-QoQ!M$1)</f>
        <v>2.4507081065217364</v>
      </c>
      <c r="N14" s="6">
        <f>IF(QoQ!N16="","",QoQ!N16-QoQ!N$1)</f>
        <v>1.2090262746571123</v>
      </c>
      <c r="O14" s="6">
        <f>IF(QoQ!O16="","",QoQ!O16-QoQ!O$1)</f>
        <v>2.9147615584611275</v>
      </c>
      <c r="P14" s="6">
        <f>IF(QoQ!P16="","",QoQ!P16-QoQ!P$1)</f>
        <v>2.3371528723898725</v>
      </c>
      <c r="Q14" s="6">
        <f>IF(QoQ!Q16="","",QoQ!Q16-QoQ!Q$1)</f>
        <v>-0.35575664501794513</v>
      </c>
      <c r="R14" s="6">
        <f>IF(QoQ!R16="","",QoQ!R16-QoQ!R$1)</f>
        <v>-2.0148480104833777E-2</v>
      </c>
      <c r="S14" s="6">
        <f>IF(QoQ!S16="","",QoQ!S16-QoQ!S$1)</f>
        <v>-3.036361621867055</v>
      </c>
      <c r="T14" s="6">
        <f>IF(QoQ!T16="","",QoQ!T16-QoQ!T$1)</f>
        <v>2.635837308883171E-3</v>
      </c>
      <c r="U14" s="6">
        <f>IF(QoQ!U16="","",QoQ!U16-QoQ!U$1)</f>
        <v>-1.3895073283586168</v>
      </c>
      <c r="V14" s="6">
        <f>IF(QoQ!V16="","",QoQ!V16-QoQ!V$1)</f>
        <v>-2.1432423136862573</v>
      </c>
      <c r="W14" s="6">
        <f>IF(QoQ!W16="","",QoQ!W16-QoQ!W$1)</f>
        <v>0.26666666666666661</v>
      </c>
      <c r="X14" s="6">
        <f>IF(QoQ!X16="","",QoQ!X16-QoQ!X$1)</f>
        <v>2.632881296760945</v>
      </c>
      <c r="Y14" s="6">
        <f>IF(QoQ!Y16="","",QoQ!Y16-QoQ!Y$1)</f>
        <v>2.0580097521697307</v>
      </c>
      <c r="Z14" s="6">
        <f>IF(QoQ!Z16="","",QoQ!Z16-QoQ!Z$1)</f>
        <v>0.55316496869947485</v>
      </c>
      <c r="AA14" s="6">
        <f>IF(QoQ!AA16="","",QoQ!AA16-QoQ!AA$1)</f>
        <v>-0.10947882924196362</v>
      </c>
      <c r="AB14" s="6">
        <f>IF(QoQ!AB16="","",QoQ!AB16-QoQ!AB$1)</f>
        <v>0.17013125872120993</v>
      </c>
      <c r="AC14" s="6">
        <f>IF(QoQ!AC16="","",QoQ!AC16-QoQ!AC$1)</f>
        <v>0.23499999999999999</v>
      </c>
      <c r="AD14" s="6">
        <f>IF(QoQ!AD16="","",QoQ!AD16-QoQ!AD$1)</f>
        <v>3.9737554218903073</v>
      </c>
      <c r="AE14" s="6">
        <f>IF(QoQ!AE16="","",QoQ!AE16-QoQ!AE$1)</f>
        <v>13.262317465619093</v>
      </c>
      <c r="AF14" s="6"/>
      <c r="AG14" s="6"/>
      <c r="AH14" s="6"/>
      <c r="AI14" s="6"/>
      <c r="AJ14" s="6"/>
      <c r="AK14" s="6"/>
      <c r="AL14" s="6"/>
      <c r="AM14" s="6"/>
      <c r="AN14" s="6"/>
      <c r="AO14" s="6">
        <f>IF(QoQ!AO16="","",QoQ!AO16-QoQ!AO$1)</f>
        <v>0.72083333333333321</v>
      </c>
      <c r="AP14" s="4">
        <v>13</v>
      </c>
      <c r="AQ14" s="1">
        <v>34486</v>
      </c>
      <c r="AR14" s="7"/>
    </row>
    <row r="15" spans="1:44" hidden="1" outlineLevel="1">
      <c r="A15" s="6">
        <f>IF(QoQ!A17="","",QoQ!A17-QoQ!A$1)</f>
        <v>3.0415848242188632</v>
      </c>
      <c r="B15" s="6">
        <f>IF(QoQ!B17="","",QoQ!B17-QoQ!B$1)</f>
        <v>1.2057882382769893</v>
      </c>
      <c r="C15" s="6">
        <f>IF(QoQ!C17="","",QoQ!C17-QoQ!C$1)</f>
        <v>-1.3819309377338649</v>
      </c>
      <c r="D15" s="6">
        <f>IF(QoQ!D17="","",QoQ!D17-QoQ!D$1)</f>
        <v>15.276576789651781</v>
      </c>
      <c r="E15" s="6">
        <f>IF(QoQ!E17="","",QoQ!E17-QoQ!E$1)</f>
        <v>1.6980764476704189</v>
      </c>
      <c r="F15" s="6">
        <f>IF(QoQ!F17="","",QoQ!F17-QoQ!F$1)</f>
        <v>6.4650775777486214</v>
      </c>
      <c r="G15" s="6">
        <f>IF(QoQ!G17="","",QoQ!G17-QoQ!G$1)</f>
        <v>3.0778926728430478</v>
      </c>
      <c r="H15" s="6">
        <f>IF(QoQ!H17="","",QoQ!H17-QoQ!H$1)</f>
        <v>1.0696410973045163</v>
      </c>
      <c r="I15" s="6">
        <f>IF(QoQ!I17="","",QoQ!I17-QoQ!I$1)</f>
        <v>0.56403555991192933</v>
      </c>
      <c r="J15" s="6">
        <f>IF(QoQ!J17="","",QoQ!J17-QoQ!J$1)</f>
        <v>0.72198700509092628</v>
      </c>
      <c r="K15" s="6">
        <f>IF(QoQ!K17="","",QoQ!K17-QoQ!K$1)</f>
        <v>-0.10298636265588668</v>
      </c>
      <c r="L15" s="6">
        <f>IF(QoQ!L17="","",QoQ!L17-QoQ!L$1)</f>
        <v>1.6673141068258968</v>
      </c>
      <c r="M15" s="6">
        <f>IF(QoQ!M17="","",QoQ!M17-QoQ!M$1)</f>
        <v>1.7987428754799586</v>
      </c>
      <c r="N15" s="6">
        <f>IF(QoQ!N17="","",QoQ!N17-QoQ!N$1)</f>
        <v>1.1698164959702959</v>
      </c>
      <c r="O15" s="6">
        <f>IF(QoQ!O17="","",QoQ!O17-QoQ!O$1)</f>
        <v>2.047404680915041</v>
      </c>
      <c r="P15" s="6">
        <f>IF(QoQ!P17="","",QoQ!P17-QoQ!P$1)</f>
        <v>1.1082873377980555</v>
      </c>
      <c r="Q15" s="6">
        <f>IF(QoQ!Q17="","",QoQ!Q17-QoQ!Q$1)</f>
        <v>0.6350404190781771</v>
      </c>
      <c r="R15" s="6">
        <f>IF(QoQ!R17="","",QoQ!R17-QoQ!R$1)</f>
        <v>0.23704824821156634</v>
      </c>
      <c r="S15" s="6">
        <f>IF(QoQ!S17="","",QoQ!S17-QoQ!S$1)</f>
        <v>3.8051287697363794</v>
      </c>
      <c r="T15" s="6">
        <f>IF(QoQ!T17="","",QoQ!T17-QoQ!T$1)</f>
        <v>-0.9376374599798889</v>
      </c>
      <c r="U15" s="6">
        <f>IF(QoQ!U17="","",QoQ!U17-QoQ!U$1)</f>
        <v>0.63667374065811355</v>
      </c>
      <c r="V15" s="6">
        <f>IF(QoQ!V17="","",QoQ!V17-QoQ!V$1)</f>
        <v>-0.44406957967936717</v>
      </c>
      <c r="W15" s="6">
        <f>IF(QoQ!W17="","",QoQ!W17-QoQ!W$1)</f>
        <v>0.26333333333333342</v>
      </c>
      <c r="X15" s="6">
        <f>IF(QoQ!X17="","",QoQ!X17-QoQ!X$1)</f>
        <v>0.24617080978694378</v>
      </c>
      <c r="Y15" s="6">
        <f>IF(QoQ!Y17="","",QoQ!Y17-QoQ!Y$1)</f>
        <v>1.9649841014296734</v>
      </c>
      <c r="Z15" s="6">
        <f>IF(QoQ!Z17="","",QoQ!Z17-QoQ!Z$1)</f>
        <v>0.19806858444084496</v>
      </c>
      <c r="AA15" s="6">
        <f>IF(QoQ!AA17="","",QoQ!AA17-QoQ!AA$1)</f>
        <v>-3.3142985117936674E-2</v>
      </c>
      <c r="AB15" s="6">
        <f>IF(QoQ!AB17="","",QoQ!AB17-QoQ!AB$1)</f>
        <v>5.6750731122946818E-2</v>
      </c>
      <c r="AC15" s="6">
        <f>IF(QoQ!AC17="","",QoQ!AC17-QoQ!AC$1)</f>
        <v>0.37250000000000005</v>
      </c>
      <c r="AD15" s="6">
        <f>IF(QoQ!AD17="","",QoQ!AD17-QoQ!AD$1)</f>
        <v>3.4538241429465391</v>
      </c>
      <c r="AE15" s="6">
        <f>IF(QoQ!AE17="","",QoQ!AE17-QoQ!AE$1)</f>
        <v>3.1368429048642756</v>
      </c>
      <c r="AF15" s="6"/>
      <c r="AG15" s="6"/>
      <c r="AH15" s="6"/>
      <c r="AI15" s="6"/>
      <c r="AJ15" s="6"/>
      <c r="AK15" s="6"/>
      <c r="AL15" s="6"/>
      <c r="AM15" s="6"/>
      <c r="AN15" s="6"/>
      <c r="AO15" s="6">
        <f>IF(QoQ!AO17="","",QoQ!AO17-QoQ!AO$1)</f>
        <v>0.62166666666666637</v>
      </c>
      <c r="AP15" s="4">
        <v>14</v>
      </c>
      <c r="AQ15" s="1">
        <v>34578</v>
      </c>
      <c r="AR15" s="7"/>
    </row>
    <row r="16" spans="1:44" hidden="1" outlineLevel="1">
      <c r="A16" s="6">
        <f>IF(QoQ!A18="","",QoQ!A18-QoQ!A$1)</f>
        <v>0.99423002687955542</v>
      </c>
      <c r="B16" s="6">
        <f>IF(QoQ!B18="","",QoQ!B18-QoQ!B$1)</f>
        <v>-0.65877208173417612</v>
      </c>
      <c r="C16" s="6">
        <f>IF(QoQ!C18="","",QoQ!C18-QoQ!C$1)</f>
        <v>10.677544087821358</v>
      </c>
      <c r="D16" s="6">
        <f>IF(QoQ!D18="","",QoQ!D18-QoQ!D$1)</f>
        <v>1.350500537367131</v>
      </c>
      <c r="E16" s="6">
        <f>IF(QoQ!E18="","",QoQ!E18-QoQ!E$1)</f>
        <v>3.5247952130792717</v>
      </c>
      <c r="F16" s="6">
        <f>IF(QoQ!F18="","",QoQ!F18-QoQ!F$1)</f>
        <v>3.8481995396551509</v>
      </c>
      <c r="G16" s="6">
        <f>IF(QoQ!G18="","",QoQ!G18-QoQ!G$1)</f>
        <v>0.61634267284310118</v>
      </c>
      <c r="H16" s="6">
        <f>IF(QoQ!H18="","",QoQ!H18-QoQ!H$1)</f>
        <v>0.8239825588634917</v>
      </c>
      <c r="I16" s="6">
        <f>IF(QoQ!I18="","",QoQ!I18-QoQ!I$1)</f>
        <v>0.8669810295955751</v>
      </c>
      <c r="J16" s="6">
        <f>IF(QoQ!J18="","",QoQ!J18-QoQ!J$1)</f>
        <v>0.1494608820483051</v>
      </c>
      <c r="K16" s="6">
        <f>IF(QoQ!K18="","",QoQ!K18-QoQ!K$1)</f>
        <v>-0.87915821249696791</v>
      </c>
      <c r="L16" s="6">
        <f>IF(QoQ!L18="","",QoQ!L18-QoQ!L$1)</f>
        <v>1.7641712280553477</v>
      </c>
      <c r="M16" s="6">
        <f>IF(QoQ!M18="","",QoQ!M18-QoQ!M$1)</f>
        <v>0.84970168506006027</v>
      </c>
      <c r="N16" s="6">
        <f>IF(QoQ!N18="","",QoQ!N18-QoQ!N$1)</f>
        <v>0.18959588715310893</v>
      </c>
      <c r="O16" s="6">
        <f>IF(QoQ!O18="","",QoQ!O18-QoQ!O$1)</f>
        <v>1.1078259720088066</v>
      </c>
      <c r="P16" s="6">
        <f>IF(QoQ!P18="","",QoQ!P18-QoQ!P$1)</f>
        <v>4.6092897324613755</v>
      </c>
      <c r="Q16" s="6">
        <f>IF(QoQ!Q18="","",QoQ!Q18-QoQ!Q$1)</f>
        <v>0.56154680746670183</v>
      </c>
      <c r="R16" s="6">
        <f>IF(QoQ!R18="","",QoQ!R18-QoQ!R$1)</f>
        <v>0.25251217418970595</v>
      </c>
      <c r="S16" s="6">
        <f>IF(QoQ!S18="","",QoQ!S18-QoQ!S$1)</f>
        <v>2.9472272744828385</v>
      </c>
      <c r="T16" s="6">
        <f>IF(QoQ!T18="","",QoQ!T18-QoQ!T$1)</f>
        <v>1.2391742711869238</v>
      </c>
      <c r="U16" s="6">
        <f>IF(QoQ!U18="","",QoQ!U18-QoQ!U$1)</f>
        <v>0.21848347484433228</v>
      </c>
      <c r="V16" s="6">
        <f>IF(QoQ!V18="","",QoQ!V18-QoQ!V$1)</f>
        <v>-0.91791368045350596</v>
      </c>
      <c r="W16" s="6">
        <f>IF(QoQ!W18="","",QoQ!W18-QoQ!W$1)</f>
        <v>0.40833333333333344</v>
      </c>
      <c r="X16" s="6">
        <f>IF(QoQ!X18="","",QoQ!X18-QoQ!X$1)</f>
        <v>-8.4482595992960416E-2</v>
      </c>
      <c r="Y16" s="6">
        <f>IF(QoQ!Y18="","",QoQ!Y18-QoQ!Y$1)</f>
        <v>1.625955632926285</v>
      </c>
      <c r="Z16" s="6">
        <f>IF(QoQ!Z18="","",QoQ!Z18-QoQ!Z$1)</f>
        <v>0.21059131971501421</v>
      </c>
      <c r="AA16" s="6">
        <f>IF(QoQ!AA18="","",QoQ!AA18-QoQ!AA$1)</f>
        <v>0.12887005139032282</v>
      </c>
      <c r="AB16" s="6">
        <f>IF(QoQ!AB18="","",QoQ!AB18-QoQ!AB$1)</f>
        <v>6.7913396264220882E-3</v>
      </c>
      <c r="AC16" s="6">
        <f>IF(QoQ!AC18="","",QoQ!AC18-QoQ!AC$1)</f>
        <v>0.54249999999999998</v>
      </c>
      <c r="AD16" s="6">
        <f>IF(QoQ!AD18="","",QoQ!AD18-QoQ!AD$1)</f>
        <v>0.43428696856132731</v>
      </c>
      <c r="AE16" s="6">
        <f>IF(QoQ!AE18="","",QoQ!AE18-QoQ!AE$1)</f>
        <v>-2.3197552081946586</v>
      </c>
      <c r="AF16" s="6"/>
      <c r="AG16" s="6"/>
      <c r="AH16" s="6"/>
      <c r="AI16" s="6"/>
      <c r="AJ16" s="6"/>
      <c r="AK16" s="6"/>
      <c r="AL16" s="6"/>
      <c r="AM16" s="6"/>
      <c r="AN16" s="6"/>
      <c r="AO16" s="6">
        <f>IF(QoQ!AO18="","",QoQ!AO18-QoQ!AO$1)</f>
        <v>0.39416666666666678</v>
      </c>
      <c r="AP16" s="4">
        <v>15</v>
      </c>
      <c r="AQ16" s="1">
        <v>34669</v>
      </c>
      <c r="AR16" s="7"/>
    </row>
    <row r="17" spans="1:44" hidden="1" outlineLevel="1">
      <c r="A17" s="6">
        <f>IF(QoQ!A19="","",QoQ!A19-QoQ!A$1)</f>
        <v>-4.8792704597437897E-3</v>
      </c>
      <c r="B17" s="6">
        <f>IF(QoQ!B19="","",QoQ!B19-QoQ!B$1)</f>
        <v>6.8578940001618509</v>
      </c>
      <c r="C17" s="6">
        <f>IF(QoQ!C19="","",QoQ!C19-QoQ!C$1)</f>
        <v>-17.100564946641772</v>
      </c>
      <c r="D17" s="6">
        <f>IF(QoQ!D19="","",QoQ!D19-QoQ!D$1)</f>
        <v>12.8370204588298</v>
      </c>
      <c r="E17" s="6">
        <f>IF(QoQ!E19="","",QoQ!E19-QoQ!E$1)</f>
        <v>1.2013777251281028</v>
      </c>
      <c r="F17" s="6">
        <f>IF(QoQ!F19="","",QoQ!F19-QoQ!F$1)</f>
        <v>1.4325429309689786</v>
      </c>
      <c r="G17" s="6">
        <f>IF(QoQ!G19="","",QoQ!G19-QoQ!G$1)</f>
        <v>-2.1432273271570015</v>
      </c>
      <c r="H17" s="6">
        <f>IF(QoQ!H19="","",QoQ!H19-QoQ!H$1)</f>
        <v>-0.70780252469934501</v>
      </c>
      <c r="I17" s="6">
        <f>IF(QoQ!I19="","",QoQ!I19-QoQ!I$1)</f>
        <v>-0.91345345113723819</v>
      </c>
      <c r="J17" s="6">
        <f>IF(QoQ!J19="","",QoQ!J19-QoQ!J$1)</f>
        <v>1.1358180203297377</v>
      </c>
      <c r="K17" s="6">
        <f>IF(QoQ!K19="","",QoQ!K19-QoQ!K$1)</f>
        <v>-3.522735670380857</v>
      </c>
      <c r="L17" s="6">
        <f>IF(QoQ!L19="","",QoQ!L19-QoQ!L$1)</f>
        <v>-1.8237192391784272</v>
      </c>
      <c r="M17" s="6">
        <f>IF(QoQ!M19="","",QoQ!M19-QoQ!M$1)</f>
        <v>-0.57610339762737672</v>
      </c>
      <c r="N17" s="6">
        <f>IF(QoQ!N19="","",QoQ!N19-QoQ!N$1)</f>
        <v>4.1573285428316078</v>
      </c>
      <c r="O17" s="6">
        <f>IF(QoQ!O19="","",QoQ!O19-QoQ!O$1)</f>
        <v>-2.2132763581817336</v>
      </c>
      <c r="P17" s="6">
        <f>IF(QoQ!P19="","",QoQ!P19-QoQ!P$1)</f>
        <v>-6.0301183858643119</v>
      </c>
      <c r="Q17" s="6">
        <f>IF(QoQ!Q19="","",QoQ!Q19-QoQ!Q$1)</f>
        <v>0.2362692638105075</v>
      </c>
      <c r="R17" s="6">
        <f>IF(QoQ!R19="","",QoQ!R19-QoQ!R$1)</f>
        <v>7.7632642760726789E-2</v>
      </c>
      <c r="S17" s="6">
        <f>IF(QoQ!S19="","",QoQ!S19-QoQ!S$1)</f>
        <v>1.4363603191201075</v>
      </c>
      <c r="T17" s="6">
        <f>IF(QoQ!T19="","",QoQ!T19-QoQ!T$1)</f>
        <v>-0.5</v>
      </c>
      <c r="U17" s="6">
        <f>IF(QoQ!U19="","",QoQ!U19-QoQ!U$1)</f>
        <v>0.60240786790287926</v>
      </c>
      <c r="V17" s="6">
        <f>IF(QoQ!V19="","",QoQ!V19-QoQ!V$1)</f>
        <v>-0.758388512786067</v>
      </c>
      <c r="W17" s="6">
        <f>IF(QoQ!W19="","",QoQ!W19-QoQ!W$1)</f>
        <v>0.50416666666666665</v>
      </c>
      <c r="X17" s="6">
        <f>IF(QoQ!X19="","",QoQ!X19-QoQ!X$1)</f>
        <v>-0.42911907961910617</v>
      </c>
      <c r="Y17" s="6">
        <f>IF(QoQ!Y19="","",QoQ!Y19-QoQ!Y$1)</f>
        <v>1.070292853603221</v>
      </c>
      <c r="Z17" s="6">
        <f>IF(QoQ!Z19="","",QoQ!Z19-QoQ!Z$1)</f>
        <v>-9.710687045808386E-2</v>
      </c>
      <c r="AA17" s="6">
        <f>IF(QoQ!AA19="","",QoQ!AA19-QoQ!AA$1)</f>
        <v>0.5687809707561351</v>
      </c>
      <c r="AB17" s="6">
        <f>IF(QoQ!AB19="","",QoQ!AB19-QoQ!AB$1)</f>
        <v>2.3186485758329045E-2</v>
      </c>
      <c r="AC17" s="6">
        <f>IF(QoQ!AC19="","",QoQ!AC19-QoQ!AC$1)</f>
        <v>0.7</v>
      </c>
      <c r="AD17" s="6">
        <f>IF(QoQ!AD19="","",QoQ!AD19-QoQ!AD$1)</f>
        <v>2.0534504451959688</v>
      </c>
      <c r="AE17" s="6">
        <f>IF(QoQ!AE19="","",QoQ!AE19-QoQ!AE$1)</f>
        <v>0.97315818625952666</v>
      </c>
      <c r="AF17" s="6"/>
      <c r="AG17" s="6"/>
      <c r="AH17" s="6"/>
      <c r="AI17" s="6"/>
      <c r="AJ17" s="6"/>
      <c r="AK17" s="6"/>
      <c r="AL17" s="6"/>
      <c r="AM17" s="6"/>
      <c r="AN17" s="6"/>
      <c r="AO17" s="6">
        <f>IF(QoQ!AO19="","",QoQ!AO19-QoQ!AO$1)</f>
        <v>0.33333333333333326</v>
      </c>
      <c r="AP17" s="4">
        <v>16</v>
      </c>
      <c r="AQ17" s="1">
        <v>34759</v>
      </c>
      <c r="AR17" s="7"/>
    </row>
    <row r="18" spans="1:44" hidden="1" outlineLevel="1">
      <c r="A18" s="6">
        <f>IF(QoQ!A20="","",QoQ!A20-QoQ!A$1)</f>
        <v>2.8722027220186361</v>
      </c>
      <c r="B18" s="6">
        <f>IF(QoQ!B20="","",QoQ!B20-QoQ!B$1)</f>
        <v>-1.065872792752252</v>
      </c>
      <c r="C18" s="6">
        <f>IF(QoQ!C20="","",QoQ!C20-QoQ!C$1)</f>
        <v>15.477005639514051</v>
      </c>
      <c r="D18" s="6">
        <f>IF(QoQ!D20="","",QoQ!D20-QoQ!D$1)</f>
        <v>3.6025538861592841</v>
      </c>
      <c r="E18" s="6">
        <f>IF(QoQ!E20="","",QoQ!E20-QoQ!E$1)</f>
        <v>3.8914312609648949</v>
      </c>
      <c r="F18" s="6">
        <f>IF(QoQ!F20="","",QoQ!F20-QoQ!F$1)</f>
        <v>9.5869113663429992</v>
      </c>
      <c r="G18" s="6">
        <f>IF(QoQ!G20="","",QoQ!G20-QoQ!G$1)</f>
        <v>3.8124526728429746</v>
      </c>
      <c r="H18" s="6">
        <f>IF(QoQ!H20="","",QoQ!H20-QoQ!H$1)</f>
        <v>4.3511228217361708</v>
      </c>
      <c r="I18" s="6">
        <f>IF(QoQ!I20="","",QoQ!I20-QoQ!I$1)</f>
        <v>-0.24336052154026033</v>
      </c>
      <c r="J18" s="6">
        <f>IF(QoQ!J20="","",QoQ!J20-QoQ!J$1)</f>
        <v>2.0603126859515255</v>
      </c>
      <c r="K18" s="6">
        <f>IF(QoQ!K20="","",QoQ!K20-QoQ!K$1)</f>
        <v>-2.4928001753672349</v>
      </c>
      <c r="L18" s="6">
        <f>IF(QoQ!L20="","",QoQ!L20-QoQ!L$1)</f>
        <v>-1.3424553772379237</v>
      </c>
      <c r="M18" s="6">
        <f>IF(QoQ!M20="","",QoQ!M20-QoQ!M$1)</f>
        <v>0.13116357359303588</v>
      </c>
      <c r="N18" s="6">
        <f>IF(QoQ!N20="","",QoQ!N20-QoQ!N$1)</f>
        <v>3.4601465290703057</v>
      </c>
      <c r="O18" s="6">
        <f>IF(QoQ!O20="","",QoQ!O20-QoQ!O$1)</f>
        <v>-1.0818423615730963</v>
      </c>
      <c r="P18" s="6">
        <f>IF(QoQ!P20="","",QoQ!P20-QoQ!P$1)</f>
        <v>-6.5840323030920258</v>
      </c>
      <c r="Q18" s="6">
        <f>IF(QoQ!Q20="","",QoQ!Q20-QoQ!Q$1)</f>
        <v>0.15185068970029036</v>
      </c>
      <c r="R18" s="6">
        <f>IF(QoQ!R20="","",QoQ!R20-QoQ!R$1)</f>
        <v>0.12503685965417366</v>
      </c>
      <c r="S18" s="6">
        <f>IF(QoQ!S20="","",QoQ!S20-QoQ!S$1)</f>
        <v>0.3530963039311279</v>
      </c>
      <c r="T18" s="6">
        <f>IF(QoQ!T20="","",QoQ!T20-QoQ!T$1)</f>
        <v>-6.9891810060951964E-2</v>
      </c>
      <c r="U18" s="6">
        <f>IF(QoQ!U20="","",QoQ!U20-QoQ!U$1)</f>
        <v>-0.63535343579477421</v>
      </c>
      <c r="V18" s="6">
        <f>IF(QoQ!V20="","",QoQ!V20-QoQ!V$1)</f>
        <v>0.73186368690458603</v>
      </c>
      <c r="W18" s="6">
        <f>IF(QoQ!W20="","",QoQ!W20-QoQ!W$1)</f>
        <v>0.6183333333333334</v>
      </c>
      <c r="X18" s="6">
        <f>IF(QoQ!X20="","",QoQ!X20-QoQ!X$1)</f>
        <v>-0.74354784996864909</v>
      </c>
      <c r="Y18" s="6">
        <f>IF(QoQ!Y20="","",QoQ!Y20-QoQ!Y$1)</f>
        <v>0.61454820429600066</v>
      </c>
      <c r="Z18" s="6">
        <f>IF(QoQ!Z20="","",QoQ!Z20-QoQ!Z$1)</f>
        <v>-0.23421670564109265</v>
      </c>
      <c r="AA18" s="6">
        <f>IF(QoQ!AA20="","",QoQ!AA20-QoQ!AA$1)</f>
        <v>0.29444310585358113</v>
      </c>
      <c r="AB18" s="6">
        <f>IF(QoQ!AB20="","",QoQ!AB20-QoQ!AB$1)</f>
        <v>9.1489818424075775E-2</v>
      </c>
      <c r="AC18" s="6">
        <f>IF(QoQ!AC20="","",QoQ!AC20-QoQ!AC$1)</f>
        <v>0.75499999999999989</v>
      </c>
      <c r="AD18" s="6">
        <f>IF(QoQ!AD20="","",QoQ!AD20-QoQ!AD$1)</f>
        <v>0.86135116351515806</v>
      </c>
      <c r="AE18" s="6">
        <f>IF(QoQ!AE20="","",QoQ!AE20-QoQ!AE$1)</f>
        <v>5.753137378442843</v>
      </c>
      <c r="AF18" s="6"/>
      <c r="AG18" s="6"/>
      <c r="AH18" s="6"/>
      <c r="AI18" s="6"/>
      <c r="AJ18" s="6"/>
      <c r="AK18" s="6"/>
      <c r="AL18" s="6"/>
      <c r="AM18" s="6"/>
      <c r="AN18" s="6"/>
      <c r="AO18" s="6">
        <f>IF(QoQ!AO20="","",QoQ!AO20-QoQ!AO$1)</f>
        <v>0.29416666666666669</v>
      </c>
      <c r="AP18" s="4">
        <v>17</v>
      </c>
      <c r="AQ18" s="1">
        <v>34851</v>
      </c>
      <c r="AR18" s="7"/>
    </row>
    <row r="19" spans="1:44" hidden="1" outlineLevel="1">
      <c r="A19" s="6">
        <f>IF(QoQ!A21="","",QoQ!A21-QoQ!A$1)</f>
        <v>-0.50734278158337709</v>
      </c>
      <c r="B19" s="6">
        <f>IF(QoQ!B21="","",QoQ!B21-QoQ!B$1)</f>
        <v>-2.3838589649080038</v>
      </c>
      <c r="C19" s="6">
        <f>IF(QoQ!C21="","",QoQ!C21-QoQ!C$1)</f>
        <v>-3.8898813387633626</v>
      </c>
      <c r="D19" s="6">
        <f>IF(QoQ!D21="","",QoQ!D21-QoQ!D$1)</f>
        <v>-35.382491868629558</v>
      </c>
      <c r="E19" s="6">
        <f>IF(QoQ!E21="","",QoQ!E21-QoQ!E$1)</f>
        <v>7.5564706678116078</v>
      </c>
      <c r="F19" s="6">
        <f>IF(QoQ!F21="","",QoQ!F21-QoQ!F$1)</f>
        <v>4.1670991718484371</v>
      </c>
      <c r="G19" s="6">
        <f>IF(QoQ!G21="","",QoQ!G21-QoQ!G$1)</f>
        <v>0.55468267284299744</v>
      </c>
      <c r="H19" s="6">
        <f>IF(QoQ!H21="","",QoQ!H21-QoQ!H$1)</f>
        <v>0.73593587797253068</v>
      </c>
      <c r="I19" s="6">
        <f>IF(QoQ!I21="","",QoQ!I21-QoQ!I$1)</f>
        <v>-2.4807281790697355E-2</v>
      </c>
      <c r="J19" s="6">
        <f>IF(QoQ!J21="","",QoQ!J21-QoQ!J$1)</f>
        <v>6.0830474239689272</v>
      </c>
      <c r="K19" s="6">
        <f>IF(QoQ!K21="","",QoQ!K21-QoQ!K$1)</f>
        <v>-2.2270425873637416</v>
      </c>
      <c r="L19" s="6">
        <f>IF(QoQ!L21="","",QoQ!L21-QoQ!L$1)</f>
        <v>-0.98164506984091482</v>
      </c>
      <c r="M19" s="6">
        <f>IF(QoQ!M21="","",QoQ!M21-QoQ!M$1)</f>
        <v>0.18537648192345824</v>
      </c>
      <c r="N19" s="6">
        <f>IF(QoQ!N21="","",QoQ!N21-QoQ!N$1)</f>
        <v>3.9256151337738583</v>
      </c>
      <c r="O19" s="6">
        <f>IF(QoQ!O21="","",QoQ!O21-QoQ!O$1)</f>
        <v>-1.2558394469434455</v>
      </c>
      <c r="P19" s="6">
        <f>IF(QoQ!P21="","",QoQ!P21-QoQ!P$1)</f>
        <v>-5.4106846769488763</v>
      </c>
      <c r="Q19" s="6">
        <f>IF(QoQ!Q21="","",QoQ!Q21-QoQ!Q$1)</f>
        <v>0.46544542485325657</v>
      </c>
      <c r="R19" s="6">
        <f>IF(QoQ!R21="","",QoQ!R21-QoQ!R$1)</f>
        <v>8.4919881915755724E-2</v>
      </c>
      <c r="S19" s="6">
        <f>IF(QoQ!S21="","",QoQ!S21-QoQ!S$1)</f>
        <v>3.2729438837641736</v>
      </c>
      <c r="T19" s="6">
        <f>IF(QoQ!T21="","",QoQ!T21-QoQ!T$1)</f>
        <v>-0.93010818993905853</v>
      </c>
      <c r="U19" s="6">
        <f>IF(QoQ!U21="","",QoQ!U21-QoQ!U$1)</f>
        <v>-2.9849308931483765</v>
      </c>
      <c r="V19" s="6">
        <f>IF(QoQ!V21="","",QoQ!V21-QoQ!V$1)</f>
        <v>-1.6213560592987899</v>
      </c>
      <c r="W19" s="6">
        <f>IF(QoQ!W21="","",QoQ!W21-QoQ!W$1)</f>
        <v>0.65749999999999997</v>
      </c>
      <c r="X19" s="6">
        <f>IF(QoQ!X21="","",QoQ!X21-QoQ!X$1)</f>
        <v>2.5592627646217845</v>
      </c>
      <c r="Y19" s="6">
        <f>IF(QoQ!Y21="","",QoQ!Y21-QoQ!Y$1)</f>
        <v>0.76872850078573229</v>
      </c>
      <c r="Z19" s="6">
        <f>IF(QoQ!Z21="","",QoQ!Z21-QoQ!Z$1)</f>
        <v>5.3226183440019392E-2</v>
      </c>
      <c r="AA19" s="6">
        <f>IF(QoQ!AA21="","",QoQ!AA21-QoQ!AA$1)</f>
        <v>-0.74297430784698504</v>
      </c>
      <c r="AB19" s="6">
        <f>IF(QoQ!AB21="","",QoQ!AB21-QoQ!AB$1)</f>
        <v>-2.4410942685841264E-2</v>
      </c>
      <c r="AC19" s="6">
        <f>IF(QoQ!AC21="","",QoQ!AC21-QoQ!AC$1)</f>
        <v>0.7</v>
      </c>
      <c r="AD19" s="6">
        <f>IF(QoQ!AD21="","",QoQ!AD21-QoQ!AD$1)</f>
        <v>-2.6705470655827357</v>
      </c>
      <c r="AE19" s="6">
        <f>IF(QoQ!AE21="","",QoQ!AE21-QoQ!AE$1)</f>
        <v>-11.862476885655232</v>
      </c>
      <c r="AF19" s="6"/>
      <c r="AG19" s="6"/>
      <c r="AH19" s="6"/>
      <c r="AI19" s="6"/>
      <c r="AJ19" s="6"/>
      <c r="AK19" s="6"/>
      <c r="AL19" s="6"/>
      <c r="AM19" s="6"/>
      <c r="AN19" s="6"/>
      <c r="AO19" s="6">
        <f>IF(QoQ!AO21="","",QoQ!AO21-QoQ!AO$1)</f>
        <v>0.2925000000000002</v>
      </c>
      <c r="AP19" s="4">
        <v>18</v>
      </c>
      <c r="AQ19" s="1">
        <v>34943</v>
      </c>
      <c r="AR19" s="7"/>
    </row>
    <row r="20" spans="1:44" hidden="1" outlineLevel="1">
      <c r="A20" s="6">
        <f>IF(QoQ!A22="","",QoQ!A22-QoQ!A$1)</f>
        <v>1.6120777723522455</v>
      </c>
      <c r="B20" s="6">
        <f>IF(QoQ!B22="","",QoQ!B22-QoQ!B$1)</f>
        <v>0.48957937557383913</v>
      </c>
      <c r="C20" s="6">
        <f>IF(QoQ!C22="","",QoQ!C22-QoQ!C$1)</f>
        <v>2.2551552752909951</v>
      </c>
      <c r="D20" s="6">
        <f>IF(QoQ!D22="","",QoQ!D22-QoQ!D$1)</f>
        <v>39.414367927730602</v>
      </c>
      <c r="E20" s="6">
        <f>IF(QoQ!E22="","",QoQ!E22-QoQ!E$1)</f>
        <v>0.90628280031522213</v>
      </c>
      <c r="F20" s="6">
        <f>IF(QoQ!F22="","",QoQ!F22-QoQ!F$1)</f>
        <v>-2.8399905145735991</v>
      </c>
      <c r="G20" s="6">
        <f>IF(QoQ!G22="","",QoQ!G22-QoQ!G$1)</f>
        <v>-1.2950073271569809</v>
      </c>
      <c r="H20" s="6">
        <f>IF(QoQ!H22="","",QoQ!H22-QoQ!H$1)</f>
        <v>-0.87243301368093407</v>
      </c>
      <c r="I20" s="6">
        <f>IF(QoQ!I22="","",QoQ!I22-QoQ!I$1)</f>
        <v>0.55635113536497949</v>
      </c>
      <c r="J20" s="6">
        <f>IF(QoQ!J22="","",QoQ!J22-QoQ!J$1)</f>
        <v>7.7959222086391842</v>
      </c>
      <c r="K20" s="6">
        <f>IF(QoQ!K22="","",QoQ!K22-QoQ!K$1)</f>
        <v>-2.171302665784316</v>
      </c>
      <c r="L20" s="6">
        <f>IF(QoQ!L22="","",QoQ!L22-QoQ!L$1)</f>
        <v>-0.94238010369661174</v>
      </c>
      <c r="M20" s="6">
        <f>IF(QoQ!M22="","",QoQ!M22-QoQ!M$1)</f>
        <v>2.5685553737482438</v>
      </c>
      <c r="N20" s="6">
        <f>IF(QoQ!N22="","",QoQ!N22-QoQ!N$1)</f>
        <v>3.5758007111358037</v>
      </c>
      <c r="O20" s="6">
        <f>IF(QoQ!O22="","",QoQ!O22-QoQ!O$1)</f>
        <v>2.1836724462831398</v>
      </c>
      <c r="P20" s="6">
        <f>IF(QoQ!P22="","",QoQ!P22-QoQ!P$1)</f>
        <v>-15.621948578677371</v>
      </c>
      <c r="Q20" s="6">
        <f>IF(QoQ!Q22="","",QoQ!Q22-QoQ!Q$1)</f>
        <v>0.37159675457378438</v>
      </c>
      <c r="R20" s="6">
        <f>IF(QoQ!R22="","",QoQ!R22-QoQ!R$1)</f>
        <v>0.22809869434753993</v>
      </c>
      <c r="S20" s="6">
        <f>IF(QoQ!S22="","",QoQ!S22-QoQ!S$1)</f>
        <v>1.4074784106654481</v>
      </c>
      <c r="T20" s="6">
        <f>IF(QoQ!T22="","",QoQ!T22-QoQ!T$1)</f>
        <v>-0.5</v>
      </c>
      <c r="U20" s="6">
        <f>IF(QoQ!U22="","",QoQ!U22-QoQ!U$1)</f>
        <v>1.1518398924540287</v>
      </c>
      <c r="V20" s="6">
        <f>IF(QoQ!V22="","",QoQ!V22-QoQ!V$1)</f>
        <v>-0.79071116894214155</v>
      </c>
      <c r="W20" s="6">
        <f>IF(QoQ!W22="","",QoQ!W22-QoQ!W$1)</f>
        <v>0.8191666666666666</v>
      </c>
      <c r="X20" s="6">
        <f>IF(QoQ!X22="","",QoQ!X22-QoQ!X$1)</f>
        <v>-9.4537341652943765E-2</v>
      </c>
      <c r="Y20" s="6">
        <f>IF(QoQ!Y22="","",QoQ!Y22-QoQ!Y$1)</f>
        <v>0.31089350085499023</v>
      </c>
      <c r="Z20" s="6">
        <f>IF(QoQ!Z22="","",QoQ!Z22-QoQ!Z$1)</f>
        <v>-0.11583122312668004</v>
      </c>
      <c r="AA20" s="6">
        <f>IF(QoQ!AA22="","",QoQ!AA22-QoQ!AA$1)</f>
        <v>-0.95645030860407765</v>
      </c>
      <c r="AB20" s="6">
        <f>IF(QoQ!AB22="","",QoQ!AB22-QoQ!AB$1)</f>
        <v>6.0522290681375157E-4</v>
      </c>
      <c r="AC20" s="6">
        <f>IF(QoQ!AC22="","",QoQ!AC22-QoQ!AC$1)</f>
        <v>0.67999999999999994</v>
      </c>
      <c r="AD20" s="6">
        <f>IF(QoQ!AD22="","",QoQ!AD22-QoQ!AD$1)</f>
        <v>0.90433048259208348</v>
      </c>
      <c r="AE20" s="6">
        <f>IF(QoQ!AE22="","",QoQ!AE22-QoQ!AE$1)</f>
        <v>3.2868018430492576</v>
      </c>
      <c r="AF20" s="6"/>
      <c r="AG20" s="6"/>
      <c r="AH20" s="6"/>
      <c r="AI20" s="6"/>
      <c r="AJ20" s="6"/>
      <c r="AK20" s="6"/>
      <c r="AL20" s="6"/>
      <c r="AM20" s="6"/>
      <c r="AN20" s="6"/>
      <c r="AO20" s="6">
        <f>IF(QoQ!AO22="","",QoQ!AO22-QoQ!AO$1)</f>
        <v>0.2133333333333336</v>
      </c>
      <c r="AP20" s="4">
        <v>19</v>
      </c>
      <c r="AQ20" s="1">
        <v>35034</v>
      </c>
      <c r="AR20" s="7"/>
    </row>
    <row r="21" spans="1:44" hidden="1" outlineLevel="1">
      <c r="A21" s="6">
        <f>IF(QoQ!A23="","",QoQ!A23-QoQ!A$1)</f>
        <v>2.3754051677917993</v>
      </c>
      <c r="B21" s="6">
        <f>IF(QoQ!B23="","",QoQ!B23-QoQ!B$1)</f>
        <v>1.3849027617920382</v>
      </c>
      <c r="C21" s="6">
        <f>IF(QoQ!C23="","",QoQ!C23-QoQ!C$1)</f>
        <v>-4.6497250822564471</v>
      </c>
      <c r="D21" s="6">
        <f>IF(QoQ!D23="","",QoQ!D23-QoQ!D$1)</f>
        <v>-9.1949296009530297</v>
      </c>
      <c r="E21" s="6">
        <f>IF(QoQ!E23="","",QoQ!E23-QoQ!E$1)</f>
        <v>0.43916153042874928</v>
      </c>
      <c r="F21" s="6">
        <f>IF(QoQ!F23="","",QoQ!F23-QoQ!F$1)</f>
        <v>-0.57645838887579759</v>
      </c>
      <c r="G21" s="6">
        <f>IF(QoQ!G23="","",QoQ!G23-QoQ!G$1)</f>
        <v>1.750267284311291E-2</v>
      </c>
      <c r="H21" s="6">
        <f>IF(QoQ!H23="","",QoQ!H23-QoQ!H$1)</f>
        <v>4.4092882804443931</v>
      </c>
      <c r="I21" s="6">
        <f>IF(QoQ!I23="","",QoQ!I23-QoQ!I$1)</f>
        <v>2.5637596052312364</v>
      </c>
      <c r="J21" s="6">
        <f>IF(QoQ!J23="","",QoQ!J23-QoQ!J$1)</f>
        <v>-0.86377576814235646</v>
      </c>
      <c r="K21" s="6">
        <f>IF(QoQ!K23="","",QoQ!K23-QoQ!K$1)</f>
        <v>5.0463839425972292</v>
      </c>
      <c r="L21" s="6">
        <f>IF(QoQ!L23="","",QoQ!L23-QoQ!L$1)</f>
        <v>1.4541563318864839</v>
      </c>
      <c r="M21" s="6">
        <f>IF(QoQ!M23="","",QoQ!M23-QoQ!M$1)</f>
        <v>1.4649885399088345</v>
      </c>
      <c r="N21" s="6">
        <f>IF(QoQ!N23="","",QoQ!N23-QoQ!N$1)</f>
        <v>-0.3196661735661489</v>
      </c>
      <c r="O21" s="6">
        <f>IF(QoQ!O23="","",QoQ!O23-QoQ!O$1)</f>
        <v>2.2116055567648152</v>
      </c>
      <c r="P21" s="6">
        <f>IF(QoQ!P23="","",QoQ!P23-QoQ!P$1)</f>
        <v>1.2799508440053029</v>
      </c>
      <c r="Q21" s="6">
        <f>IF(QoQ!Q23="","",QoQ!Q23-QoQ!Q$1)</f>
        <v>0.28223879240584016</v>
      </c>
      <c r="R21" s="6">
        <f>IF(QoQ!R23="","",QoQ!R23-QoQ!R$1)</f>
        <v>0.31871141256326174</v>
      </c>
      <c r="S21" s="6">
        <f>IF(QoQ!S23="","",QoQ!S23-QoQ!S$1)</f>
        <v>2.0106648321359999E-2</v>
      </c>
      <c r="T21" s="6">
        <f>IF(QoQ!T23="","",QoQ!T23-QoQ!T$1)</f>
        <v>-1.2209836566749979</v>
      </c>
      <c r="U21" s="6">
        <f>IF(QoQ!U23="","",QoQ!U23-QoQ!U$1)</f>
        <v>0.71369679037660649</v>
      </c>
      <c r="V21" s="6">
        <f>IF(QoQ!V23="","",QoQ!V23-QoQ!V$1)</f>
        <v>0.19757457900403308</v>
      </c>
      <c r="W21" s="6">
        <f>IF(QoQ!W23="","",QoQ!W23-QoQ!W$1)</f>
        <v>0.97083333333333321</v>
      </c>
      <c r="X21" s="6">
        <f>IF(QoQ!X23="","",QoQ!X23-QoQ!X$1)</f>
        <v>1.1318421972364092</v>
      </c>
      <c r="Y21" s="6">
        <f>IF(QoQ!Y23="","",QoQ!Y23-QoQ!Y$1)</f>
        <v>1.3084243189914599</v>
      </c>
      <c r="Z21" s="6">
        <f>IF(QoQ!Z23="","",QoQ!Z23-QoQ!Z$1)</f>
        <v>0.1604461033333523</v>
      </c>
      <c r="AA21" s="6">
        <f>IF(QoQ!AA23="","",QoQ!AA23-QoQ!AA$1)</f>
        <v>-0.68664616272915802</v>
      </c>
      <c r="AB21" s="6">
        <f>IF(QoQ!AB23="","",QoQ!AB23-QoQ!AB$1)</f>
        <v>-0.10760114056107722</v>
      </c>
      <c r="AC21" s="6">
        <f>IF(QoQ!AC23="","",QoQ!AC23-QoQ!AC$1)</f>
        <v>0.59250000000000003</v>
      </c>
      <c r="AD21" s="6">
        <f>IF(QoQ!AD23="","",QoQ!AD23-QoQ!AD$1)</f>
        <v>3.439260518260717</v>
      </c>
      <c r="AE21" s="6">
        <f>IF(QoQ!AE23="","",QoQ!AE23-QoQ!AE$1)</f>
        <v>8.2512373179977132</v>
      </c>
      <c r="AF21" s="6"/>
      <c r="AG21" s="6"/>
      <c r="AH21" s="6"/>
      <c r="AI21" s="6"/>
      <c r="AJ21" s="6"/>
      <c r="AK21" s="6"/>
      <c r="AL21" s="6"/>
      <c r="AM21" s="6"/>
      <c r="AN21" s="6"/>
      <c r="AO21" s="6">
        <f>IF(QoQ!AO23="","",QoQ!AO23-QoQ!AO$1)</f>
        <v>0.17166666666666686</v>
      </c>
      <c r="AP21" s="4">
        <v>20</v>
      </c>
      <c r="AQ21" s="1">
        <v>35125</v>
      </c>
      <c r="AR21" s="7"/>
    </row>
    <row r="22" spans="1:44" hidden="1" outlineLevel="1">
      <c r="A22" s="6">
        <f>IF(QoQ!A24="","",QoQ!A24-QoQ!A$1)</f>
        <v>0.10844765602093331</v>
      </c>
      <c r="B22" s="6">
        <f>IF(QoQ!B24="","",QoQ!B24-QoQ!B$1)</f>
        <v>-0.77254372500076596</v>
      </c>
      <c r="C22" s="6">
        <f>IF(QoQ!C24="","",QoQ!C24-QoQ!C$1)</f>
        <v>-8.1494599310741069</v>
      </c>
      <c r="D22" s="6">
        <f>IF(QoQ!D24="","",QoQ!D24-QoQ!D$1)</f>
        <v>-0.14760331151357386</v>
      </c>
      <c r="E22" s="6">
        <f>IF(QoQ!E24="","",QoQ!E24-QoQ!E$1)</f>
        <v>1.9233110483429363</v>
      </c>
      <c r="F22" s="6">
        <f>IF(QoQ!F24="","",QoQ!F24-QoQ!F$1)</f>
        <v>-0.86843168489396816</v>
      </c>
      <c r="G22" s="6">
        <f>IF(QoQ!G24="","",QoQ!G24-QoQ!G$1)</f>
        <v>-1.4764373271570357</v>
      </c>
      <c r="H22" s="6">
        <f>IF(QoQ!H24="","",QoQ!H24-QoQ!H$1)</f>
        <v>-1.0014759129913766</v>
      </c>
      <c r="I22" s="6">
        <f>IF(QoQ!I24="","",QoQ!I24-QoQ!I$1)</f>
        <v>2.658769063769622</v>
      </c>
      <c r="J22" s="6">
        <f>IF(QoQ!J24="","",QoQ!J24-QoQ!J$1)</f>
        <v>-1.2018703811483904</v>
      </c>
      <c r="K22" s="6">
        <f>IF(QoQ!K24="","",QoQ!K24-QoQ!K$1)</f>
        <v>1.8638891919023641</v>
      </c>
      <c r="L22" s="6">
        <f>IF(QoQ!L24="","",QoQ!L24-QoQ!L$1)</f>
        <v>0.99063555155678706</v>
      </c>
      <c r="M22" s="6">
        <f>IF(QoQ!M24="","",QoQ!M24-QoQ!M$1)</f>
        <v>0.91572946797555899</v>
      </c>
      <c r="N22" s="6">
        <f>IF(QoQ!N24="","",QoQ!N24-QoQ!N$1)</f>
        <v>-0.96125813247593683</v>
      </c>
      <c r="O22" s="6">
        <f>IF(QoQ!O24="","",QoQ!O24-QoQ!O$1)</f>
        <v>1.6829836675426464</v>
      </c>
      <c r="P22" s="6">
        <f>IF(QoQ!P24="","",QoQ!P24-QoQ!P$1)</f>
        <v>1.2052949215955753</v>
      </c>
      <c r="Q22" s="6">
        <f>IF(QoQ!Q24="","",QoQ!Q24-QoQ!Q$1)</f>
        <v>0.45683004948385431</v>
      </c>
      <c r="R22" s="6">
        <f>IF(QoQ!R24="","",QoQ!R24-QoQ!R$1)</f>
        <v>0.23622609373688941</v>
      </c>
      <c r="S22" s="6">
        <f>IF(QoQ!S24="","",QoQ!S24-QoQ!S$1)</f>
        <v>2.0305031790379706</v>
      </c>
      <c r="T22" s="6">
        <f>IF(QoQ!T24="","",QoQ!T24-QoQ!T$1)</f>
        <v>-1.9577517618157529</v>
      </c>
      <c r="U22" s="6">
        <f>IF(QoQ!U24="","",QoQ!U24-QoQ!U$1)</f>
        <v>-0.55798100086361635</v>
      </c>
      <c r="V22" s="6">
        <f>IF(QoQ!V24="","",QoQ!V24-QoQ!V$1)</f>
        <v>0.76960957412976039</v>
      </c>
      <c r="W22" s="6">
        <f>IF(QoQ!W24="","",QoQ!W24-QoQ!W$1)</f>
        <v>0.95416666666666661</v>
      </c>
      <c r="X22" s="6">
        <f>IF(QoQ!X24="","",QoQ!X24-QoQ!X$1)</f>
        <v>2.779802408062606</v>
      </c>
      <c r="Y22" s="6">
        <f>IF(QoQ!Y24="","",QoQ!Y24-QoQ!Y$1)</f>
        <v>0.6142445360770028</v>
      </c>
      <c r="Z22" s="6">
        <f>IF(QoQ!Z24="","",QoQ!Z24-QoQ!Z$1)</f>
        <v>0.26006059453240149</v>
      </c>
      <c r="AA22" s="6">
        <f>IF(QoQ!AA24="","",QoQ!AA24-QoQ!AA$1)</f>
        <v>-0.81262918500748493</v>
      </c>
      <c r="AB22" s="6">
        <f>IF(QoQ!AB24="","",QoQ!AB24-QoQ!AB$1)</f>
        <v>-2.6592585127449608E-2</v>
      </c>
      <c r="AC22" s="6">
        <f>IF(QoQ!AC24="","",QoQ!AC24-QoQ!AC$1)</f>
        <v>0.56000000000000005</v>
      </c>
      <c r="AD22" s="6">
        <f>IF(QoQ!AD24="","",QoQ!AD24-QoQ!AD$1)</f>
        <v>1.2378449292121148</v>
      </c>
      <c r="AE22" s="6">
        <f>IF(QoQ!AE24="","",QoQ!AE24-QoQ!AE$1)</f>
        <v>3.9405738211646577</v>
      </c>
      <c r="AF22" s="6"/>
      <c r="AG22" s="6"/>
      <c r="AH22" s="6"/>
      <c r="AI22" s="6"/>
      <c r="AJ22" s="6"/>
      <c r="AK22" s="6"/>
      <c r="AL22" s="6"/>
      <c r="AM22" s="6"/>
      <c r="AN22" s="6"/>
      <c r="AO22" s="6">
        <f>IF(QoQ!AO24="","",QoQ!AO24-QoQ!AO$1)</f>
        <v>0.2583333333333333</v>
      </c>
      <c r="AP22" s="4">
        <v>21</v>
      </c>
      <c r="AQ22" s="1">
        <v>35217</v>
      </c>
      <c r="AR22" s="7"/>
    </row>
    <row r="23" spans="1:44" hidden="1" outlineLevel="1">
      <c r="A23" s="6">
        <f>IF(QoQ!A25="","",QoQ!A25-QoQ!A$1)</f>
        <v>1.0651883825813919</v>
      </c>
      <c r="B23" s="6">
        <f>IF(QoQ!B25="","",QoQ!B25-QoQ!B$1)</f>
        <v>0.86294964781388117</v>
      </c>
      <c r="C23" s="6">
        <f>IF(QoQ!C25="","",QoQ!C25-QoQ!C$1)</f>
        <v>10.115172297418372</v>
      </c>
      <c r="D23" s="6">
        <f>IF(QoQ!D25="","",QoQ!D25-QoQ!D$1)</f>
        <v>-0.71893129067272921</v>
      </c>
      <c r="E23" s="6">
        <f>IF(QoQ!E25="","",QoQ!E25-QoQ!E$1)</f>
        <v>-3.9942536849048005</v>
      </c>
      <c r="F23" s="6">
        <f>IF(QoQ!F25="","",QoQ!F25-QoQ!F$1)</f>
        <v>-1.4221020117785645</v>
      </c>
      <c r="G23" s="6">
        <f>IF(QoQ!G25="","",QoQ!G25-QoQ!G$1)</f>
        <v>0.54940267284315225</v>
      </c>
      <c r="H23" s="6">
        <f>IF(QoQ!H25="","",QoQ!H25-QoQ!H$1)</f>
        <v>2.1159577024056579</v>
      </c>
      <c r="I23" s="6">
        <f>IF(QoQ!I25="","",QoQ!I25-QoQ!I$1)</f>
        <v>2.7904616022652187</v>
      </c>
      <c r="J23" s="6">
        <f>IF(QoQ!J25="","",QoQ!J25-QoQ!J$1)</f>
        <v>-1.6982365120286111</v>
      </c>
      <c r="K23" s="6">
        <f>IF(QoQ!K25="","",QoQ!K25-QoQ!K$1)</f>
        <v>2.7828248050989601</v>
      </c>
      <c r="L23" s="6">
        <f>IF(QoQ!L25="","",QoQ!L25-QoQ!L$1)</f>
        <v>1.0866432946392979</v>
      </c>
      <c r="M23" s="6">
        <f>IF(QoQ!M25="","",QoQ!M25-QoQ!M$1)</f>
        <v>1.1255917271697613</v>
      </c>
      <c r="N23" s="6">
        <f>IF(QoQ!N25="","",QoQ!N25-QoQ!N$1)</f>
        <v>-0.36077582442547784</v>
      </c>
      <c r="O23" s="6">
        <f>IF(QoQ!O25="","",QoQ!O25-QoQ!O$1)</f>
        <v>1.7269740915089227</v>
      </c>
      <c r="P23" s="6">
        <f>IF(QoQ!P25="","",QoQ!P25-QoQ!P$1)</f>
        <v>0.78520854746682955</v>
      </c>
      <c r="Q23" s="6">
        <f>IF(QoQ!Q25="","",QoQ!Q25-QoQ!Q$1)</f>
        <v>0.47584741249839424</v>
      </c>
      <c r="R23" s="6">
        <f>IF(QoQ!R25="","",QoQ!R25-QoQ!R$1)</f>
        <v>0.45328427663940485</v>
      </c>
      <c r="S23" s="6">
        <f>IF(QoQ!S25="","",QoQ!S25-QoQ!S$1)</f>
        <v>0.63522004579624602</v>
      </c>
      <c r="T23" s="6">
        <f>IF(QoQ!T25="","",QoQ!T25-QoQ!T$1)</f>
        <v>-0.5</v>
      </c>
      <c r="U23" s="6">
        <f>IF(QoQ!U25="","",QoQ!U25-QoQ!U$1)</f>
        <v>-0.5695687453645254</v>
      </c>
      <c r="V23" s="6">
        <f>IF(QoQ!V25="","",QoQ!V25-QoQ!V$1)</f>
        <v>-2.0519075802524713</v>
      </c>
      <c r="W23" s="6">
        <f>IF(QoQ!W25="","",QoQ!W25-QoQ!W$1)</f>
        <v>0.97666666666666657</v>
      </c>
      <c r="X23" s="6">
        <f>IF(QoQ!X25="","",QoQ!X25-QoQ!X$1)</f>
        <v>0.65586318274976618</v>
      </c>
      <c r="Y23" s="6">
        <f>IF(QoQ!Y25="","",QoQ!Y25-QoQ!Y$1)</f>
        <v>2.1562435948676817</v>
      </c>
      <c r="Z23" s="6">
        <f>IF(QoQ!Z25="","",QoQ!Z25-QoQ!Z$1)</f>
        <v>0.15323423548420834</v>
      </c>
      <c r="AA23" s="6">
        <f>IF(QoQ!AA25="","",QoQ!AA25-QoQ!AA$1)</f>
        <v>-1.243063518035888</v>
      </c>
      <c r="AB23" s="6">
        <f>IF(QoQ!AB25="","",QoQ!AB25-QoQ!AB$1)</f>
        <v>-4.4398947924244148E-2</v>
      </c>
      <c r="AC23" s="6">
        <f>IF(QoQ!AC25="","",QoQ!AC25-QoQ!AC$1)</f>
        <v>0.5774999999999999</v>
      </c>
      <c r="AD23" s="6">
        <f>IF(QoQ!AD25="","",QoQ!AD25-QoQ!AD$1)</f>
        <v>-2.0343496899611799</v>
      </c>
      <c r="AE23" s="6">
        <f>IF(QoQ!AE25="","",QoQ!AE25-QoQ!AE$1)</f>
        <v>5.7418984002925164</v>
      </c>
      <c r="AF23" s="6"/>
      <c r="AG23" s="6"/>
      <c r="AH23" s="6"/>
      <c r="AI23" s="6"/>
      <c r="AJ23" s="6"/>
      <c r="AK23" s="6"/>
      <c r="AL23" s="6"/>
      <c r="AM23" s="6"/>
      <c r="AN23" s="6"/>
      <c r="AO23" s="6">
        <f>IF(QoQ!AO25="","",QoQ!AO25-QoQ!AO$1)</f>
        <v>0.30833333333333357</v>
      </c>
      <c r="AP23" s="4">
        <v>22</v>
      </c>
      <c r="AQ23" s="1">
        <v>35309</v>
      </c>
      <c r="AR23" s="7"/>
    </row>
    <row r="24" spans="1:44" hidden="1" outlineLevel="1">
      <c r="A24" s="6">
        <f>IF(QoQ!A26="","",QoQ!A26-QoQ!A$1)</f>
        <v>1.5494780165661495</v>
      </c>
      <c r="B24" s="6">
        <f>IF(QoQ!B26="","",QoQ!B26-QoQ!B$1)</f>
        <v>1.5154303348970357</v>
      </c>
      <c r="C24" s="6">
        <f>IF(QoQ!C26="","",QoQ!C26-QoQ!C$1)</f>
        <v>-12.258503185597428</v>
      </c>
      <c r="D24" s="6">
        <f>IF(QoQ!D26="","",QoQ!D26-QoQ!D$1)</f>
        <v>7.5073396361589886</v>
      </c>
      <c r="E24" s="6">
        <f>IF(QoQ!E26="","",QoQ!E26-QoQ!E$1)</f>
        <v>-0.43469626219872382</v>
      </c>
      <c r="F24" s="6">
        <f>IF(QoQ!F26="","",QoQ!F26-QoQ!F$1)</f>
        <v>2.6630501802825406</v>
      </c>
      <c r="G24" s="6">
        <f>IF(QoQ!G26="","",QoQ!G26-QoQ!G$1)</f>
        <v>0.93338267284286403</v>
      </c>
      <c r="H24" s="6">
        <f>IF(QoQ!H26="","",QoQ!H26-QoQ!H$1)</f>
        <v>1.8707145619156353</v>
      </c>
      <c r="I24" s="6">
        <f>IF(QoQ!I26="","",QoQ!I26-QoQ!I$1)</f>
        <v>4.7536625780657449</v>
      </c>
      <c r="J24" s="6">
        <f>IF(QoQ!J26="","",QoQ!J26-QoQ!J$1)</f>
        <v>-1.9179748540240678</v>
      </c>
      <c r="K24" s="6">
        <f>IF(QoQ!K26="","",QoQ!K26-QoQ!K$1)</f>
        <v>4.7290248041344984</v>
      </c>
      <c r="L24" s="6">
        <f>IF(QoQ!L26="","",QoQ!L26-QoQ!L$1)</f>
        <v>1.807573500487619</v>
      </c>
      <c r="M24" s="6">
        <f>IF(QoQ!M26="","",QoQ!M26-QoQ!M$1)</f>
        <v>1.0166598279300736</v>
      </c>
      <c r="N24" s="6">
        <f>IF(QoQ!N26="","",QoQ!N26-QoQ!N$1)</f>
        <v>-0.59926201929499678</v>
      </c>
      <c r="O24" s="6">
        <f>IF(QoQ!O26="","",QoQ!O26-QoQ!O$1)</f>
        <v>1.6568796116614346</v>
      </c>
      <c r="P24" s="6">
        <f>IF(QoQ!P26="","",QoQ!P26-QoQ!P$1)</f>
        <v>5.1927591628788079</v>
      </c>
      <c r="Q24" s="6">
        <f>IF(QoQ!Q26="","",QoQ!Q26-QoQ!Q$1)</f>
        <v>0.19448673039712427</v>
      </c>
      <c r="R24" s="6">
        <f>IF(QoQ!R26="","",QoQ!R26-QoQ!R$1)</f>
        <v>0.20578313679386329</v>
      </c>
      <c r="S24" s="6">
        <f>IF(QoQ!S26="","",QoQ!S26-QoQ!S$1)</f>
        <v>0.11473184803889136</v>
      </c>
      <c r="T24" s="6">
        <f>IF(QoQ!T26="","",QoQ!T26-QoQ!T$1)</f>
        <v>-0.5</v>
      </c>
      <c r="U24" s="6">
        <f>IF(QoQ!U26="","",QoQ!U26-QoQ!U$1)</f>
        <v>1.33233950014887</v>
      </c>
      <c r="V24" s="6">
        <f>IF(QoQ!V26="","",QoQ!V26-QoQ!V$1)</f>
        <v>-2.0330004636568533</v>
      </c>
      <c r="W24" s="6">
        <f>IF(QoQ!W26="","",QoQ!W26-QoQ!W$1)</f>
        <v>1.0166666666666668</v>
      </c>
      <c r="X24" s="6">
        <f>IF(QoQ!X26="","",QoQ!X26-QoQ!X$1)</f>
        <v>4.1887341695170223E-3</v>
      </c>
      <c r="Y24" s="6">
        <f>IF(QoQ!Y26="","",QoQ!Y26-QoQ!Y$1)</f>
        <v>1.5648780990685829</v>
      </c>
      <c r="Z24" s="6">
        <f>IF(QoQ!Z26="","",QoQ!Z26-QoQ!Z$1)</f>
        <v>0.28706383903609645</v>
      </c>
      <c r="AA24" s="6">
        <f>IF(QoQ!AA26="","",QoQ!AA26-QoQ!AA$1)</f>
        <v>-1.5314048279119181</v>
      </c>
      <c r="AB24" s="6">
        <f>IF(QoQ!AB26="","",QoQ!AB26-QoQ!AB$1)</f>
        <v>6.7653816081774121E-2</v>
      </c>
      <c r="AC24" s="6">
        <f>IF(QoQ!AC26="","",QoQ!AC26-QoQ!AC$1)</f>
        <v>0.57000000000000006</v>
      </c>
      <c r="AD24" s="6">
        <f>IF(QoQ!AD26="","",QoQ!AD26-QoQ!AD$1)</f>
        <v>1.3307433336357866</v>
      </c>
      <c r="AE24" s="6">
        <f>IF(QoQ!AE26="","",QoQ!AE26-QoQ!AE$1)</f>
        <v>11.256544553659845</v>
      </c>
      <c r="AF24" s="6"/>
      <c r="AG24" s="6"/>
      <c r="AH24" s="6"/>
      <c r="AI24" s="6"/>
      <c r="AJ24" s="6"/>
      <c r="AK24" s="6"/>
      <c r="AL24" s="6"/>
      <c r="AM24" s="6"/>
      <c r="AN24" s="6"/>
      <c r="AO24" s="6">
        <f>IF(QoQ!AO26="","",QoQ!AO26-QoQ!AO$1)</f>
        <v>0.28583333333333338</v>
      </c>
      <c r="AP24" s="4">
        <v>23</v>
      </c>
      <c r="AQ24" s="1">
        <v>35400</v>
      </c>
      <c r="AR24" s="7"/>
    </row>
    <row r="25" spans="1:44" hidden="1" outlineLevel="1">
      <c r="A25" s="6">
        <f>IF(QoQ!A27="","",QoQ!A27-QoQ!A$1)</f>
        <v>-5.9136754627020727E-2</v>
      </c>
      <c r="B25" s="6">
        <f>IF(QoQ!B27="","",QoQ!B27-QoQ!B$1)</f>
        <v>-1.8100500602965455</v>
      </c>
      <c r="C25" s="6">
        <f>IF(QoQ!C27="","",QoQ!C27-QoQ!C$1)</f>
        <v>8.5330142538844438</v>
      </c>
      <c r="D25" s="6">
        <f>IF(QoQ!D27="","",QoQ!D27-QoQ!D$1)</f>
        <v>-9.3826805194462661</v>
      </c>
      <c r="E25" s="6">
        <f>IF(QoQ!E27="","",QoQ!E27-QoQ!E$1)</f>
        <v>6.5885649387320191</v>
      </c>
      <c r="F25" s="6">
        <f>IF(QoQ!F27="","",QoQ!F27-QoQ!F$1)</f>
        <v>0.6587356935135098</v>
      </c>
      <c r="G25" s="6">
        <f>IF(QoQ!G27="","",QoQ!G27-QoQ!G$1)</f>
        <v>3.2606826728431471</v>
      </c>
      <c r="H25" s="6">
        <f>IF(QoQ!H27="","",QoQ!H27-QoQ!H$1)</f>
        <v>0.45070388130212158</v>
      </c>
      <c r="I25" s="6">
        <f>IF(QoQ!I27="","",QoQ!I27-QoQ!I$1)</f>
        <v>-7.779854944877107E-2</v>
      </c>
      <c r="J25" s="6">
        <f>IF(QoQ!J27="","",QoQ!J27-QoQ!J$1)</f>
        <v>1.9752385292333992</v>
      </c>
      <c r="K25" s="6">
        <f>IF(QoQ!K27="","",QoQ!K27-QoQ!K$1)</f>
        <v>-1.534802110701782</v>
      </c>
      <c r="L25" s="6">
        <f>IF(QoQ!L27="","",QoQ!L27-QoQ!L$1)</f>
        <v>0.59974827351911419</v>
      </c>
      <c r="M25" s="6">
        <f>IF(QoQ!M27="","",QoQ!M27-QoQ!M$1)</f>
        <v>0.74400777913202543</v>
      </c>
      <c r="N25" s="6">
        <f>IF(QoQ!N27="","",QoQ!N27-QoQ!N$1)</f>
        <v>0.37783178201203271</v>
      </c>
      <c r="O25" s="6">
        <f>IF(QoQ!O27="","",QoQ!O27-QoQ!O$1)</f>
        <v>0.90935368136809092</v>
      </c>
      <c r="P25" s="6">
        <f>IF(QoQ!P27="","",QoQ!P27-QoQ!P$1)</f>
        <v>-0.1543311723232359</v>
      </c>
      <c r="Q25" s="6">
        <f>IF(QoQ!Q27="","",QoQ!Q27-QoQ!Q$1)</f>
        <v>2.4928953516627717E-2</v>
      </c>
      <c r="R25" s="6">
        <f>IF(QoQ!R27="","",QoQ!R27-QoQ!R$1)</f>
        <v>0.16532665067231411</v>
      </c>
      <c r="S25" s="6">
        <f>IF(QoQ!S27="","",QoQ!S27-QoQ!S$1)</f>
        <v>-0.97241161427836653</v>
      </c>
      <c r="T25" s="6">
        <f>IF(QoQ!T27="","",QoQ!T27-QoQ!T$1)</f>
        <v>-0.5</v>
      </c>
      <c r="U25" s="6">
        <f>IF(QoQ!U27="","",QoQ!U27-QoQ!U$1)</f>
        <v>-4.041456138770215</v>
      </c>
      <c r="V25" s="6">
        <f>IF(QoQ!V27="","",QoQ!V27-QoQ!V$1)</f>
        <v>-1.9147383367082424</v>
      </c>
      <c r="W25" s="6">
        <f>IF(QoQ!W27="","",QoQ!W27-QoQ!W$1)</f>
        <v>1.0146666666666668</v>
      </c>
      <c r="X25" s="6">
        <f>IF(QoQ!X27="","",QoQ!X27-QoQ!X$1)</f>
        <v>4.6077467571742341</v>
      </c>
      <c r="Y25" s="6">
        <f>IF(QoQ!Y27="","",QoQ!Y27-QoQ!Y$1)</f>
        <v>1.6894076218608727</v>
      </c>
      <c r="Z25" s="6">
        <f>IF(QoQ!Z27="","",QoQ!Z27-QoQ!Z$1)</f>
        <v>0.18121322055188649</v>
      </c>
      <c r="AA25" s="6">
        <f>IF(QoQ!AA27="","",QoQ!AA27-QoQ!AA$1)</f>
        <v>-0.7835804201087373</v>
      </c>
      <c r="AB25" s="6">
        <f>IF(QoQ!AB27="","",QoQ!AB27-QoQ!AB$1)</f>
        <v>-0.10791703391730256</v>
      </c>
      <c r="AC25" s="6">
        <f>IF(QoQ!AC27="","",QoQ!AC27-QoQ!AC$1)</f>
        <v>0.57000000000000006</v>
      </c>
      <c r="AD25" s="6">
        <f>IF(QoQ!AD27="","",QoQ!AD27-QoQ!AD$1)</f>
        <v>-4.8367375661369998</v>
      </c>
      <c r="AE25" s="6">
        <f>IF(QoQ!AE27="","",QoQ!AE27-QoQ!AE$1)</f>
        <v>-11.54547619233878</v>
      </c>
      <c r="AF25" s="6">
        <f>IF(QoQ!AF27="","",QoQ!AF27-QoQ!AF$1)</f>
        <v>11.419879682019172</v>
      </c>
      <c r="AG25" s="6">
        <f>IF(QoQ!AG27="","",QoQ!AG27-QoQ!AG$1)</f>
        <v>4.9605565964217968</v>
      </c>
      <c r="AH25" s="6">
        <f>IF(QoQ!AH27="","",QoQ!AH27-QoQ!AH$1)</f>
        <v>12.392999232629817</v>
      </c>
      <c r="AI25" s="6">
        <f>IF(QoQ!AI27="","",QoQ!AI27-QoQ!AI$1)</f>
        <v>1.5328176588181139</v>
      </c>
      <c r="AJ25" s="6">
        <f>IF(QoQ!AJ27="","",QoQ!AJ27-QoQ!AJ$1)</f>
        <v>11.47316486001839</v>
      </c>
      <c r="AK25" s="6">
        <f>IF(QoQ!AK27="","",QoQ!AK27-QoQ!AK$1)</f>
        <v>17.371232700128218</v>
      </c>
      <c r="AL25" s="6">
        <f>IF(QoQ!AL27="","",QoQ!AL27-QoQ!AL$1)</f>
        <v>34.758028014338507</v>
      </c>
      <c r="AM25" s="6">
        <f>IF(QoQ!AM27="","",QoQ!AM27-QoQ!AM$1)</f>
        <v>9.032598172314156</v>
      </c>
      <c r="AN25" s="6">
        <f>IF(QoQ!AN27="","",QoQ!AN27-QoQ!AN$1)</f>
        <v>10.348266517527508</v>
      </c>
      <c r="AO25" s="6">
        <f>IF(QoQ!AO27="","",QoQ!AO27-QoQ!AO$1)</f>
        <v>0.27283333333333326</v>
      </c>
      <c r="AP25" s="4">
        <v>24</v>
      </c>
      <c r="AQ25" s="1">
        <v>35490</v>
      </c>
      <c r="AR25" s="7"/>
    </row>
    <row r="26" spans="1:44" hidden="1" outlineLevel="1">
      <c r="A26" s="6">
        <f>IF(QoQ!A28="","",QoQ!A28-QoQ!A$1)</f>
        <v>0.83923710685567676</v>
      </c>
      <c r="B26" s="6">
        <f>IF(QoQ!B28="","",QoQ!B28-QoQ!B$1)</f>
        <v>-0.26151546171159556</v>
      </c>
      <c r="C26" s="6">
        <f>IF(QoQ!C28="","",QoQ!C28-QoQ!C$1)</f>
        <v>-0.321535073462202</v>
      </c>
      <c r="D26" s="6">
        <f>IF(QoQ!D28="","",QoQ!D28-QoQ!D$1)</f>
        <v>10.332686766944907</v>
      </c>
      <c r="E26" s="6">
        <f>IF(QoQ!E28="","",QoQ!E28-QoQ!E$1)</f>
        <v>-4.6886105514774581</v>
      </c>
      <c r="F26" s="6">
        <f>IF(QoQ!F28="","",QoQ!F28-QoQ!F$1)</f>
        <v>6.7264951527087966</v>
      </c>
      <c r="G26" s="6">
        <f>IF(QoQ!G28="","",QoQ!G28-QoQ!G$1)</f>
        <v>2.0529526728430363</v>
      </c>
      <c r="H26" s="6">
        <f>IF(QoQ!H28="","",QoQ!H28-QoQ!H$1)</f>
        <v>1.8878758520605738</v>
      </c>
      <c r="I26" s="6">
        <f>IF(QoQ!I28="","",QoQ!I28-QoQ!I$1)</f>
        <v>-1.9139470733587232</v>
      </c>
      <c r="J26" s="6">
        <f>IF(QoQ!J28="","",QoQ!J28-QoQ!J$1)</f>
        <v>11.20128016102267</v>
      </c>
      <c r="K26" s="6">
        <f>IF(QoQ!K28="","",QoQ!K28-QoQ!K$1)</f>
        <v>-1.262840361979523</v>
      </c>
      <c r="L26" s="6">
        <f>IF(QoQ!L28="","",QoQ!L28-QoQ!L$1)</f>
        <v>2.8948618739259171</v>
      </c>
      <c r="M26" s="6">
        <f>IF(QoQ!M28="","",QoQ!M28-QoQ!M$1)</f>
        <v>2.8186412179353453</v>
      </c>
      <c r="N26" s="6">
        <f>IF(QoQ!N28="","",QoQ!N28-QoQ!N$1)</f>
        <v>-0.55154884426817163</v>
      </c>
      <c r="O26" s="6">
        <f>IF(QoQ!O28="","",QoQ!O28-QoQ!O$1)</f>
        <v>4.0807388782733192</v>
      </c>
      <c r="P26" s="6">
        <f>IF(QoQ!P28="","",QoQ!P28-QoQ!P$1)</f>
        <v>3.1028470742598806</v>
      </c>
      <c r="Q26" s="6">
        <f>IF(QoQ!Q28="","",QoQ!Q28-QoQ!Q$1)</f>
        <v>-0.21590752987707179</v>
      </c>
      <c r="R26" s="6">
        <f>IF(QoQ!R28="","",QoQ!R28-QoQ!R$1)</f>
        <v>7.7522861091366857E-2</v>
      </c>
      <c r="S26" s="6">
        <f>IF(QoQ!S28="","",QoQ!S28-QoQ!S$1)</f>
        <v>-2.3376734312553031</v>
      </c>
      <c r="T26" s="6">
        <f>IF(QoQ!T28="","",QoQ!T28-QoQ!T$1)</f>
        <v>1.2467693040390999</v>
      </c>
      <c r="U26" s="6">
        <f>IF(QoQ!U28="","",QoQ!U28-QoQ!U$1)</f>
        <v>1.7535677990511664</v>
      </c>
      <c r="V26" s="6">
        <f>IF(QoQ!V28="","",QoQ!V28-QoQ!V$1)</f>
        <v>1.6251635113114067</v>
      </c>
      <c r="W26" s="6">
        <f>IF(QoQ!W28="","",QoQ!W28-QoQ!W$1)</f>
        <v>1.2986666666666666</v>
      </c>
      <c r="X26" s="6">
        <f>IF(QoQ!X28="","",QoQ!X28-QoQ!X$1)</f>
        <v>-0.29296482292902776</v>
      </c>
      <c r="Y26" s="6">
        <f>IF(QoQ!Y28="","",QoQ!Y28-QoQ!Y$1)</f>
        <v>2.217545383170572</v>
      </c>
      <c r="Z26" s="6">
        <f>IF(QoQ!Z28="","",QoQ!Z28-QoQ!Z$1)</f>
        <v>0.28887000471869273</v>
      </c>
      <c r="AA26" s="6">
        <f>IF(QoQ!AA28="","",QoQ!AA28-QoQ!AA$1)</f>
        <v>-0.56656207158699023</v>
      </c>
      <c r="AB26" s="6">
        <f>IF(QoQ!AB28="","",QoQ!AB28-QoQ!AB$1)</f>
        <v>2.0397346988357601E-2</v>
      </c>
      <c r="AC26" s="6">
        <f>IF(QoQ!AC28="","",QoQ!AC28-QoQ!AC$1)</f>
        <v>0.62999999999999989</v>
      </c>
      <c r="AD26" s="6">
        <f>IF(QoQ!AD28="","",QoQ!AD28-QoQ!AD$1)</f>
        <v>-4.9426712022221011</v>
      </c>
      <c r="AE26" s="6">
        <f>IF(QoQ!AE28="","",QoQ!AE28-QoQ!AE$1)</f>
        <v>-17.179844840694706</v>
      </c>
      <c r="AF26" s="6">
        <f>IF(QoQ!AF28="","",QoQ!AF28-QoQ!AF$1)</f>
        <v>4.2481675821408196</v>
      </c>
      <c r="AG26" s="6">
        <f>IF(QoQ!AG28="","",QoQ!AG28-QoQ!AG$1)</f>
        <v>10.220674484528477</v>
      </c>
      <c r="AH26" s="6">
        <f>IF(QoQ!AH28="","",QoQ!AH28-QoQ!AH$1)</f>
        <v>3.4352947383201426</v>
      </c>
      <c r="AI26" s="6">
        <f>IF(QoQ!AI28="","",QoQ!AI28-QoQ!AI$1)</f>
        <v>-1.2632391530190166</v>
      </c>
      <c r="AJ26" s="6">
        <f>IF(QoQ!AJ28="","",QoQ!AJ28-QoQ!AJ$1)</f>
        <v>14.103340810326316</v>
      </c>
      <c r="AK26" s="6">
        <f>IF(QoQ!AK28="","",QoQ!AK28-QoQ!AK$1)</f>
        <v>18.727658378418933</v>
      </c>
      <c r="AL26" s="6">
        <f>IF(QoQ!AL28="","",QoQ!AL28-QoQ!AL$1)</f>
        <v>10.062703933772568</v>
      </c>
      <c r="AM26" s="6">
        <f>IF(QoQ!AM28="","",QoQ!AM28-QoQ!AM$1)</f>
        <v>3.6335082077033594</v>
      </c>
      <c r="AN26" s="6">
        <f>IF(QoQ!AN28="","",QoQ!AN28-QoQ!AN$1)</f>
        <v>16.079955807913993</v>
      </c>
      <c r="AO26" s="6">
        <f>IF(QoQ!AO28="","",QoQ!AO28-QoQ!AO$1)</f>
        <v>8.2166666666666721E-2</v>
      </c>
      <c r="AP26" s="4">
        <v>25</v>
      </c>
      <c r="AQ26" s="1">
        <v>35582</v>
      </c>
      <c r="AR26" s="7"/>
    </row>
    <row r="27" spans="1:44" hidden="1" outlineLevel="1">
      <c r="A27" s="6">
        <f>IF(QoQ!A29="","",QoQ!A29-QoQ!A$1)</f>
        <v>0.31626612555461953</v>
      </c>
      <c r="B27" s="6">
        <f>IF(QoQ!B29="","",QoQ!B29-QoQ!B$1)</f>
        <v>-0.22828177197689281</v>
      </c>
      <c r="C27" s="6">
        <f>IF(QoQ!C29="","",QoQ!C29-QoQ!C$1)</f>
        <v>-9.397555858324754</v>
      </c>
      <c r="D27" s="6">
        <f>IF(QoQ!D29="","",QoQ!D29-QoQ!D$1)</f>
        <v>5.9200771821189013</v>
      </c>
      <c r="E27" s="6">
        <f>IF(QoQ!E29="","",QoQ!E29-QoQ!E$1)</f>
        <v>1.25057592119428</v>
      </c>
      <c r="F27" s="6">
        <f>IF(QoQ!F29="","",QoQ!F29-QoQ!F$1)</f>
        <v>-7.1281678267284034</v>
      </c>
      <c r="G27" s="6">
        <f>IF(QoQ!G29="","",QoQ!G29-QoQ!G$1)</f>
        <v>-2.1857473271570118</v>
      </c>
      <c r="H27" s="6">
        <f>IF(QoQ!H29="","",QoQ!H29-QoQ!H$1)</f>
        <v>0.29663276011126016</v>
      </c>
      <c r="I27" s="6">
        <f>IF(QoQ!I29="","",QoQ!I29-QoQ!I$1)</f>
        <v>0.53227377777830265</v>
      </c>
      <c r="J27" s="6">
        <f>IF(QoQ!J29="","",QoQ!J29-QoQ!J$1)</f>
        <v>-8.356225195390758</v>
      </c>
      <c r="K27" s="6">
        <f>IF(QoQ!K29="","",QoQ!K29-QoQ!K$1)</f>
        <v>-1.3911684072735677</v>
      </c>
      <c r="L27" s="6">
        <f>IF(QoQ!L29="","",QoQ!L29-QoQ!L$1)</f>
        <v>3.0681602438957789</v>
      </c>
      <c r="M27" s="6">
        <f>IF(QoQ!M29="","",QoQ!M29-QoQ!M$1)</f>
        <v>1.800968854907782</v>
      </c>
      <c r="N27" s="6">
        <f>IF(QoQ!N29="","",QoQ!N29-QoQ!N$1)</f>
        <v>2.4318219254643818</v>
      </c>
      <c r="O27" s="6">
        <f>IF(QoQ!O29="","",QoQ!O29-QoQ!O$1)</f>
        <v>1.6041528335446931</v>
      </c>
      <c r="P27" s="6">
        <f>IF(QoQ!P29="","",QoQ!P29-QoQ!P$1)</f>
        <v>8.2875776300241029</v>
      </c>
      <c r="Q27" s="6">
        <f>IF(QoQ!Q29="","",QoQ!Q29-QoQ!Q$1)</f>
        <v>0.26476004239592343</v>
      </c>
      <c r="R27" s="6">
        <f>IF(QoQ!R29="","",QoQ!R29-QoQ!R$1)</f>
        <v>-5.1778593684370211E-2</v>
      </c>
      <c r="S27" s="6">
        <f>IF(QoQ!S29="","",QoQ!S29-QoQ!S$1)</f>
        <v>2.5514615484803165</v>
      </c>
      <c r="T27" s="6">
        <f>IF(QoQ!T29="","",QoQ!T29-QoQ!T$1)</f>
        <v>0.36207430439071753</v>
      </c>
      <c r="U27" s="6">
        <f>IF(QoQ!U29="","",QoQ!U29-QoQ!U$1)</f>
        <v>5.9637071648209448</v>
      </c>
      <c r="V27" s="6">
        <f>IF(QoQ!V29="","",QoQ!V29-QoQ!V$1)</f>
        <v>6.4306531935101789</v>
      </c>
      <c r="W27" s="6">
        <f>IF(QoQ!W29="","",QoQ!W29-QoQ!W$1)</f>
        <v>1.1403333333333334</v>
      </c>
      <c r="X27" s="6">
        <f>IF(QoQ!X29="","",QoQ!X29-QoQ!X$1)</f>
        <v>-7.7929411683860508</v>
      </c>
      <c r="Y27" s="6">
        <f>IF(QoQ!Y29="","",QoQ!Y29-QoQ!Y$1)</f>
        <v>1.5071525218507373</v>
      </c>
      <c r="Z27" s="6">
        <f>IF(QoQ!Z29="","",QoQ!Z29-QoQ!Z$1)</f>
        <v>0.1179615035003917</v>
      </c>
      <c r="AA27" s="6">
        <f>IF(QoQ!AA29="","",QoQ!AA29-QoQ!AA$1)</f>
        <v>-0.75357911144579315</v>
      </c>
      <c r="AB27" s="6">
        <f>IF(QoQ!AB29="","",QoQ!AB29-QoQ!AB$1)</f>
        <v>-0.26725863493132984</v>
      </c>
      <c r="AC27" s="6">
        <f>IF(QoQ!AC29="","",QoQ!AC29-QoQ!AC$1)</f>
        <v>0.63250000000000006</v>
      </c>
      <c r="AD27" s="6">
        <f>IF(QoQ!AD29="","",QoQ!AD29-QoQ!AD$1)</f>
        <v>-3.6880856515380032</v>
      </c>
      <c r="AE27" s="6">
        <f>IF(QoQ!AE29="","",QoQ!AE29-QoQ!AE$1)</f>
        <v>1.5165441806516275</v>
      </c>
      <c r="AF27" s="6">
        <f>IF(QoQ!AF29="","",QoQ!AF29-QoQ!AF$1)</f>
        <v>0.61197327478798647</v>
      </c>
      <c r="AG27" s="6">
        <f>IF(QoQ!AG29="","",QoQ!AG29-QoQ!AG$1)</f>
        <v>5.7754975779508051</v>
      </c>
      <c r="AH27" s="6">
        <f>IF(QoQ!AH29="","",QoQ!AH29-QoQ!AH$1)</f>
        <v>-0.13600998073286563</v>
      </c>
      <c r="AI27" s="6">
        <f>IF(QoQ!AI29="","",QoQ!AI29-QoQ!AI$1)</f>
        <v>0.94031885860711339</v>
      </c>
      <c r="AJ27" s="6">
        <f>IF(QoQ!AJ29="","",QoQ!AJ29-QoQ!AJ$1)</f>
        <v>0.91537179254739987</v>
      </c>
      <c r="AK27" s="6">
        <f>IF(QoQ!AK29="","",QoQ!AK29-QoQ!AK$1)</f>
        <v>-15.215232661480098</v>
      </c>
      <c r="AL27" s="6">
        <f>IF(QoQ!AL29="","",QoQ!AL29-QoQ!AL$1)</f>
        <v>5.3959338947269</v>
      </c>
      <c r="AM27" s="6">
        <f>IF(QoQ!AM29="","",QoQ!AM29-QoQ!AM$1)</f>
        <v>-1.8667418147575132</v>
      </c>
      <c r="AN27" s="6">
        <f>IF(QoQ!AN29="","",QoQ!AN29-QoQ!AN$1)</f>
        <v>14.126159222778933</v>
      </c>
      <c r="AO27" s="6">
        <f>IF(QoQ!AO29="","",QoQ!AO29-QoQ!AO$1)</f>
        <v>0.29466666666666663</v>
      </c>
      <c r="AP27" s="4">
        <v>26</v>
      </c>
      <c r="AQ27" s="1">
        <v>35674</v>
      </c>
      <c r="AR27" s="7"/>
    </row>
    <row r="28" spans="1:44" hidden="1" outlineLevel="1">
      <c r="A28" s="6">
        <f>IF(QoQ!A30="","",QoQ!A30-QoQ!A$1)</f>
        <v>0.55916710281557935</v>
      </c>
      <c r="B28" s="6">
        <f>IF(QoQ!B30="","",QoQ!B30-QoQ!B$1)</f>
        <v>-3.6389873383698172</v>
      </c>
      <c r="C28" s="6">
        <f>IF(QoQ!C30="","",QoQ!C30-QoQ!C$1)</f>
        <v>9.4426070199108985</v>
      </c>
      <c r="D28" s="6">
        <f>IF(QoQ!D30="","",QoQ!D30-QoQ!D$1)</f>
        <v>-8.0990890657779619</v>
      </c>
      <c r="E28" s="6">
        <f>IF(QoQ!E30="","",QoQ!E30-QoQ!E$1)</f>
        <v>-2.0291432752509722</v>
      </c>
      <c r="F28" s="6">
        <f>IF(QoQ!F30="","",QoQ!F30-QoQ!F$1)</f>
        <v>-6.3726287558869146</v>
      </c>
      <c r="G28" s="6">
        <f>IF(QoQ!G30="","",QoQ!G30-QoQ!G$1)</f>
        <v>5.4672226728431612</v>
      </c>
      <c r="H28" s="6">
        <f>IF(QoQ!H30="","",QoQ!H30-QoQ!H$1)</f>
        <v>1.0868655844183692</v>
      </c>
      <c r="I28" s="6">
        <f>IF(QoQ!I30="","",QoQ!I30-QoQ!I$1)</f>
        <v>-3.505985623101584</v>
      </c>
      <c r="J28" s="6">
        <f>IF(QoQ!J30="","",QoQ!J30-QoQ!J$1)</f>
        <v>2.1243645290457875</v>
      </c>
      <c r="K28" s="6">
        <f>IF(QoQ!K30="","",QoQ!K30-QoQ!K$1)</f>
        <v>-2.1540540479343506</v>
      </c>
      <c r="L28" s="6">
        <f>IF(QoQ!L30="","",QoQ!L30-QoQ!L$1)</f>
        <v>-2.339966807563814</v>
      </c>
      <c r="M28" s="6">
        <f>IF(QoQ!M30="","",QoQ!M30-QoQ!M$1)</f>
        <v>-0.55212131636944095</v>
      </c>
      <c r="N28" s="6">
        <f>IF(QoQ!N30="","",QoQ!N30-QoQ!N$1)</f>
        <v>-1.6667225046599468</v>
      </c>
      <c r="O28" s="6">
        <f>IF(QoQ!O30="","",QoQ!O30-QoQ!O$1)</f>
        <v>-0.12180951298158671</v>
      </c>
      <c r="P28" s="6">
        <f>IF(QoQ!P30="","",QoQ!P30-QoQ!P$1)</f>
        <v>-10.11153461612753</v>
      </c>
      <c r="Q28" s="6">
        <f>IF(QoQ!Q30="","",QoQ!Q30-QoQ!Q$1)</f>
        <v>0.57996273440482726</v>
      </c>
      <c r="R28" s="6">
        <f>IF(QoQ!R30="","",QoQ!R30-QoQ!R$1)</f>
        <v>0.19437804948304016</v>
      </c>
      <c r="S28" s="6">
        <f>IF(QoQ!S30="","",QoQ!S30-QoQ!S$1)</f>
        <v>3.287222466795011</v>
      </c>
      <c r="T28" s="6">
        <f>IF(QoQ!T30="","",QoQ!T30-QoQ!T$1)</f>
        <v>-0.5</v>
      </c>
      <c r="U28" s="6">
        <f>IF(QoQ!U30="","",QoQ!U30-QoQ!U$1)</f>
        <v>14.496403242334051</v>
      </c>
      <c r="V28" s="6">
        <f>IF(QoQ!V30="","",QoQ!V30-QoQ!V$1)</f>
        <v>18.500114016168574</v>
      </c>
      <c r="W28" s="6">
        <f>IF(QoQ!W30="","",QoQ!W30-QoQ!W$1)</f>
        <v>1.1156666666666668</v>
      </c>
      <c r="X28" s="6">
        <f>IF(QoQ!X30="","",QoQ!X30-QoQ!X$1)</f>
        <v>-17.671437708464357</v>
      </c>
      <c r="Y28" s="6">
        <f>IF(QoQ!Y30="","",QoQ!Y30-QoQ!Y$1)</f>
        <v>0.29329344616766595</v>
      </c>
      <c r="Z28" s="6">
        <f>IF(QoQ!Z30="","",QoQ!Z30-QoQ!Z$1)</f>
        <v>8.9422593728541666E-2</v>
      </c>
      <c r="AA28" s="6">
        <f>IF(QoQ!AA30="","",QoQ!AA30-QoQ!AA$1)</f>
        <v>-0.94561596716151641</v>
      </c>
      <c r="AB28" s="6">
        <f>IF(QoQ!AB30="","",QoQ!AB30-QoQ!AB$1)</f>
        <v>-0.18311741214486621</v>
      </c>
      <c r="AC28" s="6">
        <f>IF(QoQ!AC30="","",QoQ!AC30-QoQ!AC$1)</f>
        <v>0.62749999999999995</v>
      </c>
      <c r="AD28" s="6">
        <f>IF(QoQ!AD30="","",QoQ!AD30-QoQ!AD$1)</f>
        <v>-2.7248439112568752</v>
      </c>
      <c r="AE28" s="6">
        <f>IF(QoQ!AE30="","",QoQ!AE30-QoQ!AE$1)</f>
        <v>0.34158169926724824</v>
      </c>
      <c r="AF28" s="6">
        <f>IF(QoQ!AF30="","",QoQ!AF30-QoQ!AF$1)</f>
        <v>-5.5019221293127156</v>
      </c>
      <c r="AG28" s="6">
        <f>IF(QoQ!AG30="","",QoQ!AG30-QoQ!AG$1)</f>
        <v>-5.4529965207426283</v>
      </c>
      <c r="AH28" s="6">
        <f>IF(QoQ!AH30="","",QoQ!AH30-QoQ!AH$1)</f>
        <v>-5.466926703996327</v>
      </c>
      <c r="AI28" s="6">
        <f>IF(QoQ!AI30="","",QoQ!AI30-QoQ!AI$1)</f>
        <v>6.9577726599252347</v>
      </c>
      <c r="AJ28" s="6">
        <f>IF(QoQ!AJ30="","",QoQ!AJ30-QoQ!AJ$1)</f>
        <v>-2.6870629284049858</v>
      </c>
      <c r="AK28" s="6">
        <f>IF(QoQ!AK30="","",QoQ!AK30-QoQ!AK$1)</f>
        <v>-10.083609313790902</v>
      </c>
      <c r="AL28" s="6">
        <f>IF(QoQ!AL30="","",QoQ!AL30-QoQ!AL$1)</f>
        <v>0.12658378932854597</v>
      </c>
      <c r="AM28" s="6">
        <f>IF(QoQ!AM30="","",QoQ!AM30-QoQ!AM$1)</f>
        <v>-3.594462781732243</v>
      </c>
      <c r="AN28" s="6">
        <f>IF(QoQ!AN30="","",QoQ!AN30-QoQ!AN$1)</f>
        <v>-4.8084760351661071</v>
      </c>
      <c r="AO28" s="6">
        <f>IF(QoQ!AO30="","",QoQ!AO30-QoQ!AO$1)</f>
        <v>0.40849999999999964</v>
      </c>
      <c r="AP28" s="4">
        <v>27</v>
      </c>
      <c r="AQ28" s="1">
        <v>35765</v>
      </c>
      <c r="AR28" s="7"/>
    </row>
    <row r="29" spans="1:44" hidden="1" outlineLevel="1">
      <c r="A29" s="6">
        <f>IF(QoQ!A31="","",QoQ!A31-QoQ!A$1)</f>
        <v>-7.9355068713675223</v>
      </c>
      <c r="B29" s="6">
        <f>IF(QoQ!B31="","",QoQ!B31-QoQ!B$1)</f>
        <v>-10.395150373006217</v>
      </c>
      <c r="C29" s="6">
        <f>IF(QoQ!C31="","",QoQ!C31-QoQ!C$1)</f>
        <v>-11.297405828820743</v>
      </c>
      <c r="D29" s="6">
        <f>IF(QoQ!D31="","",QoQ!D31-QoQ!D$1)</f>
        <v>-38.626278632063922</v>
      </c>
      <c r="E29" s="6">
        <f>IF(QoQ!E31="","",QoQ!E31-QoQ!E$1)</f>
        <v>0.52284176170000363</v>
      </c>
      <c r="F29" s="6">
        <f>IF(QoQ!F31="","",QoQ!F31-QoQ!F$1)</f>
        <v>-7.2027109127525923</v>
      </c>
      <c r="G29" s="6">
        <f>IF(QoQ!G31="","",QoQ!G31-QoQ!G$1)</f>
        <v>-1.0894673271571458</v>
      </c>
      <c r="H29" s="6">
        <f>IF(QoQ!H31="","",QoQ!H31-QoQ!H$1)</f>
        <v>-1.71887706115099</v>
      </c>
      <c r="I29" s="6">
        <f>IF(QoQ!I31="","",QoQ!I31-QoQ!I$1)</f>
        <v>-4.78206960683654</v>
      </c>
      <c r="J29" s="6">
        <f>IF(QoQ!J31="","",QoQ!J31-QoQ!J$1)</f>
        <v>-4.2960467310963191</v>
      </c>
      <c r="K29" s="6">
        <f>IF(QoQ!K31="","",QoQ!K31-QoQ!K$1)</f>
        <v>-4.3625709381938167</v>
      </c>
      <c r="L29" s="6">
        <f>IF(QoQ!L31="","",QoQ!L31-QoQ!L$1)</f>
        <v>-4.0318708082475467</v>
      </c>
      <c r="M29" s="6">
        <f>IF(QoQ!M31="","",QoQ!M31-QoQ!M$1)</f>
        <v>-4.3888113617616087</v>
      </c>
      <c r="N29" s="6">
        <f>IF(QoQ!N31="","",QoQ!N31-QoQ!N$1)</f>
        <v>-4.6263250505148239</v>
      </c>
      <c r="O29" s="6">
        <f>IF(QoQ!O31="","",QoQ!O31-QoQ!O$1)</f>
        <v>-4.2737153259600023</v>
      </c>
      <c r="P29" s="6">
        <f>IF(QoQ!P31="","",QoQ!P31-QoQ!P$1)</f>
        <v>-2.5716224547113633</v>
      </c>
      <c r="Q29" s="6">
        <f>IF(QoQ!Q31="","",QoQ!Q31-QoQ!Q$1)</f>
        <v>1.5107889075175316</v>
      </c>
      <c r="R29" s="6">
        <f>IF(QoQ!R31="","",QoQ!R31-QoQ!R$1)</f>
        <v>1.4934597449554958</v>
      </c>
      <c r="S29" s="6">
        <f>IF(QoQ!S31="","",QoQ!S31-QoQ!S$1)</f>
        <v>1.6305145165365045</v>
      </c>
      <c r="T29" s="6">
        <f>IF(QoQ!T31="","",QoQ!T31-QoQ!T$1)</f>
        <v>-0.5</v>
      </c>
      <c r="U29" s="6">
        <f>IF(QoQ!U31="","",QoQ!U31-QoQ!U$1)</f>
        <v>8.8850846029687638</v>
      </c>
      <c r="V29" s="6">
        <f>IF(QoQ!V31="","",QoQ!V31-QoQ!V$1)</f>
        <v>4.3378344200068684</v>
      </c>
      <c r="W29" s="6">
        <f>IF(QoQ!W31="","",QoQ!W31-QoQ!W$1)</f>
        <v>1.7473333333333332</v>
      </c>
      <c r="X29" s="6">
        <f>IF(QoQ!X31="","",QoQ!X31-QoQ!X$1)</f>
        <v>-7.4640051887513819</v>
      </c>
      <c r="Y29" s="6">
        <f>IF(QoQ!Y31="","",QoQ!Y31-QoQ!Y$1)</f>
        <v>1.3796791320977437</v>
      </c>
      <c r="Z29" s="6">
        <f>IF(QoQ!Z31="","",QoQ!Z31-QoQ!Z$1)</f>
        <v>-7.8771186933146553E-2</v>
      </c>
      <c r="AA29" s="6">
        <f>IF(QoQ!AA31="","",QoQ!AA31-QoQ!AA$1)</f>
        <v>-1.5108632613294535</v>
      </c>
      <c r="AB29" s="6">
        <f>IF(QoQ!AB31="","",QoQ!AB31-QoQ!AB$1)</f>
        <v>-0.20625299297379784</v>
      </c>
      <c r="AC29" s="6">
        <f>IF(QoQ!AC31="","",QoQ!AC31-QoQ!AC$1)</f>
        <v>0.62999999999999989</v>
      </c>
      <c r="AD29" s="6">
        <f>IF(QoQ!AD31="","",QoQ!AD31-QoQ!AD$1)</f>
        <v>-5.813012222199391</v>
      </c>
      <c r="AE29" s="6">
        <f>IF(QoQ!AE31="","",QoQ!AE31-QoQ!AE$1)</f>
        <v>-29.555214619395613</v>
      </c>
      <c r="AF29" s="6">
        <f>IF(QoQ!AF31="","",QoQ!AF31-QoQ!AF$1)</f>
        <v>0.31629068880806166</v>
      </c>
      <c r="AG29" s="6">
        <f>IF(QoQ!AG31="","",QoQ!AG31-QoQ!AG$1)</f>
        <v>-3.9777155782422748</v>
      </c>
      <c r="AH29" s="6">
        <f>IF(QoQ!AH31="","",QoQ!AH31-QoQ!AH$1)</f>
        <v>1.0230935028443455</v>
      </c>
      <c r="AI29" s="6">
        <f>IF(QoQ!AI31="","",QoQ!AI31-QoQ!AI$1)</f>
        <v>-5.8326777531895191</v>
      </c>
      <c r="AJ29" s="6">
        <f>IF(QoQ!AJ31="","",QoQ!AJ31-QoQ!AJ$1)</f>
        <v>-11.826581257548009</v>
      </c>
      <c r="AK29" s="6">
        <f>IF(QoQ!AK31="","",QoQ!AK31-QoQ!AK$1)</f>
        <v>2.6713568843562312</v>
      </c>
      <c r="AL29" s="6">
        <f>IF(QoQ!AL31="","",QoQ!AL31-QoQ!AL$1)</f>
        <v>-25.378290361927608</v>
      </c>
      <c r="AM29" s="6">
        <f>IF(QoQ!AM31="","",QoQ!AM31-QoQ!AM$1)</f>
        <v>-5.747308721381561E-2</v>
      </c>
      <c r="AN29" s="6">
        <f>IF(QoQ!AN31="","",QoQ!AN31-QoQ!AN$1)</f>
        <v>-14.901542374076923</v>
      </c>
      <c r="AO29" s="6">
        <f>IF(QoQ!AO31="","",QoQ!AO31-QoQ!AO$1)</f>
        <v>0.13850000000000051</v>
      </c>
      <c r="AP29" s="4">
        <v>28</v>
      </c>
      <c r="AQ29" s="1">
        <v>35855</v>
      </c>
      <c r="AR29" s="7"/>
    </row>
    <row r="30" spans="1:44" hidden="1" outlineLevel="1">
      <c r="A30" s="6">
        <f>IF(QoQ!A32="","",QoQ!A32-QoQ!A$1)</f>
        <v>-3.7016186963761046</v>
      </c>
      <c r="B30" s="6">
        <f>IF(QoQ!B32="","",QoQ!B32-QoQ!B$1)</f>
        <v>-2.1972701670795698</v>
      </c>
      <c r="C30" s="6">
        <f>IF(QoQ!C32="","",QoQ!C32-QoQ!C$1)</f>
        <v>1.7684277131313157</v>
      </c>
      <c r="D30" s="6">
        <f>IF(QoQ!D32="","",QoQ!D32-QoQ!D$1)</f>
        <v>-18.694087559400675</v>
      </c>
      <c r="E30" s="6">
        <f>IF(QoQ!E32="","",QoQ!E32-QoQ!E$1)</f>
        <v>-2.3022427828795826</v>
      </c>
      <c r="F30" s="6">
        <f>IF(QoQ!F32="","",QoQ!F32-QoQ!F$1)</f>
        <v>-11.894295933806202</v>
      </c>
      <c r="G30" s="6">
        <f>IF(QoQ!G32="","",QoQ!G32-QoQ!G$1)</f>
        <v>-13.508417327156929</v>
      </c>
      <c r="H30" s="6">
        <f>IF(QoQ!H32="","",QoQ!H32-QoQ!H$1)</f>
        <v>1.0889700503698974E-2</v>
      </c>
      <c r="I30" s="6">
        <f>IF(QoQ!I32="","",QoQ!I32-QoQ!I$1)</f>
        <v>5.2440497280943656</v>
      </c>
      <c r="J30" s="6">
        <f>IF(QoQ!J32="","",QoQ!J32-QoQ!J$1)</f>
        <v>-9.1796484630767292</v>
      </c>
      <c r="K30" s="6">
        <f>IF(QoQ!K32="","",QoQ!K32-QoQ!K$1)</f>
        <v>-3.1054446726413083</v>
      </c>
      <c r="L30" s="6">
        <f>IF(QoQ!L32="","",QoQ!L32-QoQ!L$1)</f>
        <v>-6.5906664594949538</v>
      </c>
      <c r="M30" s="6">
        <f>IF(QoQ!M32="","",QoQ!M32-QoQ!M$1)</f>
        <v>-7.4817468683462289</v>
      </c>
      <c r="N30" s="6">
        <f>IF(QoQ!N32="","",QoQ!N32-QoQ!N$1)</f>
        <v>-5.9080737796399987</v>
      </c>
      <c r="O30" s="6">
        <f>IF(QoQ!O32="","",QoQ!O32-QoQ!O$1)</f>
        <v>-8.0186693524997015</v>
      </c>
      <c r="P30" s="6">
        <f>IF(QoQ!P32="","",QoQ!P32-QoQ!P$1)</f>
        <v>-2.8880049224908579</v>
      </c>
      <c r="Q30" s="6">
        <f>IF(QoQ!Q32="","",QoQ!Q32-QoQ!Q$1)</f>
        <v>1.2083450022174693</v>
      </c>
      <c r="R30" s="6">
        <f>IF(QoQ!R32="","",QoQ!R32-QoQ!R$1)</f>
        <v>0.98380984327240029</v>
      </c>
      <c r="S30" s="6">
        <f>IF(QoQ!S32="","",QoQ!S32-QoQ!S$1)</f>
        <v>2.7449695172035207</v>
      </c>
      <c r="T30" s="6">
        <f>IF(QoQ!T32="","",QoQ!T32-QoQ!T$1)</f>
        <v>-0.5</v>
      </c>
      <c r="U30" s="6">
        <f>IF(QoQ!U32="","",QoQ!U32-QoQ!U$1)</f>
        <v>-4.3657610747370601</v>
      </c>
      <c r="V30" s="6">
        <f>IF(QoQ!V32="","",QoQ!V32-QoQ!V$1)</f>
        <v>2.0729501975546571E-2</v>
      </c>
      <c r="W30" s="6">
        <f>IF(QoQ!W32="","",QoQ!W32-QoQ!W$1)</f>
        <v>1.7664166666666667</v>
      </c>
      <c r="X30" s="6">
        <f>IF(QoQ!X32="","",QoQ!X32-QoQ!X$1)</f>
        <v>3.3036403437688637</v>
      </c>
      <c r="Y30" s="6">
        <f>IF(QoQ!Y32="","",QoQ!Y32-QoQ!Y$1)</f>
        <v>-0.46611068459238414</v>
      </c>
      <c r="Z30" s="6">
        <f>IF(QoQ!Z32="","",QoQ!Z32-QoQ!Z$1)</f>
        <v>-7.1793150774864478E-2</v>
      </c>
      <c r="AA30" s="6">
        <f>IF(QoQ!AA32="","",QoQ!AA32-QoQ!AA$1)</f>
        <v>-1.0384703027256572</v>
      </c>
      <c r="AB30" s="6">
        <f>IF(QoQ!AB32="","",QoQ!AB32-QoQ!AB$1)</f>
        <v>-0.19469843321019265</v>
      </c>
      <c r="AC30" s="6">
        <f>IF(QoQ!AC32="","",QoQ!AC32-QoQ!AC$1)</f>
        <v>0.625</v>
      </c>
      <c r="AD30" s="6">
        <f>IF(QoQ!AD32="","",QoQ!AD32-QoQ!AD$1)</f>
        <v>-3.019276041426588</v>
      </c>
      <c r="AE30" s="6">
        <f>IF(QoQ!AE32="","",QoQ!AE32-QoQ!AE$1)</f>
        <v>-6.765916497710224</v>
      </c>
      <c r="AF30" s="6">
        <f>IF(QoQ!AF32="","",QoQ!AF32-QoQ!AF$1)</f>
        <v>-1.0568777841148635</v>
      </c>
      <c r="AG30" s="6">
        <f>IF(QoQ!AG32="","",QoQ!AG32-QoQ!AG$1)</f>
        <v>-5.6768953551037402</v>
      </c>
      <c r="AH30" s="6">
        <f>IF(QoQ!AH32="","",QoQ!AH32-QoQ!AH$1)</f>
        <v>-0.33346217162136993</v>
      </c>
      <c r="AI30" s="6">
        <f>IF(QoQ!AI32="","",QoQ!AI32-QoQ!AI$1)</f>
        <v>3.3080929281353115</v>
      </c>
      <c r="AJ30" s="6">
        <f>IF(QoQ!AJ32="","",QoQ!AJ32-QoQ!AJ$1)</f>
        <v>-10.407137470807159</v>
      </c>
      <c r="AK30" s="6">
        <f>IF(QoQ!AK32="","",QoQ!AK32-QoQ!AK$1)</f>
        <v>-9.0840861214782862</v>
      </c>
      <c r="AL30" s="6">
        <f>IF(QoQ!AL32="","",QoQ!AL32-QoQ!AL$1)</f>
        <v>-6.0644399410174605</v>
      </c>
      <c r="AM30" s="6">
        <f>IF(QoQ!AM32="","",QoQ!AM32-QoQ!AM$1)</f>
        <v>-3.1101062962301604</v>
      </c>
      <c r="AN30" s="6">
        <f>IF(QoQ!AN32="","",QoQ!AN32-QoQ!AN$1)</f>
        <v>-5.1536681283418808</v>
      </c>
      <c r="AO30" s="6">
        <f>IF(QoQ!AO32="","",QoQ!AO32-QoQ!AO$1)</f>
        <v>0.36191666666666666</v>
      </c>
      <c r="AP30" s="4">
        <v>29</v>
      </c>
      <c r="AQ30" s="1">
        <v>35947</v>
      </c>
      <c r="AR30" s="7"/>
    </row>
    <row r="31" spans="1:44" hidden="1" outlineLevel="1">
      <c r="A31" s="6">
        <f>IF(QoQ!A33="","",QoQ!A33-QoQ!A$1)</f>
        <v>-4.0032254180455471</v>
      </c>
      <c r="B31" s="6">
        <f>IF(QoQ!B33="","",QoQ!B33-QoQ!B$1)</f>
        <v>-2.8143990376166137</v>
      </c>
      <c r="C31" s="6">
        <f>IF(QoQ!C33="","",QoQ!C33-QoQ!C$1)</f>
        <v>-5.1850309349848533</v>
      </c>
      <c r="D31" s="6">
        <f>IF(QoQ!D33="","",QoQ!D33-QoQ!D$1)</f>
        <v>-21.300850972234748</v>
      </c>
      <c r="E31" s="6">
        <f>IF(QoQ!E33="","",QoQ!E33-QoQ!E$1)</f>
        <v>-2.423317551481063</v>
      </c>
      <c r="F31" s="6">
        <f>IF(QoQ!F33="","",QoQ!F33-QoQ!F$1)</f>
        <v>-4.034975031177833</v>
      </c>
      <c r="G31" s="6">
        <f>IF(QoQ!G33="","",QoQ!G33-QoQ!G$1)</f>
        <v>-9.6852873271568694</v>
      </c>
      <c r="H31" s="6">
        <f>IF(QoQ!H33="","",QoQ!H33-QoQ!H$1)</f>
        <v>-1.5408047907450906</v>
      </c>
      <c r="I31" s="6">
        <f>IF(QoQ!I33="","",QoQ!I33-QoQ!I$1)</f>
        <v>-7.6427036102384971</v>
      </c>
      <c r="J31" s="6">
        <f>IF(QoQ!J33="","",QoQ!J33-QoQ!J$1)</f>
        <v>0.51431387115438731</v>
      </c>
      <c r="K31" s="6">
        <f>IF(QoQ!K33="","",QoQ!K33-QoQ!K$1)</f>
        <v>-3.4189332896656328</v>
      </c>
      <c r="L31" s="6">
        <f>IF(QoQ!L33="","",QoQ!L33-QoQ!L$1)</f>
        <v>-7.2679368365474826</v>
      </c>
      <c r="M31" s="6">
        <f>IF(QoQ!M33="","",QoQ!M33-QoQ!M$1)</f>
        <v>-9.0292142568474212</v>
      </c>
      <c r="N31" s="6">
        <f>IF(QoQ!N33="","",QoQ!N33-QoQ!N$1)</f>
        <v>-11.22947250810441</v>
      </c>
      <c r="O31" s="6">
        <f>IF(QoQ!O33="","",QoQ!O33-QoQ!O$1)</f>
        <v>-8.2085337318746507</v>
      </c>
      <c r="P31" s="6">
        <f>IF(QoQ!P33="","",QoQ!P33-QoQ!P$1)</f>
        <v>-0.32385254921928563</v>
      </c>
      <c r="Q31" s="6">
        <f>IF(QoQ!Q33="","",QoQ!Q33-QoQ!Q$1)</f>
        <v>0.27517848367911835</v>
      </c>
      <c r="R31" s="6">
        <f>IF(QoQ!R33="","",QoQ!R33-QoQ!R$1)</f>
        <v>0.29761272780310721</v>
      </c>
      <c r="S31" s="6">
        <f>IF(QoQ!S33="","",QoQ!S33-QoQ!S$1)</f>
        <v>0.12285946017966387</v>
      </c>
      <c r="T31" s="6">
        <f>IF(QoQ!T33="","",QoQ!T33-QoQ!T$1)</f>
        <v>-0.5</v>
      </c>
      <c r="U31" s="6">
        <f>IF(QoQ!U33="","",QoQ!U33-QoQ!U$1)</f>
        <v>2.4615557526765559</v>
      </c>
      <c r="V31" s="6">
        <f>IF(QoQ!V33="","",QoQ!V33-QoQ!V$1)</f>
        <v>0.95872191112002692</v>
      </c>
      <c r="W31" s="6">
        <f>IF(QoQ!W33="","",QoQ!W33-QoQ!W$1)</f>
        <v>1.3652500000000001</v>
      </c>
      <c r="X31" s="6">
        <f>IF(QoQ!X33="","",QoQ!X33-QoQ!X$1)</f>
        <v>-2.9556153141514128</v>
      </c>
      <c r="Y31" s="6">
        <f>IF(QoQ!Y33="","",QoQ!Y33-QoQ!Y$1)</f>
        <v>-9.5110285619880996E-2</v>
      </c>
      <c r="Z31" s="6">
        <f>IF(QoQ!Z33="","",QoQ!Z33-QoQ!Z$1)</f>
        <v>-2.3001649598451857E-2</v>
      </c>
      <c r="AA31" s="6">
        <f>IF(QoQ!AA33="","",QoQ!AA33-QoQ!AA$1)</f>
        <v>-1.3217635303603523</v>
      </c>
      <c r="AB31" s="6">
        <f>IF(QoQ!AB33="","",QoQ!AB33-QoQ!AB$1)</f>
        <v>-0.14475983956322996</v>
      </c>
      <c r="AC31" s="6">
        <f>IF(QoQ!AC33="","",QoQ!AC33-QoQ!AC$1)</f>
        <v>0.63250000000000006</v>
      </c>
      <c r="AD31" s="6">
        <f>IF(QoQ!AD33="","",QoQ!AD33-QoQ!AD$1)</f>
        <v>-7.4577979695634333</v>
      </c>
      <c r="AE31" s="6">
        <f>IF(QoQ!AE33="","",QoQ!AE33-QoQ!AE$1)</f>
        <v>-7.5992119047713143</v>
      </c>
      <c r="AF31" s="6">
        <f>IF(QoQ!AF33="","",QoQ!AF33-QoQ!AF$1)</f>
        <v>-5.7144953253710637</v>
      </c>
      <c r="AG31" s="6">
        <f>IF(QoQ!AG33="","",QoQ!AG33-QoQ!AG$1)</f>
        <v>-8.9319201033105831</v>
      </c>
      <c r="AH31" s="6">
        <f>IF(QoQ!AH33="","",QoQ!AH33-QoQ!AH$1)</f>
        <v>-5.2166453540540658</v>
      </c>
      <c r="AI31" s="6">
        <f>IF(QoQ!AI33="","",QoQ!AI33-QoQ!AI$1)</f>
        <v>-3.8066166518877846</v>
      </c>
      <c r="AJ31" s="6">
        <f>IF(QoQ!AJ33="","",QoQ!AJ33-QoQ!AJ$1)</f>
        <v>-12.845433590924872</v>
      </c>
      <c r="AK31" s="6">
        <f>IF(QoQ!AK33="","",QoQ!AK33-QoQ!AK$1)</f>
        <v>-7.7278553750702779</v>
      </c>
      <c r="AL31" s="6">
        <f>IF(QoQ!AL33="","",QoQ!AL33-QoQ!AL$1)</f>
        <v>-28.326703764851427</v>
      </c>
      <c r="AM31" s="6">
        <f>IF(QoQ!AM33="","",QoQ!AM33-QoQ!AM$1)</f>
        <v>-5.5546776354666871</v>
      </c>
      <c r="AN31" s="6">
        <f>IF(QoQ!AN33="","",QoQ!AN33-QoQ!AN$1)</f>
        <v>-12.045111702043565</v>
      </c>
      <c r="AO31" s="6">
        <f>IF(QoQ!AO33="","",QoQ!AO33-QoQ!AO$1)</f>
        <v>0.52391666666666659</v>
      </c>
      <c r="AP31" s="4">
        <v>30</v>
      </c>
      <c r="AQ31" s="1">
        <v>36039</v>
      </c>
      <c r="AR31" s="7"/>
    </row>
    <row r="32" spans="1:44" hidden="1" outlineLevel="1">
      <c r="A32" s="6">
        <f>IF(QoQ!A34="","",QoQ!A34-QoQ!A$1)</f>
        <v>-0.58744196541330074</v>
      </c>
      <c r="B32" s="6">
        <f>IF(QoQ!B34="","",QoQ!B34-QoQ!B$1)</f>
        <v>-1.8027525230057155</v>
      </c>
      <c r="C32" s="6">
        <f>IF(QoQ!C34="","",QoQ!C34-QoQ!C$1)</f>
        <v>-14.681728594129282</v>
      </c>
      <c r="D32" s="6">
        <f>IF(QoQ!D34="","",QoQ!D34-QoQ!D$1)</f>
        <v>12.287596535961999</v>
      </c>
      <c r="E32" s="6">
        <f>IF(QoQ!E34="","",QoQ!E34-QoQ!E$1)</f>
        <v>3.8165187976474124</v>
      </c>
      <c r="F32" s="6">
        <f>IF(QoQ!F34="","",QoQ!F34-QoQ!F$1)</f>
        <v>0.37823069393994313</v>
      </c>
      <c r="G32" s="6">
        <f>IF(QoQ!G34="","",QoQ!G34-QoQ!G$1)</f>
        <v>-2.0454673271571027</v>
      </c>
      <c r="H32" s="6">
        <f>IF(QoQ!H34="","",QoQ!H34-QoQ!H$1)</f>
        <v>-0.84446530387876551</v>
      </c>
      <c r="I32" s="6">
        <f>IF(QoQ!I34="","",QoQ!I34-QoQ!I$1)</f>
        <v>-6.44954728110429</v>
      </c>
      <c r="J32" s="6">
        <f>IF(QoQ!J34="","",QoQ!J34-QoQ!J$1)</f>
        <v>19.886396640393063</v>
      </c>
      <c r="K32" s="6">
        <f>IF(QoQ!K34="","",QoQ!K34-QoQ!K$1)</f>
        <v>-0.3647286920442161</v>
      </c>
      <c r="L32" s="6">
        <f>IF(QoQ!L34="","",QoQ!L34-QoQ!L$1)</f>
        <v>-9.3344464912512191</v>
      </c>
      <c r="M32" s="6">
        <f>IF(QoQ!M34="","",QoQ!M34-QoQ!M$1)</f>
        <v>-8.495342088302813</v>
      </c>
      <c r="N32" s="6">
        <f>IF(QoQ!N34="","",QoQ!N34-QoQ!N$1)</f>
        <v>-5.8657601419719159</v>
      </c>
      <c r="O32" s="6">
        <f>IF(QoQ!O34="","",QoQ!O34-QoQ!O$1)</f>
        <v>-9.4147319788490602</v>
      </c>
      <c r="P32" s="6">
        <f>IF(QoQ!P34="","",QoQ!P34-QoQ!P$1)</f>
        <v>-12.749549242038185</v>
      </c>
      <c r="Q32" s="6">
        <f>IF(QoQ!Q34="","",QoQ!Q34-QoQ!Q$1)</f>
        <v>0.25808377220178835</v>
      </c>
      <c r="R32" s="6">
        <f>IF(QoQ!R34="","",QoQ!R34-QoQ!R$1)</f>
        <v>-6.6477845068879049E-2</v>
      </c>
      <c r="S32" s="6">
        <f>IF(QoQ!S34="","",QoQ!S34-QoQ!S$1)</f>
        <v>2.4361773592333829</v>
      </c>
      <c r="T32" s="6">
        <f>IF(QoQ!T34="","",QoQ!T34-QoQ!T$1)</f>
        <v>-0.5</v>
      </c>
      <c r="U32" s="6">
        <f>IF(QoQ!U34="","",QoQ!U34-QoQ!U$1)</f>
        <v>-3.8744356195148666</v>
      </c>
      <c r="V32" s="6">
        <f>IF(QoQ!V34="","",QoQ!V34-QoQ!V$1)</f>
        <v>-4.7039556673410843</v>
      </c>
      <c r="W32" s="6">
        <f>IF(QoQ!W34="","",QoQ!W34-QoQ!W$1)</f>
        <v>0.73616666666666664</v>
      </c>
      <c r="X32" s="6">
        <f>IF(QoQ!X34="","",QoQ!X34-QoQ!X$1)</f>
        <v>0.54393065234367144</v>
      </c>
      <c r="Y32" s="6">
        <f>IF(QoQ!Y34="","",QoQ!Y34-QoQ!Y$1)</f>
        <v>6.2651978547861642E-2</v>
      </c>
      <c r="Z32" s="6">
        <f>IF(QoQ!Z34="","",QoQ!Z34-QoQ!Z$1)</f>
        <v>6.6532646680756091E-2</v>
      </c>
      <c r="AA32" s="6">
        <f>IF(QoQ!AA34="","",QoQ!AA34-QoQ!AA$1)</f>
        <v>-0.88326931015031329</v>
      </c>
      <c r="AB32" s="6">
        <f>IF(QoQ!AB34="","",QoQ!AB34-QoQ!AB$1)</f>
        <v>-0.18163328033051379</v>
      </c>
      <c r="AC32" s="6">
        <f>IF(QoQ!AC34="","",QoQ!AC34-QoQ!AC$1)</f>
        <v>0.46500000000000008</v>
      </c>
      <c r="AD32" s="6">
        <f>IF(QoQ!AD34="","",QoQ!AD34-QoQ!AD$1)</f>
        <v>-3.989610512430541</v>
      </c>
      <c r="AE32" s="6">
        <f>IF(QoQ!AE34="","",QoQ!AE34-QoQ!AE$1)</f>
        <v>-11.571727627523851</v>
      </c>
      <c r="AF32" s="6">
        <f>IF(QoQ!AF34="","",QoQ!AF34-QoQ!AF$1)</f>
        <v>-2.9236115314357018</v>
      </c>
      <c r="AG32" s="6">
        <f>IF(QoQ!AG34="","",QoQ!AG34-QoQ!AG$1)</f>
        <v>-1.6085505314873434</v>
      </c>
      <c r="AH32" s="6">
        <f>IF(QoQ!AH34="","",QoQ!AH34-QoQ!AH$1)</f>
        <v>-3.0619327730050143</v>
      </c>
      <c r="AI32" s="6">
        <f>IF(QoQ!AI34="","",QoQ!AI34-QoQ!AI$1)</f>
        <v>-0.96792247250261054</v>
      </c>
      <c r="AJ32" s="6">
        <f>IF(QoQ!AJ34="","",QoQ!AJ34-QoQ!AJ$1)</f>
        <v>4.6771130932659704</v>
      </c>
      <c r="AK32" s="6">
        <f>IF(QoQ!AK34="","",QoQ!AK34-QoQ!AK$1)</f>
        <v>-0.69896186061506638</v>
      </c>
      <c r="AL32" s="6">
        <f>IF(QoQ!AL34="","",QoQ!AL34-QoQ!AL$1)</f>
        <v>12.267683256290756</v>
      </c>
      <c r="AM32" s="6">
        <f>IF(QoQ!AM34="","",QoQ!AM34-QoQ!AM$1)</f>
        <v>0.97787434144833574</v>
      </c>
      <c r="AN32" s="6">
        <f>IF(QoQ!AN34="","",QoQ!AN34-QoQ!AN$1)</f>
        <v>-8.7171654526343172</v>
      </c>
      <c r="AO32" s="6">
        <f>IF(QoQ!AO34="","",QoQ!AO34-QoQ!AO$1)</f>
        <v>0.51716666666666677</v>
      </c>
      <c r="AP32" s="4">
        <v>31</v>
      </c>
      <c r="AQ32" s="1">
        <v>36130</v>
      </c>
      <c r="AR32" s="7"/>
    </row>
    <row r="33" spans="1:44" hidden="1" outlineLevel="1">
      <c r="A33" s="6">
        <f>IF(QoQ!A35="","",QoQ!A35-QoQ!A$1)</f>
        <v>2.6350619766961829</v>
      </c>
      <c r="B33" s="6">
        <f>IF(QoQ!B35="","",QoQ!B35-QoQ!B$1)</f>
        <v>-1.1154531727275598</v>
      </c>
      <c r="C33" s="6">
        <f>IF(QoQ!C35="","",QoQ!C35-QoQ!C$1)</f>
        <v>22.168345531074898</v>
      </c>
      <c r="D33" s="6">
        <f>IF(QoQ!D35="","",QoQ!D35-QoQ!D$1)</f>
        <v>-4.175520348467189</v>
      </c>
      <c r="E33" s="6">
        <f>IF(QoQ!E35="","",QoQ!E35-QoQ!E$1)</f>
        <v>-1.0554241165677904</v>
      </c>
      <c r="F33" s="6">
        <f>IF(QoQ!F35="","",QoQ!F35-QoQ!F$1)</f>
        <v>2.7854104663519879</v>
      </c>
      <c r="G33" s="6">
        <f>IF(QoQ!G35="","",QoQ!G35-QoQ!G$1)</f>
        <v>4.6903726728431812</v>
      </c>
      <c r="H33" s="6">
        <f>IF(QoQ!H35="","",QoQ!H35-QoQ!H$1)</f>
        <v>1.806646722320191</v>
      </c>
      <c r="I33" s="6">
        <f>IF(QoQ!I35="","",QoQ!I35-QoQ!I$1)</f>
        <v>1.5508018131724342</v>
      </c>
      <c r="J33" s="6">
        <f>IF(QoQ!J35="","",QoQ!J35-QoQ!J$1)</f>
        <v>-2.3145546462361821</v>
      </c>
      <c r="K33" s="6">
        <f>IF(QoQ!K35="","",QoQ!K35-QoQ!K$1)</f>
        <v>1.6230968436641291E-3</v>
      </c>
      <c r="L33" s="6">
        <f>IF(QoQ!L35="","",QoQ!L35-QoQ!L$1)</f>
        <v>-4.9394320217825971</v>
      </c>
      <c r="M33" s="6">
        <f>IF(QoQ!M35="","",QoQ!M35-QoQ!M$1)</f>
        <v>-6.6573552236209661</v>
      </c>
      <c r="N33" s="6">
        <f>IF(QoQ!N35="","",QoQ!N35-QoQ!N$1)</f>
        <v>-5.9463401362695416</v>
      </c>
      <c r="O33" s="6">
        <f>IF(QoQ!O35="","",QoQ!O35-QoQ!O$1)</f>
        <v>-6.8916211004332348</v>
      </c>
      <c r="P33" s="6">
        <f>IF(QoQ!P35="","",QoQ!P35-QoQ!P$1)</f>
        <v>1.5311930824343012</v>
      </c>
      <c r="Q33" s="6">
        <f>IF(QoQ!Q35="","",QoQ!Q35-QoQ!Q$1)</f>
        <v>0.2705847927039241</v>
      </c>
      <c r="R33" s="6">
        <f>IF(QoQ!R35="","",QoQ!R35-QoQ!R$1)</f>
        <v>-0.23508442326904394</v>
      </c>
      <c r="S33" s="6">
        <f>IF(QoQ!S35="","",QoQ!S35-QoQ!S$1)</f>
        <v>3.5588163030946891</v>
      </c>
      <c r="T33" s="6">
        <f>IF(QoQ!T35="","",QoQ!T35-QoQ!T$1)</f>
        <v>-0.5</v>
      </c>
      <c r="U33" s="6">
        <f>IF(QoQ!U35="","",QoQ!U35-QoQ!U$1)</f>
        <v>-0.7624267325484595</v>
      </c>
      <c r="V33" s="6">
        <f>IF(QoQ!V35="","",QoQ!V35-QoQ!V$1)</f>
        <v>-0.50487918386404707</v>
      </c>
      <c r="W33" s="6">
        <f>IF(QoQ!W35="","",QoQ!W35-QoQ!W$1)</f>
        <v>0.55341666666666645</v>
      </c>
      <c r="X33" s="6">
        <f>IF(QoQ!X35="","",QoQ!X35-QoQ!X$1)</f>
        <v>0.92116404112225481</v>
      </c>
      <c r="Y33" s="6">
        <f>IF(QoQ!Y35="","",QoQ!Y35-QoQ!Y$1)</f>
        <v>0.20998895592963418</v>
      </c>
      <c r="Z33" s="6">
        <f>IF(QoQ!Z35="","",QoQ!Z35-QoQ!Z$1)</f>
        <v>0.16304674692323862</v>
      </c>
      <c r="AA33" s="6">
        <f>IF(QoQ!AA35="","",QoQ!AA35-QoQ!AA$1)</f>
        <v>-0.74275894387159769</v>
      </c>
      <c r="AB33" s="6">
        <f>IF(QoQ!AB35="","",QoQ!AB35-QoQ!AB$1)</f>
        <v>-0.24958764684052137</v>
      </c>
      <c r="AC33" s="6">
        <f>IF(QoQ!AC35="","",QoQ!AC35-QoQ!AC$1)</f>
        <v>0.43250000000000011</v>
      </c>
      <c r="AD33" s="6">
        <f>IF(QoQ!AD35="","",QoQ!AD35-QoQ!AD$1)</f>
        <v>-5.1198136227202875</v>
      </c>
      <c r="AE33" s="6">
        <f>IF(QoQ!AE35="","",QoQ!AE35-QoQ!AE$1)</f>
        <v>0.41720706783760786</v>
      </c>
      <c r="AF33" s="6">
        <f>IF(QoQ!AF35="","",QoQ!AF35-QoQ!AF$1)</f>
        <v>4.6683271432212265</v>
      </c>
      <c r="AG33" s="6">
        <f>IF(QoQ!AG35="","",QoQ!AG35-QoQ!AG$1)</f>
        <v>5.4510314759537062</v>
      </c>
      <c r="AH33" s="6">
        <f>IF(QoQ!AH35="","",QoQ!AH35-QoQ!AH$1)</f>
        <v>4.6025398310696408</v>
      </c>
      <c r="AI33" s="6">
        <f>IF(QoQ!AI35="","",QoQ!AI35-QoQ!AI$1)</f>
        <v>2.480731430419556</v>
      </c>
      <c r="AJ33" s="6">
        <f>IF(QoQ!AJ35="","",QoQ!AJ35-QoQ!AJ$1)</f>
        <v>12.345429454897936</v>
      </c>
      <c r="AK33" s="6">
        <f>IF(QoQ!AK35="","",QoQ!AK35-QoQ!AK$1)</f>
        <v>5.6193322380135697</v>
      </c>
      <c r="AL33" s="6">
        <f>IF(QoQ!AL35="","",QoQ!AL35-QoQ!AL$1)</f>
        <v>3.0613549412304923</v>
      </c>
      <c r="AM33" s="6">
        <f>IF(QoQ!AM35="","",QoQ!AM35-QoQ!AM$1)</f>
        <v>8.2310356334070001</v>
      </c>
      <c r="AN33" s="6">
        <f>IF(QoQ!AN35="","",QoQ!AN35-QoQ!AN$1)</f>
        <v>4.577277679278561</v>
      </c>
      <c r="AO33" s="6">
        <f>IF(QoQ!AO35="","",QoQ!AO35-QoQ!AO$1)</f>
        <v>0.59158333333333357</v>
      </c>
      <c r="AP33" s="4">
        <v>32</v>
      </c>
      <c r="AQ33" s="1">
        <v>36220</v>
      </c>
      <c r="AR33" s="7"/>
    </row>
    <row r="34" spans="1:44" hidden="1" outlineLevel="1">
      <c r="A34" s="6">
        <f>IF(QoQ!A36="","",QoQ!A36-QoQ!A$1)</f>
        <v>2.1082593163747076</v>
      </c>
      <c r="B34" s="6">
        <f>IF(QoQ!B36="","",QoQ!B36-QoQ!B$1)</f>
        <v>1.0230939735846682</v>
      </c>
      <c r="C34" s="6">
        <f>IF(QoQ!C36="","",QoQ!C36-QoQ!C$1)</f>
        <v>-4.3657985795077856</v>
      </c>
      <c r="D34" s="6">
        <f>IF(QoQ!D36="","",QoQ!D36-QoQ!D$1)</f>
        <v>-3.6076841238552602</v>
      </c>
      <c r="E34" s="6">
        <f>IF(QoQ!E36="","",QoQ!E36-QoQ!E$1)</f>
        <v>7.6167170708890737</v>
      </c>
      <c r="F34" s="6">
        <f>IF(QoQ!F36="","",QoQ!F36-QoQ!F$1)</f>
        <v>5.3880335791022089</v>
      </c>
      <c r="G34" s="6">
        <f>IF(QoQ!G36="","",QoQ!G36-QoQ!G$1)</f>
        <v>1.5034126728429245</v>
      </c>
      <c r="H34" s="6">
        <f>IF(QoQ!H36="","",QoQ!H36-QoQ!H$1)</f>
        <v>-0.4419975991621754</v>
      </c>
      <c r="I34" s="6">
        <f>IF(QoQ!I36="","",QoQ!I36-QoQ!I$1)</f>
        <v>-8.1749466134320805</v>
      </c>
      <c r="J34" s="6">
        <f>IF(QoQ!J36="","",QoQ!J36-QoQ!J$1)</f>
        <v>15.760067923215949</v>
      </c>
      <c r="K34" s="6">
        <f>IF(QoQ!K36="","",QoQ!K36-QoQ!K$1)</f>
        <v>-1.5230551011447373</v>
      </c>
      <c r="L34" s="6">
        <f>IF(QoQ!L36="","",QoQ!L36-QoQ!L$1)</f>
        <v>1.4953065675236714</v>
      </c>
      <c r="M34" s="6">
        <f>IF(QoQ!M36="","",QoQ!M36-QoQ!M$1)</f>
        <v>1.0363209298919909</v>
      </c>
      <c r="N34" s="6">
        <f>IF(QoQ!N36="","",QoQ!N36-QoQ!N$1)</f>
        <v>4.6914719881865041</v>
      </c>
      <c r="O34" s="6">
        <f>IF(QoQ!O36="","",QoQ!O36-QoQ!O$1)</f>
        <v>-0.33238401351150038</v>
      </c>
      <c r="P34" s="6">
        <f>IF(QoQ!P36="","",QoQ!P36-QoQ!P$1)</f>
        <v>3.043084539856415</v>
      </c>
      <c r="Q34" s="6">
        <f>IF(QoQ!Q36="","",QoQ!Q36-QoQ!Q$1)</f>
        <v>-0.20957064982991713</v>
      </c>
      <c r="R34" s="6">
        <f>IF(QoQ!R36="","",QoQ!R36-QoQ!R$1)</f>
        <v>-0.11869090828599888</v>
      </c>
      <c r="S34" s="6">
        <f>IF(QoQ!S36="","",QoQ!S36-QoQ!S$1)</f>
        <v>-0.79141108893102363</v>
      </c>
      <c r="T34" s="6">
        <f>IF(QoQ!T36="","",QoQ!T36-QoQ!T$1)</f>
        <v>-0.81310557062425981</v>
      </c>
      <c r="U34" s="6">
        <f>IF(QoQ!U36="","",QoQ!U36-QoQ!U$1)</f>
        <v>-1.1753531492377567</v>
      </c>
      <c r="V34" s="6">
        <f>IF(QoQ!V36="","",QoQ!V36-QoQ!V$1)</f>
        <v>0.35697870108353436</v>
      </c>
      <c r="W34" s="6">
        <f>IF(QoQ!W36="","",QoQ!W36-QoQ!W$1)</f>
        <v>1.6416666666666746E-2</v>
      </c>
      <c r="X34" s="6">
        <f>IF(QoQ!X36="","",QoQ!X36-QoQ!X$1)</f>
        <v>1.4747660249944359</v>
      </c>
      <c r="Y34" s="6">
        <f>IF(QoQ!Y36="","",QoQ!Y36-QoQ!Y$1)</f>
        <v>1.4155339248327516</v>
      </c>
      <c r="Z34" s="6">
        <f>IF(QoQ!Z36="","",QoQ!Z36-QoQ!Z$1)</f>
        <v>0.20009420825725299</v>
      </c>
      <c r="AA34" s="6">
        <f>IF(QoQ!AA36="","",QoQ!AA36-QoQ!AA$1)</f>
        <v>-0.30525317087633563</v>
      </c>
      <c r="AB34" s="6">
        <f>IF(QoQ!AB36="","",QoQ!AB36-QoQ!AB$1)</f>
        <v>-0.15346905211996531</v>
      </c>
      <c r="AC34" s="6">
        <f>IF(QoQ!AC36="","",QoQ!AC36-QoQ!AC$1)</f>
        <v>0.4375</v>
      </c>
      <c r="AD34" s="6">
        <f>IF(QoQ!AD36="","",QoQ!AD36-QoQ!AD$1)</f>
        <v>7.162462641272322</v>
      </c>
      <c r="AE34" s="6">
        <f>IF(QoQ!AE36="","",QoQ!AE36-QoQ!AE$1)</f>
        <v>29.857056039913644</v>
      </c>
      <c r="AF34" s="6">
        <f>IF(QoQ!AF36="","",QoQ!AF36-QoQ!AF$1)</f>
        <v>-4.7639728943612116</v>
      </c>
      <c r="AG34" s="6">
        <f>IF(QoQ!AG36="","",QoQ!AG36-QoQ!AG$1)</f>
        <v>-1.9726916465530804</v>
      </c>
      <c r="AH34" s="6">
        <f>IF(QoQ!AH36="","",QoQ!AH36-QoQ!AH$1)</f>
        <v>-5.1227611744667545</v>
      </c>
      <c r="AI34" s="6">
        <f>IF(QoQ!AI36="","",QoQ!AI36-QoQ!AI$1)</f>
        <v>-1.1510688720006743</v>
      </c>
      <c r="AJ34" s="6">
        <f>IF(QoQ!AJ36="","",QoQ!AJ36-QoQ!AJ$1)</f>
        <v>7.5586307350506088E-2</v>
      </c>
      <c r="AK34" s="6">
        <f>IF(QoQ!AK36="","",QoQ!AK36-QoQ!AK$1)</f>
        <v>-7.6840288816223081</v>
      </c>
      <c r="AL34" s="6">
        <f>IF(QoQ!AL36="","",QoQ!AL36-QoQ!AL$1)</f>
        <v>-5.3017747847540715</v>
      </c>
      <c r="AM34" s="6">
        <f>IF(QoQ!AM36="","",QoQ!AM36-QoQ!AM$1)</f>
        <v>-2.675277411195637</v>
      </c>
      <c r="AN34" s="6">
        <f>IF(QoQ!AN36="","",QoQ!AN36-QoQ!AN$1)</f>
        <v>-1.5031634573349812</v>
      </c>
      <c r="AO34" s="6">
        <f>IF(QoQ!AO36="","",QoQ!AO36-QoQ!AO$1)</f>
        <v>0.91774999999999984</v>
      </c>
      <c r="AP34" s="4">
        <v>33</v>
      </c>
      <c r="AQ34" s="1">
        <v>36312</v>
      </c>
      <c r="AR34" s="7"/>
    </row>
    <row r="35" spans="1:44" hidden="1" outlineLevel="1">
      <c r="A35" s="6">
        <f>IF(QoQ!A37="","",QoQ!A37-QoQ!A$1)</f>
        <v>0.21854128461129352</v>
      </c>
      <c r="B35" s="6">
        <f>IF(QoQ!B37="","",QoQ!B37-QoQ!B$1)</f>
        <v>0.29707500145940791</v>
      </c>
      <c r="C35" s="6">
        <f>IF(QoQ!C37="","",QoQ!C37-QoQ!C$1)</f>
        <v>10.43227224673053</v>
      </c>
      <c r="D35" s="6">
        <f>IF(QoQ!D37="","",QoQ!D37-QoQ!D$1)</f>
        <v>2.0966997582602951</v>
      </c>
      <c r="E35" s="6">
        <f>IF(QoQ!E37="","",QoQ!E37-QoQ!E$1)</f>
        <v>2.6343388369013989</v>
      </c>
      <c r="F35" s="6">
        <f>IF(QoQ!F37="","",QoQ!F37-QoQ!F$1)</f>
        <v>3.7147751642169009</v>
      </c>
      <c r="G35" s="6">
        <f>IF(QoQ!G37="","",QoQ!G37-QoQ!G$1)</f>
        <v>4.7435826728430524</v>
      </c>
      <c r="H35" s="6">
        <f>IF(QoQ!H37="","",QoQ!H37-QoQ!H$1)</f>
        <v>1.2620748504073385</v>
      </c>
      <c r="I35" s="6">
        <f>IF(QoQ!I37="","",QoQ!I37-QoQ!I$1)</f>
        <v>6.8783687849570576</v>
      </c>
      <c r="J35" s="6">
        <f>IF(QoQ!J37="","",QoQ!J37-QoQ!J$1)</f>
        <v>17.301160674741375</v>
      </c>
      <c r="K35" s="6">
        <f>IF(QoQ!K37="","",QoQ!K37-QoQ!K$1)</f>
        <v>-1.3288546176021778</v>
      </c>
      <c r="L35" s="6">
        <f>IF(QoQ!L37="","",QoQ!L37-QoQ!L$1)</f>
        <v>-1.7552216781198944</v>
      </c>
      <c r="M35" s="6">
        <f>IF(QoQ!M37="","",QoQ!M37-QoQ!M$1)</f>
        <v>-1.3255330460268389</v>
      </c>
      <c r="N35" s="6">
        <f>IF(QoQ!N37="","",QoQ!N37-QoQ!N$1)</f>
        <v>-4.1940067959630003</v>
      </c>
      <c r="O35" s="6">
        <f>IF(QoQ!O37="","",QoQ!O37-QoQ!O$1)</f>
        <v>-0.1952857260467854</v>
      </c>
      <c r="P35" s="6">
        <f>IF(QoQ!P37="","",QoQ!P37-QoQ!P$1)</f>
        <v>-3.4451550595036511</v>
      </c>
      <c r="Q35" s="6">
        <f>IF(QoQ!Q37="","",QoQ!Q37-QoQ!Q$1)</f>
        <v>-1.0389804834730343E-2</v>
      </c>
      <c r="R35" s="6">
        <f>IF(QoQ!R37="","",QoQ!R37-QoQ!R$1)</f>
        <v>-0.26377093521716355</v>
      </c>
      <c r="S35" s="6">
        <f>IF(QoQ!S37="","",QoQ!S37-QoQ!S$1)</f>
        <v>1.6021708121965501</v>
      </c>
      <c r="T35" s="6">
        <f>IF(QoQ!T37="","",QoQ!T37-QoQ!T$1)</f>
        <v>-0.18689442937573247</v>
      </c>
      <c r="U35" s="6">
        <f>IF(QoQ!U37="","",QoQ!U37-QoQ!U$1)</f>
        <v>1.3031417793019477</v>
      </c>
      <c r="V35" s="6">
        <f>IF(QoQ!V37="","",QoQ!V37-QoQ!V$1)</f>
        <v>-0.14718831534461274</v>
      </c>
      <c r="W35" s="6">
        <f>IF(QoQ!W37="","",QoQ!W37-QoQ!W$1)</f>
        <v>-0.11275000000000002</v>
      </c>
      <c r="X35" s="6">
        <f>IF(QoQ!X37="","",QoQ!X37-QoQ!X$1)</f>
        <v>-1.1339479752997497</v>
      </c>
      <c r="Y35" s="6">
        <f>IF(QoQ!Y37="","",QoQ!Y37-QoQ!Y$1)</f>
        <v>1.8258024377134476</v>
      </c>
      <c r="Z35" s="6">
        <f>IF(QoQ!Z37="","",QoQ!Z37-QoQ!Z$1)</f>
        <v>0.48311527154980172</v>
      </c>
      <c r="AA35" s="6">
        <f>IF(QoQ!AA37="","",QoQ!AA37-QoQ!AA$1)</f>
        <v>-0.36955931355017774</v>
      </c>
      <c r="AB35" s="6">
        <f>IF(QoQ!AB37="","",QoQ!AB37-QoQ!AB$1)</f>
        <v>-0.13295227959626643</v>
      </c>
      <c r="AC35" s="6">
        <f>IF(QoQ!AC37="","",QoQ!AC37-QoQ!AC$1)</f>
        <v>0.52499999999999991</v>
      </c>
      <c r="AD35" s="6">
        <f>IF(QoQ!AD37="","",QoQ!AD37-QoQ!AD$1)</f>
        <v>7.4604165134874325</v>
      </c>
      <c r="AE35" s="6">
        <f>IF(QoQ!AE37="","",QoQ!AE37-QoQ!AE$1)</f>
        <v>27.768207245178086</v>
      </c>
      <c r="AF35" s="6">
        <f>IF(QoQ!AF37="","",QoQ!AF37-QoQ!AF$1)</f>
        <v>-5.9129328602403231</v>
      </c>
      <c r="AG35" s="6">
        <f>IF(QoQ!AG37="","",QoQ!AG37-QoQ!AG$1)</f>
        <v>-4.0524230603090725</v>
      </c>
      <c r="AH35" s="6">
        <f>IF(QoQ!AH37="","",QoQ!AH37-QoQ!AH$1)</f>
        <v>-6.1454270124698009</v>
      </c>
      <c r="AI35" s="6">
        <f>IF(QoQ!AI37="","",QoQ!AI37-QoQ!AI$1)</f>
        <v>-20.047801310809302</v>
      </c>
      <c r="AJ35" s="6">
        <f>IF(QoQ!AJ37="","",QoQ!AJ37-QoQ!AJ$1)</f>
        <v>-0.82844103851812601</v>
      </c>
      <c r="AK35" s="6">
        <f>IF(QoQ!AK37="","",QoQ!AK37-QoQ!AK$1)</f>
        <v>-0.72207583326289926</v>
      </c>
      <c r="AL35" s="6">
        <f>IF(QoQ!AL37="","",QoQ!AL37-QoQ!AL$1)</f>
        <v>-11.670056885210908</v>
      </c>
      <c r="AM35" s="6">
        <f>IF(QoQ!AM37="","",QoQ!AM37-QoQ!AM$1)</f>
        <v>-5.6225123192704576</v>
      </c>
      <c r="AN35" s="6">
        <f>IF(QoQ!AN37="","",QoQ!AN37-QoQ!AN$1)</f>
        <v>6.1477201933027192E-2</v>
      </c>
      <c r="AO35" s="6">
        <f>IF(QoQ!AO37="","",QoQ!AO37-QoQ!AO$1)</f>
        <v>0.88941666666666697</v>
      </c>
      <c r="AP35" s="4">
        <v>34</v>
      </c>
      <c r="AQ35" s="1">
        <v>36404</v>
      </c>
      <c r="AR35" s="7"/>
    </row>
    <row r="36" spans="1:44" hidden="1" outlineLevel="1">
      <c r="A36" s="6">
        <f>IF(QoQ!A38="","",QoQ!A38-QoQ!A$1)</f>
        <v>1.4772019291645182</v>
      </c>
      <c r="B36" s="6">
        <f>IF(QoQ!B38="","",QoQ!B38-QoQ!B$1)</f>
        <v>1.1516793435396435</v>
      </c>
      <c r="C36" s="6">
        <f>IF(QoQ!C38="","",QoQ!C38-QoQ!C$1)</f>
        <v>-11.634546911874164</v>
      </c>
      <c r="D36" s="6">
        <f>IF(QoQ!D38="","",QoQ!D38-QoQ!D$1)</f>
        <v>8.5811183498763217</v>
      </c>
      <c r="E36" s="6">
        <f>IF(QoQ!E38="","",QoQ!E38-QoQ!E$1)</f>
        <v>3.8983547414853179</v>
      </c>
      <c r="F36" s="6">
        <f>IF(QoQ!F38="","",QoQ!F38-QoQ!F$1)</f>
        <v>6.7420967579140827</v>
      </c>
      <c r="G36" s="6">
        <f>IF(QoQ!G38="","",QoQ!G38-QoQ!G$1)</f>
        <v>2.6541726728430843</v>
      </c>
      <c r="H36" s="6">
        <f>IF(QoQ!H38="","",QoQ!H38-QoQ!H$1)</f>
        <v>3.3407508210607677</v>
      </c>
      <c r="I36" s="6">
        <f>IF(QoQ!I38="","",QoQ!I38-QoQ!I$1)</f>
        <v>-1.8250599387748341</v>
      </c>
      <c r="J36" s="6">
        <f>IF(QoQ!J38="","",QoQ!J38-QoQ!J$1)</f>
        <v>-11.468881136297965</v>
      </c>
      <c r="K36" s="6">
        <f>IF(QoQ!K38="","",QoQ!K38-QoQ!K$1)</f>
        <v>-2.607863140134258</v>
      </c>
      <c r="L36" s="6">
        <f>IF(QoQ!L38="","",QoQ!L38-QoQ!L$1)</f>
        <v>3.6805096527685883</v>
      </c>
      <c r="M36" s="6">
        <f>IF(QoQ!M38="","",QoQ!M38-QoQ!M$1)</f>
        <v>2.0969425060652207</v>
      </c>
      <c r="N36" s="6">
        <f>IF(QoQ!N38="","",QoQ!N38-QoQ!N$1)</f>
        <v>1.848944409104083</v>
      </c>
      <c r="O36" s="6">
        <f>IF(QoQ!O38="","",QoQ!O38-QoQ!O$1)</f>
        <v>2.2183217477180124</v>
      </c>
      <c r="P36" s="6">
        <f>IF(QoQ!P38="","",QoQ!P38-QoQ!P$1)</f>
        <v>9.1740320258343147</v>
      </c>
      <c r="Q36" s="6">
        <f>IF(QoQ!Q38="","",QoQ!Q38-QoQ!Q$1)</f>
        <v>-0.19645031629388521</v>
      </c>
      <c r="R36" s="6">
        <f>IF(QoQ!R38="","",QoQ!R38-QoQ!R$1)</f>
        <v>-0.19619070381568243</v>
      </c>
      <c r="S36" s="6">
        <f>IF(QoQ!S38="","",QoQ!S38-QoQ!S$1)</f>
        <v>-0.19808722405972295</v>
      </c>
      <c r="T36" s="6">
        <f>IF(QoQ!T38="","",QoQ!T38-QoQ!T$1)</f>
        <v>-0.5</v>
      </c>
      <c r="U36" s="6">
        <f>IF(QoQ!U38="","",QoQ!U38-QoQ!U$1)</f>
        <v>6.2964557830522683E-2</v>
      </c>
      <c r="V36" s="6">
        <f>IF(QoQ!V38="","",QoQ!V38-QoQ!V$1)</f>
        <v>-0.22575369090232966</v>
      </c>
      <c r="W36" s="6">
        <f>IF(QoQ!W38="","",QoQ!W38-QoQ!W$1)</f>
        <v>-0.10508333333333342</v>
      </c>
      <c r="X36" s="6">
        <f>IF(QoQ!X38="","",QoQ!X38-QoQ!X$1)</f>
        <v>-1.4972259470338385</v>
      </c>
      <c r="Y36" s="6">
        <f>IF(QoQ!Y38="","",QoQ!Y38-QoQ!Y$1)</f>
        <v>2.4460828479934671</v>
      </c>
      <c r="Z36" s="6">
        <f>IF(QoQ!Z38="","",QoQ!Z38-QoQ!Z$1)</f>
        <v>0.45675922138080827</v>
      </c>
      <c r="AA36" s="6">
        <f>IF(QoQ!AA38="","",QoQ!AA38-QoQ!AA$1)</f>
        <v>-9.377226096386071E-2</v>
      </c>
      <c r="AB36" s="6">
        <f>IF(QoQ!AB38="","",QoQ!AB38-QoQ!AB$1)</f>
        <v>-3.0245452253760297E-2</v>
      </c>
      <c r="AC36" s="6">
        <f>IF(QoQ!AC38="","",QoQ!AC38-QoQ!AC$1)</f>
        <v>0.57499999999999996</v>
      </c>
      <c r="AD36" s="6">
        <f>IF(QoQ!AD38="","",QoQ!AD38-QoQ!AD$1)</f>
        <v>5.9838257249389804</v>
      </c>
      <c r="AE36" s="6">
        <f>IF(QoQ!AE38="","",QoQ!AE38-QoQ!AE$1)</f>
        <v>13.998920898600627</v>
      </c>
      <c r="AF36" s="6">
        <f>IF(QoQ!AF38="","",QoQ!AF38-QoQ!AF$1)</f>
        <v>-6.6602112654021361</v>
      </c>
      <c r="AG36" s="6">
        <f>IF(QoQ!AG38="","",QoQ!AG38-QoQ!AG$1)</f>
        <v>-4.2972672896043544</v>
      </c>
      <c r="AH36" s="6">
        <f>IF(QoQ!AH38="","",QoQ!AH38-QoQ!AH$1)</f>
        <v>-6.9769948874245937</v>
      </c>
      <c r="AI36" s="6">
        <f>IF(QoQ!AI38="","",QoQ!AI38-QoQ!AI$1)</f>
        <v>-14.135567732756838</v>
      </c>
      <c r="AJ36" s="6">
        <f>IF(QoQ!AJ38="","",QoQ!AJ38-QoQ!AJ$1)</f>
        <v>-1.0618787189814112</v>
      </c>
      <c r="AK36" s="6">
        <f>IF(QoQ!AK38="","",QoQ!AK38-QoQ!AK$1)</f>
        <v>-4.3332503281772912</v>
      </c>
      <c r="AL36" s="6">
        <f>IF(QoQ!AL38="","",QoQ!AL38-QoQ!AL$1)</f>
        <v>-35.15195103069091</v>
      </c>
      <c r="AM36" s="6">
        <f>IF(QoQ!AM38="","",QoQ!AM38-QoQ!AM$1)</f>
        <v>-2.8782761419947001</v>
      </c>
      <c r="AN36" s="6">
        <f>IF(QoQ!AN38="","",QoQ!AN38-QoQ!AN$1)</f>
        <v>-6.7918570290038405</v>
      </c>
      <c r="AO36" s="6">
        <f>IF(QoQ!AO38="","",QoQ!AO38-QoQ!AO$1)</f>
        <v>0.81091666666666673</v>
      </c>
      <c r="AP36" s="4">
        <v>35</v>
      </c>
      <c r="AQ36" s="1">
        <v>36495</v>
      </c>
      <c r="AR36" s="7"/>
    </row>
    <row r="37" spans="1:44" hidden="1" outlineLevel="1">
      <c r="A37" s="6">
        <f>IF(QoQ!A39="","",QoQ!A39-QoQ!A$1)</f>
        <v>2.6282874597247647</v>
      </c>
      <c r="B37" s="6">
        <f>IF(QoQ!B39="","",QoQ!B39-QoQ!B$1)</f>
        <v>5.7455921316967764</v>
      </c>
      <c r="C37" s="6">
        <f>IF(QoQ!C39="","",QoQ!C39-QoQ!C$1)</f>
        <v>1.3762569012173294</v>
      </c>
      <c r="D37" s="6">
        <f>IF(QoQ!D39="","",QoQ!D39-QoQ!D$1)</f>
        <v>8.6819417544948294</v>
      </c>
      <c r="E37" s="6">
        <f>IF(QoQ!E39="","",QoQ!E39-QoQ!E$1)</f>
        <v>1.1469805084501794</v>
      </c>
      <c r="F37" s="6">
        <f>IF(QoQ!F39="","",QoQ!F39-QoQ!F$1)</f>
        <v>3.0937236269312027</v>
      </c>
      <c r="G37" s="6">
        <f>IF(QoQ!G39="","",QoQ!G39-QoQ!G$1)</f>
        <v>3.8150226728430381</v>
      </c>
      <c r="H37" s="6">
        <f>IF(QoQ!H39="","",QoQ!H39-QoQ!H$1)</f>
        <v>-0.83510243172818832</v>
      </c>
      <c r="I37" s="6">
        <f>IF(QoQ!I39="","",QoQ!I39-QoQ!I$1)</f>
        <v>-3.1649751867857514</v>
      </c>
      <c r="J37" s="6">
        <f>IF(QoQ!J39="","",QoQ!J39-QoQ!J$1)</f>
        <v>5.9677474238626607</v>
      </c>
      <c r="K37" s="6">
        <f>IF(QoQ!K39="","",QoQ!K39-QoQ!K$1)</f>
        <v>-24.416360269376991</v>
      </c>
      <c r="L37" s="6">
        <f>IF(QoQ!L39="","",QoQ!L39-QoQ!L$1)</f>
        <v>-2.8269235158783452</v>
      </c>
      <c r="M37" s="6">
        <f>IF(QoQ!M39="","",QoQ!M39-QoQ!M$1)</f>
        <v>-3.7353895237092054</v>
      </c>
      <c r="N37" s="6">
        <f>IF(QoQ!N39="","",QoQ!N39-QoQ!N$1)</f>
        <v>-0.66388095405551917</v>
      </c>
      <c r="O37" s="6">
        <f>IF(QoQ!O39="","",QoQ!O39-QoQ!O$1)</f>
        <v>-4.8916896180856604</v>
      </c>
      <c r="P37" s="6">
        <f>IF(QoQ!P39="","",QoQ!P39-QoQ!P$1)</f>
        <v>9.6671850746850918E-2</v>
      </c>
      <c r="Q37" s="6">
        <f>IF(QoQ!Q39="","",QoQ!Q39-QoQ!Q$1)</f>
        <v>-5.2292700857827779E-2</v>
      </c>
      <c r="R37" s="6">
        <f>IF(QoQ!R39="","",QoQ!R39-QoQ!R$1)</f>
        <v>-0.27391941461161901</v>
      </c>
      <c r="S37" s="6">
        <f>IF(QoQ!S39="","",QoQ!S39-QoQ!S$1)</f>
        <v>1.3339207303238472</v>
      </c>
      <c r="T37" s="6">
        <f>IF(QoQ!T39="","",QoQ!T39-QoQ!T$1)</f>
        <v>-0.5</v>
      </c>
      <c r="U37" s="6">
        <f>IF(QoQ!U39="","",QoQ!U39-QoQ!U$1)</f>
        <v>-6.0743187214904959E-2</v>
      </c>
      <c r="V37" s="6">
        <f>IF(QoQ!V39="","",QoQ!V39-QoQ!V$1)</f>
        <v>-2.060168812570204</v>
      </c>
      <c r="W37" s="6">
        <f>IF(QoQ!W39="","",QoQ!W39-QoQ!W$1)</f>
        <v>-0.11216666666666664</v>
      </c>
      <c r="X37" s="6">
        <f>IF(QoQ!X39="","",QoQ!X39-QoQ!X$1)</f>
        <v>1.199689645459004</v>
      </c>
      <c r="Y37" s="6">
        <f>IF(QoQ!Y39="","",QoQ!Y39-QoQ!Y$1)</f>
        <v>2.5642625477840744</v>
      </c>
      <c r="Z37" s="6">
        <f>IF(QoQ!Z39="","",QoQ!Z39-QoQ!Z$1)</f>
        <v>0.45386024333781227</v>
      </c>
      <c r="AA37" s="6">
        <f>IF(QoQ!AA39="","",QoQ!AA39-QoQ!AA$1)</f>
        <v>0.17502255129552069</v>
      </c>
      <c r="AB37" s="6">
        <f>IF(QoQ!AB39="","",QoQ!AB39-QoQ!AB$1)</f>
        <v>2.2658660563571686E-2</v>
      </c>
      <c r="AC37" s="6">
        <f>IF(QoQ!AC39="","",QoQ!AC39-QoQ!AC$1)</f>
        <v>0.66999999999999993</v>
      </c>
      <c r="AD37" s="6">
        <f>IF(QoQ!AD39="","",QoQ!AD39-QoQ!AD$1)</f>
        <v>6.5107530722384848</v>
      </c>
      <c r="AE37" s="6">
        <f>IF(QoQ!AE39="","",QoQ!AE39-QoQ!AE$1)</f>
        <v>10.713413644473812</v>
      </c>
      <c r="AF37" s="6">
        <f>IF(QoQ!AF39="","",QoQ!AF39-QoQ!AF$1)</f>
        <v>2.6621264858462652</v>
      </c>
      <c r="AG37" s="6">
        <f>IF(QoQ!AG39="","",QoQ!AG39-QoQ!AG$1)</f>
        <v>5.7226601091176512</v>
      </c>
      <c r="AH37" s="6">
        <f>IF(QoQ!AH39="","",QoQ!AH39-QoQ!AH$1)</f>
        <v>2.2228090585389051</v>
      </c>
      <c r="AI37" s="6">
        <f>IF(QoQ!AI39="","",QoQ!AI39-QoQ!AI$1)</f>
        <v>11.659797325590166</v>
      </c>
      <c r="AJ37" s="6">
        <f>IF(QoQ!AJ39="","",QoQ!AJ39-QoQ!AJ$1)</f>
        <v>2.1319438495163343</v>
      </c>
      <c r="AK37" s="6">
        <f>IF(QoQ!AK39="","",QoQ!AK39-QoQ!AK$1)</f>
        <v>7.995806401188049</v>
      </c>
      <c r="AL37" s="6">
        <f>IF(QoQ!AL39="","",QoQ!AL39-QoQ!AL$1)</f>
        <v>18.036301483107074</v>
      </c>
      <c r="AM37" s="6">
        <f>IF(QoQ!AM39="","",QoQ!AM39-QoQ!AM$1)</f>
        <v>2.7454450073762153</v>
      </c>
      <c r="AN37" s="6">
        <f>IF(QoQ!AN39="","",QoQ!AN39-QoQ!AN$1)</f>
        <v>-3.0545787491315792</v>
      </c>
      <c r="AO37" s="6">
        <f>IF(QoQ!AO39="","",QoQ!AO39-QoQ!AO$1)</f>
        <v>0.80716666666666681</v>
      </c>
      <c r="AP37" s="4">
        <v>36</v>
      </c>
      <c r="AQ37" s="1">
        <v>36586</v>
      </c>
      <c r="AR37" s="7"/>
    </row>
    <row r="38" spans="1:44" hidden="1" outlineLevel="1">
      <c r="A38" s="6">
        <f>IF(QoQ!A40="","",QoQ!A40-QoQ!A$1)</f>
        <v>-0.56481572521643886</v>
      </c>
      <c r="B38" s="6">
        <f>IF(QoQ!B40="","",QoQ!B40-QoQ!B$1)</f>
        <v>-0.44502403950342417</v>
      </c>
      <c r="C38" s="6">
        <f>IF(QoQ!C40="","",QoQ!C40-QoQ!C$1)</f>
        <v>1.5918862630195436</v>
      </c>
      <c r="D38" s="6">
        <f>IF(QoQ!D40="","",QoQ!D40-QoQ!D$1)</f>
        <v>4.3926170617267166</v>
      </c>
      <c r="E38" s="6">
        <f>IF(QoQ!E40="","",QoQ!E40-QoQ!E$1)</f>
        <v>3.8525808024856936</v>
      </c>
      <c r="F38" s="6">
        <f>IF(QoQ!F40="","",QoQ!F40-QoQ!F$1)</f>
        <v>7.0836604058216626</v>
      </c>
      <c r="G38" s="6">
        <f>IF(QoQ!G40="","",QoQ!G40-QoQ!G$1)</f>
        <v>3.0015426728429078</v>
      </c>
      <c r="H38" s="6">
        <f>IF(QoQ!H40="","",QoQ!H40-QoQ!H$1)</f>
        <v>-0.19716196717961398</v>
      </c>
      <c r="I38" s="6">
        <f>IF(QoQ!I40="","",QoQ!I40-QoQ!I$1)</f>
        <v>0.49561451102731624</v>
      </c>
      <c r="J38" s="6">
        <f>IF(QoQ!J40="","",QoQ!J40-QoQ!J$1)</f>
        <v>-1.2152777196995346</v>
      </c>
      <c r="K38" s="6">
        <f>IF(QoQ!K40="","",QoQ!K40-QoQ!K$1)</f>
        <v>21.005640734230187</v>
      </c>
      <c r="L38" s="6">
        <f>IF(QoQ!L40="","",QoQ!L40-QoQ!L$1)</f>
        <v>-0.78918719867708265</v>
      </c>
      <c r="M38" s="6">
        <f>IF(QoQ!M40="","",QoQ!M40-QoQ!M$1)</f>
        <v>-1.0824113211044182</v>
      </c>
      <c r="N38" s="6">
        <f>IF(QoQ!N40="","",QoQ!N40-QoQ!N$1)</f>
        <v>1.5768734563428244</v>
      </c>
      <c r="O38" s="6">
        <f>IF(QoQ!O40="","",QoQ!O40-QoQ!O$1)</f>
        <v>-2.12552646765287</v>
      </c>
      <c r="P38" s="6">
        <f>IF(QoQ!P40="","",QoQ!P40-QoQ!P$1)</f>
        <v>4.4536351985270395E-2</v>
      </c>
      <c r="Q38" s="6">
        <f>IF(QoQ!Q40="","",QoQ!Q40-QoQ!Q$1)</f>
        <v>-0.33067140281212037</v>
      </c>
      <c r="R38" s="6">
        <f>IF(QoQ!R40="","",QoQ!R40-QoQ!R$1)</f>
        <v>-0.23836375404701809</v>
      </c>
      <c r="S38" s="6">
        <f>IF(QoQ!S40="","",QoQ!S40-QoQ!S$1)</f>
        <v>-0.90532402928660438</v>
      </c>
      <c r="T38" s="6">
        <f>IF(QoQ!T40="","",QoQ!T40-QoQ!T$1)</f>
        <v>-0.5</v>
      </c>
      <c r="U38" s="6">
        <f>IF(QoQ!U40="","",QoQ!U40-QoQ!U$1)</f>
        <v>-0.98374711740658893</v>
      </c>
      <c r="V38" s="6">
        <f>IF(QoQ!V40="","",QoQ!V40-QoQ!V$1)</f>
        <v>0.80033725392460942</v>
      </c>
      <c r="W38" s="6">
        <f>IF(QoQ!W40="","",QoQ!W40-QoQ!W$1)</f>
        <v>-0.11758333333333326</v>
      </c>
      <c r="X38" s="6">
        <f>IF(QoQ!X40="","",QoQ!X40-QoQ!X$1)</f>
        <v>1.6667343626378095</v>
      </c>
      <c r="Y38" s="6">
        <f>IF(QoQ!Y40="","",QoQ!Y40-QoQ!Y$1)</f>
        <v>2.037793569135431</v>
      </c>
      <c r="Z38" s="6">
        <f>IF(QoQ!Z40="","",QoQ!Z40-QoQ!Z$1)</f>
        <v>0.34760842534695913</v>
      </c>
      <c r="AA38" s="6">
        <f>IF(QoQ!AA40="","",QoQ!AA40-QoQ!AA$1)</f>
        <v>0.26833030637907074</v>
      </c>
      <c r="AB38" s="6">
        <f>IF(QoQ!AB40="","",QoQ!AB40-QoQ!AB$1)</f>
        <v>-0.15262607656557742</v>
      </c>
      <c r="AC38" s="6">
        <f>IF(QoQ!AC40="","",QoQ!AC40-QoQ!AC$1)</f>
        <v>0.81749999999999989</v>
      </c>
      <c r="AD38" s="6">
        <f>IF(QoQ!AD40="","",QoQ!AD40-QoQ!AD$1)</f>
        <v>2.4125796938112609</v>
      </c>
      <c r="AE38" s="6">
        <f>IF(QoQ!AE40="","",QoQ!AE40-QoQ!AE$1)</f>
        <v>-0.81471182395820563</v>
      </c>
      <c r="AF38" s="6">
        <f>IF(QoQ!AF40="","",QoQ!AF40-QoQ!AF$1)</f>
        <v>-1.5295120579222479</v>
      </c>
      <c r="AG38" s="6">
        <f>IF(QoQ!AG40="","",QoQ!AG40-QoQ!AG$1)</f>
        <v>0.64721774409059973</v>
      </c>
      <c r="AH38" s="6">
        <f>IF(QoQ!AH40="","",QoQ!AH40-QoQ!AH$1)</f>
        <v>-1.8413184411491215</v>
      </c>
      <c r="AI38" s="6">
        <f>IF(QoQ!AI40="","",QoQ!AI40-QoQ!AI$1)</f>
        <v>-8.0948454082472132</v>
      </c>
      <c r="AJ38" s="6">
        <f>IF(QoQ!AJ40="","",QoQ!AJ40-QoQ!AJ$1)</f>
        <v>-2.062956841064806</v>
      </c>
      <c r="AK38" s="6">
        <f>IF(QoQ!AK40="","",QoQ!AK40-QoQ!AK$1)</f>
        <v>-1.8498951931068897</v>
      </c>
      <c r="AL38" s="6">
        <f>IF(QoQ!AL40="","",QoQ!AL40-QoQ!AL$1)</f>
        <v>-10.672077762067964</v>
      </c>
      <c r="AM38" s="6">
        <f>IF(QoQ!AM40="","",QoQ!AM40-QoQ!AM$1)</f>
        <v>-2.9586227566101577</v>
      </c>
      <c r="AN38" s="6">
        <f>IF(QoQ!AN40="","",QoQ!AN40-QoQ!AN$1)</f>
        <v>4.0329554855541971</v>
      </c>
      <c r="AO38" s="6">
        <f>IF(QoQ!AO40="","",QoQ!AO40-QoQ!AO$1)</f>
        <v>0.80091666666666672</v>
      </c>
      <c r="AP38" s="4">
        <v>37</v>
      </c>
      <c r="AQ38" s="1">
        <v>36678</v>
      </c>
      <c r="AR38" s="7"/>
    </row>
    <row r="39" spans="1:44" hidden="1" outlineLevel="1">
      <c r="A39" s="6">
        <f>IF(QoQ!A41="","",QoQ!A41-QoQ!A$1)</f>
        <v>0.20712372428040182</v>
      </c>
      <c r="B39" s="6">
        <f>IF(QoQ!B41="","",QoQ!B41-QoQ!B$1)</f>
        <v>-0.20720598427943093</v>
      </c>
      <c r="C39" s="6">
        <f>IF(QoQ!C41="","",QoQ!C41-QoQ!C$1)</f>
        <v>-4.5589633149583317</v>
      </c>
      <c r="D39" s="6">
        <f>IF(QoQ!D41="","",QoQ!D41-QoQ!D$1)</f>
        <v>3.9776933006859361</v>
      </c>
      <c r="E39" s="6">
        <f>IF(QoQ!E41="","",QoQ!E41-QoQ!E$1)</f>
        <v>4.6876751365829561</v>
      </c>
      <c r="F39" s="6">
        <f>IF(QoQ!F41="","",QoQ!F41-QoQ!F$1)</f>
        <v>7.1065858827370345</v>
      </c>
      <c r="G39" s="6">
        <f>IF(QoQ!G41="","",QoQ!G41-QoQ!G$1)</f>
        <v>2.3267926728431569</v>
      </c>
      <c r="H39" s="6">
        <f>IF(QoQ!H41="","",QoQ!H41-QoQ!H$1)</f>
        <v>1.3461103827709442</v>
      </c>
      <c r="I39" s="6">
        <f>IF(QoQ!I41="","",QoQ!I41-QoQ!I$1)</f>
        <v>2.2098725196536018</v>
      </c>
      <c r="J39" s="6">
        <f>IF(QoQ!J41="","",QoQ!J41-QoQ!J$1)</f>
        <v>-11.616116132388891</v>
      </c>
      <c r="K39" s="6">
        <f>IF(QoQ!K41="","",QoQ!K41-QoQ!K$1)</f>
        <v>6.9957421011455807</v>
      </c>
      <c r="L39" s="6">
        <f>IF(QoQ!L41="","",QoQ!L41-QoQ!L$1)</f>
        <v>0.2795854623472418</v>
      </c>
      <c r="M39" s="6">
        <f>IF(QoQ!M41="","",QoQ!M41-QoQ!M$1)</f>
        <v>-0.91715147289137933</v>
      </c>
      <c r="N39" s="6">
        <f>IF(QoQ!N41="","",QoQ!N41-QoQ!N$1)</f>
        <v>13.018552364771692</v>
      </c>
      <c r="O39" s="6">
        <f>IF(QoQ!O41="","",QoQ!O41-QoQ!O$1)</f>
        <v>-7.2235459092141525</v>
      </c>
      <c r="P39" s="6">
        <f>IF(QoQ!P41="","",QoQ!P41-QoQ!P$1)</f>
        <v>3.9470196401018312</v>
      </c>
      <c r="Q39" s="6">
        <f>IF(QoQ!Q41="","",QoQ!Q41-QoQ!Q$1)</f>
        <v>-4.0873038157588026E-2</v>
      </c>
      <c r="R39" s="6">
        <f>IF(QoQ!R41="","",QoQ!R41-QoQ!R$1)</f>
        <v>-0.33961457757484981</v>
      </c>
      <c r="S39" s="6">
        <f>IF(QoQ!S41="","",QoQ!S41-QoQ!S$1)</f>
        <v>1.8051995749828058</v>
      </c>
      <c r="T39" s="6">
        <f>IF(QoQ!T41="","",QoQ!T41-QoQ!T$1)</f>
        <v>-0.5</v>
      </c>
      <c r="U39" s="6">
        <f>IF(QoQ!U41="","",QoQ!U41-QoQ!U$1)</f>
        <v>-1.2176852434172207</v>
      </c>
      <c r="V39" s="6">
        <f>IF(QoQ!V41="","",QoQ!V41-QoQ!V$1)</f>
        <v>-1.3387737221527038</v>
      </c>
      <c r="W39" s="6">
        <f>IF(QoQ!W41="","",QoQ!W41-QoQ!W$1)</f>
        <v>-6.5500000000000003E-2</v>
      </c>
      <c r="X39" s="6">
        <f>IF(QoQ!X41="","",QoQ!X41-QoQ!X$1)</f>
        <v>1.4807038815247509</v>
      </c>
      <c r="Y39" s="6">
        <f>IF(QoQ!Y41="","",QoQ!Y41-QoQ!Y$1)</f>
        <v>2.2035385491024884</v>
      </c>
      <c r="Z39" s="6">
        <f>IF(QoQ!Z41="","",QoQ!Z41-QoQ!Z$1)</f>
        <v>2.3146674172324855E-2</v>
      </c>
      <c r="AA39" s="6">
        <f>IF(QoQ!AA41="","",QoQ!AA41-QoQ!AA$1)</f>
        <v>-1.9470132209311097E-2</v>
      </c>
      <c r="AB39" s="6">
        <f>IF(QoQ!AB41="","",QoQ!AB41-QoQ!AB$1)</f>
        <v>-1.782675266927275E-2</v>
      </c>
      <c r="AC39" s="6">
        <f>IF(QoQ!AC41="","",QoQ!AC41-QoQ!AC$1)</f>
        <v>0.87999999999999989</v>
      </c>
      <c r="AD39" s="6">
        <f>IF(QoQ!AD41="","",QoQ!AD41-QoQ!AD$1)</f>
        <v>3.6031637751848482</v>
      </c>
      <c r="AE39" s="6">
        <f>IF(QoQ!AE41="","",QoQ!AE41-QoQ!AE$1)</f>
        <v>11.675170563914381</v>
      </c>
      <c r="AF39" s="6">
        <f>IF(QoQ!AF41="","",QoQ!AF41-QoQ!AF$1)</f>
        <v>-2.0497513929186946</v>
      </c>
      <c r="AG39" s="6">
        <f>IF(QoQ!AG41="","",QoQ!AG41-QoQ!AG$1)</f>
        <v>-0.19059909443672995</v>
      </c>
      <c r="AH39" s="6">
        <f>IF(QoQ!AH41="","",QoQ!AH41-QoQ!AH$1)</f>
        <v>-2.3180649602934071</v>
      </c>
      <c r="AI39" s="6">
        <f>IF(QoQ!AI41="","",QoQ!AI41-QoQ!AI$1)</f>
        <v>-4.6275433417896821</v>
      </c>
      <c r="AJ39" s="6">
        <f>IF(QoQ!AJ41="","",QoQ!AJ41-QoQ!AJ$1)</f>
        <v>-2.2566787690922934</v>
      </c>
      <c r="AK39" s="6">
        <f>IF(QoQ!AK41="","",QoQ!AK41-QoQ!AK$1)</f>
        <v>-2.8419064963545155</v>
      </c>
      <c r="AL39" s="6">
        <f>IF(QoQ!AL41="","",QoQ!AL41-QoQ!AL$1)</f>
        <v>-1.2066293770335239</v>
      </c>
      <c r="AM39" s="6">
        <f>IF(QoQ!AM41="","",QoQ!AM41-QoQ!AM$1)</f>
        <v>-2.2942971257132827</v>
      </c>
      <c r="AN39" s="6">
        <f>IF(QoQ!AN41="","",QoQ!AN41-QoQ!AN$1)</f>
        <v>-1.810922527269156</v>
      </c>
      <c r="AO39" s="6">
        <f>IF(QoQ!AO41="","",QoQ!AO41-QoQ!AO$1)</f>
        <v>0.72466666666666679</v>
      </c>
      <c r="AP39" s="4">
        <v>38</v>
      </c>
      <c r="AQ39" s="1">
        <v>36770</v>
      </c>
      <c r="AR39" s="7"/>
    </row>
    <row r="40" spans="1:44" hidden="1" outlineLevel="1">
      <c r="A40" s="6">
        <f>IF(QoQ!A42="","",QoQ!A42-QoQ!A$1)</f>
        <v>-0.12622949953228813</v>
      </c>
      <c r="B40" s="6">
        <f>IF(QoQ!B42="","",QoQ!B42-QoQ!B$1)</f>
        <v>-0.729440681624141</v>
      </c>
      <c r="C40" s="6">
        <f>IF(QoQ!C42="","",QoQ!C42-QoQ!C$1)</f>
        <v>0.19523807171052776</v>
      </c>
      <c r="D40" s="6">
        <f>IF(QoQ!D42="","",QoQ!D42-QoQ!D$1)</f>
        <v>-7.7113879506457348</v>
      </c>
      <c r="E40" s="6">
        <f>IF(QoQ!E42="","",QoQ!E42-QoQ!E$1)</f>
        <v>-5.7118170942919981</v>
      </c>
      <c r="F40" s="6">
        <f>IF(QoQ!F42="","",QoQ!F42-QoQ!F$1)</f>
        <v>-9.2084288573028026</v>
      </c>
      <c r="G40" s="6">
        <f>IF(QoQ!G42="","",QoQ!G42-QoQ!G$1)</f>
        <v>-0.21430732715704087</v>
      </c>
      <c r="H40" s="6">
        <f>IF(QoQ!H42="","",QoQ!H42-QoQ!H$1)</f>
        <v>-0.9457695848243608</v>
      </c>
      <c r="I40" s="6">
        <f>IF(QoQ!I42="","",QoQ!I42-QoQ!I$1)</f>
        <v>4.6897222762209951</v>
      </c>
      <c r="J40" s="6">
        <f>IF(QoQ!J42="","",QoQ!J42-QoQ!J$1)</f>
        <v>15.663724174771797</v>
      </c>
      <c r="K40" s="6">
        <f>IF(QoQ!K42="","",QoQ!K42-QoQ!K$1)</f>
        <v>42.937114905610891</v>
      </c>
      <c r="L40" s="6">
        <f>IF(QoQ!L42="","",QoQ!L42-QoQ!L$1)</f>
        <v>-0.50302535895439437</v>
      </c>
      <c r="M40" s="6">
        <f>IF(QoQ!M42="","",QoQ!M42-QoQ!M$1)</f>
        <v>0.43076052083927885</v>
      </c>
      <c r="N40" s="6">
        <f>IF(QoQ!N42="","",QoQ!N42-QoQ!N$1)</f>
        <v>-6.4886153673657558</v>
      </c>
      <c r="O40" s="6">
        <f>IF(QoQ!O42="","",QoQ!O42-QoQ!O$1)</f>
        <v>3.7523275173717883</v>
      </c>
      <c r="P40" s="6">
        <f>IF(QoQ!P42="","",QoQ!P42-QoQ!P$1)</f>
        <v>-3.5708205798142796</v>
      </c>
      <c r="Q40" s="6">
        <f>IF(QoQ!Q42="","",QoQ!Q42-QoQ!Q$1)</f>
        <v>0.25060917452642162</v>
      </c>
      <c r="R40" s="6">
        <f>IF(QoQ!R42="","",QoQ!R42-QoQ!R$1)</f>
        <v>-0.31925323108966841</v>
      </c>
      <c r="S40" s="6">
        <f>IF(QoQ!S42="","",QoQ!S42-QoQ!S$1)</f>
        <v>3.6656673881089699</v>
      </c>
      <c r="T40" s="6">
        <f>IF(QoQ!T42="","",QoQ!T42-QoQ!T$1)</f>
        <v>5.2749913042779095</v>
      </c>
      <c r="U40" s="6">
        <f>IF(QoQ!U42="","",QoQ!U42-QoQ!U$1)</f>
        <v>-0.31572923814686848</v>
      </c>
      <c r="V40" s="6">
        <f>IF(QoQ!V42="","",QoQ!V42-QoQ!V$1)</f>
        <v>-0.42517700304067424</v>
      </c>
      <c r="W40" s="6">
        <f>IF(QoQ!W42="","",QoQ!W42-QoQ!W$1)</f>
        <v>-4.9166666666666692E-2</v>
      </c>
      <c r="X40" s="6">
        <f>IF(QoQ!X42="","",QoQ!X42-QoQ!X$1)</f>
        <v>2.3420932177163829</v>
      </c>
      <c r="Y40" s="6">
        <f>IF(QoQ!Y42="","",QoQ!Y42-QoQ!Y$1)</f>
        <v>0.83676953415576727</v>
      </c>
      <c r="Z40" s="6">
        <f>IF(QoQ!Z42="","",QoQ!Z42-QoQ!Z$1)</f>
        <v>-0.17395150089068856</v>
      </c>
      <c r="AA40" s="6">
        <f>IF(QoQ!AA42="","",QoQ!AA42-QoQ!AA$1)</f>
        <v>-0.55047349047210636</v>
      </c>
      <c r="AB40" s="6">
        <f>IF(QoQ!AB42="","",QoQ!AB42-QoQ!AB$1)</f>
        <v>-6.8807254689192132E-3</v>
      </c>
      <c r="AC40" s="6">
        <f>IF(QoQ!AC42="","",QoQ!AC42-QoQ!AC$1)</f>
        <v>0.86749999999999994</v>
      </c>
      <c r="AD40" s="6">
        <f>IF(QoQ!AD42="","",QoQ!AD42-QoQ!AD$1)</f>
        <v>3.097335563102142</v>
      </c>
      <c r="AE40" s="6">
        <f>IF(QoQ!AE42="","",QoQ!AE42-QoQ!AE$1)</f>
        <v>-3.4431720337391516</v>
      </c>
      <c r="AF40" s="6">
        <f>IF(QoQ!AF42="","",QoQ!AF42-QoQ!AF$1)</f>
        <v>-1.0863694224923877</v>
      </c>
      <c r="AG40" s="6">
        <f>IF(QoQ!AG42="","",QoQ!AG42-QoQ!AG$1)</f>
        <v>1.2476209731516841</v>
      </c>
      <c r="AH40" s="6">
        <f>IF(QoQ!AH42="","",QoQ!AH42-QoQ!AH$1)</f>
        <v>-1.4446435710195999</v>
      </c>
      <c r="AI40" s="6">
        <f>IF(QoQ!AI42="","",QoQ!AI42-QoQ!AI$1)</f>
        <v>-8.6308328174737809</v>
      </c>
      <c r="AJ40" s="6">
        <f>IF(QoQ!AJ42="","",QoQ!AJ42-QoQ!AJ$1)</f>
        <v>-2.5950900795489691</v>
      </c>
      <c r="AK40" s="6">
        <f>IF(QoQ!AK42="","",QoQ!AK42-QoQ!AK$1)</f>
        <v>-2.5689469921078434</v>
      </c>
      <c r="AL40" s="6">
        <f>IF(QoQ!AL42="","",QoQ!AL42-QoQ!AL$1)</f>
        <v>-21.220517492959331</v>
      </c>
      <c r="AM40" s="6">
        <f>IF(QoQ!AM42="","",QoQ!AM42-QoQ!AM$1)</f>
        <v>-0.80698700347189478</v>
      </c>
      <c r="AN40" s="6">
        <f>IF(QoQ!AN42="","",QoQ!AN42-QoQ!AN$1)</f>
        <v>-2.6645450221288209</v>
      </c>
      <c r="AO40" s="6">
        <f>IF(QoQ!AO42="","",QoQ!AO42-QoQ!AO$1)</f>
        <v>0.68583333333333352</v>
      </c>
      <c r="AP40" s="4">
        <v>39</v>
      </c>
      <c r="AQ40" s="1">
        <v>36861</v>
      </c>
      <c r="AR40" s="7"/>
    </row>
    <row r="41" spans="1:44" collapsed="1">
      <c r="A41" s="6">
        <f>IF(QoQ!A43="","",QoQ!A43-QoQ!A$1)</f>
        <v>-2.5653068061664674</v>
      </c>
      <c r="B41" s="6">
        <f>IF(QoQ!B43="","",QoQ!B43-QoQ!B$1)</f>
        <v>-1.2452357656109785</v>
      </c>
      <c r="C41" s="6">
        <f>IF(QoQ!C43="","",QoQ!C43-QoQ!C$1)</f>
        <v>8.0654948974844096</v>
      </c>
      <c r="D41" s="6">
        <f>IF(QoQ!D43="","",QoQ!D43-QoQ!D$1)</f>
        <v>3.1834171125272519</v>
      </c>
      <c r="E41" s="6">
        <f>IF(QoQ!E43="","",QoQ!E43-QoQ!E$1)</f>
        <v>-1.5362951101433486E-2</v>
      </c>
      <c r="F41" s="6">
        <f>IF(QoQ!F43="","",QoQ!F43-QoQ!F$1)</f>
        <v>-1.3798725502092053</v>
      </c>
      <c r="G41" s="6">
        <f>IF(QoQ!G43="","",QoQ!G43-QoQ!G$1)</f>
        <v>-1.9595773271569601</v>
      </c>
      <c r="H41" s="6">
        <f>IF(QoQ!H43="","",QoQ!H43-QoQ!H$1)</f>
        <v>0.33012753414918006</v>
      </c>
      <c r="I41" s="6">
        <f>IF(QoQ!I43="","",QoQ!I43-QoQ!I$1)</f>
        <v>2.3383263273245936</v>
      </c>
      <c r="J41" s="6">
        <f>IF(QoQ!J43="","",QoQ!J43-QoQ!J$1)</f>
        <v>9.1175529442633341</v>
      </c>
      <c r="K41" s="6">
        <f>IF(QoQ!K43="","",QoQ!K43-QoQ!K$1)</f>
        <v>15.836587283054298</v>
      </c>
      <c r="L41" s="6">
        <f>IF(QoQ!L43="","",QoQ!L43-QoQ!L$1)</f>
        <v>4.0992679238319578</v>
      </c>
      <c r="M41" s="6">
        <f>IF(QoQ!M43="","",QoQ!M43-QoQ!M$1)</f>
        <v>4.638331266752787</v>
      </c>
      <c r="N41" s="6">
        <f>IF(QoQ!N43="","",QoQ!N43-QoQ!N$1)</f>
        <v>11.001922942183691</v>
      </c>
      <c r="O41" s="6">
        <f>IF(QoQ!O43="","",QoQ!O43-QoQ!O$1)</f>
        <v>1.6200255163043085</v>
      </c>
      <c r="P41" s="6">
        <f>IF(QoQ!P43="","",QoQ!P43-QoQ!P$1)</f>
        <v>2.2221850144636051</v>
      </c>
      <c r="Q41" s="6">
        <f>IF(QoQ!Q43="","",QoQ!Q43-QoQ!Q$1)</f>
        <v>-0.3620374814476971</v>
      </c>
      <c r="R41" s="6">
        <f>IF(QoQ!R43="","",QoQ!R43-QoQ!R$1)</f>
        <v>-0.19466025074581211</v>
      </c>
      <c r="S41" s="6">
        <f>IF(QoQ!S43="","",QoQ!S43-QoQ!S$1)</f>
        <v>-1.351048658104089</v>
      </c>
      <c r="T41" s="6">
        <f>IF(QoQ!T43="","",QoQ!T43-QoQ!T$1)</f>
        <v>-0.5</v>
      </c>
      <c r="U41" s="6">
        <f>IF(QoQ!U43="","",QoQ!U43-QoQ!U$1)</f>
        <v>-2.4684159085191313</v>
      </c>
      <c r="V41" s="6">
        <f>IF(QoQ!V43="","",QoQ!V43-QoQ!V$1)</f>
        <v>-0.60339226058777951</v>
      </c>
      <c r="W41" s="6">
        <f>IF(QoQ!W43="","",QoQ!W43-QoQ!W$1)</f>
        <v>-4.7333333333333338E-2</v>
      </c>
      <c r="X41" s="6">
        <f>IF(QoQ!X43="","",QoQ!X43-QoQ!X$1)</f>
        <v>1.2818351143235474</v>
      </c>
      <c r="Y41" s="6">
        <f>IF(QoQ!Y43="","",QoQ!Y43-QoQ!Y$1)</f>
        <v>-1.5330432840743204</v>
      </c>
      <c r="Z41" s="6">
        <f>IF(QoQ!Z43="","",QoQ!Z43-QoQ!Z$1)</f>
        <v>-0.38626341365869449</v>
      </c>
      <c r="AA41" s="6">
        <f>IF(QoQ!AA43="","",QoQ!AA43-QoQ!AA$1)</f>
        <v>-0.7141946861139139</v>
      </c>
      <c r="AB41" s="6">
        <f>IF(QoQ!AB43="","",QoQ!AB43-QoQ!AB$1)</f>
        <v>0.14890238466756589</v>
      </c>
      <c r="AC41" s="6">
        <f>IF(QoQ!AC43="","",QoQ!AC43-QoQ!AC$1)</f>
        <v>0.64999999999999991</v>
      </c>
      <c r="AD41" s="6">
        <f>IF(QoQ!AD43="","",QoQ!AD43-QoQ!AD$1)</f>
        <v>-6.0535634387385455</v>
      </c>
      <c r="AE41" s="6">
        <f>IF(QoQ!AE43="","",QoQ!AE43-QoQ!AE$1)</f>
        <v>-15.73777676877801</v>
      </c>
      <c r="AF41" s="6">
        <f>IF(QoQ!AF43="","",QoQ!AF43-QoQ!AF$1)</f>
        <v>3.4958184622619219</v>
      </c>
      <c r="AG41" s="6">
        <f>IF(QoQ!AG43="","",QoQ!AG43-QoQ!AG$1)</f>
        <v>6.189292125233238</v>
      </c>
      <c r="AH41" s="6">
        <f>IF(QoQ!AH43="","",QoQ!AH43-QoQ!AH$1)</f>
        <v>3.0608525760385561</v>
      </c>
      <c r="AI41" s="6">
        <f>IF(QoQ!AI43="","",QoQ!AI43-QoQ!AI$1)</f>
        <v>-2.0425464749304432</v>
      </c>
      <c r="AJ41" s="6">
        <f>IF(QoQ!AJ43="","",QoQ!AJ43-QoQ!AJ$1)</f>
        <v>0.31740196554228972</v>
      </c>
      <c r="AK41" s="6">
        <f>IF(QoQ!AK43="","",QoQ!AK43-QoQ!AK$1)</f>
        <v>3.6633499843022177</v>
      </c>
      <c r="AL41" s="6">
        <f>IF(QoQ!AL43="","",QoQ!AL43-QoQ!AL$1)</f>
        <v>0.28734032311342861</v>
      </c>
      <c r="AM41" s="6">
        <f>IF(QoQ!AM43="","",QoQ!AM43-QoQ!AM$1)</f>
        <v>2.546329524113764</v>
      </c>
      <c r="AN41" s="6">
        <f>IF(QoQ!AN43="","",QoQ!AN43-QoQ!AN$1)</f>
        <v>9.5799766824775645E-2</v>
      </c>
      <c r="AO41" s="6">
        <f>IF(QoQ!AO43="","",QoQ!AO43-QoQ!AO$1)</f>
        <v>0.63649999999999984</v>
      </c>
      <c r="AP41" s="4">
        <v>40</v>
      </c>
      <c r="AQ41" s="1">
        <v>36951</v>
      </c>
      <c r="AR41" s="7"/>
    </row>
    <row r="42" spans="1:44">
      <c r="A42" s="6">
        <f>IF(QoQ!A44="","",QoQ!A44-QoQ!A$1)</f>
        <v>-1.0827485127533696</v>
      </c>
      <c r="B42" s="6">
        <f>IF(QoQ!B44="","",QoQ!B44-QoQ!B$1)</f>
        <v>-0.45567613975429411</v>
      </c>
      <c r="C42" s="6">
        <f>IF(QoQ!C44="","",QoQ!C44-QoQ!C$1)</f>
        <v>2.2410494771318192</v>
      </c>
      <c r="D42" s="6">
        <f>IF(QoQ!D44="","",QoQ!D44-QoQ!D$1)</f>
        <v>-1.8533265654041262</v>
      </c>
      <c r="E42" s="6">
        <f>IF(QoQ!E44="","",QoQ!E44-QoQ!E$1)</f>
        <v>-8.4394774061284323</v>
      </c>
      <c r="F42" s="6">
        <f>IF(QoQ!F44="","",QoQ!F44-QoQ!F$1)</f>
        <v>-8.591397971513743</v>
      </c>
      <c r="G42" s="6">
        <f>IF(QoQ!G44="","",QoQ!G44-QoQ!G$1)</f>
        <v>-4.4148873271569462</v>
      </c>
      <c r="H42" s="6">
        <f>IF(QoQ!H44="","",QoQ!H44-QoQ!H$1)</f>
        <v>-0.77782307977285381</v>
      </c>
      <c r="I42" s="6">
        <f>IF(QoQ!I44="","",QoQ!I44-QoQ!I$1)</f>
        <v>1.5989298766758622</v>
      </c>
      <c r="J42" s="6">
        <f>IF(QoQ!J44="","",QoQ!J44-QoQ!J$1)</f>
        <v>-0.6804996359707054</v>
      </c>
      <c r="K42" s="6">
        <f>IF(QoQ!K44="","",QoQ!K44-QoQ!K$1)</f>
        <v>-6.0630382906508515</v>
      </c>
      <c r="L42" s="6">
        <f>IF(QoQ!L44="","",QoQ!L44-QoQ!L$1)</f>
        <v>4.8721661786543295</v>
      </c>
      <c r="M42" s="6">
        <f>IF(QoQ!M44="","",QoQ!M44-QoQ!M$1)</f>
        <v>3.7975792816364784</v>
      </c>
      <c r="N42" s="6">
        <f>IF(QoQ!N44="","",QoQ!N44-QoQ!N$1)</f>
        <v>15.680983751389636</v>
      </c>
      <c r="O42" s="6">
        <f>IF(QoQ!O44="","",QoQ!O44-QoQ!O$1)</f>
        <v>-2.7203781240939122</v>
      </c>
      <c r="P42" s="6">
        <f>IF(QoQ!P44="","",QoQ!P44-QoQ!P$1)</f>
        <v>8.200861711051596</v>
      </c>
      <c r="Q42" s="6">
        <f>IF(QoQ!Q44="","",QoQ!Q44-QoQ!Q$1)</f>
        <v>-0.2416706130737965</v>
      </c>
      <c r="R42" s="6">
        <f>IF(QoQ!R44="","",QoQ!R44-QoQ!R$1)</f>
        <v>-0.46769320359994526</v>
      </c>
      <c r="S42" s="6">
        <f>IF(QoQ!S44="","",QoQ!S44-QoQ!S$1)</f>
        <v>1.0911794087139191</v>
      </c>
      <c r="T42" s="6">
        <f>IF(QoQ!T44="","",QoQ!T44-QoQ!T$1)</f>
        <v>-0.5</v>
      </c>
      <c r="U42" s="6">
        <f>IF(QoQ!U44="","",QoQ!U44-QoQ!U$1)</f>
        <v>-9.6519036363247879E-3</v>
      </c>
      <c r="V42" s="6">
        <f>IF(QoQ!V44="","",QoQ!V44-QoQ!V$1)</f>
        <v>-0.75269213613228725</v>
      </c>
      <c r="W42" s="6">
        <f>IF(QoQ!W44="","",QoQ!W44-QoQ!W$1)</f>
        <v>-5.2250000000000019E-2</v>
      </c>
      <c r="X42" s="6">
        <f>IF(QoQ!X44="","",QoQ!X44-QoQ!X$1)</f>
        <v>3.0229809417681475</v>
      </c>
      <c r="Y42" s="6">
        <f>IF(QoQ!Y44="","",QoQ!Y44-QoQ!Y$1)</f>
        <v>-2.4142798833716772</v>
      </c>
      <c r="Z42" s="6">
        <f>IF(QoQ!Z44="","",QoQ!Z44-QoQ!Z$1)</f>
        <v>-0.45776838713971818</v>
      </c>
      <c r="AA42" s="6">
        <f>IF(QoQ!AA44="","",QoQ!AA44-QoQ!AA$1)</f>
        <v>-1.1283780782021082</v>
      </c>
      <c r="AB42" s="6">
        <f>IF(QoQ!AB44="","",QoQ!AB44-QoQ!AB$1)</f>
        <v>-0.122643542454897</v>
      </c>
      <c r="AC42" s="6">
        <f>IF(QoQ!AC44="","",QoQ!AC44-QoQ!AC$1)</f>
        <v>0.33250000000000002</v>
      </c>
      <c r="AD42" s="6">
        <f>IF(QoQ!AD44="","",QoQ!AD44-QoQ!AD$1)</f>
        <v>-4.2524238741298275</v>
      </c>
      <c r="AE42" s="6">
        <f>IF(QoQ!AE44="","",QoQ!AE44-QoQ!AE$1)</f>
        <v>4.5370949301750594</v>
      </c>
      <c r="AF42" s="6">
        <f>IF(QoQ!AF44="","",QoQ!AF44-QoQ!AF$1)</f>
        <v>-0.29849363310416954</v>
      </c>
      <c r="AG42" s="6">
        <f>IF(QoQ!AG44="","",QoQ!AG44-QoQ!AG$1)</f>
        <v>-2.5847391381558671E-2</v>
      </c>
      <c r="AH42" s="6">
        <f>IF(QoQ!AH44="","",QoQ!AH44-QoQ!AH$1)</f>
        <v>-0.30751763698249368</v>
      </c>
      <c r="AI42" s="6">
        <f>IF(QoQ!AI44="","",QoQ!AI44-QoQ!AI$1)</f>
        <v>-15.078147543960947</v>
      </c>
      <c r="AJ42" s="6">
        <f>IF(QoQ!AJ44="","",QoQ!AJ44-QoQ!AJ$1)</f>
        <v>-1.144835759653247</v>
      </c>
      <c r="AK42" s="6">
        <f>IF(QoQ!AK44="","",QoQ!AK44-QoQ!AK$1)</f>
        <v>-2.0610122433380353</v>
      </c>
      <c r="AL42" s="6">
        <f>IF(QoQ!AL44="","",QoQ!AL44-QoQ!AL$1)</f>
        <v>-9.2152317546320006</v>
      </c>
      <c r="AM42" s="6">
        <f>IF(QoQ!AM44="","",QoQ!AM44-QoQ!AM$1)</f>
        <v>-1.1611474330868152</v>
      </c>
      <c r="AN42" s="6">
        <f>IF(QoQ!AN44="","",QoQ!AN44-QoQ!AN$1)</f>
        <v>1.5702393469141029</v>
      </c>
      <c r="AO42" s="6">
        <f>IF(QoQ!AO44="","",QoQ!AO44-QoQ!AO$1)</f>
        <v>0.61391666666666689</v>
      </c>
      <c r="AP42" s="4">
        <v>41</v>
      </c>
      <c r="AQ42" s="1">
        <v>37043</v>
      </c>
      <c r="AR42" s="7"/>
    </row>
    <row r="43" spans="1:44">
      <c r="A43" s="6">
        <f>IF(QoQ!A45="","",QoQ!A45-QoQ!A$1)</f>
        <v>-0.94728659292471784</v>
      </c>
      <c r="B43" s="6">
        <f>IF(QoQ!B45="","",QoQ!B45-QoQ!B$1)</f>
        <v>-0.97630231668103329</v>
      </c>
      <c r="C43" s="6">
        <f>IF(QoQ!C45="","",QoQ!C45-QoQ!C$1)</f>
        <v>-0.76420491281069147</v>
      </c>
      <c r="D43" s="6">
        <f>IF(QoQ!D45="","",QoQ!D45-QoQ!D$1)</f>
        <v>-8.2758654593943639</v>
      </c>
      <c r="E43" s="6">
        <f>IF(QoQ!E45="","",QoQ!E45-QoQ!E$1)</f>
        <v>-6.8025197793074659</v>
      </c>
      <c r="F43" s="6">
        <f>IF(QoQ!F45="","",QoQ!F45-QoQ!F$1)</f>
        <v>-6.8205609484386134</v>
      </c>
      <c r="G43" s="6">
        <f>IF(QoQ!G45="","",QoQ!G45-QoQ!G$1)</f>
        <v>-1.7992373271570654</v>
      </c>
      <c r="H43" s="6">
        <f>IF(QoQ!H45="","",QoQ!H45-QoQ!H$1)</f>
        <v>-2.0572133230263634</v>
      </c>
      <c r="I43" s="6">
        <f>IF(QoQ!I45="","",QoQ!I45-QoQ!I$1)</f>
        <v>-2.6473338113363134</v>
      </c>
      <c r="J43" s="6">
        <f>IF(QoQ!J45="","",QoQ!J45-QoQ!J$1)</f>
        <v>6.4104925037784364</v>
      </c>
      <c r="K43" s="6">
        <f>IF(QoQ!K45="","",QoQ!K45-QoQ!K$1)</f>
        <v>6.0933056176446385</v>
      </c>
      <c r="L43" s="6">
        <f>IF(QoQ!L45="","",QoQ!L45-QoQ!L$1)</f>
        <v>3.828482351218355</v>
      </c>
      <c r="M43" s="6">
        <f>IF(QoQ!M45="","",QoQ!M45-QoQ!M$1)</f>
        <v>6.4908534167077061</v>
      </c>
      <c r="N43" s="6">
        <f>IF(QoQ!N45="","",QoQ!N45-QoQ!N$1)</f>
        <v>-15.877317985297161</v>
      </c>
      <c r="O43" s="6">
        <f>IF(QoQ!O45="","",QoQ!O45-QoQ!O$1)</f>
        <v>17.908964739844176</v>
      </c>
      <c r="P43" s="6">
        <f>IF(QoQ!P45="","",QoQ!P45-QoQ!P$1)</f>
        <v>-5.1555603707461302</v>
      </c>
      <c r="Q43" s="6">
        <f>IF(QoQ!Q45="","",QoQ!Q45-QoQ!Q$1)</f>
        <v>-0.29998477753056629</v>
      </c>
      <c r="R43" s="6">
        <f>IF(QoQ!R45="","",QoQ!R45-QoQ!R$1)</f>
        <v>-0.43330838439995389</v>
      </c>
      <c r="S43" s="6">
        <f>IF(QoQ!S45="","",QoQ!S45-QoQ!S$1)</f>
        <v>0.47658003169720842</v>
      </c>
      <c r="T43" s="6">
        <f>IF(QoQ!T45="","",QoQ!T45-QoQ!T$1)</f>
        <v>-0.5</v>
      </c>
      <c r="U43" s="6">
        <f>IF(QoQ!U45="","",QoQ!U45-QoQ!U$1)</f>
        <v>-0.54203697443128407</v>
      </c>
      <c r="V43" s="6">
        <f>IF(QoQ!V45="","",QoQ!V45-QoQ!V$1)</f>
        <v>-0.51041245009343106</v>
      </c>
      <c r="W43" s="6">
        <f>IF(QoQ!W45="","",QoQ!W45-QoQ!W$1)</f>
        <v>-5.6416666666666671E-2</v>
      </c>
      <c r="X43" s="6">
        <f>IF(QoQ!X45="","",QoQ!X45-QoQ!X$1)</f>
        <v>-0.63335245499247395</v>
      </c>
      <c r="Y43" s="6">
        <f>IF(QoQ!Y45="","",QoQ!Y45-QoQ!Y$1)</f>
        <v>-3.5164124967414265</v>
      </c>
      <c r="Z43" s="6">
        <f>IF(QoQ!Z45="","",QoQ!Z45-QoQ!Z$1)</f>
        <v>-0.52126971472167993</v>
      </c>
      <c r="AA43" s="6">
        <f>IF(QoQ!AA45="","",QoQ!AA45-QoQ!AA$1)</f>
        <v>-0.9921598696042484</v>
      </c>
      <c r="AB43" s="6">
        <f>IF(QoQ!AB45="","",QoQ!AB45-QoQ!AB$1)</f>
        <v>-0.24310902422308517</v>
      </c>
      <c r="AC43" s="6">
        <f>IF(QoQ!AC45="","",QoQ!AC45-QoQ!AC$1)</f>
        <v>0.125</v>
      </c>
      <c r="AD43" s="6">
        <f>IF(QoQ!AD45="","",QoQ!AD45-QoQ!AD$1)</f>
        <v>-8.3829350147854669</v>
      </c>
      <c r="AE43" s="6">
        <f>IF(QoQ!AE45="","",QoQ!AE45-QoQ!AE$1)</f>
        <v>-8.5715938986772535</v>
      </c>
      <c r="AF43" s="6">
        <f>IF(QoQ!AF45="","",QoQ!AF45-QoQ!AF$1)</f>
        <v>6.1707946062256847</v>
      </c>
      <c r="AG43" s="6">
        <f>IF(QoQ!AG45="","",QoQ!AG45-QoQ!AG$1)</f>
        <v>9.0759170460389331</v>
      </c>
      <c r="AH43" s="6">
        <f>IF(QoQ!AH45="","",QoQ!AH45-QoQ!AH$1)</f>
        <v>5.6770865198561067</v>
      </c>
      <c r="AI43" s="6">
        <f>IF(QoQ!AI45="","",QoQ!AI45-QoQ!AI$1)</f>
        <v>15.200901754463866</v>
      </c>
      <c r="AJ43" s="6">
        <f>IF(QoQ!AJ45="","",QoQ!AJ45-QoQ!AJ$1)</f>
        <v>7.4094651154101188E-2</v>
      </c>
      <c r="AK43" s="6">
        <f>IF(QoQ!AK45="","",QoQ!AK45-QoQ!AK$1)</f>
        <v>0.68866911375659789</v>
      </c>
      <c r="AL43" s="6">
        <f>IF(QoQ!AL45="","",QoQ!AL45-QoQ!AL$1)</f>
        <v>6.7063329567658618</v>
      </c>
      <c r="AM43" s="6">
        <f>IF(QoQ!AM45="","",QoQ!AM45-QoQ!AM$1)</f>
        <v>0.92657284738742751</v>
      </c>
      <c r="AN43" s="6">
        <f>IF(QoQ!AN45="","",QoQ!AN45-QoQ!AN$1)</f>
        <v>17.781960118396796</v>
      </c>
      <c r="AO43" s="6">
        <f>IF(QoQ!AO45="","",QoQ!AO45-QoQ!AO$1)</f>
        <v>0.58141666666666669</v>
      </c>
      <c r="AP43" s="4">
        <v>42</v>
      </c>
      <c r="AQ43" s="1">
        <v>37135</v>
      </c>
      <c r="AR43" s="7"/>
    </row>
    <row r="44" spans="1:44">
      <c r="A44" s="6">
        <f>IF(QoQ!A46="","",QoQ!A46-QoQ!A$1)</f>
        <v>0.1616145164125582</v>
      </c>
      <c r="B44" s="6">
        <f>IF(QoQ!B46="","",QoQ!B46-QoQ!B$1)</f>
        <v>-0.37955940386601328</v>
      </c>
      <c r="C44" s="6">
        <f>IF(QoQ!C46="","",QoQ!C46-QoQ!C$1)</f>
        <v>3.6131402998969415</v>
      </c>
      <c r="D44" s="6">
        <f>IF(QoQ!D46="","",QoQ!D46-QoQ!D$1)</f>
        <v>-4.8979525061807205</v>
      </c>
      <c r="E44" s="6">
        <f>IF(QoQ!E46="","",QoQ!E46-QoQ!E$1)</f>
        <v>-0.75083870023297128</v>
      </c>
      <c r="F44" s="6">
        <f>IF(QoQ!F46="","",QoQ!F46-QoQ!F$1)</f>
        <v>2.0339142511407799</v>
      </c>
      <c r="G44" s="6">
        <f>IF(QoQ!G46="","",QoQ!G46-QoQ!G$1)</f>
        <v>0.98235267284312378</v>
      </c>
      <c r="H44" s="6">
        <f>IF(QoQ!H46="","",QoQ!H46-QoQ!H$1)</f>
        <v>2.1624647362566214</v>
      </c>
      <c r="I44" s="6">
        <f>IF(QoQ!I46="","",QoQ!I46-QoQ!I$1)</f>
        <v>12.231238048307132</v>
      </c>
      <c r="J44" s="6">
        <f>IF(QoQ!J46="","",QoQ!J46-QoQ!J$1)</f>
        <v>16.589003168991727</v>
      </c>
      <c r="K44" s="6">
        <f>IF(QoQ!K46="","",QoQ!K46-QoQ!K$1)</f>
        <v>-17.933102360796447</v>
      </c>
      <c r="L44" s="6">
        <f>IF(QoQ!L46="","",QoQ!L46-QoQ!L$1)</f>
        <v>9.7212377691163052</v>
      </c>
      <c r="M44" s="6">
        <f>IF(QoQ!M46="","",QoQ!M46-QoQ!M$1)</f>
        <v>8.9206592278236752</v>
      </c>
      <c r="N44" s="6">
        <f>IF(QoQ!N46="","",QoQ!N46-QoQ!N$1)</f>
        <v>9.7393515847059486</v>
      </c>
      <c r="O44" s="6">
        <f>IF(QoQ!O46="","",QoQ!O46-QoQ!O$1)</f>
        <v>8.5866710712957133</v>
      </c>
      <c r="P44" s="6">
        <f>IF(QoQ!P46="","",QoQ!P46-QoQ!P$1)</f>
        <v>12.368905416236608</v>
      </c>
      <c r="Q44" s="6">
        <f>IF(QoQ!Q46="","",QoQ!Q46-QoQ!Q$1)</f>
        <v>-0.1263065420527486</v>
      </c>
      <c r="R44" s="6">
        <f>IF(QoQ!R46="","",QoQ!R46-QoQ!R$1)</f>
        <v>-0.43967670320583163</v>
      </c>
      <c r="S44" s="6">
        <f>IF(QoQ!S46="","",QoQ!S46-QoQ!S$1)</f>
        <v>1.6715843718347219</v>
      </c>
      <c r="T44" s="6">
        <f>IF(QoQ!T46="","",QoQ!T46-QoQ!T$1)</f>
        <v>2.4080412923086394</v>
      </c>
      <c r="U44" s="6">
        <f>IF(QoQ!U46="","",QoQ!U46-QoQ!U$1)</f>
        <v>-1.4318147312114136</v>
      </c>
      <c r="V44" s="6">
        <f>IF(QoQ!V46="","",QoQ!V46-QoQ!V$1)</f>
        <v>-0.66729769860534893</v>
      </c>
      <c r="W44" s="6">
        <f>IF(QoQ!W46="","",QoQ!W46-QoQ!W$1)</f>
        <v>-5.5916666666666726E-2</v>
      </c>
      <c r="X44" s="6">
        <f>IF(QoQ!X46="","",QoQ!X46-QoQ!X$1)</f>
        <v>0.83843611660063622</v>
      </c>
      <c r="Y44" s="6">
        <f>IF(QoQ!Y46="","",QoQ!Y46-QoQ!Y$1)</f>
        <v>-2.5362024284816735</v>
      </c>
      <c r="Z44" s="6">
        <f>IF(QoQ!Z46="","",QoQ!Z46-QoQ!Z$1)</f>
        <v>-0.30291004928149878</v>
      </c>
      <c r="AA44" s="6">
        <f>IF(QoQ!AA46="","",QoQ!AA46-QoQ!AA$1)</f>
        <v>-1.6122931149156137</v>
      </c>
      <c r="AB44" s="6">
        <f>IF(QoQ!AB46="","",QoQ!AB46-QoQ!AB$1)</f>
        <v>-1.8146874867681129E-2</v>
      </c>
      <c r="AC44" s="6">
        <f>IF(QoQ!AC46="","",QoQ!AC46-QoQ!AC$1)</f>
        <v>-0.21750000000000003</v>
      </c>
      <c r="AD44" s="6">
        <f>IF(QoQ!AD46="","",QoQ!AD46-QoQ!AD$1)</f>
        <v>-14.55166215748101</v>
      </c>
      <c r="AE44" s="6">
        <f>IF(QoQ!AE46="","",QoQ!AE46-QoQ!AE$1)</f>
        <v>-27.553132966419223</v>
      </c>
      <c r="AF44" s="6">
        <f>IF(QoQ!AF46="","",QoQ!AF46-QoQ!AF$1)</f>
        <v>-0.58935824773657608</v>
      </c>
      <c r="AG44" s="6">
        <f>IF(QoQ!AG46="","",QoQ!AG46-QoQ!AG$1)</f>
        <v>4.312148489626578</v>
      </c>
      <c r="AH44" s="6">
        <f>IF(QoQ!AH46="","",QoQ!AH46-QoQ!AH$1)</f>
        <v>-1.4948594234982067</v>
      </c>
      <c r="AI44" s="6">
        <f>IF(QoQ!AI46="","",QoQ!AI46-QoQ!AI$1)</f>
        <v>19.34251369320436</v>
      </c>
      <c r="AJ44" s="6">
        <f>IF(QoQ!AJ46="","",QoQ!AJ46-QoQ!AJ$1)</f>
        <v>-0.77240867843765271</v>
      </c>
      <c r="AK44" s="6">
        <f>IF(QoQ!AK46="","",QoQ!AK46-QoQ!AK$1)</f>
        <v>1.7673396996882555</v>
      </c>
      <c r="AL44" s="6">
        <f>IF(QoQ!AL46="","",QoQ!AL46-QoQ!AL$1)</f>
        <v>-10.077831123919022</v>
      </c>
      <c r="AM44" s="6">
        <f>IF(QoQ!AM46="","",QoQ!AM46-QoQ!AM$1)</f>
        <v>-0.24138064797073144</v>
      </c>
      <c r="AN44" s="6">
        <f>IF(QoQ!AN46="","",QoQ!AN46-QoQ!AN$1)</f>
        <v>0.66836143560778205</v>
      </c>
      <c r="AO44" s="6">
        <f>IF(QoQ!AO46="","",QoQ!AO46-QoQ!AO$1)</f>
        <v>0.50508333333333333</v>
      </c>
      <c r="AP44" s="4">
        <v>43</v>
      </c>
      <c r="AQ44" s="1">
        <v>37226</v>
      </c>
      <c r="AR44" s="7"/>
    </row>
    <row r="45" spans="1:44">
      <c r="A45" s="6">
        <f>IF(QoQ!A47="","",QoQ!A47-QoQ!A$1)</f>
        <v>-1.0487447641013947E-2</v>
      </c>
      <c r="B45" s="6">
        <f>IF(QoQ!B47="","",QoQ!B47-QoQ!B$1)</f>
        <v>-0.65227613346661395</v>
      </c>
      <c r="C45" s="6">
        <f>IF(QoQ!C47="","",QoQ!C47-QoQ!C$1)</f>
        <v>-3.0400066523263076</v>
      </c>
      <c r="D45" s="6">
        <f>IF(QoQ!D47="","",QoQ!D47-QoQ!D$1)</f>
        <v>3.2523583105458433</v>
      </c>
      <c r="E45" s="6">
        <f>IF(QoQ!E47="","",QoQ!E47-QoQ!E$1)</f>
        <v>6.1030979747465404</v>
      </c>
      <c r="F45" s="6">
        <f>IF(QoQ!F47="","",QoQ!F47-QoQ!F$1)</f>
        <v>4.3287678486236514</v>
      </c>
      <c r="G45" s="6">
        <f>IF(QoQ!G47="","",QoQ!G47-QoQ!G$1)</f>
        <v>3.8375426728430551</v>
      </c>
      <c r="H45" s="6">
        <f>IF(QoQ!H47="","",QoQ!H47-QoQ!H$1)</f>
        <v>0.19216116946905371</v>
      </c>
      <c r="I45" s="6">
        <f>IF(QoQ!I47="","",QoQ!I47-QoQ!I$1)</f>
        <v>2.2267923450011033</v>
      </c>
      <c r="J45" s="6">
        <f>IF(QoQ!J47="","",QoQ!J47-QoQ!J$1)</f>
        <v>-4.3763279182334847</v>
      </c>
      <c r="K45" s="6">
        <f>IF(QoQ!K47="","",QoQ!K47-QoQ!K$1)</f>
        <v>2.7205171979728333</v>
      </c>
      <c r="L45" s="6">
        <f>IF(QoQ!L47="","",QoQ!L47-QoQ!L$1)</f>
        <v>1.970517289698964</v>
      </c>
      <c r="M45" s="6">
        <f>IF(QoQ!M47="","",QoQ!M47-QoQ!M$1)</f>
        <v>3.5900034404294345</v>
      </c>
      <c r="N45" s="6">
        <f>IF(QoQ!N47="","",QoQ!N47-QoQ!N$1)</f>
        <v>3.191366147210517</v>
      </c>
      <c r="O45" s="6">
        <f>IF(QoQ!O47="","",QoQ!O47-QoQ!O$1)</f>
        <v>3.78416570172147</v>
      </c>
      <c r="P45" s="6">
        <f>IF(QoQ!P47="","",QoQ!P47-QoQ!P$1)</f>
        <v>-3.8692213296891964</v>
      </c>
      <c r="Q45" s="6">
        <f>IF(QoQ!Q47="","",QoQ!Q47-QoQ!Q$1)</f>
        <v>0.18715670835724596</v>
      </c>
      <c r="R45" s="6">
        <f>IF(QoQ!R47="","",QoQ!R47-QoQ!R$1)</f>
        <v>-0.30528601590159088</v>
      </c>
      <c r="S45" s="6">
        <f>IF(QoQ!S47="","",QoQ!S47-QoQ!S$1)</f>
        <v>2.9377547087165028</v>
      </c>
      <c r="T45" s="6">
        <f>IF(QoQ!T47="","",QoQ!T47-QoQ!T$1)</f>
        <v>0.92291077925699239</v>
      </c>
      <c r="U45" s="6">
        <f>IF(QoQ!U47="","",QoQ!U47-QoQ!U$1)</f>
        <v>0.28542389757889253</v>
      </c>
      <c r="V45" s="6">
        <f>IF(QoQ!V47="","",QoQ!V47-QoQ!V$1)</f>
        <v>-0.11852412617596381</v>
      </c>
      <c r="W45" s="6">
        <f>IF(QoQ!W47="","",QoQ!W47-QoQ!W$1)</f>
        <v>-6.9083333333333385E-2</v>
      </c>
      <c r="X45" s="6">
        <f>IF(QoQ!X47="","",QoQ!X47-QoQ!X$1)</f>
        <v>1.7942639543090535</v>
      </c>
      <c r="Y45" s="6">
        <f>IF(QoQ!Y47="","",QoQ!Y47-QoQ!Y$1)</f>
        <v>1.425050497054146</v>
      </c>
      <c r="Z45" s="6">
        <f>IF(QoQ!Z47="","",QoQ!Z47-QoQ!Z$1)</f>
        <v>-0.13399637460754787</v>
      </c>
      <c r="AA45" s="6">
        <f>IF(QoQ!AA47="","",QoQ!AA47-QoQ!AA$1)</f>
        <v>-1.0335717416570449</v>
      </c>
      <c r="AB45" s="6">
        <f>IF(QoQ!AB47="","",QoQ!AB47-QoQ!AB$1)</f>
        <v>-0.19303584023168946</v>
      </c>
      <c r="AC45" s="6">
        <f>IF(QoQ!AC47="","",QoQ!AC47-QoQ!AC$1)</f>
        <v>-0.3175</v>
      </c>
      <c r="AD45" s="6">
        <f>IF(QoQ!AD47="","",QoQ!AD47-QoQ!AD$1)</f>
        <v>3.1551709236624861</v>
      </c>
      <c r="AE45" s="6">
        <f>IF(QoQ!AE47="","",QoQ!AE47-QoQ!AE$1)</f>
        <v>7.4947392768778407</v>
      </c>
      <c r="AF45" s="6">
        <f>IF(QoQ!AF47="","",QoQ!AF47-QoQ!AF$1)</f>
        <v>-0.72915428913198566</v>
      </c>
      <c r="AG45" s="6">
        <f>IF(QoQ!AG47="","",QoQ!AG47-QoQ!AG$1)</f>
        <v>2.1377772374803601</v>
      </c>
      <c r="AH45" s="6">
        <f>IF(QoQ!AH47="","",QoQ!AH47-QoQ!AH$1)</f>
        <v>-1.2711025436426628</v>
      </c>
      <c r="AI45" s="6">
        <f>IF(QoQ!AI47="","",QoQ!AI47-QoQ!AI$1)</f>
        <v>-20.637947919133854</v>
      </c>
      <c r="AJ45" s="6">
        <f>IF(QoQ!AJ47="","",QoQ!AJ47-QoQ!AJ$1)</f>
        <v>2.376460805263942</v>
      </c>
      <c r="AK45" s="6">
        <f>IF(QoQ!AK47="","",QoQ!AK47-QoQ!AK$1)</f>
        <v>-0.28850582146427262</v>
      </c>
      <c r="AL45" s="6">
        <f>IF(QoQ!AL47="","",QoQ!AL47-QoQ!AL$1)</f>
        <v>14.504268331287886</v>
      </c>
      <c r="AM45" s="6">
        <f>IF(QoQ!AM47="","",QoQ!AM47-QoQ!AM$1)</f>
        <v>-0.14070949321887616</v>
      </c>
      <c r="AN45" s="6">
        <f>IF(QoQ!AN47="","",QoQ!AN47-QoQ!AN$1)</f>
        <v>-2.1575740420155376</v>
      </c>
      <c r="AO45" s="6">
        <f>IF(QoQ!AO47="","",QoQ!AO47-QoQ!AO$1)</f>
        <v>0.47825000000000006</v>
      </c>
      <c r="AP45" s="4">
        <v>44</v>
      </c>
      <c r="AQ45" s="1">
        <v>37316</v>
      </c>
      <c r="AR45" s="7"/>
    </row>
    <row r="46" spans="1:44">
      <c r="A46" s="6">
        <f>IF(QoQ!A48="","",QoQ!A48-QoQ!A$1)</f>
        <v>0.90329268622508918</v>
      </c>
      <c r="B46" s="6">
        <f>IF(QoQ!B48="","",QoQ!B48-QoQ!B$1)</f>
        <v>-0.80357448622821048</v>
      </c>
      <c r="C46" s="6">
        <f>IF(QoQ!C48="","",QoQ!C48-QoQ!C$1)</f>
        <v>4.8123654323863239</v>
      </c>
      <c r="D46" s="6">
        <f>IF(QoQ!D48="","",QoQ!D48-QoQ!D$1)</f>
        <v>3.3184875679966632</v>
      </c>
      <c r="E46" s="6">
        <f>IF(QoQ!E48="","",QoQ!E48-QoQ!E$1)</f>
        <v>1.3964693866565945</v>
      </c>
      <c r="F46" s="6">
        <f>IF(QoQ!F48="","",QoQ!F48-QoQ!F$1)</f>
        <v>2.7301737661853198</v>
      </c>
      <c r="G46" s="6">
        <f>IF(QoQ!G48="","",QoQ!G48-QoQ!G$1)</f>
        <v>-1.109267327156966</v>
      </c>
      <c r="H46" s="6">
        <f>IF(QoQ!H48="","",QoQ!H48-QoQ!H$1)</f>
        <v>0.51337816646050682</v>
      </c>
      <c r="I46" s="6">
        <f>IF(QoQ!I48="","",QoQ!I48-QoQ!I$1)</f>
        <v>2.7906871926258128</v>
      </c>
      <c r="J46" s="6">
        <f>IF(QoQ!J48="","",QoQ!J48-QoQ!J$1)</f>
        <v>5.9307178636844933</v>
      </c>
      <c r="K46" s="6">
        <f>IF(QoQ!K48="","",QoQ!K48-QoQ!K$1)</f>
        <v>-3.7392353656191823</v>
      </c>
      <c r="L46" s="6">
        <f>IF(QoQ!L48="","",QoQ!L48-QoQ!L$1)</f>
        <v>-2.9919127931197984</v>
      </c>
      <c r="M46" s="6">
        <f>IF(QoQ!M48="","",QoQ!M48-QoQ!M$1)</f>
        <v>-0.21250724521787034</v>
      </c>
      <c r="N46" s="6">
        <f>IF(QoQ!N48="","",QoQ!N48-QoQ!N$1)</f>
        <v>-13.349302350826784</v>
      </c>
      <c r="O46" s="6">
        <f>IF(QoQ!O48="","",QoQ!O48-QoQ!O$1)</f>
        <v>5.0294047090325611</v>
      </c>
      <c r="P46" s="6">
        <f>IF(QoQ!P48="","",QoQ!P48-QoQ!P$1)</f>
        <v>-14.007064512834409</v>
      </c>
      <c r="Q46" s="6">
        <f>IF(QoQ!Q48="","",QoQ!Q48-QoQ!Q$1)</f>
        <v>0.17902199991293033</v>
      </c>
      <c r="R46" s="6">
        <f>IF(QoQ!R48="","",QoQ!R48-QoQ!R$1)</f>
        <v>-0.36609710143492619</v>
      </c>
      <c r="S46" s="6">
        <f>IF(QoQ!S48="","",QoQ!S48-QoQ!S$1)</f>
        <v>3.1230513851861663</v>
      </c>
      <c r="T46" s="6">
        <f>IF(QoQ!T48="","",QoQ!T48-QoQ!T$1)</f>
        <v>0.10163481861456936</v>
      </c>
      <c r="U46" s="6">
        <f>IF(QoQ!U48="","",QoQ!U48-QoQ!U$1)</f>
        <v>0.313668367748692</v>
      </c>
      <c r="V46" s="6">
        <f>IF(QoQ!V48="","",QoQ!V48-QoQ!V$1)</f>
        <v>-0.33632998526160246</v>
      </c>
      <c r="W46" s="6">
        <f>IF(QoQ!W48="","",QoQ!W48-QoQ!W$1)</f>
        <v>-7.074999999999998E-2</v>
      </c>
      <c r="X46" s="6">
        <f>IF(QoQ!X48="","",QoQ!X48-QoQ!X$1)</f>
        <v>-2.2059378582406923</v>
      </c>
      <c r="Y46" s="6">
        <f>IF(QoQ!Y48="","",QoQ!Y48-QoQ!Y$1)</f>
        <v>1.7602568192794514</v>
      </c>
      <c r="Z46" s="6">
        <f>IF(QoQ!Z48="","",QoQ!Z48-QoQ!Z$1)</f>
        <v>-5.9718210679072126E-2</v>
      </c>
      <c r="AA46" s="6">
        <f>IF(QoQ!AA48="","",QoQ!AA48-QoQ!AA$1)</f>
        <v>0.11483952345605541</v>
      </c>
      <c r="AB46" s="6">
        <f>IF(QoQ!AB48="","",QoQ!AB48-QoQ!AB$1)</f>
        <v>4.7847222215482432E-2</v>
      </c>
      <c r="AC46" s="6">
        <f>IF(QoQ!AC48="","",QoQ!AC48-QoQ!AC$1)</f>
        <v>-0.3125</v>
      </c>
      <c r="AD46" s="6">
        <f>IF(QoQ!AD48="","",QoQ!AD48-QoQ!AD$1)</f>
        <v>8.5608134959605273</v>
      </c>
      <c r="AE46" s="6">
        <f>IF(QoQ!AE48="","",QoQ!AE48-QoQ!AE$1)</f>
        <v>16.304571433143277</v>
      </c>
      <c r="AF46" s="6">
        <f>IF(QoQ!AF48="","",QoQ!AF48-QoQ!AF$1)</f>
        <v>-2.9530628038953326</v>
      </c>
      <c r="AG46" s="6">
        <f>IF(QoQ!AG48="","",QoQ!AG48-QoQ!AG$1)</f>
        <v>-0.29356548896849732</v>
      </c>
      <c r="AH46" s="6">
        <f>IF(QoQ!AH48="","",QoQ!AH48-QoQ!AH$1)</f>
        <v>-3.4730318812837404</v>
      </c>
      <c r="AI46" s="6">
        <f>IF(QoQ!AI48="","",QoQ!AI48-QoQ!AI$1)</f>
        <v>-0.32338376844809469</v>
      </c>
      <c r="AJ46" s="6">
        <f>IF(QoQ!AJ48="","",QoQ!AJ48-QoQ!AJ$1)</f>
        <v>-4.956059693318748</v>
      </c>
      <c r="AK46" s="6">
        <f>IF(QoQ!AK48="","",QoQ!AK48-QoQ!AK$1)</f>
        <v>-3.6289473007010384</v>
      </c>
      <c r="AL46" s="6">
        <f>IF(QoQ!AL48="","",QoQ!AL48-QoQ!AL$1)</f>
        <v>-6.0320279607241636</v>
      </c>
      <c r="AM46" s="6">
        <f>IF(QoQ!AM48="","",QoQ!AM48-QoQ!AM$1)</f>
        <v>-4.2904046079150655</v>
      </c>
      <c r="AN46" s="6">
        <f>IF(QoQ!AN48="","",QoQ!AN48-QoQ!AN$1)</f>
        <v>-0.89709561176311792</v>
      </c>
      <c r="AO46" s="6">
        <f>IF(QoQ!AO48="","",QoQ!AO48-QoQ!AO$1)</f>
        <v>0.4740833333333333</v>
      </c>
      <c r="AP46" s="4">
        <v>45</v>
      </c>
      <c r="AQ46" s="1">
        <v>37408</v>
      </c>
      <c r="AR46" s="7"/>
    </row>
    <row r="47" spans="1:44">
      <c r="A47" s="6">
        <f>IF(QoQ!A49="","",QoQ!A49-QoQ!A$1)</f>
        <v>1.378308394497616</v>
      </c>
      <c r="B47" s="6">
        <f>IF(QoQ!B49="","",QoQ!B49-QoQ!B$1)</f>
        <v>-0.10364037935101078</v>
      </c>
      <c r="C47" s="6">
        <f>IF(QoQ!C49="","",QoQ!C49-QoQ!C$1)</f>
        <v>6.8094694822926272</v>
      </c>
      <c r="D47" s="6">
        <f>IF(QoQ!D49="","",QoQ!D49-QoQ!D$1)</f>
        <v>-2.6463252952347256</v>
      </c>
      <c r="E47" s="6">
        <f>IF(QoQ!E49="","",QoQ!E49-QoQ!E$1)</f>
        <v>0.82289276852787019</v>
      </c>
      <c r="F47" s="6">
        <f>IF(QoQ!F49="","",QoQ!F49-QoQ!F$1)</f>
        <v>1.2844071329086462</v>
      </c>
      <c r="G47" s="6">
        <f>IF(QoQ!G49="","",QoQ!G49-QoQ!G$1)</f>
        <v>-0.13877732715697921</v>
      </c>
      <c r="H47" s="6">
        <f>IF(QoQ!H49="","",QoQ!H49-QoQ!H$1)</f>
        <v>0.28654022101099441</v>
      </c>
      <c r="I47" s="6">
        <f>IF(QoQ!I49="","",QoQ!I49-QoQ!I$1)</f>
        <v>2.9222183298673179</v>
      </c>
      <c r="J47" s="6">
        <f>IF(QoQ!J49="","",QoQ!J49-QoQ!J$1)</f>
        <v>2.6817353879375965</v>
      </c>
      <c r="K47" s="6">
        <f>IF(QoQ!K49="","",QoQ!K49-QoQ!K$1)</f>
        <v>-13.844491891830188</v>
      </c>
      <c r="L47" s="6">
        <f>IF(QoQ!L49="","",QoQ!L49-QoQ!L$1)</f>
        <v>-0.96824391619029826</v>
      </c>
      <c r="M47" s="6">
        <f>IF(QoQ!M49="","",QoQ!M49-QoQ!M$1)</f>
        <v>-0.52121639627062366</v>
      </c>
      <c r="N47" s="6">
        <f>IF(QoQ!N49="","",QoQ!N49-QoQ!N$1)</f>
        <v>17.899141594661511</v>
      </c>
      <c r="O47" s="6">
        <f>IF(QoQ!O49="","",QoQ!O49-QoQ!O$1)</f>
        <v>-8.1170017777621712</v>
      </c>
      <c r="P47" s="6">
        <f>IF(QoQ!P49="","",QoQ!P49-QoQ!P$1)</f>
        <v>-2.9916398922691405</v>
      </c>
      <c r="Q47" s="6">
        <f>IF(QoQ!Q49="","",QoQ!Q49-QoQ!Q$1)</f>
        <v>-0.21446816631583371</v>
      </c>
      <c r="R47" s="6">
        <f>IF(QoQ!R49="","",QoQ!R49-QoQ!R$1)</f>
        <v>-0.43506547120901468</v>
      </c>
      <c r="S47" s="6">
        <f>IF(QoQ!S49="","",QoQ!S49-QoQ!S$1)</f>
        <v>0.94827356036612609</v>
      </c>
      <c r="T47" s="6">
        <f>IF(QoQ!T49="","",QoQ!T49-QoQ!T$1)</f>
        <v>-0.20053453555902584</v>
      </c>
      <c r="U47" s="6">
        <f>IF(QoQ!U49="","",QoQ!U49-QoQ!U$1)</f>
        <v>-0.35513776940472858</v>
      </c>
      <c r="V47" s="6">
        <f>IF(QoQ!V49="","",QoQ!V49-QoQ!V$1)</f>
        <v>-0.59668577751848562</v>
      </c>
      <c r="W47" s="6">
        <f>IF(QoQ!W49="","",QoQ!W49-QoQ!W$1)</f>
        <v>-6.8499999999999894E-2</v>
      </c>
      <c r="X47" s="6">
        <f>IF(QoQ!X49="","",QoQ!X49-QoQ!X$1)</f>
        <v>-2.4617388213652673</v>
      </c>
      <c r="Y47" s="6">
        <f>IF(QoQ!Y49="","",QoQ!Y49-QoQ!Y$1)</f>
        <v>0.77948631315480599</v>
      </c>
      <c r="Z47" s="6">
        <f>IF(QoQ!Z49="","",QoQ!Z49-QoQ!Z$1)</f>
        <v>-8.0324018155121024E-2</v>
      </c>
      <c r="AA47" s="6">
        <f>IF(QoQ!AA49="","",QoQ!AA49-QoQ!AA$1)</f>
        <v>0.3115076957571713</v>
      </c>
      <c r="AB47" s="6">
        <f>IF(QoQ!AB49="","",QoQ!AB49-QoQ!AB$1)</f>
        <v>3.2015502007054386E-2</v>
      </c>
      <c r="AC47" s="6">
        <f>IF(QoQ!AC49="","",QoQ!AC49-QoQ!AC$1)</f>
        <v>-0.315</v>
      </c>
      <c r="AD47" s="6">
        <f>IF(QoQ!AD49="","",QoQ!AD49-QoQ!AD$1)</f>
        <v>2.4726354081482715</v>
      </c>
      <c r="AE47" s="6">
        <f>IF(QoQ!AE49="","",QoQ!AE49-QoQ!AE$1)</f>
        <v>5.8488297111279639</v>
      </c>
      <c r="AF47" s="6">
        <f>IF(QoQ!AF49="","",QoQ!AF49-QoQ!AF$1)</f>
        <v>-1.2162578364737182</v>
      </c>
      <c r="AG47" s="6">
        <f>IF(QoQ!AG49="","",QoQ!AG49-QoQ!AG$1)</f>
        <v>1.8784624524903055</v>
      </c>
      <c r="AH47" s="6">
        <f>IF(QoQ!AH49="","",QoQ!AH49-QoQ!AH$1)</f>
        <v>-1.8522608165972885</v>
      </c>
      <c r="AI47" s="6">
        <f>IF(QoQ!AI49="","",QoQ!AI49-QoQ!AI$1)</f>
        <v>14.228797632941861</v>
      </c>
      <c r="AJ47" s="6">
        <f>IF(QoQ!AJ49="","",QoQ!AJ49-QoQ!AJ$1)</f>
        <v>-3.3567759048239361</v>
      </c>
      <c r="AK47" s="6">
        <f>IF(QoQ!AK49="","",QoQ!AK49-QoQ!AK$1)</f>
        <v>0.59213413321774144</v>
      </c>
      <c r="AL47" s="6">
        <f>IF(QoQ!AL49="","",QoQ!AL49-QoQ!AL$1)</f>
        <v>4.8626858619616193</v>
      </c>
      <c r="AM47" s="6">
        <f>IF(QoQ!AM49="","",QoQ!AM49-QoQ!AM$1)</f>
        <v>-1.5822289577805004</v>
      </c>
      <c r="AN47" s="6">
        <f>IF(QoQ!AN49="","",QoQ!AN49-QoQ!AN$1)</f>
        <v>-3.1018620198629439</v>
      </c>
      <c r="AO47" s="6">
        <f>IF(QoQ!AO49="","",QoQ!AO49-QoQ!AO$1)</f>
        <v>0.4751666666666664</v>
      </c>
      <c r="AP47" s="4">
        <v>46</v>
      </c>
      <c r="AQ47" s="1">
        <v>37500</v>
      </c>
      <c r="AR47" s="7"/>
    </row>
    <row r="48" spans="1:44">
      <c r="A48" s="6">
        <f>IF(QoQ!A50="","",QoQ!A50-QoQ!A$1)</f>
        <v>-0.13956848719108572</v>
      </c>
      <c r="B48" s="6">
        <f>IF(QoQ!B50="","",QoQ!B50-QoQ!B$1)</f>
        <v>-1.1448314796562054E-2</v>
      </c>
      <c r="C48" s="6">
        <f>IF(QoQ!C50="","",QoQ!C50-QoQ!C$1)</f>
        <v>-6.8113220638800547</v>
      </c>
      <c r="D48" s="6">
        <f>IF(QoQ!D50="","",QoQ!D50-QoQ!D$1)</f>
        <v>2.4804319997792184</v>
      </c>
      <c r="E48" s="6">
        <f>IF(QoQ!E50="","",QoQ!E50-QoQ!E$1)</f>
        <v>-1.0828152567812039</v>
      </c>
      <c r="F48" s="6">
        <f>IF(QoQ!F50="","",QoQ!F50-QoQ!F$1)</f>
        <v>-4.2109331868362432</v>
      </c>
      <c r="G48" s="6">
        <f>IF(QoQ!G50="","",QoQ!G50-QoQ!G$1)</f>
        <v>-2.038967327156965</v>
      </c>
      <c r="H48" s="6">
        <f>IF(QoQ!H50="","",QoQ!H50-QoQ!H$1)</f>
        <v>-0.95639451868365488</v>
      </c>
      <c r="I48" s="6">
        <f>IF(QoQ!I50="","",QoQ!I50-QoQ!I$1)</f>
        <v>-4.1276275537095461</v>
      </c>
      <c r="J48" s="6">
        <f>IF(QoQ!J50="","",QoQ!J50-QoQ!J$1)</f>
        <v>-8.4821150512192531</v>
      </c>
      <c r="K48" s="6">
        <f>IF(QoQ!K50="","",QoQ!K50-QoQ!K$1)</f>
        <v>-1.1416795074031785</v>
      </c>
      <c r="L48" s="6">
        <f>IF(QoQ!L50="","",QoQ!L50-QoQ!L$1)</f>
        <v>-0.92567220974559195</v>
      </c>
      <c r="M48" s="6">
        <f>IF(QoQ!M50="","",QoQ!M50-QoQ!M$1)</f>
        <v>-2.1695336708359942</v>
      </c>
      <c r="N48" s="6">
        <f>IF(QoQ!N50="","",QoQ!N50-QoQ!N$1)</f>
        <v>-2.2760482945279232</v>
      </c>
      <c r="O48" s="6">
        <f>IF(QoQ!O50="","",QoQ!O50-QoQ!O$1)</f>
        <v>-2.1032413791914433</v>
      </c>
      <c r="P48" s="6">
        <f>IF(QoQ!P50="","",QoQ!P50-QoQ!P$1)</f>
        <v>4.1246685679191737</v>
      </c>
      <c r="Q48" s="6">
        <f>IF(QoQ!Q50="","",QoQ!Q50-QoQ!Q$1)</f>
        <v>-0.37447678129672557</v>
      </c>
      <c r="R48" s="6">
        <f>IF(QoQ!R50="","",QoQ!R50-QoQ!R$1)</f>
        <v>-0.33396049514663467</v>
      </c>
      <c r="S48" s="6">
        <f>IF(QoQ!S50="","",QoQ!S50-QoQ!S$1)</f>
        <v>-0.58683065287438063</v>
      </c>
      <c r="T48" s="6">
        <f>IF(QoQ!T50="","",QoQ!T50-QoQ!T$1)</f>
        <v>-0.5</v>
      </c>
      <c r="U48" s="6">
        <f>IF(QoQ!U50="","",QoQ!U50-QoQ!U$1)</f>
        <v>0.40933578220102518</v>
      </c>
      <c r="V48" s="6">
        <f>IF(QoQ!V50="","",QoQ!V50-QoQ!V$1)</f>
        <v>-0.51093478450250662</v>
      </c>
      <c r="W48" s="6">
        <f>IF(QoQ!W50="","",QoQ!W50-QoQ!W$1)</f>
        <v>-5.8916666666666728E-2</v>
      </c>
      <c r="X48" s="6">
        <f>IF(QoQ!X50="","",QoQ!X50-QoQ!X$1)</f>
        <v>0.75019234698862303</v>
      </c>
      <c r="Y48" s="6">
        <f>IF(QoQ!Y50="","",QoQ!Y50-QoQ!Y$1)</f>
        <v>-0.49826852454805393</v>
      </c>
      <c r="Z48" s="6">
        <f>IF(QoQ!Z50="","",QoQ!Z50-QoQ!Z$1)</f>
        <v>-0.1876066674501996</v>
      </c>
      <c r="AA48" s="6">
        <f>IF(QoQ!AA50="","",QoQ!AA50-QoQ!AA$1)</f>
        <v>-0.25490333243357455</v>
      </c>
      <c r="AB48" s="6">
        <f>IF(QoQ!AB50="","",QoQ!AB50-QoQ!AB$1)</f>
        <v>-0.14475528370319463</v>
      </c>
      <c r="AC48" s="6">
        <f>IF(QoQ!AC50="","",QoQ!AC50-QoQ!AC$1)</f>
        <v>-0.39</v>
      </c>
      <c r="AD48" s="6">
        <f>IF(QoQ!AD50="","",QoQ!AD50-QoQ!AD$1)</f>
        <v>3.7357280674973268</v>
      </c>
      <c r="AE48" s="6">
        <f>IF(QoQ!AE50="","",QoQ!AE50-QoQ!AE$1)</f>
        <v>-1.5593898606976242</v>
      </c>
      <c r="AF48" s="6">
        <f>IF(QoQ!AF50="","",QoQ!AF50-QoQ!AF$1)</f>
        <v>-1.2375697757087232</v>
      </c>
      <c r="AG48" s="6">
        <f>IF(QoQ!AG50="","",QoQ!AG50-QoQ!AG$1)</f>
        <v>1.3333955652748246</v>
      </c>
      <c r="AH48" s="6">
        <f>IF(QoQ!AH50="","",QoQ!AH50-QoQ!AH$1)</f>
        <v>-1.7814405761379817</v>
      </c>
      <c r="AI48" s="6">
        <f>IF(QoQ!AI50="","",QoQ!AI50-QoQ!AI$1)</f>
        <v>-15.802804081158133</v>
      </c>
      <c r="AJ48" s="6">
        <f>IF(QoQ!AJ50="","",QoQ!AJ50-QoQ!AJ$1)</f>
        <v>6.0357302667649053</v>
      </c>
      <c r="AK48" s="6">
        <f>IF(QoQ!AK50="","",QoQ!AK50-QoQ!AK$1)</f>
        <v>0.96822163412216344</v>
      </c>
      <c r="AL48" s="6">
        <f>IF(QoQ!AL50="","",QoQ!AL50-QoQ!AL$1)</f>
        <v>19.325290222644689</v>
      </c>
      <c r="AM48" s="6">
        <f>IF(QoQ!AM50="","",QoQ!AM50-QoQ!AM$1)</f>
        <v>0.73353816883148837</v>
      </c>
      <c r="AN48" s="6">
        <f>IF(QoQ!AN50="","",QoQ!AN50-QoQ!AN$1)</f>
        <v>-1.4904291805067673</v>
      </c>
      <c r="AO48" s="6">
        <f>IF(QoQ!AO50="","",QoQ!AO50-QoQ!AO$1)</f>
        <v>0.44558333333333344</v>
      </c>
      <c r="AP48" s="4">
        <v>47</v>
      </c>
      <c r="AQ48" s="1">
        <v>37591</v>
      </c>
      <c r="AR48" s="7"/>
    </row>
    <row r="49" spans="1:44">
      <c r="A49" s="6">
        <f>IF(QoQ!A51="","",QoQ!A51-QoQ!A$1)</f>
        <v>-0.69468457274833662</v>
      </c>
      <c r="B49" s="6">
        <f>IF(QoQ!B51="","",QoQ!B51-QoQ!B$1)</f>
        <v>1.1750438396068792</v>
      </c>
      <c r="C49" s="6">
        <f>IF(QoQ!C51="","",QoQ!C51-QoQ!C$1)</f>
        <v>4.0509132617865147</v>
      </c>
      <c r="D49" s="6">
        <f>IF(QoQ!D51="","",QoQ!D51-QoQ!D$1)</f>
        <v>-3.2873842283826371</v>
      </c>
      <c r="E49" s="6">
        <f>IF(QoQ!E51="","",QoQ!E51-QoQ!E$1)</f>
        <v>-1.4279893410996769</v>
      </c>
      <c r="F49" s="6">
        <f>IF(QoQ!F51="","",QoQ!F51-QoQ!F$1)</f>
        <v>-2.1569809347429181</v>
      </c>
      <c r="G49" s="6">
        <f>IF(QoQ!G51="","",QoQ!G51-QoQ!G$1)</f>
        <v>-2.0776273271570682</v>
      </c>
      <c r="H49" s="6">
        <f>IF(QoQ!H51="","",QoQ!H51-QoQ!H$1)</f>
        <v>0.2764558568695048</v>
      </c>
      <c r="I49" s="6">
        <f>IF(QoQ!I51="","",QoQ!I51-QoQ!I$1)</f>
        <v>-2.0205456256936594</v>
      </c>
      <c r="J49" s="6">
        <f>IF(QoQ!J51="","",QoQ!J51-QoQ!J$1)</f>
        <v>9.3630871352386169</v>
      </c>
      <c r="K49" s="6">
        <f>IF(QoQ!K51="","",QoQ!K51-QoQ!K$1)</f>
        <v>-12.664863532713026</v>
      </c>
      <c r="L49" s="6">
        <f>IF(QoQ!L51="","",QoQ!L51-QoQ!L$1)</f>
        <v>-6.580335271028356</v>
      </c>
      <c r="M49" s="6">
        <f>IF(QoQ!M51="","",QoQ!M51-QoQ!M$1)</f>
        <v>-5.4292393222997761</v>
      </c>
      <c r="N49" s="6">
        <f>IF(QoQ!N51="","",QoQ!N51-QoQ!N$1)</f>
        <v>-5.4978327655622303</v>
      </c>
      <c r="O49" s="6">
        <f>IF(QoQ!O51="","",QoQ!O51-QoQ!O$1)</f>
        <v>-5.3808247980524744</v>
      </c>
      <c r="P49" s="6">
        <f>IF(QoQ!P51="","",QoQ!P51-QoQ!P$1)</f>
        <v>-11.483051549038654</v>
      </c>
      <c r="Q49" s="6">
        <f>IF(QoQ!Q51="","",QoQ!Q51-QoQ!Q$1)</f>
        <v>-0.20900490988870607</v>
      </c>
      <c r="R49" s="6">
        <f>IF(QoQ!R51="","",QoQ!R51-QoQ!R$1)</f>
        <v>-0.50709256042544948</v>
      </c>
      <c r="S49" s="6">
        <f>IF(QoQ!S51="","",QoQ!S51-QoQ!S$1)</f>
        <v>1.3409057078498752</v>
      </c>
      <c r="T49" s="6">
        <f>IF(QoQ!T51="","",QoQ!T51-QoQ!T$1)</f>
        <v>-0.20142865429237711</v>
      </c>
      <c r="U49" s="6">
        <f>IF(QoQ!U51="","",QoQ!U51-QoQ!U$1)</f>
        <v>1.7993544022414945</v>
      </c>
      <c r="V49" s="6">
        <f>IF(QoQ!V51="","",QoQ!V51-QoQ!V$1)</f>
        <v>-0.43822332787491103</v>
      </c>
      <c r="W49" s="6">
        <f>IF(QoQ!W51="","",QoQ!W51-QoQ!W$1)</f>
        <v>-5.6166666666666587E-2</v>
      </c>
      <c r="X49" s="6">
        <f>IF(QoQ!X51="","",QoQ!X51-QoQ!X$1)</f>
        <v>-1.8308466710008067</v>
      </c>
      <c r="Y49" s="6">
        <f>IF(QoQ!Y51="","",QoQ!Y51-QoQ!Y$1)</f>
        <v>-9.3841455255444184E-2</v>
      </c>
      <c r="Z49" s="6">
        <f>IF(QoQ!Z51="","",QoQ!Z51-QoQ!Z$1)</f>
        <v>-5.6690683282657139E-2</v>
      </c>
      <c r="AA49" s="6">
        <f>IF(QoQ!AA51="","",QoQ!AA51-QoQ!AA$1)</f>
        <v>-7.7068752080894809E-2</v>
      </c>
      <c r="AB49" s="6">
        <f>IF(QoQ!AB51="","",QoQ!AB51-QoQ!AB$1)</f>
        <v>-0.19194757925523637</v>
      </c>
      <c r="AC49" s="6">
        <f>IF(QoQ!AC51="","",QoQ!AC51-QoQ!AC$1)</f>
        <v>-0.4375</v>
      </c>
      <c r="AD49" s="6">
        <f>IF(QoQ!AD51="","",QoQ!AD51-QoQ!AD$1)</f>
        <v>11.212364360400702</v>
      </c>
      <c r="AE49" s="6">
        <f>IF(QoQ!AE51="","",QoQ!AE51-QoQ!AE$1)</f>
        <v>15.382697415779031</v>
      </c>
      <c r="AF49" s="6">
        <f>IF(QoQ!AF51="","",QoQ!AF51-QoQ!AF$1)</f>
        <v>-2.8819389850988197</v>
      </c>
      <c r="AG49" s="6">
        <f>IF(QoQ!AG51="","",QoQ!AG51-QoQ!AG$1)</f>
        <v>-1.6503436815040442</v>
      </c>
      <c r="AH49" s="6">
        <f>IF(QoQ!AH51="","",QoQ!AH51-QoQ!AH$1)</f>
        <v>-3.1322347898804432</v>
      </c>
      <c r="AI49" s="6">
        <f>IF(QoQ!AI51="","",QoQ!AI51-QoQ!AI$1)</f>
        <v>1.8191015885779618</v>
      </c>
      <c r="AJ49" s="6">
        <f>IF(QoQ!AJ51="","",QoQ!AJ51-QoQ!AJ$1)</f>
        <v>4.26204864049555</v>
      </c>
      <c r="AK49" s="6">
        <f>IF(QoQ!AK51="","",QoQ!AK51-QoQ!AK$1)</f>
        <v>-1.5328031948180458</v>
      </c>
      <c r="AL49" s="6">
        <f>IF(QoQ!AL51="","",QoQ!AL51-QoQ!AL$1)</f>
        <v>-8.0305995870571856E-2</v>
      </c>
      <c r="AM49" s="6">
        <f>IF(QoQ!AM51="","",QoQ!AM51-QoQ!AM$1)</f>
        <v>-0.56639951127214927</v>
      </c>
      <c r="AN49" s="6">
        <f>IF(QoQ!AN51="","",QoQ!AN51-QoQ!AN$1)</f>
        <v>1.8954344738164239</v>
      </c>
      <c r="AO49" s="6">
        <f>IF(QoQ!AO51="","",QoQ!AO51-QoQ!AO$1)</f>
        <v>0.43950000000000011</v>
      </c>
      <c r="AP49" s="4">
        <v>48</v>
      </c>
      <c r="AQ49" s="1">
        <v>37681</v>
      </c>
      <c r="AR49" s="7"/>
    </row>
    <row r="50" spans="1:44">
      <c r="A50" s="6">
        <f>IF(QoQ!A52="","",QoQ!A52-QoQ!A$1)</f>
        <v>0.65351186699317965</v>
      </c>
      <c r="B50" s="6">
        <f>IF(QoQ!B52="","",QoQ!B52-QoQ!B$1)</f>
        <v>0.41969673204382718</v>
      </c>
      <c r="C50" s="6">
        <f>IF(QoQ!C52="","",QoQ!C52-QoQ!C$1)</f>
        <v>-2.427470480153799</v>
      </c>
      <c r="D50" s="6">
        <f>IF(QoQ!D52="","",QoQ!D52-QoQ!D$1)</f>
        <v>-0.14500103541569054</v>
      </c>
      <c r="E50" s="6">
        <f>IF(QoQ!E52="","",QoQ!E52-QoQ!E$1)</f>
        <v>0.14202551397896346</v>
      </c>
      <c r="F50" s="6">
        <f>IF(QoQ!F52="","",QoQ!F52-QoQ!F$1)</f>
        <v>0.49290348072699097</v>
      </c>
      <c r="G50" s="6">
        <f>IF(QoQ!G52="","",QoQ!G52-QoQ!G$1)</f>
        <v>1.0872626728432901</v>
      </c>
      <c r="H50" s="6">
        <f>IF(QoQ!H52="","",QoQ!H52-QoQ!H$1)</f>
        <v>-0.51425947313415687</v>
      </c>
      <c r="I50" s="6">
        <f>IF(QoQ!I52="","",QoQ!I52-QoQ!I$1)</f>
        <v>7.4623462693883607</v>
      </c>
      <c r="J50" s="6">
        <f>IF(QoQ!J52="","",QoQ!J52-QoQ!J$1)</f>
        <v>1.1700999664125402</v>
      </c>
      <c r="K50" s="6">
        <f>IF(QoQ!K52="","",QoQ!K52-QoQ!K$1)</f>
        <v>12.586280919000918</v>
      </c>
      <c r="L50" s="6">
        <f>IF(QoQ!L52="","",QoQ!L52-QoQ!L$1)</f>
        <v>0.16009129512335152</v>
      </c>
      <c r="M50" s="6">
        <f>IF(QoQ!M52="","",QoQ!M52-QoQ!M$1)</f>
        <v>0.11532170828359201</v>
      </c>
      <c r="N50" s="6">
        <f>IF(QoQ!N52="","",QoQ!N52-QoQ!N$1)</f>
        <v>23.31241645545126</v>
      </c>
      <c r="O50" s="6">
        <f>IF(QoQ!O52="","",QoQ!O52-QoQ!O$1)</f>
        <v>-13.031270139751044</v>
      </c>
      <c r="P50" s="6">
        <f>IF(QoQ!P52="","",QoQ!P52-QoQ!P$1)</f>
        <v>0.22629337322800835</v>
      </c>
      <c r="Q50" s="6">
        <f>IF(QoQ!Q52="","",QoQ!Q52-QoQ!Q$1)</f>
        <v>-0.32985916700282597</v>
      </c>
      <c r="R50" s="6">
        <f>IF(QoQ!R52="","",QoQ!R52-QoQ!R$1)</f>
        <v>-0.25484943830106888</v>
      </c>
      <c r="S50" s="6">
        <f>IF(QoQ!S52="","",QoQ!S52-QoQ!S$1)</f>
        <v>-0.71718392508874607</v>
      </c>
      <c r="T50" s="6">
        <f>IF(QoQ!T52="","",QoQ!T52-QoQ!T$1)</f>
        <v>9.4481580932060716E-2</v>
      </c>
      <c r="U50" s="6">
        <f>IF(QoQ!U52="","",QoQ!U52-QoQ!U$1)</f>
        <v>-1.9446341786084882</v>
      </c>
      <c r="V50" s="6">
        <f>IF(QoQ!V52="","",QoQ!V52-QoQ!V$1)</f>
        <v>-0.59613659629242088</v>
      </c>
      <c r="W50" s="6">
        <f>IF(QoQ!W52="","",QoQ!W52-QoQ!W$1)</f>
        <v>-5.9749999999999859E-2</v>
      </c>
      <c r="X50" s="6">
        <f>IF(QoQ!X52="","",QoQ!X52-QoQ!X$1)</f>
        <v>-1.293976952175377</v>
      </c>
      <c r="Y50" s="6">
        <f>IF(QoQ!Y52="","",QoQ!Y52-QoQ!Y$1)</f>
        <v>-1.3052957068930726</v>
      </c>
      <c r="Z50" s="6">
        <f>IF(QoQ!Z52="","",QoQ!Z52-QoQ!Z$1)</f>
        <v>2.6072426677041793E-3</v>
      </c>
      <c r="AA50" s="6">
        <f>IF(QoQ!AA52="","",QoQ!AA52-QoQ!AA$1)</f>
        <v>-0.3509424883224897</v>
      </c>
      <c r="AB50" s="6">
        <f>IF(QoQ!AB52="","",QoQ!AB52-QoQ!AB$1)</f>
        <v>-0.12166764846986111</v>
      </c>
      <c r="AC50" s="6">
        <f>IF(QoQ!AC52="","",QoQ!AC52-QoQ!AC$1)</f>
        <v>-0.4375</v>
      </c>
      <c r="AD50" s="6">
        <f>IF(QoQ!AD52="","",QoQ!AD52-QoQ!AD$1)</f>
        <v>-6.8965538921331353</v>
      </c>
      <c r="AE50" s="6">
        <f>IF(QoQ!AE52="","",QoQ!AE52-QoQ!AE$1)</f>
        <v>-19.537382928953281</v>
      </c>
      <c r="AF50" s="6">
        <f>IF(QoQ!AF52="","",QoQ!AF52-QoQ!AF$1)</f>
        <v>1.6489742296272154</v>
      </c>
      <c r="AG50" s="6">
        <f>IF(QoQ!AG52="","",QoQ!AG52-QoQ!AG$1)</f>
        <v>1.770872316730026</v>
      </c>
      <c r="AH50" s="6">
        <f>IF(QoQ!AH52="","",QoQ!AH52-QoQ!AH$1)</f>
        <v>1.6539817159054819</v>
      </c>
      <c r="AI50" s="6">
        <f>IF(QoQ!AI52="","",QoQ!AI52-QoQ!AI$1)</f>
        <v>7.7403899758603636</v>
      </c>
      <c r="AJ50" s="6">
        <f>IF(QoQ!AJ52="","",QoQ!AJ52-QoQ!AJ$1)</f>
        <v>1.3211899507809508</v>
      </c>
      <c r="AK50" s="6">
        <f>IF(QoQ!AK52="","",QoQ!AK52-QoQ!AK$1)</f>
        <v>1.6701536141105655</v>
      </c>
      <c r="AL50" s="6">
        <f>IF(QoQ!AL52="","",QoQ!AL52-QoQ!AL$1)</f>
        <v>13.18369815530335</v>
      </c>
      <c r="AM50" s="6">
        <f>IF(QoQ!AM52="","",QoQ!AM52-QoQ!AM$1)</f>
        <v>1.0995503837223879</v>
      </c>
      <c r="AN50" s="6">
        <f>IF(QoQ!AN52="","",QoQ!AN52-QoQ!AN$1)</f>
        <v>1.6217636209812303</v>
      </c>
      <c r="AO50" s="6">
        <f>IF(QoQ!AO52="","",QoQ!AO52-QoQ!AO$1)</f>
        <v>0.39391666666666636</v>
      </c>
      <c r="AP50" s="4">
        <v>49</v>
      </c>
      <c r="AQ50" s="1">
        <v>37773</v>
      </c>
      <c r="AR50" s="7"/>
    </row>
    <row r="51" spans="1:44">
      <c r="A51" s="6">
        <f>IF(QoQ!A53="","",QoQ!A53-QoQ!A$1)</f>
        <v>0.39260404803420901</v>
      </c>
      <c r="B51" s="6">
        <f>IF(QoQ!B53="","",QoQ!B53-QoQ!B$1)</f>
        <v>0.34489509780675776</v>
      </c>
      <c r="C51" s="6">
        <f>IF(QoQ!C53="","",QoQ!C53-QoQ!C$1)</f>
        <v>1.2405448452112617</v>
      </c>
      <c r="D51" s="6">
        <f>IF(QoQ!D53="","",QoQ!D53-QoQ!D$1)</f>
        <v>-1.7171140977091159E-2</v>
      </c>
      <c r="E51" s="6">
        <f>IF(QoQ!E53="","",QoQ!E53-QoQ!E$1)</f>
        <v>1.5832047095796282</v>
      </c>
      <c r="F51" s="6">
        <f>IF(QoQ!F53="","",QoQ!F53-QoQ!F$1)</f>
        <v>2.7971871226902612</v>
      </c>
      <c r="G51" s="6">
        <f>IF(QoQ!G53="","",QoQ!G53-QoQ!G$1)</f>
        <v>0.1173126728427929</v>
      </c>
      <c r="H51" s="6">
        <f>IF(QoQ!H53="","",QoQ!H53-QoQ!H$1)</f>
        <v>0.21926813654337685</v>
      </c>
      <c r="I51" s="6">
        <f>IF(QoQ!I53="","",QoQ!I53-QoQ!I$1)</f>
        <v>-0.66013542408023007</v>
      </c>
      <c r="J51" s="6">
        <f>IF(QoQ!J53="","",QoQ!J53-QoQ!J$1)</f>
        <v>-3.280004078959319</v>
      </c>
      <c r="K51" s="6">
        <f>IF(QoQ!K53="","",QoQ!K53-QoQ!K$1)</f>
        <v>8.8021416108666735</v>
      </c>
      <c r="L51" s="6">
        <f>IF(QoQ!L53="","",QoQ!L53-QoQ!L$1)</f>
        <v>3.166022150000984</v>
      </c>
      <c r="M51" s="6">
        <f>IF(QoQ!M53="","",QoQ!M53-QoQ!M$1)</f>
        <v>-1.0772802269874502</v>
      </c>
      <c r="N51" s="6">
        <f>IF(QoQ!N53="","",QoQ!N53-QoQ!N$1)</f>
        <v>-2.8086014841953468</v>
      </c>
      <c r="O51" s="6">
        <f>IF(QoQ!O53="","",QoQ!O53-QoQ!O$1)</f>
        <v>7.470691512979033E-2</v>
      </c>
      <c r="P51" s="6">
        <f>IF(QoQ!P53="","",QoQ!P53-QoQ!P$1)</f>
        <v>19.356830337013438</v>
      </c>
      <c r="Q51" s="6">
        <f>IF(QoQ!Q53="","",QoQ!Q53-QoQ!Q$1)</f>
        <v>-0.1547403188571092</v>
      </c>
      <c r="R51" s="6">
        <f>IF(QoQ!R53="","",QoQ!R53-QoQ!R$1)</f>
        <v>-0.45715740922260489</v>
      </c>
      <c r="S51" s="6">
        <f>IF(QoQ!S53="","",QoQ!S53-QoQ!S$1)</f>
        <v>1.3960030372510144</v>
      </c>
      <c r="T51" s="6">
        <f>IF(QoQ!T53="","",QoQ!T53-QoQ!T$1)</f>
        <v>-0.5</v>
      </c>
      <c r="U51" s="6">
        <f>IF(QoQ!U53="","",QoQ!U53-QoQ!U$1)</f>
        <v>-0.91267340487122206</v>
      </c>
      <c r="V51" s="6">
        <f>IF(QoQ!V53="","",QoQ!V53-QoQ!V$1)</f>
        <v>-0.55969276801870549</v>
      </c>
      <c r="W51" s="6">
        <f>IF(QoQ!W53="","",QoQ!W53-QoQ!W$1)</f>
        <v>-6.8333333333333357E-2</v>
      </c>
      <c r="X51" s="6">
        <f>IF(QoQ!X53="","",QoQ!X53-QoQ!X$1)</f>
        <v>-0.10072805882946988</v>
      </c>
      <c r="Y51" s="6">
        <f>IF(QoQ!Y53="","",QoQ!Y53-QoQ!Y$1)</f>
        <v>1.256931523021358</v>
      </c>
      <c r="Z51" s="6">
        <f>IF(QoQ!Z53="","",QoQ!Z53-QoQ!Z$1)</f>
        <v>0.33455930722190907</v>
      </c>
      <c r="AA51" s="6">
        <f>IF(QoQ!AA53="","",QoQ!AA53-QoQ!AA$1)</f>
        <v>-0.27622537458153995</v>
      </c>
      <c r="AB51" s="6">
        <f>IF(QoQ!AB53="","",QoQ!AB53-QoQ!AB$1)</f>
        <v>-4.3326070133552663E-2</v>
      </c>
      <c r="AC51" s="6">
        <f>IF(QoQ!AC53="","",QoQ!AC53-QoQ!AC$1)</f>
        <v>-0.495</v>
      </c>
      <c r="AD51" s="6">
        <f>IF(QoQ!AD53="","",QoQ!AD53-QoQ!AD$1)</f>
        <v>0.68877550916146713</v>
      </c>
      <c r="AE51" s="6">
        <f>IF(QoQ!AE53="","",QoQ!AE53-QoQ!AE$1)</f>
        <v>7.2831209120853853</v>
      </c>
      <c r="AF51" s="6">
        <f>IF(QoQ!AF53="","",QoQ!AF53-QoQ!AF$1)</f>
        <v>1.0430540154198855</v>
      </c>
      <c r="AG51" s="6">
        <f>IF(QoQ!AG53="","",QoQ!AG53-QoQ!AG$1)</f>
        <v>2.6021034041156317</v>
      </c>
      <c r="AH51" s="6">
        <f>IF(QoQ!AH53="","",QoQ!AH53-QoQ!AH$1)</f>
        <v>0.70869820383330606</v>
      </c>
      <c r="AI51" s="6">
        <f>IF(QoQ!AI53="","",QoQ!AI53-QoQ!AI$1)</f>
        <v>-13.086732243154117</v>
      </c>
      <c r="AJ51" s="6">
        <f>IF(QoQ!AJ53="","",QoQ!AJ53-QoQ!AJ$1)</f>
        <v>4.4631877004234966</v>
      </c>
      <c r="AK51" s="6">
        <f>IF(QoQ!AK53="","",QoQ!AK53-QoQ!AK$1)</f>
        <v>2.2153372911017999</v>
      </c>
      <c r="AL51" s="6">
        <f>IF(QoQ!AL53="","",QoQ!AL53-QoQ!AL$1)</f>
        <v>3.2523080777747637</v>
      </c>
      <c r="AM51" s="6">
        <f>IF(QoQ!AM53="","",QoQ!AM53-QoQ!AM$1)</f>
        <v>1.3507002492622262</v>
      </c>
      <c r="AN51" s="6">
        <f>IF(QoQ!AN53="","",QoQ!AN53-QoQ!AN$1)</f>
        <v>3.485352174314448</v>
      </c>
      <c r="AO51" s="6">
        <f>IF(QoQ!AO53="","",QoQ!AO53-QoQ!AO$1)</f>
        <v>0.36666666666666647</v>
      </c>
      <c r="AP51" s="4">
        <v>50</v>
      </c>
      <c r="AQ51" s="1">
        <v>37865</v>
      </c>
      <c r="AR51" s="7"/>
    </row>
    <row r="52" spans="1:44">
      <c r="A52" s="6">
        <f>IF(QoQ!A54="","",QoQ!A54-QoQ!A$1)</f>
        <v>1.4492498780218162</v>
      </c>
      <c r="B52" s="6">
        <f>IF(QoQ!B54="","",QoQ!B54-QoQ!B$1)</f>
        <v>1.0648811519438532</v>
      </c>
      <c r="C52" s="6">
        <f>IF(QoQ!C54="","",QoQ!C54-QoQ!C$1)</f>
        <v>0.16488501291961732</v>
      </c>
      <c r="D52" s="6">
        <f>IF(QoQ!D54="","",QoQ!D54-QoQ!D$1)</f>
        <v>3.5427855730398594</v>
      </c>
      <c r="E52" s="6">
        <f>IF(QoQ!E54="","",QoQ!E54-QoQ!E$1)</f>
        <v>5.9056644808859318</v>
      </c>
      <c r="F52" s="6">
        <f>IF(QoQ!F54="","",QoQ!F54-QoQ!F$1)</f>
        <v>9.6449059321467399</v>
      </c>
      <c r="G52" s="6">
        <f>IF(QoQ!G54="","",QoQ!G54-QoQ!G$1)</f>
        <v>1.9137426728430373</v>
      </c>
      <c r="H52" s="6">
        <f>IF(QoQ!H54="","",QoQ!H54-QoQ!H$1)</f>
        <v>1.3483443530343431</v>
      </c>
      <c r="I52" s="6">
        <f>IF(QoQ!I54="","",QoQ!I54-QoQ!I$1)</f>
        <v>-0.70640820135251847</v>
      </c>
      <c r="J52" s="6">
        <f>IF(QoQ!J54="","",QoQ!J54-QoQ!J$1)</f>
        <v>-3.8740315910103522</v>
      </c>
      <c r="K52" s="6">
        <f>IF(QoQ!K54="","",QoQ!K54-QoQ!K$1)</f>
        <v>-22.869075251625709</v>
      </c>
      <c r="L52" s="6">
        <f>IF(QoQ!L54="","",QoQ!L54-QoQ!L$1)</f>
        <v>5.8931708673813734</v>
      </c>
      <c r="M52" s="6">
        <f>IF(QoQ!M54="","",QoQ!M54-QoQ!M$1)</f>
        <v>-4.2658596853491151</v>
      </c>
      <c r="N52" s="6">
        <f>IF(QoQ!N54="","",QoQ!N54-QoQ!N$1)</f>
        <v>-39.976462057881108</v>
      </c>
      <c r="O52" s="6">
        <f>IF(QoQ!O54="","",QoQ!O54-QoQ!O$1)</f>
        <v>13.881108792201887</v>
      </c>
      <c r="P52" s="6">
        <f>IF(QoQ!P54="","",QoQ!P54-QoQ!P$1)</f>
        <v>34.698545166018548</v>
      </c>
      <c r="Q52" s="6">
        <f>IF(QoQ!Q54="","",QoQ!Q54-QoQ!Q$1)</f>
        <v>-0.16641489015533234</v>
      </c>
      <c r="R52" s="6">
        <f>IF(QoQ!R54="","",QoQ!R54-QoQ!R$1)</f>
        <v>-0.33765324560389337</v>
      </c>
      <c r="S52" s="6">
        <f>IF(QoQ!S54="","",QoQ!S54-QoQ!S$1)</f>
        <v>0.69907543209749545</v>
      </c>
      <c r="T52" s="6">
        <f>IF(QoQ!T54="","",QoQ!T54-QoQ!T$1)</f>
        <v>-0.5</v>
      </c>
      <c r="U52" s="6">
        <f>IF(QoQ!U54="","",QoQ!U54-QoQ!U$1)</f>
        <v>2.0165556334630015</v>
      </c>
      <c r="V52" s="6">
        <f>IF(QoQ!V54="","",QoQ!V54-QoQ!V$1)</f>
        <v>0.3662132486340538</v>
      </c>
      <c r="W52" s="6">
        <f>IF(QoQ!W54="","",QoQ!W54-QoQ!W$1)</f>
        <v>-7.2583333333333333E-2</v>
      </c>
      <c r="X52" s="6">
        <f>IF(QoQ!X54="","",QoQ!X54-QoQ!X$1)</f>
        <v>-2.5312517342907732</v>
      </c>
      <c r="Y52" s="6">
        <f>IF(QoQ!Y54="","",QoQ!Y54-QoQ!Y$1)</f>
        <v>2.0821392906712757</v>
      </c>
      <c r="Z52" s="6">
        <f>IF(QoQ!Z54="","",QoQ!Z54-QoQ!Z$1)</f>
        <v>0.42446728603179862</v>
      </c>
      <c r="AA52" s="6">
        <f>IF(QoQ!AA54="","",QoQ!AA54-QoQ!AA$1)</f>
        <v>0.21153254967142587</v>
      </c>
      <c r="AB52" s="6">
        <f>IF(QoQ!AB54="","",QoQ!AB54-QoQ!AB$1)</f>
        <v>-5.2961825608637159E-2</v>
      </c>
      <c r="AC52" s="6">
        <f>IF(QoQ!AC54="","",QoQ!AC54-QoQ!AC$1)</f>
        <v>-0.5</v>
      </c>
      <c r="AD52" s="6">
        <f>IF(QoQ!AD54="","",QoQ!AD54-QoQ!AD$1)</f>
        <v>5.2164081860049087</v>
      </c>
      <c r="AE52" s="6">
        <f>IF(QoQ!AE54="","",QoQ!AE54-QoQ!AE$1)</f>
        <v>2.3889826902995255</v>
      </c>
      <c r="AF52" s="6">
        <f>IF(QoQ!AF54="","",QoQ!AF54-QoQ!AF$1)</f>
        <v>-2.7650411581588248</v>
      </c>
      <c r="AG52" s="6">
        <f>IF(QoQ!AG54="","",QoQ!AG54-QoQ!AG$1)</f>
        <v>-0.30849470041552252</v>
      </c>
      <c r="AH52" s="6">
        <f>IF(QoQ!AH54="","",QoQ!AH54-QoQ!AH$1)</f>
        <v>-3.3272033112483004</v>
      </c>
      <c r="AI52" s="6">
        <f>IF(QoQ!AI54="","",QoQ!AI54-QoQ!AI$1)</f>
        <v>-5.4859488474061529</v>
      </c>
      <c r="AJ52" s="6">
        <f>IF(QoQ!AJ54="","",QoQ!AJ54-QoQ!AJ$1)</f>
        <v>3.1602222093525425</v>
      </c>
      <c r="AK52" s="6">
        <f>IF(QoQ!AK54="","",QoQ!AK54-QoQ!AK$1)</f>
        <v>-1.1994927044941563</v>
      </c>
      <c r="AL52" s="6">
        <f>IF(QoQ!AL54="","",QoQ!AL54-QoQ!AL$1)</f>
        <v>-15.659096924075943</v>
      </c>
      <c r="AM52" s="6">
        <f>IF(QoQ!AM54="","",QoQ!AM54-QoQ!AM$1)</f>
        <v>-1.3211399525695944E-2</v>
      </c>
      <c r="AN52" s="6">
        <f>IF(QoQ!AN54="","",QoQ!AN54-QoQ!AN$1)</f>
        <v>0.53820132428119849</v>
      </c>
      <c r="AO52" s="6">
        <f>IF(QoQ!AO54="","",QoQ!AO54-QoQ!AO$1)</f>
        <v>0.35591666666666655</v>
      </c>
      <c r="AP52" s="4">
        <v>51</v>
      </c>
      <c r="AQ52" s="1">
        <v>37956</v>
      </c>
      <c r="AR52" s="7"/>
    </row>
    <row r="53" spans="1:44">
      <c r="A53" s="6">
        <f>IF(QoQ!A55="","",QoQ!A55-QoQ!A$1)</f>
        <v>0.61919422728530726</v>
      </c>
      <c r="B53" s="6">
        <f>IF(QoQ!B55="","",QoQ!B55-QoQ!B$1)</f>
        <v>0.99082685242616009</v>
      </c>
      <c r="C53" s="6">
        <f>IF(QoQ!C55="","",QoQ!C55-QoQ!C$1)</f>
        <v>5.7362640609659117</v>
      </c>
      <c r="D53" s="6">
        <f>IF(QoQ!D55="","",QoQ!D55-QoQ!D$1)</f>
        <v>-3.5535959347261064</v>
      </c>
      <c r="E53" s="6">
        <f>IF(QoQ!E55="","",QoQ!E55-QoQ!E$1)</f>
        <v>3.247368411447594</v>
      </c>
      <c r="F53" s="6">
        <f>IF(QoQ!F55="","",QoQ!F55-QoQ!F$1)</f>
        <v>0.89783829303739182</v>
      </c>
      <c r="G53" s="6">
        <f>IF(QoQ!G55="","",QoQ!G55-QoQ!G$1)</f>
        <v>-3.5509773271569904</v>
      </c>
      <c r="H53" s="6">
        <f>IF(QoQ!H55="","",QoQ!H55-QoQ!H$1)</f>
        <v>0.19695656905023373</v>
      </c>
      <c r="I53" s="6">
        <f>IF(QoQ!I55="","",QoQ!I55-QoQ!I$1)</f>
        <v>2.3102832131387081</v>
      </c>
      <c r="J53" s="6">
        <f>IF(QoQ!J55="","",QoQ!J55-QoQ!J$1)</f>
        <v>-9.1542026089294648</v>
      </c>
      <c r="K53" s="6">
        <f>IF(QoQ!K55="","",QoQ!K55-QoQ!K$1)</f>
        <v>5.1146607840160474</v>
      </c>
      <c r="L53" s="6">
        <f>IF(QoQ!L55="","",QoQ!L55-QoQ!L$1)</f>
        <v>2.6158383276225337</v>
      </c>
      <c r="M53" s="6">
        <f>IF(QoQ!M55="","",QoQ!M55-QoQ!M$1)</f>
        <v>0.82076337829786272</v>
      </c>
      <c r="N53" s="6">
        <f>IF(QoQ!N55="","",QoQ!N55-QoQ!N$1)</f>
        <v>7.2212511978312435</v>
      </c>
      <c r="O53" s="6">
        <f>IF(QoQ!O55="","",QoQ!O55-QoQ!O$1)</f>
        <v>-1.7472754242412298</v>
      </c>
      <c r="P53" s="6">
        <f>IF(QoQ!P55="","",QoQ!P55-QoQ!P$1)</f>
        <v>6.5854780270429805</v>
      </c>
      <c r="Q53" s="6">
        <f>IF(QoQ!Q55="","",QoQ!Q55-QoQ!Q$1)</f>
        <v>-0.35117245413377379</v>
      </c>
      <c r="R53" s="6">
        <f>IF(QoQ!R55="","",QoQ!R55-QoQ!R$1)</f>
        <v>-0.26219779557445988</v>
      </c>
      <c r="S53" s="6">
        <f>IF(QoQ!S55="","",QoQ!S55-QoQ!S$1)</f>
        <v>-0.79975721744616279</v>
      </c>
      <c r="T53" s="6">
        <f>IF(QoQ!T55="","",QoQ!T55-QoQ!T$1)</f>
        <v>-0.5</v>
      </c>
      <c r="U53" s="6">
        <f>IF(QoQ!U55="","",QoQ!U55-QoQ!U$1)</f>
        <v>2.0895880418075978</v>
      </c>
      <c r="V53" s="6">
        <f>IF(QoQ!V55="","",QoQ!V55-QoQ!V$1)</f>
        <v>1.1091363927685196</v>
      </c>
      <c r="W53" s="6">
        <f>IF(QoQ!W55="","",QoQ!W55-QoQ!W$1)</f>
        <v>-7.3583333333333223E-2</v>
      </c>
      <c r="X53" s="6">
        <f>IF(QoQ!X55="","",QoQ!X55-QoQ!X$1)</f>
        <v>-1.5631052445033542</v>
      </c>
      <c r="Y53" s="6">
        <f>IF(QoQ!Y55="","",QoQ!Y55-QoQ!Y$1)</f>
        <v>2.4836816031518119</v>
      </c>
      <c r="Z53" s="6">
        <f>IF(QoQ!Z55="","",QoQ!Z55-QoQ!Z$1)</f>
        <v>0.21365785503727297</v>
      </c>
      <c r="AA53" s="6">
        <f>IF(QoQ!AA55="","",QoQ!AA55-QoQ!AA$1)</f>
        <v>1.0369075695034531</v>
      </c>
      <c r="AB53" s="6">
        <f>IF(QoQ!AB55="","",QoQ!AB55-QoQ!AB$1)</f>
        <v>4.9110177413692835E-2</v>
      </c>
      <c r="AC53" s="6">
        <f>IF(QoQ!AC55="","",QoQ!AC55-QoQ!AC$1)</f>
        <v>-0.5</v>
      </c>
      <c r="AD53" s="6">
        <f>IF(QoQ!AD55="","",QoQ!AD55-QoQ!AD$1)</f>
        <v>6.8038224741859636</v>
      </c>
      <c r="AE53" s="6">
        <f>IF(QoQ!AE55="","",QoQ!AE55-QoQ!AE$1)</f>
        <v>7.4088601395522815</v>
      </c>
      <c r="AF53" s="6">
        <f>IF(QoQ!AF55="","",QoQ!AF55-QoQ!AF$1)</f>
        <v>-2.1329043041158311</v>
      </c>
      <c r="AG53" s="6">
        <f>IF(QoQ!AG55="","",QoQ!AG55-QoQ!AG$1)</f>
        <v>-1.4640065507684987</v>
      </c>
      <c r="AH53" s="6">
        <f>IF(QoQ!AH55="","",QoQ!AH55-QoQ!AH$1)</f>
        <v>-2.2665738724922133</v>
      </c>
      <c r="AI53" s="6">
        <f>IF(QoQ!AI55="","",QoQ!AI55-QoQ!AI$1)</f>
        <v>-15.836626036136566</v>
      </c>
      <c r="AJ53" s="6">
        <f>IF(QoQ!AJ55="","",QoQ!AJ55-QoQ!AJ$1)</f>
        <v>4.4394505437114944</v>
      </c>
      <c r="AK53" s="6">
        <f>IF(QoQ!AK55="","",QoQ!AK55-QoQ!AK$1)</f>
        <v>-2.6121952118795884</v>
      </c>
      <c r="AL53" s="6">
        <f>IF(QoQ!AL55="","",QoQ!AL55-QoQ!AL$1)</f>
        <v>5.9231664474514618</v>
      </c>
      <c r="AM53" s="6">
        <f>IF(QoQ!AM55="","",QoQ!AM55-QoQ!AM$1)</f>
        <v>0.2011467181627653</v>
      </c>
      <c r="AN53" s="6">
        <f>IF(QoQ!AN55="","",QoQ!AN55-QoQ!AN$1)</f>
        <v>0.24560622559531753</v>
      </c>
      <c r="AO53" s="6">
        <f>IF(QoQ!AO55="","",QoQ!AO55-QoQ!AO$1)</f>
        <v>0.35275000000000001</v>
      </c>
      <c r="AP53" s="4">
        <v>52</v>
      </c>
      <c r="AQ53" s="1">
        <v>38047</v>
      </c>
      <c r="AR53" s="7"/>
    </row>
    <row r="54" spans="1:44">
      <c r="A54" s="6">
        <f>IF(QoQ!A56="","",QoQ!A56-QoQ!A$1)</f>
        <v>0.64987296606402523</v>
      </c>
      <c r="B54" s="6">
        <f>IF(QoQ!B56="","",QoQ!B56-QoQ!B$1)</f>
        <v>1.3413811175079489</v>
      </c>
      <c r="C54" s="6">
        <f>IF(QoQ!C56="","",QoQ!C56-QoQ!C$1)</f>
        <v>-3.0076304504333136</v>
      </c>
      <c r="D54" s="6">
        <f>IF(QoQ!D56="","",QoQ!D56-QoQ!D$1)</f>
        <v>-0.75034736162302751</v>
      </c>
      <c r="E54" s="6">
        <f>IF(QoQ!E56="","",QoQ!E56-QoQ!E$1)</f>
        <v>3.7924174688606751</v>
      </c>
      <c r="F54" s="6">
        <f>IF(QoQ!F56="","",QoQ!F56-QoQ!F$1)</f>
        <v>4.7822942820020016</v>
      </c>
      <c r="G54" s="6">
        <f>IF(QoQ!G56="","",QoQ!G56-QoQ!G$1)</f>
        <v>1.8564426728430661</v>
      </c>
      <c r="H54" s="6">
        <f>IF(QoQ!H56="","",QoQ!H56-QoQ!H$1)</f>
        <v>0.88502201825646765</v>
      </c>
      <c r="I54" s="6">
        <f>IF(QoQ!I56="","",QoQ!I56-QoQ!I$1)</f>
        <v>-4.5847273973954685</v>
      </c>
      <c r="J54" s="6">
        <f>IF(QoQ!J56="","",QoQ!J56-QoQ!J$1)</f>
        <v>-7.4458140665595147</v>
      </c>
      <c r="K54" s="6">
        <f>IF(QoQ!K56="","",QoQ!K56-QoQ!K$1)</f>
        <v>-14.331838976759045</v>
      </c>
      <c r="L54" s="6">
        <f>IF(QoQ!L56="","",QoQ!L56-QoQ!L$1)</f>
        <v>-1.708984154745921</v>
      </c>
      <c r="M54" s="6">
        <f>IF(QoQ!M56="","",QoQ!M56-QoQ!M$1)</f>
        <v>-1.0041375559567882</v>
      </c>
      <c r="N54" s="6">
        <f>IF(QoQ!N56="","",QoQ!N56-QoQ!N$1)</f>
        <v>-31.001679449675493</v>
      </c>
      <c r="O54" s="6">
        <f>IF(QoQ!O56="","",QoQ!O56-QoQ!O$1)</f>
        <v>9.4604363381044205</v>
      </c>
      <c r="P54" s="6">
        <f>IF(QoQ!P56="","",QoQ!P56-QoQ!P$1)</f>
        <v>-3.4131176894507198</v>
      </c>
      <c r="Q54" s="6">
        <f>IF(QoQ!Q56="","",QoQ!Q56-QoQ!Q$1)</f>
        <v>-0.11456873292176684</v>
      </c>
      <c r="R54" s="6">
        <f>IF(QoQ!R56="","",QoQ!R56-QoQ!R$1)</f>
        <v>-0.35248097801169076</v>
      </c>
      <c r="S54" s="6">
        <f>IF(QoQ!S56="","",QoQ!S56-QoQ!S$1)</f>
        <v>1.0795582641518839</v>
      </c>
      <c r="T54" s="6">
        <f>IF(QoQ!T56="","",QoQ!T56-QoQ!T$1)</f>
        <v>0.64126589516464616</v>
      </c>
      <c r="U54" s="6">
        <f>IF(QoQ!U56="","",QoQ!U56-QoQ!U$1)</f>
        <v>-0.20607504225877366</v>
      </c>
      <c r="V54" s="6">
        <f>IF(QoQ!V56="","",QoQ!V56-QoQ!V$1)</f>
        <v>5.0878721787928516E-2</v>
      </c>
      <c r="W54" s="6">
        <f>IF(QoQ!W56="","",QoQ!W56-QoQ!W$1)</f>
        <v>-7.4999999999999845E-2</v>
      </c>
      <c r="X54" s="6">
        <f>IF(QoQ!X56="","",QoQ!X56-QoQ!X$1)</f>
        <v>1.5575568102622788</v>
      </c>
      <c r="Y54" s="6">
        <f>IF(QoQ!Y56="","",QoQ!Y56-QoQ!Y$1)</f>
        <v>1.3896978623457676</v>
      </c>
      <c r="Z54" s="6">
        <f>IF(QoQ!Z56="","",QoQ!Z56-QoQ!Z$1)</f>
        <v>0.30116836782573042</v>
      </c>
      <c r="AA54" s="6">
        <f>IF(QoQ!AA56="","",QoQ!AA56-QoQ!AA$1)</f>
        <v>0.59385728654625325</v>
      </c>
      <c r="AB54" s="6">
        <f>IF(QoQ!AB56="","",QoQ!AB56-QoQ!AB$1)</f>
        <v>6.9787871673818613E-2</v>
      </c>
      <c r="AC54" s="6">
        <f>IF(QoQ!AC56="","",QoQ!AC56-QoQ!AC$1)</f>
        <v>-0.4975</v>
      </c>
      <c r="AD54" s="6">
        <f>IF(QoQ!AD56="","",QoQ!AD56-QoQ!AD$1)</f>
        <v>4.7289017649485574</v>
      </c>
      <c r="AE54" s="6">
        <f>IF(QoQ!AE56="","",QoQ!AE56-QoQ!AE$1)</f>
        <v>9.1570912162385731</v>
      </c>
      <c r="AF54" s="6">
        <f>IF(QoQ!AF56="","",QoQ!AF56-QoQ!AF$1)</f>
        <v>-0.63900193423594298</v>
      </c>
      <c r="AG54" s="6">
        <f>IF(QoQ!AG56="","",QoQ!AG56-QoQ!AG$1)</f>
        <v>0.61004572689652936</v>
      </c>
      <c r="AH54" s="6">
        <f>IF(QoQ!AH56="","",QoQ!AH56-QoQ!AH$1)</f>
        <v>-0.92065522125944343</v>
      </c>
      <c r="AI54" s="6">
        <f>IF(QoQ!AI56="","",QoQ!AI56-QoQ!AI$1)</f>
        <v>-1.1964456723035659</v>
      </c>
      <c r="AJ54" s="6">
        <f>IF(QoQ!AJ56="","",QoQ!AJ56-QoQ!AJ$1)</f>
        <v>-0.98990795662135733</v>
      </c>
      <c r="AK54" s="6">
        <f>IF(QoQ!AK56="","",QoQ!AK56-QoQ!AK$1)</f>
        <v>-0.20031983075894466</v>
      </c>
      <c r="AL54" s="6">
        <f>IF(QoQ!AL56="","",QoQ!AL56-QoQ!AL$1)</f>
        <v>16.352406377425144</v>
      </c>
      <c r="AM54" s="6">
        <f>IF(QoQ!AM56="","",QoQ!AM56-QoQ!AM$1)</f>
        <v>-1.4999340488284907</v>
      </c>
      <c r="AN54" s="6">
        <f>IF(QoQ!AN56="","",QoQ!AN56-QoQ!AN$1)</f>
        <v>-2.1500429033134747</v>
      </c>
      <c r="AO54" s="6">
        <f>IF(QoQ!AO56="","",QoQ!AO56-QoQ!AO$1)</f>
        <v>0.33666666666666656</v>
      </c>
      <c r="AP54" s="4">
        <v>53</v>
      </c>
      <c r="AQ54" s="1">
        <v>38139</v>
      </c>
      <c r="AR54" s="7"/>
    </row>
    <row r="55" spans="1:44">
      <c r="A55" s="6">
        <f>IF(QoQ!A57="","",QoQ!A57-QoQ!A$1)</f>
        <v>-0.89205779037334154</v>
      </c>
      <c r="B55" s="6">
        <f>IF(QoQ!B57="","",QoQ!B57-QoQ!B$1)</f>
        <v>1.0340221499558488E-2</v>
      </c>
      <c r="C55" s="6">
        <f>IF(QoQ!C57="","",QoQ!C57-QoQ!C$1)</f>
        <v>-4.7627159697346677</v>
      </c>
      <c r="D55" s="6">
        <f>IF(QoQ!D57="","",QoQ!D57-QoQ!D$1)</f>
        <v>0.34783635597533746</v>
      </c>
      <c r="E55" s="6">
        <f>IF(QoQ!E57="","",QoQ!E57-QoQ!E$1)</f>
        <v>-0.23499891648311377</v>
      </c>
      <c r="F55" s="6">
        <f>IF(QoQ!F57="","",QoQ!F57-QoQ!F$1)</f>
        <v>1.926924625634383</v>
      </c>
      <c r="G55" s="6">
        <f>IF(QoQ!G57="","",QoQ!G57-QoQ!G$1)</f>
        <v>-0.42286732715700387</v>
      </c>
      <c r="H55" s="6">
        <f>IF(QoQ!H57="","",QoQ!H57-QoQ!H$1)</f>
        <v>-1.5937879541423312</v>
      </c>
      <c r="I55" s="6">
        <f>IF(QoQ!I57="","",QoQ!I57-QoQ!I$1)</f>
        <v>0.66931305783818318</v>
      </c>
      <c r="J55" s="6">
        <f>IF(QoQ!J57="","",QoQ!J57-QoQ!J$1)</f>
        <v>-7.4357402184261376</v>
      </c>
      <c r="K55" s="6">
        <f>IF(QoQ!K57="","",QoQ!K57-QoQ!K$1)</f>
        <v>-3.0246880928099671</v>
      </c>
      <c r="L55" s="6">
        <f>IF(QoQ!L57="","",QoQ!L57-QoQ!L$1)</f>
        <v>-1.7094336937582741</v>
      </c>
      <c r="M55" s="6">
        <f>IF(QoQ!M57="","",QoQ!M57-QoQ!M$1)</f>
        <v>-0.11009054650343364</v>
      </c>
      <c r="N55" s="6">
        <f>IF(QoQ!N57="","",QoQ!N57-QoQ!N$1)</f>
        <v>-40.448385628317197</v>
      </c>
      <c r="O55" s="6">
        <f>IF(QoQ!O57="","",QoQ!O57-QoQ!O$1)</f>
        <v>8.9355610642922834</v>
      </c>
      <c r="P55" s="6">
        <f>IF(QoQ!P57="","",QoQ!P57-QoQ!P$1)</f>
        <v>-5.5563241709456701</v>
      </c>
      <c r="Q55" s="6">
        <f>IF(QoQ!Q57="","",QoQ!Q57-QoQ!Q$1)</f>
        <v>0.15353174023220295</v>
      </c>
      <c r="R55" s="6">
        <f>IF(QoQ!R57="","",QoQ!R57-QoQ!R$1)</f>
        <v>-0.15322921852458715</v>
      </c>
      <c r="S55" s="6">
        <f>IF(QoQ!S57="","",QoQ!S57-QoQ!S$1)</f>
        <v>1.6683729507974423</v>
      </c>
      <c r="T55" s="6">
        <f>IF(QoQ!T57="","",QoQ!T57-QoQ!T$1)</f>
        <v>6.5785491111000405E-2</v>
      </c>
      <c r="U55" s="6">
        <f>IF(QoQ!U57="","",QoQ!U57-QoQ!U$1)</f>
        <v>1.0585484490273958</v>
      </c>
      <c r="V55" s="6">
        <f>IF(QoQ!V57="","",QoQ!V57-QoQ!V$1)</f>
        <v>-0.10684335032903836</v>
      </c>
      <c r="W55" s="6">
        <f>IF(QoQ!W57="","",QoQ!W57-QoQ!W$1)</f>
        <v>-7.4999999999999845E-2</v>
      </c>
      <c r="X55" s="6">
        <f>IF(QoQ!X57="","",QoQ!X57-QoQ!X$1)</f>
        <v>9.2826135910528212E-2</v>
      </c>
      <c r="Y55" s="6">
        <f>IF(QoQ!Y57="","",QoQ!Y57-QoQ!Y$1)</f>
        <v>0.94499016483687526</v>
      </c>
      <c r="Z55" s="6">
        <f>IF(QoQ!Z57="","",QoQ!Z57-QoQ!Z$1)</f>
        <v>0.20371143445726725</v>
      </c>
      <c r="AA55" s="6">
        <f>IF(QoQ!AA57="","",QoQ!AA57-QoQ!AA$1)</f>
        <v>1.9808631888504236E-2</v>
      </c>
      <c r="AB55" s="6">
        <f>IF(QoQ!AB57="","",QoQ!AB57-QoQ!AB$1)</f>
        <v>-0.14304110651508933</v>
      </c>
      <c r="AC55" s="6">
        <f>IF(QoQ!AC57="","",QoQ!AC57-QoQ!AC$1)</f>
        <v>-0.39250000000000002</v>
      </c>
      <c r="AD55" s="6">
        <f>IF(QoQ!AD57="","",QoQ!AD57-QoQ!AD$1)</f>
        <v>1.8108422507252526</v>
      </c>
      <c r="AE55" s="6">
        <f>IF(QoQ!AE57="","",QoQ!AE57-QoQ!AE$1)</f>
        <v>14.604503963682879</v>
      </c>
      <c r="AF55" s="6">
        <f>IF(QoQ!AF57="","",QoQ!AF57-QoQ!AF$1)</f>
        <v>-1.3337531856982026</v>
      </c>
      <c r="AG55" s="6">
        <f>IF(QoQ!AG57="","",QoQ!AG57-QoQ!AG$1)</f>
        <v>1.4173152415699621</v>
      </c>
      <c r="AH55" s="6">
        <f>IF(QoQ!AH57="","",QoQ!AH57-QoQ!AH$1)</f>
        <v>-2.0111020392673016</v>
      </c>
      <c r="AI55" s="6">
        <f>IF(QoQ!AI57="","",QoQ!AI57-QoQ!AI$1)</f>
        <v>7.4907289226209421</v>
      </c>
      <c r="AJ55" s="6">
        <f>IF(QoQ!AJ57="","",QoQ!AJ57-QoQ!AJ$1)</f>
        <v>-8.4240082622712755</v>
      </c>
      <c r="AK55" s="6">
        <f>IF(QoQ!AK57="","",QoQ!AK57-QoQ!AK$1)</f>
        <v>-4.3062781001681119</v>
      </c>
      <c r="AL55" s="6">
        <f>IF(QoQ!AL57="","",QoQ!AL57-QoQ!AL$1)</f>
        <v>1.8147343817884161</v>
      </c>
      <c r="AM55" s="6">
        <f>IF(QoQ!AM57="","",QoQ!AM57-QoQ!AM$1)</f>
        <v>-0.78698245601813543</v>
      </c>
      <c r="AN55" s="6">
        <f>IF(QoQ!AN57="","",QoQ!AN57-QoQ!AN$1)</f>
        <v>-17.202967614112229</v>
      </c>
      <c r="AO55" s="6">
        <f>IF(QoQ!AO57="","",QoQ!AO57-QoQ!AO$1)</f>
        <v>0.33333333333333337</v>
      </c>
      <c r="AP55" s="4">
        <v>54</v>
      </c>
      <c r="AQ55" s="1">
        <v>38231</v>
      </c>
      <c r="AR55" s="7"/>
    </row>
    <row r="56" spans="1:44">
      <c r="A56" s="6">
        <f>IF(QoQ!A58="","",QoQ!A58-QoQ!A$1)</f>
        <v>-6.8747634273298663E-2</v>
      </c>
      <c r="B56" s="6">
        <f>IF(QoQ!B58="","",QoQ!B58-QoQ!B$1)</f>
        <v>0.82715707991275211</v>
      </c>
      <c r="C56" s="6">
        <f>IF(QoQ!C58="","",QoQ!C58-QoQ!C$1)</f>
        <v>0.52103552686085841</v>
      </c>
      <c r="D56" s="6">
        <f>IF(QoQ!D58="","",QoQ!D58-QoQ!D$1)</f>
        <v>3.3938239497812903</v>
      </c>
      <c r="E56" s="6">
        <f>IF(QoQ!E58="","",QoQ!E58-QoQ!E$1)</f>
        <v>-0.9889465576002241</v>
      </c>
      <c r="F56" s="6">
        <f>IF(QoQ!F58="","",QoQ!F58-QoQ!F$1)</f>
        <v>-0.47506950521890579</v>
      </c>
      <c r="G56" s="6">
        <f>IF(QoQ!G58="","",QoQ!G58-QoQ!G$1)</f>
        <v>-1.8863873271570433</v>
      </c>
      <c r="H56" s="6">
        <f>IF(QoQ!H58="","",QoQ!H58-QoQ!H$1)</f>
        <v>4.0797255562654344E-2</v>
      </c>
      <c r="I56" s="6">
        <f>IF(QoQ!I58="","",QoQ!I58-QoQ!I$1)</f>
        <v>11.321052372989644</v>
      </c>
      <c r="J56" s="6">
        <f>IF(QoQ!J58="","",QoQ!J58-QoQ!J$1)</f>
        <v>-17.769189310633603</v>
      </c>
      <c r="K56" s="6">
        <f>IF(QoQ!K58="","",QoQ!K58-QoQ!K$1)</f>
        <v>30.645624266946172</v>
      </c>
      <c r="L56" s="6">
        <f>IF(QoQ!L58="","",QoQ!L58-QoQ!L$1)</f>
        <v>-2.7287237917585481</v>
      </c>
      <c r="M56" s="6">
        <f>IF(QoQ!M58="","",QoQ!M58-QoQ!M$1)</f>
        <v>0.27161591358988613</v>
      </c>
      <c r="N56" s="6">
        <f>IF(QoQ!N58="","",QoQ!N58-QoQ!N$1)</f>
        <v>54.512863171766462</v>
      </c>
      <c r="O56" s="6">
        <f>IF(QoQ!O58="","",QoQ!O58-QoQ!O$1)</f>
        <v>-13.029094813239531</v>
      </c>
      <c r="P56" s="6">
        <f>IF(QoQ!P58="","",QoQ!P58-QoQ!P$1)</f>
        <v>-10.411740001540144</v>
      </c>
      <c r="Q56" s="6">
        <f>IF(QoQ!Q58="","",QoQ!Q58-QoQ!Q$1)</f>
        <v>0.27793069086573996</v>
      </c>
      <c r="R56" s="6">
        <f>IF(QoQ!R58="","",QoQ!R58-QoQ!R$1)</f>
        <v>-0.22474164107907824</v>
      </c>
      <c r="S56" s="6">
        <f>IF(QoQ!S58="","",QoQ!S58-QoQ!S$1)</f>
        <v>2.7019442052762708</v>
      </c>
      <c r="T56" s="6">
        <f>IF(QoQ!T58="","",QoQ!T58-QoQ!T$1)</f>
        <v>1.2329549343097459</v>
      </c>
      <c r="U56" s="6">
        <f>IF(QoQ!U58="","",QoQ!U58-QoQ!U$1)</f>
        <v>0.16078005391566663</v>
      </c>
      <c r="V56" s="6">
        <f>IF(QoQ!V58="","",QoQ!V58-QoQ!V$1)</f>
        <v>0.13368756568683293</v>
      </c>
      <c r="W56" s="6">
        <f>IF(QoQ!W58="","",QoQ!W58-QoQ!W$1)</f>
        <v>-7.4999999999999845E-2</v>
      </c>
      <c r="X56" s="6">
        <f>IF(QoQ!X58="","",QoQ!X58-QoQ!X$1)</f>
        <v>-2.6087391594168277</v>
      </c>
      <c r="Y56" s="6">
        <f>IF(QoQ!Y58="","",QoQ!Y58-QoQ!Y$1)</f>
        <v>1.1847679722865307</v>
      </c>
      <c r="Z56" s="6">
        <f>IF(QoQ!Z58="","",QoQ!Z58-QoQ!Z$1)</f>
        <v>0.1793547891538797</v>
      </c>
      <c r="AA56" s="6">
        <f>IF(QoQ!AA58="","",QoQ!AA58-QoQ!AA$1)</f>
        <v>0.58909105846390153</v>
      </c>
      <c r="AB56" s="6">
        <f>IF(QoQ!AB58="","",QoQ!AB58-QoQ!AB$1)</f>
        <v>4.1087330527104449E-2</v>
      </c>
      <c r="AC56" s="6">
        <f>IF(QoQ!AC58="","",QoQ!AC58-QoQ!AC$1)</f>
        <v>-0.26250000000000001</v>
      </c>
      <c r="AD56" s="6">
        <f>IF(QoQ!AD58="","",QoQ!AD58-QoQ!AD$1)</f>
        <v>4.0544887321959706</v>
      </c>
      <c r="AE56" s="6">
        <f>IF(QoQ!AE58="","",QoQ!AE58-QoQ!AE$1)</f>
        <v>5.1377575062359035</v>
      </c>
      <c r="AF56" s="6">
        <f>IF(QoQ!AF58="","",QoQ!AF58-QoQ!AF$1)</f>
        <v>-2.9811433672807475E-2</v>
      </c>
      <c r="AG56" s="6">
        <f>IF(QoQ!AG58="","",QoQ!AG58-QoQ!AG$1)</f>
        <v>1.8401530691265022</v>
      </c>
      <c r="AH56" s="6">
        <f>IF(QoQ!AH58="","",QoQ!AH58-QoQ!AH$1)</f>
        <v>-0.49649294064691174</v>
      </c>
      <c r="AI56" s="6">
        <f>IF(QoQ!AI58="","",QoQ!AI58-QoQ!AI$1)</f>
        <v>-10.662397775977892</v>
      </c>
      <c r="AJ56" s="6">
        <f>IF(QoQ!AJ58="","",QoQ!AJ58-QoQ!AJ$1)</f>
        <v>-0.76634242110369877</v>
      </c>
      <c r="AK56" s="6">
        <f>IF(QoQ!AK58="","",QoQ!AK58-QoQ!AK$1)</f>
        <v>-2.2913375424956088</v>
      </c>
      <c r="AL56" s="6">
        <f>IF(QoQ!AL58="","",QoQ!AL58-QoQ!AL$1)</f>
        <v>-0.20361438373752061</v>
      </c>
      <c r="AM56" s="6">
        <f>IF(QoQ!AM58="","",QoQ!AM58-QoQ!AM$1)</f>
        <v>2.10298830652986</v>
      </c>
      <c r="AN56" s="6">
        <f>IF(QoQ!AN58="","",QoQ!AN58-QoQ!AN$1)</f>
        <v>-11.586066561083852</v>
      </c>
      <c r="AO56" s="6">
        <f>IF(QoQ!AO58="","",QoQ!AO58-QoQ!AO$1)</f>
        <v>0.32333333333333314</v>
      </c>
      <c r="AP56" s="4">
        <v>55</v>
      </c>
      <c r="AQ56" s="1">
        <v>38322</v>
      </c>
      <c r="AR56" s="7"/>
    </row>
    <row r="57" spans="1:44">
      <c r="A57" s="6">
        <f>IF(QoQ!A59="","",QoQ!A59-QoQ!A$1)</f>
        <v>1.0878478723764728</v>
      </c>
      <c r="B57" s="6">
        <f>IF(QoQ!B59="","",QoQ!B59-QoQ!B$1)</f>
        <v>1.1820279708841417</v>
      </c>
      <c r="C57" s="6">
        <f>IF(QoQ!C59="","",QoQ!C59-QoQ!C$1)</f>
        <v>3.9661089828441352</v>
      </c>
      <c r="D57" s="6">
        <f>IF(QoQ!D59="","",QoQ!D59-QoQ!D$1)</f>
        <v>-4.6479877439877662</v>
      </c>
      <c r="E57" s="6">
        <f>IF(QoQ!E59="","",QoQ!E59-QoQ!E$1)</f>
        <v>3.4542324099003094</v>
      </c>
      <c r="F57" s="6">
        <f>IF(QoQ!F59="","",QoQ!F59-QoQ!F$1)</f>
        <v>-1.0176464273961814</v>
      </c>
      <c r="G57" s="6">
        <f>IF(QoQ!G59="","",QoQ!G59-QoQ!G$1)</f>
        <v>0.46873267284308096</v>
      </c>
      <c r="H57" s="6">
        <f>IF(QoQ!H59="","",QoQ!H59-QoQ!H$1)</f>
        <v>5.3609689530328293</v>
      </c>
      <c r="I57" s="6">
        <f>IF(QoQ!I59="","",QoQ!I59-QoQ!I$1)</f>
        <v>-4.005651656854301</v>
      </c>
      <c r="J57" s="6">
        <f>IF(QoQ!J59="","",QoQ!J59-QoQ!J$1)</f>
        <v>-9.6046650511728231</v>
      </c>
      <c r="K57" s="6">
        <f>IF(QoQ!K59="","",QoQ!K59-QoQ!K$1)</f>
        <v>1.7783033556768859</v>
      </c>
      <c r="L57" s="6">
        <f>IF(QoQ!L59="","",QoQ!L59-QoQ!L$1)</f>
        <v>1.4609454324046198</v>
      </c>
      <c r="M57" s="6">
        <f>IF(QoQ!M59="","",QoQ!M59-QoQ!M$1)</f>
        <v>1.5150569189118865</v>
      </c>
      <c r="N57" s="6">
        <f>IF(QoQ!N59="","",QoQ!N59-QoQ!N$1)</f>
        <v>5.1769636804061863</v>
      </c>
      <c r="O57" s="6">
        <f>IF(QoQ!O59="","",QoQ!O59-QoQ!O$1)</f>
        <v>0.2642351376281471</v>
      </c>
      <c r="P57" s="6">
        <f>IF(QoQ!P59="","",QoQ!P59-QoQ!P$1)</f>
        <v>1.1920751862225654</v>
      </c>
      <c r="Q57" s="6">
        <f>IF(QoQ!Q59="","",QoQ!Q59-QoQ!Q$1)</f>
        <v>5.3428996908610249E-2</v>
      </c>
      <c r="R57" s="6">
        <f>IF(QoQ!R59="","",QoQ!R59-QoQ!R$1)</f>
        <v>-0.13676045470053033</v>
      </c>
      <c r="S57" s="6">
        <f>IF(QoQ!S59="","",QoQ!S59-QoQ!S$1)</f>
        <v>0.95235729755668919</v>
      </c>
      <c r="T57" s="6">
        <f>IF(QoQ!T59="","",QoQ!T59-QoQ!T$1)</f>
        <v>-0.44547437160441267</v>
      </c>
      <c r="U57" s="6">
        <f>IF(QoQ!U59="","",QoQ!U59-QoQ!U$1)</f>
        <v>0.27198925265531104</v>
      </c>
      <c r="V57" s="6">
        <f>IF(QoQ!V59="","",QoQ!V59-QoQ!V$1)</f>
        <v>-1.2611382938708255</v>
      </c>
      <c r="W57" s="6">
        <f>IF(QoQ!W59="","",QoQ!W59-QoQ!W$1)</f>
        <v>-7.4999999999999845E-2</v>
      </c>
      <c r="X57" s="6">
        <f>IF(QoQ!X59="","",QoQ!X59-QoQ!X$1)</f>
        <v>-1.262254662066671</v>
      </c>
      <c r="Y57" s="6">
        <f>IF(QoQ!Y59="","",QoQ!Y59-QoQ!Y$1)</f>
        <v>0.39453400348654366</v>
      </c>
      <c r="Z57" s="6">
        <f>IF(QoQ!Z59="","",QoQ!Z59-QoQ!Z$1)</f>
        <v>0.28228836195582074</v>
      </c>
      <c r="AA57" s="6">
        <f>IF(QoQ!AA59="","",QoQ!AA59-QoQ!AA$1)</f>
        <v>0.62512335107028649</v>
      </c>
      <c r="AB57" s="6">
        <f>IF(QoQ!AB59="","",QoQ!AB59-QoQ!AB$1)</f>
        <v>0.2087515825965941</v>
      </c>
      <c r="AC57" s="6">
        <f>IF(QoQ!AC59="","",QoQ!AC59-QoQ!AC$1)</f>
        <v>-0.13249999999999995</v>
      </c>
      <c r="AD57" s="6">
        <f>IF(QoQ!AD59="","",QoQ!AD59-QoQ!AD$1)</f>
        <v>4.3650200117724349</v>
      </c>
      <c r="AE57" s="6">
        <f>IF(QoQ!AE59="","",QoQ!AE59-QoQ!AE$1)</f>
        <v>7.4072122581417688</v>
      </c>
      <c r="AF57" s="6">
        <f>IF(QoQ!AF59="","",QoQ!AF59-QoQ!AF$1)</f>
        <v>1.1152407152695654</v>
      </c>
      <c r="AG57" s="6">
        <f>IF(QoQ!AG59="","",QoQ!AG59-QoQ!AG$1)</f>
        <v>2.0857928344080872</v>
      </c>
      <c r="AH57" s="6">
        <f>IF(QoQ!AH59="","",QoQ!AH59-QoQ!AH$1)</f>
        <v>0.88139310264671078</v>
      </c>
      <c r="AI57" s="6">
        <f>IF(QoQ!AI59="","",QoQ!AI59-QoQ!AI$1)</f>
        <v>-21.048317665620747</v>
      </c>
      <c r="AJ57" s="6">
        <f>IF(QoQ!AJ59="","",QoQ!AJ59-QoQ!AJ$1)</f>
        <v>5.6886381935366321</v>
      </c>
      <c r="AK57" s="6">
        <f>IF(QoQ!AK59="","",QoQ!AK59-QoQ!AK$1)</f>
        <v>-1.9521018901089757</v>
      </c>
      <c r="AL57" s="6">
        <f>IF(QoQ!AL59="","",QoQ!AL59-QoQ!AL$1)</f>
        <v>-6.9008769098660698</v>
      </c>
      <c r="AM57" s="6">
        <f>IF(QoQ!AM59="","",QoQ!AM59-QoQ!AM$1)</f>
        <v>3.7437780790296538</v>
      </c>
      <c r="AN57" s="6">
        <f>IF(QoQ!AN59="","",QoQ!AN59-QoQ!AN$1)</f>
        <v>1.1899643179605814</v>
      </c>
      <c r="AO57" s="6">
        <f>IF(QoQ!AO59="","",QoQ!AO59-QoQ!AO$1)</f>
        <v>0.31083333333333296</v>
      </c>
      <c r="AP57" s="4">
        <v>56</v>
      </c>
      <c r="AQ57" s="1">
        <v>38412</v>
      </c>
      <c r="AR57" s="7"/>
    </row>
    <row r="58" spans="1:44">
      <c r="A58" s="6">
        <f>IF(QoQ!A60="","",QoQ!A60-QoQ!A$1)</f>
        <v>-0.39540373908672022</v>
      </c>
      <c r="B58" s="6">
        <f>IF(QoQ!B60="","",QoQ!B60-QoQ!B$1)</f>
        <v>-0.32786069885992664</v>
      </c>
      <c r="C58" s="6">
        <f>IF(QoQ!C60="","",QoQ!C60-QoQ!C$1)</f>
        <v>-2.3857472452933255</v>
      </c>
      <c r="D58" s="6">
        <f>IF(QoQ!D60="","",QoQ!D60-QoQ!D$1)</f>
        <v>3.2744953511197492</v>
      </c>
      <c r="E58" s="6">
        <f>IF(QoQ!E60="","",QoQ!E60-QoQ!E$1)</f>
        <v>1.3724814533966394</v>
      </c>
      <c r="F58" s="6">
        <f>IF(QoQ!F60="","",QoQ!F60-QoQ!F$1)</f>
        <v>3.617291207045449</v>
      </c>
      <c r="G58" s="6">
        <f>IF(QoQ!G60="","",QoQ!G60-QoQ!G$1)</f>
        <v>-1.080727327156878</v>
      </c>
      <c r="H58" s="6">
        <f>IF(QoQ!H60="","",QoQ!H60-QoQ!H$1)</f>
        <v>-0.24805333507909022</v>
      </c>
      <c r="I58" s="6">
        <f>IF(QoQ!I60="","",QoQ!I60-QoQ!I$1)</f>
        <v>-0.46983837300397568</v>
      </c>
      <c r="J58" s="6">
        <f>IF(QoQ!J60="","",QoQ!J60-QoQ!J$1)</f>
        <v>-6.4156296069495005</v>
      </c>
      <c r="K58" s="6">
        <f>IF(QoQ!K60="","",QoQ!K60-QoQ!K$1)</f>
        <v>18.040753250810209</v>
      </c>
      <c r="L58" s="6">
        <f>IF(QoQ!L60="","",QoQ!L60-QoQ!L$1)</f>
        <v>2.4793579749425585</v>
      </c>
      <c r="M58" s="6">
        <f>IF(QoQ!M60="","",QoQ!M60-QoQ!M$1)</f>
        <v>3.3744250086178855</v>
      </c>
      <c r="N58" s="6">
        <f>IF(QoQ!N60="","",QoQ!N60-QoQ!N$1)</f>
        <v>-2.0137234617056525</v>
      </c>
      <c r="O58" s="6">
        <f>IF(QoQ!O60="","",QoQ!O60-QoQ!O$1)</f>
        <v>5.2740712969292973</v>
      </c>
      <c r="P58" s="6">
        <f>IF(QoQ!P60="","",QoQ!P60-QoQ!P$1)</f>
        <v>-6.7566629134876655E-2</v>
      </c>
      <c r="Q58" s="6">
        <f>IF(QoQ!Q60="","",QoQ!Q60-QoQ!Q$1)</f>
        <v>0.4247485360705443</v>
      </c>
      <c r="R58" s="6">
        <f>IF(QoQ!R60="","",QoQ!R60-QoQ!R$1)</f>
        <v>-0.1162172790304552</v>
      </c>
      <c r="S58" s="6">
        <f>IF(QoQ!S60="","",QoQ!S60-QoQ!S$1)</f>
        <v>2.9292477092608165</v>
      </c>
      <c r="T58" s="6">
        <f>IF(QoQ!T60="","",QoQ!T60-QoQ!T$1)</f>
        <v>2.6655003546512699</v>
      </c>
      <c r="U58" s="6">
        <f>IF(QoQ!U60="","",QoQ!U60-QoQ!U$1)</f>
        <v>0.21404308375731396</v>
      </c>
      <c r="V58" s="6">
        <f>IF(QoQ!V60="","",QoQ!V60-QoQ!V$1)</f>
        <v>0.18813387263858394</v>
      </c>
      <c r="W58" s="6">
        <f>IF(QoQ!W60="","",QoQ!W60-QoQ!W$1)</f>
        <v>-7.4999999999999845E-2</v>
      </c>
      <c r="X58" s="6">
        <f>IF(QoQ!X60="","",QoQ!X60-QoQ!X$1)</f>
        <v>1.4768316518084184</v>
      </c>
      <c r="Y58" s="6">
        <f>IF(QoQ!Y60="","",QoQ!Y60-QoQ!Y$1)</f>
        <v>1.3102010221782434</v>
      </c>
      <c r="Z58" s="6">
        <f>IF(QoQ!Z60="","",QoQ!Z60-QoQ!Z$1)</f>
        <v>0.40280400493337587</v>
      </c>
      <c r="AA58" s="6">
        <f>IF(QoQ!AA60="","",QoQ!AA60-QoQ!AA$1)</f>
        <v>0.14374499799177654</v>
      </c>
      <c r="AB58" s="6">
        <f>IF(QoQ!AB60="","",QoQ!AB60-QoQ!AB$1)</f>
        <v>-5.8698360805564676E-3</v>
      </c>
      <c r="AC58" s="6">
        <f>IF(QoQ!AC60="","",QoQ!AC60-QoQ!AC$1)</f>
        <v>-1.5000000000000013E-2</v>
      </c>
      <c r="AD58" s="6">
        <f>IF(QoQ!AD60="","",QoQ!AD60-QoQ!AD$1)</f>
        <v>4.4846770146373887</v>
      </c>
      <c r="AE58" s="6">
        <f>IF(QoQ!AE60="","",QoQ!AE60-QoQ!AE$1)</f>
        <v>6.5420190886050245</v>
      </c>
      <c r="AF58" s="6">
        <f>IF(QoQ!AF60="","",QoQ!AF60-QoQ!AF$1)</f>
        <v>-1.1572187712167037</v>
      </c>
      <c r="AG58" s="6">
        <f>IF(QoQ!AG60="","",QoQ!AG60-QoQ!AG$1)</f>
        <v>1.2765076930896302</v>
      </c>
      <c r="AH58" s="6">
        <f>IF(QoQ!AH60="","",QoQ!AH60-QoQ!AH$1)</f>
        <v>-1.803183549424878</v>
      </c>
      <c r="AI58" s="6">
        <f>IF(QoQ!AI60="","",QoQ!AI60-QoQ!AI$1)</f>
        <v>-10.51515276873196</v>
      </c>
      <c r="AJ58" s="6">
        <f>IF(QoQ!AJ60="","",QoQ!AJ60-QoQ!AJ$1)</f>
        <v>-3.5291829810550013E-2</v>
      </c>
      <c r="AK58" s="6">
        <f>IF(QoQ!AK60="","",QoQ!AK60-QoQ!AK$1)</f>
        <v>-1.9911331018574012</v>
      </c>
      <c r="AL58" s="6">
        <f>IF(QoQ!AL60="","",QoQ!AL60-QoQ!AL$1)</f>
        <v>1.3357379602290855</v>
      </c>
      <c r="AM58" s="6">
        <f>IF(QoQ!AM60="","",QoQ!AM60-QoQ!AM$1)</f>
        <v>-0.5495292119315357</v>
      </c>
      <c r="AN58" s="6">
        <f>IF(QoQ!AN60="","",QoQ!AN60-QoQ!AN$1)</f>
        <v>-2.7503047267485545</v>
      </c>
      <c r="AO58" s="6">
        <f>IF(QoQ!AO60="","",QoQ!AO60-QoQ!AO$1)</f>
        <v>0.3091666666666667</v>
      </c>
      <c r="AP58" s="4">
        <v>57</v>
      </c>
      <c r="AQ58" s="1">
        <v>38504</v>
      </c>
      <c r="AR58" s="7"/>
    </row>
    <row r="59" spans="1:44">
      <c r="A59" s="6">
        <f>IF(QoQ!A61="","",QoQ!A61-QoQ!A$1)</f>
        <v>0.35702670802755443</v>
      </c>
      <c r="B59" s="6">
        <f>IF(QoQ!B61="","",QoQ!B61-QoQ!B$1)</f>
        <v>1.4275694689079526</v>
      </c>
      <c r="C59" s="6">
        <f>IF(QoQ!C61="","",QoQ!C61-QoQ!C$1)</f>
        <v>-0.7878780109408301</v>
      </c>
      <c r="D59" s="6">
        <f>IF(QoQ!D61="","",QoQ!D61-QoQ!D$1)</f>
        <v>3.1684981536991375</v>
      </c>
      <c r="E59" s="6">
        <f>IF(QoQ!E61="","",QoQ!E61-QoQ!E$1)</f>
        <v>-1.9508967775421513</v>
      </c>
      <c r="F59" s="6">
        <f>IF(QoQ!F61="","",QoQ!F61-QoQ!F$1)</f>
        <v>2.2288418044179075</v>
      </c>
      <c r="G59" s="6">
        <f>IF(QoQ!G61="","",QoQ!G61-QoQ!G$1)</f>
        <v>-9.0237327156979907E-2</v>
      </c>
      <c r="H59" s="6">
        <f>IF(QoQ!H61="","",QoQ!H61-QoQ!H$1)</f>
        <v>0.86876240086288203</v>
      </c>
      <c r="I59" s="6">
        <f>IF(QoQ!I61="","",QoQ!I61-QoQ!I$1)</f>
        <v>-0.94375005909101639</v>
      </c>
      <c r="J59" s="6">
        <f>IF(QoQ!J61="","",QoQ!J61-QoQ!J$1)</f>
        <v>-10.234101295730806</v>
      </c>
      <c r="K59" s="6">
        <f>IF(QoQ!K61="","",QoQ!K61-QoQ!K$1)</f>
        <v>7.4469615457551477</v>
      </c>
      <c r="L59" s="6">
        <f>IF(QoQ!L61="","",QoQ!L61-QoQ!L$1)</f>
        <v>-0.67414535197857783</v>
      </c>
      <c r="M59" s="6">
        <f>IF(QoQ!M61="","",QoQ!M61-QoQ!M$1)</f>
        <v>-0.16015069964303574</v>
      </c>
      <c r="N59" s="6">
        <f>IF(QoQ!N61="","",QoQ!N61-QoQ!N$1)</f>
        <v>20.582678230107224</v>
      </c>
      <c r="O59" s="6">
        <f>IF(QoQ!O61="","",QoQ!O61-QoQ!O$1)</f>
        <v>-8.1669513951444905</v>
      </c>
      <c r="P59" s="6">
        <f>IF(QoQ!P61="","",QoQ!P61-QoQ!P$1)</f>
        <v>-2.2270166881393672</v>
      </c>
      <c r="Q59" s="6">
        <f>IF(QoQ!Q61="","",QoQ!Q61-QoQ!Q$1)</f>
        <v>0.464810659010781</v>
      </c>
      <c r="R59" s="6">
        <f>IF(QoQ!R61="","",QoQ!R61-QoQ!R$1)</f>
        <v>-7.730981484232563E-2</v>
      </c>
      <c r="S59" s="6">
        <f>IF(QoQ!S61="","",QoQ!S61-QoQ!S$1)</f>
        <v>2.9002020804140907</v>
      </c>
      <c r="T59" s="6">
        <f>IF(QoQ!T61="","",QoQ!T61-QoQ!T$1)</f>
        <v>3.6381647761052527</v>
      </c>
      <c r="U59" s="6">
        <f>IF(QoQ!U61="","",QoQ!U61-QoQ!U$1)</f>
        <v>1.4872230980679133</v>
      </c>
      <c r="V59" s="6">
        <f>IF(QoQ!V61="","",QoQ!V61-QoQ!V$1)</f>
        <v>-0.56032832307442382</v>
      </c>
      <c r="W59" s="6">
        <f>IF(QoQ!W61="","",QoQ!W61-QoQ!W$1)</f>
        <v>-7.4999999999999845E-2</v>
      </c>
      <c r="X59" s="6">
        <f>IF(QoQ!X61="","",QoQ!X61-QoQ!X$1)</f>
        <v>2.2122394819814115</v>
      </c>
      <c r="Y59" s="6">
        <f>IF(QoQ!Y61="","",QoQ!Y61-QoQ!Y$1)</f>
        <v>0.82630876877697412</v>
      </c>
      <c r="Z59" s="6">
        <f>IF(QoQ!Z61="","",QoQ!Z61-QoQ!Z$1)</f>
        <v>0.33211285616653829</v>
      </c>
      <c r="AA59" s="6">
        <f>IF(QoQ!AA61="","",QoQ!AA61-QoQ!AA$1)</f>
        <v>9.2470842459770441E-2</v>
      </c>
      <c r="AB59" s="6">
        <f>IF(QoQ!AB61="","",QoQ!AB61-QoQ!AB$1)</f>
        <v>-0.111550688767932</v>
      </c>
      <c r="AC59" s="6">
        <f>IF(QoQ!AC61="","",QoQ!AC61-QoQ!AC$1)</f>
        <v>0.11499999999999999</v>
      </c>
      <c r="AD59" s="6">
        <f>IF(QoQ!AD61="","",QoQ!AD61-QoQ!AD$1)</f>
        <v>8.807107579997588</v>
      </c>
      <c r="AE59" s="6">
        <f>IF(QoQ!AE61="","",QoQ!AE61-QoQ!AE$1)</f>
        <v>16.626554463265094</v>
      </c>
      <c r="AF59" s="6">
        <f>IF(QoQ!AF61="","",QoQ!AF61-QoQ!AF$1)</f>
        <v>-1.3404364651063165</v>
      </c>
      <c r="AG59" s="6">
        <f>IF(QoQ!AG61="","",QoQ!AG61-QoQ!AG$1)</f>
        <v>1.0132401775516282</v>
      </c>
      <c r="AH59" s="6">
        <f>IF(QoQ!AH61="","",QoQ!AH61-QoQ!AH$1)</f>
        <v>-1.986746244939664</v>
      </c>
      <c r="AI59" s="6">
        <f>IF(QoQ!AI61="","",QoQ!AI61-QoQ!AI$1)</f>
        <v>14.832878023056262</v>
      </c>
      <c r="AJ59" s="6">
        <f>IF(QoQ!AJ61="","",QoQ!AJ61-QoQ!AJ$1)</f>
        <v>-7.529151126533995E-2</v>
      </c>
      <c r="AK59" s="6">
        <f>IF(QoQ!AK61="","",QoQ!AK61-QoQ!AK$1)</f>
        <v>-2.3266636983164801</v>
      </c>
      <c r="AL59" s="6">
        <f>IF(QoQ!AL61="","",QoQ!AL61-QoQ!AL$1)</f>
        <v>17.843627500743956</v>
      </c>
      <c r="AM59" s="6">
        <f>IF(QoQ!AM61="","",QoQ!AM61-QoQ!AM$1)</f>
        <v>-2.768196180760647</v>
      </c>
      <c r="AN59" s="6">
        <f>IF(QoQ!AN61="","",QoQ!AN61-QoQ!AN$1)</f>
        <v>5.0075544664942955</v>
      </c>
      <c r="AO59" s="6">
        <f>IF(QoQ!AO61="","",QoQ!AO61-QoQ!AO$1)</f>
        <v>0.30083333333333317</v>
      </c>
      <c r="AP59" s="4">
        <v>58</v>
      </c>
      <c r="AQ59" s="1">
        <v>38596</v>
      </c>
      <c r="AR59" s="7"/>
    </row>
    <row r="60" spans="1:44">
      <c r="A60" s="6">
        <f>IF(QoQ!A62="","",QoQ!A62-QoQ!A$1)</f>
        <v>0.15430518204562604</v>
      </c>
      <c r="B60" s="6">
        <f>IF(QoQ!B62="","",QoQ!B62-QoQ!B$1)</f>
        <v>0.33802551203134756</v>
      </c>
      <c r="C60" s="6">
        <f>IF(QoQ!C62="","",QoQ!C62-QoQ!C$1)</f>
        <v>4.8747646888418403</v>
      </c>
      <c r="D60" s="6">
        <f>IF(QoQ!D62="","",QoQ!D62-QoQ!D$1)</f>
        <v>-4.5734680439614905</v>
      </c>
      <c r="E60" s="6">
        <f>IF(QoQ!E62="","",QoQ!E62-QoQ!E$1)</f>
        <v>1.6712189448827099</v>
      </c>
      <c r="F60" s="6">
        <f>IF(QoQ!F62="","",QoQ!F62-QoQ!F$1)</f>
        <v>-0.23700221160756174</v>
      </c>
      <c r="G60" s="6">
        <f>IF(QoQ!G62="","",QoQ!G62-QoQ!G$1)</f>
        <v>0.98418267284306338</v>
      </c>
      <c r="H60" s="6">
        <f>IF(QoQ!H62="","",QoQ!H62-QoQ!H$1)</f>
        <v>0.22949616333919409</v>
      </c>
      <c r="I60" s="6">
        <f>IF(QoQ!I62="","",QoQ!I62-QoQ!I$1)</f>
        <v>-6.9393778350438842</v>
      </c>
      <c r="J60" s="6">
        <f>IF(QoQ!J62="","",QoQ!J62-QoQ!J$1)</f>
        <v>17.634657955499634</v>
      </c>
      <c r="K60" s="6">
        <f>IF(QoQ!K62="","",QoQ!K62-QoQ!K$1)</f>
        <v>13.516348191936331</v>
      </c>
      <c r="L60" s="6">
        <f>IF(QoQ!L62="","",QoQ!L62-QoQ!L$1)</f>
        <v>-5.3706611952440593</v>
      </c>
      <c r="M60" s="6">
        <f>IF(QoQ!M62="","",QoQ!M62-QoQ!M$1)</f>
        <v>-2.3975008914443672</v>
      </c>
      <c r="N60" s="6">
        <f>IF(QoQ!N62="","",QoQ!N62-QoQ!N$1)</f>
        <v>-28.339300535244696</v>
      </c>
      <c r="O60" s="6">
        <f>IF(QoQ!O62="","",QoQ!O62-QoQ!O$1)</f>
        <v>7.3619030173109197</v>
      </c>
      <c r="P60" s="6">
        <f>IF(QoQ!P62="","",QoQ!P62-QoQ!P$1)</f>
        <v>-14.340834274141546</v>
      </c>
      <c r="Q60" s="6">
        <f>IF(QoQ!Q62="","",QoQ!Q62-QoQ!Q$1)</f>
        <v>0.48174334826300957</v>
      </c>
      <c r="R60" s="6">
        <f>IF(QoQ!R62="","",QoQ!R62-QoQ!R$1)</f>
        <v>0.11457253539655887</v>
      </c>
      <c r="S60" s="6">
        <f>IF(QoQ!S62="","",QoQ!S62-QoQ!S$1)</f>
        <v>2.0908684731363159</v>
      </c>
      <c r="T60" s="6">
        <f>IF(QoQ!T62="","",QoQ!T62-QoQ!T$1)</f>
        <v>0.77133690452619019</v>
      </c>
      <c r="U60" s="6">
        <f>IF(QoQ!U62="","",QoQ!U62-QoQ!U$1)</f>
        <v>-0.8991182141605516</v>
      </c>
      <c r="V60" s="6">
        <f>IF(QoQ!V62="","",QoQ!V62-QoQ!V$1)</f>
        <v>0.6105006290017736</v>
      </c>
      <c r="W60" s="6">
        <f>IF(QoQ!W62="","",QoQ!W62-QoQ!W$1)</f>
        <v>-2.5000000000000022E-2</v>
      </c>
      <c r="X60" s="6">
        <f>IF(QoQ!X62="","",QoQ!X62-QoQ!X$1)</f>
        <v>1.2945156166131484</v>
      </c>
      <c r="Y60" s="6">
        <f>IF(QoQ!Y62="","",QoQ!Y62-QoQ!Y$1)</f>
        <v>1.3218214355725286</v>
      </c>
      <c r="Z60" s="6">
        <f>IF(QoQ!Z62="","",QoQ!Z62-QoQ!Z$1)</f>
        <v>0.36617594529125208</v>
      </c>
      <c r="AA60" s="6">
        <f>IF(QoQ!AA62="","",QoQ!AA62-QoQ!AA$1)</f>
        <v>0.10237773539863837</v>
      </c>
      <c r="AB60" s="6">
        <f>IF(QoQ!AB62="","",QoQ!AB62-QoQ!AB$1)</f>
        <v>0.16621691250538995</v>
      </c>
      <c r="AC60" s="6">
        <f>IF(QoQ!AC62="","",QoQ!AC62-QoQ!AC$1)</f>
        <v>0.245</v>
      </c>
      <c r="AD60" s="6">
        <f>IF(QoQ!AD62="","",QoQ!AD62-QoQ!AD$1)</f>
        <v>0.56889341047009689</v>
      </c>
      <c r="AE60" s="6">
        <f>IF(QoQ!AE62="","",QoQ!AE62-QoQ!AE$1)</f>
        <v>-8.9758518726573726</v>
      </c>
      <c r="AF60" s="6">
        <f>IF(QoQ!AF62="","",QoQ!AF62-QoQ!AF$1)</f>
        <v>7.1195177939549659E-2</v>
      </c>
      <c r="AG60" s="6">
        <f>IF(QoQ!AG62="","",QoQ!AG62-QoQ!AG$1)</f>
        <v>2.4742328272418663</v>
      </c>
      <c r="AH60" s="6">
        <f>IF(QoQ!AH62="","",QoQ!AH62-QoQ!AH$1)</f>
        <v>-0.61297048276555066</v>
      </c>
      <c r="AI60" s="6">
        <f>IF(QoQ!AI62="","",QoQ!AI62-QoQ!AI$1)</f>
        <v>-0.56401494151146148</v>
      </c>
      <c r="AJ60" s="6">
        <f>IF(QoQ!AJ62="","",QoQ!AJ62-QoQ!AJ$1)</f>
        <v>-2.3953345526629963</v>
      </c>
      <c r="AK60" s="6">
        <f>IF(QoQ!AK62="","",QoQ!AK62-QoQ!AK$1)</f>
        <v>-0.72818879024790106</v>
      </c>
      <c r="AL60" s="6">
        <f>IF(QoQ!AL62="","",QoQ!AL62-QoQ!AL$1)</f>
        <v>-13.062293811853124</v>
      </c>
      <c r="AM60" s="6">
        <f>IF(QoQ!AM62="","",QoQ!AM62-QoQ!AM$1)</f>
        <v>0.67528530073232296</v>
      </c>
      <c r="AN60" s="6">
        <f>IF(QoQ!AN62="","",QoQ!AN62-QoQ!AN$1)</f>
        <v>-5.0676842157540394</v>
      </c>
      <c r="AO60" s="6">
        <f>IF(QoQ!AO62="","",QoQ!AO62-QoQ!AO$1)</f>
        <v>0.27916666666666667</v>
      </c>
      <c r="AP60" s="4">
        <v>59</v>
      </c>
      <c r="AQ60" s="1">
        <v>38687</v>
      </c>
      <c r="AR60" s="7"/>
    </row>
    <row r="61" spans="1:44">
      <c r="A61" s="6">
        <f>IF(QoQ!A63="","",QoQ!A63-QoQ!A$1)</f>
        <v>0.77185479304316407</v>
      </c>
      <c r="B61" s="6">
        <f>IF(QoQ!B63="","",QoQ!B63-QoQ!B$1)</f>
        <v>-0.71749639233938756</v>
      </c>
      <c r="C61" s="6">
        <f>IF(QoQ!C63="","",QoQ!C63-QoQ!C$1)</f>
        <v>-5.2356688258747273</v>
      </c>
      <c r="D61" s="6">
        <f>IF(QoQ!D63="","",QoQ!D63-QoQ!D$1)</f>
        <v>4.8455353116556479</v>
      </c>
      <c r="E61" s="6">
        <f>IF(QoQ!E63="","",QoQ!E63-QoQ!E$1)</f>
        <v>1.3815433425058594</v>
      </c>
      <c r="F61" s="6">
        <f>IF(QoQ!F63="","",QoQ!F63-QoQ!F$1)</f>
        <v>1.7367774405902994</v>
      </c>
      <c r="G61" s="6">
        <f>IF(QoQ!G63="","",QoQ!G63-QoQ!G$1)</f>
        <v>0.62970267284298798</v>
      </c>
      <c r="H61" s="6">
        <f>IF(QoQ!H63="","",QoQ!H63-QoQ!H$1)</f>
        <v>-1.2255565457677216</v>
      </c>
      <c r="I61" s="6">
        <f>IF(QoQ!I63="","",QoQ!I63-QoQ!I$1)</f>
        <v>-0.56808993216384229</v>
      </c>
      <c r="J61" s="6">
        <f>IF(QoQ!J63="","",QoQ!J63-QoQ!J$1)</f>
        <v>-3.4287633883338025</v>
      </c>
      <c r="K61" s="6">
        <f>IF(QoQ!K63="","",QoQ!K63-QoQ!K$1)</f>
        <v>-3.3330964935054324</v>
      </c>
      <c r="L61" s="6">
        <f>IF(QoQ!L63="","",QoQ!L63-QoQ!L$1)</f>
        <v>0.56357266104435566</v>
      </c>
      <c r="M61" s="6">
        <f>IF(QoQ!M63="","",QoQ!M63-QoQ!M$1)</f>
        <v>-1.5000506319889009</v>
      </c>
      <c r="N61" s="6">
        <f>IF(QoQ!N63="","",QoQ!N63-QoQ!N$1)</f>
        <v>-0.69485471278239463</v>
      </c>
      <c r="O61" s="6">
        <f>IF(QoQ!O63="","",QoQ!O63-QoQ!O$1)</f>
        <v>-1.7183272695135672</v>
      </c>
      <c r="P61" s="6">
        <f>IF(QoQ!P63="","",QoQ!P63-QoQ!P$1)</f>
        <v>6.6873365708018948</v>
      </c>
      <c r="Q61" s="6">
        <f>IF(QoQ!Q63="","",QoQ!Q63-QoQ!Q$1)</f>
        <v>0.38415706491423973</v>
      </c>
      <c r="R61" s="6">
        <f>IF(QoQ!R63="","",QoQ!R63-QoQ!R$1)</f>
        <v>-0.13550946398370889</v>
      </c>
      <c r="S61" s="6">
        <f>IF(QoQ!S63="","",QoQ!S63-QoQ!S$1)</f>
        <v>2.6084525375194105</v>
      </c>
      <c r="T61" s="6">
        <f>IF(QoQ!T63="","",QoQ!T63-QoQ!T$1)</f>
        <v>3.8365349070077182</v>
      </c>
      <c r="U61" s="6">
        <f>IF(QoQ!U63="","",QoQ!U63-QoQ!U$1)</f>
        <v>-0.56751163356204803</v>
      </c>
      <c r="V61" s="6">
        <f>IF(QoQ!V63="","",QoQ!V63-QoQ!V$1)</f>
        <v>-1.972279990259904</v>
      </c>
      <c r="W61" s="6">
        <f>IF(QoQ!W63="","",QoQ!W63-QoQ!W$1)</f>
        <v>4.166666666666663E-2</v>
      </c>
      <c r="X61" s="6">
        <f>IF(QoQ!X63="","",QoQ!X63-QoQ!X$1)</f>
        <v>-0.24736518025254378</v>
      </c>
      <c r="Y61" s="6">
        <f>IF(QoQ!Y63="","",QoQ!Y63-QoQ!Y$1)</f>
        <v>2.0225474391276514</v>
      </c>
      <c r="Z61" s="6">
        <f>IF(QoQ!Z63="","",QoQ!Z63-QoQ!Z$1)</f>
        <v>0.59778643406424758</v>
      </c>
      <c r="AA61" s="6">
        <f>IF(QoQ!AA63="","",QoQ!AA63-QoQ!AA$1)</f>
        <v>9.8770862197478326E-2</v>
      </c>
      <c r="AB61" s="6">
        <f>IF(QoQ!AB63="","",QoQ!AB63-QoQ!AB$1)</f>
        <v>7.7820581798418664E-2</v>
      </c>
      <c r="AC61" s="6">
        <f>IF(QoQ!AC63="","",QoQ!AC63-QoQ!AC$1)</f>
        <v>0.36250000000000004</v>
      </c>
      <c r="AD61" s="6">
        <f>IF(QoQ!AD63="","",QoQ!AD63-QoQ!AD$1)</f>
        <v>0.90213022066601511</v>
      </c>
      <c r="AE61" s="6">
        <f>IF(QoQ!AE63="","",QoQ!AE63-QoQ!AE$1)</f>
        <v>7.3325318876343069</v>
      </c>
      <c r="AF61" s="6">
        <f>IF(QoQ!AF63="","",QoQ!AF63-QoQ!AF$1)</f>
        <v>-0.74441503010115073</v>
      </c>
      <c r="AG61" s="6">
        <f>IF(QoQ!AG63="","",QoQ!AG63-QoQ!AG$1)</f>
        <v>0.82264106378946122</v>
      </c>
      <c r="AH61" s="6">
        <f>IF(QoQ!AH63="","",QoQ!AH63-QoQ!AH$1)</f>
        <v>-1.1955470189348998</v>
      </c>
      <c r="AI61" s="6">
        <f>IF(QoQ!AI63="","",QoQ!AI63-QoQ!AI$1)</f>
        <v>-6.3774126829947324</v>
      </c>
      <c r="AJ61" s="6">
        <f>IF(QoQ!AJ63="","",QoQ!AJ63-QoQ!AJ$1)</f>
        <v>4.154921719259395</v>
      </c>
      <c r="AK61" s="6">
        <f>IF(QoQ!AK63="","",QoQ!AK63-QoQ!AK$1)</f>
        <v>-3.7076092191539942</v>
      </c>
      <c r="AL61" s="6">
        <f>IF(QoQ!AL63="","",QoQ!AL63-QoQ!AL$1)</f>
        <v>-8.7226145140179412</v>
      </c>
      <c r="AM61" s="6">
        <f>IF(QoQ!AM63="","",QoQ!AM63-QoQ!AM$1)</f>
        <v>1.0594770142200169</v>
      </c>
      <c r="AN61" s="6">
        <f>IF(QoQ!AN63="","",QoQ!AN63-QoQ!AN$1)</f>
        <v>6.305725534865779</v>
      </c>
      <c r="AO61" s="6">
        <f>IF(QoQ!AO63="","",QoQ!AO63-QoQ!AO$1)</f>
        <v>0.26916666666666667</v>
      </c>
      <c r="AP61" s="4">
        <v>60</v>
      </c>
      <c r="AQ61" s="1">
        <v>38777</v>
      </c>
      <c r="AR61" s="7"/>
    </row>
    <row r="62" spans="1:44">
      <c r="A62" s="6">
        <f>IF(QoQ!A64="","",QoQ!A64-QoQ!A$1)</f>
        <v>-0.24898127038425566</v>
      </c>
      <c r="B62" s="6">
        <f>IF(QoQ!B64="","",QoQ!B64-QoQ!B$1)</f>
        <v>0.36713032993069761</v>
      </c>
      <c r="C62" s="6">
        <f>IF(QoQ!C64="","",QoQ!C64-QoQ!C$1)</f>
        <v>0.37671117192682901</v>
      </c>
      <c r="D62" s="6">
        <f>IF(QoQ!D64="","",QoQ!D64-QoQ!D$1)</f>
        <v>-1.5319954139498435</v>
      </c>
      <c r="E62" s="6">
        <f>IF(QoQ!E64="","",QoQ!E64-QoQ!E$1)</f>
        <v>-8.9933869290899304E-2</v>
      </c>
      <c r="F62" s="6">
        <f>IF(QoQ!F64="","",QoQ!F64-QoQ!F$1)</f>
        <v>0.57535314986219088</v>
      </c>
      <c r="G62" s="6">
        <f>IF(QoQ!G64="","",QoQ!G64-QoQ!G$1)</f>
        <v>-0.51741732715695665</v>
      </c>
      <c r="H62" s="6">
        <f>IF(QoQ!H64="","",QoQ!H64-QoQ!H$1)</f>
        <v>-0.38430026326264133</v>
      </c>
      <c r="I62" s="6">
        <f>IF(QoQ!I64="","",QoQ!I64-QoQ!I$1)</f>
        <v>-2.1400625072595991</v>
      </c>
      <c r="J62" s="6">
        <f>IF(QoQ!J64="","",QoQ!J64-QoQ!J$1)</f>
        <v>-5.0892479596626528</v>
      </c>
      <c r="K62" s="6">
        <f>IF(QoQ!K64="","",QoQ!K64-QoQ!K$1)</f>
        <v>-11.305381668148964</v>
      </c>
      <c r="L62" s="6">
        <f>IF(QoQ!L64="","",QoQ!L64-QoQ!L$1)</f>
        <v>3.2132228924350157</v>
      </c>
      <c r="M62" s="6">
        <f>IF(QoQ!M64="","",QoQ!M64-QoQ!M$1)</f>
        <v>-1.0256688226370365</v>
      </c>
      <c r="N62" s="6">
        <f>IF(QoQ!N64="","",QoQ!N64-QoQ!N$1)</f>
        <v>-19.837216951587148</v>
      </c>
      <c r="O62" s="6">
        <f>IF(QoQ!O64="","",QoQ!O64-QoQ!O$1)</f>
        <v>4.3150454469364474</v>
      </c>
      <c r="P62" s="6">
        <f>IF(QoQ!P64="","",QoQ!P64-QoQ!P$1)</f>
        <v>14.472404027674669</v>
      </c>
      <c r="Q62" s="6">
        <f>IF(QoQ!Q64="","",QoQ!Q64-QoQ!Q$1)</f>
        <v>0.71208420433386066</v>
      </c>
      <c r="R62" s="6">
        <f>IF(QoQ!R64="","",QoQ!R64-QoQ!R$1)</f>
        <v>-0.12493172756498788</v>
      </c>
      <c r="S62" s="6">
        <f>IF(QoQ!S64="","",QoQ!S64-QoQ!S$1)</f>
        <v>4.1707073497332043</v>
      </c>
      <c r="T62" s="6">
        <f>IF(QoQ!T64="","",QoQ!T64-QoQ!T$1)</f>
        <v>7.2373497318506788</v>
      </c>
      <c r="U62" s="6">
        <f>IF(QoQ!U64="","",QoQ!U64-QoQ!U$1)</f>
        <v>-0.33060136087930042</v>
      </c>
      <c r="V62" s="6">
        <f>IF(QoQ!V64="","",QoQ!V64-QoQ!V$1)</f>
        <v>0.7549631606434104</v>
      </c>
      <c r="W62" s="6">
        <f>IF(QoQ!W64="","",QoQ!W64-QoQ!W$1)</f>
        <v>0.125</v>
      </c>
      <c r="X62" s="6">
        <f>IF(QoQ!X64="","",QoQ!X64-QoQ!X$1)</f>
        <v>0.74585443493269132</v>
      </c>
      <c r="Y62" s="6">
        <f>IF(QoQ!Y64="","",QoQ!Y64-QoQ!Y$1)</f>
        <v>0.67595409602362477</v>
      </c>
      <c r="Z62" s="6">
        <f>IF(QoQ!Z64="","",QoQ!Z64-QoQ!Z$1)</f>
        <v>0.20989185218787187</v>
      </c>
      <c r="AA62" s="6">
        <f>IF(QoQ!AA64="","",QoQ!AA64-QoQ!AA$1)</f>
        <v>0.84904836578596021</v>
      </c>
      <c r="AB62" s="6">
        <f>IF(QoQ!AB64="","",QoQ!AB64-QoQ!AB$1)</f>
        <v>0.2938542222637025</v>
      </c>
      <c r="AC62" s="6">
        <f>IF(QoQ!AC64="","",QoQ!AC64-QoQ!AC$1)</f>
        <v>0.47750000000000004</v>
      </c>
      <c r="AD62" s="6">
        <f>IF(QoQ!AD64="","",QoQ!AD64-QoQ!AD$1)</f>
        <v>8.2265519532126827</v>
      </c>
      <c r="AE62" s="6">
        <f>IF(QoQ!AE64="","",QoQ!AE64-QoQ!AE$1)</f>
        <v>10.744131825334765</v>
      </c>
      <c r="AF62" s="6">
        <f>IF(QoQ!AF64="","",QoQ!AF64-QoQ!AF$1)</f>
        <v>-0.45328240854909674</v>
      </c>
      <c r="AG62" s="6">
        <f>IF(QoQ!AG64="","",QoQ!AG64-QoQ!AG$1)</f>
        <v>-1.1666231561592642</v>
      </c>
      <c r="AH62" s="6">
        <f>IF(QoQ!AH64="","",QoQ!AH64-QoQ!AH$1)</f>
        <v>-0.21090214331701085</v>
      </c>
      <c r="AI62" s="6">
        <f>IF(QoQ!AI64="","",QoQ!AI64-QoQ!AI$1)</f>
        <v>-8.0489703806379893</v>
      </c>
      <c r="AJ62" s="6">
        <f>IF(QoQ!AJ64="","",QoQ!AJ64-QoQ!AJ$1)</f>
        <v>-0.79129321846001377</v>
      </c>
      <c r="AK62" s="6">
        <f>IF(QoQ!AK64="","",QoQ!AK64-QoQ!AK$1)</f>
        <v>0.40885218402115031</v>
      </c>
      <c r="AL62" s="6">
        <f>IF(QoQ!AL64="","",QoQ!AL64-QoQ!AL$1)</f>
        <v>3.226222330185796</v>
      </c>
      <c r="AM62" s="6">
        <f>IF(QoQ!AM64="","",QoQ!AM64-QoQ!AM$1)</f>
        <v>-1.5621316688884621</v>
      </c>
      <c r="AN62" s="6">
        <f>IF(QoQ!AN64="","",QoQ!AN64-QoQ!AN$1)</f>
        <v>1.1073965208153085</v>
      </c>
      <c r="AO62" s="6">
        <f>IF(QoQ!AO64="","",QoQ!AO64-QoQ!AO$1)</f>
        <v>0.25166666666666671</v>
      </c>
      <c r="AP62" s="4">
        <v>61</v>
      </c>
      <c r="AQ62" s="1">
        <v>38869</v>
      </c>
      <c r="AR62" s="7"/>
    </row>
    <row r="63" spans="1:44">
      <c r="A63" s="6">
        <f>IF(QoQ!A65="","",QoQ!A65-QoQ!A$1)</f>
        <v>0.43334330837218071</v>
      </c>
      <c r="B63" s="6">
        <f>IF(QoQ!B65="","",QoQ!B65-QoQ!B$1)</f>
        <v>-0.76847772711034978</v>
      </c>
      <c r="C63" s="6">
        <f>IF(QoQ!C65="","",QoQ!C65-QoQ!C$1)</f>
        <v>3.162452939192856</v>
      </c>
      <c r="D63" s="6">
        <f>IF(QoQ!D65="","",QoQ!D65-QoQ!D$1)</f>
        <v>-1.8500236807679253</v>
      </c>
      <c r="E63" s="6">
        <f>IF(QoQ!E65="","",QoQ!E65-QoQ!E$1)</f>
        <v>3.3258265265736586</v>
      </c>
      <c r="F63" s="6">
        <f>IF(QoQ!F65="","",QoQ!F65-QoQ!F$1)</f>
        <v>1.4754334922622858</v>
      </c>
      <c r="G63" s="6">
        <f>IF(QoQ!G65="","",QoQ!G65-QoQ!G$1)</f>
        <v>-0.41402732715705287</v>
      </c>
      <c r="H63" s="6">
        <f>IF(QoQ!H65="","",QoQ!H65-QoQ!H$1)</f>
        <v>0.70841731568652544</v>
      </c>
      <c r="I63" s="6">
        <f>IF(QoQ!I65="","",QoQ!I65-QoQ!I$1)</f>
        <v>5.6425882349586463</v>
      </c>
      <c r="J63" s="6">
        <f>IF(QoQ!J65="","",QoQ!J65-QoQ!J$1)</f>
        <v>15.132967729879232</v>
      </c>
      <c r="K63" s="6">
        <f>IF(QoQ!K65="","",QoQ!K65-QoQ!K$1)</f>
        <v>-1.7825883799066931</v>
      </c>
      <c r="L63" s="6">
        <f>IF(QoQ!L65="","",QoQ!L65-QoQ!L$1)</f>
        <v>2.6384448444920201</v>
      </c>
      <c r="M63" s="6">
        <f>IF(QoQ!M65="","",QoQ!M65-QoQ!M$1)</f>
        <v>1.4613716757583544</v>
      </c>
      <c r="N63" s="6">
        <f>IF(QoQ!N65="","",QoQ!N65-QoQ!N$1)</f>
        <v>25.729437307462241</v>
      </c>
      <c r="O63" s="6">
        <f>IF(QoQ!O65="","",QoQ!O65-QoQ!O$1)</f>
        <v>-5.6097713777868137</v>
      </c>
      <c r="P63" s="6">
        <f>IF(QoQ!P65="","",QoQ!P65-QoQ!P$1)</f>
        <v>5.3798474213955831</v>
      </c>
      <c r="Q63" s="6">
        <f>IF(QoQ!Q65="","",QoQ!Q65-QoQ!Q$1)</f>
        <v>-1.9813376353123413E-2</v>
      </c>
      <c r="R63" s="6">
        <f>IF(QoQ!R65="","",QoQ!R65-QoQ!R$1)</f>
        <v>-0.22364117377791953</v>
      </c>
      <c r="S63" s="6">
        <f>IF(QoQ!S65="","",QoQ!S65-QoQ!S$1)</f>
        <v>0.80035068431737644</v>
      </c>
      <c r="T63" s="6">
        <f>IF(QoQ!T65="","",QoQ!T65-QoQ!T$1)</f>
        <v>-0.10172532816900226</v>
      </c>
      <c r="U63" s="6">
        <f>IF(QoQ!U65="","",QoQ!U65-QoQ!U$1)</f>
        <v>1.9531588422341275</v>
      </c>
      <c r="V63" s="6">
        <f>IF(QoQ!V65="","",QoQ!V65-QoQ!V$1)</f>
        <v>0.24514903861252746</v>
      </c>
      <c r="W63" s="6">
        <f>IF(QoQ!W65="","",QoQ!W65-QoQ!W$1)</f>
        <v>0.125</v>
      </c>
      <c r="X63" s="6">
        <f>IF(QoQ!X65="","",QoQ!X65-QoQ!X$1)</f>
        <v>-0.74886651287584816</v>
      </c>
      <c r="Y63" s="6">
        <f>IF(QoQ!Y65="","",QoQ!Y65-QoQ!Y$1)</f>
        <v>0.85662678334597664</v>
      </c>
      <c r="Z63" s="6">
        <f>IF(QoQ!Z65="","",QoQ!Z65-QoQ!Z$1)</f>
        <v>0.50693723304179583</v>
      </c>
      <c r="AA63" s="6">
        <f>IF(QoQ!AA65="","",QoQ!AA65-QoQ!AA$1)</f>
        <v>0.69596391410143599</v>
      </c>
      <c r="AB63" s="6">
        <f>IF(QoQ!AB65="","",QoQ!AB65-QoQ!AB$1)</f>
        <v>3.6812015806277465E-2</v>
      </c>
      <c r="AC63" s="6">
        <f>IF(QoQ!AC65="","",QoQ!AC65-QoQ!AC$1)</f>
        <v>0.5625</v>
      </c>
      <c r="AD63" s="6">
        <f>IF(QoQ!AD65="","",QoQ!AD65-QoQ!AD$1)</f>
        <v>0.26931883348610386</v>
      </c>
      <c r="AE63" s="6">
        <f>IF(QoQ!AE65="","",QoQ!AE65-QoQ!AE$1)</f>
        <v>-0.65522160933165408</v>
      </c>
      <c r="AF63" s="6">
        <f>IF(QoQ!AF65="","",QoQ!AF65-QoQ!AF$1)</f>
        <v>-0.69577892082088666</v>
      </c>
      <c r="AG63" s="6">
        <f>IF(QoQ!AG65="","",QoQ!AG65-QoQ!AG$1)</f>
        <v>0.20365962303234864</v>
      </c>
      <c r="AH63" s="6">
        <f>IF(QoQ!AH65="","",QoQ!AH65-QoQ!AH$1)</f>
        <v>-0.94738771976679947</v>
      </c>
      <c r="AI63" s="6">
        <f>IF(QoQ!AI65="","",QoQ!AI65-QoQ!AI$1)</f>
        <v>3.7610579099935006</v>
      </c>
      <c r="AJ63" s="6">
        <f>IF(QoQ!AJ65="","",QoQ!AJ65-QoQ!AJ$1)</f>
        <v>1.0531745051772199</v>
      </c>
      <c r="AK63" s="6">
        <f>IF(QoQ!AK65="","",QoQ!AK65-QoQ!AK$1)</f>
        <v>2.2876357793656714</v>
      </c>
      <c r="AL63" s="6">
        <f>IF(QoQ!AL65="","",QoQ!AL65-QoQ!AL$1)</f>
        <v>-6.9401726071655503</v>
      </c>
      <c r="AM63" s="6">
        <f>IF(QoQ!AM65="","",QoQ!AM65-QoQ!AM$1)</f>
        <v>0.74318687018824536</v>
      </c>
      <c r="AN63" s="6">
        <f>IF(QoQ!AN65="","",QoQ!AN65-QoQ!AN$1)</f>
        <v>-2.2590263363548519</v>
      </c>
      <c r="AO63" s="6">
        <f>IF(QoQ!AO65="","",QoQ!AO65-QoQ!AO$1)</f>
        <v>0.28749999999999987</v>
      </c>
      <c r="AP63" s="4">
        <v>62</v>
      </c>
      <c r="AQ63" s="1">
        <v>38961</v>
      </c>
      <c r="AR63" s="7"/>
    </row>
    <row r="64" spans="1:44">
      <c r="A64" s="6">
        <f>IF(QoQ!A66="","",QoQ!A66-QoQ!A$1)</f>
        <v>-0.29870006125333437</v>
      </c>
      <c r="B64" s="6">
        <f>IF(QoQ!B66="","",QoQ!B66-QoQ!B$1)</f>
        <v>1.937592518630308</v>
      </c>
      <c r="C64" s="6">
        <f>IF(QoQ!C66="","",QoQ!C66-QoQ!C$1)</f>
        <v>0.13309340220848731</v>
      </c>
      <c r="D64" s="6">
        <f>IF(QoQ!D66="","",QoQ!D66-QoQ!D$1)</f>
        <v>1.4275193188553912</v>
      </c>
      <c r="E64" s="6">
        <f>IF(QoQ!E66="","",QoQ!E66-QoQ!E$1)</f>
        <v>-4.6018114899030609</v>
      </c>
      <c r="F64" s="6">
        <f>IF(QoQ!F66="","",QoQ!F66-QoQ!F$1)</f>
        <v>-3.1644826009767004</v>
      </c>
      <c r="G64" s="6">
        <f>IF(QoQ!G66="","",QoQ!G66-QoQ!G$1)</f>
        <v>-0.47478732715690597</v>
      </c>
      <c r="H64" s="6">
        <f>IF(QoQ!H66="","",QoQ!H66-QoQ!H$1)</f>
        <v>0.60807798927568291</v>
      </c>
      <c r="I64" s="6">
        <f>IF(QoQ!I66="","",QoQ!I66-QoQ!I$1)</f>
        <v>6.3966307176516786</v>
      </c>
      <c r="J64" s="6">
        <f>IF(QoQ!J66="","",QoQ!J66-QoQ!J$1)</f>
        <v>12.295149380012168</v>
      </c>
      <c r="K64" s="6">
        <f>IF(QoQ!K66="","",QoQ!K66-QoQ!K$1)</f>
        <v>-11.472024400075306</v>
      </c>
      <c r="L64" s="6">
        <f>IF(QoQ!L66="","",QoQ!L66-QoQ!L$1)</f>
        <v>0.3151992679972131</v>
      </c>
      <c r="M64" s="6">
        <f>IF(QoQ!M66="","",QoQ!M66-QoQ!M$1)</f>
        <v>-0.21000107512059007</v>
      </c>
      <c r="N64" s="6">
        <f>IF(QoQ!N66="","",QoQ!N66-QoQ!N$1)</f>
        <v>-13.360511666276574</v>
      </c>
      <c r="O64" s="6">
        <f>IF(QoQ!O66="","",QoQ!O66-QoQ!O$1)</f>
        <v>3.9595260977175792</v>
      </c>
      <c r="P64" s="6">
        <f>IF(QoQ!P66="","",QoQ!P66-QoQ!P$1)</f>
        <v>1.4325673100416823</v>
      </c>
      <c r="Q64" s="6">
        <f>IF(QoQ!Q66="","",QoQ!Q66-QoQ!Q$1)</f>
        <v>-0.102881687446713</v>
      </c>
      <c r="R64" s="6">
        <f>IF(QoQ!R66="","",QoQ!R66-QoQ!R$1)</f>
        <v>-0.2993837462206288</v>
      </c>
      <c r="S64" s="6">
        <f>IF(QoQ!S66="","",QoQ!S66-QoQ!S$1)</f>
        <v>0.67992480616736306</v>
      </c>
      <c r="T64" s="6">
        <f>IF(QoQ!T66="","",QoQ!T66-QoQ!T$1)</f>
        <v>-0.5</v>
      </c>
      <c r="U64" s="6">
        <f>IF(QoQ!U66="","",QoQ!U66-QoQ!U$1)</f>
        <v>-0.24442465966335375</v>
      </c>
      <c r="V64" s="6">
        <f>IF(QoQ!V66="","",QoQ!V66-QoQ!V$1)</f>
        <v>-0.29590111718695877</v>
      </c>
      <c r="W64" s="6">
        <f>IF(QoQ!W66="","",QoQ!W66-QoQ!W$1)</f>
        <v>0.125</v>
      </c>
      <c r="X64" s="6">
        <f>IF(QoQ!X66="","",QoQ!X66-QoQ!X$1)</f>
        <v>0.67887643472601966</v>
      </c>
      <c r="Y64" s="6">
        <f>IF(QoQ!Y66="","",QoQ!Y66-QoQ!Y$1)</f>
        <v>1.3093465223200322</v>
      </c>
      <c r="Z64" s="6">
        <f>IF(QoQ!Z66="","",QoQ!Z66-QoQ!Z$1)</f>
        <v>0.44111868450981184</v>
      </c>
      <c r="AA64" s="6">
        <f>IF(QoQ!AA66="","",QoQ!AA66-QoQ!AA$1)</f>
        <v>-0.49026474484750648</v>
      </c>
      <c r="AB64" s="6">
        <f>IF(QoQ!AB66="","",QoQ!AB66-QoQ!AB$1)</f>
        <v>-6.9785056644078303E-2</v>
      </c>
      <c r="AC64" s="6">
        <f>IF(QoQ!AC66="","",QoQ!AC66-QoQ!AC$1)</f>
        <v>0.56000000000000005</v>
      </c>
      <c r="AD64" s="6">
        <f>IF(QoQ!AD66="","",QoQ!AD66-QoQ!AD$1)</f>
        <v>-5.6010513529372075</v>
      </c>
      <c r="AE64" s="6">
        <f>IF(QoQ!AE66="","",QoQ!AE66-QoQ!AE$1)</f>
        <v>-16.781434543161033</v>
      </c>
      <c r="AF64" s="6">
        <f>IF(QoQ!AF66="","",QoQ!AF66-QoQ!AF$1)</f>
        <v>1.0955912920366302</v>
      </c>
      <c r="AG64" s="6">
        <f>IF(QoQ!AG66="","",QoQ!AG66-QoQ!AG$1)</f>
        <v>2.3503869816505047</v>
      </c>
      <c r="AH64" s="6">
        <f>IF(QoQ!AH66="","",QoQ!AH66-QoQ!AH$1)</f>
        <v>0.72831106663215794</v>
      </c>
      <c r="AI64" s="6">
        <f>IF(QoQ!AI66="","",QoQ!AI66-QoQ!AI$1)</f>
        <v>-4.4772302339179539</v>
      </c>
      <c r="AJ64" s="6">
        <f>IF(QoQ!AJ66="","",QoQ!AJ66-QoQ!AJ$1)</f>
        <v>13.657885017993246</v>
      </c>
      <c r="AK64" s="6">
        <f>IF(QoQ!AK66="","",QoQ!AK66-QoQ!AK$1)</f>
        <v>5.5655651221556122</v>
      </c>
      <c r="AL64" s="6">
        <f>IF(QoQ!AL66="","",QoQ!AL66-QoQ!AL$1)</f>
        <v>-23.478534131469818</v>
      </c>
      <c r="AM64" s="6">
        <f>IF(QoQ!AM66="","",QoQ!AM66-QoQ!AM$1)</f>
        <v>9.1016268742709503</v>
      </c>
      <c r="AN64" s="6">
        <f>IF(QoQ!AN66="","",QoQ!AN66-QoQ!AN$1)</f>
        <v>0.32297085105459811</v>
      </c>
      <c r="AO64" s="6">
        <f>IF(QoQ!AO66="","",QoQ!AO66-QoQ!AO$1)</f>
        <v>0.27083333333333326</v>
      </c>
      <c r="AP64" s="4">
        <v>63</v>
      </c>
      <c r="AQ64" s="1">
        <v>39052</v>
      </c>
      <c r="AR64" s="7"/>
    </row>
    <row r="65" spans="1:44">
      <c r="A65" s="6">
        <f>IF(QoQ!A67="","",QoQ!A67-QoQ!A$1)</f>
        <v>0.63093911921485302</v>
      </c>
      <c r="B65" s="6">
        <f>IF(QoQ!B67="","",QoQ!B67-QoQ!B$1)</f>
        <v>0.39902383946391029</v>
      </c>
      <c r="C65" s="6">
        <f>IF(QoQ!C67="","",QoQ!C67-QoQ!C$1)</f>
        <v>-2.8848661635597619</v>
      </c>
      <c r="D65" s="6">
        <f>IF(QoQ!D67="","",QoQ!D67-QoQ!D$1)</f>
        <v>4.8348236995954545</v>
      </c>
      <c r="E65" s="6">
        <f>IF(QoQ!E67="","",QoQ!E67-QoQ!E$1)</f>
        <v>-0.61860632492154521</v>
      </c>
      <c r="F65" s="6">
        <f>IF(QoQ!F67="","",QoQ!F67-QoQ!F$1)</f>
        <v>2.3718754232261712</v>
      </c>
      <c r="G65" s="6">
        <f>IF(QoQ!G67="","",QoQ!G67-QoQ!G$1)</f>
        <v>1.8324026728431186</v>
      </c>
      <c r="H65" s="6">
        <f>IF(QoQ!H67="","",QoQ!H67-QoQ!H$1)</f>
        <v>-3.1037033610164442</v>
      </c>
      <c r="I65" s="6">
        <f>IF(QoQ!I67="","",QoQ!I67-QoQ!I$1)</f>
        <v>3.5220223556455501</v>
      </c>
      <c r="J65" s="6">
        <f>IF(QoQ!J67="","",QoQ!J67-QoQ!J$1)</f>
        <v>7.9410503928279832</v>
      </c>
      <c r="K65" s="6">
        <f>IF(QoQ!K67="","",QoQ!K67-QoQ!K$1)</f>
        <v>2.4985125227219487</v>
      </c>
      <c r="L65" s="6">
        <f>IF(QoQ!L67="","",QoQ!L67-QoQ!L$1)</f>
        <v>-1.3223903073851642</v>
      </c>
      <c r="M65" s="6">
        <f>IF(QoQ!M67="","",QoQ!M67-QoQ!M$1)</f>
        <v>0.7707635455725903</v>
      </c>
      <c r="N65" s="6">
        <f>IF(QoQ!N67="","",QoQ!N67-QoQ!N$1)</f>
        <v>6.6723158211542284</v>
      </c>
      <c r="O65" s="6">
        <f>IF(QoQ!O67="","",QoQ!O67-QoQ!O$1)</f>
        <v>-0.96181429287953346</v>
      </c>
      <c r="P65" s="6">
        <f>IF(QoQ!P67="","",QoQ!P67-QoQ!P$1)</f>
        <v>-6.534166329120275</v>
      </c>
      <c r="Q65" s="6">
        <f>IF(QoQ!Q67="","",QoQ!Q67-QoQ!Q$1)</f>
        <v>5.270481228189372E-2</v>
      </c>
      <c r="R65" s="6">
        <f>IF(QoQ!R67="","",QoQ!R67-QoQ!R$1)</f>
        <v>-1.4624602945238319E-2</v>
      </c>
      <c r="S65" s="6">
        <f>IF(QoQ!S67="","",QoQ!S67-QoQ!S$1)</f>
        <v>0.31917075362569225</v>
      </c>
      <c r="T65" s="6">
        <f>IF(QoQ!T67="","",QoQ!T67-QoQ!T$1)</f>
        <v>-0.5</v>
      </c>
      <c r="U65" s="6">
        <f>IF(QoQ!U67="","",QoQ!U67-QoQ!U$1)</f>
        <v>-1.6261075149671003</v>
      </c>
      <c r="V65" s="6">
        <f>IF(QoQ!V67="","",QoQ!V67-QoQ!V$1)</f>
        <v>-0.60757054099921526</v>
      </c>
      <c r="W65" s="6">
        <f>IF(QoQ!W67="","",QoQ!W67-QoQ!W$1)</f>
        <v>0.125</v>
      </c>
      <c r="X65" s="6">
        <f>IF(QoQ!X67="","",QoQ!X67-QoQ!X$1)</f>
        <v>2.8260757789812172</v>
      </c>
      <c r="Y65" s="6">
        <f>IF(QoQ!Y67="","",QoQ!Y67-QoQ!Y$1)</f>
        <v>1.0250402996879797</v>
      </c>
      <c r="Z65" s="6">
        <f>IF(QoQ!Z67="","",QoQ!Z67-QoQ!Z$1)</f>
        <v>0.50788829775743882</v>
      </c>
      <c r="AA65" s="6">
        <f>IF(QoQ!AA67="","",QoQ!AA67-QoQ!AA$1)</f>
        <v>0.52659920857588194</v>
      </c>
      <c r="AB65" s="6">
        <f>IF(QoQ!AB67="","",QoQ!AB67-QoQ!AB$1)</f>
        <v>0.18639128009756201</v>
      </c>
      <c r="AC65" s="6">
        <f>IF(QoQ!AC67="","",QoQ!AC67-QoQ!AC$1)</f>
        <v>0.5625</v>
      </c>
      <c r="AD65" s="6">
        <f>IF(QoQ!AD67="","",QoQ!AD67-QoQ!AD$1)</f>
        <v>1.27635422791777</v>
      </c>
      <c r="AE65" s="6">
        <f>IF(QoQ!AE67="","",QoQ!AE67-QoQ!AE$1)</f>
        <v>-3.9135717950799784</v>
      </c>
      <c r="AF65" s="6">
        <f>IF(QoQ!AF67="","",QoQ!AF67-QoQ!AF$1)</f>
        <v>-4.5034014769281647</v>
      </c>
      <c r="AG65" s="6">
        <f>IF(QoQ!AG67="","",QoQ!AG67-QoQ!AG$1)</f>
        <v>-5.2629586014881422</v>
      </c>
      <c r="AH65" s="6">
        <f>IF(QoQ!AH67="","",QoQ!AH67-QoQ!AH$1)</f>
        <v>-4.2422827736340647</v>
      </c>
      <c r="AI65" s="6">
        <f>IF(QoQ!AI67="","",QoQ!AI67-QoQ!AI$1)</f>
        <v>33.297727414316853</v>
      </c>
      <c r="AJ65" s="6">
        <f>IF(QoQ!AJ67="","",QoQ!AJ67-QoQ!AJ$1)</f>
        <v>7.6461231854328826</v>
      </c>
      <c r="AK65" s="6">
        <f>IF(QoQ!AK67="","",QoQ!AK67-QoQ!AK$1)</f>
        <v>5.2130048689857524</v>
      </c>
      <c r="AL65" s="6">
        <f>IF(QoQ!AL67="","",QoQ!AL67-QoQ!AL$1)</f>
        <v>0.62456480037233941</v>
      </c>
      <c r="AM65" s="6">
        <f>IF(QoQ!AM67="","",QoQ!AM67-QoQ!AM$1)</f>
        <v>2.4037486585807617</v>
      </c>
      <c r="AN65" s="6">
        <f>IF(QoQ!AN67="","",QoQ!AN67-QoQ!AN$1)</f>
        <v>-3.012565563982788</v>
      </c>
      <c r="AO65" s="6">
        <f>IF(QoQ!AO67="","",QoQ!AO67-QoQ!AO$1)</f>
        <v>0.26249999999999996</v>
      </c>
      <c r="AP65" s="4">
        <v>64</v>
      </c>
      <c r="AQ65" s="1">
        <v>39142</v>
      </c>
      <c r="AR65" s="7"/>
    </row>
    <row r="66" spans="1:44">
      <c r="A66" s="6">
        <f>IF(QoQ!A68="","",QoQ!A68-QoQ!A$1)</f>
        <v>0.53844504636580126</v>
      </c>
      <c r="B66" s="6">
        <f>IF(QoQ!B68="","",QoQ!B68-QoQ!B$1)</f>
        <v>1.8654251100954586</v>
      </c>
      <c r="C66" s="6">
        <f>IF(QoQ!C68="","",QoQ!C68-QoQ!C$1)</f>
        <v>2.6116853095073029</v>
      </c>
      <c r="D66" s="6">
        <f>IF(QoQ!D68="","",QoQ!D68-QoQ!D$1)</f>
        <v>-1.125762002553949</v>
      </c>
      <c r="E66" s="6">
        <f>IF(QoQ!E68="","",QoQ!E68-QoQ!E$1)</f>
        <v>0.77901915292273083</v>
      </c>
      <c r="F66" s="6">
        <f>IF(QoQ!F68="","",QoQ!F68-QoQ!F$1)</f>
        <v>-1.0615254639892593</v>
      </c>
      <c r="G66" s="6">
        <f>IF(QoQ!G68="","",QoQ!G68-QoQ!G$1)</f>
        <v>0.50655267284290262</v>
      </c>
      <c r="H66" s="6">
        <f>IF(QoQ!H68="","",QoQ!H68-QoQ!H$1)</f>
        <v>1.9191261836079501</v>
      </c>
      <c r="I66" s="6">
        <f>IF(QoQ!I68="","",QoQ!I68-QoQ!I$1)</f>
        <v>2.9598133964805404</v>
      </c>
      <c r="J66" s="6">
        <f>IF(QoQ!J68="","",QoQ!J68-QoQ!J$1)</f>
        <v>0.94253398985610559</v>
      </c>
      <c r="K66" s="6">
        <f>IF(QoQ!K68="","",QoQ!K68-QoQ!K$1)</f>
        <v>-7.7667424644475602</v>
      </c>
      <c r="L66" s="6">
        <f>IF(QoQ!L68="","",QoQ!L68-QoQ!L$1)</f>
        <v>-0.94108948500167822</v>
      </c>
      <c r="M66" s="6">
        <f>IF(QoQ!M68="","",QoQ!M68-QoQ!M$1)</f>
        <v>-0.59010057781967673</v>
      </c>
      <c r="N66" s="6">
        <f>IF(QoQ!N68="","",QoQ!N68-QoQ!N$1)</f>
        <v>-57.265077464417793</v>
      </c>
      <c r="O66" s="6">
        <f>IF(QoQ!O68="","",QoQ!O68-QoQ!O$1)</f>
        <v>12.122260701390521</v>
      </c>
      <c r="P66" s="6">
        <f>IF(QoQ!P68="","",QoQ!P68-QoQ!P$1)</f>
        <v>-1.955818479302065</v>
      </c>
      <c r="Q66" s="6">
        <f>IF(QoQ!Q68="","",QoQ!Q68-QoQ!Q$1)</f>
        <v>-0.36774312630124573</v>
      </c>
      <c r="R66" s="6">
        <f>IF(QoQ!R68="","",QoQ!R68-QoQ!R$1)</f>
        <v>-0.14144329642767245</v>
      </c>
      <c r="S66" s="6">
        <f>IF(QoQ!S68="","",QoQ!S68-QoQ!S$1)</f>
        <v>-1.2669071627491817</v>
      </c>
      <c r="T66" s="6">
        <f>IF(QoQ!T68="","",QoQ!T68-QoQ!T$1)</f>
        <v>-0.5</v>
      </c>
      <c r="U66" s="6">
        <f>IF(QoQ!U68="","",QoQ!U68-QoQ!U$1)</f>
        <v>0.54189347346553562</v>
      </c>
      <c r="V66" s="6">
        <f>IF(QoQ!V68="","",QoQ!V68-QoQ!V$1)</f>
        <v>-1.2225259828582158</v>
      </c>
      <c r="W66" s="6">
        <f>IF(QoQ!W68="","",QoQ!W68-QoQ!W$1)</f>
        <v>0.125</v>
      </c>
      <c r="X66" s="6">
        <f>IF(QoQ!X68="","",QoQ!X68-QoQ!X$1)</f>
        <v>0.97537074651877564</v>
      </c>
      <c r="Y66" s="6">
        <f>IF(QoQ!Y68="","",QoQ!Y68-QoQ!Y$1)</f>
        <v>0.84138601317927231</v>
      </c>
      <c r="Z66" s="6">
        <f>IF(QoQ!Z68="","",QoQ!Z68-QoQ!Z$1)</f>
        <v>0.4565058868929881</v>
      </c>
      <c r="AA66" s="6">
        <f>IF(QoQ!AA68="","",QoQ!AA68-QoQ!AA$1)</f>
        <v>0.79449924706335673</v>
      </c>
      <c r="AB66" s="6">
        <f>IF(QoQ!AB68="","",QoQ!AB68-QoQ!AB$1)</f>
        <v>-8.388307401499201E-2</v>
      </c>
      <c r="AC66" s="6">
        <f>IF(QoQ!AC68="","",QoQ!AC68-QoQ!AC$1)</f>
        <v>0.5625</v>
      </c>
      <c r="AD66" s="6">
        <f>IF(QoQ!AD68="","",QoQ!AD68-QoQ!AD$1)</f>
        <v>8.3761269297771452</v>
      </c>
      <c r="AE66" s="6">
        <f>IF(QoQ!AE68="","",QoQ!AE68-QoQ!AE$1)</f>
        <v>16.046617366072077</v>
      </c>
      <c r="AF66" s="6">
        <f>IF(QoQ!AF68="","",QoQ!AF68-QoQ!AF$1)</f>
        <v>-2.3360727215424744</v>
      </c>
      <c r="AG66" s="6">
        <f>IF(QoQ!AG68="","",QoQ!AG68-QoQ!AG$1)</f>
        <v>-2.9217321137648984</v>
      </c>
      <c r="AH66" s="6">
        <f>IF(QoQ!AH68="","",QoQ!AH68-QoQ!AH$1)</f>
        <v>-2.1304170195771217</v>
      </c>
      <c r="AI66" s="6">
        <f>IF(QoQ!AI68="","",QoQ!AI68-QoQ!AI$1)</f>
        <v>2.1460594152963757</v>
      </c>
      <c r="AJ66" s="6">
        <f>IF(QoQ!AJ68="","",QoQ!AJ68-QoQ!AJ$1)</f>
        <v>-1.6321922559594095</v>
      </c>
      <c r="AK66" s="6">
        <f>IF(QoQ!AK68="","",QoQ!AK68-QoQ!AK$1)</f>
        <v>-4.3375850641005336</v>
      </c>
      <c r="AL66" s="6">
        <f>IF(QoQ!AL68="","",QoQ!AL68-QoQ!AL$1)</f>
        <v>11.860858196228264</v>
      </c>
      <c r="AM66" s="6">
        <f>IF(QoQ!AM68="","",QoQ!AM68-QoQ!AM$1)</f>
        <v>-4.8748051852074479</v>
      </c>
      <c r="AN66" s="6">
        <f>IF(QoQ!AN68="","",QoQ!AN68-QoQ!AN$1)</f>
        <v>10.701411473229729</v>
      </c>
      <c r="AO66" s="6">
        <f>IF(QoQ!AO68="","",QoQ!AO68-QoQ!AO$1)</f>
        <v>0.23916666666666675</v>
      </c>
      <c r="AP66" s="4">
        <v>65</v>
      </c>
      <c r="AQ66" s="1">
        <v>39234</v>
      </c>
      <c r="AR66" s="7"/>
    </row>
    <row r="67" spans="1:44">
      <c r="A67" s="6">
        <f>IF(QoQ!A69="","",QoQ!A69-QoQ!A$1)</f>
        <v>0.95532950398556027</v>
      </c>
      <c r="B67" s="6">
        <f>IF(QoQ!B69="","",QoQ!B69-QoQ!B$1)</f>
        <v>1.7485619810677706</v>
      </c>
      <c r="C67" s="6">
        <f>IF(QoQ!C69="","",QoQ!C69-QoQ!C$1)</f>
        <v>5.3715865630399984E-2</v>
      </c>
      <c r="D67" s="6">
        <f>IF(QoQ!D69="","",QoQ!D69-QoQ!D$1)</f>
        <v>3.9244959543410829</v>
      </c>
      <c r="E67" s="6">
        <f>IF(QoQ!E69="","",QoQ!E69-QoQ!E$1)</f>
        <v>3.1313912924466489</v>
      </c>
      <c r="F67" s="6">
        <f>IF(QoQ!F69="","",QoQ!F69-QoQ!F$1)</f>
        <v>1.5880101020410469</v>
      </c>
      <c r="G67" s="6">
        <f>IF(QoQ!G69="","",QoQ!G69-QoQ!G$1)</f>
        <v>3.4031126728430885</v>
      </c>
      <c r="H67" s="6">
        <f>IF(QoQ!H69="","",QoQ!H69-QoQ!H$1)</f>
        <v>2.7681071601259228</v>
      </c>
      <c r="I67" s="6">
        <f>IF(QoQ!I69="","",QoQ!I69-QoQ!I$1)</f>
        <v>3.0074501391227351</v>
      </c>
      <c r="J67" s="6">
        <f>IF(QoQ!J69="","",QoQ!J69-QoQ!J$1)</f>
        <v>2.8378983247437937</v>
      </c>
      <c r="K67" s="6">
        <f>IF(QoQ!K69="","",QoQ!K69-QoQ!K$1)</f>
        <v>0.35107313214263192</v>
      </c>
      <c r="L67" s="6">
        <f>IF(QoQ!L69="","",QoQ!L69-QoQ!L$1)</f>
        <v>-1.0557190087710893</v>
      </c>
      <c r="M67" s="6">
        <f>IF(QoQ!M69="","",QoQ!M69-QoQ!M$1)</f>
        <v>-2.5068429202753864</v>
      </c>
      <c r="N67" s="6">
        <f>IF(QoQ!N69="","",QoQ!N69-QoQ!N$1)</f>
        <v>9.6181207476447543</v>
      </c>
      <c r="O67" s="6">
        <f>IF(QoQ!O69="","",QoQ!O69-QoQ!O$1)</f>
        <v>-4.487573342693465</v>
      </c>
      <c r="P67" s="6">
        <f>IF(QoQ!P69="","",QoQ!P69-QoQ!P$1)</f>
        <v>2.4280335731796518</v>
      </c>
      <c r="Q67" s="6">
        <f>IF(QoQ!Q69="","",QoQ!Q69-QoQ!Q$1)</f>
        <v>0.15879706213104872</v>
      </c>
      <c r="R67" s="6">
        <f>IF(QoQ!R69="","",QoQ!R69-QoQ!R$1)</f>
        <v>4.9977925244893084E-2</v>
      </c>
      <c r="S67" s="6">
        <f>IF(QoQ!S69="","",QoQ!S69-QoQ!S$1)</f>
        <v>0.59243474281657726</v>
      </c>
      <c r="T67" s="6">
        <f>IF(QoQ!T69="","",QoQ!T69-QoQ!T$1)</f>
        <v>-0.5</v>
      </c>
      <c r="U67" s="6">
        <f>IF(QoQ!U69="","",QoQ!U69-QoQ!U$1)</f>
        <v>-7.7533758177783685E-2</v>
      </c>
      <c r="V67" s="6">
        <f>IF(QoQ!V69="","",QoQ!V69-QoQ!V$1)</f>
        <v>0.20635744854286486</v>
      </c>
      <c r="W67" s="6">
        <f>IF(QoQ!W69="","",QoQ!W69-QoQ!W$1)</f>
        <v>0.125</v>
      </c>
      <c r="X67" s="6">
        <f>IF(QoQ!X69="","",QoQ!X69-QoQ!X$1)</f>
        <v>-2.1885250957288158</v>
      </c>
      <c r="Y67" s="6">
        <f>IF(QoQ!Y69="","",QoQ!Y69-QoQ!Y$1)</f>
        <v>0.54310428824725898</v>
      </c>
      <c r="Z67" s="6">
        <f>IF(QoQ!Z69="","",QoQ!Z69-QoQ!Z$1)</f>
        <v>0.31152104761531318</v>
      </c>
      <c r="AA67" s="6">
        <f>IF(QoQ!AA69="","",QoQ!AA69-QoQ!AA$1)</f>
        <v>0.22761289119773365</v>
      </c>
      <c r="AB67" s="6">
        <f>IF(QoQ!AB69="","",QoQ!AB69-QoQ!AB$1)</f>
        <v>-1.0130912422449068E-2</v>
      </c>
      <c r="AC67" s="6">
        <f>IF(QoQ!AC69="","",QoQ!AC69-QoQ!AC$1)</f>
        <v>0.51750000000000007</v>
      </c>
      <c r="AD67" s="6">
        <f>IF(QoQ!AD69="","",QoQ!AD69-QoQ!AD$1)</f>
        <v>0.75073037575679957</v>
      </c>
      <c r="AE67" s="6">
        <f>IF(QoQ!AE69="","",QoQ!AE69-QoQ!AE$1)</f>
        <v>7.60024607595658</v>
      </c>
      <c r="AF67" s="6">
        <f>IF(QoQ!AF69="","",QoQ!AF69-QoQ!AF$1)</f>
        <v>1.6282362961778567</v>
      </c>
      <c r="AG67" s="6">
        <f>IF(QoQ!AG69="","",QoQ!AG69-QoQ!AG$1)</f>
        <v>-0.91317840063004008</v>
      </c>
      <c r="AH67" s="6">
        <f>IF(QoQ!AH69="","",QoQ!AH69-QoQ!AH$1)</f>
        <v>2.4277079211617032</v>
      </c>
      <c r="AI67" s="6">
        <f>IF(QoQ!AI69="","",QoQ!AI69-QoQ!AI$1)</f>
        <v>25.990765365282627</v>
      </c>
      <c r="AJ67" s="6">
        <f>IF(QoQ!AJ69="","",QoQ!AJ69-QoQ!AJ$1)</f>
        <v>-11.218824919532572</v>
      </c>
      <c r="AK67" s="6">
        <f>IF(QoQ!AK69="","",QoQ!AK69-QoQ!AK$1)</f>
        <v>-2.4425753382739663</v>
      </c>
      <c r="AL67" s="6">
        <f>IF(QoQ!AL69="","",QoQ!AL69-QoQ!AL$1)</f>
        <v>26.632586501197455</v>
      </c>
      <c r="AM67" s="6">
        <f>IF(QoQ!AM69="","",QoQ!AM69-QoQ!AM$1)</f>
        <v>-4.1452098006287628</v>
      </c>
      <c r="AN67" s="6">
        <f>IF(QoQ!AN69="","",QoQ!AN69-QoQ!AN$1)</f>
        <v>-8.8357453500207441</v>
      </c>
      <c r="AO67" s="6">
        <f>IF(QoQ!AO69="","",QoQ!AO69-QoQ!AO$1)</f>
        <v>0.20750000000000024</v>
      </c>
      <c r="AP67" s="4">
        <v>66</v>
      </c>
      <c r="AQ67" s="1">
        <v>39326</v>
      </c>
      <c r="AR67" s="7"/>
    </row>
    <row r="68" spans="1:44">
      <c r="A68" s="6">
        <f>IF(QoQ!A70="","",QoQ!A70-QoQ!A$1)</f>
        <v>0.54812728160345925</v>
      </c>
      <c r="B68" s="6">
        <f>IF(QoQ!B70="","",QoQ!B70-QoQ!B$1)</f>
        <v>0.22554258624854184</v>
      </c>
      <c r="C68" s="6">
        <f>IF(QoQ!C70="","",QoQ!C70-QoQ!C$1)</f>
        <v>-1.7389121798413443</v>
      </c>
      <c r="D68" s="6">
        <f>IF(QoQ!D70="","",QoQ!D70-QoQ!D$1)</f>
        <v>0.25683154323784985</v>
      </c>
      <c r="E68" s="6">
        <f>IF(QoQ!E70="","",QoQ!E70-QoQ!E$1)</f>
        <v>-0.27040469036980963</v>
      </c>
      <c r="F68" s="6">
        <f>IF(QoQ!F70="","",QoQ!F70-QoQ!F$1)</f>
        <v>3.2699021391209477</v>
      </c>
      <c r="G68" s="6">
        <f>IF(QoQ!G70="","",QoQ!G70-QoQ!G$1)</f>
        <v>1.9675526728429968</v>
      </c>
      <c r="H68" s="6">
        <f>IF(QoQ!H70="","",QoQ!H70-QoQ!H$1)</f>
        <v>0.87938940463007542</v>
      </c>
      <c r="I68" s="6">
        <f>IF(QoQ!I70="","",QoQ!I70-QoQ!I$1)</f>
        <v>-3.1232655673159742</v>
      </c>
      <c r="J68" s="6">
        <f>IF(QoQ!J70="","",QoQ!J70-QoQ!J$1)</f>
        <v>-13.558855302592823</v>
      </c>
      <c r="K68" s="6">
        <f>IF(QoQ!K70="","",QoQ!K70-QoQ!K$1)</f>
        <v>0.23613384631717427</v>
      </c>
      <c r="L68" s="6">
        <f>IF(QoQ!L70="","",QoQ!L70-QoQ!L$1)</f>
        <v>5.9044640147507623</v>
      </c>
      <c r="M68" s="6">
        <f>IF(QoQ!M70="","",QoQ!M70-QoQ!M$1)</f>
        <v>2.4261797175627398</v>
      </c>
      <c r="N68" s="6">
        <f>IF(QoQ!N70="","",QoQ!N70-QoQ!N$1)</f>
        <v>42.014157989449451</v>
      </c>
      <c r="O68" s="6">
        <f>IF(QoQ!O70="","",QoQ!O70-QoQ!O$1)</f>
        <v>-6.6918720444009896</v>
      </c>
      <c r="P68" s="6">
        <f>IF(QoQ!P70="","",QoQ!P70-QoQ!P$1)</f>
        <v>13.74309966833526</v>
      </c>
      <c r="Q68" s="6">
        <f>IF(QoQ!Q70="","",QoQ!Q70-QoQ!Q$1)</f>
        <v>0.29646547255383982</v>
      </c>
      <c r="R68" s="6">
        <f>IF(QoQ!R70="","",QoQ!R70-QoQ!R$1)</f>
        <v>0.26255173707918267</v>
      </c>
      <c r="S68" s="6">
        <f>IF(QoQ!S70="","",QoQ!S70-QoQ!S$1)</f>
        <v>0.43113013881912632</v>
      </c>
      <c r="T68" s="6">
        <f>IF(QoQ!T70="","",QoQ!T70-QoQ!T$1)</f>
        <v>-0.5</v>
      </c>
      <c r="U68" s="6">
        <f>IF(QoQ!U70="","",QoQ!U70-QoQ!U$1)</f>
        <v>0.85992054144405605</v>
      </c>
      <c r="V68" s="6">
        <f>IF(QoQ!V70="","",QoQ!V70-QoQ!V$1)</f>
        <v>-0.52594925412505744</v>
      </c>
      <c r="W68" s="6">
        <f>IF(QoQ!W70="","",QoQ!W70-QoQ!W$1)</f>
        <v>0.125</v>
      </c>
      <c r="X68" s="6">
        <f>IF(QoQ!X70="","",QoQ!X70-QoQ!X$1)</f>
        <v>0.71009480502508215</v>
      </c>
      <c r="Y68" s="6">
        <f>IF(QoQ!Y70="","",QoQ!Y70-QoQ!Y$1)</f>
        <v>1.174262880561451</v>
      </c>
      <c r="Z68" s="6">
        <f>IF(QoQ!Z70="","",QoQ!Z70-QoQ!Z$1)</f>
        <v>0.33130077584219153</v>
      </c>
      <c r="AA68" s="6">
        <f>IF(QoQ!AA70="","",QoQ!AA70-QoQ!AA$1)</f>
        <v>1.0139656734200837</v>
      </c>
      <c r="AB68" s="6">
        <f>IF(QoQ!AB70="","",QoQ!AB70-QoQ!AB$1)</f>
        <v>0.18826580698482143</v>
      </c>
      <c r="AC68" s="6">
        <f>IF(QoQ!AC70="","",QoQ!AC70-QoQ!AC$1)</f>
        <v>0.375</v>
      </c>
      <c r="AD68" s="6">
        <f>IF(QoQ!AD70="","",QoQ!AD70-QoQ!AD$1)</f>
        <v>11.080305335082906</v>
      </c>
      <c r="AE68" s="6">
        <f>IF(QoQ!AE70="","",QoQ!AE70-QoQ!AE$1)</f>
        <v>15.647763864269535</v>
      </c>
      <c r="AF68" s="6">
        <f>IF(QoQ!AF70="","",QoQ!AF70-QoQ!AF$1)</f>
        <v>-6.0985513938110101</v>
      </c>
      <c r="AG68" s="6">
        <f>IF(QoQ!AG70="","",QoQ!AG70-QoQ!AG$1)</f>
        <v>-3.9460205347271953</v>
      </c>
      <c r="AH68" s="6">
        <f>IF(QoQ!AH70="","",QoQ!AH70-QoQ!AH$1)</f>
        <v>-6.7300323684397059</v>
      </c>
      <c r="AI68" s="6">
        <f>IF(QoQ!AI70="","",QoQ!AI70-QoQ!AI$1)</f>
        <v>-28.823399224201754</v>
      </c>
      <c r="AJ68" s="6">
        <f>IF(QoQ!AJ70="","",QoQ!AJ70-QoQ!AJ$1)</f>
        <v>1.236428806538787</v>
      </c>
      <c r="AK68" s="6">
        <f>IF(QoQ!AK70="","",QoQ!AK70-QoQ!AK$1)</f>
        <v>-4.5935306495728172</v>
      </c>
      <c r="AL68" s="6">
        <f>IF(QoQ!AL70="","",QoQ!AL70-QoQ!AL$1)</f>
        <v>-13.93206824623746</v>
      </c>
      <c r="AM68" s="6">
        <f>IF(QoQ!AM70="","",QoQ!AM70-QoQ!AM$1)</f>
        <v>-2.028992680699977</v>
      </c>
      <c r="AN68" s="6">
        <f>IF(QoQ!AN70="","",QoQ!AN70-QoQ!AN$1)</f>
        <v>-7.4851501411151515</v>
      </c>
      <c r="AO68" s="6">
        <f>IF(QoQ!AO70="","",QoQ!AO70-QoQ!AO$1)</f>
        <v>0.19666666666666655</v>
      </c>
      <c r="AP68" s="4">
        <v>67</v>
      </c>
      <c r="AQ68" s="1">
        <v>39417</v>
      </c>
      <c r="AR68" s="7"/>
    </row>
    <row r="69" spans="1:44">
      <c r="A69" s="6">
        <f>IF(QoQ!A71="","",QoQ!A71-QoQ!A$1)</f>
        <v>0.78601693360839486</v>
      </c>
      <c r="B69" s="6">
        <f>IF(QoQ!B71="","",QoQ!B71-QoQ!B$1)</f>
        <v>1.4143891864062068</v>
      </c>
      <c r="C69" s="6">
        <f>IF(QoQ!C71="","",QoQ!C71-QoQ!C$1)</f>
        <v>1.8560909020255187</v>
      </c>
      <c r="D69" s="6">
        <f>IF(QoQ!D71="","",QoQ!D71-QoQ!D$1)</f>
        <v>7.5158347564961536E-2</v>
      </c>
      <c r="E69" s="6">
        <f>IF(QoQ!E71="","",QoQ!E71-QoQ!E$1)</f>
        <v>-2.4084400976903235</v>
      </c>
      <c r="F69" s="6">
        <f>IF(QoQ!F71="","",QoQ!F71-QoQ!F$1)</f>
        <v>-4.8778043534989806</v>
      </c>
      <c r="G69" s="6">
        <f>IF(QoQ!G71="","",QoQ!G71-QoQ!G$1)</f>
        <v>3.3760826728429683</v>
      </c>
      <c r="H69" s="6">
        <f>IF(QoQ!H71="","",QoQ!H71-QoQ!H$1)</f>
        <v>-7.4900212380595432</v>
      </c>
      <c r="I69" s="6">
        <f>IF(QoQ!I71="","",QoQ!I71-QoQ!I$1)</f>
        <v>-0.68380251179877116</v>
      </c>
      <c r="J69" s="6">
        <f>IF(QoQ!J71="","",QoQ!J71-QoQ!J$1)</f>
        <v>-2.2882361105795823</v>
      </c>
      <c r="K69" s="6">
        <f>IF(QoQ!K71="","",QoQ!K71-QoQ!K$1)</f>
        <v>23.481287831839985</v>
      </c>
      <c r="L69" s="6">
        <f>IF(QoQ!L71="","",QoQ!L71-QoQ!L$1)</f>
        <v>-0.69397483343471644</v>
      </c>
      <c r="M69" s="6">
        <f>IF(QoQ!M71="","",QoQ!M71-QoQ!M$1)</f>
        <v>-0.81834011868251255</v>
      </c>
      <c r="N69" s="6">
        <f>IF(QoQ!N71="","",QoQ!N71-QoQ!N$1)</f>
        <v>11.169407770489526</v>
      </c>
      <c r="O69" s="6">
        <f>IF(QoQ!O71="","",QoQ!O71-QoQ!O$1)</f>
        <v>-4.5997747774627751</v>
      </c>
      <c r="P69" s="6">
        <f>IF(QoQ!P71="","",QoQ!P71-QoQ!P$1)</f>
        <v>-0.5505396313313009</v>
      </c>
      <c r="Q69" s="6">
        <f>IF(QoQ!Q71="","",QoQ!Q71-QoQ!Q$1)</f>
        <v>0.38699287905028257</v>
      </c>
      <c r="R69" s="6">
        <f>IF(QoQ!R71="","",QoQ!R71-QoQ!R$1)</f>
        <v>0.55040108997773474</v>
      </c>
      <c r="S69" s="6">
        <f>IF(QoQ!S71="","",QoQ!S71-QoQ!S$1)</f>
        <v>-0.26396596293692942</v>
      </c>
      <c r="T69" s="6">
        <f>IF(QoQ!T71="","",QoQ!T71-QoQ!T$1)</f>
        <v>-0.2830921375252976</v>
      </c>
      <c r="U69" s="6">
        <f>IF(QoQ!U71="","",QoQ!U71-QoQ!U$1)</f>
        <v>0.24479330127395815</v>
      </c>
      <c r="V69" s="6">
        <f>IF(QoQ!V71="","",QoQ!V71-QoQ!V$1)</f>
        <v>1.4042776470946994</v>
      </c>
      <c r="W69" s="6">
        <f>IF(QoQ!W71="","",QoQ!W71-QoQ!W$1)</f>
        <v>0.125</v>
      </c>
      <c r="X69" s="6">
        <f>IF(QoQ!X71="","",QoQ!X71-QoQ!X$1)</f>
        <v>1.6713517546697096</v>
      </c>
      <c r="Y69" s="6">
        <f>IF(QoQ!Y71="","",QoQ!Y71-QoQ!Y$1)</f>
        <v>-1.729583060275214</v>
      </c>
      <c r="Z69" s="6">
        <f>IF(QoQ!Z71="","",QoQ!Z71-QoQ!Z$1)</f>
        <v>-3.7414753954812863E-2</v>
      </c>
      <c r="AA69" s="6">
        <f>IF(QoQ!AA71="","",QoQ!AA71-QoQ!AA$1)</f>
        <v>1.4322690586726821</v>
      </c>
      <c r="AB69" s="6">
        <f>IF(QoQ!AB71="","",QoQ!AB71-QoQ!AB$1)</f>
        <v>2.8876682597977044E-2</v>
      </c>
      <c r="AC69" s="6">
        <f>IF(QoQ!AC71="","",QoQ!AC71-QoQ!AC$1)</f>
        <v>4.500000000000004E-2</v>
      </c>
      <c r="AD69" s="6">
        <f>IF(QoQ!AD71="","",QoQ!AD71-QoQ!AD$1)</f>
        <v>10.328168199272554</v>
      </c>
      <c r="AE69" s="6">
        <f>IF(QoQ!AE71="","",QoQ!AE71-QoQ!AE$1)</f>
        <v>8.2639786061591849</v>
      </c>
      <c r="AF69" s="6">
        <f>IF(QoQ!AF71="","",QoQ!AF71-QoQ!AF$1)</f>
        <v>0.15449360934812861</v>
      </c>
      <c r="AG69" s="6">
        <f>IF(QoQ!AG71="","",QoQ!AG71-QoQ!AG$1)</f>
        <v>-1.5840829077265366</v>
      </c>
      <c r="AH69" s="6">
        <f>IF(QoQ!AH71="","",QoQ!AH71-QoQ!AH$1)</f>
        <v>0.7107867755770374</v>
      </c>
      <c r="AI69" s="6">
        <f>IF(QoQ!AI71="","",QoQ!AI71-QoQ!AI$1)</f>
        <v>-13.518552013488998</v>
      </c>
      <c r="AJ69" s="6">
        <f>IF(QoQ!AJ71="","",QoQ!AJ71-QoQ!AJ$1)</f>
        <v>2.6870193417901285</v>
      </c>
      <c r="AK69" s="6">
        <f>IF(QoQ!AK71="","",QoQ!AK71-QoQ!AK$1)</f>
        <v>1.7079567175034605</v>
      </c>
      <c r="AL69" s="6">
        <f>IF(QoQ!AL71="","",QoQ!AL71-QoQ!AL$1)</f>
        <v>4.2371690707931942</v>
      </c>
      <c r="AM69" s="6">
        <f>IF(QoQ!AM71="","",QoQ!AM71-QoQ!AM$1)</f>
        <v>2.3148523756503869</v>
      </c>
      <c r="AN69" s="6">
        <f>IF(QoQ!AN71="","",QoQ!AN71-QoQ!AN$1)</f>
        <v>-7.961835822490225</v>
      </c>
      <c r="AO69" s="6">
        <f>IF(QoQ!AO71="","",QoQ!AO71-QoQ!AO$1)</f>
        <v>0.1875</v>
      </c>
      <c r="AP69" s="4">
        <v>68</v>
      </c>
      <c r="AQ69" s="1">
        <v>39508</v>
      </c>
      <c r="AR69" s="7"/>
    </row>
    <row r="70" spans="1:44">
      <c r="A70" s="6">
        <f>IF(QoQ!A72="","",QoQ!A72-QoQ!A$1)</f>
        <v>-0.37714303044960273</v>
      </c>
      <c r="B70" s="6">
        <f>IF(QoQ!B72="","",QoQ!B72-QoQ!B$1)</f>
        <v>-0.5264475739412614</v>
      </c>
      <c r="C70" s="6">
        <f>IF(QoQ!C72="","",QoQ!C72-QoQ!C$1)</f>
        <v>-0.92489070025811282</v>
      </c>
      <c r="D70" s="6">
        <f>IF(QoQ!D72="","",QoQ!D72-QoQ!D$1)</f>
        <v>-0.90274998967247277</v>
      </c>
      <c r="E70" s="6">
        <f>IF(QoQ!E72="","",QoQ!E72-QoQ!E$1)</f>
        <v>4.1770078736938618</v>
      </c>
      <c r="F70" s="6">
        <f>IF(QoQ!F72="","",QoQ!F72-QoQ!F$1)</f>
        <v>3.4553814286661488</v>
      </c>
      <c r="G70" s="6">
        <f>IF(QoQ!G72="","",QoQ!G72-QoQ!G$1)</f>
        <v>0.24616267284314697</v>
      </c>
      <c r="H70" s="6">
        <f>IF(QoQ!H72="","",QoQ!H72-QoQ!H$1)</f>
        <v>1.6442589326788264</v>
      </c>
      <c r="I70" s="6">
        <f>IF(QoQ!I72="","",QoQ!I72-QoQ!I$1)</f>
        <v>-2.0290923607443623</v>
      </c>
      <c r="J70" s="6">
        <f>IF(QoQ!J72="","",QoQ!J72-QoQ!J$1)</f>
        <v>4.7765356971206536</v>
      </c>
      <c r="K70" s="6">
        <f>IF(QoQ!K72="","",QoQ!K72-QoQ!K$1)</f>
        <v>19.426397021371645</v>
      </c>
      <c r="L70" s="6">
        <f>IF(QoQ!L72="","",QoQ!L72-QoQ!L$1)</f>
        <v>-0.6518058284433168</v>
      </c>
      <c r="M70" s="6">
        <f>IF(QoQ!M72="","",QoQ!M72-QoQ!M$1)</f>
        <v>0.62508573473440054</v>
      </c>
      <c r="N70" s="6">
        <f>IF(QoQ!N72="","",QoQ!N72-QoQ!N$1)</f>
        <v>38.477201290409106</v>
      </c>
      <c r="O70" s="6">
        <f>IF(QoQ!O72="","",QoQ!O72-QoQ!O$1)</f>
        <v>-16.641511514273116</v>
      </c>
      <c r="P70" s="6">
        <f>IF(QoQ!P72="","",QoQ!P72-QoQ!P$1)</f>
        <v>-3.5841716152899643</v>
      </c>
      <c r="Q70" s="6">
        <f>IF(QoQ!Q72="","",QoQ!Q72-QoQ!Q$1)</f>
        <v>1.9287594233417464</v>
      </c>
      <c r="R70" s="6">
        <f>IF(QoQ!R72="","",QoQ!R72-QoQ!R$1)</f>
        <v>0.77902774513849549</v>
      </c>
      <c r="S70" s="6">
        <f>IF(QoQ!S72="","",QoQ!S72-QoQ!S$1)</f>
        <v>6.3997748577959372</v>
      </c>
      <c r="T70" s="6">
        <f>IF(QoQ!T72="","",QoQ!T72-QoQ!T$1)</f>
        <v>7.4121353387228126</v>
      </c>
      <c r="U70" s="6">
        <f>IF(QoQ!U72="","",QoQ!U72-QoQ!U$1)</f>
        <v>5.1923409333453527</v>
      </c>
      <c r="V70" s="6">
        <f>IF(QoQ!V72="","",QoQ!V72-QoQ!V$1)</f>
        <v>-1.9514863345965963</v>
      </c>
      <c r="W70" s="6">
        <f>IF(QoQ!W72="","",QoQ!W72-QoQ!W$1)</f>
        <v>0.125</v>
      </c>
      <c r="X70" s="6">
        <f>IF(QoQ!X72="","",QoQ!X72-QoQ!X$1)</f>
        <v>-0.64987107610750128</v>
      </c>
      <c r="Y70" s="6">
        <f>IF(QoQ!Y72="","",QoQ!Y72-QoQ!Y$1)</f>
        <v>0.25388421970701724</v>
      </c>
      <c r="Z70" s="6">
        <f>IF(QoQ!Z72="","",QoQ!Z72-QoQ!Z$1)</f>
        <v>1.4790842239724822E-2</v>
      </c>
      <c r="AA70" s="6">
        <f>IF(QoQ!AA72="","",QoQ!AA72-QoQ!AA$1)</f>
        <v>1.5526608796737933</v>
      </c>
      <c r="AB70" s="6">
        <f>IF(QoQ!AB72="","",QoQ!AB72-QoQ!AB$1)</f>
        <v>-8.1187166743778572E-2</v>
      </c>
      <c r="AC70" s="6">
        <f>IF(QoQ!AC72="","",QoQ!AC72-QoQ!AC$1)</f>
        <v>-0.22999999999999998</v>
      </c>
      <c r="AD70" s="6">
        <f>IF(QoQ!AD72="","",QoQ!AD72-QoQ!AD$1)</f>
        <v>14.242085976871683</v>
      </c>
      <c r="AE70" s="6">
        <f>IF(QoQ!AE72="","",QoQ!AE72-QoQ!AE$1)</f>
        <v>21.417543666013103</v>
      </c>
      <c r="AF70" s="6">
        <f>IF(QoQ!AF72="","",QoQ!AF72-QoQ!AF$1)</f>
        <v>-2.2188701595850335</v>
      </c>
      <c r="AG70" s="6">
        <f>IF(QoQ!AG72="","",QoQ!AG72-QoQ!AG$1)</f>
        <v>-2.5034825297659693</v>
      </c>
      <c r="AH70" s="6">
        <f>IF(QoQ!AH72="","",QoQ!AH72-QoQ!AH$1)</f>
        <v>-2.1080875988074608</v>
      </c>
      <c r="AI70" s="6">
        <f>IF(QoQ!AI72="","",QoQ!AI72-QoQ!AI$1)</f>
        <v>-8.3110892901861142</v>
      </c>
      <c r="AJ70" s="6">
        <f>IF(QoQ!AJ72="","",QoQ!AJ72-QoQ!AJ$1)</f>
        <v>-5.0481912798597417</v>
      </c>
      <c r="AK70" s="6">
        <f>IF(QoQ!AK72="","",QoQ!AK72-QoQ!AK$1)</f>
        <v>-3.1243047723949049</v>
      </c>
      <c r="AL70" s="6">
        <f>IF(QoQ!AL72="","",QoQ!AL72-QoQ!AL$1)</f>
        <v>5.304681990208362</v>
      </c>
      <c r="AM70" s="6">
        <f>IF(QoQ!AM72="","",QoQ!AM72-QoQ!AM$1)</f>
        <v>-4.2039832656196889</v>
      </c>
      <c r="AN70" s="6">
        <f>IF(QoQ!AN72="","",QoQ!AN72-QoQ!AN$1)</f>
        <v>-4.5174959737735509</v>
      </c>
      <c r="AO70" s="6">
        <f>IF(QoQ!AO72="","",QoQ!AO72-QoQ!AO$1)</f>
        <v>0.15833333333333321</v>
      </c>
      <c r="AP70" s="4">
        <v>69</v>
      </c>
      <c r="AQ70" s="1">
        <v>39600</v>
      </c>
      <c r="AR70" s="7"/>
    </row>
    <row r="71" spans="1:44">
      <c r="A71" s="6">
        <f>IF(QoQ!A73="","",QoQ!A73-QoQ!A$1)</f>
        <v>-0.35345577612940271</v>
      </c>
      <c r="B71" s="6">
        <f>IF(QoQ!B73="","",QoQ!B73-QoQ!B$1)</f>
        <v>0.17812666089483908</v>
      </c>
      <c r="C71" s="6">
        <f>IF(QoQ!C73="","",QoQ!C73-QoQ!C$1)</f>
        <v>-0.8122336052126502</v>
      </c>
      <c r="D71" s="6">
        <f>IF(QoQ!D73="","",QoQ!D73-QoQ!D$1)</f>
        <v>-1.2292064908965177</v>
      </c>
      <c r="E71" s="6">
        <f>IF(QoQ!E73="","",QoQ!E73-QoQ!E$1)</f>
        <v>-0.68148925014411454</v>
      </c>
      <c r="F71" s="6">
        <f>IF(QoQ!F73="","",QoQ!F73-QoQ!F$1)</f>
        <v>2.3041889842034489</v>
      </c>
      <c r="G71" s="6">
        <f>IF(QoQ!G73="","",QoQ!G73-QoQ!G$1)</f>
        <v>-4.4201173271569694</v>
      </c>
      <c r="H71" s="6">
        <f>IF(QoQ!H73="","",QoQ!H73-QoQ!H$1)</f>
        <v>1.8525103105096674</v>
      </c>
      <c r="I71" s="6">
        <f>IF(QoQ!I73="","",QoQ!I73-QoQ!I$1)</f>
        <v>-4.3396635204670932</v>
      </c>
      <c r="J71" s="6">
        <f>IF(QoQ!J73="","",QoQ!J73-QoQ!J$1)</f>
        <v>-0.81425766483894113</v>
      </c>
      <c r="K71" s="6">
        <f>IF(QoQ!K73="","",QoQ!K73-QoQ!K$1)</f>
        <v>14.992478736477983</v>
      </c>
      <c r="L71" s="6">
        <f>IF(QoQ!L73="","",QoQ!L73-QoQ!L$1)</f>
        <v>3.6711965184093192</v>
      </c>
      <c r="M71" s="6">
        <f>IF(QoQ!M73="","",QoQ!M73-QoQ!M$1)</f>
        <v>1.9278417299901505</v>
      </c>
      <c r="N71" s="6">
        <f>IF(QoQ!N73="","",QoQ!N73-QoQ!N$1)</f>
        <v>-43.420173566674954</v>
      </c>
      <c r="O71" s="6">
        <f>IF(QoQ!O73="","",QoQ!O73-QoQ!O$1)</f>
        <v>21.724867528076832</v>
      </c>
      <c r="P71" s="6">
        <f>IF(QoQ!P73="","",QoQ!P73-QoQ!P$1)</f>
        <v>7.3510887897958206</v>
      </c>
      <c r="Q71" s="6">
        <f>IF(QoQ!Q73="","",QoQ!Q73-QoQ!Q$1)</f>
        <v>3.4257932760198497</v>
      </c>
      <c r="R71" s="6">
        <f>IF(QoQ!R73="","",QoQ!R73-QoQ!R$1)</f>
        <v>0.80797435582371513</v>
      </c>
      <c r="S71" s="6">
        <f>IF(QoQ!S73="","",QoQ!S73-QoQ!S$1)</f>
        <v>12.747728369974505</v>
      </c>
      <c r="T71" s="6">
        <f>IF(QoQ!T73="","",QoQ!T73-QoQ!T$1)</f>
        <v>14.848154022850402</v>
      </c>
      <c r="U71" s="6">
        <f>IF(QoQ!U73="","",QoQ!U73-QoQ!U$1)</f>
        <v>0.88041282376887753</v>
      </c>
      <c r="V71" s="6">
        <f>IF(QoQ!V73="","",QoQ!V73-QoQ!V$1)</f>
        <v>0.65541013308502016</v>
      </c>
      <c r="W71" s="6">
        <f>IF(QoQ!W73="","",QoQ!W73-QoQ!W$1)</f>
        <v>0.125</v>
      </c>
      <c r="X71" s="6">
        <f>IF(QoQ!X73="","",QoQ!X73-QoQ!X$1)</f>
        <v>-1.8904267030561037</v>
      </c>
      <c r="Y71" s="6">
        <f>IF(QoQ!Y73="","",QoQ!Y73-QoQ!Y$1)</f>
        <v>-0.43232745863564542</v>
      </c>
      <c r="Z71" s="6">
        <f>IF(QoQ!Z73="","",QoQ!Z73-QoQ!Z$1)</f>
        <v>-0.43593745718988525</v>
      </c>
      <c r="AA71" s="6">
        <f>IF(QoQ!AA73="","",QoQ!AA73-QoQ!AA$1)</f>
        <v>0.83168267994918899</v>
      </c>
      <c r="AB71" s="6">
        <f>IF(QoQ!AB73="","",QoQ!AB73-QoQ!AB$1)</f>
        <v>9.133012797512996E-3</v>
      </c>
      <c r="AC71" s="6">
        <f>IF(QoQ!AC73="","",QoQ!AC73-QoQ!AC$1)</f>
        <v>-0.26500000000000001</v>
      </c>
      <c r="AD71" s="6">
        <f>IF(QoQ!AD73="","",QoQ!AD73-QoQ!AD$1)</f>
        <v>-4.8882912608251861</v>
      </c>
      <c r="AE71" s="6">
        <f>IF(QoQ!AE73="","",QoQ!AE73-QoQ!AE$1)</f>
        <v>-6.5209237258783013</v>
      </c>
      <c r="AF71" s="6">
        <f>IF(QoQ!AF73="","",QoQ!AF73-QoQ!AF$1)</f>
        <v>1.1485459665499653</v>
      </c>
      <c r="AG71" s="6">
        <f>IF(QoQ!AG73="","",QoQ!AG73-QoQ!AG$1)</f>
        <v>-0.29902443201055773</v>
      </c>
      <c r="AH71" s="6">
        <f>IF(QoQ!AH73="","",QoQ!AH73-QoQ!AH$1)</f>
        <v>1.607288957008111</v>
      </c>
      <c r="AI71" s="6">
        <f>IF(QoQ!AI73="","",QoQ!AI73-QoQ!AI$1)</f>
        <v>29.591011361322096</v>
      </c>
      <c r="AJ71" s="6">
        <f>IF(QoQ!AJ73="","",QoQ!AJ73-QoQ!AJ$1)</f>
        <v>-6.6955328650338988</v>
      </c>
      <c r="AK71" s="6">
        <f>IF(QoQ!AK73="","",QoQ!AK73-QoQ!AK$1)</f>
        <v>1.633978211503488</v>
      </c>
      <c r="AL71" s="6">
        <f>IF(QoQ!AL73="","",QoQ!AL73-QoQ!AL$1)</f>
        <v>5.3435373958712571</v>
      </c>
      <c r="AM71" s="6">
        <f>IF(QoQ!AM73="","",QoQ!AM73-QoQ!AM$1)</f>
        <v>-1.5264068856375941</v>
      </c>
      <c r="AN71" s="6">
        <f>IF(QoQ!AN73="","",QoQ!AN73-QoQ!AN$1)</f>
        <v>-6.7814588532795437</v>
      </c>
      <c r="AO71" s="6">
        <f>IF(QoQ!AO73="","",QoQ!AO73-QoQ!AO$1)</f>
        <v>0.12166666666666681</v>
      </c>
      <c r="AP71" s="4">
        <v>70</v>
      </c>
      <c r="AQ71" s="1">
        <v>39692</v>
      </c>
      <c r="AR71" s="7"/>
    </row>
    <row r="72" spans="1:44">
      <c r="A72" s="6">
        <f>IF(QoQ!A74="","",QoQ!A74-QoQ!A$1)</f>
        <v>-4.3482295032101632</v>
      </c>
      <c r="B72" s="6">
        <f>IF(QoQ!B74="","",QoQ!B74-QoQ!B$1)</f>
        <v>-0.95740837223838016</v>
      </c>
      <c r="C72" s="6">
        <f>IF(QoQ!C74="","",QoQ!C74-QoQ!C$1)</f>
        <v>2.091028786752787</v>
      </c>
      <c r="D72" s="6">
        <f>IF(QoQ!D74="","",QoQ!D74-QoQ!D$1)</f>
        <v>-9.3694025204096754</v>
      </c>
      <c r="E72" s="6">
        <f>IF(QoQ!E74="","",QoQ!E74-QoQ!E$1)</f>
        <v>-17.694175321279847</v>
      </c>
      <c r="F72" s="6">
        <f>IF(QoQ!F74="","",QoQ!F74-QoQ!F$1)</f>
        <v>-14.281253920971931</v>
      </c>
      <c r="G72" s="6">
        <f>IF(QoQ!G74="","",QoQ!G74-QoQ!G$1)</f>
        <v>-13.044287327156949</v>
      </c>
      <c r="H72" s="6">
        <f>IF(QoQ!H74="","",QoQ!H74-QoQ!H$1)</f>
        <v>-2.7708495692752519</v>
      </c>
      <c r="I72" s="6">
        <f>IF(QoQ!I74="","",QoQ!I74-QoQ!I$1)</f>
        <v>-1.6182707945821138</v>
      </c>
      <c r="J72" s="6">
        <f>IF(QoQ!J74="","",QoQ!J74-QoQ!J$1)</f>
        <v>-1.6814943408547893</v>
      </c>
      <c r="K72" s="6">
        <f>IF(QoQ!K74="","",QoQ!K74-QoQ!K$1)</f>
        <v>13.667852404343058</v>
      </c>
      <c r="L72" s="6">
        <f>IF(QoQ!L74="","",QoQ!L74-QoQ!L$1)</f>
        <v>-2.9025666215980639</v>
      </c>
      <c r="M72" s="6">
        <f>IF(QoQ!M74="","",QoQ!M74-QoQ!M$1)</f>
        <v>0.97365363854902132</v>
      </c>
      <c r="N72" s="6">
        <f>IF(QoQ!N74="","",QoQ!N74-QoQ!N$1)</f>
        <v>1.6603592790216313</v>
      </c>
      <c r="O72" s="6">
        <f>IF(QoQ!O74="","",QoQ!O74-QoQ!O$1)</f>
        <v>0.7932119992050215</v>
      </c>
      <c r="P72" s="6">
        <f>IF(QoQ!P74="","",QoQ!P74-QoQ!P$1)</f>
        <v>-11.790967565913489</v>
      </c>
      <c r="Q72" s="6">
        <f>IF(QoQ!Q74="","",QoQ!Q74-QoQ!Q$1)</f>
        <v>-2.0569364302240696</v>
      </c>
      <c r="R72" s="6">
        <f>IF(QoQ!R74="","",QoQ!R74-QoQ!R$1)</f>
        <v>0.10417826358907223</v>
      </c>
      <c r="S72" s="6">
        <f>IF(QoQ!S74="","",QoQ!S74-QoQ!S$1)</f>
        <v>-9.6705602365088978</v>
      </c>
      <c r="T72" s="6">
        <f>IF(QoQ!T74="","",QoQ!T74-QoQ!T$1)</f>
        <v>-16.075747238948118</v>
      </c>
      <c r="U72" s="6">
        <f>IF(QoQ!U74="","",QoQ!U74-QoQ!U$1)</f>
        <v>-3.4402065768312662</v>
      </c>
      <c r="V72" s="6">
        <f>IF(QoQ!V74="","",QoQ!V74-QoQ!V$1)</f>
        <v>-2.4302314689265017</v>
      </c>
      <c r="W72" s="6">
        <f>IF(QoQ!W74="","",QoQ!W74-QoQ!W$1)</f>
        <v>8.333333333333337E-2</v>
      </c>
      <c r="X72" s="6">
        <f>IF(QoQ!X74="","",QoQ!X74-QoQ!X$1)</f>
        <v>-0.63606487996079886</v>
      </c>
      <c r="Y72" s="6">
        <f>IF(QoQ!Y74="","",QoQ!Y74-QoQ!Y$1)</f>
        <v>-1.5752424053301082</v>
      </c>
      <c r="Z72" s="6">
        <f>IF(QoQ!Z74="","",QoQ!Z74-QoQ!Z$1)</f>
        <v>-2.2426644116557002</v>
      </c>
      <c r="AA72" s="6">
        <f>IF(QoQ!AA74="","",QoQ!AA74-QoQ!AA$1)</f>
        <v>-6.7061809173009328</v>
      </c>
      <c r="AB72" s="6">
        <f>IF(QoQ!AB74="","",QoQ!AB74-QoQ!AB$1)</f>
        <v>-0.57842201673714677</v>
      </c>
      <c r="AC72" s="6">
        <f>IF(QoQ!AC74="","",QoQ!AC74-QoQ!AC$1)</f>
        <v>-0.62250000000000005</v>
      </c>
      <c r="AD72" s="6">
        <f>IF(QoQ!AD74="","",QoQ!AD74-QoQ!AD$1)</f>
        <v>-46.071206892817649</v>
      </c>
      <c r="AE72" s="6">
        <f>IF(QoQ!AE74="","",QoQ!AE74-QoQ!AE$1)</f>
        <v>-74.435434530476371</v>
      </c>
      <c r="AF72" s="6">
        <f>IF(QoQ!AF74="","",QoQ!AF74-QoQ!AF$1)</f>
        <v>6.8160562548712917</v>
      </c>
      <c r="AG72" s="6">
        <f>IF(QoQ!AG74="","",QoQ!AG74-QoQ!AG$1)</f>
        <v>6.3289289975825724</v>
      </c>
      <c r="AH72" s="6">
        <f>IF(QoQ!AH74="","",QoQ!AH74-QoQ!AH$1)</f>
        <v>6.9858685823050006</v>
      </c>
      <c r="AI72" s="6">
        <f>IF(QoQ!AI74="","",QoQ!AI74-QoQ!AI$1)</f>
        <v>43.411017304802414</v>
      </c>
      <c r="AJ72" s="6">
        <f>IF(QoQ!AJ74="","",QoQ!AJ74-QoQ!AJ$1)</f>
        <v>3.6046820189143531</v>
      </c>
      <c r="AK72" s="6">
        <f>IF(QoQ!AK74="","",QoQ!AK74-QoQ!AK$1)</f>
        <v>8.5355723330587701</v>
      </c>
      <c r="AL72" s="6">
        <f>IF(QoQ!AL74="","",QoQ!AL74-QoQ!AL$1)</f>
        <v>-20.74197564377268</v>
      </c>
      <c r="AM72" s="6">
        <f>IF(QoQ!AM74="","",QoQ!AM74-QoQ!AM$1)</f>
        <v>7.9769089134514832</v>
      </c>
      <c r="AN72" s="6">
        <f>IF(QoQ!AN74="","",QoQ!AN74-QoQ!AN$1)</f>
        <v>9.1713707730316507</v>
      </c>
      <c r="AO72" s="6">
        <f>IF(QoQ!AO74="","",QoQ!AO74-QoQ!AO$1)</f>
        <v>0.15416666666666667</v>
      </c>
      <c r="AP72" s="4">
        <v>71</v>
      </c>
      <c r="AQ72" s="1">
        <v>39783</v>
      </c>
      <c r="AR72" s="7"/>
    </row>
    <row r="73" spans="1:44">
      <c r="A73" s="6">
        <f>IF(QoQ!A75="","",QoQ!A75-QoQ!A$1)</f>
        <v>-5.2744574219412561</v>
      </c>
      <c r="B73" s="6">
        <f>IF(QoQ!B75="","",QoQ!B75-QoQ!B$1)</f>
        <v>-4.7621684408488001</v>
      </c>
      <c r="C73" s="6">
        <f>IF(QoQ!C75="","",QoQ!C75-QoQ!C$1)</f>
        <v>-3.8438095734048945</v>
      </c>
      <c r="D73" s="6">
        <f>IF(QoQ!D75="","",QoQ!D75-QoQ!D$1)</f>
        <v>0.55274770384687599</v>
      </c>
      <c r="E73" s="6">
        <f>IF(QoQ!E75="","",QoQ!E75-QoQ!E$1)</f>
        <v>-7.8310955777448816</v>
      </c>
      <c r="F73" s="6">
        <f>IF(QoQ!F75="","",QoQ!F75-QoQ!F$1)</f>
        <v>-22.427612151370724</v>
      </c>
      <c r="G73" s="6">
        <f>IF(QoQ!G75="","",QoQ!G75-QoQ!G$1)</f>
        <v>-4.3236773271568527</v>
      </c>
      <c r="H73" s="6">
        <f>IF(QoQ!H75="","",QoQ!H75-QoQ!H$1)</f>
        <v>-6.6012672973580386</v>
      </c>
      <c r="I73" s="6">
        <f>IF(QoQ!I75="","",QoQ!I75-QoQ!I$1)</f>
        <v>6.2103139944418873</v>
      </c>
      <c r="J73" s="6">
        <f>IF(QoQ!J75="","",QoQ!J75-QoQ!J$1)</f>
        <v>7.0996582484074384</v>
      </c>
      <c r="K73" s="6">
        <f>IF(QoQ!K75="","",QoQ!K75-QoQ!K$1)</f>
        <v>-6.7547665651879161</v>
      </c>
      <c r="L73" s="6">
        <f>IF(QoQ!L75="","",QoQ!L75-QoQ!L$1)</f>
        <v>4.7010743077215755</v>
      </c>
      <c r="M73" s="6">
        <f>IF(QoQ!M75="","",QoQ!M75-QoQ!M$1)</f>
        <v>2.6445373987116918</v>
      </c>
      <c r="N73" s="6">
        <f>IF(QoQ!N75="","",QoQ!N75-QoQ!N$1)</f>
        <v>10.496910217283091</v>
      </c>
      <c r="O73" s="6">
        <f>IF(QoQ!O75="","",QoQ!O75-QoQ!O$1)</f>
        <v>5.7123619374235934E-2</v>
      </c>
      <c r="P73" s="6">
        <f>IF(QoQ!P75="","",QoQ!P75-QoQ!P$1)</f>
        <v>9.3630884271704833</v>
      </c>
      <c r="Q73" s="6">
        <f>IF(QoQ!Q75="","",QoQ!Q75-QoQ!Q$1)</f>
        <v>-1.5230254838946635</v>
      </c>
      <c r="R73" s="6">
        <f>IF(QoQ!R75="","",QoQ!R75-QoQ!R$1)</f>
        <v>5.8423896075452841E-2</v>
      </c>
      <c r="S73" s="6">
        <f>IF(QoQ!S75="","",QoQ!S75-QoQ!S$1)</f>
        <v>-7.6024710776693034</v>
      </c>
      <c r="T73" s="6">
        <f>IF(QoQ!T75="","",QoQ!T75-QoQ!T$1)</f>
        <v>-10.951068132436422</v>
      </c>
      <c r="U73" s="6">
        <f>IF(QoQ!U75="","",QoQ!U75-QoQ!U$1)</f>
        <v>-8.5408776889162894</v>
      </c>
      <c r="V73" s="6">
        <f>IF(QoQ!V75="","",QoQ!V75-QoQ!V$1)</f>
        <v>-1.1050970768475561</v>
      </c>
      <c r="W73" s="6">
        <f>IF(QoQ!W75="","",QoQ!W75-QoQ!W$1)</f>
        <v>-0.20833333333333337</v>
      </c>
      <c r="X73" s="6">
        <f>IF(QoQ!X75="","",QoQ!X75-QoQ!X$1)</f>
        <v>-0.72322251101081503</v>
      </c>
      <c r="Y73" s="6">
        <f>IF(QoQ!Y75="","",QoQ!Y75-QoQ!Y$1)</f>
        <v>-14.485413630057053</v>
      </c>
      <c r="Z73" s="6">
        <f>IF(QoQ!Z75="","",QoQ!Z75-QoQ!Z$1)</f>
        <v>-2.6317166199598896</v>
      </c>
      <c r="AA73" s="6">
        <f>IF(QoQ!AA75="","",QoQ!AA75-QoQ!AA$1)</f>
        <v>-3.9321929090164467</v>
      </c>
      <c r="AB73" s="6">
        <f>IF(QoQ!AB75="","",QoQ!AB75-QoQ!AB$1)</f>
        <v>-0.50113700320066268</v>
      </c>
      <c r="AC73" s="6">
        <f>IF(QoQ!AC75="","",QoQ!AC75-QoQ!AC$1)</f>
        <v>-0.70499999999999996</v>
      </c>
      <c r="AD73" s="6">
        <f>IF(QoQ!AD75="","",QoQ!AD75-QoQ!AD$1)</f>
        <v>-15.379310275665947</v>
      </c>
      <c r="AE73" s="6">
        <f>IF(QoQ!AE75="","",QoQ!AE75-QoQ!AE$1)</f>
        <v>-22.193996466432335</v>
      </c>
      <c r="AF73" s="6">
        <f>IF(QoQ!AF75="","",QoQ!AF75-QoQ!AF$1)</f>
        <v>4.2578622635411483</v>
      </c>
      <c r="AG73" s="6">
        <f>IF(QoQ!AG75="","",QoQ!AG75-QoQ!AG$1)</f>
        <v>3.7425764242749926</v>
      </c>
      <c r="AH73" s="6">
        <f>IF(QoQ!AH75="","",QoQ!AH75-QoQ!AH$1)</f>
        <v>4.4354567270678604</v>
      </c>
      <c r="AI73" s="6">
        <f>IF(QoQ!AI75="","",QoQ!AI75-QoQ!AI$1)</f>
        <v>10.849616856604936</v>
      </c>
      <c r="AJ73" s="6">
        <f>IF(QoQ!AJ75="","",QoQ!AJ75-QoQ!AJ$1)</f>
        <v>0.54430325603413898</v>
      </c>
      <c r="AK73" s="6">
        <f>IF(QoQ!AK75="","",QoQ!AK75-QoQ!AK$1)</f>
        <v>5.3911196295636099</v>
      </c>
      <c r="AL73" s="6">
        <f>IF(QoQ!AL75="","",QoQ!AL75-QoQ!AL$1)</f>
        <v>-9.5784712894949564</v>
      </c>
      <c r="AM73" s="6">
        <f>IF(QoQ!AM75="","",QoQ!AM75-QoQ!AM$1)</f>
        <v>4.387280065463715</v>
      </c>
      <c r="AN73" s="6">
        <f>IF(QoQ!AN75="","",QoQ!AN75-QoQ!AN$1)</f>
        <v>-2.9037129337855463</v>
      </c>
      <c r="AO73" s="6">
        <f>IF(QoQ!AO75="","",QoQ!AO75-QoQ!AO$1)</f>
        <v>0.32666666666666677</v>
      </c>
      <c r="AP73" s="4">
        <v>72</v>
      </c>
      <c r="AQ73" s="1">
        <v>39873</v>
      </c>
      <c r="AR73" s="7"/>
    </row>
    <row r="74" spans="1:44">
      <c r="A74" s="6">
        <f>IF(QoQ!A76="","",QoQ!A76-QoQ!A$1)</f>
        <v>1.6367826689928777</v>
      </c>
      <c r="B74" s="6">
        <f>IF(QoQ!B76="","",QoQ!B76-QoQ!B$1)</f>
        <v>-0.38965686088340346</v>
      </c>
      <c r="C74" s="6">
        <f>IF(QoQ!C76="","",QoQ!C76-QoQ!C$1)</f>
        <v>0.1466880624960889</v>
      </c>
      <c r="D74" s="6">
        <f>IF(QoQ!D76="","",QoQ!D76-QoQ!D$1)</f>
        <v>-1.0663780261182356</v>
      </c>
      <c r="E74" s="6">
        <f>IF(QoQ!E76="","",QoQ!E76-QoQ!E$1)</f>
        <v>1.7242615062094151</v>
      </c>
      <c r="F74" s="6">
        <f>IF(QoQ!F76="","",QoQ!F76-QoQ!F$1)</f>
        <v>8.5095866330267551</v>
      </c>
      <c r="G74" s="6">
        <f>IF(QoQ!G76="","",QoQ!G76-QoQ!G$1)</f>
        <v>2.7327726728428772</v>
      </c>
      <c r="H74" s="6">
        <f>IF(QoQ!H76="","",QoQ!H76-QoQ!H$1)</f>
        <v>5.2451440721930904</v>
      </c>
      <c r="I74" s="6">
        <f>IF(QoQ!I76="","",QoQ!I76-QoQ!I$1)</f>
        <v>9.5783511082409909</v>
      </c>
      <c r="J74" s="6">
        <f>IF(QoQ!J76="","",QoQ!J76-QoQ!J$1)</f>
        <v>8.4678175150941293</v>
      </c>
      <c r="K74" s="6">
        <f>IF(QoQ!K76="","",QoQ!K76-QoQ!K$1)</f>
        <v>-6.3882118359541753</v>
      </c>
      <c r="L74" s="6">
        <f>IF(QoQ!L76="","",QoQ!L76-QoQ!L$1)</f>
        <v>0.9849777710662253</v>
      </c>
      <c r="M74" s="6">
        <f>IF(QoQ!M76="","",QoQ!M76-QoQ!M$1)</f>
        <v>1.2343914106183966</v>
      </c>
      <c r="N74" s="6">
        <f>IF(QoQ!N76="","",QoQ!N76-QoQ!N$1)</f>
        <v>-21.681273514246172</v>
      </c>
      <c r="O74" s="6">
        <f>IF(QoQ!O76="","",QoQ!O76-QoQ!O$1)</f>
        <v>8.2356323566043379</v>
      </c>
      <c r="P74" s="6">
        <f>IF(QoQ!P76="","",QoQ!P76-QoQ!P$1)</f>
        <v>0.29661767116294446</v>
      </c>
      <c r="Q74" s="6">
        <f>IF(QoQ!Q76="","",QoQ!Q76-QoQ!Q$1)</f>
        <v>-0.56953228798724276</v>
      </c>
      <c r="R74" s="6">
        <f>IF(QoQ!R76="","",QoQ!R76-QoQ!R$1)</f>
        <v>-0.15728557126236475</v>
      </c>
      <c r="S74" s="6">
        <f>IF(QoQ!S76="","",QoQ!S76-QoQ!S$1)</f>
        <v>-2.2335869544215203</v>
      </c>
      <c r="T74" s="6">
        <f>IF(QoQ!T76="","",QoQ!T76-QoQ!T$1)</f>
        <v>-0.70408170348525645</v>
      </c>
      <c r="U74" s="6">
        <f>IF(QoQ!U76="","",QoQ!U76-QoQ!U$1)</f>
        <v>2.4022263662825956</v>
      </c>
      <c r="V74" s="6">
        <f>IF(QoQ!V76="","",QoQ!V76-QoQ!V$1)</f>
        <v>-1.5013965450383417</v>
      </c>
      <c r="W74" s="6">
        <f>IF(QoQ!W76="","",QoQ!W76-QoQ!W$1)</f>
        <v>-0.25</v>
      </c>
      <c r="X74" s="6">
        <f>IF(QoQ!X76="","",QoQ!X76-QoQ!X$1)</f>
        <v>0.10466186643955067</v>
      </c>
      <c r="Y74" s="6">
        <f>IF(QoQ!Y76="","",QoQ!Y76-QoQ!Y$1)</f>
        <v>0.92645836427841011</v>
      </c>
      <c r="Z74" s="6">
        <f>IF(QoQ!Z76="","",QoQ!Z76-QoQ!Z$1)</f>
        <v>0.58584040300588258</v>
      </c>
      <c r="AA74" s="6">
        <f>IF(QoQ!AA76="","",QoQ!AA76-QoQ!AA$1)</f>
        <v>-0.54101191561542328</v>
      </c>
      <c r="AB74" s="6">
        <f>IF(QoQ!AB76="","",QoQ!AB76-QoQ!AB$1)</f>
        <v>-0.10963160522456805</v>
      </c>
      <c r="AC74" s="6">
        <f>IF(QoQ!AC76="","",QoQ!AC76-QoQ!AC$1)</f>
        <v>-0.70499999999999996</v>
      </c>
      <c r="AD74" s="6">
        <f>IF(QoQ!AD76="","",QoQ!AD76-QoQ!AD$1)</f>
        <v>8.1146263440473678</v>
      </c>
      <c r="AE74" s="6">
        <f>IF(QoQ!AE76="","",QoQ!AE76-QoQ!AE$1)</f>
        <v>26.956294801327669</v>
      </c>
      <c r="AF74" s="6">
        <f>IF(QoQ!AF76="","",QoQ!AF76-QoQ!AF$1)</f>
        <v>1.3886901305785613</v>
      </c>
      <c r="AG74" s="6">
        <f>IF(QoQ!AG76="","",QoQ!AG76-QoQ!AG$1)</f>
        <v>1.9940135685298279</v>
      </c>
      <c r="AH74" s="6">
        <f>IF(QoQ!AH76="","",QoQ!AH76-QoQ!AH$1)</f>
        <v>1.2353438004837654</v>
      </c>
      <c r="AI74" s="6">
        <f>IF(QoQ!AI76="","",QoQ!AI76-QoQ!AI$1)</f>
        <v>14.863515341325067</v>
      </c>
      <c r="AJ74" s="6">
        <f>IF(QoQ!AJ76="","",QoQ!AJ76-QoQ!AJ$1)</f>
        <v>-1.6898911030223442</v>
      </c>
      <c r="AK74" s="6">
        <f>IF(QoQ!AK76="","",QoQ!AK76-QoQ!AK$1)</f>
        <v>6.8644257439607559</v>
      </c>
      <c r="AL74" s="6">
        <f>IF(QoQ!AL76="","",QoQ!AL76-QoQ!AL$1)</f>
        <v>3.1706415645596815</v>
      </c>
      <c r="AM74" s="6">
        <f>IF(QoQ!AM76="","",QoQ!AM76-QoQ!AM$1)</f>
        <v>1.3381456042276807</v>
      </c>
      <c r="AN74" s="6">
        <f>IF(QoQ!AN76="","",QoQ!AN76-QoQ!AN$1)</f>
        <v>-7.1958611171703319</v>
      </c>
      <c r="AO74" s="6">
        <f>IF(QoQ!AO76="","",QoQ!AO76-QoQ!AO$1)</f>
        <v>0.26416666666666688</v>
      </c>
      <c r="AP74" s="4">
        <v>73</v>
      </c>
      <c r="AQ74" s="1">
        <v>39965</v>
      </c>
      <c r="AR74" s="7"/>
    </row>
    <row r="75" spans="1:44">
      <c r="A75" s="6">
        <f>IF(QoQ!A77="","",QoQ!A77-QoQ!A$1)</f>
        <v>2.4328896406888467</v>
      </c>
      <c r="B75" s="6">
        <f>IF(QoQ!B77="","",QoQ!B77-QoQ!B$1)</f>
        <v>0.58019848788280148</v>
      </c>
      <c r="C75" s="6">
        <f>IF(QoQ!C77="","",QoQ!C77-QoQ!C$1)</f>
        <v>5.8854128917168094</v>
      </c>
      <c r="D75" s="6">
        <f>IF(QoQ!D77="","",QoQ!D77-QoQ!D$1)</f>
        <v>0.55896951545231421</v>
      </c>
      <c r="E75" s="6">
        <f>IF(QoQ!E77="","",QoQ!E77-QoQ!E$1)</f>
        <v>4.8922448773798504</v>
      </c>
      <c r="F75" s="6">
        <f>IF(QoQ!F77="","",QoQ!F77-QoQ!F$1)</f>
        <v>9.5027022567527233</v>
      </c>
      <c r="G75" s="6">
        <f>IF(QoQ!G77="","",QoQ!G77-QoQ!G$1)</f>
        <v>4.5339026728430438</v>
      </c>
      <c r="H75" s="6">
        <f>IF(QoQ!H77="","",QoQ!H77-QoQ!H$1)</f>
        <v>3.9705146619834375</v>
      </c>
      <c r="I75" s="6">
        <f>IF(QoQ!I77="","",QoQ!I77-QoQ!I$1)</f>
        <v>2.2492630223594658</v>
      </c>
      <c r="J75" s="6">
        <f>IF(QoQ!J77="","",QoQ!J77-QoQ!J$1)</f>
        <v>0.53773843453538861</v>
      </c>
      <c r="K75" s="6">
        <f>IF(QoQ!K77="","",QoQ!K77-QoQ!K$1)</f>
        <v>-12.659120651302359</v>
      </c>
      <c r="L75" s="6">
        <f>IF(QoQ!L77="","",QoQ!L77-QoQ!L$1)</f>
        <v>-1.3054849891879663</v>
      </c>
      <c r="M75" s="6">
        <f>IF(QoQ!M77="","",QoQ!M77-QoQ!M$1)</f>
        <v>-1.0687167322406381</v>
      </c>
      <c r="N75" s="6">
        <f>IF(QoQ!N77="","",QoQ!N77-QoQ!N$1)</f>
        <v>34.499456752524438</v>
      </c>
      <c r="O75" s="6">
        <f>IF(QoQ!O77="","",QoQ!O77-QoQ!O$1)</f>
        <v>-12.88762660369424</v>
      </c>
      <c r="P75" s="6">
        <f>IF(QoQ!P77="","",QoQ!P77-QoQ!P$1)</f>
        <v>-1.9695473509847439</v>
      </c>
      <c r="Q75" s="6">
        <f>IF(QoQ!Q77="","",QoQ!Q77-QoQ!Q$1)</f>
        <v>-0.16604589555729943</v>
      </c>
      <c r="R75" s="6">
        <f>IF(QoQ!R77="","",QoQ!R77-QoQ!R$1)</f>
        <v>-0.23313049721517926</v>
      </c>
      <c r="S75" s="6">
        <f>IF(QoQ!S77="","",QoQ!S77-QoQ!S$1)</f>
        <v>0.10710813800709063</v>
      </c>
      <c r="T75" s="6">
        <f>IF(QoQ!T77="","",QoQ!T77-QoQ!T$1)</f>
        <v>-0.27704289299694856</v>
      </c>
      <c r="U75" s="6">
        <f>IF(QoQ!U77="","",QoQ!U77-QoQ!U$1)</f>
        <v>0.79498569448689316</v>
      </c>
      <c r="V75" s="6">
        <f>IF(QoQ!V77="","",QoQ!V77-QoQ!V$1)</f>
        <v>-0.56868442273721587</v>
      </c>
      <c r="W75" s="6">
        <f>IF(QoQ!W77="","",QoQ!W77-QoQ!W$1)</f>
        <v>-0.25</v>
      </c>
      <c r="X75" s="6">
        <f>IF(QoQ!X77="","",QoQ!X77-QoQ!X$1)</f>
        <v>-1.6098266250377442</v>
      </c>
      <c r="Y75" s="6">
        <f>IF(QoQ!Y77="","",QoQ!Y77-QoQ!Y$1)</f>
        <v>0.93955051674483747</v>
      </c>
      <c r="Z75" s="6">
        <f>IF(QoQ!Z77="","",QoQ!Z77-QoQ!Z$1)</f>
        <v>0.6588361745673903</v>
      </c>
      <c r="AA75" s="6">
        <f>IF(QoQ!AA77="","",QoQ!AA77-QoQ!AA$1)</f>
        <v>0.59825738747539647</v>
      </c>
      <c r="AB75" s="6">
        <f>IF(QoQ!AB77="","",QoQ!AB77-QoQ!AB$1)</f>
        <v>-0.14612938691479466</v>
      </c>
      <c r="AC75" s="6">
        <f>IF(QoQ!AC77="","",QoQ!AC77-QoQ!AC$1)</f>
        <v>-0.71250000000000002</v>
      </c>
      <c r="AD75" s="6">
        <f>IF(QoQ!AD77="","",QoQ!AD77-QoQ!AD$1)</f>
        <v>5.8721079262766844</v>
      </c>
      <c r="AE75" s="6">
        <f>IF(QoQ!AE77="","",QoQ!AE77-QoQ!AE$1)</f>
        <v>13.606293781219968</v>
      </c>
      <c r="AF75" s="6">
        <f>IF(QoQ!AF77="","",QoQ!AF77-QoQ!AF$1)</f>
        <v>0.59859308974464409</v>
      </c>
      <c r="AG75" s="6">
        <f>IF(QoQ!AG77="","",QoQ!AG77-QoQ!AG$1)</f>
        <v>-1.0854952520647165E-2</v>
      </c>
      <c r="AH75" s="6">
        <f>IF(QoQ!AH77="","",QoQ!AH77-QoQ!AH$1)</f>
        <v>0.80449910087232213</v>
      </c>
      <c r="AI75" s="6">
        <f>IF(QoQ!AI77="","",QoQ!AI77-QoQ!AI$1)</f>
        <v>9.223892388554253</v>
      </c>
      <c r="AJ75" s="6">
        <f>IF(QoQ!AJ77="","",QoQ!AJ77-QoQ!AJ$1)</f>
        <v>-4.5077655043533422</v>
      </c>
      <c r="AK75" s="6">
        <f>IF(QoQ!AK77="","",QoQ!AK77-QoQ!AK$1)</f>
        <v>0.28142183110688723</v>
      </c>
      <c r="AL75" s="6">
        <f>IF(QoQ!AL77="","",QoQ!AL77-QoQ!AL$1)</f>
        <v>-16.317150896775871</v>
      </c>
      <c r="AM75" s="6">
        <f>IF(QoQ!AM77="","",QoQ!AM77-QoQ!AM$1)</f>
        <v>-0.22027811637826444</v>
      </c>
      <c r="AN75" s="6">
        <f>IF(QoQ!AN77="","",QoQ!AN77-QoQ!AN$1)</f>
        <v>-1.0988886773464361</v>
      </c>
      <c r="AO75" s="6">
        <f>IF(QoQ!AO77="","",QoQ!AO77-QoQ!AO$1)</f>
        <v>0.23083333333333322</v>
      </c>
      <c r="AP75" s="4">
        <v>74</v>
      </c>
      <c r="AQ75" s="1">
        <v>40057</v>
      </c>
      <c r="AR75" s="7"/>
    </row>
    <row r="76" spans="1:44">
      <c r="A76" s="6">
        <f>IF(QoQ!A78="","",QoQ!A78-QoQ!A$1)</f>
        <v>0.93080053202268243</v>
      </c>
      <c r="B76" s="6">
        <f>IF(QoQ!B78="","",QoQ!B78-QoQ!B$1)</f>
        <v>0.15973878468516678</v>
      </c>
      <c r="C76" s="6">
        <f>IF(QoQ!C78="","",QoQ!C78-QoQ!C$1)</f>
        <v>-5.4125983114314478</v>
      </c>
      <c r="D76" s="6">
        <f>IF(QoQ!D78="","",QoQ!D78-QoQ!D$1)</f>
        <v>4.3266514037355392</v>
      </c>
      <c r="E76" s="6">
        <f>IF(QoQ!E78="","",QoQ!E78-QoQ!E$1)</f>
        <v>4.1343143826138729</v>
      </c>
      <c r="F76" s="6">
        <f>IF(QoQ!F78="","",QoQ!F78-QoQ!F$1)</f>
        <v>6.8060028794088314</v>
      </c>
      <c r="G76" s="6">
        <f>IF(QoQ!G78="","",QoQ!G78-QoQ!G$1)</f>
        <v>1.0703826728429899</v>
      </c>
      <c r="H76" s="6">
        <f>IF(QoQ!H78="","",QoQ!H78-QoQ!H$1)</f>
        <v>-0.7863493201498214</v>
      </c>
      <c r="I76" s="6">
        <f>IF(QoQ!I78="","",QoQ!I78-QoQ!I$1)</f>
        <v>0.24798871499973218</v>
      </c>
      <c r="J76" s="6">
        <f>IF(QoQ!J78="","",QoQ!J78-QoQ!J$1)</f>
        <v>2.7523000641101749</v>
      </c>
      <c r="K76" s="6">
        <f>IF(QoQ!K78="","",QoQ!K78-QoQ!K$1)</f>
        <v>-15.70666808087198</v>
      </c>
      <c r="L76" s="6">
        <f>IF(QoQ!L78="","",QoQ!L78-QoQ!L$1)</f>
        <v>-3.2670824161727343</v>
      </c>
      <c r="M76" s="6">
        <f>IF(QoQ!M78="","",QoQ!M78-QoQ!M$1)</f>
        <v>-6.583749622208618</v>
      </c>
      <c r="N76" s="6">
        <f>IF(QoQ!N78="","",QoQ!N78-QoQ!N$1)</f>
        <v>-19.461937578086221</v>
      </c>
      <c r="O76" s="6">
        <f>IF(QoQ!O78="","",QoQ!O78-QoQ!O$1)</f>
        <v>-1.5936794653935127</v>
      </c>
      <c r="P76" s="6">
        <f>IF(QoQ!P78="","",QoQ!P78-QoQ!P$1)</f>
        <v>3.7992768533055541</v>
      </c>
      <c r="Q76" s="6">
        <f>IF(QoQ!Q78="","",QoQ!Q78-QoQ!Q$1)</f>
        <v>1.0229428999909529E-2</v>
      </c>
      <c r="R76" s="6">
        <f>IF(QoQ!R78="","",QoQ!R78-QoQ!R$1)</f>
        <v>-8.7397049790901793E-2</v>
      </c>
      <c r="S76" s="6">
        <f>IF(QoQ!S78="","",QoQ!S78-QoQ!S$1)</f>
        <v>0.40608963565926426</v>
      </c>
      <c r="T76" s="6">
        <f>IF(QoQ!T78="","",QoQ!T78-QoQ!T$1)</f>
        <v>-5.557156331350227E-2</v>
      </c>
      <c r="U76" s="6">
        <f>IF(QoQ!U78="","",QoQ!U78-QoQ!U$1)</f>
        <v>1.8970989854342215</v>
      </c>
      <c r="V76" s="6">
        <f>IF(QoQ!V78="","",QoQ!V78-QoQ!V$1)</f>
        <v>1.301180942088465</v>
      </c>
      <c r="W76" s="6">
        <f>IF(QoQ!W78="","",QoQ!W78-QoQ!W$1)</f>
        <v>-0.25</v>
      </c>
      <c r="X76" s="6">
        <f>IF(QoQ!X78="","",QoQ!X78-QoQ!X$1)</f>
        <v>1.1112229946116876</v>
      </c>
      <c r="Y76" s="6">
        <f>IF(QoQ!Y78="","",QoQ!Y78-QoQ!Y$1)</f>
        <v>1.109137712075934</v>
      </c>
      <c r="Z76" s="6">
        <f>IF(QoQ!Z78="","",QoQ!Z78-QoQ!Z$1)</f>
        <v>0.471143006278675</v>
      </c>
      <c r="AA76" s="6">
        <f>IF(QoQ!AA78="","",QoQ!AA78-QoQ!AA$1)</f>
        <v>0.73724295061175371</v>
      </c>
      <c r="AB76" s="6">
        <f>IF(QoQ!AB78="","",QoQ!AB78-QoQ!AB$1)</f>
        <v>0.12104314007622585</v>
      </c>
      <c r="AC76" s="6">
        <f>IF(QoQ!AC78="","",QoQ!AC78-QoQ!AC$1)</f>
        <v>-0.72</v>
      </c>
      <c r="AD76" s="6">
        <f>IF(QoQ!AD78="","",QoQ!AD78-QoQ!AD$1)</f>
        <v>8.5883174655118477</v>
      </c>
      <c r="AE76" s="6">
        <f>IF(QoQ!AE78="","",QoQ!AE78-QoQ!AE$1)</f>
        <v>8.017386932288284</v>
      </c>
      <c r="AF76" s="6">
        <f>IF(QoQ!AF78="","",QoQ!AF78-QoQ!AF$1)</f>
        <v>-2.5882893013316628</v>
      </c>
      <c r="AG76" s="6">
        <f>IF(QoQ!AG78="","",QoQ!AG78-QoQ!AG$1)</f>
        <v>-2.7668270309496972</v>
      </c>
      <c r="AH76" s="6">
        <f>IF(QoQ!AH78="","",QoQ!AH78-QoQ!AH$1)</f>
        <v>-2.5099962587918512</v>
      </c>
      <c r="AI76" s="6">
        <f>IF(QoQ!AI78="","",QoQ!AI78-QoQ!AI$1)</f>
        <v>-6.4090909114625543</v>
      </c>
      <c r="AJ76" s="6">
        <f>IF(QoQ!AJ78="","",QoQ!AJ78-QoQ!AJ$1)</f>
        <v>1.7509163062292186</v>
      </c>
      <c r="AK76" s="6">
        <f>IF(QoQ!AK78="","",QoQ!AK78-QoQ!AK$1)</f>
        <v>-1.5969635670715276</v>
      </c>
      <c r="AL76" s="6">
        <f>IF(QoQ!AL78="","",QoQ!AL78-QoQ!AL$1)</f>
        <v>-4.1126251748259222</v>
      </c>
      <c r="AM76" s="6">
        <f>IF(QoQ!AM78="","",QoQ!AM78-QoQ!AM$1)</f>
        <v>-1.0912037174890394</v>
      </c>
      <c r="AN76" s="6">
        <f>IF(QoQ!AN78="","",QoQ!AN78-QoQ!AN$1)</f>
        <v>-0.35677966736668121</v>
      </c>
      <c r="AO76" s="6">
        <f>IF(QoQ!AO78="","",QoQ!AO78-QoQ!AO$1)</f>
        <v>0.22083333333333344</v>
      </c>
      <c r="AP76" s="4">
        <v>75</v>
      </c>
      <c r="AQ76" s="1">
        <v>40148</v>
      </c>
      <c r="AR76" s="7"/>
    </row>
    <row r="77" spans="1:44">
      <c r="A77" s="6">
        <f>IF(QoQ!A79="","",QoQ!A79-QoQ!A$1)</f>
        <v>0.36383743087855036</v>
      </c>
      <c r="B77" s="6">
        <f>IF(QoQ!B79="","",QoQ!B79-QoQ!B$1)</f>
        <v>-0.28434576901387643</v>
      </c>
      <c r="C77" s="6">
        <f>IF(QoQ!C79="","",QoQ!C79-QoQ!C$1)</f>
        <v>1.3032530166132967</v>
      </c>
      <c r="D77" s="6">
        <f>IF(QoQ!D79="","",QoQ!D79-QoQ!D$1)</f>
        <v>-0.80706991622396151</v>
      </c>
      <c r="E77" s="6">
        <f>IF(QoQ!E79="","",QoQ!E79-QoQ!E$1)</f>
        <v>4.211832539255103</v>
      </c>
      <c r="F77" s="6">
        <f>IF(QoQ!F79="","",QoQ!F79-QoQ!F$1)</f>
        <v>-4.0413344496084962</v>
      </c>
      <c r="G77" s="6">
        <f>IF(QoQ!G79="","",QoQ!G79-QoQ!G$1)</f>
        <v>2.1179826728429836</v>
      </c>
      <c r="H77" s="6">
        <f>IF(QoQ!H79="","",QoQ!H79-QoQ!H$1)</f>
        <v>2.9477295156490775</v>
      </c>
      <c r="I77" s="6">
        <f>IF(QoQ!I79="","",QoQ!I79-QoQ!I$1)</f>
        <v>-2.2728745417907525</v>
      </c>
      <c r="J77" s="6">
        <f>IF(QoQ!J79="","",QoQ!J79-QoQ!J$1)</f>
        <v>-3.698925766239797</v>
      </c>
      <c r="K77" s="6">
        <f>IF(QoQ!K79="","",QoQ!K79-QoQ!K$1)</f>
        <v>-8.6558933706888013</v>
      </c>
      <c r="L77" s="6">
        <f>IF(QoQ!L79="","",QoQ!L79-QoQ!L$1)</f>
        <v>-6.5617195790490905</v>
      </c>
      <c r="M77" s="6">
        <f>IF(QoQ!M79="","",QoQ!M79-QoQ!M$1)</f>
        <v>-5.3035736663353683</v>
      </c>
      <c r="N77" s="6">
        <f>IF(QoQ!N79="","",QoQ!N79-QoQ!N$1)</f>
        <v>-25.038614758475337</v>
      </c>
      <c r="O77" s="6">
        <f>IF(QoQ!O79="","",QoQ!O79-QoQ!O$1)</f>
        <v>0.86111461885794016</v>
      </c>
      <c r="P77" s="6">
        <f>IF(QoQ!P79="","",QoQ!P79-QoQ!P$1)</f>
        <v>-9.3263926749912986</v>
      </c>
      <c r="Q77" s="6">
        <f>IF(QoQ!Q79="","",QoQ!Q79-QoQ!Q$1)</f>
        <v>-6.8457389599171914E-2</v>
      </c>
      <c r="R77" s="6">
        <f>IF(QoQ!R79="","",QoQ!R79-QoQ!R$1)</f>
        <v>8.1211333233198735E-3</v>
      </c>
      <c r="S77" s="6">
        <f>IF(QoQ!S79="","",QoQ!S79-QoQ!S$1)</f>
        <v>-0.37880608107100139</v>
      </c>
      <c r="T77" s="6">
        <f>IF(QoQ!T79="","",QoQ!T79-QoQ!T$1)</f>
        <v>-0.13801035186043398</v>
      </c>
      <c r="U77" s="6">
        <f>IF(QoQ!U79="","",QoQ!U79-QoQ!U$1)</f>
        <v>-0.64440108423859532</v>
      </c>
      <c r="V77" s="6">
        <f>IF(QoQ!V79="","",QoQ!V79-QoQ!V$1)</f>
        <v>1.0048594582340145</v>
      </c>
      <c r="W77" s="6">
        <f>IF(QoQ!W79="","",QoQ!W79-QoQ!W$1)</f>
        <v>-0.22916666666666663</v>
      </c>
      <c r="X77" s="6">
        <f>IF(QoQ!X79="","",QoQ!X79-QoQ!X$1)</f>
        <v>1.9667385707833474</v>
      </c>
      <c r="Y77" s="6">
        <f>IF(QoQ!Y79="","",QoQ!Y79-QoQ!Y$1)</f>
        <v>5.0992358290406194</v>
      </c>
      <c r="Z77" s="6">
        <f>IF(QoQ!Z79="","",QoQ!Z79-QoQ!Z$1)</f>
        <v>0.38408298510580119</v>
      </c>
      <c r="AA77" s="6">
        <f>IF(QoQ!AA79="","",QoQ!AA79-QoQ!AA$1)</f>
        <v>0.52816802342619695</v>
      </c>
      <c r="AB77" s="6">
        <f>IF(QoQ!AB79="","",QoQ!AB79-QoQ!AB$1)</f>
        <v>-0.1584982937048674</v>
      </c>
      <c r="AC77" s="6">
        <f>IF(QoQ!AC79="","",QoQ!AC79-QoQ!AC$1)</f>
        <v>-0.71750000000000003</v>
      </c>
      <c r="AD77" s="6">
        <f>IF(QoQ!AD79="","",QoQ!AD79-QoQ!AD$1)</f>
        <v>5.3273499640444122</v>
      </c>
      <c r="AE77" s="6">
        <f>IF(QoQ!AE79="","",QoQ!AE79-QoQ!AE$1)</f>
        <v>1.4506160463050564</v>
      </c>
      <c r="AF77" s="6">
        <f>IF(QoQ!AF79="","",QoQ!AF79-QoQ!AF$1)</f>
        <v>0.95493124542216234</v>
      </c>
      <c r="AG77" s="6">
        <f>IF(QoQ!AG79="","",QoQ!AG79-QoQ!AG$1)</f>
        <v>0.37136167229262895</v>
      </c>
      <c r="AH77" s="6">
        <f>IF(QoQ!AH79="","",QoQ!AH79-QoQ!AH$1)</f>
        <v>1.1522568380384426</v>
      </c>
      <c r="AI77" s="6">
        <f>IF(QoQ!AI79="","",QoQ!AI79-QoQ!AI$1)</f>
        <v>-9.2815947923245137</v>
      </c>
      <c r="AJ77" s="6">
        <f>IF(QoQ!AJ79="","",QoQ!AJ79-QoQ!AJ$1)</f>
        <v>-1.5925324894390864</v>
      </c>
      <c r="AK77" s="6">
        <f>IF(QoQ!AK79="","",QoQ!AK79-QoQ!AK$1)</f>
        <v>-0.50094562978787316</v>
      </c>
      <c r="AL77" s="6">
        <f>IF(QoQ!AL79="","",QoQ!AL79-QoQ!AL$1)</f>
        <v>-12.838634148335462</v>
      </c>
      <c r="AM77" s="6">
        <f>IF(QoQ!AM79="","",QoQ!AM79-QoQ!AM$1)</f>
        <v>-1.1498991295219505</v>
      </c>
      <c r="AN77" s="6">
        <f>IF(QoQ!AN79="","",QoQ!AN79-QoQ!AN$1)</f>
        <v>5.4346219997541496</v>
      </c>
      <c r="AO77" s="6">
        <f>IF(QoQ!AO79="","",QoQ!AO79-QoQ!AO$1)</f>
        <v>0.20083333333333331</v>
      </c>
      <c r="AP77" s="4">
        <v>76</v>
      </c>
      <c r="AQ77" s="1">
        <v>40238</v>
      </c>
      <c r="AR77" s="7"/>
    </row>
    <row r="78" spans="1:44">
      <c r="A78" s="6">
        <f>IF(QoQ!A80="","",QoQ!A80-QoQ!A$1)</f>
        <v>0.67528021670128147</v>
      </c>
      <c r="B78" s="6">
        <f>IF(QoQ!B80="","",QoQ!B80-QoQ!B$1)</f>
        <v>1.0269410085159318</v>
      </c>
      <c r="C78" s="6">
        <f>IF(QoQ!C80="","",QoQ!C80-QoQ!C$1)</f>
        <v>0.67536400888450521</v>
      </c>
      <c r="D78" s="6">
        <f>IF(QoQ!D80="","",QoQ!D80-QoQ!D$1)</f>
        <v>4.6514505969340432</v>
      </c>
      <c r="E78" s="6">
        <f>IF(QoQ!E80="","",QoQ!E80-QoQ!E$1)</f>
        <v>-2.8655118596156735</v>
      </c>
      <c r="F78" s="6">
        <f>IF(QoQ!F80="","",QoQ!F80-QoQ!F$1)</f>
        <v>4.5404081409185419</v>
      </c>
      <c r="G78" s="6">
        <f>IF(QoQ!G80="","",QoQ!G80-QoQ!G$1)</f>
        <v>8.2762672843026852E-2</v>
      </c>
      <c r="H78" s="6">
        <f>IF(QoQ!H80="","",QoQ!H80-QoQ!H$1)</f>
        <v>-1.234298067544195</v>
      </c>
      <c r="I78" s="6">
        <f>IF(QoQ!I80="","",QoQ!I80-QoQ!I$1)</f>
        <v>-5.9221129169955029</v>
      </c>
      <c r="J78" s="6">
        <f>IF(QoQ!J80="","",QoQ!J80-QoQ!J$1)</f>
        <v>-1.9134852300828022</v>
      </c>
      <c r="K78" s="6">
        <f>IF(QoQ!K80="","",QoQ!K80-QoQ!K$1)</f>
        <v>3.3492653669445205</v>
      </c>
      <c r="L78" s="6">
        <f>IF(QoQ!L80="","",QoQ!L80-QoQ!L$1)</f>
        <v>-0.57583012766311836</v>
      </c>
      <c r="M78" s="6">
        <f>IF(QoQ!M80="","",QoQ!M80-QoQ!M$1)</f>
        <v>-6.2950526341859749</v>
      </c>
      <c r="N78" s="6">
        <f>IF(QoQ!N80="","",QoQ!N80-QoQ!N$1)</f>
        <v>32.858028243800874</v>
      </c>
      <c r="O78" s="6">
        <f>IF(QoQ!O80="","",QoQ!O80-QoQ!O$1)</f>
        <v>-20.283506899479629</v>
      </c>
      <c r="P78" s="6">
        <f>IF(QoQ!P80="","",QoQ!P80-QoQ!P$1)</f>
        <v>10.535931195084359</v>
      </c>
      <c r="Q78" s="6">
        <f>IF(QoQ!Q80="","",QoQ!Q80-QoQ!Q$1)</f>
        <v>-0.13981839095736026</v>
      </c>
      <c r="R78" s="6">
        <f>IF(QoQ!R80="","",QoQ!R80-QoQ!R$1)</f>
        <v>-0.26707501699125391</v>
      </c>
      <c r="S78" s="6">
        <f>IF(QoQ!S80="","",QoQ!S80-QoQ!S$1)</f>
        <v>0.37525421473167542</v>
      </c>
      <c r="T78" s="6">
        <f>IF(QoQ!T80="","",QoQ!T80-QoQ!T$1)</f>
        <v>-0.50299557030065001</v>
      </c>
      <c r="U78" s="6">
        <f>IF(QoQ!U80="","",QoQ!U80-QoQ!U$1)</f>
        <v>-1.2470752027993099</v>
      </c>
      <c r="V78" s="6">
        <f>IF(QoQ!V80="","",QoQ!V80-QoQ!V$1)</f>
        <v>0.41839597673249085</v>
      </c>
      <c r="W78" s="6">
        <f>IF(QoQ!W80="","",QoQ!W80-QoQ!W$1)</f>
        <v>-0.14583333333333337</v>
      </c>
      <c r="X78" s="6">
        <f>IF(QoQ!X80="","",QoQ!X80-QoQ!X$1)</f>
        <v>5.4960733652784262</v>
      </c>
      <c r="Y78" s="6">
        <f>IF(QoQ!Y80="","",QoQ!Y80-QoQ!Y$1)</f>
        <v>0.90608240055649469</v>
      </c>
      <c r="Z78" s="6">
        <f>IF(QoQ!Z80="","",QoQ!Z80-QoQ!Z$1)</f>
        <v>0.57500117708338072</v>
      </c>
      <c r="AA78" s="6">
        <f>IF(QoQ!AA80="","",QoQ!AA80-QoQ!AA$1)</f>
        <v>0.66843882426921541</v>
      </c>
      <c r="AB78" s="6">
        <f>IF(QoQ!AB80="","",QoQ!AB80-QoQ!AB$1)</f>
        <v>-0.23098008545395249</v>
      </c>
      <c r="AC78" s="6">
        <f>IF(QoQ!AC80="","",QoQ!AC80-QoQ!AC$1)</f>
        <v>-0.70250000000000001</v>
      </c>
      <c r="AD78" s="6">
        <f>IF(QoQ!AD80="","",QoQ!AD80-QoQ!AD$1)</f>
        <v>-0.29996772731143728</v>
      </c>
      <c r="AE78" s="6">
        <f>IF(QoQ!AE80="","",QoQ!AE80-QoQ!AE$1)</f>
        <v>1.6726786119968411</v>
      </c>
      <c r="AF78" s="6">
        <f>IF(QoQ!AF80="","",QoQ!AF80-QoQ!AF$1)</f>
        <v>3.7513496120479859</v>
      </c>
      <c r="AG78" s="6">
        <f>IF(QoQ!AG80="","",QoQ!AG80-QoQ!AG$1)</f>
        <v>3.0405863447729438</v>
      </c>
      <c r="AH78" s="6">
        <f>IF(QoQ!AH80="","",QoQ!AH80-QoQ!AH$1)</f>
        <v>3.9849131646813634</v>
      </c>
      <c r="AI78" s="6">
        <f>IF(QoQ!AI80="","",QoQ!AI80-QoQ!AI$1)</f>
        <v>-5.4280196805992871</v>
      </c>
      <c r="AJ78" s="6">
        <f>IF(QoQ!AJ80="","",QoQ!AJ80-QoQ!AJ$1)</f>
        <v>1.1455728752431913</v>
      </c>
      <c r="AK78" s="6">
        <f>IF(QoQ!AK80="","",QoQ!AK80-QoQ!AK$1)</f>
        <v>2.9523192504148223</v>
      </c>
      <c r="AL78" s="6">
        <f>IF(QoQ!AL80="","",QoQ!AL80-QoQ!AL$1)</f>
        <v>0.71875739230162861</v>
      </c>
      <c r="AM78" s="6">
        <f>IF(QoQ!AM80="","",QoQ!AM80-QoQ!AM$1)</f>
        <v>1.5600447779380411</v>
      </c>
      <c r="AN78" s="6">
        <f>IF(QoQ!AN80="","",QoQ!AN80-QoQ!AN$1)</f>
        <v>6.1308340889650079</v>
      </c>
      <c r="AO78" s="6">
        <f>IF(QoQ!AO80="","",QoQ!AO80-QoQ!AO$1)</f>
        <v>0.14499999999999991</v>
      </c>
      <c r="AP78" s="4">
        <v>77</v>
      </c>
      <c r="AQ78" s="1">
        <v>40330</v>
      </c>
      <c r="AR78" s="7"/>
    </row>
    <row r="79" spans="1:44">
      <c r="A79" s="6">
        <f>IF(QoQ!A81="","",QoQ!A81-QoQ!A$1)</f>
        <v>-1.0178432936329336</v>
      </c>
      <c r="B79" s="6">
        <f>IF(QoQ!B81="","",QoQ!B81-QoQ!B$1)</f>
        <v>-0.426772482586663</v>
      </c>
      <c r="C79" s="6">
        <f>IF(QoQ!C81="","",QoQ!C81-QoQ!C$1)</f>
        <v>-8.3441340242993292</v>
      </c>
      <c r="D79" s="6">
        <f>IF(QoQ!D81="","",QoQ!D81-QoQ!D$1)</f>
        <v>0.44628148384505462</v>
      </c>
      <c r="E79" s="6">
        <f>IF(QoQ!E81="","",QoQ!E81-QoQ!E$1)</f>
        <v>-1.778227430406552</v>
      </c>
      <c r="F79" s="6">
        <f>IF(QoQ!F81="","",QoQ!F81-QoQ!F$1)</f>
        <v>-0.19543556922433192</v>
      </c>
      <c r="G79" s="6">
        <f>IF(QoQ!G81="","",QoQ!G81-QoQ!G$1)</f>
        <v>1.4628226728430576</v>
      </c>
      <c r="H79" s="6">
        <f>IF(QoQ!H81="","",QoQ!H81-QoQ!H$1)</f>
        <v>-1.7603300872371235</v>
      </c>
      <c r="I79" s="6">
        <f>IF(QoQ!I81="","",QoQ!I81-QoQ!I$1)</f>
        <v>-1.853182740578428</v>
      </c>
      <c r="J79" s="6">
        <f>IF(QoQ!J81="","",QoQ!J81-QoQ!J$1)</f>
        <v>7.7048872468611473E-2</v>
      </c>
      <c r="K79" s="6">
        <f>IF(QoQ!K81="","",QoQ!K81-QoQ!K$1)</f>
        <v>-4.7587079332348488</v>
      </c>
      <c r="L79" s="6">
        <f>IF(QoQ!L81="","",QoQ!L81-QoQ!L$1)</f>
        <v>-0.8609309209283782</v>
      </c>
      <c r="M79" s="6">
        <f>IF(QoQ!M81="","",QoQ!M81-QoQ!M$1)</f>
        <v>-0.32838506533748091</v>
      </c>
      <c r="N79" s="6">
        <f>IF(QoQ!N81="","",QoQ!N81-QoQ!N$1)</f>
        <v>-9.6268300902352077</v>
      </c>
      <c r="O79" s="6">
        <f>IF(QoQ!O81="","",QoQ!O81-QoQ!O$1)</f>
        <v>3.7405803505075612</v>
      </c>
      <c r="P79" s="6">
        <f>IF(QoQ!P81="","",QoQ!P81-QoQ!P$1)</f>
        <v>-1.9548111922649722</v>
      </c>
      <c r="Q79" s="6">
        <f>IF(QoQ!Q81="","",QoQ!Q81-QoQ!Q$1)</f>
        <v>0.12746651974640044</v>
      </c>
      <c r="R79" s="6">
        <f>IF(QoQ!R81="","",QoQ!R81-QoQ!R$1)</f>
        <v>-0.23047229679805209</v>
      </c>
      <c r="S79" s="6">
        <f>IF(QoQ!S81="","",QoQ!S81-QoQ!S$1)</f>
        <v>1.5587111123416628</v>
      </c>
      <c r="T79" s="6">
        <f>IF(QoQ!T81="","",QoQ!T81-QoQ!T$1)</f>
        <v>1.1098466703476026</v>
      </c>
      <c r="U79" s="6">
        <f>IF(QoQ!U81="","",QoQ!U81-QoQ!U$1)</f>
        <v>-0.7476747414675432</v>
      </c>
      <c r="V79" s="6">
        <f>IF(QoQ!V81="","",QoQ!V81-QoQ!V$1)</f>
        <v>-0.16051476712624546</v>
      </c>
      <c r="W79" s="6">
        <f>IF(QoQ!W81="","",QoQ!W81-QoQ!W$1)</f>
        <v>-6.25E-2</v>
      </c>
      <c r="X79" s="6">
        <f>IF(QoQ!X81="","",QoQ!X81-QoQ!X$1)</f>
        <v>1.0228216422142147</v>
      </c>
      <c r="Y79" s="6">
        <f>IF(QoQ!Y81="","",QoQ!Y81-QoQ!Y$1)</f>
        <v>0.6172035997140557</v>
      </c>
      <c r="Z79" s="6">
        <f>IF(QoQ!Z81="","",QoQ!Z81-QoQ!Z$1)</f>
        <v>0.35472459308051385</v>
      </c>
      <c r="AA79" s="6">
        <f>IF(QoQ!AA81="","",QoQ!AA81-QoQ!AA$1)</f>
        <v>-0.20538222315484167</v>
      </c>
      <c r="AB79" s="6">
        <f>IF(QoQ!AB81="","",QoQ!AB81-QoQ!AB$1)</f>
        <v>-0.34628063005536758</v>
      </c>
      <c r="AC79" s="6">
        <f>IF(QoQ!AC81="","",QoQ!AC81-QoQ!AC$1)</f>
        <v>-0.70250000000000001</v>
      </c>
      <c r="AD79" s="6">
        <f>IF(QoQ!AD81="","",QoQ!AD81-QoQ!AD$1)</f>
        <v>-2.673787227633726</v>
      </c>
      <c r="AE79" s="6">
        <f>IF(QoQ!AE81="","",QoQ!AE81-QoQ!AE$1)</f>
        <v>-3.1506205220963621</v>
      </c>
      <c r="AF79" s="6">
        <f>IF(QoQ!AF81="","",QoQ!AF81-QoQ!AF$1)</f>
        <v>-0.31170935566380042</v>
      </c>
      <c r="AG79" s="6">
        <f>IF(QoQ!AG81="","",QoQ!AG81-QoQ!AG$1)</f>
        <v>-0.40450017021198614</v>
      </c>
      <c r="AH79" s="6">
        <f>IF(QoQ!AH81="","",QoQ!AH81-QoQ!AH$1)</f>
        <v>-0.25858198396473564</v>
      </c>
      <c r="AI79" s="6">
        <f>IF(QoQ!AI81="","",QoQ!AI81-QoQ!AI$1)</f>
        <v>5.3785165239478534</v>
      </c>
      <c r="AJ79" s="6">
        <f>IF(QoQ!AJ81="","",QoQ!AJ81-QoQ!AJ$1)</f>
        <v>0.10966052173228458</v>
      </c>
      <c r="AK79" s="6">
        <f>IF(QoQ!AK81="","",QoQ!AK81-QoQ!AK$1)</f>
        <v>0.14887165739020181</v>
      </c>
      <c r="AL79" s="6">
        <f>IF(QoQ!AL81="","",QoQ!AL81-QoQ!AL$1)</f>
        <v>-2.3539923469332269</v>
      </c>
      <c r="AM79" s="6">
        <f>IF(QoQ!AM81="","",QoQ!AM81-QoQ!AM$1)</f>
        <v>-0.46202766054031008</v>
      </c>
      <c r="AN79" s="6">
        <f>IF(QoQ!AN81="","",QoQ!AN81-QoQ!AN$1)</f>
        <v>4.7713476500655583</v>
      </c>
      <c r="AO79" s="6">
        <f>IF(QoQ!AO81="","",QoQ!AO81-QoQ!AO$1)</f>
        <v>0.11250000000000004</v>
      </c>
      <c r="AP79" s="4">
        <v>78</v>
      </c>
      <c r="AQ79" s="1">
        <v>40422</v>
      </c>
      <c r="AR79" s="7"/>
    </row>
    <row r="80" spans="1:44">
      <c r="A80" s="6">
        <f>IF(QoQ!A82="","",QoQ!A82-QoQ!A$1)</f>
        <v>0.23124131015050109</v>
      </c>
      <c r="B80" s="6">
        <f>IF(QoQ!B82="","",QoQ!B82-QoQ!B$1)</f>
        <v>0.30013656109843345</v>
      </c>
      <c r="C80" s="6">
        <f>IF(QoQ!C82="","",QoQ!C82-QoQ!C$1)</f>
        <v>3.40934605759122</v>
      </c>
      <c r="D80" s="6">
        <f>IF(QoQ!D82="","",QoQ!D82-QoQ!D$1)</f>
        <v>4.0421480048674487</v>
      </c>
      <c r="E80" s="6">
        <f>IF(QoQ!E82="","",QoQ!E82-QoQ!E$1)</f>
        <v>-1.2494579773131007</v>
      </c>
      <c r="F80" s="6">
        <f>IF(QoQ!F82="","",QoQ!F82-QoQ!F$1)</f>
        <v>-8.0747524405811011E-2</v>
      </c>
      <c r="G80" s="6">
        <f>IF(QoQ!G82="","",QoQ!G82-QoQ!G$1)</f>
        <v>0.11846267284284728</v>
      </c>
      <c r="H80" s="6">
        <f>IF(QoQ!H82="","",QoQ!H82-QoQ!H$1)</f>
        <v>-1.5933401880737341</v>
      </c>
      <c r="I80" s="6">
        <f>IF(QoQ!I82="","",QoQ!I82-QoQ!I$1)</f>
        <v>-8.1856703075413968</v>
      </c>
      <c r="J80" s="6">
        <f>IF(QoQ!J82="","",QoQ!J82-QoQ!J$1)</f>
        <v>3.3455218649389824</v>
      </c>
      <c r="K80" s="6">
        <f>IF(QoQ!K82="","",QoQ!K82-QoQ!K$1)</f>
        <v>10.648127368924166</v>
      </c>
      <c r="L80" s="6">
        <f>IF(QoQ!L82="","",QoQ!L82-QoQ!L$1)</f>
        <v>3.3866985864838162E-2</v>
      </c>
      <c r="M80" s="6">
        <f>IF(QoQ!M82="","",QoQ!M82-QoQ!M$1)</f>
        <v>5.8449347284860824</v>
      </c>
      <c r="N80" s="6">
        <f>IF(QoQ!N82="","",QoQ!N82-QoQ!N$1)</f>
        <v>0.86689652096715131</v>
      </c>
      <c r="O80" s="6">
        <f>IF(QoQ!O82="","",QoQ!O82-QoQ!O$1)</f>
        <v>7.8320546427197</v>
      </c>
      <c r="P80" s="6">
        <f>IF(QoQ!P82="","",QoQ!P82-QoQ!P$1)</f>
        <v>-11.708077271722651</v>
      </c>
      <c r="Q80" s="6">
        <f>IF(QoQ!Q82="","",QoQ!Q82-QoQ!Q$1)</f>
        <v>0.16859221795421442</v>
      </c>
      <c r="R80" s="6">
        <f>IF(QoQ!R82="","",QoQ!R82-QoQ!R$1)</f>
        <v>-0.17535182493722873</v>
      </c>
      <c r="S80" s="6">
        <f>IF(QoQ!S82="","",QoQ!S82-QoQ!S$1)</f>
        <v>1.520124408948051</v>
      </c>
      <c r="T80" s="6">
        <f>IF(QoQ!T82="","",QoQ!T82-QoQ!T$1)</f>
        <v>0.69588200703009995</v>
      </c>
      <c r="U80" s="6">
        <f>IF(QoQ!U82="","",QoQ!U82-QoQ!U$1)</f>
        <v>1.7493379297272549</v>
      </c>
      <c r="V80" s="6">
        <f>IF(QoQ!V82="","",QoQ!V82-QoQ!V$1)</f>
        <v>0.4108523441587042</v>
      </c>
      <c r="W80" s="6">
        <f>IF(QoQ!W82="","",QoQ!W82-QoQ!W$1)</f>
        <v>-6.25E-2</v>
      </c>
      <c r="X80" s="6">
        <f>IF(QoQ!X82="","",QoQ!X82-QoQ!X$1)</f>
        <v>-1.759202543691466</v>
      </c>
      <c r="Y80" s="6">
        <f>IF(QoQ!Y82="","",QoQ!Y82-QoQ!Y$1)</f>
        <v>0.66008598375884797</v>
      </c>
      <c r="Z80" s="6">
        <f>IF(QoQ!Z82="","",QoQ!Z82-QoQ!Z$1)</f>
        <v>0.22438847206011747</v>
      </c>
      <c r="AA80" s="6">
        <f>IF(QoQ!AA82="","",QoQ!AA82-QoQ!AA$1)</f>
        <v>1.7296832717134834</v>
      </c>
      <c r="AB80" s="6">
        <f>IF(QoQ!AB82="","",QoQ!AB82-QoQ!AB$1)</f>
        <v>-0.18439158110742937</v>
      </c>
      <c r="AC80" s="6">
        <f>IF(QoQ!AC82="","",QoQ!AC82-QoQ!AC$1)</f>
        <v>-0.70250000000000001</v>
      </c>
      <c r="AD80" s="6">
        <f>IF(QoQ!AD82="","",QoQ!AD82-QoQ!AD$1)</f>
        <v>10.473178189451708</v>
      </c>
      <c r="AE80" s="6">
        <f>IF(QoQ!AE82="","",QoQ!AE82-QoQ!AE$1)</f>
        <v>10.914171187898006</v>
      </c>
      <c r="AF80" s="6">
        <f>IF(QoQ!AF82="","",QoQ!AF82-QoQ!AF$1)</f>
        <v>-0.39991456617980492</v>
      </c>
      <c r="AG80" s="6">
        <f>IF(QoQ!AG82="","",QoQ!AG82-QoQ!AG$1)</f>
        <v>-2.1173911446238605</v>
      </c>
      <c r="AH80" s="6">
        <f>IF(QoQ!AH82="","",QoQ!AH82-QoQ!AH$1)</f>
        <v>0.1213554021867731</v>
      </c>
      <c r="AI80" s="6">
        <f>IF(QoQ!AI82="","",QoQ!AI82-QoQ!AI$1)</f>
        <v>-11.845556515878215</v>
      </c>
      <c r="AJ80" s="6">
        <f>IF(QoQ!AJ82="","",QoQ!AJ82-QoQ!AJ$1)</f>
        <v>-1.4006138861804847</v>
      </c>
      <c r="AK80" s="6">
        <f>IF(QoQ!AK82="","",QoQ!AK82-QoQ!AK$1)</f>
        <v>-2.8660112606629684</v>
      </c>
      <c r="AL80" s="6">
        <f>IF(QoQ!AL82="","",QoQ!AL82-QoQ!AL$1)</f>
        <v>-4.3074948095284782</v>
      </c>
      <c r="AM80" s="6">
        <f>IF(QoQ!AM82="","",QoQ!AM82-QoQ!AM$1)</f>
        <v>-1.0973153668676705</v>
      </c>
      <c r="AN80" s="6">
        <f>IF(QoQ!AN82="","",QoQ!AN82-QoQ!AN$1)</f>
        <v>-1.7956637405554754</v>
      </c>
      <c r="AO80" s="6">
        <f>IF(QoQ!AO82="","",QoQ!AO82-QoQ!AO$1)</f>
        <v>4.1666666666666741E-2</v>
      </c>
      <c r="AP80" s="4">
        <v>79</v>
      </c>
      <c r="AQ80" s="1">
        <v>40513</v>
      </c>
      <c r="AR80" s="7"/>
    </row>
    <row r="81" spans="1:44">
      <c r="A81" s="6">
        <f>IF(QoQ!A83="","",QoQ!A83-QoQ!A$1)</f>
        <v>0.59289025175867849</v>
      </c>
      <c r="B81" s="6">
        <f>IF(QoQ!B83="","",QoQ!B83-QoQ!B$1)</f>
        <v>-2.0276511106194217E-2</v>
      </c>
      <c r="C81" s="6">
        <f>IF(QoQ!C83="","",QoQ!C83-QoQ!C$1)</f>
        <v>6.6218756402083692</v>
      </c>
      <c r="D81" s="6">
        <f>IF(QoQ!D83="","",QoQ!D83-QoQ!D$1)</f>
        <v>-3.1687854261139554</v>
      </c>
      <c r="E81" s="6">
        <f>IF(QoQ!E83="","",QoQ!E83-QoQ!E$1)</f>
        <v>3.3336946298740058</v>
      </c>
      <c r="F81" s="6">
        <f>IF(QoQ!F83="","",QoQ!F83-QoQ!F$1)</f>
        <v>1.1902366853180819</v>
      </c>
      <c r="G81" s="6">
        <f>IF(QoQ!G83="","",QoQ!G83-QoQ!G$1)</f>
        <v>2.3730826728431524</v>
      </c>
      <c r="H81" s="6">
        <f>IF(QoQ!H83="","",QoQ!H83-QoQ!H$1)</f>
        <v>2.8178441263899012E-2</v>
      </c>
      <c r="I81" s="6">
        <f>IF(QoQ!I83="","",QoQ!I83-QoQ!I$1)</f>
        <v>-0.23842600809468106</v>
      </c>
      <c r="J81" s="6">
        <f>IF(QoQ!J83="","",QoQ!J83-QoQ!J$1)</f>
        <v>-2.7308213754376283</v>
      </c>
      <c r="K81" s="6">
        <f>IF(QoQ!K83="","",QoQ!K83-QoQ!K$1)</f>
        <v>6.221885896941842</v>
      </c>
      <c r="L81" s="6">
        <f>IF(QoQ!L83="","",QoQ!L83-QoQ!L$1)</f>
        <v>4.3042533533941985</v>
      </c>
      <c r="M81" s="6">
        <f>IF(QoQ!M83="","",QoQ!M83-QoQ!M$1)</f>
        <v>6.7675368581813871</v>
      </c>
      <c r="N81" s="6">
        <f>IF(QoQ!N83="","",QoQ!N83-QoQ!N$1)</f>
        <v>-3.3519976460849463</v>
      </c>
      <c r="O81" s="6">
        <f>IF(QoQ!O83="","",QoQ!O83-QoQ!O$1)</f>
        <v>10.401024367078369</v>
      </c>
      <c r="P81" s="6">
        <f>IF(QoQ!P83="","",QoQ!P83-QoQ!P$1)</f>
        <v>-1.4161504181727567</v>
      </c>
      <c r="Q81" s="6">
        <f>IF(QoQ!Q83="","",QoQ!Q83-QoQ!Q$1)</f>
        <v>0.53130516500182101</v>
      </c>
      <c r="R81" s="6">
        <f>IF(QoQ!R83="","",QoQ!R83-QoQ!R$1)</f>
        <v>0.22684021341764771</v>
      </c>
      <c r="S81" s="6">
        <f>IF(QoQ!S83="","",QoQ!S83-QoQ!S$1)</f>
        <v>1.7088483378079649</v>
      </c>
      <c r="T81" s="6">
        <f>IF(QoQ!T83="","",QoQ!T83-QoQ!T$1)</f>
        <v>1.4570152642437892</v>
      </c>
      <c r="U81" s="6">
        <f>IF(QoQ!U83="","",QoQ!U83-QoQ!U$1)</f>
        <v>1.8165529668890756</v>
      </c>
      <c r="V81" s="6">
        <f>IF(QoQ!V83="","",QoQ!V83-QoQ!V$1)</f>
        <v>6.7070915759412486E-2</v>
      </c>
      <c r="W81" s="6">
        <f>IF(QoQ!W83="","",QoQ!W83-QoQ!W$1)</f>
        <v>-6.25E-2</v>
      </c>
      <c r="X81" s="6">
        <f>IF(QoQ!X83="","",QoQ!X83-QoQ!X$1)</f>
        <v>1.5589615678408679</v>
      </c>
      <c r="Y81" s="6">
        <f>IF(QoQ!Y83="","",QoQ!Y83-QoQ!Y$1)</f>
        <v>2.1063593820172732</v>
      </c>
      <c r="Z81" s="6">
        <f>IF(QoQ!Z83="","",QoQ!Z83-QoQ!Z$1)</f>
        <v>0.355348469318296</v>
      </c>
      <c r="AA81" s="6">
        <f>IF(QoQ!AA83="","",QoQ!AA83-QoQ!AA$1)</f>
        <v>2.0504391522077769</v>
      </c>
      <c r="AB81" s="6">
        <f>IF(QoQ!AB83="","",QoQ!AB83-QoQ!AB$1)</f>
        <v>-6.1582469645647397E-2</v>
      </c>
      <c r="AC81" s="6">
        <f>IF(QoQ!AC83="","",QoQ!AC83-QoQ!AC$1)</f>
        <v>-0.71250000000000002</v>
      </c>
      <c r="AD81" s="6">
        <f>IF(QoQ!AD83="","",QoQ!AD83-QoQ!AD$1)</f>
        <v>10.981826376105554</v>
      </c>
      <c r="AE81" s="6">
        <f>IF(QoQ!AE83="","",QoQ!AE83-QoQ!AE$1)</f>
        <v>18.763017212804485</v>
      </c>
      <c r="AF81" s="6">
        <f>IF(QoQ!AF83="","",QoQ!AF83-QoQ!AF$1)</f>
        <v>-0.86146159746540074</v>
      </c>
      <c r="AG81" s="6">
        <f>IF(QoQ!AG83="","",QoQ!AG83-QoQ!AG$1)</f>
        <v>-2.1298583451563609</v>
      </c>
      <c r="AH81" s="6">
        <f>IF(QoQ!AH83="","",QoQ!AH83-QoQ!AH$1)</f>
        <v>-0.4753105859283554</v>
      </c>
      <c r="AI81" s="6">
        <f>IF(QoQ!AI83="","",QoQ!AI83-QoQ!AI$1)</f>
        <v>3.6109923788234828</v>
      </c>
      <c r="AJ81" s="6">
        <f>IF(QoQ!AJ83="","",QoQ!AJ83-QoQ!AJ$1)</f>
        <v>-1.8065446033860799</v>
      </c>
      <c r="AK81" s="6">
        <f>IF(QoQ!AK83="","",QoQ!AK83-QoQ!AK$1)</f>
        <v>-3.0473605485430322</v>
      </c>
      <c r="AL81" s="6">
        <f>IF(QoQ!AL83="","",QoQ!AL83-QoQ!AL$1)</f>
        <v>18.801463372568033</v>
      </c>
      <c r="AM81" s="6">
        <f>IF(QoQ!AM83="","",QoQ!AM83-QoQ!AM$1)</f>
        <v>-1.3099335439937363</v>
      </c>
      <c r="AN81" s="6">
        <f>IF(QoQ!AN83="","",QoQ!AN83-QoQ!AN$1)</f>
        <v>-1.57590001960295</v>
      </c>
      <c r="AO81" s="6">
        <f>IF(QoQ!AO83="","",QoQ!AO83-QoQ!AO$1)</f>
        <v>5.0833333333333286E-2</v>
      </c>
      <c r="AP81" s="4">
        <v>80</v>
      </c>
      <c r="AQ81" s="1">
        <v>40603</v>
      </c>
      <c r="AR81" s="7"/>
    </row>
    <row r="82" spans="1:44">
      <c r="A82" s="6">
        <f>IF(QoQ!A84="","",QoQ!A84-QoQ!A$1)</f>
        <v>0.19921648073565668</v>
      </c>
      <c r="B82" s="6">
        <f>IF(QoQ!B84="","",QoQ!B84-QoQ!B$1)</f>
        <v>-3.2696398698791596E-2</v>
      </c>
      <c r="C82" s="6">
        <f>IF(QoQ!C84="","",QoQ!C84-QoQ!C$1)</f>
        <v>-1.9763879558623043</v>
      </c>
      <c r="D82" s="6">
        <f>IF(QoQ!D84="","",QoQ!D84-QoQ!D$1)</f>
        <v>-2.6291551376025826</v>
      </c>
      <c r="E82" s="6">
        <f>IF(QoQ!E84="","",QoQ!E84-QoQ!E$1)</f>
        <v>0.85902148230004838</v>
      </c>
      <c r="F82" s="6">
        <f>IF(QoQ!F84="","",QoQ!F84-QoQ!F$1)</f>
        <v>-0.7380967267052958</v>
      </c>
      <c r="G82" s="6">
        <f>IF(QoQ!G84="","",QoQ!G84-QoQ!G$1)</f>
        <v>-0.96485732715696004</v>
      </c>
      <c r="H82" s="6">
        <f>IF(QoQ!H84="","",QoQ!H84-QoQ!H$1)</f>
        <v>2.0666138038321655</v>
      </c>
      <c r="I82" s="6">
        <f>IF(QoQ!I84="","",QoQ!I84-QoQ!I$1)</f>
        <v>-1.4949077489161857</v>
      </c>
      <c r="J82" s="6">
        <f>IF(QoQ!J84="","",QoQ!J84-QoQ!J$1)</f>
        <v>-9.907337507294999</v>
      </c>
      <c r="K82" s="6">
        <f>IF(QoQ!K84="","",QoQ!K84-QoQ!K$1)</f>
        <v>1.1316858543250978</v>
      </c>
      <c r="L82" s="6">
        <f>IF(QoQ!L84="","",QoQ!L84-QoQ!L$1)</f>
        <v>1.4094442538215035</v>
      </c>
      <c r="M82" s="6">
        <f>IF(QoQ!M84="","",QoQ!M84-QoQ!M$1)</f>
        <v>2.8396045829864134</v>
      </c>
      <c r="N82" s="6">
        <f>IF(QoQ!N84="","",QoQ!N84-QoQ!N$1)</f>
        <v>9.8487695761739165</v>
      </c>
      <c r="O82" s="6">
        <f>IF(QoQ!O84="","",QoQ!O84-QoQ!O$1)</f>
        <v>0.42438211653439617</v>
      </c>
      <c r="P82" s="6">
        <f>IF(QoQ!P84="","",QoQ!P84-QoQ!P$1)</f>
        <v>-2.1818150626209185</v>
      </c>
      <c r="Q82" s="6">
        <f>IF(QoQ!Q84="","",QoQ!Q84-QoQ!Q$1)</f>
        <v>0.44066977453272171</v>
      </c>
      <c r="R82" s="6">
        <f>IF(QoQ!R84="","",QoQ!R84-QoQ!R$1)</f>
        <v>0.19084414996006382</v>
      </c>
      <c r="S82" s="6">
        <f>IF(QoQ!S84="","",QoQ!S84-QoQ!S$1)</f>
        <v>1.3940069958241281</v>
      </c>
      <c r="T82" s="6">
        <f>IF(QoQ!T84="","",QoQ!T84-QoQ!T$1)</f>
        <v>0.73800274340885008</v>
      </c>
      <c r="U82" s="6">
        <f>IF(QoQ!U84="","",QoQ!U84-QoQ!U$1)</f>
        <v>-0.33340857432787463</v>
      </c>
      <c r="V82" s="6">
        <f>IF(QoQ!V84="","",QoQ!V84-QoQ!V$1)</f>
        <v>0.23512921632766104</v>
      </c>
      <c r="W82" s="6">
        <f>IF(QoQ!W84="","",QoQ!W84-QoQ!W$1)</f>
        <v>-2.083333333333337E-2</v>
      </c>
      <c r="X82" s="6">
        <f>IF(QoQ!X84="","",QoQ!X84-QoQ!X$1)</f>
        <v>-1.0965694488616409</v>
      </c>
      <c r="Y82" s="6">
        <f>IF(QoQ!Y84="","",QoQ!Y84-QoQ!Y$1)</f>
        <v>0.11728289152365856</v>
      </c>
      <c r="Z82" s="6">
        <f>IF(QoQ!Z84="","",QoQ!Z84-QoQ!Z$1)</f>
        <v>-7.3938983068887465E-3</v>
      </c>
      <c r="AA82" s="6">
        <f>IF(QoQ!AA84="","",QoQ!AA84-QoQ!AA$1)</f>
        <v>1.4643410733629085</v>
      </c>
      <c r="AB82" s="6">
        <f>IF(QoQ!AB84="","",QoQ!AB84-QoQ!AB$1)</f>
        <v>8.2680982187888441E-2</v>
      </c>
      <c r="AC82" s="6">
        <f>IF(QoQ!AC84="","",QoQ!AC84-QoQ!AC$1)</f>
        <v>-0.72750000000000004</v>
      </c>
      <c r="AD82" s="6">
        <f>IF(QoQ!AD84="","",QoQ!AD84-QoQ!AD$1)</f>
        <v>4.4757071477501658</v>
      </c>
      <c r="AE82" s="6">
        <f>IF(QoQ!AE84="","",QoQ!AE84-QoQ!AE$1)</f>
        <v>9.402249430608288</v>
      </c>
      <c r="AF82" s="6">
        <f>IF(QoQ!AF84="","",QoQ!AF84-QoQ!AF$1)</f>
        <v>2.5391315990304855</v>
      </c>
      <c r="AG82" s="6">
        <f>IF(QoQ!AG84="","",QoQ!AG84-QoQ!AG$1)</f>
        <v>0.8089290781909364</v>
      </c>
      <c r="AH82" s="6">
        <f>IF(QoQ!AH84="","",QoQ!AH84-QoQ!AH$1)</f>
        <v>3.0480799447093094</v>
      </c>
      <c r="AI82" s="6">
        <f>IF(QoQ!AI84="","",QoQ!AI84-QoQ!AI$1)</f>
        <v>-13.971566175851148</v>
      </c>
      <c r="AJ82" s="6">
        <f>IF(QoQ!AJ84="","",QoQ!AJ84-QoQ!AJ$1)</f>
        <v>6.160541246152313</v>
      </c>
      <c r="AK82" s="6">
        <f>IF(QoQ!AK84="","",QoQ!AK84-QoQ!AK$1)</f>
        <v>2.0506279571172135</v>
      </c>
      <c r="AL82" s="6">
        <f>IF(QoQ!AL84="","",QoQ!AL84-QoQ!AL$1)</f>
        <v>3.638891918496304</v>
      </c>
      <c r="AM82" s="6">
        <f>IF(QoQ!AM84="","",QoQ!AM84-QoQ!AM$1)</f>
        <v>1.7139501842989624</v>
      </c>
      <c r="AN82" s="6">
        <f>IF(QoQ!AN84="","",QoQ!AN84-QoQ!AN$1)</f>
        <v>10.897854633107826</v>
      </c>
      <c r="AO82" s="6">
        <f>IF(QoQ!AO84="","",QoQ!AO84-QoQ!AO$1)</f>
        <v>7.4999999999999512E-3</v>
      </c>
      <c r="AP82" s="4">
        <v>81</v>
      </c>
      <c r="AQ82" s="1">
        <v>40695</v>
      </c>
      <c r="AR82" s="7"/>
    </row>
    <row r="83" spans="1:44">
      <c r="A83" s="6">
        <f>IF(QoQ!A85="","",QoQ!A85-QoQ!A$1)</f>
        <v>0.35330605307760421</v>
      </c>
      <c r="B83" s="6">
        <f>IF(QoQ!B85="","",QoQ!B85-QoQ!B$1)</f>
        <v>0.4967976321300076</v>
      </c>
      <c r="C83" s="6">
        <f>IF(QoQ!C85="","",QoQ!C85-QoQ!C$1)</f>
        <v>5.4036958352015771</v>
      </c>
      <c r="D83" s="6">
        <f>IF(QoQ!D85="","",QoQ!D85-QoQ!D$1)</f>
        <v>3.419536570367848</v>
      </c>
      <c r="E83" s="6">
        <f>IF(QoQ!E85="","",QoQ!E85-QoQ!E$1)</f>
        <v>-2.6851333057667439</v>
      </c>
      <c r="F83" s="6">
        <f>IF(QoQ!F85="","",QoQ!F85-QoQ!F$1)</f>
        <v>-0.46545718624393873</v>
      </c>
      <c r="G83" s="6">
        <f>IF(QoQ!G85="","",QoQ!G85-QoQ!G$1)</f>
        <v>-0.95257732715715626</v>
      </c>
      <c r="H83" s="6">
        <f>IF(QoQ!H85="","",QoQ!H85-QoQ!H$1)</f>
        <v>-2.3413618309271578E-2</v>
      </c>
      <c r="I83" s="6">
        <f>IF(QoQ!I85="","",QoQ!I85-QoQ!I$1)</f>
        <v>3.0862039380829662</v>
      </c>
      <c r="J83" s="6">
        <f>IF(QoQ!J85="","",QoQ!J85-QoQ!J$1)</f>
        <v>-2.2098040856253931</v>
      </c>
      <c r="K83" s="6">
        <f>IF(QoQ!K85="","",QoQ!K85-QoQ!K$1)</f>
        <v>7.5698430706542279</v>
      </c>
      <c r="L83" s="6">
        <f>IF(QoQ!L85="","",QoQ!L85-QoQ!L$1)</f>
        <v>0.50670365144973672</v>
      </c>
      <c r="M83" s="6">
        <f>IF(QoQ!M85="","",QoQ!M85-QoQ!M$1)</f>
        <v>1.2824545837251158</v>
      </c>
      <c r="N83" s="6">
        <f>IF(QoQ!N85="","",QoQ!N85-QoQ!N$1)</f>
        <v>-19.461394297108544</v>
      </c>
      <c r="O83" s="6">
        <f>IF(QoQ!O85="","",QoQ!O85-QoQ!O$1)</f>
        <v>7.9577330214423361</v>
      </c>
      <c r="P83" s="6">
        <f>IF(QoQ!P85="","",QoQ!P85-QoQ!P$1)</f>
        <v>-1.5715981791820326</v>
      </c>
      <c r="Q83" s="6">
        <f>IF(QoQ!Q85="","",QoQ!Q85-QoQ!Q$1)</f>
        <v>0.19183761165548985</v>
      </c>
      <c r="R83" s="6">
        <f>IF(QoQ!R85="","",QoQ!R85-QoQ!R$1)</f>
        <v>0.32552015120698174</v>
      </c>
      <c r="S83" s="6">
        <f>IF(QoQ!S85="","",QoQ!S85-QoQ!S$1)</f>
        <v>-0.31686930989346496</v>
      </c>
      <c r="T83" s="6">
        <f>IF(QoQ!T85="","",QoQ!T85-QoQ!T$1)</f>
        <v>-0.12443616948108338</v>
      </c>
      <c r="U83" s="6">
        <f>IF(QoQ!U85="","",QoQ!U85-QoQ!U$1)</f>
        <v>0.36970384229826148</v>
      </c>
      <c r="V83" s="6">
        <f>IF(QoQ!V85="","",QoQ!V85-QoQ!V$1)</f>
        <v>-0.48564448946929234</v>
      </c>
      <c r="W83" s="6">
        <f>IF(QoQ!W85="","",QoQ!W85-QoQ!W$1)</f>
        <v>0</v>
      </c>
      <c r="X83" s="6">
        <f>IF(QoQ!X85="","",QoQ!X85-QoQ!X$1)</f>
        <v>-0.37654562187521612</v>
      </c>
      <c r="Y83" s="6">
        <f>IF(QoQ!Y85="","",QoQ!Y85-QoQ!Y$1)</f>
        <v>4.2091123182877554E-2</v>
      </c>
      <c r="Z83" s="6">
        <f>IF(QoQ!Z85="","",QoQ!Z85-QoQ!Z$1)</f>
        <v>2.0769456263208808E-2</v>
      </c>
      <c r="AA83" s="6">
        <f>IF(QoQ!AA85="","",QoQ!AA85-QoQ!AA$1)</f>
        <v>3.60554836206054E-2</v>
      </c>
      <c r="AB83" s="6">
        <f>IF(QoQ!AB85="","",QoQ!AB85-QoQ!AB$1)</f>
        <v>-4.4158754829381308E-2</v>
      </c>
      <c r="AC83" s="6">
        <f>IF(QoQ!AC85="","",QoQ!AC85-QoQ!AC$1)</f>
        <v>-0.73</v>
      </c>
      <c r="AD83" s="6">
        <f>IF(QoQ!AD85="","",QoQ!AD85-QoQ!AD$1)</f>
        <v>-3.5600479740406143</v>
      </c>
      <c r="AE83" s="6">
        <f>IF(QoQ!AE85="","",QoQ!AE85-QoQ!AE$1)</f>
        <v>-4.2749940987167747</v>
      </c>
      <c r="AF83" s="6">
        <f>IF(QoQ!AF85="","",QoQ!AF85-QoQ!AF$1)</f>
        <v>2.0812926896531772</v>
      </c>
      <c r="AG83" s="6">
        <f>IF(QoQ!AG85="","",QoQ!AG85-QoQ!AG$1)</f>
        <v>1.5427047335913078</v>
      </c>
      <c r="AH83" s="6">
        <f>IF(QoQ!AH85="","",QoQ!AH85-QoQ!AH$1)</f>
        <v>2.2573474835362757</v>
      </c>
      <c r="AI83" s="6">
        <f>IF(QoQ!AI85="","",QoQ!AI85-QoQ!AI$1)</f>
        <v>-4.2308124175851036</v>
      </c>
      <c r="AJ83" s="6">
        <f>IF(QoQ!AJ85="","",QoQ!AJ85-QoQ!AJ$1)</f>
        <v>3.8627857706852984</v>
      </c>
      <c r="AK83" s="6">
        <f>IF(QoQ!AK85="","",QoQ!AK85-QoQ!AK$1)</f>
        <v>-1.0796515045111805</v>
      </c>
      <c r="AL83" s="6">
        <f>IF(QoQ!AL85="","",QoQ!AL85-QoQ!AL$1)</f>
        <v>24.987167825354536</v>
      </c>
      <c r="AM83" s="6">
        <f>IF(QoQ!AM85="","",QoQ!AM85-QoQ!AM$1)</f>
        <v>2.4962990219270038</v>
      </c>
      <c r="AN83" s="6">
        <f>IF(QoQ!AN85="","",QoQ!AN85-QoQ!AN$1)</f>
        <v>-1.2434473752982373</v>
      </c>
      <c r="AO83" s="6">
        <f>IF(QoQ!AO85="","",QoQ!AO85-QoQ!AO$1)</f>
        <v>-2.8333333333333321E-2</v>
      </c>
      <c r="AP83" s="4">
        <v>82</v>
      </c>
      <c r="AQ83" s="1">
        <v>40787</v>
      </c>
      <c r="AR83" s="7"/>
    </row>
    <row r="84" spans="1:44">
      <c r="A84" s="6">
        <f>IF(QoQ!A86="","",QoQ!A86-QoQ!A$1)</f>
        <v>-0.47211663878511556</v>
      </c>
      <c r="B84" s="6">
        <f>IF(QoQ!B86="","",QoQ!B86-QoQ!B$1)</f>
        <v>0.90454435540130396</v>
      </c>
      <c r="C84" s="6">
        <f>IF(QoQ!C86="","",QoQ!C86-QoQ!C$1)</f>
        <v>3.0715415719299868</v>
      </c>
      <c r="D84" s="6">
        <f>IF(QoQ!D86="","",QoQ!D86-QoQ!D$1)</f>
        <v>4.9242835019674986</v>
      </c>
      <c r="E84" s="6">
        <f>IF(QoQ!E86="","",QoQ!E86-QoQ!E$1)</f>
        <v>-9.264769549794627E-2</v>
      </c>
      <c r="F84" s="6">
        <f>IF(QoQ!F86="","",QoQ!F86-QoQ!F$1)</f>
        <v>3.1702611988006861</v>
      </c>
      <c r="G84" s="6">
        <f>IF(QoQ!G86="","",QoQ!G86-QoQ!G$1)</f>
        <v>-1.7015373271567189</v>
      </c>
      <c r="H84" s="6">
        <f>IF(QoQ!H86="","",QoQ!H86-QoQ!H$1)</f>
        <v>0.83447126590849141</v>
      </c>
      <c r="I84" s="6">
        <f>IF(QoQ!I86="","",QoQ!I86-QoQ!I$1)</f>
        <v>2.0009973186392722</v>
      </c>
      <c r="J84" s="6">
        <f>IF(QoQ!J86="","",QoQ!J86-QoQ!J$1)</f>
        <v>-5.1994362714685742</v>
      </c>
      <c r="K84" s="6">
        <f>IF(QoQ!K86="","",QoQ!K86-QoQ!K$1)</f>
        <v>8.599821456120921</v>
      </c>
      <c r="L84" s="6">
        <f>IF(QoQ!L86="","",QoQ!L86-QoQ!L$1)</f>
        <v>-1.0017483388970094</v>
      </c>
      <c r="M84" s="6">
        <f>IF(QoQ!M86="","",QoQ!M86-QoQ!M$1)</f>
        <v>0.23043730148780561</v>
      </c>
      <c r="N84" s="6">
        <f>IF(QoQ!N86="","",QoQ!N86-QoQ!N$1)</f>
        <v>13.850475687613111</v>
      </c>
      <c r="O84" s="6">
        <f>IF(QoQ!O86="","",QoQ!O86-QoQ!O$1)</f>
        <v>-3.8913615700412318</v>
      </c>
      <c r="P84" s="6">
        <f>IF(QoQ!P86="","",QoQ!P86-QoQ!P$1)</f>
        <v>-4.3426142108055386</v>
      </c>
      <c r="Q84" s="6">
        <f>IF(QoQ!Q86="","",QoQ!Q86-QoQ!Q$1)</f>
        <v>-8.2944686259153466E-2</v>
      </c>
      <c r="R84" s="6">
        <f>IF(QoQ!R86="","",QoQ!R86-QoQ!R$1)</f>
        <v>0.1953782481867572</v>
      </c>
      <c r="S84" s="6">
        <f>IF(QoQ!S86="","",QoQ!S86-QoQ!S$1)</f>
        <v>-1.1526461461059778</v>
      </c>
      <c r="T84" s="6">
        <f>IF(QoQ!T86="","",QoQ!T86-QoQ!T$1)</f>
        <v>-0.47541055577319591</v>
      </c>
      <c r="U84" s="6">
        <f>IF(QoQ!U86="","",QoQ!U86-QoQ!U$1)</f>
        <v>-2.1079851285001672E-2</v>
      </c>
      <c r="V84" s="6">
        <f>IF(QoQ!V86="","",QoQ!V86-QoQ!V$1)</f>
        <v>0.36059933171359881</v>
      </c>
      <c r="W84" s="6">
        <f>IF(QoQ!W86="","",QoQ!W86-QoQ!W$1)</f>
        <v>0</v>
      </c>
      <c r="X84" s="6">
        <f>IF(QoQ!X86="","",QoQ!X86-QoQ!X$1)</f>
        <v>-1.6553434982888364</v>
      </c>
      <c r="Y84" s="6">
        <f>IF(QoQ!Y86="","",QoQ!Y86-QoQ!Y$1)</f>
        <v>0.19716116390215799</v>
      </c>
      <c r="Z84" s="6">
        <f>IF(QoQ!Z86="","",QoQ!Z86-QoQ!Z$1)</f>
        <v>-0.11198209198898523</v>
      </c>
      <c r="AA84" s="6">
        <f>IF(QoQ!AA86="","",QoQ!AA86-QoQ!AA$1)</f>
        <v>-1.5643666028217591</v>
      </c>
      <c r="AB84" s="6">
        <f>IF(QoQ!AB86="","",QoQ!AB86-QoQ!AB$1)</f>
        <v>-0.14422483235516143</v>
      </c>
      <c r="AC84" s="6">
        <f>IF(QoQ!AC86="","",QoQ!AC86-QoQ!AC$1)</f>
        <v>-0.73250000000000004</v>
      </c>
      <c r="AD84" s="6">
        <f>IF(QoQ!AD86="","",QoQ!AD86-QoQ!AD$1)</f>
        <v>-5.9614699573791246</v>
      </c>
      <c r="AE84" s="6">
        <f>IF(QoQ!AE86="","",QoQ!AE86-QoQ!AE$1)</f>
        <v>-4.4315771608018935</v>
      </c>
      <c r="AF84" s="6">
        <f>IF(QoQ!AF86="","",QoQ!AF86-QoQ!AF$1)</f>
        <v>0.85181193400980293</v>
      </c>
      <c r="AG84" s="6">
        <f>IF(QoQ!AG86="","",QoQ!AG86-QoQ!AG$1)</f>
        <v>0.21778824876477709</v>
      </c>
      <c r="AH84" s="6">
        <f>IF(QoQ!AH86="","",QoQ!AH86-QoQ!AH$1)</f>
        <v>1.0532508863028487</v>
      </c>
      <c r="AI84" s="6">
        <f>IF(QoQ!AI86="","",QoQ!AI86-QoQ!AI$1)</f>
        <v>1.622245630056113</v>
      </c>
      <c r="AJ84" s="6">
        <f>IF(QoQ!AJ86="","",QoQ!AJ86-QoQ!AJ$1)</f>
        <v>1.733250745209661</v>
      </c>
      <c r="AK84" s="6">
        <f>IF(QoQ!AK86="","",QoQ!AK86-QoQ!AK$1)</f>
        <v>1.074735857211699</v>
      </c>
      <c r="AL84" s="6">
        <f>IF(QoQ!AL86="","",QoQ!AL86-QoQ!AL$1)</f>
        <v>-11.584020108621754</v>
      </c>
      <c r="AM84" s="6">
        <f>IF(QoQ!AM86="","",QoQ!AM86-QoQ!AM$1)</f>
        <v>2.0117418738339596</v>
      </c>
      <c r="AN84" s="6">
        <f>IF(QoQ!AN86="","",QoQ!AN86-QoQ!AN$1)</f>
        <v>0.53086998354022552</v>
      </c>
      <c r="AO84" s="6">
        <f>IF(QoQ!AO86="","",QoQ!AO86-QoQ!AO$1)</f>
        <v>-3.1666666666666732E-2</v>
      </c>
      <c r="AP84" s="4">
        <v>83</v>
      </c>
      <c r="AQ84" s="1">
        <v>40878</v>
      </c>
      <c r="AR84" s="7"/>
    </row>
    <row r="85" spans="1:44">
      <c r="A85" s="6">
        <f>IF(QoQ!A87="","",QoQ!A87-QoQ!A$1)</f>
        <v>0.48722109233319566</v>
      </c>
      <c r="B85" s="6">
        <f>IF(QoQ!B87="","",QoQ!B87-QoQ!B$1)</f>
        <v>0.6366546992543558</v>
      </c>
      <c r="C85" s="6">
        <f>IF(QoQ!C87="","",QoQ!C87-QoQ!C$1)</f>
        <v>-3.2389778195390333</v>
      </c>
      <c r="D85" s="6">
        <f>IF(QoQ!D87="","",QoQ!D87-QoQ!D$1)</f>
        <v>2.5516773803480159</v>
      </c>
      <c r="E85" s="6">
        <f>IF(QoQ!E87="","",QoQ!E87-QoQ!E$1)</f>
        <v>-0.71809436171397945</v>
      </c>
      <c r="F85" s="6">
        <f>IF(QoQ!F87="","",QoQ!F87-QoQ!F$1)</f>
        <v>-0.33722782098194137</v>
      </c>
      <c r="G85" s="6">
        <f>IF(QoQ!G87="","",QoQ!G87-QoQ!G$1)</f>
        <v>-0.20982732715705738</v>
      </c>
      <c r="H85" s="6">
        <f>IF(QoQ!H87="","",QoQ!H87-QoQ!H$1)</f>
        <v>0.8165074209701666</v>
      </c>
      <c r="I85" s="6">
        <f>IF(QoQ!I87="","",QoQ!I87-QoQ!I$1)</f>
        <v>1.5195844979773887</v>
      </c>
      <c r="J85" s="6">
        <f>IF(QoQ!J87="","",QoQ!J87-QoQ!J$1)</f>
        <v>2.8118989263089862</v>
      </c>
      <c r="K85" s="6">
        <f>IF(QoQ!K87="","",QoQ!K87-QoQ!K$1)</f>
        <v>3.6436791899941103</v>
      </c>
      <c r="L85" s="6">
        <f>IF(QoQ!L87="","",QoQ!L87-QoQ!L$1)</f>
        <v>2.5798618900033894</v>
      </c>
      <c r="M85" s="6">
        <f>IF(QoQ!M87="","",QoQ!M87-QoQ!M$1)</f>
        <v>-1.375709088206629</v>
      </c>
      <c r="N85" s="6">
        <f>IF(QoQ!N87="","",QoQ!N87-QoQ!N$1)</f>
        <v>0.49511234927279268</v>
      </c>
      <c r="O85" s="6">
        <f>IF(QoQ!O87="","",QoQ!O87-QoQ!O$1)</f>
        <v>-1.9757813985919896</v>
      </c>
      <c r="P85" s="6">
        <f>IF(QoQ!P87="","",QoQ!P87-QoQ!P$1)</f>
        <v>12.303649490185689</v>
      </c>
      <c r="Q85" s="6">
        <f>IF(QoQ!Q87="","",QoQ!Q87-QoQ!Q$1)</f>
        <v>-0.21852268519197282</v>
      </c>
      <c r="R85" s="6">
        <f>IF(QoQ!R87="","",QoQ!R87-QoQ!R$1)</f>
        <v>-0.32174551568085175</v>
      </c>
      <c r="S85" s="6">
        <f>IF(QoQ!S87="","",QoQ!S87-QoQ!S$1)</f>
        <v>0.17988612955120509</v>
      </c>
      <c r="T85" s="6">
        <f>IF(QoQ!T87="","",QoQ!T87-QoQ!T$1)</f>
        <v>-0.49438040446891057</v>
      </c>
      <c r="U85" s="6">
        <f>IF(QoQ!U87="","",QoQ!U87-QoQ!U$1)</f>
        <v>-0.45480796972087739</v>
      </c>
      <c r="V85" s="6">
        <f>IF(QoQ!V87="","",QoQ!V87-QoQ!V$1)</f>
        <v>-1.863730824467752E-2</v>
      </c>
      <c r="W85" s="6">
        <f>IF(QoQ!W87="","",QoQ!W87-QoQ!W$1)</f>
        <v>0</v>
      </c>
      <c r="X85" s="6">
        <f>IF(QoQ!X87="","",QoQ!X87-QoQ!X$1)</f>
        <v>2.988217742094315</v>
      </c>
      <c r="Y85" s="6">
        <f>IF(QoQ!Y87="","",QoQ!Y87-QoQ!Y$1)</f>
        <v>-0.65256453987262453</v>
      </c>
      <c r="Z85" s="6">
        <f>IF(QoQ!Z87="","",QoQ!Z87-QoQ!Z$1)</f>
        <v>0.21394935338668564</v>
      </c>
      <c r="AA85" s="6">
        <f>IF(QoQ!AA87="","",QoQ!AA87-QoQ!AA$1)</f>
        <v>0.12249661391002165</v>
      </c>
      <c r="AB85" s="6">
        <f>IF(QoQ!AB87="","",QoQ!AB87-QoQ!AB$1)</f>
        <v>0.12877921411183624</v>
      </c>
      <c r="AC85" s="6">
        <f>IF(QoQ!AC87="","",QoQ!AC87-QoQ!AC$1)</f>
        <v>-0.72499999999999998</v>
      </c>
      <c r="AD85" s="6">
        <f>IF(QoQ!AD87="","",QoQ!AD87-QoQ!AD$1)</f>
        <v>2.5420012282491204</v>
      </c>
      <c r="AE85" s="6">
        <f>IF(QoQ!AE87="","",QoQ!AE87-QoQ!AE$1)</f>
        <v>7.148985542976261</v>
      </c>
      <c r="AF85" s="6">
        <f>IF(QoQ!AF87="","",QoQ!AF87-QoQ!AF$1)</f>
        <v>-0.92171412994774493</v>
      </c>
      <c r="AG85" s="6">
        <f>IF(QoQ!AG87="","",QoQ!AG87-QoQ!AG$1)</f>
        <v>-1.0812147567617929</v>
      </c>
      <c r="AH85" s="6">
        <f>IF(QoQ!AH87="","",QoQ!AH87-QoQ!AH$1)</f>
        <v>-0.84982964956969242</v>
      </c>
      <c r="AI85" s="6">
        <f>IF(QoQ!AI87="","",QoQ!AI87-QoQ!AI$1)</f>
        <v>-6.9501738969373275</v>
      </c>
      <c r="AJ85" s="6">
        <f>IF(QoQ!AJ87="","",QoQ!AJ87-QoQ!AJ$1)</f>
        <v>-0.14551172884558339</v>
      </c>
      <c r="AK85" s="6">
        <f>IF(QoQ!AK87="","",QoQ!AK87-QoQ!AK$1)</f>
        <v>-0.34003081759895526</v>
      </c>
      <c r="AL85" s="6">
        <f>IF(QoQ!AL87="","",QoQ!AL87-QoQ!AL$1)</f>
        <v>-9.0261705305094502</v>
      </c>
      <c r="AM85" s="6">
        <f>IF(QoQ!AM87="","",QoQ!AM87-QoQ!AM$1)</f>
        <v>-0.50131452664209109</v>
      </c>
      <c r="AN85" s="6">
        <f>IF(QoQ!AN87="","",QoQ!AN87-QoQ!AN$1)</f>
        <v>-1.58758659054103</v>
      </c>
      <c r="AO85" s="6">
        <f>IF(QoQ!AO87="","",QoQ!AO87-QoQ!AO$1)</f>
        <v>-4.2499999999999982E-2</v>
      </c>
      <c r="AP85" s="4">
        <v>84</v>
      </c>
      <c r="AQ85" s="1">
        <v>40969</v>
      </c>
      <c r="AR85" s="7"/>
    </row>
    <row r="86" spans="1:44">
      <c r="A86" s="6">
        <f>IF(QoQ!A88="","",QoQ!A88-QoQ!A$1)</f>
        <v>0.28988893116431802</v>
      </c>
      <c r="B86" s="6">
        <f>IF(QoQ!B88="","",QoQ!B88-QoQ!B$1)</f>
        <v>0.56457970410460367</v>
      </c>
      <c r="C86" s="6">
        <f>IF(QoQ!C88="","",QoQ!C88-QoQ!C$1)</f>
        <v>-2.3254968611298281</v>
      </c>
      <c r="D86" s="6">
        <f>IF(QoQ!D88="","",QoQ!D88-QoQ!D$1)</f>
        <v>8.0434631641301557</v>
      </c>
      <c r="E86" s="6">
        <f>IF(QoQ!E88="","",QoQ!E88-QoQ!E$1)</f>
        <v>1.8689577827996295E-2</v>
      </c>
      <c r="F86" s="6">
        <f>IF(QoQ!F88="","",QoQ!F88-QoQ!F$1)</f>
        <v>1.2008064012001531</v>
      </c>
      <c r="G86" s="6">
        <f>IF(QoQ!G88="","",QoQ!G88-QoQ!G$1)</f>
        <v>1.3059126728429031</v>
      </c>
      <c r="H86" s="6">
        <f>IF(QoQ!H88="","",QoQ!H88-QoQ!H$1)</f>
        <v>0.99879790382890699</v>
      </c>
      <c r="I86" s="6">
        <f>IF(QoQ!I88="","",QoQ!I88-QoQ!I$1)</f>
        <v>1.2003923086203119</v>
      </c>
      <c r="J86" s="6">
        <f>IF(QoQ!J88="","",QoQ!J88-QoQ!J$1)</f>
        <v>0.21232765689320465</v>
      </c>
      <c r="K86" s="6">
        <f>IF(QoQ!K88="","",QoQ!K88-QoQ!K$1)</f>
        <v>4.057716297607616</v>
      </c>
      <c r="L86" s="6">
        <f>IF(QoQ!L88="","",QoQ!L88-QoQ!L$1)</f>
        <v>-0.97237428115091373</v>
      </c>
      <c r="M86" s="6">
        <f>IF(QoQ!M88="","",QoQ!M88-QoQ!M$1)</f>
        <v>-0.5019572136684648</v>
      </c>
      <c r="N86" s="6">
        <f>IF(QoQ!N88="","",QoQ!N88-QoQ!N$1)</f>
        <v>-11.36448778530756</v>
      </c>
      <c r="O86" s="6">
        <f>IF(QoQ!O88="","",QoQ!O88-QoQ!O$1)</f>
        <v>3.0034715015058389</v>
      </c>
      <c r="P86" s="6">
        <f>IF(QoQ!P88="","",QoQ!P88-QoQ!P$1)</f>
        <v>-2.199525192510305</v>
      </c>
      <c r="Q86" s="6">
        <f>IF(QoQ!Q88="","",QoQ!Q88-QoQ!Q$1)</f>
        <v>-0.1239813615962983</v>
      </c>
      <c r="R86" s="6">
        <f>IF(QoQ!R88="","",QoQ!R88-QoQ!R$1)</f>
        <v>-0.13784221777564903</v>
      </c>
      <c r="S86" s="6">
        <f>IF(QoQ!S88="","",QoQ!S88-QoQ!S$1)</f>
        <v>-7.0634573513289667E-2</v>
      </c>
      <c r="T86" s="6">
        <f>IF(QoQ!T88="","",QoQ!T88-QoQ!T$1)</f>
        <v>-0.28598810907509964</v>
      </c>
      <c r="U86" s="6">
        <f>IF(QoQ!U88="","",QoQ!U88-QoQ!U$1)</f>
        <v>-0.5924666292584877</v>
      </c>
      <c r="V86" s="6">
        <f>IF(QoQ!V88="","",QoQ!V88-QoQ!V$1)</f>
        <v>-0.19931338146968725</v>
      </c>
      <c r="W86" s="6">
        <f>IF(QoQ!W88="","",QoQ!W88-QoQ!W$1)</f>
        <v>0</v>
      </c>
      <c r="X86" s="6">
        <f>IF(QoQ!X88="","",QoQ!X88-QoQ!X$1)</f>
        <v>-0.52166398804311465</v>
      </c>
      <c r="Y86" s="6">
        <f>IF(QoQ!Y88="","",QoQ!Y88-QoQ!Y$1)</f>
        <v>-0.24621764259610346</v>
      </c>
      <c r="Z86" s="6">
        <f>IF(QoQ!Z88="","",QoQ!Z88-QoQ!Z$1)</f>
        <v>-0.20646719019743831</v>
      </c>
      <c r="AA86" s="6">
        <f>IF(QoQ!AA88="","",QoQ!AA88-QoQ!AA$1)</f>
        <v>-0.31764779867408932</v>
      </c>
      <c r="AB86" s="6">
        <f>IF(QoQ!AB88="","",QoQ!AB88-QoQ!AB$1)</f>
        <v>-8.7311976407883241E-2</v>
      </c>
      <c r="AC86" s="6">
        <f>IF(QoQ!AC88="","",QoQ!AC88-QoQ!AC$1)</f>
        <v>-0.71250000000000002</v>
      </c>
      <c r="AD86" s="6">
        <f>IF(QoQ!AD88="","",QoQ!AD88-QoQ!AD$1)</f>
        <v>-6.3867028696029804</v>
      </c>
      <c r="AE86" s="6">
        <f>IF(QoQ!AE88="","",QoQ!AE88-QoQ!AE$1)</f>
        <v>-10.686981508158537</v>
      </c>
      <c r="AF86" s="6">
        <f>IF(QoQ!AF88="","",QoQ!AF88-QoQ!AF$1)</f>
        <v>3.7506484494937116</v>
      </c>
      <c r="AG86" s="6">
        <f>IF(QoQ!AG88="","",QoQ!AG88-QoQ!AG$1)</f>
        <v>1.2694611462729686</v>
      </c>
      <c r="AH86" s="6">
        <f>IF(QoQ!AH88="","",QoQ!AH88-QoQ!AH$1)</f>
        <v>4.4444253701608476</v>
      </c>
      <c r="AI86" s="6">
        <f>IF(QoQ!AI88="","",QoQ!AI88-QoQ!AI$1)</f>
        <v>-4.0592398178610285</v>
      </c>
      <c r="AJ86" s="6">
        <f>IF(QoQ!AJ88="","",QoQ!AJ88-QoQ!AJ$1)</f>
        <v>0.47947794847957304</v>
      </c>
      <c r="AK86" s="6">
        <f>IF(QoQ!AK88="","",QoQ!AK88-QoQ!AK$1)</f>
        <v>2.5628708635670776</v>
      </c>
      <c r="AL86" s="6">
        <f>IF(QoQ!AL88="","",QoQ!AL88-QoQ!AL$1)</f>
        <v>11.240447131869956</v>
      </c>
      <c r="AM86" s="6">
        <f>IF(QoQ!AM88="","",QoQ!AM88-QoQ!AM$1)</f>
        <v>1.3373842997146452</v>
      </c>
      <c r="AN86" s="6">
        <f>IF(QoQ!AN88="","",QoQ!AN88-QoQ!AN$1)</f>
        <v>3.7869215879192994</v>
      </c>
      <c r="AO86" s="6">
        <f>IF(QoQ!AO88="","",QoQ!AO88-QoQ!AO$1)</f>
        <v>-3.6666666666666847E-2</v>
      </c>
      <c r="AP86" s="4">
        <v>85</v>
      </c>
      <c r="AQ86" s="1">
        <v>41061</v>
      </c>
      <c r="AR86" s="7"/>
    </row>
    <row r="87" spans="1:44">
      <c r="A87" s="6">
        <f>IF(QoQ!A89="","",QoQ!A89-QoQ!A$1)</f>
        <v>0.14221369150161389</v>
      </c>
      <c r="B87" s="6">
        <f>IF(QoQ!B89="","",QoQ!B89-QoQ!B$1)</f>
        <v>6.2861027791295321E-2</v>
      </c>
      <c r="C87" s="6">
        <f>IF(QoQ!C89="","",QoQ!C89-QoQ!C$1)</f>
        <v>-0.80005657517428685</v>
      </c>
      <c r="D87" s="6">
        <f>IF(QoQ!D89="","",QoQ!D89-QoQ!D$1)</f>
        <v>-6.5000477056857853E-2</v>
      </c>
      <c r="E87" s="6">
        <f>IF(QoQ!E89="","",QoQ!E89-QoQ!E$1)</f>
        <v>-7.935808329346715</v>
      </c>
      <c r="F87" s="6">
        <f>IF(QoQ!F89="","",QoQ!F89-QoQ!F$1)</f>
        <v>-6.156668694912323</v>
      </c>
      <c r="G87" s="6">
        <f>IF(QoQ!G89="","",QoQ!G89-QoQ!G$1)</f>
        <v>-0.66137732715673825</v>
      </c>
      <c r="H87" s="6">
        <f>IF(QoQ!H89="","",QoQ!H89-QoQ!H$1)</f>
        <v>-2.3779982400724573</v>
      </c>
      <c r="I87" s="6">
        <f>IF(QoQ!I89="","",QoQ!I89-QoQ!I$1)</f>
        <v>0.31602636351973601</v>
      </c>
      <c r="J87" s="6">
        <f>IF(QoQ!J89="","",QoQ!J89-QoQ!J$1)</f>
        <v>-4.0733033614754008</v>
      </c>
      <c r="K87" s="6">
        <f>IF(QoQ!K89="","",QoQ!K89-QoQ!K$1)</f>
        <v>-3.086478449278327</v>
      </c>
      <c r="L87" s="6">
        <f>IF(QoQ!L89="","",QoQ!L89-QoQ!L$1)</f>
        <v>0.56763217273956723</v>
      </c>
      <c r="M87" s="6">
        <f>IF(QoQ!M89="","",QoQ!M89-QoQ!M$1)</f>
        <v>0.86741749467645546</v>
      </c>
      <c r="N87" s="6">
        <f>IF(QoQ!N89="","",QoQ!N89-QoQ!N$1)</f>
        <v>15.211996048036777</v>
      </c>
      <c r="O87" s="6">
        <f>IF(QoQ!O89="","",QoQ!O89-QoQ!O$1)</f>
        <v>-3.8000431009470867</v>
      </c>
      <c r="P87" s="6">
        <f>IF(QoQ!P89="","",QoQ!P89-QoQ!P$1)</f>
        <v>-0.26887648365174344</v>
      </c>
      <c r="Q87" s="6">
        <f>IF(QoQ!Q89="","",QoQ!Q89-QoQ!Q$1)</f>
        <v>-0.21037216170191408</v>
      </c>
      <c r="R87" s="6">
        <f>IF(QoQ!R89="","",QoQ!R89-QoQ!R$1)</f>
        <v>-0.15959575675321269</v>
      </c>
      <c r="S87" s="6">
        <f>IF(QoQ!S89="","",QoQ!S89-QoQ!S$1)</f>
        <v>-0.40597230498407155</v>
      </c>
      <c r="T87" s="6">
        <f>IF(QoQ!T89="","",QoQ!T89-QoQ!T$1)</f>
        <v>-0.78709127665651812</v>
      </c>
      <c r="U87" s="6">
        <f>IF(QoQ!U89="","",QoQ!U89-QoQ!U$1)</f>
        <v>4.7377086250655398E-2</v>
      </c>
      <c r="V87" s="6">
        <f>IF(QoQ!V89="","",QoQ!V89-QoQ!V$1)</f>
        <v>0.78616990558872146</v>
      </c>
      <c r="W87" s="6">
        <f>IF(QoQ!W89="","",QoQ!W89-QoQ!W$1)</f>
        <v>0</v>
      </c>
      <c r="X87" s="6">
        <f>IF(QoQ!X89="","",QoQ!X89-QoQ!X$1)</f>
        <v>-3.1051765117359464E-2</v>
      </c>
      <c r="Y87" s="6">
        <f>IF(QoQ!Y89="","",QoQ!Y89-QoQ!Y$1)</f>
        <v>-4.7677696550628701E-3</v>
      </c>
      <c r="Z87" s="6">
        <f>IF(QoQ!Z89="","",QoQ!Z89-QoQ!Z$1)</f>
        <v>-1.67026339577242E-2</v>
      </c>
      <c r="AA87" s="6">
        <f>IF(QoQ!AA89="","",QoQ!AA89-QoQ!AA$1)</f>
        <v>-0.56330571113815353</v>
      </c>
      <c r="AB87" s="6">
        <f>IF(QoQ!AB89="","",QoQ!AB89-QoQ!AB$1)</f>
        <v>-0.21148339856524939</v>
      </c>
      <c r="AC87" s="6">
        <f>IF(QoQ!AC89="","",QoQ!AC89-QoQ!AC$1)</f>
        <v>-0.71499999999999997</v>
      </c>
      <c r="AD87" s="6">
        <f>IF(QoQ!AD89="","",QoQ!AD89-QoQ!AD$1)</f>
        <v>-1.899123612778773</v>
      </c>
      <c r="AE87" s="6">
        <f>IF(QoQ!AE89="","",QoQ!AE89-QoQ!AE$1)</f>
        <v>0.72973307025914402</v>
      </c>
      <c r="AF87" s="6">
        <f>IF(QoQ!AF89="","",QoQ!AF89-QoQ!AF$1)</f>
        <v>2.179184380514791</v>
      </c>
      <c r="AG87" s="6">
        <f>IF(QoQ!AG89="","",QoQ!AG89-QoQ!AG$1)</f>
        <v>2.1956172091544524</v>
      </c>
      <c r="AH87" s="6">
        <f>IF(QoQ!AH89="","",QoQ!AH89-QoQ!AH$1)</f>
        <v>2.2043204899935689</v>
      </c>
      <c r="AI87" s="6">
        <f>IF(QoQ!AI89="","",QoQ!AI89-QoQ!AI$1)</f>
        <v>0.16305288514658489</v>
      </c>
      <c r="AJ87" s="6">
        <f>IF(QoQ!AJ89="","",QoQ!AJ89-QoQ!AJ$1)</f>
        <v>0.14700057535618316</v>
      </c>
      <c r="AK87" s="6">
        <f>IF(QoQ!AK89="","",QoQ!AK89-QoQ!AK$1)</f>
        <v>1.6255612946404616</v>
      </c>
      <c r="AL87" s="6">
        <f>IF(QoQ!AL89="","",QoQ!AL89-QoQ!AL$1)</f>
        <v>-13.321044141962247</v>
      </c>
      <c r="AM87" s="6">
        <f>IF(QoQ!AM89="","",QoQ!AM89-QoQ!AM$1)</f>
        <v>2.2851831724867067</v>
      </c>
      <c r="AN87" s="6">
        <f>IF(QoQ!AN89="","",QoQ!AN89-QoQ!AN$1)</f>
        <v>-0.88630340768580029</v>
      </c>
      <c r="AO87" s="6">
        <f>IF(QoQ!AO89="","",QoQ!AO89-QoQ!AO$1)</f>
        <v>-6.7500000000000115E-2</v>
      </c>
      <c r="AP87" s="4">
        <v>86</v>
      </c>
      <c r="AQ87" s="1">
        <v>41153</v>
      </c>
      <c r="AR87" s="7"/>
    </row>
    <row r="88" spans="1:44">
      <c r="A88" s="6">
        <f>IF(QoQ!A90="","",QoQ!A90-QoQ!A$1)</f>
        <v>0.67617492394617362</v>
      </c>
      <c r="B88" s="6">
        <f>IF(QoQ!B90="","",QoQ!B90-QoQ!B$1)</f>
        <v>-0.27133820174072043</v>
      </c>
      <c r="C88" s="6">
        <f>IF(QoQ!C90="","",QoQ!C90-QoQ!C$1)</f>
        <v>1.0734475360563183</v>
      </c>
      <c r="D88" s="6">
        <f>IF(QoQ!D90="","",QoQ!D90-QoQ!D$1)</f>
        <v>0.15009021072958295</v>
      </c>
      <c r="E88" s="6">
        <f>IF(QoQ!E90="","",QoQ!E90-QoQ!E$1)</f>
        <v>0.50411597629824456</v>
      </c>
      <c r="F88" s="6">
        <f>IF(QoQ!F90="","",QoQ!F90-QoQ!F$1)</f>
        <v>-2.0549888466269683</v>
      </c>
      <c r="G88" s="6">
        <f>IF(QoQ!G90="","",QoQ!G90-QoQ!G$1)</f>
        <v>1.1178926728429048</v>
      </c>
      <c r="H88" s="6">
        <f>IF(QoQ!H90="","",QoQ!H90-QoQ!H$1)</f>
        <v>2.7349776066548777</v>
      </c>
      <c r="I88" s="6">
        <f>IF(QoQ!I90="","",QoQ!I90-QoQ!I$1)</f>
        <v>2.5493804568091272</v>
      </c>
      <c r="J88" s="6">
        <f>IF(QoQ!J90="","",QoQ!J90-QoQ!J$1)</f>
        <v>-4.5761608950918697</v>
      </c>
      <c r="K88" s="6">
        <f>IF(QoQ!K90="","",QoQ!K90-QoQ!K$1)</f>
        <v>2.1919574388796819</v>
      </c>
      <c r="L88" s="6">
        <f>IF(QoQ!L90="","",QoQ!L90-QoQ!L$1)</f>
        <v>3.815978022654634</v>
      </c>
      <c r="M88" s="6">
        <f>IF(QoQ!M90="","",QoQ!M90-QoQ!M$1)</f>
        <v>7.3290446996380094</v>
      </c>
      <c r="N88" s="6">
        <f>IF(QoQ!N90="","",QoQ!N90-QoQ!N$1)</f>
        <v>1.24833419751717</v>
      </c>
      <c r="O88" s="6">
        <f>IF(QoQ!O90="","",QoQ!O90-QoQ!O$1)</f>
        <v>9.4670756652600172</v>
      </c>
      <c r="P88" s="6">
        <f>IF(QoQ!P90="","",QoQ!P90-QoQ!P$1)</f>
        <v>-5.2239649930204735</v>
      </c>
      <c r="Q88" s="6">
        <f>IF(QoQ!Q90="","",QoQ!Q90-QoQ!Q$1)</f>
        <v>-0.25294913580001388</v>
      </c>
      <c r="R88" s="6">
        <f>IF(QoQ!R90="","",QoQ!R90-QoQ!R$1)</f>
        <v>7.6566116343550483E-3</v>
      </c>
      <c r="S88" s="6">
        <f>IF(QoQ!S90="","",QoQ!S90-QoQ!S$1)</f>
        <v>-1.2644982967952634</v>
      </c>
      <c r="T88" s="6">
        <f>IF(QoQ!T90="","",QoQ!T90-QoQ!T$1)</f>
        <v>-0.25707694187392138</v>
      </c>
      <c r="U88" s="6">
        <f>IF(QoQ!U90="","",QoQ!U90-QoQ!U$1)</f>
        <v>-1.3686647877703466</v>
      </c>
      <c r="V88" s="6">
        <f>IF(QoQ!V90="","",QoQ!V90-QoQ!V$1)</f>
        <v>-1.9892225061646569</v>
      </c>
      <c r="W88" s="6">
        <f>IF(QoQ!W90="","",QoQ!W90-QoQ!W$1)</f>
        <v>0</v>
      </c>
      <c r="X88" s="6">
        <f>IF(QoQ!X90="","",QoQ!X90-QoQ!X$1)</f>
        <v>1.0742194476984193</v>
      </c>
      <c r="Y88" s="6">
        <f>IF(QoQ!Y90="","",QoQ!Y90-QoQ!Y$1)</f>
        <v>0.21913310495002869</v>
      </c>
      <c r="Z88" s="6">
        <f>IF(QoQ!Z90="","",QoQ!Z90-QoQ!Z$1)</f>
        <v>-3.3528880165228703E-2</v>
      </c>
      <c r="AA88" s="6">
        <f>IF(QoQ!AA90="","",QoQ!AA90-QoQ!AA$1)</f>
        <v>-0.15900676722138046</v>
      </c>
      <c r="AB88" s="6">
        <f>IF(QoQ!AB90="","",QoQ!AB90-QoQ!AB$1)</f>
        <v>-5.8076703046530398E-2</v>
      </c>
      <c r="AC88" s="6">
        <f>IF(QoQ!AC90="","",QoQ!AC90-QoQ!AC$1)</f>
        <v>-0.71</v>
      </c>
      <c r="AD88" s="6">
        <f>IF(QoQ!AD90="","",QoQ!AD90-QoQ!AD$1)</f>
        <v>-1.1172273748885793</v>
      </c>
      <c r="AE88" s="6">
        <f>IF(QoQ!AE90="","",QoQ!AE90-QoQ!AE$1)</f>
        <v>-0.52679864380964592</v>
      </c>
      <c r="AF88" s="6">
        <f>IF(QoQ!AF90="","",QoQ!AF90-QoQ!AF$1)</f>
        <v>1.3696394179089739</v>
      </c>
      <c r="AG88" s="6">
        <f>IF(QoQ!AG90="","",QoQ!AG90-QoQ!AG$1)</f>
        <v>1.5452983111542267</v>
      </c>
      <c r="AH88" s="6">
        <f>IF(QoQ!AH90="","",QoQ!AH90-QoQ!AH$1)</f>
        <v>1.3524886209475824</v>
      </c>
      <c r="AI88" s="6">
        <f>IF(QoQ!AI90="","",QoQ!AI90-QoQ!AI$1)</f>
        <v>-2.5925308938471114</v>
      </c>
      <c r="AJ88" s="6">
        <f>IF(QoQ!AJ90="","",QoQ!AJ90-QoQ!AJ$1)</f>
        <v>0.77353840780165251</v>
      </c>
      <c r="AK88" s="6">
        <f>IF(QoQ!AK90="","",QoQ!AK90-QoQ!AK$1)</f>
        <v>3.5605876734332735</v>
      </c>
      <c r="AL88" s="6">
        <f>IF(QoQ!AL90="","",QoQ!AL90-QoQ!AL$1)</f>
        <v>1.3596023935788462</v>
      </c>
      <c r="AM88" s="6">
        <f>IF(QoQ!AM90="","",QoQ!AM90-QoQ!AM$1)</f>
        <v>0.92073633039526781</v>
      </c>
      <c r="AN88" s="6">
        <f>IF(QoQ!AN90="","",QoQ!AN90-QoQ!AN$1)</f>
        <v>-0.84559335706241745</v>
      </c>
      <c r="AO88" s="6">
        <f>IF(QoQ!AO90="","",QoQ!AO90-QoQ!AO$1)</f>
        <v>-6.7499999999999893E-2</v>
      </c>
      <c r="AP88" s="4">
        <v>87</v>
      </c>
      <c r="AQ88" s="1">
        <v>41244</v>
      </c>
      <c r="AR88" s="7"/>
    </row>
    <row r="89" spans="1:44">
      <c r="A89" s="6">
        <f>IF(QoQ!A91="","",QoQ!A91-QoQ!A$1)</f>
        <v>-1.3073561955679793</v>
      </c>
      <c r="B89" s="6">
        <f>IF(QoQ!B91="","",QoQ!B91-QoQ!B$1)</f>
        <v>0.32095808827728267</v>
      </c>
      <c r="C89" s="6">
        <f>IF(QoQ!C91="","",QoQ!C91-QoQ!C$1)</f>
        <v>-3.7328775002392303</v>
      </c>
      <c r="D89" s="6">
        <f>IF(QoQ!D91="","",QoQ!D91-QoQ!D$1)</f>
        <v>-0.8516135102630209</v>
      </c>
      <c r="E89" s="6">
        <f>IF(QoQ!E91="","",QoQ!E91-QoQ!E$1)</f>
        <v>-0.18523647833385348</v>
      </c>
      <c r="F89" s="6">
        <f>IF(QoQ!F91="","",QoQ!F91-QoQ!F$1)</f>
        <v>0.52652818643309574</v>
      </c>
      <c r="G89" s="6">
        <f>IF(QoQ!G91="","",QoQ!G91-QoQ!G$1)</f>
        <v>-1.348137327156802</v>
      </c>
      <c r="H89" s="6">
        <f>IF(QoQ!H91="","",QoQ!H91-QoQ!H$1)</f>
        <v>1.4466565633974291</v>
      </c>
      <c r="I89" s="6">
        <f>IF(QoQ!I91="","",QoQ!I91-QoQ!I$1)</f>
        <v>3.0500981835895002</v>
      </c>
      <c r="J89" s="6">
        <f>IF(QoQ!J91="","",QoQ!J91-QoQ!J$1)</f>
        <v>1.077785027193364</v>
      </c>
      <c r="K89" s="6">
        <f>IF(QoQ!K91="","",QoQ!K91-QoQ!K$1)</f>
        <v>-2.5348589862948159</v>
      </c>
      <c r="L89" s="6">
        <f>IF(QoQ!L91="","",QoQ!L91-QoQ!L$1)</f>
        <v>-2.8195582211427848</v>
      </c>
      <c r="M89" s="6">
        <f>IF(QoQ!M91="","",QoQ!M91-QoQ!M$1)</f>
        <v>0.72692837616697292</v>
      </c>
      <c r="N89" s="6">
        <f>IF(QoQ!N91="","",QoQ!N91-QoQ!N$1)</f>
        <v>-5.7457774373375186</v>
      </c>
      <c r="O89" s="6">
        <f>IF(QoQ!O91="","",QoQ!O91-QoQ!O$1)</f>
        <v>2.8277564572757532</v>
      </c>
      <c r="P89" s="6">
        <f>IF(QoQ!P91="","",QoQ!P91-QoQ!P$1)</f>
        <v>-13.204667413238397</v>
      </c>
      <c r="Q89" s="6">
        <f>IF(QoQ!Q91="","",QoQ!Q91-QoQ!Q$1)</f>
        <v>0.10725696751738101</v>
      </c>
      <c r="R89" s="6">
        <f>IF(QoQ!R91="","",QoQ!R91-QoQ!R$1)</f>
        <v>-0.3490746878493427</v>
      </c>
      <c r="S89" s="6">
        <f>IF(QoQ!S91="","",QoQ!S91-QoQ!S$1)</f>
        <v>1.8701402862336338</v>
      </c>
      <c r="T89" s="6">
        <f>IF(QoQ!T91="","",QoQ!T91-QoQ!T$1)</f>
        <v>-0.73624532047083924</v>
      </c>
      <c r="U89" s="6">
        <f>IF(QoQ!U91="","",QoQ!U91-QoQ!U$1)</f>
        <v>-0.23591278617411721</v>
      </c>
      <c r="V89" s="6">
        <f>IF(QoQ!V91="","",QoQ!V91-QoQ!V$1)</f>
        <v>0.85004870194223292</v>
      </c>
      <c r="W89" s="6">
        <f>IF(QoQ!W91="","",QoQ!W91-QoQ!W$1)</f>
        <v>0</v>
      </c>
      <c r="X89" s="6">
        <f>IF(QoQ!X91="","",QoQ!X91-QoQ!X$1)</f>
        <v>0.50376116658176717</v>
      </c>
      <c r="Y89" s="6">
        <f>IF(QoQ!Y91="","",QoQ!Y91-QoQ!Y$1)</f>
        <v>-0.36895377798369333</v>
      </c>
      <c r="Z89" s="6">
        <f>IF(QoQ!Z91="","",QoQ!Z91-QoQ!Z$1)</f>
        <v>-2.2437708878520368E-2</v>
      </c>
      <c r="AA89" s="6">
        <f>IF(QoQ!AA91="","",QoQ!AA91-QoQ!AA$1)</f>
        <v>-0.19733835351483847</v>
      </c>
      <c r="AB89" s="6">
        <f>IF(QoQ!AB91="","",QoQ!AB91-QoQ!AB$1)</f>
        <v>-0.11011513620396118</v>
      </c>
      <c r="AC89" s="6">
        <f>IF(QoQ!AC91="","",QoQ!AC91-QoQ!AC$1)</f>
        <v>-0.71499999999999997</v>
      </c>
      <c r="AD89" s="6">
        <f>IF(QoQ!AD91="","",QoQ!AD91-QoQ!AD$1)</f>
        <v>1.0325423106260296</v>
      </c>
      <c r="AE89" s="6">
        <f>IF(QoQ!AE91="","",QoQ!AE91-QoQ!AE$1)</f>
        <v>1.0576672789978838</v>
      </c>
      <c r="AF89" s="6">
        <f>IF(QoQ!AF91="","",QoQ!AF91-QoQ!AF$1)</f>
        <v>-0.16547214314273884</v>
      </c>
      <c r="AG89" s="6">
        <f>IF(QoQ!AG91="","",QoQ!AG91-QoQ!AG$1)</f>
        <v>-1.433128829064523</v>
      </c>
      <c r="AH89" s="6">
        <f>IF(QoQ!AH91="","",QoQ!AH91-QoQ!AH$1)</f>
        <v>0.19813746417474865</v>
      </c>
      <c r="AI89" s="6">
        <f>IF(QoQ!AI91="","",QoQ!AI91-QoQ!AI$1)</f>
        <v>-8.6689114038792869</v>
      </c>
      <c r="AJ89" s="6">
        <f>IF(QoQ!AJ91="","",QoQ!AJ91-QoQ!AJ$1)</f>
        <v>-1.1100180629782099</v>
      </c>
      <c r="AK89" s="6">
        <f>IF(QoQ!AK91="","",QoQ!AK91-QoQ!AK$1)</f>
        <v>-2.4104992915744132</v>
      </c>
      <c r="AL89" s="6">
        <f>IF(QoQ!AL91="","",QoQ!AL91-QoQ!AL$1)</f>
        <v>-12.209694413906661</v>
      </c>
      <c r="AM89" s="6">
        <f>IF(QoQ!AM91="","",QoQ!AM91-QoQ!AM$1)</f>
        <v>-2.5812601313937034E-3</v>
      </c>
      <c r="AN89" s="6">
        <f>IF(QoQ!AN91="","",QoQ!AN91-QoQ!AN$1)</f>
        <v>-2.506049558883674</v>
      </c>
      <c r="AO89" s="6">
        <f>IF(QoQ!AO91="","",QoQ!AO91-QoQ!AO$1)</f>
        <v>-6.5400000000000125E-2</v>
      </c>
      <c r="AP89" s="4">
        <v>88</v>
      </c>
      <c r="AQ89" s="1">
        <v>41334</v>
      </c>
      <c r="AR89" s="7"/>
    </row>
    <row r="90" spans="1:44">
      <c r="A90" s="6">
        <f>IF(QoQ!A92="","",QoQ!A92-QoQ!A$1)</f>
        <v>0.48725888093421843</v>
      </c>
      <c r="B90" s="6">
        <f>IF(QoQ!B92="","",QoQ!B92-QoQ!B$1)</f>
        <v>0.60958930649005172</v>
      </c>
      <c r="C90" s="6">
        <f>IF(QoQ!C92="","",QoQ!C92-QoQ!C$1)</f>
        <v>6.6192821910011617</v>
      </c>
      <c r="D90" s="6">
        <f>IF(QoQ!D92="","",QoQ!D92-QoQ!D$1)</f>
        <v>2.3829264522101643</v>
      </c>
      <c r="E90" s="6">
        <f>IF(QoQ!E92="","",QoQ!E92-QoQ!E$1)</f>
        <v>-1.0958079730519783</v>
      </c>
      <c r="F90" s="6">
        <f>IF(QoQ!F92="","",QoQ!F92-QoQ!F$1)</f>
        <v>2.2882879244583045</v>
      </c>
      <c r="G90" s="6">
        <f>IF(QoQ!G92="","",QoQ!G92-QoQ!G$1)</f>
        <v>1.3045826728429439</v>
      </c>
      <c r="H90" s="6">
        <f>IF(QoQ!H92="","",QoQ!H92-QoQ!H$1)</f>
        <v>0.22277276064312135</v>
      </c>
      <c r="I90" s="6">
        <f>IF(QoQ!I92="","",QoQ!I92-QoQ!I$1)</f>
        <v>-0.54064543143510091</v>
      </c>
      <c r="J90" s="6">
        <f>IF(QoQ!J92="","",QoQ!J92-QoQ!J$1)</f>
        <v>-4.7349480134720014</v>
      </c>
      <c r="K90" s="6">
        <f>IF(QoQ!K92="","",QoQ!K92-QoQ!K$1)</f>
        <v>-1.1867305187133872</v>
      </c>
      <c r="L90" s="6">
        <f>IF(QoQ!L92="","",QoQ!L92-QoQ!L$1)</f>
        <v>-0.16275755295230443</v>
      </c>
      <c r="M90" s="6">
        <f>IF(QoQ!M92="","",QoQ!M92-QoQ!M$1)</f>
        <v>0.57224473336502824</v>
      </c>
      <c r="N90" s="6">
        <f>IF(QoQ!N92="","",QoQ!N92-QoQ!N$1)</f>
        <v>6.7456901233449447</v>
      </c>
      <c r="O90" s="6">
        <f>IF(QoQ!O92="","",QoQ!O92-QoQ!O$1)</f>
        <v>-1.3621978814001254</v>
      </c>
      <c r="P90" s="6">
        <f>IF(QoQ!P92="","",QoQ!P92-QoQ!P$1)</f>
        <v>-2.601970293038339</v>
      </c>
      <c r="Q90" s="6">
        <f>IF(QoQ!Q92="","",QoQ!Q92-QoQ!Q$1)</f>
        <v>9.7457854744695704E-2</v>
      </c>
      <c r="R90" s="6">
        <f>IF(QoQ!R92="","",QoQ!R92-QoQ!R$1)</f>
        <v>2.0866941555338747E-2</v>
      </c>
      <c r="S90" s="6">
        <f>IF(QoQ!S92="","",QoQ!S92-QoQ!S$1)</f>
        <v>0.3895405273907161</v>
      </c>
      <c r="T90" s="6">
        <f>IF(QoQ!T92="","",QoQ!T92-QoQ!T$1)</f>
        <v>-0.39497217905127191</v>
      </c>
      <c r="U90" s="6">
        <f>IF(QoQ!U92="","",QoQ!U92-QoQ!U$1)</f>
        <v>-1.8550565841569298</v>
      </c>
      <c r="V90" s="6">
        <f>IF(QoQ!V92="","",QoQ!V92-QoQ!V$1)</f>
        <v>-1.04698173257154</v>
      </c>
      <c r="W90" s="6">
        <f>IF(QoQ!W92="","",QoQ!W92-QoQ!W$1)</f>
        <v>0</v>
      </c>
      <c r="X90" s="6">
        <f>IF(QoQ!X92="","",QoQ!X92-QoQ!X$1)</f>
        <v>1.9034162285443694</v>
      </c>
      <c r="Y90" s="6">
        <f>IF(QoQ!Y92="","",QoQ!Y92-QoQ!Y$1)</f>
        <v>0.24211247591623675</v>
      </c>
      <c r="Z90" s="6">
        <f>IF(QoQ!Z92="","",QoQ!Z92-QoQ!Z$1)</f>
        <v>0.13910345326189577</v>
      </c>
      <c r="AA90" s="6">
        <f>IF(QoQ!AA92="","",QoQ!AA92-QoQ!AA$1)</f>
        <v>-1.1599673885956767</v>
      </c>
      <c r="AB90" s="6">
        <f>IF(QoQ!AB92="","",QoQ!AB92-QoQ!AB$1)</f>
        <v>-0.2189454352279942</v>
      </c>
      <c r="AC90" s="6">
        <f>IF(QoQ!AC92="","",QoQ!AC92-QoQ!AC$1)</f>
        <v>-0.72</v>
      </c>
      <c r="AD90" s="6">
        <f>IF(QoQ!AD92="","",QoQ!AD92-QoQ!AD$1)</f>
        <v>-5.3463190207291174</v>
      </c>
      <c r="AE90" s="6">
        <f>IF(QoQ!AE92="","",QoQ!AE92-QoQ!AE$1)</f>
        <v>-10.197175286597114</v>
      </c>
      <c r="AF90" s="6">
        <f>IF(QoQ!AF92="","",QoQ!AF92-QoQ!AF$1)</f>
        <v>3.1150683762576037</v>
      </c>
      <c r="AG90" s="6">
        <f>IF(QoQ!AG92="","",QoQ!AG92-QoQ!AG$1)</f>
        <v>1.4040467013133653</v>
      </c>
      <c r="AH90" s="6">
        <f>IF(QoQ!AH92="","",QoQ!AH92-QoQ!AH$1)</f>
        <v>3.5883857796859653</v>
      </c>
      <c r="AI90" s="6">
        <f>IF(QoQ!AI92="","",QoQ!AI92-QoQ!AI$1)</f>
        <v>9.1308056471675538</v>
      </c>
      <c r="AJ90" s="6">
        <f>IF(QoQ!AJ92="","",QoQ!AJ92-QoQ!AJ$1)</f>
        <v>1.701303831477496</v>
      </c>
      <c r="AK90" s="6">
        <f>IF(QoQ!AK92="","",QoQ!AK92-QoQ!AK$1)</f>
        <v>2.7768508202503872</v>
      </c>
      <c r="AL90" s="6">
        <f>IF(QoQ!AL92="","",QoQ!AL92-QoQ!AL$1)</f>
        <v>17.703612646089177</v>
      </c>
      <c r="AM90" s="6">
        <f>IF(QoQ!AM92="","",QoQ!AM92-QoQ!AM$1)</f>
        <v>1.9106248811578666</v>
      </c>
      <c r="AN90" s="6">
        <f>IF(QoQ!AN92="","",QoQ!AN92-QoQ!AN$1)</f>
        <v>4.8717266618488848</v>
      </c>
      <c r="AO90" s="6">
        <f>IF(QoQ!AO92="","",QoQ!AO92-QoQ!AO$1)</f>
        <v>-6.3108333333333322E-2</v>
      </c>
      <c r="AP90" s="4">
        <v>89</v>
      </c>
      <c r="AQ90" s="1">
        <v>41426</v>
      </c>
      <c r="AR90" s="7"/>
    </row>
    <row r="91" spans="1:44">
      <c r="A91" s="6">
        <f>IF(QoQ!A93="","",QoQ!A93-QoQ!A$1)</f>
        <v>0.53285996263855706</v>
      </c>
      <c r="B91" s="6">
        <f>IF(QoQ!B93="","",QoQ!B93-QoQ!B$1)</f>
        <v>0.56349733357371923</v>
      </c>
      <c r="C91" s="6">
        <f>IF(QoQ!C93="","",QoQ!C93-QoQ!C$1)</f>
        <v>-3.2503822732474652</v>
      </c>
      <c r="D91" s="6">
        <f>IF(QoQ!D93="","",QoQ!D93-QoQ!D$1)</f>
        <v>2.8065369055295526</v>
      </c>
      <c r="E91" s="6">
        <f>IF(QoQ!E93="","",QoQ!E93-QoQ!E$1)</f>
        <v>0.93389497633544782</v>
      </c>
      <c r="F91" s="6">
        <f>IF(QoQ!F93="","",QoQ!F93-QoQ!F$1)</f>
        <v>-0.93046032014881697</v>
      </c>
      <c r="G91" s="6">
        <f>IF(QoQ!G93="","",QoQ!G93-QoQ!G$1)</f>
        <v>-1.4537327157065738E-2</v>
      </c>
      <c r="H91" s="6">
        <f>IF(QoQ!H93="","",QoQ!H93-QoQ!H$1)</f>
        <v>1.1565257094161505</v>
      </c>
      <c r="I91" s="6">
        <f>IF(QoQ!I93="","",QoQ!I93-QoQ!I$1)</f>
        <v>-0.20347216501140997</v>
      </c>
      <c r="J91" s="6">
        <f>IF(QoQ!J93="","",QoQ!J93-QoQ!J$1)</f>
        <v>-4.9875122593568308</v>
      </c>
      <c r="K91" s="6">
        <f>IF(QoQ!K93="","",QoQ!K93-QoQ!K$1)</f>
        <v>0.16448707033183174</v>
      </c>
      <c r="L91" s="6">
        <f>IF(QoQ!L93="","",QoQ!L93-QoQ!L$1)</f>
        <v>1.1191534138087351</v>
      </c>
      <c r="M91" s="6">
        <f>IF(QoQ!M93="","",QoQ!M93-QoQ!M$1)</f>
        <v>1.4410414854775042</v>
      </c>
      <c r="N91" s="6">
        <f>IF(QoQ!N93="","",QoQ!N93-QoQ!N$1)</f>
        <v>19.634397676426172</v>
      </c>
      <c r="O91" s="6">
        <f>IF(QoQ!O93="","",QoQ!O93-QoQ!O$1)</f>
        <v>-5.4026934276154552</v>
      </c>
      <c r="P91" s="6">
        <f>IF(QoQ!P93="","",QoQ!P93-QoQ!P$1)</f>
        <v>-4.1934303245967808E-2</v>
      </c>
      <c r="Q91" s="6">
        <f>IF(QoQ!Q93="","",QoQ!Q93-QoQ!Q$1)</f>
        <v>0.23901877206228617</v>
      </c>
      <c r="R91" s="6">
        <f>IF(QoQ!R93="","",QoQ!R93-QoQ!R$1)</f>
        <v>-4.3559749163524286E-2</v>
      </c>
      <c r="S91" s="6">
        <f>IF(QoQ!S93="","",QoQ!S93-QoQ!S$1)</f>
        <v>1.3074135369101987</v>
      </c>
      <c r="T91" s="6">
        <f>IF(QoQ!T93="","",QoQ!T93-QoQ!T$1)</f>
        <v>0.92881732769614644</v>
      </c>
      <c r="U91" s="6">
        <f>IF(QoQ!U93="","",QoQ!U93-QoQ!U$1)</f>
        <v>0.88827180648150139</v>
      </c>
      <c r="V91" s="6">
        <f>IF(QoQ!V93="","",QoQ!V93-QoQ!V$1)</f>
        <v>0.41182221548006259</v>
      </c>
      <c r="W91" s="6">
        <f>IF(QoQ!W93="","",QoQ!W93-QoQ!W$1)</f>
        <v>0</v>
      </c>
      <c r="X91" s="6">
        <f>IF(QoQ!X93="","",QoQ!X93-QoQ!X$1)</f>
        <v>-4.3255842584178055</v>
      </c>
      <c r="Y91" s="6">
        <f>IF(QoQ!Y93="","",QoQ!Y93-QoQ!Y$1)</f>
        <v>0.16321960090197352</v>
      </c>
      <c r="Z91" s="6">
        <f>IF(QoQ!Z93="","",QoQ!Z93-QoQ!Z$1)</f>
        <v>2.1976806360570422E-2</v>
      </c>
      <c r="AA91" s="6">
        <f>IF(QoQ!AA93="","",QoQ!AA93-QoQ!AA$1)</f>
        <v>-0.30921422133826482</v>
      </c>
      <c r="AB91" s="6">
        <f>IF(QoQ!AB93="","",QoQ!AB93-QoQ!AB$1)</f>
        <v>-0.10742238623801653</v>
      </c>
      <c r="AC91" s="6">
        <f>IF(QoQ!AC93="","",QoQ!AC93-QoQ!AC$1)</f>
        <v>-0.72750000000000004</v>
      </c>
      <c r="AD91" s="6">
        <f>IF(QoQ!AD93="","",QoQ!AD93-QoQ!AD$1)</f>
        <v>-0.22099596647245379</v>
      </c>
      <c r="AE91" s="6">
        <f>IF(QoQ!AE93="","",QoQ!AE93-QoQ!AE$1)</f>
        <v>6.2121098802864241</v>
      </c>
      <c r="AF91" s="6">
        <f>IF(QoQ!AF93="","",QoQ!AF93-QoQ!AF$1)</f>
        <v>-0.10616157263865023</v>
      </c>
      <c r="AG91" s="6">
        <f>IF(QoQ!AG93="","",QoQ!AG93-QoQ!AG$1)</f>
        <v>-0.16889686085328881</v>
      </c>
      <c r="AH91" s="6">
        <f>IF(QoQ!AH93="","",QoQ!AH93-QoQ!AH$1)</f>
        <v>-5.9635483452008753E-2</v>
      </c>
      <c r="AI91" s="6">
        <f>IF(QoQ!AI93="","",QoQ!AI93-QoQ!AI$1)</f>
        <v>11.334733121507785</v>
      </c>
      <c r="AJ91" s="6">
        <f>IF(QoQ!AJ93="","",QoQ!AJ93-QoQ!AJ$1)</f>
        <v>-3.9365680122962443</v>
      </c>
      <c r="AK91" s="6">
        <f>IF(QoQ!AK93="","",QoQ!AK93-QoQ!AK$1)</f>
        <v>-1.2197042821695985</v>
      </c>
      <c r="AL91" s="6">
        <f>IF(QoQ!AL93="","",QoQ!AL93-QoQ!AL$1)</f>
        <v>5.04232487238761</v>
      </c>
      <c r="AM91" s="6">
        <f>IF(QoQ!AM93="","",QoQ!AM93-QoQ!AM$1)</f>
        <v>-0.75504562150316534</v>
      </c>
      <c r="AN91" s="6">
        <f>IF(QoQ!AN93="","",QoQ!AN93-QoQ!AN$1)</f>
        <v>-3.6476406878611884</v>
      </c>
      <c r="AO91" s="6">
        <f>IF(QoQ!AO93="","",QoQ!AO93-QoQ!AO$1)</f>
        <v>-0.11076666666666668</v>
      </c>
      <c r="AP91" s="4">
        <v>90</v>
      </c>
      <c r="AQ91" s="1">
        <v>41518</v>
      </c>
      <c r="AR91" s="7"/>
    </row>
    <row r="92" spans="1:44">
      <c r="A92" s="6">
        <f>IF(QoQ!A94="","",QoQ!A94-QoQ!A$1)</f>
        <v>0.4990908264192242</v>
      </c>
      <c r="B92" s="6">
        <f>IF(QoQ!B94="","",QoQ!B94-QoQ!B$1)</f>
        <v>-0.24472149900146567</v>
      </c>
      <c r="C92" s="6">
        <f>IF(QoQ!C94="","",QoQ!C94-QoQ!C$1)</f>
        <v>0.65488104509414535</v>
      </c>
      <c r="D92" s="6">
        <f>IF(QoQ!D94="","",QoQ!D94-QoQ!D$1)</f>
        <v>-2.1520254012489346</v>
      </c>
      <c r="E92" s="6">
        <f>IF(QoQ!E94="","",QoQ!E94-QoQ!E$1)</f>
        <v>1.2876421555192334</v>
      </c>
      <c r="F92" s="6">
        <f>IF(QoQ!F94="","",QoQ!F94-QoQ!F$1)</f>
        <v>0.82975057930521823</v>
      </c>
      <c r="G92" s="6">
        <f>IF(QoQ!G94="","",QoQ!G94-QoQ!G$1)</f>
        <v>1.389292672843274</v>
      </c>
      <c r="H92" s="6">
        <f>IF(QoQ!H94="","",QoQ!H94-QoQ!H$1)</f>
        <v>1.4982523268845735</v>
      </c>
      <c r="I92" s="6">
        <f>IF(QoQ!I94="","",QoQ!I94-QoQ!I$1)</f>
        <v>-3.0826171500129909</v>
      </c>
      <c r="J92" s="6">
        <f>IF(QoQ!J94="","",QoQ!J94-QoQ!J$1)</f>
        <v>-3.4633997599446698</v>
      </c>
      <c r="K92" s="6">
        <f>IF(QoQ!K94="","",QoQ!K94-QoQ!K$1)</f>
        <v>-4.8286507248816628</v>
      </c>
      <c r="L92" s="6">
        <f>IF(QoQ!L94="","",QoQ!L94-QoQ!L$1)</f>
        <v>-0.29137979323660745</v>
      </c>
      <c r="M92" s="6">
        <f>IF(QoQ!M94="","",QoQ!M94-QoQ!M$1)</f>
        <v>-4.720562878165822</v>
      </c>
      <c r="N92" s="6">
        <f>IF(QoQ!N94="","",QoQ!N94-QoQ!N$1)</f>
        <v>-21.670229653465324</v>
      </c>
      <c r="O92" s="6">
        <f>IF(QoQ!O94="","",QoQ!O94-QoQ!O$1)</f>
        <v>1.7715058156812018</v>
      </c>
      <c r="P92" s="6">
        <f>IF(QoQ!P94="","",QoQ!P94-QoQ!P$1)</f>
        <v>12.721992327440654</v>
      </c>
      <c r="Q92" s="6">
        <f>IF(QoQ!Q94="","",QoQ!Q94-QoQ!Q$1)</f>
        <v>0.48754982828970983</v>
      </c>
      <c r="R92" s="6">
        <f>IF(QoQ!R94="","",QoQ!R94-QoQ!R$1)</f>
        <v>0.1637932661446786</v>
      </c>
      <c r="S92" s="6">
        <f>IF(QoQ!S94="","",QoQ!S94-QoQ!S$1)</f>
        <v>1.6941238970967398</v>
      </c>
      <c r="T92" s="6">
        <f>IF(QoQ!T94="","",QoQ!T94-QoQ!T$1)</f>
        <v>3.2200653117115929</v>
      </c>
      <c r="U92" s="6">
        <f>IF(QoQ!U94="","",QoQ!U94-QoQ!U$1)</f>
        <v>0.21965950557029423</v>
      </c>
      <c r="V92" s="6">
        <f>IF(QoQ!V94="","",QoQ!V94-QoQ!V$1)</f>
        <v>-0.89377381508481002</v>
      </c>
      <c r="W92" s="6">
        <f>IF(QoQ!W94="","",QoQ!W94-QoQ!W$1)</f>
        <v>0</v>
      </c>
      <c r="X92" s="6">
        <f>IF(QoQ!X94="","",QoQ!X94-QoQ!X$1)</f>
        <v>0.6017862587653422</v>
      </c>
      <c r="Y92" s="6">
        <f>IF(QoQ!Y94="","",QoQ!Y94-QoQ!Y$1)</f>
        <v>0.28233291885115319</v>
      </c>
      <c r="Z92" s="6">
        <f>IF(QoQ!Z94="","",QoQ!Z94-QoQ!Z$1)</f>
        <v>0.18337330243536776</v>
      </c>
      <c r="AA92" s="6">
        <f>IF(QoQ!AA94="","",QoQ!AA94-QoQ!AA$1)</f>
        <v>-0.57281995588492118</v>
      </c>
      <c r="AB92" s="6">
        <f>IF(QoQ!AB94="","",QoQ!AB94-QoQ!AB$1)</f>
        <v>-6.9937258167232952E-2</v>
      </c>
      <c r="AC92" s="6">
        <f>IF(QoQ!AC94="","",QoQ!AC94-QoQ!AC$1)</f>
        <v>-0.72750000000000004</v>
      </c>
      <c r="AD92" s="6">
        <f>IF(QoQ!AD94="","",QoQ!AD94-QoQ!AD$1)</f>
        <v>-2.2824214797868265</v>
      </c>
      <c r="AE92" s="6">
        <f>IF(QoQ!AE94="","",QoQ!AE94-QoQ!AE$1)</f>
        <v>-1.9113341119772287</v>
      </c>
      <c r="AF92" s="6">
        <f>IF(QoQ!AF94="","",QoQ!AF94-QoQ!AF$1)</f>
        <v>-0.85710995219732311</v>
      </c>
      <c r="AG92" s="6">
        <f>IF(QoQ!AG94="","",QoQ!AG94-QoQ!AG$1)</f>
        <v>-2.3087346096117232</v>
      </c>
      <c r="AH92" s="6">
        <f>IF(QoQ!AH94="","",QoQ!AH94-QoQ!AH$1)</f>
        <v>-0.4569525498453253</v>
      </c>
      <c r="AI92" s="6">
        <f>IF(QoQ!AI94="","",QoQ!AI94-QoQ!AI$1)</f>
        <v>-2.9877207825674641</v>
      </c>
      <c r="AJ92" s="6">
        <f>IF(QoQ!AJ94="","",QoQ!AJ94-QoQ!AJ$1)</f>
        <v>-3.30964193562391</v>
      </c>
      <c r="AK92" s="6">
        <f>IF(QoQ!AK94="","",QoQ!AK94-QoQ!AK$1)</f>
        <v>-0.53001266082530796</v>
      </c>
      <c r="AL92" s="6">
        <f>IF(QoQ!AL94="","",QoQ!AL94-QoQ!AL$1)</f>
        <v>1.0870412353775802</v>
      </c>
      <c r="AM92" s="6">
        <f>IF(QoQ!AM94="","",QoQ!AM94-QoQ!AM$1)</f>
        <v>-1.5829208091072351</v>
      </c>
      <c r="AN92" s="6">
        <f>IF(QoQ!AN94="","",QoQ!AN94-QoQ!AN$1)</f>
        <v>-5.3657472307676768</v>
      </c>
      <c r="AO92" s="6">
        <f>IF(QoQ!AO94="","",QoQ!AO94-QoQ!AO$1)</f>
        <v>-0.11092499999999994</v>
      </c>
      <c r="AP92" s="4">
        <v>91</v>
      </c>
      <c r="AQ92" s="1">
        <v>41609</v>
      </c>
      <c r="AR92" s="7"/>
    </row>
    <row r="93" spans="1:44">
      <c r="A93" s="6">
        <f>IF(QoQ!A95="","",QoQ!A95-QoQ!A$1)</f>
        <v>2.8568337486967632E-2</v>
      </c>
      <c r="B93" s="6">
        <f>IF(QoQ!B95="","",QoQ!B95-QoQ!B$1)</f>
        <v>-0.29546267743280175</v>
      </c>
      <c r="C93" s="6">
        <f>IF(QoQ!C95="","",QoQ!C95-QoQ!C$1)</f>
        <v>-0.22114920633080226</v>
      </c>
      <c r="D93" s="6">
        <f>IF(QoQ!D95="","",QoQ!D95-QoQ!D$1)</f>
        <v>-1.008896741510777</v>
      </c>
      <c r="E93" s="6">
        <f>IF(QoQ!E95="","",QoQ!E95-QoQ!E$1)</f>
        <v>2.29150475776291</v>
      </c>
      <c r="F93" s="6">
        <f>IF(QoQ!F95="","",QoQ!F95-QoQ!F$1)</f>
        <v>0.98000089061664197</v>
      </c>
      <c r="G93" s="6">
        <f>IF(QoQ!G95="","",QoQ!G95-QoQ!G$1)</f>
        <v>0.1065426728427975</v>
      </c>
      <c r="H93" s="6">
        <f>IF(QoQ!H95="","",QoQ!H95-QoQ!H$1)</f>
        <v>-0.98276583179948851</v>
      </c>
      <c r="I93" s="6">
        <f>IF(QoQ!I95="","",QoQ!I95-QoQ!I$1)</f>
        <v>-1.060844701405</v>
      </c>
      <c r="J93" s="6">
        <f>IF(QoQ!J95="","",QoQ!J95-QoQ!J$1)</f>
        <v>-5.9275520097031453</v>
      </c>
      <c r="K93" s="6">
        <f>IF(QoQ!K95="","",QoQ!K95-QoQ!K$1)</f>
        <v>1.4945823395953806</v>
      </c>
      <c r="L93" s="6">
        <f>IF(QoQ!L95="","",QoQ!L95-QoQ!L$1)</f>
        <v>0.62575340655654133</v>
      </c>
      <c r="M93" s="6">
        <f>IF(QoQ!M95="","",QoQ!M95-QoQ!M$1)</f>
        <v>-1.8804446916790329</v>
      </c>
      <c r="N93" s="6">
        <f>IF(QoQ!N95="","",QoQ!N95-QoQ!N$1)</f>
        <v>3.7707821234027934</v>
      </c>
      <c r="O93" s="6">
        <f>IF(QoQ!O95="","",QoQ!O95-QoQ!O$1)</f>
        <v>-3.8431845646263705</v>
      </c>
      <c r="P93" s="6">
        <f>IF(QoQ!P95="","",QoQ!P95-QoQ!P$1)</f>
        <v>7.0127555697694124</v>
      </c>
      <c r="Q93" s="6">
        <f>IF(QoQ!Q95="","",QoQ!Q95-QoQ!Q$1)</f>
        <v>0.5127222163744698</v>
      </c>
      <c r="R93" s="6">
        <f>IF(QoQ!R95="","",QoQ!R95-QoQ!R$1)</f>
        <v>0.12029902242841017</v>
      </c>
      <c r="S93" s="6">
        <f>IF(QoQ!S95="","",QoQ!S95-QoQ!S$1)</f>
        <v>1.9508286902600269</v>
      </c>
      <c r="T93" s="6">
        <f>IF(QoQ!T95="","",QoQ!T95-QoQ!T$1)</f>
        <v>1.3825569880178865</v>
      </c>
      <c r="U93" s="6">
        <f>IF(QoQ!U95="","",QoQ!U95-QoQ!U$1)</f>
        <v>0.73586303544938159</v>
      </c>
      <c r="V93" s="6">
        <f>IF(QoQ!V95="","",QoQ!V95-QoQ!V$1)</f>
        <v>-0.39982752474048866</v>
      </c>
      <c r="W93" s="6">
        <f>IF(QoQ!W95="","",QoQ!W95-QoQ!W$1)</f>
        <v>0</v>
      </c>
      <c r="X93" s="6">
        <f>IF(QoQ!X95="","",QoQ!X95-QoQ!X$1)</f>
        <v>-1.630894070713238</v>
      </c>
      <c r="Y93" s="6">
        <f>IF(QoQ!Y95="","",QoQ!Y95-QoQ!Y$1)</f>
        <v>-0.24469646397617928</v>
      </c>
      <c r="Z93" s="6">
        <f>IF(QoQ!Z95="","",QoQ!Z95-QoQ!Z$1)</f>
        <v>-7.9287872767080048E-2</v>
      </c>
      <c r="AA93" s="6">
        <f>IF(QoQ!AA95="","",QoQ!AA95-QoQ!AA$1)</f>
        <v>0.22106628649117421</v>
      </c>
      <c r="AB93" s="6">
        <f>IF(QoQ!AB95="","",QoQ!AB95-QoQ!AB$1)</f>
        <v>-0.1841803440798625</v>
      </c>
      <c r="AC93" s="6">
        <f>IF(QoQ!AC95="","",QoQ!AC95-QoQ!AC$1)</f>
        <v>-0.73250000000000004</v>
      </c>
      <c r="AD93" s="6">
        <f>IF(QoQ!AD95="","",QoQ!AD95-QoQ!AD$1)</f>
        <v>0.47961718564904299</v>
      </c>
      <c r="AE93" s="6">
        <f>IF(QoQ!AE95="","",QoQ!AE95-QoQ!AE$1)</f>
        <v>-2.0029066901593038</v>
      </c>
      <c r="AF93" s="6">
        <f>IF(QoQ!AF95="","",QoQ!AF95-QoQ!AF$1)</f>
        <v>-0.73175821846091349</v>
      </c>
      <c r="AG93" s="6">
        <f>IF(QoQ!AG95="","",QoQ!AG95-QoQ!AG$1)</f>
        <v>-2.1853917329263597</v>
      </c>
      <c r="AH93" s="6">
        <f>IF(QoQ!AH95="","",QoQ!AH95-QoQ!AH$1)</f>
        <v>-0.33666592615079294</v>
      </c>
      <c r="AI93" s="6">
        <f>IF(QoQ!AI95="","",QoQ!AI95-QoQ!AI$1)</f>
        <v>9.0643958438031955</v>
      </c>
      <c r="AJ93" s="6">
        <f>IF(QoQ!AJ95="","",QoQ!AJ95-QoQ!AJ$1)</f>
        <v>-3.5796151796953555</v>
      </c>
      <c r="AK93" s="6">
        <f>IF(QoQ!AK95="","",QoQ!AK95-QoQ!AK$1)</f>
        <v>0.2616156895740227</v>
      </c>
      <c r="AL93" s="6">
        <f>IF(QoQ!AL95="","",QoQ!AL95-QoQ!AL$1)</f>
        <v>-11.531634666063692</v>
      </c>
      <c r="AM93" s="6">
        <f>IF(QoQ!AM95="","",QoQ!AM95-QoQ!AM$1)</f>
        <v>-1.0479089249555074</v>
      </c>
      <c r="AN93" s="6">
        <f>IF(QoQ!AN95="","",QoQ!AN95-QoQ!AN$1)</f>
        <v>-0.25811914320642293</v>
      </c>
      <c r="AO93" s="6">
        <f>IF(QoQ!AO95="","",QoQ!AO95-QoQ!AO$1)</f>
        <v>-0.12400432098765446</v>
      </c>
      <c r="AP93" s="4">
        <v>92</v>
      </c>
      <c r="AQ93" s="1">
        <v>41699</v>
      </c>
      <c r="AR93" s="7"/>
    </row>
    <row r="94" spans="1:44">
      <c r="A94" s="6">
        <f>IF(QoQ!A96="","",QoQ!A96-QoQ!A$1)</f>
        <v>0.77729815798564283</v>
      </c>
      <c r="B94" s="6">
        <f>IF(QoQ!B96="","",QoQ!B96-QoQ!B$1)</f>
        <v>0.64587776400347652</v>
      </c>
      <c r="C94" s="6">
        <f>IF(QoQ!C96="","",QoQ!C96-QoQ!C$1)</f>
        <v>-3.7060992322776518</v>
      </c>
      <c r="D94" s="6">
        <f>IF(QoQ!D96="","",QoQ!D96-QoQ!D$1)</f>
        <v>3.1934015768453872</v>
      </c>
      <c r="E94" s="6">
        <f>IF(QoQ!E96="","",QoQ!E96-QoQ!E$1)</f>
        <v>-0.16698277584996035</v>
      </c>
      <c r="F94" s="6">
        <f>IF(QoQ!F96="","",QoQ!F96-QoQ!F$1)</f>
        <v>-0.52184211869437824</v>
      </c>
      <c r="G94" s="6">
        <f>IF(QoQ!G96="","",QoQ!G96-QoQ!G$1)</f>
        <v>0.10236267284289158</v>
      </c>
      <c r="H94" s="6">
        <f>IF(QoQ!H96="","",QoQ!H96-QoQ!H$1)</f>
        <v>0.73426694355002042</v>
      </c>
      <c r="I94" s="6">
        <f>IF(QoQ!I96="","",QoQ!I96-QoQ!I$1)</f>
        <v>-0.64966513233059686</v>
      </c>
      <c r="J94" s="6">
        <f>IF(QoQ!J96="","",QoQ!J96-QoQ!J$1)</f>
        <v>-0.95660227529825503</v>
      </c>
      <c r="K94" s="6">
        <f>IF(QoQ!K96="","",QoQ!K96-QoQ!K$1)</f>
        <v>-0.55884341900368817</v>
      </c>
      <c r="L94" s="6">
        <f>IF(QoQ!L96="","",QoQ!L96-QoQ!L$1)</f>
        <v>-1.6441377405971482</v>
      </c>
      <c r="M94" s="6">
        <f>IF(QoQ!M96="","",QoQ!M96-QoQ!M$1)</f>
        <v>-0.79501650899216236</v>
      </c>
      <c r="N94" s="6">
        <f>IF(QoQ!N96="","",QoQ!N96-QoQ!N$1)</f>
        <v>-4.08473192183755</v>
      </c>
      <c r="O94" s="6">
        <f>IF(QoQ!O96="","",QoQ!O96-QoQ!O$1)</f>
        <v>0.41612054851234204</v>
      </c>
      <c r="P94" s="6">
        <f>IF(QoQ!P96="","",QoQ!P96-QoQ!P$1)</f>
        <v>-3.910241108070255</v>
      </c>
      <c r="Q94" s="6">
        <f>IF(QoQ!Q96="","",QoQ!Q96-QoQ!Q$1)</f>
        <v>0.11616156501694608</v>
      </c>
      <c r="R94" s="6">
        <f>IF(QoQ!R96="","",QoQ!R96-QoQ!R$1)</f>
        <v>-1.0113116606666195E-2</v>
      </c>
      <c r="S94" s="6">
        <f>IF(QoQ!S96="","",QoQ!S96-QoQ!S$1)</f>
        <v>0.57336955202340123</v>
      </c>
      <c r="T94" s="6">
        <f>IF(QoQ!T96="","",QoQ!T96-QoQ!T$1)</f>
        <v>-0.4022027203893852</v>
      </c>
      <c r="U94" s="6">
        <f>IF(QoQ!U96="","",QoQ!U96-QoQ!U$1)</f>
        <v>-0.67016073285180622</v>
      </c>
      <c r="V94" s="6">
        <f>IF(QoQ!V96="","",QoQ!V96-QoQ!V$1)</f>
        <v>0.27203419409920782</v>
      </c>
      <c r="W94" s="6">
        <f>IF(QoQ!W96="","",QoQ!W96-QoQ!W$1)</f>
        <v>0</v>
      </c>
      <c r="X94" s="6">
        <f>IF(QoQ!X96="","",QoQ!X96-QoQ!X$1)</f>
        <v>1.8017778740928978</v>
      </c>
      <c r="Y94" s="6">
        <f>IF(QoQ!Y96="","",QoQ!Y96-QoQ!Y$1)</f>
        <v>0.36206025391254881</v>
      </c>
      <c r="Z94" s="6">
        <f>IF(QoQ!Z96="","",QoQ!Z96-QoQ!Z$1)</f>
        <v>0.17574392806676664</v>
      </c>
      <c r="AA94" s="6">
        <f>IF(QoQ!AA96="","",QoQ!AA96-QoQ!AA$1)</f>
        <v>-0.46003995950823118</v>
      </c>
      <c r="AB94" s="6">
        <f>IF(QoQ!AB96="","",QoQ!AB96-QoQ!AB$1)</f>
        <v>-6.4753871174008215E-2</v>
      </c>
      <c r="AC94" s="6">
        <f>IF(QoQ!AC96="","",QoQ!AC96-QoQ!AC$1)</f>
        <v>-0.72750000000000004</v>
      </c>
      <c r="AD94" s="6">
        <f>IF(QoQ!AD96="","",QoQ!AD96-QoQ!AD$1)</f>
        <v>-0.39802648738731627</v>
      </c>
      <c r="AE94" s="6">
        <f>IF(QoQ!AE96="","",QoQ!AE96-QoQ!AE$1)</f>
        <v>0.4231521469383992</v>
      </c>
      <c r="AF94" s="6">
        <f>IF(QoQ!AF96="","",QoQ!AF96-QoQ!AF$1)</f>
        <v>1.4554437706790435</v>
      </c>
      <c r="AG94" s="6">
        <f>IF(QoQ!AG96="","",QoQ!AG96-QoQ!AG$1)</f>
        <v>0.50591968628171347</v>
      </c>
      <c r="AH94" s="6">
        <f>IF(QoQ!AH96="","",QoQ!AH96-QoQ!AH$1)</f>
        <v>1.7215863282075463</v>
      </c>
      <c r="AI94" s="6">
        <f>IF(QoQ!AI96="","",QoQ!AI96-QoQ!AI$1)</f>
        <v>-1.5718976894233085</v>
      </c>
      <c r="AJ94" s="6">
        <f>IF(QoQ!AJ96="","",QoQ!AJ96-QoQ!AJ$1)</f>
        <v>1.4986645788915971</v>
      </c>
      <c r="AK94" s="6">
        <f>IF(QoQ!AK96="","",QoQ!AK96-QoQ!AK$1)</f>
        <v>2.7045385628269019</v>
      </c>
      <c r="AL94" s="6">
        <f>IF(QoQ!AL96="","",QoQ!AL96-QoQ!AL$1)</f>
        <v>8.2801166898262082</v>
      </c>
      <c r="AM94" s="6">
        <f>IF(QoQ!AM96="","",QoQ!AM96-QoQ!AM$1)</f>
        <v>0.75947101215100155</v>
      </c>
      <c r="AN94" s="6">
        <f>IF(QoQ!AN96="","",QoQ!AN96-QoQ!AN$1)</f>
        <v>1.6707239705655572</v>
      </c>
      <c r="AO94" s="6">
        <f>IF(QoQ!AO96="","",QoQ!AO96-QoQ!AO$1)</f>
        <v>-0.12328796296296285</v>
      </c>
      <c r="AP94" s="4">
        <v>93</v>
      </c>
      <c r="AQ94" s="1">
        <v>41791</v>
      </c>
      <c r="AR94" s="7"/>
    </row>
    <row r="95" spans="1:44">
      <c r="A95" s="6">
        <f>IF(QoQ!A97="","",QoQ!A97-QoQ!A$1)</f>
        <v>-0.2324713914978892</v>
      </c>
      <c r="B95" s="6">
        <f>IF(QoQ!B97="","",QoQ!B97-QoQ!B$1)</f>
        <v>0.82769508829169602</v>
      </c>
      <c r="C95" s="6">
        <f>IF(QoQ!C97="","",QoQ!C97-QoQ!C$1)</f>
        <v>1.812752548734907</v>
      </c>
      <c r="D95" s="6">
        <f>IF(QoQ!D97="","",QoQ!D97-QoQ!D$1)</f>
        <v>-2.5710905421241375</v>
      </c>
      <c r="E95" s="6">
        <f>IF(QoQ!E97="","",QoQ!E97-QoQ!E$1)</f>
        <v>-4.78927831727919</v>
      </c>
      <c r="F95" s="6">
        <f>IF(QoQ!F97="","",QoQ!F97-QoQ!F$1)</f>
        <v>-3.2118454592096461</v>
      </c>
      <c r="G95" s="6">
        <f>IF(QoQ!G97="","",QoQ!G97-QoQ!G$1)</f>
        <v>0.68646267284318285</v>
      </c>
      <c r="H95" s="6">
        <f>IF(QoQ!H97="","",QoQ!H97-QoQ!H$1)</f>
        <v>-1.1163004195667112</v>
      </c>
      <c r="I95" s="6">
        <f>IF(QoQ!I97="","",QoQ!I97-QoQ!I$1)</f>
        <v>-3.3102924601440376</v>
      </c>
      <c r="J95" s="6">
        <f>IF(QoQ!J97="","",QoQ!J97-QoQ!J$1)</f>
        <v>-3.612999460364791</v>
      </c>
      <c r="K95" s="6">
        <f>IF(QoQ!K97="","",QoQ!K97-QoQ!K$1)</f>
        <v>-0.74842753100377091</v>
      </c>
      <c r="L95" s="6">
        <f>IF(QoQ!L97="","",QoQ!L97-QoQ!L$1)</f>
        <v>-0.71152340189329855</v>
      </c>
      <c r="M95" s="6">
        <f>IF(QoQ!M97="","",QoQ!M97-QoQ!M$1)</f>
        <v>-0.87537381165119577</v>
      </c>
      <c r="N95" s="6">
        <f>IF(QoQ!N97="","",QoQ!N97-QoQ!N$1)</f>
        <v>-44.412547142199948</v>
      </c>
      <c r="O95" s="6">
        <f>IF(QoQ!O97="","",QoQ!O97-QoQ!O$1)</f>
        <v>10.86533863320612</v>
      </c>
      <c r="P95" s="6">
        <f>IF(QoQ!P97="","",QoQ!P97-QoQ!P$1)</f>
        <v>-0.41835468436192147</v>
      </c>
      <c r="Q95" s="6">
        <f>IF(QoQ!Q97="","",QoQ!Q97-QoQ!Q$1)</f>
        <v>-0.18155626538910075</v>
      </c>
      <c r="R95" s="6">
        <f>IF(QoQ!R97="","",QoQ!R97-QoQ!R$1)</f>
        <v>-4.2010994669273716E-2</v>
      </c>
      <c r="S95" s="6">
        <f>IF(QoQ!S97="","",QoQ!S97-QoQ!S$1)</f>
        <v>-0.68696886335293905</v>
      </c>
      <c r="T95" s="6">
        <f>IF(QoQ!T97="","",QoQ!T97-QoQ!T$1)</f>
        <v>-0.67374607020861177</v>
      </c>
      <c r="U95" s="6">
        <f>IF(QoQ!U97="","",QoQ!U97-QoQ!U$1)</f>
        <v>-2.4444543833682797</v>
      </c>
      <c r="V95" s="6">
        <f>IF(QoQ!V97="","",QoQ!V97-QoQ!V$1)</f>
        <v>-0.82012699231001285</v>
      </c>
      <c r="W95" s="6">
        <f>IF(QoQ!W97="","",QoQ!W97-QoQ!W$1)</f>
        <v>6.25E-2</v>
      </c>
      <c r="X95" s="6">
        <f>IF(QoQ!X97="","",QoQ!X97-QoQ!X$1)</f>
        <v>1.9326956359474645</v>
      </c>
      <c r="Y95" s="6">
        <f>IF(QoQ!Y97="","",QoQ!Y97-QoQ!Y$1)</f>
        <v>0.14933054558388803</v>
      </c>
      <c r="Z95" s="6">
        <f>IF(QoQ!Z97="","",QoQ!Z97-QoQ!Z$1)</f>
        <v>4.2962586847698936E-2</v>
      </c>
      <c r="AA95" s="6">
        <f>IF(QoQ!AA97="","",QoQ!AA97-QoQ!AA$1)</f>
        <v>-0.74476785476800544</v>
      </c>
      <c r="AB95" s="6">
        <f>IF(QoQ!AB97="","",QoQ!AB97-QoQ!AB$1)</f>
        <v>-0.12500804750069616</v>
      </c>
      <c r="AC95" s="6">
        <f>IF(QoQ!AC97="","",QoQ!AC97-QoQ!AC$1)</f>
        <v>-0.72750000000000004</v>
      </c>
      <c r="AD95" s="6">
        <f>IF(QoQ!AD97="","",QoQ!AD97-QoQ!AD$1)</f>
        <v>-6.7416579986679306</v>
      </c>
      <c r="AE95" s="6">
        <f>IF(QoQ!AE97="","",QoQ!AE97-QoQ!AE$1)</f>
        <v>-8.3666265194563554</v>
      </c>
      <c r="AF95" s="6">
        <f>IF(QoQ!AF97="","",QoQ!AF97-QoQ!AF$1)</f>
        <v>1.734022206294056</v>
      </c>
      <c r="AG95" s="6">
        <f>IF(QoQ!AG97="","",QoQ!AG97-QoQ!AG$1)</f>
        <v>0.795769992156246</v>
      </c>
      <c r="AH95" s="6">
        <f>IF(QoQ!AH97="","",QoQ!AH97-QoQ!AH$1)</f>
        <v>1.995342219321659</v>
      </c>
      <c r="AI95" s="6">
        <f>IF(QoQ!AI97="","",QoQ!AI97-QoQ!AI$1)</f>
        <v>1.9493302560458727</v>
      </c>
      <c r="AJ95" s="6">
        <f>IF(QoQ!AJ97="","",QoQ!AJ97-QoQ!AJ$1)</f>
        <v>2.2713577212703799</v>
      </c>
      <c r="AK95" s="6">
        <f>IF(QoQ!AK97="","",QoQ!AK97-QoQ!AK$1)</f>
        <v>3.9400206703996581</v>
      </c>
      <c r="AL95" s="6">
        <f>IF(QoQ!AL97="","",QoQ!AL97-QoQ!AL$1)</f>
        <v>6.347648787136607</v>
      </c>
      <c r="AM95" s="6">
        <f>IF(QoQ!AM97="","",QoQ!AM97-QoQ!AM$1)</f>
        <v>0.75020113053400039</v>
      </c>
      <c r="AN95" s="6">
        <f>IF(QoQ!AN97="","",QoQ!AN97-QoQ!AN$1)</f>
        <v>6.322421680246114</v>
      </c>
      <c r="AO95" s="6">
        <f>IF(QoQ!AO97="","",QoQ!AO97-QoQ!AO$1)</f>
        <v>-0.1443506172839506</v>
      </c>
      <c r="AP95" s="4">
        <v>94</v>
      </c>
      <c r="AQ95" s="1">
        <v>41883</v>
      </c>
      <c r="AR95" s="7"/>
    </row>
    <row r="96" spans="1:44">
      <c r="A96" s="6">
        <f>IF(QoQ!A98="","",QoQ!A98-QoQ!A$1)</f>
        <v>0.3735249240692049</v>
      </c>
      <c r="B96" s="6">
        <f>IF(QoQ!B98="","",QoQ!B98-QoQ!B$1)</f>
        <v>4.0101180563181238E-3</v>
      </c>
      <c r="C96" s="6">
        <f>IF(QoQ!C98="","",QoQ!C98-QoQ!C$1)</f>
        <v>-0.45535952145737824</v>
      </c>
      <c r="D96" s="6">
        <f>IF(QoQ!D98="","",QoQ!D98-QoQ!D$1)</f>
        <v>0.86596452677523295</v>
      </c>
      <c r="E96" s="6">
        <f>IF(QoQ!E98="","",QoQ!E98-QoQ!E$1)</f>
        <v>0.18884686785041516</v>
      </c>
      <c r="F96" s="6">
        <f>IF(QoQ!F98="","",QoQ!F98-QoQ!F$1)</f>
        <v>1.0448161753055727</v>
      </c>
      <c r="G96" s="6">
        <f>IF(QoQ!G98="","",QoQ!G98-QoQ!G$1)</f>
        <v>0.50466267284304656</v>
      </c>
      <c r="H96" s="6">
        <f>IF(QoQ!H98="","",QoQ!H98-QoQ!H$1)</f>
        <v>-0.74010893436017966</v>
      </c>
      <c r="I96" s="6">
        <f>IF(QoQ!I98="","",QoQ!I98-QoQ!I$1)</f>
        <v>3.5446860686145225</v>
      </c>
      <c r="J96" s="6">
        <f>IF(QoQ!J98="","",QoQ!J98-QoQ!J$1)</f>
        <v>0.18287333472535028</v>
      </c>
      <c r="K96" s="6">
        <f>IF(QoQ!K98="","",QoQ!K98-QoQ!K$1)</f>
        <v>-10.807861889520325</v>
      </c>
      <c r="L96" s="6">
        <f>IF(QoQ!L98="","",QoQ!L98-QoQ!L$1)</f>
        <v>-1.8004138986699503</v>
      </c>
      <c r="M96" s="6">
        <f>IF(QoQ!M98="","",QoQ!M98-QoQ!M$1)</f>
        <v>1.8094349938822436</v>
      </c>
      <c r="N96" s="6">
        <f>IF(QoQ!N98="","",QoQ!N98-QoQ!N$1)</f>
        <v>42.343617787624424</v>
      </c>
      <c r="O96" s="6">
        <f>IF(QoQ!O98="","",QoQ!O98-QoQ!O$1)</f>
        <v>-8.8317272507442564</v>
      </c>
      <c r="P96" s="6">
        <f>IF(QoQ!P98="","",QoQ!P98-QoQ!P$1)</f>
        <v>-11.746117513578566</v>
      </c>
      <c r="Q96" s="6">
        <f>IF(QoQ!Q98="","",QoQ!Q98-QoQ!Q$1)</f>
        <v>0.31238685236671104</v>
      </c>
      <c r="R96" s="6">
        <f>IF(QoQ!R98="","",QoQ!R98-QoQ!R$1)</f>
        <v>8.2200224907789221E-2</v>
      </c>
      <c r="S96" s="6">
        <f>IF(QoQ!S98="","",QoQ!S98-QoQ!S$1)</f>
        <v>1.1443505546026698</v>
      </c>
      <c r="T96" s="6">
        <f>IF(QoQ!T98="","",QoQ!T98-QoQ!T$1)</f>
        <v>4.0761291217449411</v>
      </c>
      <c r="U96" s="6">
        <f>IF(QoQ!U98="","",QoQ!U98-QoQ!U$1)</f>
        <v>-0.90196831490382856</v>
      </c>
      <c r="V96" s="6">
        <f>IF(QoQ!V98="","",QoQ!V98-QoQ!V$1)</f>
        <v>-0.86424916244081018</v>
      </c>
      <c r="W96" s="6">
        <f>IF(QoQ!W98="","",QoQ!W98-QoQ!W$1)</f>
        <v>6.25E-2</v>
      </c>
      <c r="X96" s="6">
        <f>IF(QoQ!X98="","",QoQ!X98-QoQ!X$1)</f>
        <v>-1.8080129863150696</v>
      </c>
      <c r="Y96" s="6">
        <f>IF(QoQ!Y98="","",QoQ!Y98-QoQ!Y$1)</f>
        <v>-1.7506676923215059E-2</v>
      </c>
      <c r="Z96" s="6">
        <f>IF(QoQ!Z98="","",QoQ!Z98-QoQ!Z$1)</f>
        <v>2.6856659677273464E-3</v>
      </c>
      <c r="AA96" s="6">
        <f>IF(QoQ!AA98="","",QoQ!AA98-QoQ!AA$1)</f>
        <v>-2.2866465887484231</v>
      </c>
      <c r="AB96" s="6">
        <f>IF(QoQ!AB98="","",QoQ!AB98-QoQ!AB$1)</f>
        <v>-0.22929339499423113</v>
      </c>
      <c r="AC96" s="6">
        <f>IF(QoQ!AC98="","",QoQ!AC98-QoQ!AC$1)</f>
        <v>-0.72499999999999998</v>
      </c>
      <c r="AD96" s="6">
        <f>IF(QoQ!AD98="","",QoQ!AD98-QoQ!AD$1)</f>
        <v>-16.203652763342951</v>
      </c>
      <c r="AE96" s="6">
        <f>IF(QoQ!AE98="","",QoQ!AE98-QoQ!AE$1)</f>
        <v>-29.761665097388633</v>
      </c>
      <c r="AF96" s="6">
        <f>IF(QoQ!AF98="","",QoQ!AF98-QoQ!AF$1)</f>
        <v>1.5107251106346595</v>
      </c>
      <c r="AG96" s="6">
        <f>IF(QoQ!AG98="","",QoQ!AG98-QoQ!AG$1)</f>
        <v>-0.77449328130871886</v>
      </c>
      <c r="AH96" s="6">
        <f>IF(QoQ!AH98="","",QoQ!AH98-QoQ!AH$1)</f>
        <v>2.0916966817253977</v>
      </c>
      <c r="AI96" s="6">
        <f>IF(QoQ!AI98="","",QoQ!AI98-QoQ!AI$1)</f>
        <v>3.8482192131179844</v>
      </c>
      <c r="AJ96" s="6">
        <f>IF(QoQ!AJ98="","",QoQ!AJ98-QoQ!AJ$1)</f>
        <v>0.75010143695453779</v>
      </c>
      <c r="AK96" s="6">
        <f>IF(QoQ!AK98="","",QoQ!AK98-QoQ!AK$1)</f>
        <v>0.24998900754089615</v>
      </c>
      <c r="AL96" s="6">
        <f>IF(QoQ!AL98="","",QoQ!AL98-QoQ!AL$1)</f>
        <v>10.678656768030375</v>
      </c>
      <c r="AM96" s="6">
        <f>IF(QoQ!AM98="","",QoQ!AM98-QoQ!AM$1)</f>
        <v>2.1673422772584465</v>
      </c>
      <c r="AN96" s="6">
        <f>IF(QoQ!AN98="","",QoQ!AN98-QoQ!AN$1)</f>
        <v>-5.2883887786607389</v>
      </c>
      <c r="AO96" s="6">
        <f>IF(QoQ!AO98="","",QoQ!AO98-QoQ!AO$1)</f>
        <v>-0.14633055555555541</v>
      </c>
      <c r="AP96" s="4">
        <v>95</v>
      </c>
      <c r="AQ96" s="1">
        <v>41974</v>
      </c>
      <c r="AR96" s="7"/>
    </row>
    <row r="97" spans="1:44">
      <c r="A97" s="6">
        <f>IF(QoQ!A99="","",QoQ!A99-QoQ!A$1)</f>
        <v>0.24108046838215369</v>
      </c>
      <c r="B97" s="6">
        <f>IF(QoQ!B99="","",QoQ!B99-QoQ!B$1)</f>
        <v>0.28866094510229701</v>
      </c>
      <c r="C97" s="6">
        <f>IF(QoQ!C99="","",QoQ!C99-QoQ!C$1)</f>
        <v>-0.41166272990378494</v>
      </c>
      <c r="D97" s="6">
        <f>IF(QoQ!D99="","",QoQ!D99-QoQ!D$1)</f>
        <v>1.4445607699639162</v>
      </c>
      <c r="E97" s="6">
        <f>IF(QoQ!E99="","",QoQ!E99-QoQ!E$1)</f>
        <v>-1.0244393864626002</v>
      </c>
      <c r="F97" s="6">
        <f>IF(QoQ!F99="","",QoQ!F99-QoQ!F$1)</f>
        <v>-1.5246085537706304</v>
      </c>
      <c r="G97" s="6">
        <f>IF(QoQ!G99="","",QoQ!G99-QoQ!G$1)</f>
        <v>5.1186297687777271E-2</v>
      </c>
      <c r="H97" s="6">
        <f>IF(QoQ!H99="","",QoQ!H99-QoQ!H$1)</f>
        <v>2.3017096454674606</v>
      </c>
      <c r="I97" s="6">
        <f>IF(QoQ!I99="","",QoQ!I99-QoQ!I$1)</f>
        <v>1.2998051525672212</v>
      </c>
      <c r="J97" s="6">
        <f>IF(QoQ!J99="","",QoQ!J99-QoQ!J$1)</f>
        <v>1.9499820196524966</v>
      </c>
      <c r="K97" s="6">
        <f>IF(QoQ!K99="","",QoQ!K99-QoQ!K$1)</f>
        <v>-5.3298154153083974</v>
      </c>
      <c r="L97" s="6">
        <f>IF(QoQ!L99="","",QoQ!L99-QoQ!L$1)</f>
        <v>0.26239131230191615</v>
      </c>
      <c r="M97" s="6">
        <f>IF(QoQ!M99="","",QoQ!M99-QoQ!M$1)</f>
        <v>0.24995862698130611</v>
      </c>
      <c r="N97" s="6">
        <f>IF(QoQ!N99="","",QoQ!N99-QoQ!N$1)</f>
        <v>-4.3518731917497959</v>
      </c>
      <c r="O97" s="6">
        <f>IF(QoQ!O99="","",QoQ!O99-QoQ!O$1)</f>
        <v>1.79641620189123</v>
      </c>
      <c r="P97" s="6">
        <f>IF(QoQ!P99="","",QoQ!P99-QoQ!P$1)</f>
        <v>0.17356793100884471</v>
      </c>
      <c r="Q97" s="6">
        <f>IF(QoQ!Q99="","",QoQ!Q99-QoQ!Q$1)</f>
        <v>-1.4786946715679765</v>
      </c>
      <c r="R97" s="6">
        <f>IF(QoQ!R99="","",QoQ!R99-QoQ!R$1)</f>
        <v>8.1145921937897381E-3</v>
      </c>
      <c r="S97" s="6">
        <f>IF(QoQ!S99="","",QoQ!S99-QoQ!S$1)</f>
        <v>-7.0143876244653969</v>
      </c>
      <c r="T97" s="6">
        <f>IF(QoQ!T99="","",QoQ!T99-QoQ!T$1)</f>
        <v>-15.190499976368462</v>
      </c>
      <c r="U97" s="6">
        <f>IF(QoQ!U99="","",QoQ!U99-QoQ!U$1)</f>
        <v>-0.25431333451371502</v>
      </c>
      <c r="V97" s="6">
        <f>IF(QoQ!V99="","",QoQ!V99-QoQ!V$1)</f>
        <v>-0.67853788034776463</v>
      </c>
      <c r="W97" s="6">
        <f>IF(QoQ!W99="","",QoQ!W99-QoQ!W$1)</f>
        <v>6.25E-2</v>
      </c>
      <c r="X97" s="6">
        <f>IF(QoQ!X99="","",QoQ!X99-QoQ!X$1)</f>
        <v>-3.749721085245632</v>
      </c>
      <c r="Y97" s="6">
        <f>IF(QoQ!Y99="","",QoQ!Y99-QoQ!Y$1)</f>
        <v>-0.66984715833310615</v>
      </c>
      <c r="Z97" s="6">
        <f>IF(QoQ!Z99="","",QoQ!Z99-QoQ!Z$1)</f>
        <v>4.5836297382636948E-2</v>
      </c>
      <c r="AA97" s="6">
        <f>IF(QoQ!AA99="","",QoQ!AA99-QoQ!AA$1)</f>
        <v>-3.0075893814854271</v>
      </c>
      <c r="AB97" s="6">
        <f>IF(QoQ!AB99="","",QoQ!AB99-QoQ!AB$1)</f>
        <v>-0.33273679162668862</v>
      </c>
      <c r="AC97" s="6">
        <f>IF(QoQ!AC99="","",QoQ!AC99-QoQ!AC$1)</f>
        <v>-0.72250000000000003</v>
      </c>
      <c r="AD97" s="6">
        <f>IF(QoQ!AD99="","",QoQ!AD99-QoQ!AD$1)</f>
        <v>-18.597779148114032</v>
      </c>
      <c r="AE97" s="6">
        <f>IF(QoQ!AE99="","",QoQ!AE99-QoQ!AE$1)</f>
        <v>-35.776168166493434</v>
      </c>
      <c r="AF97" s="6">
        <f>IF(QoQ!AF99="","",QoQ!AF99-QoQ!AF$1)</f>
        <v>0.77155264609898255</v>
      </c>
      <c r="AG97" s="6">
        <f>IF(QoQ!AG99="","",QoQ!AG99-QoQ!AG$1)</f>
        <v>-0.45570080243455491</v>
      </c>
      <c r="AH97" s="6">
        <f>IF(QoQ!AH99="","",QoQ!AH99-QoQ!AH$1)</f>
        <v>1.093309168184299</v>
      </c>
      <c r="AI97" s="6">
        <f>IF(QoQ!AI99="","",QoQ!AI99-QoQ!AI$1)</f>
        <v>-3.6095013100097413</v>
      </c>
      <c r="AJ97" s="6">
        <f>IF(QoQ!AJ99="","",QoQ!AJ99-QoQ!AJ$1)</f>
        <v>4.2205612692940075</v>
      </c>
      <c r="AK97" s="6">
        <f>IF(QoQ!AK99="","",QoQ!AK99-QoQ!AK$1)</f>
        <v>1.5316187875128588</v>
      </c>
      <c r="AL97" s="6">
        <f>IF(QoQ!AL99="","",QoQ!AL99-QoQ!AL$1)</f>
        <v>-8.1485403095457229</v>
      </c>
      <c r="AM97" s="6">
        <f>IF(QoQ!AM99="","",QoQ!AM99-QoQ!AM$1)</f>
        <v>1.5911863891908182</v>
      </c>
      <c r="AN97" s="6">
        <f>IF(QoQ!AN99="","",QoQ!AN99-QoQ!AN$1)</f>
        <v>5.9358090552140998</v>
      </c>
      <c r="AO97" s="6">
        <f>IF(QoQ!AO99="","",QoQ!AO99-QoQ!AO$1)</f>
        <v>-0.14877283950617293</v>
      </c>
      <c r="AP97" s="4">
        <v>96</v>
      </c>
      <c r="AQ97" s="1">
        <v>42064</v>
      </c>
      <c r="AR97" s="7"/>
    </row>
    <row r="98" spans="1:44">
      <c r="A98" s="6">
        <f>IF(QoQ!A100="","",QoQ!A100-QoQ!A$1)</f>
        <v>4.6401891226879988E-2</v>
      </c>
      <c r="B98" s="6">
        <f>IF(QoQ!B100="","",QoQ!B100-QoQ!B$1)</f>
        <v>-0.94944747506510641</v>
      </c>
      <c r="C98" s="6">
        <f>IF(QoQ!C100="","",QoQ!C100-QoQ!C$1)</f>
        <v>-1.0606477223218687</v>
      </c>
      <c r="D98" s="6">
        <f>IF(QoQ!D100="","",QoQ!D100-QoQ!D$1)</f>
        <v>-3.4946565157391904</v>
      </c>
      <c r="E98" s="6">
        <f>IF(QoQ!E100="","",QoQ!E100-QoQ!E$1)</f>
        <v>-2.7601211701233979</v>
      </c>
      <c r="F98" s="6">
        <f>IF(QoQ!F100="","",QoQ!F100-QoQ!F$1)</f>
        <v>-3.6715728109793311</v>
      </c>
      <c r="G98" s="6">
        <f>IF(QoQ!G100="","",QoQ!G100-QoQ!G$1)</f>
        <v>0.13647705684864819</v>
      </c>
      <c r="H98" s="6">
        <f>IF(QoQ!H100="","",QoQ!H100-QoQ!H$1)</f>
        <v>0.20214486234021334</v>
      </c>
      <c r="I98" s="6">
        <f>IF(QoQ!I100="","",QoQ!I100-QoQ!I$1)</f>
        <v>0.64952874787277803</v>
      </c>
      <c r="J98" s="6">
        <f>IF(QoQ!J100="","",QoQ!J100-QoQ!J$1)</f>
        <v>8.115701935431241E-2</v>
      </c>
      <c r="K98" s="6">
        <f>IF(QoQ!K100="","",QoQ!K100-QoQ!K$1)</f>
        <v>-7.4852968623447147</v>
      </c>
      <c r="L98" s="6">
        <f>IF(QoQ!L100="","",QoQ!L100-QoQ!L$1)</f>
        <v>0.21346331367216531</v>
      </c>
      <c r="M98" s="6">
        <f>IF(QoQ!M100="","",QoQ!M100-QoQ!M$1)</f>
        <v>0.48064811331740631</v>
      </c>
      <c r="N98" s="6">
        <f>IF(QoQ!N100="","",QoQ!N100-QoQ!N$1)</f>
        <v>4.9665988949909279</v>
      </c>
      <c r="O98" s="6">
        <f>IF(QoQ!O100="","",QoQ!O100-QoQ!O$1)</f>
        <v>-0.96126023831051499</v>
      </c>
      <c r="P98" s="6">
        <f>IF(QoQ!P100="","",QoQ!P100-QoQ!P$1)</f>
        <v>-0.69288578114069832</v>
      </c>
      <c r="Q98" s="6">
        <f>IF(QoQ!Q100="","",QoQ!Q100-QoQ!Q$1)</f>
        <v>1.4554701161639223</v>
      </c>
      <c r="R98" s="6">
        <f>IF(QoQ!R100="","",QoQ!R100-QoQ!R$1)</f>
        <v>0.24035816178579716</v>
      </c>
      <c r="S98" s="6">
        <f>IF(QoQ!S100="","",QoQ!S100-QoQ!S$1)</f>
        <v>6.0082227510222443</v>
      </c>
      <c r="T98" s="6">
        <f>IF(QoQ!T100="","",QoQ!T100-QoQ!T$1)</f>
        <v>3.9148448384410486</v>
      </c>
      <c r="U98" s="6">
        <f>IF(QoQ!U100="","",QoQ!U100-QoQ!U$1)</f>
        <v>4.803515102454059E-2</v>
      </c>
      <c r="V98" s="6">
        <f>IF(QoQ!V100="","",QoQ!V100-QoQ!V$1)</f>
        <v>1.028538115929819</v>
      </c>
      <c r="W98" s="6">
        <f>IF(QoQ!W100="","",QoQ!W100-QoQ!W$1)</f>
        <v>6.25E-2</v>
      </c>
      <c r="X98" s="6">
        <f>IF(QoQ!X100="","",QoQ!X100-QoQ!X$1)</f>
        <v>-0.61754360704925071</v>
      </c>
      <c r="Y98" s="6">
        <f>IF(QoQ!Y100="","",QoQ!Y100-QoQ!Y$1)</f>
        <v>0.1386235408949148</v>
      </c>
      <c r="Z98" s="6">
        <f>IF(QoQ!Z100="","",QoQ!Z100-QoQ!Z$1)</f>
        <v>-5.6750476169949438E-2</v>
      </c>
      <c r="AA98" s="6">
        <f>IF(QoQ!AA100="","",QoQ!AA100-QoQ!AA$1)</f>
        <v>-0.70726015570253664</v>
      </c>
      <c r="AB98" s="6">
        <f>IF(QoQ!AB100="","",QoQ!AB100-QoQ!AB$1)</f>
        <v>-5.5672206977726624E-2</v>
      </c>
      <c r="AC98" s="6">
        <f>IF(QoQ!AC100="","",QoQ!AC100-QoQ!AC$1)</f>
        <v>-0.71750000000000003</v>
      </c>
      <c r="AD98" s="6">
        <f>IF(QoQ!AD100="","",QoQ!AD100-QoQ!AD$1)</f>
        <v>0.11938717173562363</v>
      </c>
      <c r="AE98" s="6">
        <f>IF(QoQ!AE100="","",QoQ!AE100-QoQ!AE$1)</f>
        <v>12.285962202049484</v>
      </c>
      <c r="AF98" s="6">
        <f>IF(QoQ!AF100="","",QoQ!AF100-QoQ!AF$1)</f>
        <v>0.73267827304554056</v>
      </c>
      <c r="AG98" s="6">
        <f>IF(QoQ!AG100="","",QoQ!AG100-QoQ!AG$1)</f>
        <v>-1.1476517229857666</v>
      </c>
      <c r="AH98" s="6">
        <f>IF(QoQ!AH100="","",QoQ!AH100-QoQ!AH$1)</f>
        <v>1.2008373425132715</v>
      </c>
      <c r="AI98" s="6">
        <f>IF(QoQ!AI100="","",QoQ!AI100-QoQ!AI$1)</f>
        <v>-2.6160359809496767</v>
      </c>
      <c r="AJ98" s="6">
        <f>IF(QoQ!AJ100="","",QoQ!AJ100-QoQ!AJ$1)</f>
        <v>-2.2554314497286239</v>
      </c>
      <c r="AK98" s="6">
        <f>IF(QoQ!AK100="","",QoQ!AK100-QoQ!AK$1)</f>
        <v>0.54291675895935798</v>
      </c>
      <c r="AL98" s="6">
        <f>IF(QoQ!AL100="","",QoQ!AL100-QoQ!AL$1)</f>
        <v>6.4094409686769227</v>
      </c>
      <c r="AM98" s="6">
        <f>IF(QoQ!AM100="","",QoQ!AM100-QoQ!AM$1)</f>
        <v>-1.2101580228378028</v>
      </c>
      <c r="AN98" s="6">
        <f>IF(QoQ!AN100="","",QoQ!AN100-QoQ!AN$1)</f>
        <v>0.85641436888240707</v>
      </c>
      <c r="AO98" s="6">
        <f>IF(QoQ!AO100="","",QoQ!AO100-QoQ!AO$1)</f>
        <v>-0.16379598765432091</v>
      </c>
      <c r="AP98" s="4">
        <v>97</v>
      </c>
      <c r="AQ98" s="1">
        <v>42156</v>
      </c>
      <c r="AR98" s="7"/>
    </row>
    <row r="99" spans="1:44">
      <c r="A99" s="6">
        <f>IF(QoQ!A101="","",QoQ!A101-QoQ!A$1)</f>
        <v>-0.39466729614951057</v>
      </c>
      <c r="B99" s="6">
        <f>IF(QoQ!B101="","",QoQ!B101-QoQ!B$1)</f>
        <v>-0.60546494000359463</v>
      </c>
      <c r="C99" s="6">
        <f>IF(QoQ!C101="","",QoQ!C101-QoQ!C$1)</f>
        <v>-0.60296430628081688</v>
      </c>
      <c r="D99" s="6">
        <f>IF(QoQ!D101="","",QoQ!D101-QoQ!D$1)</f>
        <v>1.3488024812131241</v>
      </c>
      <c r="E99" s="6">
        <f>IF(QoQ!E101="","",QoQ!E101-QoQ!E$1)</f>
        <v>2.7912951183563699</v>
      </c>
      <c r="F99" s="6">
        <f>IF(QoQ!F101="","",QoQ!F101-QoQ!F$1)</f>
        <v>3.0740387962395754</v>
      </c>
      <c r="G99" s="6">
        <f>IF(QoQ!G101="","",QoQ!G101-QoQ!G$1)</f>
        <v>-1.7152607672676008</v>
      </c>
      <c r="H99" s="6">
        <f>IF(QoQ!H101="","",QoQ!H101-QoQ!H$1)</f>
        <v>-0.21020103646900568</v>
      </c>
      <c r="I99" s="6">
        <f>IF(QoQ!I101="","",QoQ!I101-QoQ!I$1)</f>
        <v>-6.292915824680656E-2</v>
      </c>
      <c r="J99" s="6">
        <f>IF(QoQ!J101="","",QoQ!J101-QoQ!J$1)</f>
        <v>0.80532957170226038</v>
      </c>
      <c r="K99" s="6">
        <f>IF(QoQ!K101="","",QoQ!K101-QoQ!K$1)</f>
        <v>-6.7208720612336545</v>
      </c>
      <c r="L99" s="6">
        <f>IF(QoQ!L101="","",QoQ!L101-QoQ!L$1)</f>
        <v>-2.4604902208236874</v>
      </c>
      <c r="M99" s="6">
        <f>IF(QoQ!M101="","",QoQ!M101-QoQ!M$1)</f>
        <v>-0.97686709110670966</v>
      </c>
      <c r="N99" s="6">
        <f>IF(QoQ!N101="","",QoQ!N101-QoQ!N$1)</f>
        <v>21.976481076126433</v>
      </c>
      <c r="O99" s="6">
        <f>IF(QoQ!O101="","",QoQ!O101-QoQ!O$1)</f>
        <v>-10.118739516866384</v>
      </c>
      <c r="P99" s="6">
        <f>IF(QoQ!P101="","",QoQ!P101-QoQ!P$1)</f>
        <v>-7.0789548473337653</v>
      </c>
      <c r="Q99" s="6">
        <f>IF(QoQ!Q101="","",QoQ!Q101-QoQ!Q$1)</f>
        <v>0.63274654763882077</v>
      </c>
      <c r="R99" s="6">
        <f>IF(QoQ!R101="","",QoQ!R101-QoQ!R$1)</f>
        <v>1.3809388596591754E-2</v>
      </c>
      <c r="S99" s="6">
        <f>IF(QoQ!S101="","",QoQ!S101-QoQ!S$1)</f>
        <v>2.8542056171705643</v>
      </c>
      <c r="T99" s="6">
        <f>IF(QoQ!T101="","",QoQ!T101-QoQ!T$1)</f>
        <v>1.8017253628944188</v>
      </c>
      <c r="U99" s="6">
        <f>IF(QoQ!U101="","",QoQ!U101-QoQ!U$1)</f>
        <v>-0.18122230746848322</v>
      </c>
      <c r="V99" s="6">
        <f>IF(QoQ!V101="","",QoQ!V101-QoQ!V$1)</f>
        <v>0.15745920450521445</v>
      </c>
      <c r="W99" s="6">
        <f>IF(QoQ!W101="","",QoQ!W101-QoQ!W$1)</f>
        <v>6.25E-2</v>
      </c>
      <c r="X99" s="6">
        <f>IF(QoQ!X101="","",QoQ!X101-QoQ!X$1)</f>
        <v>-7.8337237065733394</v>
      </c>
      <c r="Y99" s="6">
        <f>IF(QoQ!Y101="","",QoQ!Y101-QoQ!Y$1)</f>
        <v>-3.7403928262047081E-2</v>
      </c>
      <c r="Z99" s="6">
        <f>IF(QoQ!Z101="","",QoQ!Z101-QoQ!Z$1)</f>
        <v>-3.9507823600501202E-2</v>
      </c>
      <c r="AA99" s="6">
        <f>IF(QoQ!AA101="","",QoQ!AA101-QoQ!AA$1)</f>
        <v>-1.4309757234702545</v>
      </c>
      <c r="AB99" s="6">
        <f>IF(QoQ!AB101="","",QoQ!AB101-QoQ!AB$1)</f>
        <v>-0.17808806199800087</v>
      </c>
      <c r="AC99" s="6">
        <f>IF(QoQ!AC101="","",QoQ!AC101-QoQ!AC$1)</f>
        <v>-0.71750000000000003</v>
      </c>
      <c r="AD99" s="6">
        <f>IF(QoQ!AD101="","",QoQ!AD101-QoQ!AD$1)</f>
        <v>-11.538067667776954</v>
      </c>
      <c r="AE99" s="6">
        <f>IF(QoQ!AE101="","",QoQ!AE101-QoQ!AE$1)</f>
        <v>-21.068871851363447</v>
      </c>
      <c r="AF99" s="6">
        <f>IF(QoQ!AF101="","",QoQ!AF101-QoQ!AF$1)</f>
        <v>1.2555498858886365</v>
      </c>
      <c r="AG99" s="6">
        <f>IF(QoQ!AG101="","",QoQ!AG101-QoQ!AG$1)</f>
        <v>-0.56286051027186934</v>
      </c>
      <c r="AH99" s="6">
        <f>IF(QoQ!AH101="","",QoQ!AH101-QoQ!AH$1)</f>
        <v>1.7011943668114164</v>
      </c>
      <c r="AI99" s="6">
        <f>IF(QoQ!AI101="","",QoQ!AI101-QoQ!AI$1)</f>
        <v>-2.8086369136555596</v>
      </c>
      <c r="AJ99" s="6">
        <f>IF(QoQ!AJ101="","",QoQ!AJ101-QoQ!AJ$1)</f>
        <v>3.79488539994977</v>
      </c>
      <c r="AK99" s="6">
        <f>IF(QoQ!AK101="","",QoQ!AK101-QoQ!AK$1)</f>
        <v>-0.97218801018692358</v>
      </c>
      <c r="AL99" s="6">
        <f>IF(QoQ!AL101="","",QoQ!AL101-QoQ!AL$1)</f>
        <v>13.394519450569053</v>
      </c>
      <c r="AM99" s="6">
        <f>IF(QoQ!AM101="","",QoQ!AM101-QoQ!AM$1)</f>
        <v>-1.9258074726195455</v>
      </c>
      <c r="AN99" s="6">
        <f>IF(QoQ!AN101="","",QoQ!AN101-QoQ!AN$1)</f>
        <v>21.118152452459775</v>
      </c>
      <c r="AO99" s="6">
        <f>IF(QoQ!AO101="","",QoQ!AO101-QoQ!AO$1)</f>
        <v>-0.18958549382716039</v>
      </c>
      <c r="AP99" s="4">
        <v>98</v>
      </c>
      <c r="AQ99" s="1">
        <v>42248</v>
      </c>
      <c r="AR99" s="7"/>
    </row>
    <row r="100" spans="1:44">
      <c r="A100" s="6">
        <f>IF(QoQ!A102="","",QoQ!A102-QoQ!A$1)</f>
        <v>0.16233046650782468</v>
      </c>
      <c r="B100" s="6">
        <f>IF(QoQ!B102="","",QoQ!B102-QoQ!B$1)</f>
        <v>0.25520093062186056</v>
      </c>
      <c r="C100" s="6">
        <f>IF(QoQ!C102="","",QoQ!C102-QoQ!C$1)</f>
        <v>0.64725278142393838</v>
      </c>
      <c r="D100" s="6">
        <f>IF(QoQ!D102="","",QoQ!D102-QoQ!D$1)</f>
        <v>-0.51455903189227747</v>
      </c>
      <c r="E100" s="6">
        <f>IF(QoQ!E102="","",QoQ!E102-QoQ!E$1)</f>
        <v>0.69118815191718763</v>
      </c>
      <c r="F100" s="6">
        <f>IF(QoQ!F102="","",QoQ!F102-QoQ!F$1)</f>
        <v>1.7189345078241098</v>
      </c>
      <c r="G100" s="6">
        <f>IF(QoQ!G102="","",QoQ!G102-QoQ!G$1)</f>
        <v>1.614088633162265</v>
      </c>
      <c r="H100" s="6">
        <f>IF(QoQ!H102="","",QoQ!H102-QoQ!H$1)</f>
        <v>1.0953674071421675</v>
      </c>
      <c r="I100" s="6">
        <f>IF(QoQ!I102="","",QoQ!I102-QoQ!I$1)</f>
        <v>-0.27686967048686084</v>
      </c>
      <c r="J100" s="6">
        <f>IF(QoQ!J102="","",QoQ!J102-QoQ!J$1)</f>
        <v>-3.1997920549597172</v>
      </c>
      <c r="K100" s="6">
        <f>IF(QoQ!K102="","",QoQ!K102-QoQ!K$1)</f>
        <v>-10.678959230711786</v>
      </c>
      <c r="L100" s="6">
        <f>IF(QoQ!L102="","",QoQ!L102-QoQ!L$1)</f>
        <v>-2.8705330740866897</v>
      </c>
      <c r="M100" s="6">
        <f>IF(QoQ!M102="","",QoQ!M102-QoQ!M$1)</f>
        <v>-3.1702184636437476</v>
      </c>
      <c r="N100" s="6">
        <f>IF(QoQ!N102="","",QoQ!N102-QoQ!N$1)</f>
        <v>12.137534038468916</v>
      </c>
      <c r="O100" s="6">
        <f>IF(QoQ!O102="","",QoQ!O102-QoQ!O$1)</f>
        <v>-11.235510531798498</v>
      </c>
      <c r="P100" s="6">
        <f>IF(QoQ!P102="","",QoQ!P102-QoQ!P$1)</f>
        <v>-2.0660011188568426</v>
      </c>
      <c r="Q100" s="6">
        <f>IF(QoQ!Q102="","",QoQ!Q102-QoQ!Q$1)</f>
        <v>-9.5408995592455526E-2</v>
      </c>
      <c r="R100" s="6">
        <f>IF(QoQ!R102="","",QoQ!R102-QoQ!R$1)</f>
        <v>1.5108804134147946E-2</v>
      </c>
      <c r="S100" s="6">
        <f>IF(QoQ!S102="","",QoQ!S102-QoQ!S$1)</f>
        <v>-0.48747164182179209</v>
      </c>
      <c r="T100" s="6">
        <f>IF(QoQ!T102="","",QoQ!T102-QoQ!T$1)</f>
        <v>-1.4870612395814526</v>
      </c>
      <c r="U100" s="6">
        <f>IF(QoQ!U102="","",QoQ!U102-QoQ!U$1)</f>
        <v>0.74385578839897581</v>
      </c>
      <c r="V100" s="6">
        <f>IF(QoQ!V102="","",QoQ!V102-QoQ!V$1)</f>
        <v>0.18695564641703732</v>
      </c>
      <c r="W100" s="6">
        <f>IF(QoQ!W102="","",QoQ!W102-QoQ!W$1)</f>
        <v>6.25E-2</v>
      </c>
      <c r="X100" s="6">
        <f>IF(QoQ!X102="","",QoQ!X102-QoQ!X$1)</f>
        <v>-4.6163128154052844</v>
      </c>
      <c r="Y100" s="6">
        <f>IF(QoQ!Y102="","",QoQ!Y102-QoQ!Y$1)</f>
        <v>-0.31444275950519829</v>
      </c>
      <c r="Z100" s="6">
        <f>IF(QoQ!Z102="","",QoQ!Z102-QoQ!Z$1)</f>
        <v>-0.12581514744103506</v>
      </c>
      <c r="AA100" s="6">
        <f>IF(QoQ!AA102="","",QoQ!AA102-QoQ!AA$1)</f>
        <v>-2.0789908555559578</v>
      </c>
      <c r="AB100" s="6">
        <f>IF(QoQ!AB102="","",QoQ!AB102-QoQ!AB$1)</f>
        <v>-0.25102355499939938</v>
      </c>
      <c r="AC100" s="6">
        <f>IF(QoQ!AC102="","",QoQ!AC102-QoQ!AC$1)</f>
        <v>-0.71</v>
      </c>
      <c r="AD100" s="6">
        <f>IF(QoQ!AD102="","",QoQ!AD102-QoQ!AD$1)</f>
        <v>-9.2884303127632126</v>
      </c>
      <c r="AE100" s="6">
        <f>IF(QoQ!AE102="","",QoQ!AE102-QoQ!AE$1)</f>
        <v>-15.664521303195905</v>
      </c>
      <c r="AF100" s="6">
        <f>IF(QoQ!AF102="","",QoQ!AF102-QoQ!AF$1)</f>
        <v>-0.45589568898583588</v>
      </c>
      <c r="AG100" s="6">
        <f>IF(QoQ!AG102="","",QoQ!AG102-QoQ!AG$1)</f>
        <v>-0.84822067175787363</v>
      </c>
      <c r="AH100" s="6">
        <f>IF(QoQ!AH102="","",QoQ!AH102-QoQ!AH$1)</f>
        <v>-0.33363499073926584</v>
      </c>
      <c r="AI100" s="6">
        <f>IF(QoQ!AI102="","",QoQ!AI102-QoQ!AI$1)</f>
        <v>-3.5977508878805713</v>
      </c>
      <c r="AJ100" s="6">
        <f>IF(QoQ!AJ102="","",QoQ!AJ102-QoQ!AJ$1)</f>
        <v>-6.4314875287116999</v>
      </c>
      <c r="AK100" s="6">
        <f>IF(QoQ!AK102="","",QoQ!AK102-QoQ!AK$1)</f>
        <v>1.8774090846618878</v>
      </c>
      <c r="AL100" s="6">
        <f>IF(QoQ!AL102="","",QoQ!AL102-QoQ!AL$1)</f>
        <v>-16.25478505024552</v>
      </c>
      <c r="AM100" s="6">
        <f>IF(QoQ!AM102="","",QoQ!AM102-QoQ!AM$1)</f>
        <v>-1.5727179699198928</v>
      </c>
      <c r="AN100" s="6">
        <f>IF(QoQ!AN102="","",QoQ!AN102-QoQ!AN$1)</f>
        <v>-7.4565812091512598</v>
      </c>
      <c r="AO100" s="6">
        <f>IF(QoQ!AO102="","",QoQ!AO102-QoQ!AO$1)</f>
        <v>-0.18246820987654355</v>
      </c>
      <c r="AP100" s="4">
        <v>99</v>
      </c>
      <c r="AQ100" s="1">
        <v>42339</v>
      </c>
      <c r="AR100" s="7"/>
    </row>
    <row r="101" spans="1:44">
      <c r="A101" s="6">
        <f>IF(QoQ!A103="","",QoQ!A103-QoQ!A$1)</f>
        <v>-0.19146745316553015</v>
      </c>
      <c r="B101" s="6">
        <f>IF(QoQ!B103="","",QoQ!B103-QoQ!B$1)</f>
        <v>-6.5511515824708155E-2</v>
      </c>
      <c r="C101" s="6">
        <f>IF(QoQ!C103="","",QoQ!C103-QoQ!C$1)</f>
        <v>-3.7461909648603258</v>
      </c>
      <c r="D101" s="6">
        <f>IF(QoQ!D103="","",QoQ!D103-QoQ!D$1)</f>
        <v>-1.5979511870437548</v>
      </c>
      <c r="E101" s="6">
        <f>IF(QoQ!E103="","",QoQ!E103-QoQ!E$1)</f>
        <v>-3.7739819698462869</v>
      </c>
      <c r="F101" s="6">
        <f>IF(QoQ!F103="","",QoQ!F103-QoQ!F$1)</f>
        <v>-2.793354400316054</v>
      </c>
      <c r="G101" s="6">
        <f>IF(QoQ!G103="","",QoQ!G103-QoQ!G$1)</f>
        <v>-0.98484943466215213</v>
      </c>
      <c r="H101" s="6">
        <f>IF(QoQ!H103="","",QoQ!H103-QoQ!H$1)</f>
        <v>1.4560157382925061</v>
      </c>
      <c r="I101" s="6">
        <f>IF(QoQ!I103="","",QoQ!I103-QoQ!I$1)</f>
        <v>-2.0523755805202528</v>
      </c>
      <c r="J101" s="6">
        <f>IF(QoQ!J103="","",QoQ!J103-QoQ!J$1)</f>
        <v>2.4107101702370395</v>
      </c>
      <c r="K101" s="6">
        <f>IF(QoQ!K103="","",QoQ!K103-QoQ!K$1)</f>
        <v>2.7069164148241973</v>
      </c>
      <c r="L101" s="6">
        <f>IF(QoQ!L103="","",QoQ!L103-QoQ!L$1)</f>
        <v>-2.4947153860917055</v>
      </c>
      <c r="M101" s="6">
        <f>IF(QoQ!M103="","",QoQ!M103-QoQ!M$1)</f>
        <v>0.43921675413631056</v>
      </c>
      <c r="N101" s="6">
        <f>IF(QoQ!N103="","",QoQ!N103-QoQ!N$1)</f>
        <v>10.36063097870343</v>
      </c>
      <c r="O101" s="6">
        <f>IF(QoQ!O103="","",QoQ!O103-QoQ!O$1)</f>
        <v>-5.958129653764054</v>
      </c>
      <c r="P101" s="6">
        <f>IF(QoQ!P103="","",QoQ!P103-QoQ!P$1)</f>
        <v>-12.247032661997718</v>
      </c>
      <c r="Q101" s="6">
        <f>IF(QoQ!Q103="","",QoQ!Q103-QoQ!Q$1)</f>
        <v>-0.59871842285984489</v>
      </c>
      <c r="R101" s="6">
        <f>IF(QoQ!R103="","",QoQ!R103-QoQ!R$1)</f>
        <v>-1.5017906803788561E-2</v>
      </c>
      <c r="S101" s="6">
        <f>IF(QoQ!S103="","",QoQ!S103-QoQ!S$1)</f>
        <v>-2.702659905648789</v>
      </c>
      <c r="T101" s="6">
        <f>IF(QoQ!T103="","",QoQ!T103-QoQ!T$1)</f>
        <v>-9.7545854560092415</v>
      </c>
      <c r="U101" s="6">
        <f>IF(QoQ!U103="","",QoQ!U103-QoQ!U$1)</f>
        <v>-1.9640052955655001</v>
      </c>
      <c r="V101" s="6">
        <f>IF(QoQ!V103="","",QoQ!V103-QoQ!V$1)</f>
        <v>-0.42543270958606944</v>
      </c>
      <c r="W101" s="6">
        <f>IF(QoQ!W103="","",QoQ!W103-QoQ!W$1)</f>
        <v>6.25E-2</v>
      </c>
      <c r="X101" s="6">
        <f>IF(QoQ!X103="","",QoQ!X103-QoQ!X$1)</f>
        <v>2.8524872145165956</v>
      </c>
      <c r="Y101" s="6">
        <f>IF(QoQ!Y103="","",QoQ!Y103-QoQ!Y$1)</f>
        <v>-0.99331246575942533</v>
      </c>
      <c r="Z101" s="6">
        <f>IF(QoQ!Z103="","",QoQ!Z103-QoQ!Z$1)</f>
        <v>6.2495897365436592E-2</v>
      </c>
      <c r="AA101" s="6">
        <f>IF(QoQ!AA103="","",QoQ!AA103-QoQ!AA$1)</f>
        <v>-2.0450968851732156</v>
      </c>
      <c r="AB101" s="6">
        <f>IF(QoQ!AB103="","",QoQ!AB103-QoQ!AB$1)</f>
        <v>-8.2659805956540433E-2</v>
      </c>
      <c r="AC101" s="6">
        <f>IF(QoQ!AC103="","",QoQ!AC103-QoQ!AC$1)</f>
        <v>-0.66</v>
      </c>
      <c r="AD101" s="6">
        <f>IF(QoQ!AD103="","",QoQ!AD103-QoQ!AD$1)</f>
        <v>-9.2251154301305611</v>
      </c>
      <c r="AE101" s="6">
        <f>IF(QoQ!AE103="","",QoQ!AE103-QoQ!AE$1)</f>
        <v>-26.249576332673705</v>
      </c>
      <c r="AF101" s="6">
        <f>IF(QoQ!AF103="","",QoQ!AF103-QoQ!AF$1)</f>
        <v>-0.68854847504600236</v>
      </c>
      <c r="AG101" s="6">
        <f>IF(QoQ!AG103="","",QoQ!AG103-QoQ!AG$1)</f>
        <v>-1.7465222547717394</v>
      </c>
      <c r="AH101" s="6">
        <f>IF(QoQ!AH103="","",QoQ!AH103-QoQ!AH$1)</f>
        <v>-0.41900518833092615</v>
      </c>
      <c r="AI101" s="6">
        <f>IF(QoQ!AI103="","",QoQ!AI103-QoQ!AI$1)</f>
        <v>1.7429515344567101</v>
      </c>
      <c r="AJ101" s="6">
        <f>IF(QoQ!AJ103="","",QoQ!AJ103-QoQ!AJ$1)</f>
        <v>-0.61469847393569998</v>
      </c>
      <c r="AK101" s="6">
        <f>IF(QoQ!AK103="","",QoQ!AK103-QoQ!AK$1)</f>
        <v>1.5688053731463132</v>
      </c>
      <c r="AL101" s="6">
        <f>IF(QoQ!AL103="","",QoQ!AL103-QoQ!AL$1)</f>
        <v>-5.7805444527359988</v>
      </c>
      <c r="AM101" s="6">
        <f>IF(QoQ!AM103="","",QoQ!AM103-QoQ!AM$1)</f>
        <v>-1.0459101541447573</v>
      </c>
      <c r="AN101" s="6">
        <f>IF(QoQ!AN103="","",QoQ!AN103-QoQ!AN$1)</f>
        <v>2.0457769619379294</v>
      </c>
      <c r="AO101" s="6">
        <f>IF(QoQ!AO103="","",QoQ!AO103-QoQ!AO$1)</f>
        <v>-0.16950833333333315</v>
      </c>
      <c r="AP101" s="4">
        <v>100</v>
      </c>
      <c r="AQ101" s="1">
        <v>42430</v>
      </c>
      <c r="AR101" s="7"/>
    </row>
    <row r="102" spans="1:44">
      <c r="A102" s="6">
        <f>IF(QoQ!A104="","",QoQ!A104-QoQ!A$1)</f>
        <v>9.4834820147468246E-2</v>
      </c>
      <c r="B102" s="6">
        <f>IF(QoQ!B104="","",QoQ!B104-QoQ!B$1)</f>
        <v>3.4394250452777442E-2</v>
      </c>
      <c r="C102" s="6">
        <f>IF(QoQ!C104="","",QoQ!C104-QoQ!C$1)</f>
        <v>1.5608993733711709</v>
      </c>
      <c r="D102" s="6">
        <f>IF(QoQ!D104="","",QoQ!D104-QoQ!D$1)</f>
        <v>2.7895308068388864</v>
      </c>
      <c r="E102" s="6">
        <f>IF(QoQ!E104="","",QoQ!E104-QoQ!E$1)</f>
        <v>-1.5879835492799321</v>
      </c>
      <c r="F102" s="6">
        <f>IF(QoQ!F104="","",QoQ!F104-QoQ!F$1)</f>
        <v>-3.2503466920842272</v>
      </c>
      <c r="G102" s="6">
        <f>IF(QoQ!G104="","",QoQ!G104-QoQ!G$1)</f>
        <v>0.67172325647038855</v>
      </c>
      <c r="H102" s="6">
        <f>IF(QoQ!H104="","",QoQ!H104-QoQ!H$1)</f>
        <v>-1.0359547333138575</v>
      </c>
      <c r="I102" s="6">
        <f>IF(QoQ!I104="","",QoQ!I104-QoQ!I$1)</f>
        <v>-0.72425734928401697</v>
      </c>
      <c r="J102" s="6">
        <f>IF(QoQ!J104="","",QoQ!J104-QoQ!J$1)</f>
        <v>6.646691932273562</v>
      </c>
      <c r="K102" s="6">
        <f>IF(QoQ!K104="","",QoQ!K104-QoQ!K$1)</f>
        <v>-3.3397689674318656</v>
      </c>
      <c r="L102" s="6">
        <f>IF(QoQ!L104="","",QoQ!L104-QoQ!L$1)</f>
        <v>-5.044327280733615</v>
      </c>
      <c r="M102" s="6">
        <f>IF(QoQ!M104="","",QoQ!M104-QoQ!M$1)</f>
        <v>-4.6334898577675148</v>
      </c>
      <c r="N102" s="6">
        <f>IF(QoQ!N104="","",QoQ!N104-QoQ!N$1)</f>
        <v>-10.286918295512313</v>
      </c>
      <c r="O102" s="6">
        <f>IF(QoQ!O104="","",QoQ!O104-QoQ!O$1)</f>
        <v>-0.86513239243858364</v>
      </c>
      <c r="P102" s="6">
        <f>IF(QoQ!P104="","",QoQ!P104-QoQ!P$1)</f>
        <v>-6.6187321689639358</v>
      </c>
      <c r="Q102" s="6">
        <f>IF(QoQ!Q104="","",QoQ!Q104-QoQ!Q$1)</f>
        <v>1.2487386412992185E-2</v>
      </c>
      <c r="R102" s="6">
        <f>IF(QoQ!R104="","",QoQ!R104-QoQ!R$1)</f>
        <v>-0.12061379303836178</v>
      </c>
      <c r="S102" s="6">
        <f>IF(QoQ!S104="","",QoQ!S104-QoQ!S$1)</f>
        <v>0.4972475854495797</v>
      </c>
      <c r="T102" s="6">
        <f>IF(QoQ!T104="","",QoQ!T104-QoQ!T$1)</f>
        <v>-1.5208828340038059</v>
      </c>
      <c r="U102" s="6">
        <f>IF(QoQ!U104="","",QoQ!U104-QoQ!U$1)</f>
        <v>-0.18817898783571929</v>
      </c>
      <c r="V102" s="6">
        <f>IF(QoQ!V104="","",QoQ!V104-QoQ!V$1)</f>
        <v>-0.74126982285069498</v>
      </c>
      <c r="W102" s="6">
        <f>IF(QoQ!W104="","",QoQ!W104-QoQ!W$1)</f>
        <v>6.25E-2</v>
      </c>
      <c r="X102" s="6">
        <f>IF(QoQ!X104="","",QoQ!X104-QoQ!X$1)</f>
        <v>2.7703554674716222</v>
      </c>
      <c r="Y102" s="6">
        <f>IF(QoQ!Y104="","",QoQ!Y104-QoQ!Y$1)</f>
        <v>0.26413328920438572</v>
      </c>
      <c r="Z102" s="6">
        <f>IF(QoQ!Z104="","",QoQ!Z104-QoQ!Z$1)</f>
        <v>1.0133784772883292E-3</v>
      </c>
      <c r="AA102" s="6">
        <f>IF(QoQ!AA104="","",QoQ!AA104-QoQ!AA$1)</f>
        <v>0.54470619338896009</v>
      </c>
      <c r="AB102" s="6">
        <f>IF(QoQ!AB104="","",QoQ!AB104-QoQ!AB$1)</f>
        <v>4.6973627300986975E-2</v>
      </c>
      <c r="AC102" s="6">
        <f>IF(QoQ!AC104="","",QoQ!AC104-QoQ!AC$1)</f>
        <v>-0.65749999999999997</v>
      </c>
      <c r="AD102" s="6">
        <f>IF(QoQ!AD104="","",QoQ!AD104-QoQ!AD$1)</f>
        <v>11.521897878241376</v>
      </c>
      <c r="AE102" s="6">
        <f>IF(QoQ!AE104="","",QoQ!AE104-QoQ!AE$1)</f>
        <v>28.760607053776862</v>
      </c>
      <c r="AF102" s="6">
        <f>IF(QoQ!AF104="","",QoQ!AF104-QoQ!AF$1)</f>
        <v>-0.7988401714794009</v>
      </c>
      <c r="AG102" s="6">
        <f>IF(QoQ!AG104="","",QoQ!AG104-QoQ!AG$1)</f>
        <v>-1.8546234909270796</v>
      </c>
      <c r="AH102" s="6">
        <f>IF(QoQ!AH104="","",QoQ!AH104-QoQ!AH$1)</f>
        <v>-0.53211928576038581</v>
      </c>
      <c r="AI102" s="6">
        <f>IF(QoQ!AI104="","",QoQ!AI104-QoQ!AI$1)</f>
        <v>-2.8788562216098987</v>
      </c>
      <c r="AJ102" s="6">
        <f>IF(QoQ!AJ104="","",QoQ!AJ104-QoQ!AJ$1)</f>
        <v>0.79860110079881474</v>
      </c>
      <c r="AK102" s="6">
        <f>IF(QoQ!AK104="","",QoQ!AK104-QoQ!AK$1)</f>
        <v>0.70503576908554022</v>
      </c>
      <c r="AL102" s="6">
        <f>IF(QoQ!AL104="","",QoQ!AL104-QoQ!AL$1)</f>
        <v>-1.0773871219100704</v>
      </c>
      <c r="AM102" s="6">
        <f>IF(QoQ!AM104="","",QoQ!AM104-QoQ!AM$1)</f>
        <v>-1.4112525613715607</v>
      </c>
      <c r="AN102" s="6">
        <f>IF(QoQ!AN104="","",QoQ!AN104-QoQ!AN$1)</f>
        <v>4.0661630377167803</v>
      </c>
      <c r="AO102" s="6">
        <f>IF(QoQ!AO104="","",QoQ!AO104-QoQ!AO$1)</f>
        <v>-0.17127499999999984</v>
      </c>
      <c r="AP102" s="4">
        <v>101</v>
      </c>
      <c r="AQ102" s="1">
        <v>42522</v>
      </c>
      <c r="AR102" s="7"/>
    </row>
    <row r="103" spans="1:44">
      <c r="A103" s="6">
        <f>IF(QoQ!A105="","",QoQ!A105-QoQ!A$1)</f>
        <v>-0.10287756326108077</v>
      </c>
      <c r="B103" s="6">
        <f>IF(QoQ!B105="","",QoQ!B105-QoQ!B$1)</f>
        <v>-0.11315749227092442</v>
      </c>
      <c r="C103" s="6">
        <f>IF(QoQ!C105="","",QoQ!C105-QoQ!C$1)</f>
        <v>-2.8133328532850066</v>
      </c>
      <c r="D103" s="6">
        <f>IF(QoQ!D105="","",QoQ!D105-QoQ!D$1)</f>
        <v>-2.6825828449764604</v>
      </c>
      <c r="E103" s="6">
        <f>IF(QoQ!E105="","",QoQ!E105-QoQ!E$1)</f>
        <v>0.47918048079198927</v>
      </c>
      <c r="F103" s="6">
        <f>IF(QoQ!F105="","",QoQ!F105-QoQ!F$1)</f>
        <v>-1.0952900824916929</v>
      </c>
      <c r="G103" s="6">
        <f>IF(QoQ!G105="","",QoQ!G105-QoQ!G$1)</f>
        <v>-1.3441921818390798</v>
      </c>
      <c r="H103" s="6">
        <f>IF(QoQ!H105="","",QoQ!H105-QoQ!H$1)</f>
        <v>1.5410077177347934</v>
      </c>
      <c r="I103" s="6">
        <f>IF(QoQ!I105="","",QoQ!I105-QoQ!I$1)</f>
        <v>-2.3714315565887416</v>
      </c>
      <c r="J103" s="6">
        <f>IF(QoQ!J105="","",QoQ!J105-QoQ!J$1)</f>
        <v>-4.0530344036466603</v>
      </c>
      <c r="K103" s="6">
        <f>IF(QoQ!K105="","",QoQ!K105-QoQ!K$1)</f>
        <v>-3.7835171764398168</v>
      </c>
      <c r="L103" s="6">
        <f>IF(QoQ!L105="","",QoQ!L105-QoQ!L$1)</f>
        <v>-1.6023622307559335</v>
      </c>
      <c r="M103" s="6">
        <f>IF(QoQ!M105="","",QoQ!M105-QoQ!M$1)</f>
        <v>-0.47391230765371029</v>
      </c>
      <c r="N103" s="6">
        <f>IF(QoQ!N105="","",QoQ!N105-QoQ!N$1)</f>
        <v>8.8718823104006379</v>
      </c>
      <c r="O103" s="6">
        <f>IF(QoQ!O105="","",QoQ!O105-QoQ!O$1)</f>
        <v>-6.9455257952709015</v>
      </c>
      <c r="P103" s="6">
        <f>IF(QoQ!P105="","",QoQ!P105-QoQ!P$1)</f>
        <v>-5.8523647526009421</v>
      </c>
      <c r="Q103" s="6">
        <f>IF(QoQ!Q105="","",QoQ!Q105-QoQ!Q$1)</f>
        <v>1.729095176218598E-2</v>
      </c>
      <c r="R103" s="6">
        <f>IF(QoQ!R105="","",QoQ!R105-QoQ!R$1)</f>
        <v>0.15778520457517398</v>
      </c>
      <c r="S103" s="6">
        <f>IF(QoQ!S105="","",QoQ!S105-QoQ!S$1)</f>
        <v>-0.49448311951382751</v>
      </c>
      <c r="T103" s="6">
        <f>IF(QoQ!T105="","",QoQ!T105-QoQ!T$1)</f>
        <v>0.74808493531679821</v>
      </c>
      <c r="U103" s="6">
        <f>IF(QoQ!U105="","",QoQ!U105-QoQ!U$1)</f>
        <v>-0.11376454752267401</v>
      </c>
      <c r="V103" s="6">
        <f>IF(QoQ!V105="","",QoQ!V105-QoQ!V$1)</f>
        <v>1.2836639207551848E-3</v>
      </c>
      <c r="W103" s="6">
        <f>IF(QoQ!W105="","",QoQ!W105-QoQ!W$1)</f>
        <v>0</v>
      </c>
      <c r="X103" s="6">
        <f>IF(QoQ!X105="","",QoQ!X105-QoQ!X$1)</f>
        <v>-1.1367745257776063</v>
      </c>
      <c r="Y103" s="6">
        <f>IF(QoQ!Y105="","",QoQ!Y105-QoQ!Y$1)</f>
        <v>0.11103264089389531</v>
      </c>
      <c r="Z103" s="6">
        <f>IF(QoQ!Z105="","",QoQ!Z105-QoQ!Z$1)</f>
        <v>8.331076189520159E-2</v>
      </c>
      <c r="AA103" s="6">
        <f>IF(QoQ!AA105="","",QoQ!AA105-QoQ!AA$1)</f>
        <v>3.0048350580621275E-2</v>
      </c>
      <c r="AB103" s="6">
        <f>IF(QoQ!AB105="","",QoQ!AB105-QoQ!AB$1)</f>
        <v>-6.6388930208536256E-2</v>
      </c>
      <c r="AC103" s="6">
        <f>IF(QoQ!AC105="","",QoQ!AC105-QoQ!AC$1)</f>
        <v>-0.65249999999999997</v>
      </c>
      <c r="AD103" s="6">
        <f>IF(QoQ!AD105="","",QoQ!AD105-QoQ!AD$1)</f>
        <v>1.5682480105053189</v>
      </c>
      <c r="AE103" s="6">
        <f>IF(QoQ!AE105="","",QoQ!AE105-QoQ!AE$1)</f>
        <v>-0.49655141556519644</v>
      </c>
      <c r="AF103" s="6">
        <f>IF(QoQ!AF105="","",QoQ!AF105-QoQ!AF$1)</f>
        <v>-0.71828936625931494</v>
      </c>
      <c r="AG103" s="6">
        <f>IF(QoQ!AG105="","",QoQ!AG105-QoQ!AG$1)</f>
        <v>-1.850522245093531</v>
      </c>
      <c r="AH103" s="6">
        <f>IF(QoQ!AH105="","",QoQ!AH105-QoQ!AH$1)</f>
        <v>-0.43738784863342428</v>
      </c>
      <c r="AI103" s="6">
        <f>IF(QoQ!AI105="","",QoQ!AI105-QoQ!AI$1)</f>
        <v>-6.8114778741641882</v>
      </c>
      <c r="AJ103" s="6">
        <f>IF(QoQ!AJ105="","",QoQ!AJ105-QoQ!AJ$1)</f>
        <v>-5.2716487400648244</v>
      </c>
      <c r="AK103" s="6">
        <f>IF(QoQ!AK105="","",QoQ!AK105-QoQ!AK$1)</f>
        <v>-0.7096650819148167</v>
      </c>
      <c r="AL103" s="6">
        <f>IF(QoQ!AL105="","",QoQ!AL105-QoQ!AL$1)</f>
        <v>-3.8753395699034123</v>
      </c>
      <c r="AM103" s="6">
        <f>IF(QoQ!AM105="","",QoQ!AM105-QoQ!AM$1)</f>
        <v>-1.8780141243818091</v>
      </c>
      <c r="AN103" s="6">
        <f>IF(QoQ!AN105="","",QoQ!AN105-QoQ!AN$1)</f>
        <v>-6.9980617559227367</v>
      </c>
      <c r="AO103" s="6">
        <f>IF(QoQ!AO105="","",QoQ!AO105-QoQ!AO$1)</f>
        <v>-0.1287083333333332</v>
      </c>
      <c r="AP103" s="4">
        <v>102</v>
      </c>
      <c r="AQ103" s="1">
        <v>42614</v>
      </c>
      <c r="AR103" s="7"/>
    </row>
    <row r="104" spans="1:44">
      <c r="A104" s="6">
        <f>IF(QoQ!A106="","",QoQ!A106-QoQ!A$1)</f>
        <v>0.32580398247440301</v>
      </c>
      <c r="B104" s="6">
        <f>IF(QoQ!B106="","",QoQ!B106-QoQ!B$1)</f>
        <v>0.17050868622615867</v>
      </c>
      <c r="C104" s="6">
        <f>IF(QoQ!C106="","",QoQ!C106-QoQ!C$1)</f>
        <v>-3.5664804176471168</v>
      </c>
      <c r="D104" s="6">
        <f>IF(QoQ!D106="","",QoQ!D106-QoQ!D$1)</f>
        <v>-0.25602739446589695</v>
      </c>
      <c r="E104" s="6">
        <f>IF(QoQ!E106="","",QoQ!E106-QoQ!E$1)</f>
        <v>3.2438504015579372</v>
      </c>
      <c r="F104" s="6">
        <f>IF(QoQ!F106="","",QoQ!F106-QoQ!F$1)</f>
        <v>5.2421244485544998</v>
      </c>
      <c r="G104" s="6">
        <f>IF(QoQ!G106="","",QoQ!G106-QoQ!G$1)</f>
        <v>1.0383069839880583</v>
      </c>
      <c r="H104" s="6">
        <f>IF(QoQ!H106="","",QoQ!H106-QoQ!H$1)</f>
        <v>0.84131881413970167</v>
      </c>
      <c r="I104" s="6">
        <f>IF(QoQ!I106="","",QoQ!I106-QoQ!I$1)</f>
        <v>-6.4501443757932728</v>
      </c>
      <c r="J104" s="6">
        <f>IF(QoQ!J106="","",QoQ!J106-QoQ!J$1)</f>
        <v>-5.9686825412965536</v>
      </c>
      <c r="K104" s="6">
        <f>IF(QoQ!K106="","",QoQ!K106-QoQ!K$1)</f>
        <v>-5.8295210695383055</v>
      </c>
      <c r="L104" s="6">
        <f>IF(QoQ!L106="","",QoQ!L106-QoQ!L$1)</f>
        <v>-0.15077323688131905</v>
      </c>
      <c r="M104" s="6">
        <f>IF(QoQ!M106="","",QoQ!M106-QoQ!M$1)</f>
        <v>0.7973872532838342</v>
      </c>
      <c r="N104" s="6">
        <f>IF(QoQ!N106="","",QoQ!N106-QoQ!N$1)</f>
        <v>-4.1644217283106597</v>
      </c>
      <c r="O104" s="6">
        <f>IF(QoQ!O106="","",QoQ!O106-QoQ!O$1)</f>
        <v>4.346621699738038</v>
      </c>
      <c r="P104" s="6">
        <f>IF(QoQ!P106="","",QoQ!P106-QoQ!P$1)</f>
        <v>-3.9166211659363261</v>
      </c>
      <c r="Q104" s="6">
        <f>IF(QoQ!Q106="","",QoQ!Q106-QoQ!Q$1)</f>
        <v>0.12983926032451043</v>
      </c>
      <c r="R104" s="6">
        <f>IF(QoQ!R106="","",QoQ!R106-QoQ!R$1)</f>
        <v>3.8038914628159892E-2</v>
      </c>
      <c r="S104" s="6">
        <f>IF(QoQ!S106="","",QoQ!S106-QoQ!S$1)</f>
        <v>0.46461530274448792</v>
      </c>
      <c r="T104" s="6">
        <f>IF(QoQ!T106="","",QoQ!T106-QoQ!T$1)</f>
        <v>4.6937031928474848</v>
      </c>
      <c r="U104" s="6">
        <f>IF(QoQ!U106="","",QoQ!U106-QoQ!U$1)</f>
        <v>1.6936501329607005</v>
      </c>
      <c r="V104" s="6">
        <f>IF(QoQ!V106="","",QoQ!V106-QoQ!V$1)</f>
        <v>0.61688110864866674</v>
      </c>
      <c r="W104" s="6">
        <f>IF(QoQ!W106="","",QoQ!W106-QoQ!W$1)</f>
        <v>0</v>
      </c>
      <c r="X104" s="6">
        <f>IF(QoQ!X106="","",QoQ!X106-QoQ!X$1)</f>
        <v>-3.7124853837382754</v>
      </c>
      <c r="Y104" s="6">
        <f>IF(QoQ!Y106="","",QoQ!Y106-QoQ!Y$1)</f>
        <v>-0.24735119526029692</v>
      </c>
      <c r="Z104" s="6">
        <f>IF(QoQ!Z106="","",QoQ!Z106-QoQ!Z$1)</f>
        <v>3.2213132647845422E-2</v>
      </c>
      <c r="AA104" s="6">
        <f>IF(QoQ!AA106="","",QoQ!AA106-QoQ!AA$1)</f>
        <v>0.17564726063914293</v>
      </c>
      <c r="AB104" s="6">
        <f>IF(QoQ!AB106="","",QoQ!AB106-QoQ!AB$1)</f>
        <v>-0.1560754861589308</v>
      </c>
      <c r="AC104" s="6">
        <f>IF(QoQ!AC106="","",QoQ!AC106-QoQ!AC$1)</f>
        <v>-0.63749999999999996</v>
      </c>
      <c r="AD104" s="6">
        <f>IF(QoQ!AD106="","",QoQ!AD106-QoQ!AD$1)</f>
        <v>3.6281427607092382</v>
      </c>
      <c r="AE104" s="6">
        <f>IF(QoQ!AE106="","",QoQ!AE106-QoQ!AE$1)</f>
        <v>5.8556094891232737</v>
      </c>
      <c r="AF104" s="6">
        <f>IF(QoQ!AF106="","",QoQ!AF106-QoQ!AF$1)</f>
        <v>-0.61709480453086174</v>
      </c>
      <c r="AG104" s="6">
        <f>IF(QoQ!AG106="","",QoQ!AG106-QoQ!AG$1)</f>
        <v>-2.3741360545412515</v>
      </c>
      <c r="AH104" s="6">
        <f>IF(QoQ!AH106="","",QoQ!AH106-QoQ!AH$1)</f>
        <v>-0.20633917184216777</v>
      </c>
      <c r="AI104" s="6">
        <f>IF(QoQ!AI106="","",QoQ!AI106-QoQ!AI$1)</f>
        <v>4.3700415161729254</v>
      </c>
      <c r="AJ104" s="6">
        <f>IF(QoQ!AJ106="","",QoQ!AJ106-QoQ!AJ$1)</f>
        <v>-1.9222276594150838</v>
      </c>
      <c r="AK104" s="6">
        <f>IF(QoQ!AK106="","",QoQ!AK106-QoQ!AK$1)</f>
        <v>-1.8584435380798694</v>
      </c>
      <c r="AL104" s="6">
        <f>IF(QoQ!AL106="","",QoQ!AL106-QoQ!AL$1)</f>
        <v>-0.61762287833898877</v>
      </c>
      <c r="AM104" s="6">
        <f>IF(QoQ!AM106="","",QoQ!AM106-QoQ!AM$1)</f>
        <v>-1.8223747134024193</v>
      </c>
      <c r="AN104" s="6">
        <f>IF(QoQ!AN106="","",QoQ!AN106-QoQ!AN$1)</f>
        <v>5.2355229714069997</v>
      </c>
      <c r="AO104" s="6">
        <f>IF(QoQ!AO106="","",QoQ!AO106-QoQ!AO$1)</f>
        <v>-0.12444166666666656</v>
      </c>
      <c r="AP104" s="4">
        <v>103</v>
      </c>
      <c r="AQ104" s="1">
        <v>42705</v>
      </c>
      <c r="AR104" s="7"/>
    </row>
    <row r="105" spans="1:44">
      <c r="A105" s="6">
        <f>IF(QoQ!A107="","",QoQ!A107-QoQ!A$1)</f>
        <v>0.55263761905627584</v>
      </c>
      <c r="B105" s="6">
        <f>IF(QoQ!B107="","",QoQ!B107-QoQ!B$1)</f>
        <v>0.43939564975035661</v>
      </c>
      <c r="C105" s="6">
        <f>IF(QoQ!C107="","",QoQ!C107-QoQ!C$1)</f>
        <v>5.3044623690026116</v>
      </c>
      <c r="D105" s="6">
        <f>IF(QoQ!D107="","",QoQ!D107-QoQ!D$1)</f>
        <v>4.8376715581257832</v>
      </c>
      <c r="E105" s="6">
        <f>IF(QoQ!E107="","",QoQ!E107-QoQ!E$1)</f>
        <v>3.3022275626248669</v>
      </c>
      <c r="F105" s="6">
        <f>IF(QoQ!F107="","",QoQ!F107-QoQ!F$1)</f>
        <v>7.3347636201235265</v>
      </c>
      <c r="G105" s="6">
        <f>IF(QoQ!G107="","",QoQ!G107-QoQ!G$1)</f>
        <v>0.37865680467053786</v>
      </c>
      <c r="H105" s="6">
        <f>IF(QoQ!H107="","",QoQ!H107-QoQ!H$1)</f>
        <v>-1.2339289849176038</v>
      </c>
      <c r="I105" s="6">
        <f>IF(QoQ!I107="","",QoQ!I107-QoQ!I$1)</f>
        <v>-2.0956173347149534</v>
      </c>
      <c r="J105" s="6">
        <f>IF(QoQ!J107="","",QoQ!J107-QoQ!J$1)</f>
        <v>-1.5118560687939264</v>
      </c>
      <c r="K105" s="6">
        <f>IF(QoQ!K107="","",QoQ!K107-QoQ!K$1)</f>
        <v>-4.9071148985825399</v>
      </c>
      <c r="L105" s="6">
        <f>IF(QoQ!L107="","",QoQ!L107-QoQ!L$1)</f>
        <v>-3.3446344466260132</v>
      </c>
      <c r="M105" s="6">
        <f>IF(QoQ!M107="","",QoQ!M107-QoQ!M$1)</f>
        <v>-3.6691214382607318</v>
      </c>
      <c r="N105" s="6">
        <f>IF(QoQ!N107="","",QoQ!N107-QoQ!N$1)</f>
        <v>-7.9681321561926204</v>
      </c>
      <c r="O105" s="6">
        <f>IF(QoQ!O107="","",QoQ!O107-QoQ!O$1)</f>
        <v>-0.81627742459944352</v>
      </c>
      <c r="P105" s="6">
        <f>IF(QoQ!P107="","",QoQ!P107-QoQ!P$1)</f>
        <v>-2.2047488180766313</v>
      </c>
      <c r="Q105" s="6">
        <f>IF(QoQ!Q107="","",QoQ!Q107-QoQ!Q$1)</f>
        <v>1.848955316353893</v>
      </c>
      <c r="R105" s="6">
        <f>IF(QoQ!R107="","",QoQ!R107-QoQ!R$1)</f>
        <v>0.12390486657113509</v>
      </c>
      <c r="S105" s="6">
        <f>IF(QoQ!S107="","",QoQ!S107-QoQ!S$1)</f>
        <v>7.8866153395014376</v>
      </c>
      <c r="T105" s="6">
        <f>IF(QoQ!T107="","",QoQ!T107-QoQ!T$1)</f>
        <v>10.437716956936525</v>
      </c>
      <c r="U105" s="6">
        <f>IF(QoQ!U107="","",QoQ!U107-QoQ!U$1)</f>
        <v>3.2517208389034669</v>
      </c>
      <c r="V105" s="6">
        <f>IF(QoQ!V107="","",QoQ!V107-QoQ!V$1)</f>
        <v>2.7104064867111184</v>
      </c>
      <c r="W105" s="6">
        <f>IF(QoQ!W107="","",QoQ!W107-QoQ!W$1)</f>
        <v>0</v>
      </c>
      <c r="X105" s="6">
        <f>IF(QoQ!X107="","",QoQ!X107-QoQ!X$1)</f>
        <v>-2.0630933510406293</v>
      </c>
      <c r="Y105" s="6">
        <f>IF(QoQ!Y107="","",QoQ!Y107-QoQ!Y$1)</f>
        <v>1.3275728082040326</v>
      </c>
      <c r="Z105" s="6">
        <f>IF(QoQ!Z107="","",QoQ!Z107-QoQ!Z$1)</f>
        <v>9.2123200339818911E-2</v>
      </c>
      <c r="AA105" s="6">
        <f>IF(QoQ!AA107="","",QoQ!AA107-QoQ!AA$1)</f>
        <v>0.19330507207142567</v>
      </c>
      <c r="AB105" s="6">
        <f>IF(QoQ!AB107="","",QoQ!AB107-QoQ!AB$1)</f>
        <v>-3.757026557671872E-2</v>
      </c>
      <c r="AC105" s="6">
        <f>IF(QoQ!AC107="","",QoQ!AC107-QoQ!AC$1)</f>
        <v>-0.57499999999999996</v>
      </c>
      <c r="AD105" s="6">
        <f>IF(QoQ!AD107="","",QoQ!AD107-QoQ!AD$1)</f>
        <v>4.729695809353462</v>
      </c>
      <c r="AE105" s="6">
        <f>IF(QoQ!AE107="","",QoQ!AE107-QoQ!AE$1)</f>
        <v>7.8522297495387026</v>
      </c>
      <c r="AF105" s="6">
        <f>IF(QoQ!AF107="","",QoQ!AF107-QoQ!AF$1)</f>
        <v>-2.2850676250613056</v>
      </c>
      <c r="AG105" s="6">
        <f>IF(QoQ!AG107="","",QoQ!AG107-QoQ!AG$1)</f>
        <v>-3.8795865272292054</v>
      </c>
      <c r="AH105" s="6">
        <f>IF(QoQ!AH107="","",QoQ!AH107-QoQ!AH$1)</f>
        <v>-1.9148290735716595</v>
      </c>
      <c r="AI105" s="6">
        <f>IF(QoQ!AI107="","",QoQ!AI107-QoQ!AI$1)</f>
        <v>18.335486718753902</v>
      </c>
      <c r="AJ105" s="6">
        <f>IF(QoQ!AJ107="","",QoQ!AJ107-QoQ!AJ$1)</f>
        <v>-1.6480578488172051</v>
      </c>
      <c r="AK105" s="6">
        <f>IF(QoQ!AK107="","",QoQ!AK107-QoQ!AK$1)</f>
        <v>-3.0587770700690369</v>
      </c>
      <c r="AL105" s="6">
        <f>IF(QoQ!AL107="","",QoQ!AL107-QoQ!AL$1)</f>
        <v>19.318886040172256</v>
      </c>
      <c r="AM105" s="6">
        <f>IF(QoQ!AM107="","",QoQ!AM107-QoQ!AM$1)</f>
        <v>-1.7271520767255364</v>
      </c>
      <c r="AN105" s="6">
        <f>IF(QoQ!AN107="","",QoQ!AN107-QoQ!AN$1)</f>
        <v>0.56326145371480574</v>
      </c>
      <c r="AO105" s="6">
        <f>IF(QoQ!AO107="","",QoQ!AO107-QoQ!AO$1)</f>
        <v>-0.10288395061728384</v>
      </c>
      <c r="AP105" s="4">
        <v>104</v>
      </c>
      <c r="AQ105" s="1">
        <v>42795</v>
      </c>
      <c r="AR105" s="7"/>
    </row>
    <row r="106" spans="1:44">
      <c r="A106" s="6">
        <f>IF(QoQ!A108="","",QoQ!A108-QoQ!A$1)</f>
        <v>0.39452714657147503</v>
      </c>
      <c r="B106" s="6">
        <f>IF(QoQ!B108="","",QoQ!B108-QoQ!B$1)</f>
        <v>-5.5595517544577699E-3</v>
      </c>
      <c r="C106" s="6">
        <f>IF(QoQ!C108="","",QoQ!C108-QoQ!C$1)</f>
        <v>-1.2962219196937301</v>
      </c>
      <c r="D106" s="6">
        <f>IF(QoQ!D108="","",QoQ!D108-QoQ!D$1)</f>
        <v>-1.95572453924032</v>
      </c>
      <c r="E106" s="6">
        <f>IF(QoQ!E108="","",QoQ!E108-QoQ!E$1)</f>
        <v>-2.0675601419177401</v>
      </c>
      <c r="F106" s="6">
        <f>IF(QoQ!F108="","",QoQ!F108-QoQ!F$1)</f>
        <v>-6.2688492986692417</v>
      </c>
      <c r="G106" s="6">
        <f>IF(QoQ!G108="","",QoQ!G108-QoQ!G$1)</f>
        <v>-1.1166271168717627</v>
      </c>
      <c r="H106" s="6">
        <f>IF(QoQ!H108="","",QoQ!H108-QoQ!H$1)</f>
        <v>4.2046493099403301</v>
      </c>
      <c r="I106" s="6">
        <f>IF(QoQ!I108="","",QoQ!I108-QoQ!I$1)</f>
        <v>-1.7632353564450338</v>
      </c>
      <c r="J106" s="6">
        <f>IF(QoQ!J108="","",QoQ!J108-QoQ!J$1)</f>
        <v>-1.2332652083901061</v>
      </c>
      <c r="K106" s="6">
        <f>IF(QoQ!K108="","",QoQ!K108-QoQ!K$1)</f>
        <v>-2.0240300976712979</v>
      </c>
      <c r="L106" s="6">
        <f>IF(QoQ!L108="","",QoQ!L108-QoQ!L$1)</f>
        <v>-0.69600312148507371</v>
      </c>
      <c r="M106" s="6">
        <f>IF(QoQ!M108="","",QoQ!M108-QoQ!M$1)</f>
        <v>-0.31197965125164284</v>
      </c>
      <c r="N106" s="6">
        <f>IF(QoQ!N108="","",QoQ!N108-QoQ!N$1)</f>
        <v>8.9861400656396331</v>
      </c>
      <c r="O106" s="6">
        <f>IF(QoQ!O108="","",QoQ!O108-QoQ!O$1)</f>
        <v>-6.7988773944649639</v>
      </c>
      <c r="P106" s="6">
        <f>IF(QoQ!P108="","",QoQ!P108-QoQ!P$1)</f>
        <v>-2.320165401869148</v>
      </c>
      <c r="Q106" s="6">
        <f>IF(QoQ!Q108="","",QoQ!Q108-QoQ!Q$1)</f>
        <v>-0.248648347199941</v>
      </c>
      <c r="R106" s="6">
        <f>IF(QoQ!R108="","",QoQ!R108-QoQ!R$1)</f>
        <v>0.13273981582613625</v>
      </c>
      <c r="S106" s="6">
        <f>IF(QoQ!S108="","",QoQ!S108-QoQ!S$1)</f>
        <v>-1.5436658160892609</v>
      </c>
      <c r="T106" s="6">
        <f>IF(QoQ!T108="","",QoQ!T108-QoQ!T$1)</f>
        <v>-4.4883583789877308</v>
      </c>
      <c r="U106" s="6">
        <f>IF(QoQ!U108="","",QoQ!U108-QoQ!U$1)</f>
        <v>0.41495953048464429</v>
      </c>
      <c r="V106" s="6">
        <f>IF(QoQ!V108="","",QoQ!V108-QoQ!V$1)</f>
        <v>8.1788685476678946E-2</v>
      </c>
      <c r="W106" s="6">
        <f>IF(QoQ!W108="","",QoQ!W108-QoQ!W$1)</f>
        <v>0</v>
      </c>
      <c r="X106" s="6">
        <f>IF(QoQ!X108="","",QoQ!X108-QoQ!X$1)</f>
        <v>1.1967694405882445</v>
      </c>
      <c r="Y106" s="6">
        <f>IF(QoQ!Y108="","",QoQ!Y108-QoQ!Y$1)</f>
        <v>0.52438503064574915</v>
      </c>
      <c r="Z106" s="6">
        <f>IF(QoQ!Z108="","",QoQ!Z108-QoQ!Z$1)</f>
        <v>0.2113522677197428</v>
      </c>
      <c r="AA106" s="6">
        <f>IF(QoQ!AA108="","",QoQ!AA108-QoQ!AA$1)</f>
        <v>-0.41228821327302567</v>
      </c>
      <c r="AB106" s="6">
        <f>IF(QoQ!AB108="","",QoQ!AB108-QoQ!AB$1)</f>
        <v>-0.16584518526017716</v>
      </c>
      <c r="AC106" s="6">
        <f>IF(QoQ!AC108="","",QoQ!AC108-QoQ!AC$1)</f>
        <v>-0.51249999999999996</v>
      </c>
      <c r="AD106" s="6">
        <f>IF(QoQ!AD108="","",QoQ!AD108-QoQ!AD$1)</f>
        <v>-6.1402512712976103</v>
      </c>
      <c r="AE106" s="6">
        <f>IF(QoQ!AE108="","",QoQ!AE108-QoQ!AE$1)</f>
        <v>-8.8380222730761968</v>
      </c>
      <c r="AF106" s="6">
        <f>IF(QoQ!AF108="","",QoQ!AF108-QoQ!AF$1)</f>
        <v>0.16623442069128957</v>
      </c>
      <c r="AG106" s="6">
        <f>IF(QoQ!AG108="","",QoQ!AG108-QoQ!AG$1)</f>
        <v>-0.4466845326408293</v>
      </c>
      <c r="AH106" s="6">
        <f>IF(QoQ!AH108="","",QoQ!AH108-QoQ!AH$1)</f>
        <v>0.32970923358168958</v>
      </c>
      <c r="AI106" s="6">
        <f>IF(QoQ!AI108="","",QoQ!AI108-QoQ!AI$1)</f>
        <v>0.6946787597852202</v>
      </c>
      <c r="AJ106" s="6">
        <f>IF(QoQ!AJ108="","",QoQ!AJ108-QoQ!AJ$1)</f>
        <v>-2.2034780279950481</v>
      </c>
      <c r="AK106" s="6">
        <f>IF(QoQ!AK108="","",QoQ!AK108-QoQ!AK$1)</f>
        <v>0.55374914612948745</v>
      </c>
      <c r="AL106" s="6">
        <f>IF(QoQ!AL108="","",QoQ!AL108-QoQ!AL$1)</f>
        <v>-2.3745940794698308</v>
      </c>
      <c r="AM106" s="6">
        <f>IF(QoQ!AM108="","",QoQ!AM108-QoQ!AM$1)</f>
        <v>-0.49961319050853659</v>
      </c>
      <c r="AN106" s="6">
        <f>IF(QoQ!AN108="","",QoQ!AN108-QoQ!AN$1)</f>
        <v>-0.74043669352267349</v>
      </c>
      <c r="AO106" s="6">
        <f>IF(QoQ!AO108="","",QoQ!AO108-QoQ!AO$1)</f>
        <v>-9.7297530864197457E-2</v>
      </c>
      <c r="AP106" s="4">
        <v>105</v>
      </c>
      <c r="AQ106" s="1">
        <v>42887</v>
      </c>
      <c r="AR106" s="7"/>
    </row>
    <row r="107" spans="1:44">
      <c r="A107" s="6">
        <f>IF(QoQ!A109="","",QoQ!A109-QoQ!A$1)</f>
        <v>0.17766893084541557</v>
      </c>
      <c r="B107" s="6">
        <f>IF(QoQ!B109="","",QoQ!B109-QoQ!B$1)</f>
        <v>7.6240647139734108E-2</v>
      </c>
      <c r="C107" s="6">
        <f>IF(QoQ!C109="","",QoQ!C109-QoQ!C$1)</f>
        <v>-2.1073909295523356</v>
      </c>
      <c r="D107" s="6">
        <f>IF(QoQ!D109="","",QoQ!D109-QoQ!D$1)</f>
        <v>-0.18855064338885619</v>
      </c>
      <c r="E107" s="6">
        <f>IF(QoQ!E109="","",QoQ!E109-QoQ!E$1)</f>
        <v>1.6221945664340698</v>
      </c>
      <c r="F107" s="6">
        <f>IF(QoQ!F109="","",QoQ!F109-QoQ!F$1)</f>
        <v>1.2136356936340915</v>
      </c>
      <c r="G107" s="6">
        <f>IF(QoQ!G109="","",QoQ!G109-QoQ!G$1)</f>
        <v>0.90556261898587209</v>
      </c>
      <c r="H107" s="6">
        <f>IF(QoQ!H109="","",QoQ!H109-QoQ!H$1)</f>
        <v>-0.20416558689078901</v>
      </c>
      <c r="I107" s="6">
        <f>IF(QoQ!I109="","",QoQ!I109-QoQ!I$1)</f>
        <v>-1.8579780803483965</v>
      </c>
      <c r="J107" s="6">
        <f>IF(QoQ!J109="","",QoQ!J109-QoQ!J$1)</f>
        <v>4.1057036534187912</v>
      </c>
      <c r="K107" s="6">
        <f>IF(QoQ!K109="","",QoQ!K109-QoQ!K$1)</f>
        <v>-4.6695989351774481</v>
      </c>
      <c r="L107" s="6">
        <f>IF(QoQ!L109="","",QoQ!L109-QoQ!L$1)</f>
        <v>-0.8902893806972626</v>
      </c>
      <c r="M107" s="6">
        <f>IF(QoQ!M109="","",QoQ!M109-QoQ!M$1)</f>
        <v>-2.1958845189199017</v>
      </c>
      <c r="N107" s="6">
        <f>IF(QoQ!N109="","",QoQ!N109-QoQ!N$1)</f>
        <v>-7.9681609078514892</v>
      </c>
      <c r="O107" s="6">
        <f>IF(QoQ!O109="","",QoQ!O109-QoQ!O$1)</f>
        <v>1.9365953217810008</v>
      </c>
      <c r="P107" s="6">
        <f>IF(QoQ!P109="","",QoQ!P109-QoQ!P$1)</f>
        <v>3.9699971587550476</v>
      </c>
      <c r="Q107" s="6">
        <f>IF(QoQ!Q109="","",QoQ!Q109-QoQ!Q$1)</f>
        <v>-0.1228828767663851</v>
      </c>
      <c r="R107" s="6">
        <f>IF(QoQ!R109="","",QoQ!R109-QoQ!R$1)</f>
        <v>5.2330875339364535E-2</v>
      </c>
      <c r="S107" s="6">
        <f>IF(QoQ!S109="","",QoQ!S109-QoQ!S$1)</f>
        <v>-0.72517527133244242</v>
      </c>
      <c r="T107" s="6">
        <f>IF(QoQ!T109="","",QoQ!T109-QoQ!T$1)</f>
        <v>-0.79130087843836827</v>
      </c>
      <c r="U107" s="6">
        <f>IF(QoQ!U109="","",QoQ!U109-QoQ!U$1)</f>
        <v>-1.5574234417312429</v>
      </c>
      <c r="V107" s="6">
        <f>IF(QoQ!V109="","",QoQ!V109-QoQ!V$1)</f>
        <v>-0.85382765748938638</v>
      </c>
      <c r="W107" s="6">
        <f>IF(QoQ!W109="","",QoQ!W109-QoQ!W$1)</f>
        <v>0</v>
      </c>
      <c r="X107" s="6">
        <f>IF(QoQ!X109="","",QoQ!X109-QoQ!X$1)</f>
        <v>-0.36312697193979193</v>
      </c>
      <c r="Y107" s="6">
        <f>IF(QoQ!Y109="","",QoQ!Y109-QoQ!Y$1)</f>
        <v>0.15704051114112949</v>
      </c>
      <c r="Z107" s="6">
        <f>IF(QoQ!Z109="","",QoQ!Z109-QoQ!Z$1)</f>
        <v>0.19988176603606145</v>
      </c>
      <c r="AA107" s="6">
        <f>IF(QoQ!AA109="","",QoQ!AA109-QoQ!AA$1)</f>
        <v>0.38589823265744339</v>
      </c>
      <c r="AB107" s="6">
        <f>IF(QoQ!AB109="","",QoQ!AB109-QoQ!AB$1)</f>
        <v>-0.19791518659326079</v>
      </c>
      <c r="AC107" s="6">
        <f>IF(QoQ!AC109="","",QoQ!AC109-QoQ!AC$1)</f>
        <v>-0.46250000000000002</v>
      </c>
      <c r="AD107" s="6">
        <f>IF(QoQ!AD109="","",QoQ!AD109-QoQ!AD$1)</f>
        <v>1.3229409692693754</v>
      </c>
      <c r="AE107" s="6">
        <f>IF(QoQ!AE109="","",QoQ!AE109-QoQ!AE$1)</f>
        <v>4.0182687983324383</v>
      </c>
      <c r="AF107" s="6">
        <f>IF(QoQ!AF109="","",QoQ!AF109-QoQ!AF$1)</f>
        <v>-0.44382734196363716</v>
      </c>
      <c r="AG107" s="6">
        <f>IF(QoQ!AG109="","",QoQ!AG109-QoQ!AG$1)</f>
        <v>-1.2228504257241235</v>
      </c>
      <c r="AH107" s="6">
        <f>IF(QoQ!AH109="","",QoQ!AH109-QoQ!AH$1)</f>
        <v>-0.24690609287906939</v>
      </c>
      <c r="AI107" s="6">
        <f>IF(QoQ!AI109="","",QoQ!AI109-QoQ!AI$1)</f>
        <v>-6.8604432616653384</v>
      </c>
      <c r="AJ107" s="6">
        <f>IF(QoQ!AJ109="","",QoQ!AJ109-QoQ!AJ$1)</f>
        <v>-0.5748450459178851</v>
      </c>
      <c r="AK107" s="6">
        <f>IF(QoQ!AK109="","",QoQ!AK109-QoQ!AK$1)</f>
        <v>-0.2997128453209581</v>
      </c>
      <c r="AL107" s="6">
        <f>IF(QoQ!AL109="","",QoQ!AL109-QoQ!AL$1)</f>
        <v>-21.254842539320251</v>
      </c>
      <c r="AM107" s="6">
        <f>IF(QoQ!AM109="","",QoQ!AM109-QoQ!AM$1)</f>
        <v>0.51313386274207473</v>
      </c>
      <c r="AN107" s="6">
        <f>IF(QoQ!AN109="","",QoQ!AN109-QoQ!AN$1)</f>
        <v>-2.5672880606825941</v>
      </c>
      <c r="AO107" s="6">
        <f>IF(QoQ!AO109="","",QoQ!AO109-QoQ!AO$1)</f>
        <v>-9.6531481481481496E-2</v>
      </c>
      <c r="AP107" s="4">
        <v>106</v>
      </c>
      <c r="AQ107" s="1">
        <v>42979</v>
      </c>
      <c r="AR107" s="7"/>
    </row>
    <row r="108" spans="1:44">
      <c r="A108" s="6">
        <f>IF(QoQ!A110="","",QoQ!A110-QoQ!A$1)</f>
        <v>-5.9019572013154997E-2</v>
      </c>
      <c r="B108" s="6">
        <f>IF(QoQ!B110="","",QoQ!B110-QoQ!B$1)</f>
        <v>0.29301396005651448</v>
      </c>
      <c r="C108" s="6">
        <f>IF(QoQ!C110="","",QoQ!C110-QoQ!C$1)</f>
        <v>-0.2911220858088166</v>
      </c>
      <c r="D108" s="6">
        <f>IF(QoQ!D110="","",QoQ!D110-QoQ!D$1)</f>
        <v>-2.3598888693410265</v>
      </c>
      <c r="E108" s="6">
        <f>IF(QoQ!E110="","",QoQ!E110-QoQ!E$1)</f>
        <v>-1.874523246666413</v>
      </c>
      <c r="F108" s="6">
        <f>IF(QoQ!F110="","",QoQ!F110-QoQ!F$1)</f>
        <v>-0.22536362924239584</v>
      </c>
      <c r="G108" s="6">
        <f>IF(QoQ!G110="","",QoQ!G110-QoQ!G$1)</f>
        <v>-0.98204196568289337</v>
      </c>
      <c r="H108" s="6">
        <f>IF(QoQ!H110="","",QoQ!H110-QoQ!H$1)</f>
        <v>-0.86918782622910951</v>
      </c>
      <c r="I108" s="6">
        <f>IF(QoQ!I110="","",QoQ!I110-QoQ!I$1)</f>
        <v>2.6556707037980889</v>
      </c>
      <c r="J108" s="6">
        <f>IF(QoQ!J110="","",QoQ!J110-QoQ!J$1)</f>
        <v>-1.9571494603578665</v>
      </c>
      <c r="K108" s="6">
        <f>IF(QoQ!K110="","",QoQ!K110-QoQ!K$1)</f>
        <v>-1.5080355167314008</v>
      </c>
      <c r="L108" s="6">
        <f>IF(QoQ!L110="","",QoQ!L110-QoQ!L$1)</f>
        <v>0.45874488282541326</v>
      </c>
      <c r="M108" s="6">
        <f>IF(QoQ!M110="","",QoQ!M110-QoQ!M$1)</f>
        <v>2.7992177783224848</v>
      </c>
      <c r="N108" s="6">
        <f>IF(QoQ!N110="","",QoQ!N110-QoQ!N$1)</f>
        <v>4.2196006218277207</v>
      </c>
      <c r="O108" s="6">
        <f>IF(QoQ!O110="","",QoQ!O110-QoQ!O$1)</f>
        <v>1.8026075322754578</v>
      </c>
      <c r="P108" s="6">
        <f>IF(QoQ!P110="","",QoQ!P110-QoQ!P$1)</f>
        <v>-8.8373547954239164</v>
      </c>
      <c r="Q108" s="6">
        <f>IF(QoQ!Q110="","",QoQ!Q110-QoQ!Q$1)</f>
        <v>7.531642946859729E-2</v>
      </c>
      <c r="R108" s="6">
        <f>IF(QoQ!R110="","",QoQ!R110-QoQ!R$1)</f>
        <v>-0.12433188912768051</v>
      </c>
      <c r="S108" s="6">
        <f>IF(QoQ!S110="","",QoQ!S110-QoQ!S$1)</f>
        <v>0.76123099561358853</v>
      </c>
      <c r="T108" s="6">
        <f>IF(QoQ!T110="","",QoQ!T110-QoQ!T$1)</f>
        <v>4.4220128151725984</v>
      </c>
      <c r="U108" s="6">
        <f>IF(QoQ!U110="","",QoQ!U110-QoQ!U$1)</f>
        <v>-0.47821018815886357</v>
      </c>
      <c r="V108" s="6">
        <f>IF(QoQ!V110="","",QoQ!V110-QoQ!V$1)</f>
        <v>-0.13946460541971378</v>
      </c>
      <c r="W108" s="6">
        <f>IF(QoQ!W110="","",QoQ!W110-QoQ!W$1)</f>
        <v>0</v>
      </c>
      <c r="X108" s="6">
        <f>IF(QoQ!X110="","",QoQ!X110-QoQ!X$1)</f>
        <v>2.5465966258597117</v>
      </c>
      <c r="Y108" s="6">
        <f>IF(QoQ!Y110="","",QoQ!Y110-QoQ!Y$1)</f>
        <v>-0.14100418519407332</v>
      </c>
      <c r="Z108" s="6">
        <f>IF(QoQ!Z110="","",QoQ!Z110-QoQ!Z$1)</f>
        <v>0.16749845864417467</v>
      </c>
      <c r="AA108" s="6">
        <f>IF(QoQ!AA110="","",QoQ!AA110-QoQ!AA$1)</f>
        <v>0.83253944977901262</v>
      </c>
      <c r="AB108" s="6">
        <f>IF(QoQ!AB110="","",QoQ!AB110-QoQ!AB$1)</f>
        <v>-5.653145452787961E-2</v>
      </c>
      <c r="AC108" s="6">
        <f>IF(QoQ!AC110="","",QoQ!AC110-QoQ!AC$1)</f>
        <v>-0.45</v>
      </c>
      <c r="AD108" s="6">
        <f>IF(QoQ!AD110="","",QoQ!AD110-QoQ!AD$1)</f>
        <v>6.1484363142328355</v>
      </c>
      <c r="AE108" s="6">
        <f>IF(QoQ!AE110="","",QoQ!AE110-QoQ!AE$1)</f>
        <v>15.42448863937754</v>
      </c>
      <c r="AF108" s="6">
        <f>IF(QoQ!AF110="","",QoQ!AF110-QoQ!AF$1)</f>
        <v>-0.39356216292982915</v>
      </c>
      <c r="AG108" s="6">
        <f>IF(QoQ!AG110="","",QoQ!AG110-QoQ!AG$1)</f>
        <v>-1.1013781501560433</v>
      </c>
      <c r="AH108" s="6">
        <f>IF(QoQ!AH110="","",QoQ!AH110-QoQ!AH$1)</f>
        <v>-0.21216532101642493</v>
      </c>
      <c r="AI108" s="6">
        <f>IF(QoQ!AI110="","",QoQ!AI110-QoQ!AI$1)</f>
        <v>-11.894870904965554</v>
      </c>
      <c r="AJ108" s="6">
        <f>IF(QoQ!AJ110="","",QoQ!AJ110-QoQ!AJ$1)</f>
        <v>0.68647356897845402</v>
      </c>
      <c r="AK108" s="6">
        <f>IF(QoQ!AK110="","",QoQ!AK110-QoQ!AK$1)</f>
        <v>1.0979337196537875</v>
      </c>
      <c r="AL108" s="6">
        <f>IF(QoQ!AL110="","",QoQ!AL110-QoQ!AL$1)</f>
        <v>-5.4629742256010205</v>
      </c>
      <c r="AM108" s="6">
        <f>IF(QoQ!AM110="","",QoQ!AM110-QoQ!AM$1)</f>
        <v>-1.2514621663202727</v>
      </c>
      <c r="AN108" s="6">
        <f>IF(QoQ!AN110="","",QoQ!AN110-QoQ!AN$1)</f>
        <v>0.9090520633523933</v>
      </c>
      <c r="AO108" s="6">
        <f>IF(QoQ!AO110="","",QoQ!AO110-QoQ!AO$1)</f>
        <v>-9.5208950617283739E-2</v>
      </c>
      <c r="AP108" s="4">
        <v>107</v>
      </c>
      <c r="AQ108" s="1">
        <v>43070</v>
      </c>
      <c r="AR108" s="7"/>
    </row>
    <row r="109" spans="1:44">
      <c r="A109" s="6">
        <f>IF(QoQ!A111="","",QoQ!A111-QoQ!A$1)</f>
        <v>6.5941610347616031E-2</v>
      </c>
      <c r="B109" s="6">
        <f>IF(QoQ!B111="","",QoQ!B111-QoQ!B$1)</f>
        <v>0.38298407063207907</v>
      </c>
      <c r="C109" s="6">
        <f>IF(QoQ!C111="","",QoQ!C111-QoQ!C$1)</f>
        <v>-2.2733008021109078</v>
      </c>
      <c r="D109" s="6">
        <f>IF(QoQ!D111="","",QoQ!D111-QoQ!D$1)</f>
        <v>0.58097422533674115</v>
      </c>
      <c r="E109" s="6">
        <f>IF(QoQ!E111="","",QoQ!E111-QoQ!E$1)</f>
        <v>0.60002141366120165</v>
      </c>
      <c r="F109" s="6">
        <f>IF(QoQ!F111="","",QoQ!F111-QoQ!F$1)</f>
        <v>-0.76655464945107255</v>
      </c>
      <c r="G109" s="6">
        <f>IF(QoQ!G111="","",QoQ!G111-QoQ!G$1)</f>
        <v>0.35666193084354081</v>
      </c>
      <c r="H109" s="6">
        <f>IF(QoQ!H111="","",QoQ!H111-QoQ!H$1)</f>
        <v>1.0845775819562502</v>
      </c>
      <c r="I109" s="6">
        <f>IF(QoQ!I111="","",QoQ!I111-QoQ!I$1)</f>
        <v>-2.6812290687726126</v>
      </c>
      <c r="J109" s="6">
        <f>IF(QoQ!J111="","",QoQ!J111-QoQ!J$1)</f>
        <v>2.5728161636880289</v>
      </c>
      <c r="K109" s="6">
        <f>IF(QoQ!K111="","",QoQ!K111-QoQ!K$1)</f>
        <v>-8.774970197727483E-2</v>
      </c>
      <c r="L109" s="6">
        <f>IF(QoQ!L111="","",QoQ!L111-QoQ!L$1)</f>
        <v>2.2428660590044354</v>
      </c>
      <c r="M109" s="6">
        <f>IF(QoQ!M111="","",QoQ!M111-QoQ!M$1)</f>
        <v>1.5181059216273272</v>
      </c>
      <c r="N109" s="6">
        <f>IF(QoQ!N111="","",QoQ!N111-QoQ!N$1)</f>
        <v>4.0408061931427097</v>
      </c>
      <c r="O109" s="6">
        <f>IF(QoQ!O111="","",QoQ!O111-QoQ!O$1)</f>
        <v>-0.30989027279779857</v>
      </c>
      <c r="P109" s="6">
        <f>IF(QoQ!P111="","",QoQ!P111-QoQ!P$1)</f>
        <v>5.0721192781188424</v>
      </c>
      <c r="Q109" s="6">
        <f>IF(QoQ!Q111="","",QoQ!Q111-QoQ!Q$1)</f>
        <v>0.10955935249600735</v>
      </c>
      <c r="R109" s="6">
        <f>IF(QoQ!R111="","",QoQ!R111-QoQ!R$1)</f>
        <v>-0.16985826008141441</v>
      </c>
      <c r="S109" s="6">
        <f>IF(QoQ!S111="","",QoQ!S111-QoQ!S$1)</f>
        <v>1.0594313620232645</v>
      </c>
      <c r="T109" s="6">
        <f>IF(QoQ!T111="","",QoQ!T111-QoQ!T$1)</f>
        <v>-0.55606526523665056</v>
      </c>
      <c r="U109" s="6">
        <f>IF(QoQ!U111="","",QoQ!U111-QoQ!U$1)</f>
        <v>-0.29510373426939496</v>
      </c>
      <c r="V109" s="6">
        <f>IF(QoQ!V111="","",QoQ!V111-QoQ!V$1)</f>
        <v>-0.48141274414476898</v>
      </c>
      <c r="W109" s="6">
        <f>IF(QoQ!W111="","",QoQ!W111-QoQ!W$1)</f>
        <v>6.25E-2</v>
      </c>
      <c r="X109" s="6">
        <f>IF(QoQ!X111="","",QoQ!X111-QoQ!X$1)</f>
        <v>3.0807108364835853</v>
      </c>
      <c r="Y109" s="6">
        <f>IF(QoQ!Y111="","",QoQ!Y111-QoQ!Y$1)</f>
        <v>0.35367658951284864</v>
      </c>
      <c r="Z109" s="6">
        <f>IF(QoQ!Z111="","",QoQ!Z111-QoQ!Z$1)</f>
        <v>0.15602975121585871</v>
      </c>
      <c r="AA109" s="6">
        <f>IF(QoQ!AA111="","",QoQ!AA111-QoQ!AA$1)</f>
        <v>0.38217827961238182</v>
      </c>
      <c r="AB109" s="6">
        <f>IF(QoQ!AB111="","",QoQ!AB111-QoQ!AB$1)</f>
        <v>0.13436894998384818</v>
      </c>
      <c r="AC109" s="6">
        <f>IF(QoQ!AC111="","",QoQ!AC111-QoQ!AC$1)</f>
        <v>-0.38750000000000001</v>
      </c>
      <c r="AD109" s="6">
        <f>IF(QoQ!AD111="","",QoQ!AD111-QoQ!AD$1)</f>
        <v>5.1887395702912062</v>
      </c>
      <c r="AE109" s="6">
        <f>IF(QoQ!AE111="","",QoQ!AE111-QoQ!AE$1)</f>
        <v>7.5191045838855768</v>
      </c>
      <c r="AF109" s="6">
        <f>IF(QoQ!AF111="","",QoQ!AF111-QoQ!AF$1)</f>
        <v>-0.34421791679120117</v>
      </c>
      <c r="AG109" s="6">
        <f>IF(QoQ!AG111="","",QoQ!AG111-QoQ!AG$1)</f>
        <v>-1.7569535860165342</v>
      </c>
      <c r="AH109" s="6">
        <f>IF(QoQ!AH111="","",QoQ!AH111-QoQ!AH$1)</f>
        <v>-2.195104314127172E-2</v>
      </c>
      <c r="AI109" s="6">
        <f>IF(QoQ!AI111="","",QoQ!AI111-QoQ!AI$1)</f>
        <v>-2.2686368819197957</v>
      </c>
      <c r="AJ109" s="6">
        <f>IF(QoQ!AJ111="","",QoQ!AJ111-QoQ!AJ$1)</f>
        <v>1.441635347668099</v>
      </c>
      <c r="AK109" s="6">
        <f>IF(QoQ!AK111="","",QoQ!AK111-QoQ!AK$1)</f>
        <v>-0.41642640171956224</v>
      </c>
      <c r="AL109" s="6">
        <f>IF(QoQ!AL111="","",QoQ!AL111-QoQ!AL$1)</f>
        <v>-15.763195836730986</v>
      </c>
      <c r="AM109" s="6">
        <f>IF(QoQ!AM111="","",QoQ!AM111-QoQ!AM$1)</f>
        <v>1.3287018698995214</v>
      </c>
      <c r="AN109" s="6">
        <f>IF(QoQ!AN111="","",QoQ!AN111-QoQ!AN$1)</f>
        <v>-1.6048706876949819</v>
      </c>
      <c r="AO109" s="6">
        <f>IF(QoQ!AO111="","",QoQ!AO111-QoQ!AO$1)</f>
        <v>-0.12290246913580227</v>
      </c>
      <c r="AP109" s="4">
        <v>108</v>
      </c>
      <c r="AQ109" s="1">
        <v>43160</v>
      </c>
      <c r="AR109" s="7"/>
    </row>
    <row r="110" spans="1:44">
      <c r="A110" s="6">
        <f>IF(QoQ!A112="","",QoQ!A112-QoQ!A$1)</f>
        <v>0.12696999970630118</v>
      </c>
      <c r="B110" s="6">
        <f>IF(QoQ!B112="","",QoQ!B112-QoQ!B$1)</f>
        <v>0.8396124901251385</v>
      </c>
      <c r="C110" s="6">
        <f>IF(QoQ!C112="","",QoQ!C112-QoQ!C$1)</f>
        <v>2.4382454484909144</v>
      </c>
      <c r="D110" s="6">
        <f>IF(QoQ!D112="","",QoQ!D112-QoQ!D$1)</f>
        <v>-0.22369158893744889</v>
      </c>
      <c r="E110" s="6">
        <f>IF(QoQ!E112="","",QoQ!E112-QoQ!E$1)</f>
        <v>-2.3423268825391119</v>
      </c>
      <c r="F110" s="6">
        <f>IF(QoQ!F112="","",QoQ!F112-QoQ!F$1)</f>
        <v>-0.61498527767521671</v>
      </c>
      <c r="G110" s="6">
        <f>IF(QoQ!G112="","",QoQ!G112-QoQ!G$1)</f>
        <v>-1.3448771214492026</v>
      </c>
      <c r="H110" s="6">
        <f>IF(QoQ!H112="","",QoQ!H112-QoQ!H$1)</f>
        <v>1.7904197273796205</v>
      </c>
      <c r="I110" s="6">
        <f>IF(QoQ!I112="","",QoQ!I112-QoQ!I$1)</f>
        <v>2.720402995577663</v>
      </c>
      <c r="J110" s="6">
        <f>IF(QoQ!J112="","",QoQ!J112-QoQ!J$1)</f>
        <v>-4.5040959755276102</v>
      </c>
      <c r="K110" s="6">
        <f>IF(QoQ!K112="","",QoQ!K112-QoQ!K$1)</f>
        <v>0.46660501246652109</v>
      </c>
      <c r="L110" s="6">
        <f>IF(QoQ!L112="","",QoQ!L112-QoQ!L$1)</f>
        <v>-0.44182076242072899</v>
      </c>
      <c r="M110" s="6">
        <f>IF(QoQ!M112="","",QoQ!M112-QoQ!M$1)</f>
        <v>0.51789578096618172</v>
      </c>
      <c r="N110" s="6">
        <f>IF(QoQ!N112="","",QoQ!N112-QoQ!N$1)</f>
        <v>-3.231533501440309</v>
      </c>
      <c r="O110" s="6">
        <f>IF(QoQ!O112="","",QoQ!O112-QoQ!O$1)</f>
        <v>3.1764380043308709</v>
      </c>
      <c r="P110" s="6">
        <f>IF(QoQ!P112="","",QoQ!P112-QoQ!P$1)</f>
        <v>-4.5025603139971775</v>
      </c>
      <c r="Q110" s="6">
        <f>IF(QoQ!Q112="","",QoQ!Q112-QoQ!Q$1)</f>
        <v>-0.84079923508257393</v>
      </c>
      <c r="R110" s="6">
        <f>IF(QoQ!R112="","",QoQ!R112-QoQ!R$1)</f>
        <v>-0.12855580599708682</v>
      </c>
      <c r="S110" s="6">
        <f>IF(QoQ!S112="","",QoQ!S112-QoQ!S$1)</f>
        <v>-3.2854515558428501</v>
      </c>
      <c r="T110" s="6">
        <f>IF(QoQ!T112="","",QoQ!T112-QoQ!T$1)</f>
        <v>-2.2025440723048484</v>
      </c>
      <c r="U110" s="6">
        <f>IF(QoQ!U112="","",QoQ!U112-QoQ!U$1)</f>
        <v>1.0163970425823823</v>
      </c>
      <c r="V110" s="6">
        <f>IF(QoQ!V112="","",QoQ!V112-QoQ!V$1)</f>
        <v>0.47965412383810602</v>
      </c>
      <c r="W110" s="6">
        <f>IF(QoQ!W112="","",QoQ!W112-QoQ!W$1)</f>
        <v>6.25E-2</v>
      </c>
      <c r="X110" s="6">
        <f>IF(QoQ!X112="","",QoQ!X112-QoQ!X$1)</f>
        <v>0.82488427293966826</v>
      </c>
      <c r="Y110" s="6">
        <f>IF(QoQ!Y112="","",QoQ!Y112-QoQ!Y$1)</f>
        <v>0.44982197235677157</v>
      </c>
      <c r="Z110" s="6">
        <f>IF(QoQ!Z112="","",QoQ!Z112-QoQ!Z$1)</f>
        <v>7.7780942102339434E-2</v>
      </c>
      <c r="AA110" s="6">
        <f>IF(QoQ!AA112="","",QoQ!AA112-QoQ!AA$1)</f>
        <v>0.72636588481154174</v>
      </c>
      <c r="AB110" s="6">
        <f>IF(QoQ!AB112="","",QoQ!AB112-QoQ!AB$1)</f>
        <v>3.5084717186939507E-2</v>
      </c>
      <c r="AC110" s="6">
        <f>IF(QoQ!AC112="","",QoQ!AC112-QoQ!AC$1)</f>
        <v>-0.315</v>
      </c>
      <c r="AD110" s="6">
        <f>IF(QoQ!AD112="","",QoQ!AD112-QoQ!AD$1)</f>
        <v>2.0221591067988296</v>
      </c>
      <c r="AE110" s="6">
        <f>IF(QoQ!AE112="","",QoQ!AE112-QoQ!AE$1)</f>
        <v>9.8600847901650024</v>
      </c>
      <c r="AF110" s="6">
        <f>IF(QoQ!AF112="","",QoQ!AF112-QoQ!AF$1)</f>
        <v>1.0675093725170046</v>
      </c>
      <c r="AG110" s="6">
        <f>IF(QoQ!AG112="","",QoQ!AG112-QoQ!AG$1)</f>
        <v>5.771248234418767</v>
      </c>
      <c r="AH110" s="6">
        <f>IF(QoQ!AH112="","",QoQ!AH112-QoQ!AH$1)</f>
        <v>0.13479997802306354</v>
      </c>
      <c r="AI110" s="6">
        <f>IF(QoQ!AI112="","",QoQ!AI112-QoQ!AI$1)</f>
        <v>15.737257365962284</v>
      </c>
      <c r="AJ110" s="6">
        <f>IF(QoQ!AJ112="","",QoQ!AJ112-QoQ!AJ$1)</f>
        <v>-0.6331088216290065</v>
      </c>
      <c r="AK110" s="6">
        <f>IF(QoQ!AK112="","",QoQ!AK112-QoQ!AK$1)</f>
        <v>1.0778764439855681</v>
      </c>
      <c r="AL110" s="6">
        <f>IF(QoQ!AL112="","",QoQ!AL112-QoQ!AL$1)</f>
        <v>32.941170275002008</v>
      </c>
      <c r="AM110" s="6">
        <f>IF(QoQ!AM112="","",QoQ!AM112-QoQ!AM$1)</f>
        <v>0.59255999263296943</v>
      </c>
      <c r="AN110" s="6">
        <f>IF(QoQ!AN112="","",QoQ!AN112-QoQ!AN$1)</f>
        <v>-0.59577526593176233</v>
      </c>
      <c r="AO110" s="6">
        <f>IF(QoQ!AO112="","",QoQ!AO112-QoQ!AO$1)</f>
        <v>-6.9949382716049335E-2</v>
      </c>
      <c r="AP110" s="4">
        <v>109</v>
      </c>
      <c r="AQ110" s="1">
        <v>43252</v>
      </c>
      <c r="AR110" s="7"/>
    </row>
    <row r="111" spans="1:44">
      <c r="A111" s="6">
        <f>IF(QoQ!A113="","",QoQ!A113-QoQ!A$1)</f>
        <v>-0.20741731642148842</v>
      </c>
      <c r="B111" s="6">
        <f>IF(QoQ!B113="","",QoQ!B113-QoQ!B$1)</f>
        <v>0.79806316938163135</v>
      </c>
      <c r="C111" s="6">
        <f>IF(QoQ!C113="","",QoQ!C113-QoQ!C$1)</f>
        <v>-0.9657558646617338</v>
      </c>
      <c r="D111" s="6">
        <f>IF(QoQ!D113="","",QoQ!D113-QoQ!D$1)</f>
        <v>0.89397964865949597</v>
      </c>
      <c r="E111" s="6">
        <f>IF(QoQ!E113="","",QoQ!E113-QoQ!E$1)</f>
        <v>0.10623989242191456</v>
      </c>
      <c r="F111" s="6">
        <f>IF(QoQ!F113="","",QoQ!F113-QoQ!F$1)</f>
        <v>-7.8519776960110144E-2</v>
      </c>
      <c r="G111" s="6">
        <f>IF(QoQ!G113="","",QoQ!G113-QoQ!G$1)</f>
        <v>1.2521765872427886</v>
      </c>
      <c r="H111" s="6">
        <f>IF(QoQ!H113="","",QoQ!H113-QoQ!H$1)</f>
        <v>0.44003742027622961</v>
      </c>
      <c r="I111" s="6">
        <f>IF(QoQ!I113="","",QoQ!I113-QoQ!I$1)</f>
        <v>1.0704167785105585</v>
      </c>
      <c r="J111" s="6">
        <f>IF(QoQ!J113="","",QoQ!J113-QoQ!J$1)</f>
        <v>-6.1169220891952403</v>
      </c>
      <c r="K111" s="6">
        <f>IF(QoQ!K113="","",QoQ!K113-QoQ!K$1)</f>
        <v>4.0143639300600977</v>
      </c>
      <c r="L111" s="6">
        <f>IF(QoQ!L113="","",QoQ!L113-QoQ!L$1)</f>
        <v>-1.3499541554271013</v>
      </c>
      <c r="M111" s="6">
        <f>IF(QoQ!M113="","",QoQ!M113-QoQ!M$1)</f>
        <v>-2.3571595424168246</v>
      </c>
      <c r="N111" s="6">
        <f>IF(QoQ!N113="","",QoQ!N113-QoQ!N$1)</f>
        <v>-10.200676420892504</v>
      </c>
      <c r="O111" s="6">
        <f>IF(QoQ!O113="","",QoQ!O113-QoQ!O$1)</f>
        <v>2.7233719902046207</v>
      </c>
      <c r="P111" s="6">
        <f>IF(QoQ!P113="","",QoQ!P113-QoQ!P$1)</f>
        <v>2.6506113522051771</v>
      </c>
      <c r="Q111" s="6">
        <f>IF(QoQ!Q113="","",QoQ!Q113-QoQ!Q$1)</f>
        <v>-0.84820950527803907</v>
      </c>
      <c r="R111" s="6">
        <f>IF(QoQ!R113="","",QoQ!R113-QoQ!R$1)</f>
        <v>-0.10848110989636572</v>
      </c>
      <c r="S111" s="6">
        <f>IF(QoQ!S113="","",QoQ!S113-QoQ!S$1)</f>
        <v>-3.4713213194658898</v>
      </c>
      <c r="T111" s="6">
        <f>IF(QoQ!T113="","",QoQ!T113-QoQ!T$1)</f>
        <v>4.6384463839952317E-2</v>
      </c>
      <c r="U111" s="6">
        <f>IF(QoQ!U113="","",QoQ!U113-QoQ!U$1)</f>
        <v>0.14342326307151643</v>
      </c>
      <c r="V111" s="6">
        <f>IF(QoQ!V113="","",QoQ!V113-QoQ!V$1)</f>
        <v>0.96529785022769921</v>
      </c>
      <c r="W111" s="6">
        <f>IF(QoQ!W113="","",QoQ!W113-QoQ!W$1)</f>
        <v>6.25E-2</v>
      </c>
      <c r="X111" s="6">
        <f>IF(QoQ!X113="","",QoQ!X113-QoQ!X$1)</f>
        <v>5.3768053359973839E-2</v>
      </c>
      <c r="Y111" s="6">
        <f>IF(QoQ!Y113="","",QoQ!Y113-QoQ!Y$1)</f>
        <v>-0.32378146479934089</v>
      </c>
      <c r="Z111" s="6">
        <f>IF(QoQ!Z113="","",QoQ!Z113-QoQ!Z$1)</f>
        <v>-7.4008007977176438E-2</v>
      </c>
      <c r="AA111" s="6">
        <f>IF(QoQ!AA113="","",QoQ!AA113-QoQ!AA$1)</f>
        <v>-0.28983690169627918</v>
      </c>
      <c r="AB111" s="6">
        <f>IF(QoQ!AB113="","",QoQ!AB113-QoQ!AB$1)</f>
        <v>-0.18110184084864434</v>
      </c>
      <c r="AC111" s="6">
        <f>IF(QoQ!AC113="","",QoQ!AC113-QoQ!AC$1)</f>
        <v>-0.26750000000000002</v>
      </c>
      <c r="AD111" s="6">
        <f>IF(QoQ!AD113="","",QoQ!AD113-QoQ!AD$1)</f>
        <v>-1.9017567892083003</v>
      </c>
      <c r="AE111" s="6">
        <f>IF(QoQ!AE113="","",QoQ!AE113-QoQ!AE$1)</f>
        <v>-0.27807173086915171</v>
      </c>
      <c r="AF111" s="6">
        <f>IF(QoQ!AF113="","",QoQ!AF113-QoQ!AF$1)</f>
        <v>-2.0355546278538084E-2</v>
      </c>
      <c r="AG111" s="6">
        <f>IF(QoQ!AG113="","",QoQ!AG113-QoQ!AG$1)</f>
        <v>-0.29983776280463781</v>
      </c>
      <c r="AH111" s="6">
        <f>IF(QoQ!AH113="","",QoQ!AH113-QoQ!AH$1)</f>
        <v>7.4890498999656163E-2</v>
      </c>
      <c r="AI111" s="6">
        <f>IF(QoQ!AI113="","",QoQ!AI113-QoQ!AI$1)</f>
        <v>-3.225314528431019</v>
      </c>
      <c r="AJ111" s="6">
        <f>IF(QoQ!AJ113="","",QoQ!AJ113-QoQ!AJ$1)</f>
        <v>0.1590196546234961</v>
      </c>
      <c r="AK111" s="6">
        <f>IF(QoQ!AK113="","",QoQ!AK113-QoQ!AK$1)</f>
        <v>-0.67652476155772334</v>
      </c>
      <c r="AL111" s="6">
        <f>IF(QoQ!AL113="","",QoQ!AL113-QoQ!AL$1)</f>
        <v>-1.3153125919484099</v>
      </c>
      <c r="AM111" s="6">
        <f>IF(QoQ!AM113="","",QoQ!AM113-QoQ!AM$1)</f>
        <v>8.9846335163440427E-2</v>
      </c>
      <c r="AN111" s="6">
        <f>IF(QoQ!AN113="","",QoQ!AN113-QoQ!AN$1)</f>
        <v>-0.65891841826983411</v>
      </c>
      <c r="AO111" s="6">
        <f>IF(QoQ!AO113="","",QoQ!AO113-QoQ!AO$1)</f>
        <v>-6.439782763532742E-2</v>
      </c>
      <c r="AP111" s="4">
        <v>110</v>
      </c>
      <c r="AQ111" s="1">
        <v>43344</v>
      </c>
      <c r="AR111" s="7"/>
    </row>
    <row r="112" spans="1:44">
      <c r="A112" s="6">
        <f>IF(QoQ!A114="","",QoQ!A114-QoQ!A$1)</f>
        <v>0.1369607284622818</v>
      </c>
      <c r="B112" s="6">
        <f>IF(QoQ!B114="","",QoQ!B114-QoQ!B$1)</f>
        <v>-0.17892043063490504</v>
      </c>
      <c r="C112" s="6">
        <f>IF(QoQ!C114="","",QoQ!C114-QoQ!C$1)</f>
        <v>-0.63775895622365075</v>
      </c>
      <c r="D112" s="6">
        <f>IF(QoQ!D114="","",QoQ!D114-QoQ!D$1)</f>
        <v>-4.7223375043200804</v>
      </c>
      <c r="E112" s="6">
        <f>IF(QoQ!E114="","",QoQ!E114-QoQ!E$1)</f>
        <v>0.52553005554874521</v>
      </c>
      <c r="F112" s="6">
        <f>IF(QoQ!F114="","",QoQ!F114-QoQ!F$1)</f>
        <v>-0.58611227101324403</v>
      </c>
      <c r="G112" s="6">
        <f>IF(QoQ!G114="","",QoQ!G114-QoQ!G$1)</f>
        <v>-0.54632846967273707</v>
      </c>
      <c r="H112" s="6">
        <f>IF(QoQ!H114="","",QoQ!H114-QoQ!H$1)</f>
        <v>-1.0511196356314942</v>
      </c>
      <c r="I112" s="6">
        <f>IF(QoQ!I114="","",QoQ!I114-QoQ!I$1)</f>
        <v>-3.63926566550158</v>
      </c>
      <c r="J112" s="6">
        <f>IF(QoQ!J114="","",QoQ!J114-QoQ!J$1)</f>
        <v>29.889594222454598</v>
      </c>
      <c r="K112" s="6">
        <f>IF(QoQ!K114="","",QoQ!K114-QoQ!K$1)</f>
        <v>2.5603847376243549</v>
      </c>
      <c r="L112" s="6">
        <f>IF(QoQ!L114="","",QoQ!L114-QoQ!L$1)</f>
        <v>-6.1791376199197723E-2</v>
      </c>
      <c r="M112" s="6">
        <f>IF(QoQ!M114="","",QoQ!M114-QoQ!M$1)</f>
        <v>-6.8203334864544463</v>
      </c>
      <c r="N112" s="6">
        <f>IF(QoQ!N114="","",QoQ!N114-QoQ!N$1)</f>
        <v>-19.124546916672774</v>
      </c>
      <c r="O112" s="6">
        <f>IF(QoQ!O114="","",QoQ!O114-QoQ!O$1)</f>
        <v>-1.0257683214756064E-3</v>
      </c>
      <c r="P112" s="6">
        <f>IF(QoQ!P114="","",QoQ!P114-QoQ!P$1)</f>
        <v>22.997420478596343</v>
      </c>
      <c r="Q112" s="6">
        <f>IF(QoQ!Q114="","",QoQ!Q114-QoQ!Q$1)</f>
        <v>-0.13710746622981168</v>
      </c>
      <c r="R112" s="6">
        <f>IF(QoQ!R114="","",QoQ!R114-QoQ!R$1)</f>
        <v>-3.9543374702723122E-2</v>
      </c>
      <c r="S112" s="6">
        <f>IF(QoQ!S114="","",QoQ!S114-QoQ!S$1)</f>
        <v>-0.48974268266096788</v>
      </c>
      <c r="T112" s="6">
        <f>IF(QoQ!T114="","",QoQ!T114-QoQ!T$1)</f>
        <v>-5.099080593579447E-2</v>
      </c>
      <c r="U112" s="6">
        <f>IF(QoQ!U114="","",QoQ!U114-QoQ!U$1)</f>
        <v>-0.7951285746529676</v>
      </c>
      <c r="V112" s="6">
        <f>IF(QoQ!V114="","",QoQ!V114-QoQ!V$1)</f>
        <v>-0.3870543234379572</v>
      </c>
      <c r="W112" s="6">
        <f>IF(QoQ!W114="","",QoQ!W114-QoQ!W$1)</f>
        <v>6.25E-2</v>
      </c>
      <c r="X112" s="6">
        <f>IF(QoQ!X114="","",QoQ!X114-QoQ!X$1)</f>
        <v>-0.68271741606986569</v>
      </c>
      <c r="Y112" s="6">
        <f>IF(QoQ!Y114="","",QoQ!Y114-QoQ!Y$1)</f>
        <v>-0.5749128745635872</v>
      </c>
      <c r="Z112" s="6">
        <f>IF(QoQ!Z114="","",QoQ!Z114-QoQ!Z$1)</f>
        <v>-6.9258868469947332E-2</v>
      </c>
      <c r="AA112" s="6">
        <f>IF(QoQ!AA114="","",QoQ!AA114-QoQ!AA$1)</f>
        <v>-0.8395654513968831</v>
      </c>
      <c r="AB112" s="6">
        <f>IF(QoQ!AB114="","",QoQ!AB114-QoQ!AB$1)</f>
        <v>-3.4764686591782612E-2</v>
      </c>
      <c r="AC112" s="6">
        <f>IF(QoQ!AC114="","",QoQ!AC114-QoQ!AC$1)</f>
        <v>-0.19499999999999995</v>
      </c>
      <c r="AD112" s="6">
        <f>IF(QoQ!AD114="","",QoQ!AD114-QoQ!AD$1)</f>
        <v>-5.9740368790846148</v>
      </c>
      <c r="AE112" s="6">
        <f>IF(QoQ!AE114="","",QoQ!AE114-QoQ!AE$1)</f>
        <v>-9.7798831070262384</v>
      </c>
      <c r="AF112" s="6">
        <f>IF(QoQ!AF114="","",QoQ!AF114-QoQ!AF$1)</f>
        <v>0.47197577583203976</v>
      </c>
      <c r="AG112" s="6">
        <f>IF(QoQ!AG114="","",QoQ!AG114-QoQ!AG$1)</f>
        <v>-0.84614904104044886</v>
      </c>
      <c r="AH112" s="6">
        <f>IF(QoQ!AH114="","",QoQ!AH114-QoQ!AH$1)</f>
        <v>0.78533296079058745</v>
      </c>
      <c r="AI112" s="6">
        <f>IF(QoQ!AI114="","",QoQ!AI114-QoQ!AI$1)</f>
        <v>-0.24106245672765825</v>
      </c>
      <c r="AJ112" s="6">
        <f>IF(QoQ!AJ114="","",QoQ!AJ114-QoQ!AJ$1)</f>
        <v>0.46587571515934245</v>
      </c>
      <c r="AK112" s="6">
        <f>IF(QoQ!AK114="","",QoQ!AK114-QoQ!AK$1)</f>
        <v>1.0319119882022045</v>
      </c>
      <c r="AL112" s="6">
        <f>IF(QoQ!AL114="","",QoQ!AL114-QoQ!AL$1)</f>
        <v>-10.29146789417296</v>
      </c>
      <c r="AM112" s="6">
        <f>IF(QoQ!AM114="","",QoQ!AM114-QoQ!AM$1)</f>
        <v>1.7533525850071414</v>
      </c>
      <c r="AN112" s="6">
        <f>IF(QoQ!AN114="","",QoQ!AN114-QoQ!AN$1)</f>
        <v>-3.4661662910693645</v>
      </c>
      <c r="AO112" s="6">
        <f>IF(QoQ!AO114="","",QoQ!AO114-QoQ!AO$1)</f>
        <v>-6.409871794871802E-2</v>
      </c>
      <c r="AP112" s="4">
        <v>111</v>
      </c>
      <c r="AQ112" s="1">
        <v>43435</v>
      </c>
      <c r="AR112" s="7"/>
    </row>
    <row r="113" spans="1:44">
      <c r="A113" s="6">
        <f>IF(QoQ!A115="","",QoQ!A115-QoQ!A$1)</f>
        <v>-5.4080015082677679E-2</v>
      </c>
      <c r="B113" s="6">
        <f>IF(QoQ!B115="","",QoQ!B115-QoQ!B$1)</f>
        <v>-8.7002198876140469E-4</v>
      </c>
      <c r="C113" s="6">
        <f>IF(QoQ!C115="","",QoQ!C115-QoQ!C$1)</f>
        <v>-2.4068982729576645</v>
      </c>
      <c r="D113" s="6">
        <f>IF(QoQ!D115="","",QoQ!D115-QoQ!D$1)</f>
        <v>-3.5788775685362118</v>
      </c>
      <c r="E113" s="6">
        <f>IF(QoQ!E115="","",QoQ!E115-QoQ!E$1)</f>
        <v>-1.9956460275539467</v>
      </c>
      <c r="F113" s="6">
        <f>IF(QoQ!F115="","",QoQ!F115-QoQ!F$1)</f>
        <v>-4.3377891828825135</v>
      </c>
      <c r="G113" s="6">
        <f>IF(QoQ!G115="","",QoQ!G115-QoQ!G$1)</f>
        <v>0.62891418956772704</v>
      </c>
      <c r="H113" s="6">
        <f>IF(QoQ!H115="","",QoQ!H115-QoQ!H$1)</f>
        <v>-9.8459826513705551E-2</v>
      </c>
      <c r="I113" s="6">
        <f>IF(QoQ!I115="","",QoQ!I115-QoQ!I$1)</f>
        <v>3.0910870895585854</v>
      </c>
      <c r="J113" s="6">
        <f>IF(QoQ!J115="","",QoQ!J115-QoQ!J$1)</f>
        <v>0.41890802859129517</v>
      </c>
      <c r="K113" s="6">
        <f>IF(QoQ!K115="","",QoQ!K115-QoQ!K$1)</f>
        <v>-5.1750438092684732</v>
      </c>
      <c r="L113" s="6">
        <f>IF(QoQ!L115="","",QoQ!L115-QoQ!L$1)</f>
        <v>2.8514472103508495</v>
      </c>
      <c r="M113" s="6">
        <f>IF(QoQ!M115="","",QoQ!M115-QoQ!M$1)</f>
        <v>-1.5048834378918226</v>
      </c>
      <c r="N113" s="6">
        <f>IF(QoQ!N115="","",QoQ!N115-QoQ!N$1)</f>
        <v>-13.544647090234518</v>
      </c>
      <c r="O113" s="6">
        <f>IF(QoQ!O115="","",QoQ!O115-QoQ!O$1)</f>
        <v>4.0719570263560838</v>
      </c>
      <c r="P113" s="6">
        <f>IF(QoQ!P115="","",QoQ!P115-QoQ!P$1)</f>
        <v>14.607366541848958</v>
      </c>
      <c r="Q113" s="6">
        <f>IF(QoQ!Q115="","",QoQ!Q115-QoQ!Q$1)</f>
        <v>-0.45668437149735303</v>
      </c>
      <c r="R113" s="6">
        <f>IF(QoQ!R115="","",QoQ!R115-QoQ!R$1)</f>
        <v>-0.13423555523773184</v>
      </c>
      <c r="S113" s="6">
        <f>IF(QoQ!S115="","",QoQ!S115-QoQ!S$1)</f>
        <v>-1.6335521521484666</v>
      </c>
      <c r="T113" s="6">
        <f>IF(QoQ!T115="","",QoQ!T115-QoQ!T$1)</f>
        <v>-6.3336174602581146</v>
      </c>
      <c r="U113" s="6">
        <f>IF(QoQ!U115="","",QoQ!U115-QoQ!U$1)</f>
        <v>-1.399292821098161</v>
      </c>
      <c r="V113" s="6">
        <f>IF(QoQ!V115="","",QoQ!V115-QoQ!V$1)</f>
        <v>-2.032495373894819</v>
      </c>
      <c r="W113" s="6">
        <f>IF(QoQ!W115="","",QoQ!W115-QoQ!W$1)</f>
        <v>6.25E-2</v>
      </c>
      <c r="X113" s="6">
        <f>IF(QoQ!X115="","",QoQ!X115-QoQ!X$1)</f>
        <v>0.73435743390745012</v>
      </c>
      <c r="Y113" s="6">
        <f>IF(QoQ!Y115="","",QoQ!Y115-QoQ!Y$1)</f>
        <v>-1.7056621580101843</v>
      </c>
      <c r="Z113" s="6">
        <f>IF(QoQ!Z115="","",QoQ!Z115-QoQ!Z$1)</f>
        <v>-1.8885622009169434E-2</v>
      </c>
      <c r="AA113" s="6">
        <f>IF(QoQ!AA115="","",QoQ!AA115-QoQ!AA$1)</f>
        <v>-1.3218360386126309</v>
      </c>
      <c r="AB113" s="6">
        <f>IF(QoQ!AB115="","",QoQ!AB115-QoQ!AB$1)</f>
        <v>-9.9057443775558085E-2</v>
      </c>
      <c r="AC113" s="6">
        <f>IF(QoQ!AC115="","",QoQ!AC115-QoQ!AC$1)</f>
        <v>-0.15000000000000002</v>
      </c>
      <c r="AD113" s="6">
        <f>IF(QoQ!AD115="","",QoQ!AD115-QoQ!AD$1)</f>
        <v>-5.1448106254675787</v>
      </c>
      <c r="AE113" s="6">
        <f>IF(QoQ!AE115="","",QoQ!AE115-QoQ!AE$1)</f>
        <v>-9.5901410967481144</v>
      </c>
      <c r="AF113" s="6">
        <f>IF(QoQ!AF115="","",QoQ!AF115-QoQ!AF$1)</f>
        <v>-0.51301356446898694</v>
      </c>
      <c r="AG113" s="6">
        <f>IF(QoQ!AG115="","",QoQ!AG115-QoQ!AG$1)</f>
        <v>-1.9378300639411361</v>
      </c>
      <c r="AH113" s="6">
        <f>IF(QoQ!AH115="","",QoQ!AH115-QoQ!AH$1)</f>
        <v>-0.18131017555248818</v>
      </c>
      <c r="AI113" s="6">
        <f>IF(QoQ!AI115="","",QoQ!AI115-QoQ!AI$1)</f>
        <v>3.8042522967559695</v>
      </c>
      <c r="AJ113" s="6">
        <f>IF(QoQ!AJ115="","",QoQ!AJ115-QoQ!AJ$1)</f>
        <v>-0.919105765641551</v>
      </c>
      <c r="AK113" s="6">
        <f>IF(QoQ!AK115="","",QoQ!AK115-QoQ!AK$1)</f>
        <v>1.1410642718001562</v>
      </c>
      <c r="AL113" s="6">
        <f>IF(QoQ!AL115="","",QoQ!AL115-QoQ!AL$1)</f>
        <v>-15.863150381993709</v>
      </c>
      <c r="AM113" s="6">
        <f>IF(QoQ!AM115="","",QoQ!AM115-QoQ!AM$1)</f>
        <v>-0.38991805321474682</v>
      </c>
      <c r="AN113" s="6">
        <f>IF(QoQ!AN115="","",QoQ!AN115-QoQ!AN$1)</f>
        <v>3.0364473661681552</v>
      </c>
      <c r="AO113" s="6">
        <f>IF(QoQ!AO115="","",QoQ!AO115-QoQ!AO$1)</f>
        <v>-6.7765064102563999E-2</v>
      </c>
      <c r="AP113" s="4">
        <v>112</v>
      </c>
      <c r="AQ113" s="1">
        <v>43525</v>
      </c>
      <c r="AR113" s="7"/>
    </row>
    <row r="114" spans="1:44">
      <c r="A114" s="6">
        <f>IF(QoQ!A116="","",QoQ!A116-QoQ!A$1)</f>
        <v>0.63145306514962862</v>
      </c>
      <c r="B114" s="6">
        <f>IF(QoQ!B116="","",QoQ!B116-QoQ!B$1)</f>
        <v>1.2839183881149294</v>
      </c>
      <c r="C114" s="6">
        <f>IF(QoQ!C116="","",QoQ!C116-QoQ!C$1)</f>
        <v>-1.3029818286728228</v>
      </c>
      <c r="D114" s="6">
        <f>IF(QoQ!D116="","",QoQ!D116-QoQ!D$1)</f>
        <v>2.9277194464308876</v>
      </c>
      <c r="E114" s="6">
        <f>IF(QoQ!E116="","",QoQ!E116-QoQ!E$1)</f>
        <v>-2.0780266740374804</v>
      </c>
      <c r="F114" s="6">
        <f>IF(QoQ!F116="","",QoQ!F116-QoQ!F$1)</f>
        <v>-1.2863172884984677</v>
      </c>
      <c r="G114" s="6">
        <f>IF(QoQ!G116="","",QoQ!G116-QoQ!G$1)</f>
        <v>-0.92472657545835402</v>
      </c>
      <c r="H114" s="6">
        <f>IF(QoQ!H116="","",QoQ!H116-QoQ!H$1)</f>
        <v>-0.67174879269939036</v>
      </c>
      <c r="I114" s="6">
        <f>IF(QoQ!I116="","",QoQ!I116-QoQ!I$1)</f>
        <v>0.45740621429642414</v>
      </c>
      <c r="J114" s="6">
        <f>IF(QoQ!J116="","",QoQ!J116-QoQ!J$1)</f>
        <v>4.5626487729453435</v>
      </c>
      <c r="K114" s="6">
        <f>IF(QoQ!K116="","",QoQ!K116-QoQ!K$1)</f>
        <v>-3.4945451058855417</v>
      </c>
      <c r="L114" s="6">
        <f>IF(QoQ!L116="","",QoQ!L116-QoQ!L$1)</f>
        <v>2.7544520491488771</v>
      </c>
      <c r="M114" s="6">
        <f>IF(QoQ!M116="","",QoQ!M116-QoQ!M$1)</f>
        <v>-0.90129805934678608</v>
      </c>
      <c r="N114" s="6">
        <f>IF(QoQ!N116="","",QoQ!N116-QoQ!N$1)</f>
        <v>-2.6844481016757715</v>
      </c>
      <c r="O114" s="6">
        <f>IF(QoQ!O116="","",QoQ!O116-QoQ!O$1)</f>
        <v>-0.13299579164917852</v>
      </c>
      <c r="P114" s="6">
        <f>IF(QoQ!P116="","",QoQ!P116-QoQ!P$1)</f>
        <v>11.276001565522787</v>
      </c>
      <c r="Q114" s="6">
        <f>IF(QoQ!Q116="","",QoQ!Q116-QoQ!Q$1)</f>
        <v>8.269733822081049E-2</v>
      </c>
      <c r="R114" s="6">
        <f>IF(QoQ!R116="","",QoQ!R116-QoQ!R$1)</f>
        <v>-0.12487175256275285</v>
      </c>
      <c r="S114" s="6">
        <f>IF(QoQ!S116="","",QoQ!S116-QoQ!S$1)</f>
        <v>0.84229996725059064</v>
      </c>
      <c r="T114" s="6">
        <f>IF(QoQ!T116="","",QoQ!T116-QoQ!T$1)</f>
        <v>1.9250964145251652</v>
      </c>
      <c r="U114" s="6">
        <f>IF(QoQ!U116="","",QoQ!U116-QoQ!U$1)</f>
        <v>0.82780102428955327</v>
      </c>
      <c r="V114" s="6">
        <f>IF(QoQ!V116="","",QoQ!V116-QoQ!V$1)</f>
        <v>0.72485499838817335</v>
      </c>
      <c r="W114" s="6">
        <f>IF(QoQ!W116="","",QoQ!W116-QoQ!W$1)</f>
        <v>2.083333333333337E-2</v>
      </c>
      <c r="X114" s="6">
        <f>IF(QoQ!X116="","",QoQ!X116-QoQ!X$1)</f>
        <v>-0.51255416585099201</v>
      </c>
      <c r="Y114" s="6">
        <f>IF(QoQ!Y116="","",QoQ!Y116-QoQ!Y$1)</f>
        <v>0.45712764320733479</v>
      </c>
      <c r="Z114" s="6">
        <f>IF(QoQ!Z116="","",QoQ!Z116-QoQ!Z$1)</f>
        <v>-3.4250826177208427E-2</v>
      </c>
      <c r="AA114" s="6">
        <f>IF(QoQ!AA116="","",QoQ!AA116-QoQ!AA$1)</f>
        <v>0.29090919966889861</v>
      </c>
      <c r="AB114" s="6">
        <f>IF(QoQ!AB116="","",QoQ!AB116-QoQ!AB$1)</f>
        <v>-7.8412172439931926E-2</v>
      </c>
      <c r="AC114" s="6">
        <f>IF(QoQ!AC116="","",QoQ!AC116-QoQ!AC$1)</f>
        <v>-0.15000000000000002</v>
      </c>
      <c r="AD114" s="6">
        <f>IF(QoQ!AD116="","",QoQ!AD116-QoQ!AD$1)</f>
        <v>-0.40283496631408178</v>
      </c>
      <c r="AE114" s="6">
        <f>IF(QoQ!AE116="","",QoQ!AE116-QoQ!AE$1)</f>
        <v>7.9965277228005185</v>
      </c>
      <c r="AF114" s="6">
        <f>IF(QoQ!AF116="","",QoQ!AF116-QoQ!AF$1)</f>
        <v>-0.69080885445245221</v>
      </c>
      <c r="AG114" s="6">
        <f>IF(QoQ!AG116="","",QoQ!AG116-QoQ!AG$1)</f>
        <v>-1.3753224067722476</v>
      </c>
      <c r="AH114" s="6">
        <f>IF(QoQ!AH116="","",QoQ!AH116-QoQ!AH$1)</f>
        <v>-0.51372172788057802</v>
      </c>
      <c r="AI114" s="6">
        <f>IF(QoQ!AI116="","",QoQ!AI116-QoQ!AI$1)</f>
        <v>5.8484183038426369</v>
      </c>
      <c r="AJ114" s="6">
        <f>IF(QoQ!AJ116="","",QoQ!AJ116-QoQ!AJ$1)</f>
        <v>-3.643008086460795</v>
      </c>
      <c r="AK114" s="6">
        <f>IF(QoQ!AK116="","",QoQ!AK116-QoQ!AK$1)</f>
        <v>-0.12554000195927117</v>
      </c>
      <c r="AL114" s="6">
        <f>IF(QoQ!AL116="","",QoQ!AL116-QoQ!AL$1)</f>
        <v>7.1072144766016701</v>
      </c>
      <c r="AM114" s="6">
        <f>IF(QoQ!AM116="","",QoQ!AM116-QoQ!AM$1)</f>
        <v>-1.3880119612566184</v>
      </c>
      <c r="AN114" s="6">
        <f>IF(QoQ!AN116="","",QoQ!AN116-QoQ!AN$1)</f>
        <v>-1.5932697761686148</v>
      </c>
      <c r="AO114" s="6">
        <f>IF(QoQ!AO116="","",QoQ!AO116-QoQ!AO$1)</f>
        <v>-4.8119551282051254E-2</v>
      </c>
      <c r="AP114" s="4">
        <v>113</v>
      </c>
      <c r="AQ114" s="1">
        <v>43617</v>
      </c>
      <c r="AR114" s="7"/>
    </row>
    <row r="115" spans="1:44">
      <c r="A115" s="6">
        <f>IF(QoQ!A117="","",QoQ!A117-QoQ!A$1)</f>
        <v>-0.88725424957867383</v>
      </c>
      <c r="B115" s="6">
        <f>IF(QoQ!B117="","",QoQ!B117-QoQ!B$1)</f>
        <v>0.15755952170393961</v>
      </c>
      <c r="C115" s="6">
        <f>IF(QoQ!C117="","",QoQ!C117-QoQ!C$1)</f>
        <v>-1.7109034476077229</v>
      </c>
      <c r="D115" s="6">
        <f>IF(QoQ!D117="","",QoQ!D117-QoQ!D$1)</f>
        <v>-2.1158155671431409</v>
      </c>
      <c r="E115" s="6">
        <f>IF(QoQ!E117="","",QoQ!E117-QoQ!E$1)</f>
        <v>-2.0610795014157599</v>
      </c>
      <c r="F115" s="6">
        <f>IF(QoQ!F117="","",QoQ!F117-QoQ!F$1)</f>
        <v>-1.1523293010318709</v>
      </c>
      <c r="G115" s="6">
        <f>IF(QoQ!G117="","",QoQ!G117-QoQ!G$1)</f>
        <v>0.58690504254364306</v>
      </c>
      <c r="H115" s="6">
        <f>IF(QoQ!H117="","",QoQ!H117-QoQ!H$1)</f>
        <v>0.12383135447076477</v>
      </c>
      <c r="I115" s="6">
        <f>IF(QoQ!I117="","",QoQ!I117-QoQ!I$1)</f>
        <v>6.1752186568419916</v>
      </c>
      <c r="J115" s="6">
        <f>IF(QoQ!J117="","",QoQ!J117-QoQ!J$1)</f>
        <v>2.8542722721976697</v>
      </c>
      <c r="K115" s="6">
        <f>IF(QoQ!K117="","",QoQ!K117-QoQ!K$1)</f>
        <v>-1.8497307134255445</v>
      </c>
      <c r="L115" s="6">
        <f>IF(QoQ!L117="","",QoQ!L117-QoQ!L$1)</f>
        <v>2.8443244821313334</v>
      </c>
      <c r="M115" s="6">
        <f>IF(QoQ!M117="","",QoQ!M117-QoQ!M$1)</f>
        <v>1.332965976146792</v>
      </c>
      <c r="N115" s="6">
        <f>IF(QoQ!N117="","",QoQ!N117-QoQ!N$1)</f>
        <v>13.323202556626914</v>
      </c>
      <c r="O115" s="6">
        <f>IF(QoQ!O117="","",QoQ!O117-QoQ!O$1)</f>
        <v>-4.061133507379</v>
      </c>
      <c r="P115" s="6">
        <f>IF(QoQ!P117="","",QoQ!P117-QoQ!P$1)</f>
        <v>6.001831822354367</v>
      </c>
      <c r="Q115" s="6">
        <f>IF(QoQ!Q117="","",QoQ!Q117-QoQ!Q$1)</f>
        <v>-0.22501483175160431</v>
      </c>
      <c r="R115" s="6">
        <f>IF(QoQ!R117="","",QoQ!R117-QoQ!R$1)</f>
        <v>-0.17390378933944878</v>
      </c>
      <c r="S115" s="6">
        <f>IF(QoQ!S117="","",QoQ!S117-QoQ!S$1)</f>
        <v>-0.41137577498585154</v>
      </c>
      <c r="T115" s="6">
        <f>IF(QoQ!T117="","",QoQ!T117-QoQ!T$1)</f>
        <v>-0.71449980048495065</v>
      </c>
      <c r="U115" s="6">
        <f>IF(QoQ!U117="","",QoQ!U117-QoQ!U$1)</f>
        <v>-0.38048916143734635</v>
      </c>
      <c r="V115" s="6">
        <f>IF(QoQ!V117="","",QoQ!V117-QoQ!V$1)</f>
        <v>-1.4179022200283522</v>
      </c>
      <c r="W115" s="6">
        <f>IF(QoQ!W117="","",QoQ!W117-QoQ!W$1)</f>
        <v>0</v>
      </c>
      <c r="X115" s="6">
        <f>IF(QoQ!X117="","",QoQ!X117-QoQ!X$1)</f>
        <v>0.52763765928427453</v>
      </c>
      <c r="Y115" s="6">
        <f>IF(QoQ!Y117="","",QoQ!Y117-QoQ!Y$1)</f>
        <v>-0.31271550339990062</v>
      </c>
      <c r="Z115" s="6">
        <f>IF(QoQ!Z117="","",QoQ!Z117-QoQ!Z$1)</f>
        <v>-8.5013616607629405E-2</v>
      </c>
      <c r="AA115" s="6">
        <f>IF(QoQ!AA117="","",QoQ!AA117-QoQ!AA$1)</f>
        <v>-1.1127731559506409</v>
      </c>
      <c r="AB115" s="6">
        <f>IF(QoQ!AB117="","",QoQ!AB117-QoQ!AB$1)</f>
        <v>-0.12931100219811081</v>
      </c>
      <c r="AC115" s="6">
        <f>IF(QoQ!AC117="","",QoQ!AC117-QoQ!AC$1)</f>
        <v>-0.20250000000000001</v>
      </c>
      <c r="AD115" s="6">
        <f>IF(QoQ!AD117="","",QoQ!AD117-QoQ!AD$1)</f>
        <v>-4.9366538184057092</v>
      </c>
      <c r="AE115" s="6">
        <f>IF(QoQ!AE117="","",QoQ!AE117-QoQ!AE$1)</f>
        <v>-11.835843870002112</v>
      </c>
      <c r="AF115" s="6">
        <f>IF(QoQ!AF117="","",QoQ!AF117-QoQ!AF$1)</f>
        <v>0.11555237078806679</v>
      </c>
      <c r="AG115" s="6">
        <f>IF(QoQ!AG117="","",QoQ!AG117-QoQ!AG$1)</f>
        <v>-0.71128602294103715</v>
      </c>
      <c r="AH115" s="6">
        <f>IF(QoQ!AH117="","",QoQ!AH117-QoQ!AH$1)</f>
        <v>0.32070017252383476</v>
      </c>
      <c r="AI115" s="6">
        <f>IF(QoQ!AI117="","",QoQ!AI117-QoQ!AI$1)</f>
        <v>-1.914030660065178</v>
      </c>
      <c r="AJ115" s="6">
        <f>IF(QoQ!AJ117="","",QoQ!AJ117-QoQ!AJ$1)</f>
        <v>1.2208206239461852</v>
      </c>
      <c r="AK115" s="6">
        <f>IF(QoQ!AK117="","",QoQ!AK117-QoQ!AK$1)</f>
        <v>-0.61244510797777596</v>
      </c>
      <c r="AL115" s="6">
        <f>IF(QoQ!AL117="","",QoQ!AL117-QoQ!AL$1)</f>
        <v>16.060488332298142</v>
      </c>
      <c r="AM115" s="6">
        <f>IF(QoQ!AM117="","",QoQ!AM117-QoQ!AM$1)</f>
        <v>-0.15393703159409422</v>
      </c>
      <c r="AN115" s="6">
        <f>IF(QoQ!AN117="","",QoQ!AN117-QoQ!AN$1)</f>
        <v>-0.54377117044244405</v>
      </c>
      <c r="AO115" s="6">
        <f>IF(QoQ!AO117="","",QoQ!AO117-QoQ!AO$1)</f>
        <v>-6.7853846153846042E-2</v>
      </c>
      <c r="AP115" s="4">
        <v>114</v>
      </c>
      <c r="AQ115" s="1">
        <v>43709</v>
      </c>
      <c r="AR115" s="7"/>
    </row>
    <row r="116" spans="1:44">
      <c r="A116" s="6">
        <f>IF(QoQ!A118="","",QoQ!A118-QoQ!A$1)</f>
        <v>-0.70389801625200943</v>
      </c>
      <c r="B116" s="6">
        <f>IF(QoQ!B118="","",QoQ!B118-QoQ!B$1)</f>
        <v>2.8002372932993902E-2</v>
      </c>
      <c r="C116" s="6">
        <f>IF(QoQ!C118="","",QoQ!C118-QoQ!C$1)</f>
        <v>0.57156837539106853</v>
      </c>
      <c r="D116" s="6">
        <f>IF(QoQ!D118="","",QoQ!D118-QoQ!D$1)</f>
        <v>-2.0480330242999329</v>
      </c>
      <c r="E116" s="6">
        <f>IF(QoQ!E118="","",QoQ!E118-QoQ!E$1)</f>
        <v>-1.1798458081456122</v>
      </c>
      <c r="F116" s="6">
        <f>IF(QoQ!F118="","",QoQ!F118-QoQ!F$1)</f>
        <v>0.42784283350278041</v>
      </c>
      <c r="G116" s="6">
        <f>IF(QoQ!G118="","",QoQ!G118-QoQ!G$1)</f>
        <v>-0.19323386725301966</v>
      </c>
      <c r="H116" s="6">
        <f>IF(QoQ!H118="","",QoQ!H118-QoQ!H$1)</f>
        <v>-1.1492730992815905</v>
      </c>
      <c r="I116" s="6">
        <f>IF(QoQ!I118="","",QoQ!I118-QoQ!I$1)</f>
        <v>6.3045431342590135</v>
      </c>
      <c r="J116" s="6">
        <f>IF(QoQ!J118="","",QoQ!J118-QoQ!J$1)</f>
        <v>-15.837697291823632</v>
      </c>
      <c r="K116" s="6">
        <f>IF(QoQ!K118="","",QoQ!K118-QoQ!K$1)</f>
        <v>-3.107581435680713</v>
      </c>
      <c r="L116" s="6">
        <f>IF(QoQ!L118="","",QoQ!L118-QoQ!L$1)</f>
        <v>-0.32407827859564176</v>
      </c>
      <c r="M116" s="6">
        <f>IF(QoQ!M118="","",QoQ!M118-QoQ!M$1)</f>
        <v>0.15687465575283177</v>
      </c>
      <c r="N116" s="6">
        <f>IF(QoQ!N118="","",QoQ!N118-QoQ!N$1)</f>
        <v>10.793631744272325</v>
      </c>
      <c r="O116" s="6">
        <f>IF(QoQ!O118="","",QoQ!O118-QoQ!O$1)</f>
        <v>-5.5287142960751288</v>
      </c>
      <c r="P116" s="6">
        <f>IF(QoQ!P118="","",QoQ!P118-QoQ!P$1)</f>
        <v>-1.4766701924795782</v>
      </c>
      <c r="Q116" s="6">
        <f>IF(QoQ!Q118="","",QoQ!Q118-QoQ!Q$1)</f>
        <v>-0.39982418743605591</v>
      </c>
      <c r="R116" s="6">
        <f>IF(QoQ!R118="","",QoQ!R118-QoQ!R$1)</f>
        <v>-0.10497163566677914</v>
      </c>
      <c r="S116" s="6">
        <f>IF(QoQ!S118="","",QoQ!S118-QoQ!S$1)</f>
        <v>-1.4836326309629024</v>
      </c>
      <c r="T116" s="6">
        <f>IF(QoQ!T118="","",QoQ!T118-QoQ!T$1)</f>
        <v>-0.32446595637301634</v>
      </c>
      <c r="U116" s="6">
        <f>IF(QoQ!U118="","",QoQ!U118-QoQ!U$1)</f>
        <v>-0.78696536180940702</v>
      </c>
      <c r="V116" s="6">
        <f>IF(QoQ!V118="","",QoQ!V118-QoQ!V$1)</f>
        <v>-0.53741491514055495</v>
      </c>
      <c r="W116" s="6">
        <f>IF(QoQ!W118="","",QoQ!W118-QoQ!W$1)</f>
        <v>0</v>
      </c>
      <c r="X116" s="6">
        <f>IF(QoQ!X118="","",QoQ!X118-QoQ!X$1)</f>
        <v>4.6821080339589316E-2</v>
      </c>
      <c r="Y116" s="6">
        <f>IF(QoQ!Y118="","",QoQ!Y118-QoQ!Y$1)</f>
        <v>-1.0796065552825334</v>
      </c>
      <c r="Z116" s="6">
        <f>IF(QoQ!Z118="","",QoQ!Z118-QoQ!Z$1)</f>
        <v>-0.52418450835625463</v>
      </c>
      <c r="AA116" s="6">
        <f>IF(QoQ!AA118="","",QoQ!AA118-QoQ!AA$1)</f>
        <v>-0.90735635642793477</v>
      </c>
      <c r="AB116" s="6">
        <f>IF(QoQ!AB118="","",QoQ!AB118-QoQ!AB$1)</f>
        <v>-0.14988181423146091</v>
      </c>
      <c r="AC116" s="6">
        <f>IF(QoQ!AC118="","",QoQ!AC118-QoQ!AC$1)</f>
        <v>-0.33750000000000002</v>
      </c>
      <c r="AD116" s="6">
        <f>IF(QoQ!AD118="","",QoQ!AD118-QoQ!AD$1)</f>
        <v>0.41114589839046412</v>
      </c>
      <c r="AE116" s="6">
        <f>IF(QoQ!AE118="","",QoQ!AE118-QoQ!AE$1)</f>
        <v>1.1083675083641511</v>
      </c>
      <c r="AF116" s="6">
        <f>IF(QoQ!AF118="","",QoQ!AF118-QoQ!AF$1)</f>
        <v>-0.79875558835250215</v>
      </c>
      <c r="AG116" s="6">
        <f>IF(QoQ!AG118="","",QoQ!AG118-QoQ!AG$1)</f>
        <v>-1.5714943036343452</v>
      </c>
      <c r="AH116" s="6">
        <f>IF(QoQ!AH118="","",QoQ!AH118-QoQ!AH$1)</f>
        <v>-0.60566742953327768</v>
      </c>
      <c r="AI116" s="6">
        <f>IF(QoQ!AI118="","",QoQ!AI118-QoQ!AI$1)</f>
        <v>-14.29136243627884</v>
      </c>
      <c r="AJ116" s="6">
        <f>IF(QoQ!AJ118="","",QoQ!AJ118-QoQ!AJ$1)</f>
        <v>0.16826485049649409</v>
      </c>
      <c r="AK116" s="6">
        <f>IF(QoQ!AK118="","",QoQ!AK118-QoQ!AK$1)</f>
        <v>-0.48461401502688339</v>
      </c>
      <c r="AL116" s="6">
        <f>IF(QoQ!AL118="","",QoQ!AL118-QoQ!AL$1)</f>
        <v>-11.861187930215614</v>
      </c>
      <c r="AM116" s="6">
        <f>IF(QoQ!AM118="","",QoQ!AM118-QoQ!AM$1)</f>
        <v>-0.95875785604213704</v>
      </c>
      <c r="AN116" s="6">
        <f>IF(QoQ!AN118="","",QoQ!AN118-QoQ!AN$1)</f>
        <v>-2.5942034678822559</v>
      </c>
      <c r="AO116" s="6">
        <f>IF(QoQ!AO118="","",QoQ!AO118-QoQ!AO$1)</f>
        <v>-9.0396153846153959E-2</v>
      </c>
      <c r="AP116" s="4">
        <v>115</v>
      </c>
      <c r="AQ116" s="1">
        <v>43800</v>
      </c>
      <c r="AR116" s="7"/>
    </row>
    <row r="117" spans="1:44">
      <c r="A117" s="6">
        <f>IF(QoQ!A119="","",QoQ!A119-QoQ!A$1)</f>
        <v>-3.0102067794743905</v>
      </c>
      <c r="B117" s="6">
        <f>IF(QoQ!B119="","",QoQ!B119-QoQ!B$1)</f>
        <v>-1.5042628914444354</v>
      </c>
      <c r="C117" s="6">
        <f>IF(QoQ!C119="","",QoQ!C119-QoQ!C$1)</f>
        <v>0.28427662154362898</v>
      </c>
      <c r="D117" s="6">
        <f>IF(QoQ!D119="","",QoQ!D119-QoQ!D$1)</f>
        <v>-7.7238490763990661</v>
      </c>
      <c r="E117" s="6">
        <f>IF(QoQ!E119="","",QoQ!E119-QoQ!E$1)</f>
        <v>-5.901569937874541</v>
      </c>
      <c r="F117" s="6">
        <f>IF(QoQ!F119="","",QoQ!F119-QoQ!F$1)</f>
        <v>-3.975490500381873</v>
      </c>
      <c r="G117" s="6">
        <f>IF(QoQ!G119="","",QoQ!G119-QoQ!G$1)</f>
        <v>-2.8414360135805383</v>
      </c>
      <c r="H117" s="6">
        <f>IF(QoQ!H119="","",QoQ!H119-QoQ!H$1)</f>
        <v>-0.32979573942503748</v>
      </c>
      <c r="I117" s="6">
        <f>IF(QoQ!I119="","",QoQ!I119-QoQ!I$1)</f>
        <v>-1.4919956317079848</v>
      </c>
      <c r="J117" s="6">
        <f>IF(QoQ!J119="","",QoQ!J119-QoQ!J$1)</f>
        <v>-1.751837282594332</v>
      </c>
      <c r="K117" s="6">
        <f>IF(QoQ!K119="","",QoQ!K119-QoQ!K$1)</f>
        <v>0.34448387223504495</v>
      </c>
      <c r="L117" s="6">
        <f>IF(QoQ!L119="","",QoQ!L119-QoQ!L$1)</f>
        <v>-8.4644470825457834</v>
      </c>
      <c r="M117" s="6">
        <f>IF(QoQ!M119="","",QoQ!M119-QoQ!M$1)</f>
        <v>-3.1411807316767302</v>
      </c>
      <c r="N117" s="6">
        <f>IF(QoQ!N119="","",QoQ!N119-QoQ!N$1)</f>
        <v>0.74385003787464798</v>
      </c>
      <c r="O117" s="6">
        <f>IF(QoQ!O119="","",QoQ!O119-QoQ!O$1)</f>
        <v>-5.4728253783546368</v>
      </c>
      <c r="P117" s="6">
        <f>IF(QoQ!P119="","",QoQ!P119-QoQ!P$1)</f>
        <v>-21.111997822391835</v>
      </c>
      <c r="Q117" s="6">
        <f>IF(QoQ!Q119="","",QoQ!Q119-QoQ!Q$1)</f>
        <v>-0.51497157106546265</v>
      </c>
      <c r="R117" s="6">
        <f>IF(QoQ!R119="","",QoQ!R119-QoQ!R$1)</f>
        <v>-0.28226572670688727</v>
      </c>
      <c r="S117" s="6">
        <f>IF(QoQ!S119="","",QoQ!S119-QoQ!S$1)</f>
        <v>-1.3810061802783202</v>
      </c>
      <c r="T117" s="6">
        <f>IF(QoQ!T119="","",QoQ!T119-QoQ!T$1)</f>
        <v>-4.5767499372373868</v>
      </c>
      <c r="U117" s="6">
        <f>IF(QoQ!U119="","",QoQ!U119-QoQ!U$1)</f>
        <v>-1.1980237818077588</v>
      </c>
      <c r="V117" s="6">
        <f>IF(QoQ!V119="","",QoQ!V119-QoQ!V$1)</f>
        <v>-0.60685119363442452</v>
      </c>
      <c r="W117" s="6">
        <f>IF(QoQ!W119="","",QoQ!W119-QoQ!W$1)</f>
        <v>-8.2500000000000018E-2</v>
      </c>
      <c r="X117" s="6">
        <f>IF(QoQ!X119="","",QoQ!X119-QoQ!X$1)</f>
        <v>0.18495755969362704</v>
      </c>
      <c r="Y117" s="6">
        <f>IF(QoQ!Y119="","",QoQ!Y119-QoQ!Y$1)</f>
        <v>-9.0018662205017179</v>
      </c>
      <c r="Z117" s="6">
        <f>IF(QoQ!Z119="","",QoQ!Z119-QoQ!Z$1)</f>
        <v>-3.3909306670711801</v>
      </c>
      <c r="AA117" s="6">
        <f>IF(QoQ!AA119="","",QoQ!AA119-QoQ!AA$1)</f>
        <v>-1.03951770224639</v>
      </c>
      <c r="AB117" s="6">
        <f>IF(QoQ!AB119="","",QoQ!AB119-QoQ!AB$1)</f>
        <v>-4.9730035756511692E-2</v>
      </c>
      <c r="AC117" s="6">
        <f>IF(QoQ!AC119="","",QoQ!AC119-QoQ!AC$1)</f>
        <v>-0.4375</v>
      </c>
      <c r="AD117" s="6">
        <f>IF(QoQ!AD119="","",QoQ!AD119-QoQ!AD$1)</f>
        <v>-8.8229554371508989</v>
      </c>
      <c r="AE117" s="6">
        <f>IF(QoQ!AE119="","",QoQ!AE119-QoQ!AE$1)</f>
        <v>-24.000280545430901</v>
      </c>
      <c r="AF117" s="6">
        <f>IF(QoQ!AF119="","",QoQ!AF119-QoQ!AF$1)</f>
        <v>-0.36325830527934666</v>
      </c>
      <c r="AG117" s="6">
        <f>IF(QoQ!AG119="","",QoQ!AG119-QoQ!AG$1)</f>
        <v>-2.3642215923080805</v>
      </c>
      <c r="AH117" s="6">
        <f>IF(QoQ!AH119="","",QoQ!AH119-QoQ!AH$1)</f>
        <v>7.1771486270299389E-2</v>
      </c>
      <c r="AI117" s="6">
        <f>IF(QoQ!AI119="","",QoQ!AI119-QoQ!AI$1)</f>
        <v>11.537073124324841</v>
      </c>
      <c r="AJ117" s="6">
        <f>IF(QoQ!AJ119="","",QoQ!AJ119-QoQ!AJ$1)</f>
        <v>3.7463277287241352</v>
      </c>
      <c r="AK117" s="6">
        <f>IF(QoQ!AK119="","",QoQ!AK119-QoQ!AK$1)</f>
        <v>-1.7484635698159341</v>
      </c>
      <c r="AL117" s="6">
        <f>IF(QoQ!AL119="","",QoQ!AL119-QoQ!AL$1)</f>
        <v>22.730533513489707</v>
      </c>
      <c r="AM117" s="6">
        <f>IF(QoQ!AM119="","",QoQ!AM119-QoQ!AM$1)</f>
        <v>-0.34907019280829532</v>
      </c>
      <c r="AN117" s="6">
        <f>IF(QoQ!AN119="","",QoQ!AN119-QoQ!AN$1)</f>
        <v>10.075217579048029</v>
      </c>
      <c r="AO117" s="6">
        <f>IF(QoQ!AO119="","",QoQ!AO119-QoQ!AO$1)</f>
        <v>-4.654743589743604E-2</v>
      </c>
      <c r="AP117" s="4">
        <v>116</v>
      </c>
      <c r="AQ117" s="1">
        <v>43891</v>
      </c>
      <c r="AR117" s="7"/>
    </row>
    <row r="118" spans="1:44">
      <c r="A118" s="6">
        <f>IF(QoQ!A120="","",QoQ!A120-QoQ!A$1)</f>
        <v>-18.201136103780232</v>
      </c>
      <c r="B118" s="6">
        <f>IF(QoQ!B120="","",QoQ!B120-QoQ!B$1)</f>
        <v>-24.555438258106637</v>
      </c>
      <c r="C118" s="6">
        <f>IF(QoQ!C120="","",QoQ!C120-QoQ!C$1)</f>
        <v>-3.879570530038134</v>
      </c>
      <c r="D118" s="6">
        <f>IF(QoQ!D120="","",QoQ!D120-QoQ!D$1)</f>
        <v>-27.457642773004775</v>
      </c>
      <c r="E118" s="6">
        <f>IF(QoQ!E120="","",QoQ!E120-QoQ!E$1)</f>
        <v>-19.090637403094583</v>
      </c>
      <c r="F118" s="6">
        <f>IF(QoQ!F120="","",QoQ!F120-QoQ!F$1)</f>
        <v>-19.810046945641332</v>
      </c>
      <c r="G118" s="6">
        <f>IF(QoQ!G120="","",QoQ!G120-QoQ!G$1)</f>
        <v>-32.754115817004262</v>
      </c>
      <c r="H118" s="6">
        <f>IF(QoQ!H120="","",QoQ!H120-QoQ!H$1)</f>
        <v>-4.3630803986220936</v>
      </c>
      <c r="I118" s="6">
        <f>IF(QoQ!I120="","",QoQ!I120-QoQ!I$1)</f>
        <v>6.8576605588108084</v>
      </c>
      <c r="J118" s="6">
        <f>IF(QoQ!J120="","",QoQ!J120-QoQ!J$1)</f>
        <v>-10.83731371339694</v>
      </c>
      <c r="K118" s="6">
        <f>IF(QoQ!K120="","",QoQ!K120-QoQ!K$1)</f>
        <v>-8.8259818761333317</v>
      </c>
      <c r="L118" s="6">
        <f>IF(QoQ!L120="","",QoQ!L120-QoQ!L$1)</f>
        <v>-3.0139252899035736</v>
      </c>
      <c r="M118" s="6">
        <f>IF(QoQ!M120="","",QoQ!M120-QoQ!M$1)</f>
        <v>-10.636675160109842</v>
      </c>
      <c r="N118" s="6">
        <f>IF(QoQ!N120="","",QoQ!N120-QoQ!N$1)</f>
        <v>-3.4566543646414547</v>
      </c>
      <c r="O118" s="6">
        <f>IF(QoQ!O120="","",QoQ!O120-QoQ!O$1)</f>
        <v>-15.371876998084332</v>
      </c>
      <c r="P118" s="6">
        <f>IF(QoQ!P120="","",QoQ!P120-QoQ!P$1)</f>
        <v>14.161402094538657</v>
      </c>
      <c r="Q118" s="6">
        <f>IF(QoQ!Q120="","",QoQ!Q120-QoQ!Q$1)</f>
        <v>-3.4506390168931032</v>
      </c>
      <c r="R118" s="6">
        <f>IF(QoQ!R120="","",QoQ!R120-QoQ!R$1)</f>
        <v>-0.29004238547509331</v>
      </c>
      <c r="S118" s="6">
        <f>IF(QoQ!S120="","",QoQ!S120-QoQ!S$1)</f>
        <v>-16.252331935463602</v>
      </c>
      <c r="T118" s="6">
        <f>IF(QoQ!T120="","",QoQ!T120-QoQ!T$1)</f>
        <v>-34.999348822640997</v>
      </c>
      <c r="U118" s="6">
        <f>IF(QoQ!U120="","",QoQ!U120-QoQ!U$1)</f>
        <v>-3.7630115766797392</v>
      </c>
      <c r="V118" s="6">
        <f>IF(QoQ!V120="","",QoQ!V120-QoQ!V$1)</f>
        <v>-2.9125244185276324</v>
      </c>
      <c r="W118" s="6">
        <f>IF(QoQ!W120="","",QoQ!W120-QoQ!W$1)</f>
        <v>-0.20750000000000002</v>
      </c>
      <c r="X118" s="6">
        <f>IF(QoQ!X120="","",QoQ!X120-QoQ!X$1)</f>
        <v>-1.8299830725912856</v>
      </c>
      <c r="Y118" s="6">
        <f>IF(QoQ!Y120="","",QoQ!Y120-QoQ!Y$1)</f>
        <v>-8.9533514877021414</v>
      </c>
      <c r="Z118" s="6">
        <f>IF(QoQ!Z120="","",QoQ!Z120-QoQ!Z$1)</f>
        <v>-8.6049077372078528</v>
      </c>
      <c r="AA118" s="6">
        <f>IF(QoQ!AA120="","",QoQ!AA120-QoQ!AA$1)</f>
        <v>-5.3891786369109838</v>
      </c>
      <c r="AB118" s="6">
        <f>IF(QoQ!AB120="","",QoQ!AB120-QoQ!AB$1)</f>
        <v>-0.688483434341155</v>
      </c>
      <c r="AC118" s="6">
        <f>IF(QoQ!AC120="","",QoQ!AC120-QoQ!AC$1)</f>
        <v>-0.73499999999999999</v>
      </c>
      <c r="AD118" s="6">
        <f>IF(QoQ!AD120="","",QoQ!AD120-QoQ!AD$1)</f>
        <v>-16.225221653940125</v>
      </c>
      <c r="AE118" s="6">
        <f>IF(QoQ!AE120="","",QoQ!AE120-QoQ!AE$1)</f>
        <v>-53.626143189582997</v>
      </c>
      <c r="AF118" s="6">
        <f>IF(QoQ!AF120="","",QoQ!AF120-QoQ!AF$1)</f>
        <v>1.6925779400918386</v>
      </c>
      <c r="AG118" s="6">
        <f>IF(QoQ!AG120="","",QoQ!AG120-QoQ!AG$1)</f>
        <v>-1.4968774112052552E-2</v>
      </c>
      <c r="AH118" s="6">
        <f>IF(QoQ!AH120="","",QoQ!AH120-QoQ!AH$1)</f>
        <v>2.062903037632061</v>
      </c>
      <c r="AI118" s="6">
        <f>IF(QoQ!AI120="","",QoQ!AI120-QoQ!AI$1)</f>
        <v>12.167602166775847</v>
      </c>
      <c r="AJ118" s="6">
        <f>IF(QoQ!AJ120="","",QoQ!AJ120-QoQ!AJ$1)</f>
        <v>-4.4337155273512607</v>
      </c>
      <c r="AK118" s="6">
        <f>IF(QoQ!AK120="","",QoQ!AK120-QoQ!AK$1)</f>
        <v>2.9907923072018052</v>
      </c>
      <c r="AL118" s="6">
        <f>IF(QoQ!AL120="","",QoQ!AL120-QoQ!AL$1)</f>
        <v>-15.60541005578839</v>
      </c>
      <c r="AM118" s="6">
        <f>IF(QoQ!AM120="","",QoQ!AM120-QoQ!AM$1)</f>
        <v>2.7064450489560259</v>
      </c>
      <c r="AN118" s="6">
        <f>IF(QoQ!AN120="","",QoQ!AN120-QoQ!AN$1)</f>
        <v>-4.94876897412668</v>
      </c>
      <c r="AO118" s="6">
        <f>IF(QoQ!AO120="","",QoQ!AO120-QoQ!AO$1)</f>
        <v>-4.1105448717948745E-2</v>
      </c>
      <c r="AP118" s="4">
        <v>117</v>
      </c>
      <c r="AQ118" s="1">
        <v>43983</v>
      </c>
      <c r="AR118" s="7"/>
    </row>
    <row r="119" spans="1:44">
      <c r="A119" s="6">
        <f>IF(QoQ!A121="","",QoQ!A121-QoQ!A$1)</f>
        <v>14.897326197495097</v>
      </c>
      <c r="B119" s="6">
        <f>IF(QoQ!B121="","",QoQ!B121-QoQ!B$1)</f>
        <v>18.880259115519205</v>
      </c>
      <c r="C119" s="6">
        <f>IF(QoQ!C121="","",QoQ!C121-QoQ!C$1)</f>
        <v>4.0985349932562896</v>
      </c>
      <c r="D119" s="6">
        <f>IF(QoQ!D121="","",QoQ!D121-QoQ!D$1)</f>
        <v>21.742019168114716</v>
      </c>
      <c r="E119" s="6">
        <f>IF(QoQ!E121="","",QoQ!E121-QoQ!E$1)</f>
        <v>17.905542096811001</v>
      </c>
      <c r="F119" s="6">
        <f>IF(QoQ!F121="","",QoQ!F121-QoQ!F$1)</f>
        <v>11.226618286237498</v>
      </c>
      <c r="G119" s="6">
        <f>IF(QoQ!G121="","",QoQ!G121-QoQ!G$1)</f>
        <v>30.984701902356871</v>
      </c>
      <c r="H119" s="6">
        <f>IF(QoQ!H121="","",QoQ!H121-QoQ!H$1)</f>
        <v>1.689828963495823</v>
      </c>
      <c r="I119" s="6">
        <f>IF(QoQ!I121="","",QoQ!I121-QoQ!I$1)</f>
        <v>-3.1227944563791237</v>
      </c>
      <c r="J119" s="6">
        <f>IF(QoQ!J121="","",QoQ!J121-QoQ!J$1)</f>
        <v>4.8879125768819245</v>
      </c>
      <c r="K119" s="6">
        <f>IF(QoQ!K121="","",QoQ!K121-QoQ!K$1)</f>
        <v>-7.9094904278929086</v>
      </c>
      <c r="L119" s="6">
        <f>IF(QoQ!L121="","",QoQ!L121-QoQ!L$1)</f>
        <v>-10.667583927150886</v>
      </c>
      <c r="M119" s="6">
        <f>IF(QoQ!M121="","",QoQ!M121-QoQ!M$1)</f>
        <v>-11.027630260580411</v>
      </c>
      <c r="N119" s="6">
        <f>IF(QoQ!N121="","",QoQ!N121-QoQ!N$1)</f>
        <v>-6.0387015498317744</v>
      </c>
      <c r="O119" s="6">
        <f>IF(QoQ!O121="","",QoQ!O121-QoQ!O$1)</f>
        <v>-14.691982437696055</v>
      </c>
      <c r="P119" s="6">
        <f>IF(QoQ!P121="","",QoQ!P121-QoQ!P$1)</f>
        <v>-10.074334301210454</v>
      </c>
      <c r="Q119" s="6">
        <f>IF(QoQ!Q121="","",QoQ!Q121-QoQ!Q$1)</f>
        <v>0.92732931069831759</v>
      </c>
      <c r="R119" s="6">
        <f>IF(QoQ!R121="","",QoQ!R121-QoQ!R$1)</f>
        <v>-0.32454566080025926</v>
      </c>
      <c r="S119" s="6">
        <f>IF(QoQ!S121="","",QoQ!S121-QoQ!S$1)</f>
        <v>6.2445712290814237</v>
      </c>
      <c r="T119" s="6">
        <f>IF(QoQ!T121="","",QoQ!T121-QoQ!T$1)</f>
        <v>12.816518579738364</v>
      </c>
      <c r="U119" s="6">
        <f>IF(QoQ!U121="","",QoQ!U121-QoQ!U$1)</f>
        <v>-1.4940743079863181</v>
      </c>
      <c r="V119" s="6">
        <f>IF(QoQ!V121="","",QoQ!V121-QoQ!V$1)</f>
        <v>-1.4564428437856818</v>
      </c>
      <c r="W119" s="6">
        <f>IF(QoQ!W121="","",QoQ!W121-QoQ!W$1)</f>
        <v>-0.3125</v>
      </c>
      <c r="X119" s="6">
        <f>IF(QoQ!X121="","",QoQ!X121-QoQ!X$1)</f>
        <v>0.43710751734629749</v>
      </c>
      <c r="Y119" s="6">
        <f>IF(QoQ!Y121="","",QoQ!Y121-QoQ!Y$1)</f>
        <v>7.7506011569488003</v>
      </c>
      <c r="Z119" s="6">
        <f>IF(QoQ!Z121="","",QoQ!Z121-QoQ!Z$1)</f>
        <v>7.7024299785465384</v>
      </c>
      <c r="AA119" s="6">
        <f>IF(QoQ!AA121="","",QoQ!AA121-QoQ!AA$1)</f>
        <v>2.5981273817542228</v>
      </c>
      <c r="AB119" s="6">
        <f>IF(QoQ!AB121="","",QoQ!AB121-QoQ!AB$1)</f>
        <v>0.24135548043164134</v>
      </c>
      <c r="AC119" s="6">
        <f>IF(QoQ!AC121="","",QoQ!AC121-QoQ!AC$1)</f>
        <v>-0.72750000000000004</v>
      </c>
      <c r="AD119" s="6">
        <f>IF(QoQ!AD121="","",QoQ!AD121-QoQ!AD$1)</f>
        <v>13.516695492086152</v>
      </c>
      <c r="AE119" s="6">
        <f>IF(QoQ!AE121="","",QoQ!AE121-QoQ!AE$1)</f>
        <v>35.795785319477936</v>
      </c>
      <c r="AF119" s="6">
        <f>IF(QoQ!AF121="","",QoQ!AF121-QoQ!AF$1)</f>
        <v>-0.4068338347178071</v>
      </c>
      <c r="AG119" s="6">
        <f>IF(QoQ!AG121="","",QoQ!AG121-QoQ!AG$1)</f>
        <v>2.2606435884764995</v>
      </c>
      <c r="AH119" s="6">
        <f>IF(QoQ!AH121="","",QoQ!AH121-QoQ!AH$1)</f>
        <v>-0.89146738877260501</v>
      </c>
      <c r="AI119" s="6">
        <f>IF(QoQ!AI121="","",QoQ!AI121-QoQ!AI$1)</f>
        <v>-2.7390740483977702</v>
      </c>
      <c r="AJ119" s="6">
        <f>IF(QoQ!AJ121="","",QoQ!AJ121-QoQ!AJ$1)</f>
        <v>0.67669840101998391</v>
      </c>
      <c r="AK119" s="6">
        <f>IF(QoQ!AK121="","",QoQ!AK121-QoQ!AK$1)</f>
        <v>0.1420649029214669</v>
      </c>
      <c r="AL119" s="6">
        <f>IF(QoQ!AL121="","",QoQ!AL121-QoQ!AL$1)</f>
        <v>-4.7472591268481121</v>
      </c>
      <c r="AM119" s="6">
        <f>IF(QoQ!AM121="","",QoQ!AM121-QoQ!AM$1)</f>
        <v>-0.13912165813359967</v>
      </c>
      <c r="AN119" s="6">
        <f>IF(QoQ!AN121="","",QoQ!AN121-QoQ!AN$1)</f>
        <v>0.2060512056970909</v>
      </c>
      <c r="AO119" s="6">
        <f>IF(QoQ!AO121="","",QoQ!AO121-QoQ!AO$1)</f>
        <v>-3.5828205128205171E-2</v>
      </c>
      <c r="AP119" s="4">
        <v>118</v>
      </c>
      <c r="AQ119" s="1">
        <v>44075</v>
      </c>
      <c r="AR119" s="7"/>
    </row>
    <row r="120" spans="1:44">
      <c r="A120" s="6">
        <f>IF(QoQ!A122="","",QoQ!A122-QoQ!A$1)</f>
        <v>-1.4253210294089054</v>
      </c>
      <c r="B120" s="6">
        <f>IF(QoQ!B122="","",QoQ!B122-QoQ!B$1)</f>
        <v>-1.4243153835731823</v>
      </c>
      <c r="C120" s="6">
        <f>IF(QoQ!C122="","",QoQ!C122-QoQ!C$1)</f>
        <v>-2.7244825267739921</v>
      </c>
      <c r="D120" s="6">
        <f>IF(QoQ!D122="","",QoQ!D122-QoQ!D$1)</f>
        <v>-2.8470076293721052</v>
      </c>
      <c r="E120" s="6">
        <f>IF(QoQ!E122="","",QoQ!E122-QoQ!E$1)</f>
        <v>1.2145742742943435</v>
      </c>
      <c r="F120" s="6">
        <f>IF(QoQ!F122="","",QoQ!F122-QoQ!F$1)</f>
        <v>5.1502786239925546</v>
      </c>
      <c r="G120" s="6">
        <f>IF(QoQ!G122="","",QoQ!G122-QoQ!G$1)</f>
        <v>-0.11455304728655824</v>
      </c>
      <c r="H120" s="6">
        <f>IF(QoQ!H122="","",QoQ!H122-QoQ!H$1)</f>
        <v>-0.41824312476000902</v>
      </c>
      <c r="I120" s="6">
        <f>IF(QoQ!I122="","",QoQ!I122-QoQ!I$1)</f>
        <v>-5.1554422615039517</v>
      </c>
      <c r="J120" s="6">
        <f>IF(QoQ!J122="","",QoQ!J122-QoQ!J$1)</f>
        <v>1.0277777161309862</v>
      </c>
      <c r="K120" s="6">
        <f>IF(QoQ!K122="","",QoQ!K122-QoQ!K$1)</f>
        <v>4.0620606259957306</v>
      </c>
      <c r="L120" s="6">
        <f>IF(QoQ!L122="","",QoQ!L122-QoQ!L$1)</f>
        <v>2.4002039178963321</v>
      </c>
      <c r="M120" s="6">
        <f>IF(QoQ!M122="","",QoQ!M122-QoQ!M$1)</f>
        <v>5.3708771469777981</v>
      </c>
      <c r="N120" s="6">
        <f>IF(QoQ!N122="","",QoQ!N122-QoQ!N$1)</f>
        <v>3.6051682413615893</v>
      </c>
      <c r="O120" s="6">
        <f>IF(QoQ!O122="","",QoQ!O122-QoQ!O$1)</f>
        <v>6.6819133853000903</v>
      </c>
      <c r="P120" s="6">
        <f>IF(QoQ!P122="","",QoQ!P122-QoQ!P$1)</f>
        <v>-3.893942471715091</v>
      </c>
      <c r="Q120" s="6">
        <f>IF(QoQ!Q122="","",QoQ!Q122-QoQ!Q$1)</f>
        <v>-0.41622549115173979</v>
      </c>
      <c r="R120" s="6">
        <f>IF(QoQ!R122="","",QoQ!R122-QoQ!R$1)</f>
        <v>-0.30511249523001688</v>
      </c>
      <c r="S120" s="6">
        <f>IF(QoQ!S122="","",QoQ!S122-QoQ!S$1)</f>
        <v>-0.87427196694772435</v>
      </c>
      <c r="T120" s="6">
        <f>IF(QoQ!T122="","",QoQ!T122-QoQ!T$1)</f>
        <v>-0.62551083487074277</v>
      </c>
      <c r="U120" s="6">
        <f>IF(QoQ!U122="","",QoQ!U122-QoQ!U$1)</f>
        <v>8.3880116198170485E-2</v>
      </c>
      <c r="V120" s="6">
        <f>IF(QoQ!V122="","",QoQ!V122-QoQ!V$1)</f>
        <v>-0.82603383803485442</v>
      </c>
      <c r="W120" s="6">
        <f>IF(QoQ!W122="","",QoQ!W122-QoQ!W$1)</f>
        <v>-0.3125</v>
      </c>
      <c r="X120" s="6">
        <f>IF(QoQ!X122="","",QoQ!X122-QoQ!X$1)</f>
        <v>-9.5108574865066547E-2</v>
      </c>
      <c r="Y120" s="6">
        <f>IF(QoQ!Y122="","",QoQ!Y122-QoQ!Y$1)</f>
        <v>1.3840204402478049</v>
      </c>
      <c r="Z120" s="6">
        <f>IF(QoQ!Z122="","",QoQ!Z122-QoQ!Z$1)</f>
        <v>1.4080175554889109</v>
      </c>
      <c r="AA120" s="6">
        <f>IF(QoQ!AA122="","",QoQ!AA122-QoQ!AA$1)</f>
        <v>1.0325020334997554</v>
      </c>
      <c r="AB120" s="6">
        <f>IF(QoQ!AB122="","",QoQ!AB122-QoQ!AB$1)</f>
        <v>-5.2321580242867094E-2</v>
      </c>
      <c r="AC120" s="6">
        <f>IF(QoQ!AC122="","",QoQ!AC122-QoQ!AC$1)</f>
        <v>-0.72750000000000004</v>
      </c>
      <c r="AD120" s="6">
        <f>IF(QoQ!AD122="","",QoQ!AD122-QoQ!AD$1)</f>
        <v>8.4813700256625477</v>
      </c>
      <c r="AE120" s="6">
        <f>IF(QoQ!AE122="","",QoQ!AE122-QoQ!AE$1)</f>
        <v>2.2331143435595018</v>
      </c>
      <c r="AF120" s="6">
        <f>IF(QoQ!AF122="","",QoQ!AF122-QoQ!AF$1)</f>
        <v>-1.8605810216344754</v>
      </c>
      <c r="AG120" s="6">
        <f>IF(QoQ!AG122="","",QoQ!AG122-QoQ!AG$1)</f>
        <v>-1.7118399983558712</v>
      </c>
      <c r="AH120" s="6">
        <f>IF(QoQ!AH122="","",QoQ!AH122-QoQ!AH$1)</f>
        <v>-1.8527064723537259</v>
      </c>
      <c r="AI120" s="6">
        <f>IF(QoQ!AI122="","",QoQ!AI122-QoQ!AI$1)</f>
        <v>-8.1826724759939076</v>
      </c>
      <c r="AJ120" s="6">
        <f>IF(QoQ!AJ122="","",QoQ!AJ122-QoQ!AJ$1)</f>
        <v>0.13376235563342864</v>
      </c>
      <c r="AK120" s="6">
        <f>IF(QoQ!AK122="","",QoQ!AK122-QoQ!AK$1)</f>
        <v>-1.9154596224914684</v>
      </c>
      <c r="AL120" s="6">
        <f>IF(QoQ!AL122="","",QoQ!AL122-QoQ!AL$1)</f>
        <v>-2.5666642421044039</v>
      </c>
      <c r="AM120" s="6">
        <f>IF(QoQ!AM122="","",QoQ!AM122-QoQ!AM$1)</f>
        <v>-1.5818102227374906</v>
      </c>
      <c r="AN120" s="6">
        <f>IF(QoQ!AN122="","",QoQ!AN122-QoQ!AN$1)</f>
        <v>-2.4445659842658438</v>
      </c>
      <c r="AO120" s="6">
        <f>IF(QoQ!AO122="","",QoQ!AO122-QoQ!AO$1)</f>
        <v>-7.6225320512820716E-2</v>
      </c>
      <c r="AP120" s="4">
        <v>119</v>
      </c>
      <c r="AQ120" s="1">
        <v>44166</v>
      </c>
      <c r="AR120" s="7"/>
    </row>
    <row r="121" spans="1:44">
      <c r="A121" s="6">
        <f>IF(QoQ!A123="","",QoQ!A123-QoQ!A$1)</f>
        <v>-0.18277913641892019</v>
      </c>
      <c r="B121" s="6">
        <f>IF(QoQ!B123="","",QoQ!B123-QoQ!B$1)</f>
        <v>-0.88447142924652866</v>
      </c>
      <c r="C121" s="6">
        <f>IF(QoQ!C123="","",QoQ!C123-QoQ!C$1)</f>
        <v>1.7647505312705811</v>
      </c>
      <c r="D121" s="6">
        <f>IF(QoQ!D123="","",QoQ!D123-QoQ!D$1)</f>
        <v>0.83274623248282476</v>
      </c>
      <c r="E121" s="6">
        <f>IF(QoQ!E123="","",QoQ!E123-QoQ!E$1)</f>
        <v>7.0809708315913387</v>
      </c>
      <c r="F121" s="6">
        <f>IF(QoQ!F123="","",QoQ!F123-QoQ!F$1)</f>
        <v>10.913909502600074</v>
      </c>
      <c r="G121" s="6">
        <f>IF(QoQ!G123="","",QoQ!G123-QoQ!G$1)</f>
        <v>-0.96739977589184112</v>
      </c>
      <c r="H121" s="6">
        <f>IF(QoQ!H123="","",QoQ!H123-QoQ!H$1)</f>
        <v>-0.53456753987722427</v>
      </c>
      <c r="I121" s="6">
        <f>IF(QoQ!I123="","",QoQ!I123-QoQ!I$1)</f>
        <v>3.9347253534892142</v>
      </c>
      <c r="J121" s="6">
        <f>IF(QoQ!J123="","",QoQ!J123-QoQ!J$1)</f>
        <v>7.370500299692563</v>
      </c>
      <c r="K121" s="6">
        <f>IF(QoQ!K123="","",QoQ!K123-QoQ!K$1)</f>
        <v>-6.2490269663415017</v>
      </c>
      <c r="L121" s="6">
        <f>IF(QoQ!L123="","",QoQ!L123-QoQ!L$1)</f>
        <v>0.42649019045861669</v>
      </c>
      <c r="M121" s="6">
        <f>IF(QoQ!M123="","",QoQ!M123-QoQ!M$1)</f>
        <v>-0.31147612729084395</v>
      </c>
      <c r="N121" s="6">
        <f>IF(QoQ!N123="","",QoQ!N123-QoQ!N$1)</f>
        <v>-3.9178500096800164</v>
      </c>
      <c r="O121" s="6">
        <f>IF(QoQ!O123="","",QoQ!O123-QoQ!O$1)</f>
        <v>2.2725432892924751</v>
      </c>
      <c r="P121" s="6">
        <f>IF(QoQ!P123="","",QoQ!P123-QoQ!P$1)</f>
        <v>1.8873210711889197</v>
      </c>
      <c r="Q121" s="6">
        <f>IF(QoQ!Q123="","",QoQ!Q123-QoQ!Q$1)</f>
        <v>1.435315500890028</v>
      </c>
      <c r="R121" s="6">
        <f>IF(QoQ!R123="","",QoQ!R123-QoQ!R$1)</f>
        <v>-0.35998516748596621</v>
      </c>
      <c r="S121" s="6">
        <f>IF(QoQ!S123="","",QoQ!S123-QoQ!S$1)</f>
        <v>8.5330830759742327</v>
      </c>
      <c r="T121" s="6">
        <f>IF(QoQ!T123="","",QoQ!T123-QoQ!T$1)</f>
        <v>17.653223026425515</v>
      </c>
      <c r="U121" s="6">
        <f>IF(QoQ!U123="","",QoQ!U123-QoQ!U$1)</f>
        <v>1.3494199081161664</v>
      </c>
      <c r="V121" s="6">
        <f>IF(QoQ!V123="","",QoQ!V123-QoQ!V$1)</f>
        <v>1.0758960290990744</v>
      </c>
      <c r="W121" s="6">
        <f>IF(QoQ!W123="","",QoQ!W123-QoQ!W$1)</f>
        <v>-0.3125</v>
      </c>
      <c r="X121" s="6">
        <f>IF(QoQ!X123="","",QoQ!X123-QoQ!X$1)</f>
        <v>1.8492690975571505E-2</v>
      </c>
      <c r="Y121" s="6">
        <f>IF(QoQ!Y123="","",QoQ!Y123-QoQ!Y$1)</f>
        <v>4.3179744392418886</v>
      </c>
      <c r="Z121" s="6">
        <f>IF(QoQ!Z123="","",QoQ!Z123-QoQ!Z$1)</f>
        <v>0.27008260191269007</v>
      </c>
      <c r="AA121" s="6">
        <f>IF(QoQ!AA123="","",QoQ!AA123-QoQ!AA$1)</f>
        <v>4.2021460374314632</v>
      </c>
      <c r="AB121" s="6">
        <f>IF(QoQ!AB123="","",QoQ!AB123-QoQ!AB$1)</f>
        <v>0.35092460800732972</v>
      </c>
      <c r="AC121" s="6">
        <f>IF(QoQ!AC123="","",QoQ!AC123-QoQ!AC$1)</f>
        <v>-0.73</v>
      </c>
      <c r="AD121" s="6">
        <f>IF(QoQ!AD123="","",QoQ!AD123-QoQ!AD$1)</f>
        <v>15.782117844699098</v>
      </c>
      <c r="AE121" s="6">
        <f>IF(QoQ!AE123="","",QoQ!AE123-QoQ!AE$1)</f>
        <v>31.009334453717322</v>
      </c>
      <c r="AF121" s="6">
        <f>IF(QoQ!AF123="","",QoQ!AF123-QoQ!AF$1)</f>
        <v>-2.188250439459543</v>
      </c>
      <c r="AG121" s="6">
        <f>IF(QoQ!AG123="","",QoQ!AG123-QoQ!AG$1)</f>
        <v>-3.9574027011315289</v>
      </c>
      <c r="AH121" s="6">
        <f>IF(QoQ!AH123="","",QoQ!AH123-QoQ!AH$1)</f>
        <v>-1.8003351663265867</v>
      </c>
      <c r="AI121" s="6">
        <f>IF(QoQ!AI123="","",QoQ!AI123-QoQ!AI$1)</f>
        <v>-0.62841275153554799</v>
      </c>
      <c r="AJ121" s="6">
        <f>IF(QoQ!AJ123="","",QoQ!AJ123-QoQ!AJ$1)</f>
        <v>-1.0805566292239452</v>
      </c>
      <c r="AK121" s="6">
        <f>IF(QoQ!AK123="","",QoQ!AK123-QoQ!AK$1)</f>
        <v>-4.866960965727027</v>
      </c>
      <c r="AL121" s="6">
        <f>IF(QoQ!AL123="","",QoQ!AL123-QoQ!AL$1)</f>
        <v>7.2000802311515075</v>
      </c>
      <c r="AM121" s="6">
        <f>IF(QoQ!AM123="","",QoQ!AM123-QoQ!AM$1)</f>
        <v>-1.3860862301687296</v>
      </c>
      <c r="AN121" s="6">
        <f>IF(QoQ!AN123="","",QoQ!AN123-QoQ!AN$1)</f>
        <v>-2.6130317703554375</v>
      </c>
      <c r="AO121" s="6">
        <f>IF(QoQ!AO123="","",QoQ!AO123-QoQ!AO$1)</f>
        <v>-9.0353525641025612E-2</v>
      </c>
      <c r="AP121" s="4">
        <v>120</v>
      </c>
      <c r="AQ121" s="1">
        <v>44256</v>
      </c>
      <c r="AR121" s="7"/>
    </row>
    <row r="122" spans="1:44">
      <c r="A122" s="6">
        <f>IF(QoQ!A124="","",QoQ!A124-QoQ!A$1)</f>
        <v>-2.5098612219586895</v>
      </c>
      <c r="B122" s="6">
        <f>IF(QoQ!B124="","",QoQ!B124-QoQ!B$1)</f>
        <v>-11.533599296015815</v>
      </c>
      <c r="C122" s="6">
        <f>IF(QoQ!C124="","",QoQ!C124-QoQ!C$1)</f>
        <v>0.72377685336322184</v>
      </c>
      <c r="D122" s="6">
        <f>IF(QoQ!D124="","",QoQ!D124-QoQ!D$1)</f>
        <v>-7.6463462370548729</v>
      </c>
      <c r="E122" s="6">
        <f>IF(QoQ!E124="","",QoQ!E124-QoQ!E$1)</f>
        <v>1.2659118071291782</v>
      </c>
      <c r="F122" s="6">
        <f>IF(QoQ!F124="","",QoQ!F124-QoQ!F$1)</f>
        <v>-1.0631687460129038</v>
      </c>
      <c r="G122" s="6">
        <f>IF(QoQ!G124="","",QoQ!G124-QoQ!G$1)</f>
        <v>-3.1826534538844009</v>
      </c>
      <c r="H122" s="6">
        <f>IF(QoQ!H124="","",QoQ!H124-QoQ!H$1)</f>
        <v>-0.2066253076991873</v>
      </c>
      <c r="I122" s="6">
        <f>IF(QoQ!I124="","",QoQ!I124-QoQ!I$1)</f>
        <v>-10.45132188327845</v>
      </c>
      <c r="J122" s="6">
        <f>IF(QoQ!J124="","",QoQ!J124-QoQ!J$1)</f>
        <v>8.1915725898944434</v>
      </c>
      <c r="K122" s="6">
        <f>IF(QoQ!K124="","",QoQ!K124-QoQ!K$1)</f>
        <v>4.9769623565393921</v>
      </c>
      <c r="L122" s="6">
        <f>IF(QoQ!L124="","",QoQ!L124-QoQ!L$1)</f>
        <v>-2.4015832691033534</v>
      </c>
      <c r="M122" s="6">
        <f>IF(QoQ!M124="","",QoQ!M124-QoQ!M$1)</f>
        <v>5.6649724774677717</v>
      </c>
      <c r="N122" s="6">
        <f>IF(QoQ!N124="","",QoQ!N124-QoQ!N$1)</f>
        <v>4.3032012361310619</v>
      </c>
      <c r="O122" s="6">
        <f>IF(QoQ!O124="","",QoQ!O124-QoQ!O$1)</f>
        <v>6.5959872005291285</v>
      </c>
      <c r="P122" s="6">
        <f>IF(QoQ!P124="","",QoQ!P124-QoQ!P$1)</f>
        <v>-22.182004206590925</v>
      </c>
      <c r="Q122" s="6">
        <f>IF(QoQ!Q124="","",QoQ!Q124-QoQ!Q$1)</f>
        <v>9.1328520357952025E-2</v>
      </c>
      <c r="R122" s="6">
        <f>IF(QoQ!R124="","",QoQ!R124-QoQ!R$1)</f>
        <v>-0.28480730893234796</v>
      </c>
      <c r="S122" s="6">
        <f>IF(QoQ!S124="","",QoQ!S124-QoQ!S$1)</f>
        <v>1.5013367766484724</v>
      </c>
      <c r="T122" s="6">
        <f>IF(QoQ!T124="","",QoQ!T124-QoQ!T$1)</f>
        <v>2.8575441396026506</v>
      </c>
      <c r="U122" s="6">
        <f>IF(QoQ!U124="","",QoQ!U124-QoQ!U$1)</f>
        <v>2.9251195879596033</v>
      </c>
      <c r="V122" s="6">
        <f>IF(QoQ!V124="","",QoQ!V124-QoQ!V$1)</f>
        <v>1.7162173647328531</v>
      </c>
      <c r="W122" s="6">
        <f>IF(QoQ!W124="","",QoQ!W124-QoQ!W$1)</f>
        <v>-0.3125</v>
      </c>
      <c r="X122" s="6">
        <f>IF(QoQ!X124="","",QoQ!X124-QoQ!X$1)</f>
        <v>-0.99730498115802324</v>
      </c>
      <c r="Y122" s="6">
        <f>IF(QoQ!Y124="","",QoQ!Y124-QoQ!Y$1)</f>
        <v>-0.63772587666776348</v>
      </c>
      <c r="Z122" s="6">
        <f>IF(QoQ!Z124="","",QoQ!Z124-QoQ!Z$1)</f>
        <v>0.12112691918010587</v>
      </c>
      <c r="AA122" s="6">
        <f>IF(QoQ!AA124="","",QoQ!AA124-QoQ!AA$1)</f>
        <v>3.7725123209040579</v>
      </c>
      <c r="AB122" s="6">
        <f>IF(QoQ!AB124="","",QoQ!AB124-QoQ!AB$1)</f>
        <v>0.91156453296730411</v>
      </c>
      <c r="AC122" s="6">
        <f>IF(QoQ!AC124="","",QoQ!AC124-QoQ!AC$1)</f>
        <v>-0.73250000000000004</v>
      </c>
      <c r="AD122" s="6">
        <f>IF(QoQ!AD124="","",QoQ!AD124-QoQ!AD$1)</f>
        <v>9.3228603882334209</v>
      </c>
      <c r="AE122" s="6">
        <f>IF(QoQ!AE124="","",QoQ!AE124-QoQ!AE$1)</f>
        <v>11.228722053249331</v>
      </c>
      <c r="AF122" s="6">
        <f>IF(QoQ!AF124="","",QoQ!AF124-QoQ!AF$1)</f>
        <v>-3.4654126861074488</v>
      </c>
      <c r="AG122" s="6">
        <f>IF(QoQ!AG124="","",QoQ!AG124-QoQ!AG$1)</f>
        <v>-4.8417644499545656</v>
      </c>
      <c r="AH122" s="6">
        <f>IF(QoQ!AH124="","",QoQ!AH124-QoQ!AH$1)</f>
        <v>-3.1594958429708297</v>
      </c>
      <c r="AI122" s="6">
        <f>IF(QoQ!AI124="","",QoQ!AI124-QoQ!AI$1)</f>
        <v>2.825440787666301</v>
      </c>
      <c r="AJ122" s="6">
        <f>IF(QoQ!AJ124="","",QoQ!AJ124-QoQ!AJ$1)</f>
        <v>-6.9613403554213047</v>
      </c>
      <c r="AK122" s="6">
        <f>IF(QoQ!AK124="","",QoQ!AK124-QoQ!AK$1)</f>
        <v>-2.4263267379504354</v>
      </c>
      <c r="AL122" s="6">
        <f>IF(QoQ!AL124="","",QoQ!AL124-QoQ!AL$1)</f>
        <v>-10.374754422010923</v>
      </c>
      <c r="AM122" s="6">
        <f>IF(QoQ!AM124="","",QoQ!AM124-QoQ!AM$1)</f>
        <v>-3.9137095728000153</v>
      </c>
      <c r="AN122" s="6">
        <f>IF(QoQ!AN124="","",QoQ!AN124-QoQ!AN$1)</f>
        <v>-2.6594296816549665</v>
      </c>
      <c r="AO122" s="6">
        <f>IF(QoQ!AO124="","",QoQ!AO124-QoQ!AO$1)</f>
        <v>-9.3240384615384642E-2</v>
      </c>
      <c r="AP122" s="4">
        <v>121</v>
      </c>
      <c r="AQ122" s="1">
        <v>44348</v>
      </c>
      <c r="AR122" s="7"/>
    </row>
    <row r="123" spans="1:44">
      <c r="A123" s="6">
        <f>IF(QoQ!A125="","",QoQ!A125-QoQ!A$1)</f>
        <v>-4.6713845788750357</v>
      </c>
      <c r="B123" s="6">
        <f>IF(QoQ!B125="","",QoQ!B125-QoQ!B$1)</f>
        <v>3.2318680446552657</v>
      </c>
      <c r="C123" s="6">
        <f>IF(QoQ!C125="","",QoQ!C125-QoQ!C$1)</f>
        <v>-3.8313478977913036</v>
      </c>
      <c r="D123" s="6">
        <f>IF(QoQ!D125="","",QoQ!D125-QoQ!D$1)</f>
        <v>-4.9853495410357951</v>
      </c>
      <c r="E123" s="6">
        <f>IF(QoQ!E125="","",QoQ!E125-QoQ!E$1)</f>
        <v>-3.0702790709224219</v>
      </c>
      <c r="F123" s="6">
        <f>IF(QoQ!F125="","",QoQ!F125-QoQ!F$1)</f>
        <v>-1.4114205232615338</v>
      </c>
      <c r="G123" s="6">
        <f>IF(QoQ!G125="","",QoQ!G125-QoQ!G$1)</f>
        <v>-1.6860238262559473</v>
      </c>
      <c r="H123" s="6">
        <f>IF(QoQ!H125="","",QoQ!H125-QoQ!H$1)</f>
        <v>-2.0579890893650017</v>
      </c>
      <c r="I123" s="6">
        <f>IF(QoQ!I125="","",QoQ!I125-QoQ!I$1)</f>
        <v>-7.0647933018746611</v>
      </c>
      <c r="J123" s="6">
        <f>IF(QoQ!J125="","",QoQ!J125-QoQ!J$1)</f>
        <v>12.808015160106113</v>
      </c>
      <c r="K123" s="6">
        <f>IF(QoQ!K125="","",QoQ!K125-QoQ!K$1)</f>
        <v>-0.94937489566667144</v>
      </c>
      <c r="L123" s="6">
        <f>IF(QoQ!L125="","",QoQ!L125-QoQ!L$1)</f>
        <v>-0.39962944401452594</v>
      </c>
      <c r="M123" s="6">
        <f>IF(QoQ!M125="","",QoQ!M125-QoQ!M$1)</f>
        <v>0.91575239221249305</v>
      </c>
      <c r="N123" s="6">
        <f>IF(QoQ!N125="","",QoQ!N125-QoQ!N$1)</f>
        <v>0.17538336113962005</v>
      </c>
      <c r="O123" s="6">
        <f>IF(QoQ!O125="","",QoQ!O125-QoQ!O$1)</f>
        <v>1.4100623863755553</v>
      </c>
      <c r="P123" s="6">
        <f>IF(QoQ!P125="","",QoQ!P125-QoQ!P$1)</f>
        <v>-4.306178945390986</v>
      </c>
      <c r="Q123" s="6">
        <f>IF(QoQ!Q125="","",QoQ!Q125-QoQ!Q$1)</f>
        <v>-0.99646304742270508</v>
      </c>
      <c r="R123" s="6">
        <f>IF(QoQ!R125="","",QoQ!R125-QoQ!R$1)</f>
        <v>-0.40713054054750103</v>
      </c>
      <c r="S123" s="6">
        <f>IF(QoQ!S125="","",QoQ!S125-QoQ!S$1)</f>
        <v>-3.2169864652061713</v>
      </c>
      <c r="T123" s="6">
        <f>IF(QoQ!T125="","",QoQ!T125-QoQ!T$1)</f>
        <v>-6.9556603345468924</v>
      </c>
      <c r="U123" s="6">
        <f>IF(QoQ!U125="","",QoQ!U125-QoQ!U$1)</f>
        <v>2.4333169551738871</v>
      </c>
      <c r="V123" s="6">
        <f>IF(QoQ!V125="","",QoQ!V125-QoQ!V$1)</f>
        <v>1.4180002888200505</v>
      </c>
      <c r="W123" s="6">
        <f>IF(QoQ!W125="","",QoQ!W125-QoQ!W$1)</f>
        <v>-0.3125</v>
      </c>
      <c r="X123" s="6">
        <f>IF(QoQ!X125="","",QoQ!X125-QoQ!X$1)</f>
        <v>-0.43883606854995855</v>
      </c>
      <c r="Y123" s="6">
        <f>IF(QoQ!Y125="","",QoQ!Y125-QoQ!Y$1)</f>
        <v>0.760162581294346</v>
      </c>
      <c r="Z123" s="6">
        <f>IF(QoQ!Z125="","",QoQ!Z125-QoQ!Z$1)</f>
        <v>0.35397011181877036</v>
      </c>
      <c r="AA123" s="6">
        <f>IF(QoQ!AA125="","",QoQ!AA125-QoQ!AA$1)</f>
        <v>1.8610225581118223</v>
      </c>
      <c r="AB123" s="6">
        <f>IF(QoQ!AB125="","",QoQ!AB125-QoQ!AB$1)</f>
        <v>0.67910276361727662</v>
      </c>
      <c r="AC123" s="6">
        <f>IF(QoQ!AC125="","",QoQ!AC125-QoQ!AC$1)</f>
        <v>-0.72750000000000004</v>
      </c>
      <c r="AD123" s="6">
        <f>IF(QoQ!AD125="","",QoQ!AD125-QoQ!AD$1)</f>
        <v>7.0006675296903786</v>
      </c>
      <c r="AE123" s="6">
        <f>IF(QoQ!AE125="","",QoQ!AE125-QoQ!AE$1)</f>
        <v>5.3604843877301347</v>
      </c>
      <c r="AF123" s="6">
        <f>IF(QoQ!AF125="","",QoQ!AF125-QoQ!AF$1)</f>
        <v>-1.8741311433361285</v>
      </c>
      <c r="AG123" s="6">
        <f>IF(QoQ!AG125="","",QoQ!AG125-QoQ!AG$1)</f>
        <v>-2.4709688567535144</v>
      </c>
      <c r="AH123" s="6">
        <f>IF(QoQ!AH125="","",QoQ!AH125-QoQ!AH$1)</f>
        <v>-1.7207876498875045</v>
      </c>
      <c r="AI123" s="6">
        <f>IF(QoQ!AI125="","",QoQ!AI125-QoQ!AI$1)</f>
        <v>-3.1882713729997456</v>
      </c>
      <c r="AJ123" s="6">
        <f>IF(QoQ!AJ125="","",QoQ!AJ125-QoQ!AJ$1)</f>
        <v>3.0950800931297637</v>
      </c>
      <c r="AK123" s="6">
        <f>IF(QoQ!AK125="","",QoQ!AK125-QoQ!AK$1)</f>
        <v>-2.5530075389652227</v>
      </c>
      <c r="AL123" s="6">
        <f>IF(QoQ!AL125="","",QoQ!AL125-QoQ!AL$1)</f>
        <v>-8.4106954679877965</v>
      </c>
      <c r="AM123" s="6">
        <f>IF(QoQ!AM125="","",QoQ!AM125-QoQ!AM$1)</f>
        <v>-0.29055412414803883</v>
      </c>
      <c r="AN123" s="6">
        <f>IF(QoQ!AN125="","",QoQ!AN125-QoQ!AN$1)</f>
        <v>2.6354317169067372</v>
      </c>
      <c r="AO123" s="6">
        <f>IF(QoQ!AO125="","",QoQ!AO125-QoQ!AO$1)</f>
        <v>-9.5969230769230696E-2</v>
      </c>
      <c r="AP123" s="4">
        <v>122</v>
      </c>
      <c r="AQ123" s="1">
        <v>44440</v>
      </c>
      <c r="AR123" s="7"/>
    </row>
    <row r="124" spans="1:44">
      <c r="A124" s="6">
        <f>IF(QoQ!A126="","",QoQ!A126-QoQ!A$1)</f>
        <v>6.3962914769959296</v>
      </c>
      <c r="B124" s="6">
        <f>IF(QoQ!B126="","",QoQ!B126-QoQ!B$1)</f>
        <v>6.8363807318321577</v>
      </c>
      <c r="C124" s="6">
        <f>IF(QoQ!C126="","",QoQ!C126-QoQ!C$1)</f>
        <v>1.0371728842979939</v>
      </c>
      <c r="D124" s="6">
        <f>IF(QoQ!D126="","",QoQ!D126-QoQ!D$1)</f>
        <v>5.0505739191971442</v>
      </c>
      <c r="E124" s="6">
        <f>IF(QoQ!E126="","",QoQ!E126-QoQ!E$1)</f>
        <v>7.0244141185850459</v>
      </c>
      <c r="F124" s="6">
        <f>IF(QoQ!F126="","",QoQ!F126-QoQ!F$1)</f>
        <v>5.8988039926151918</v>
      </c>
      <c r="G124" s="6">
        <f>IF(QoQ!G126="","",QoQ!G126-QoQ!G$1)</f>
        <v>6.1066753817562622</v>
      </c>
      <c r="H124" s="6">
        <f>IF(QoQ!H126="","",QoQ!H126-QoQ!H$1)</f>
        <v>0.59217014709913429</v>
      </c>
      <c r="I124" s="6">
        <f>IF(QoQ!I126="","",QoQ!I126-QoQ!I$1)</f>
        <v>3.0201424113108306</v>
      </c>
      <c r="J124" s="6">
        <f>IF(QoQ!J126="","",QoQ!J126-QoQ!J$1)</f>
        <v>-13.070095934545312</v>
      </c>
      <c r="K124" s="6">
        <f>IF(QoQ!K126="","",QoQ!K126-QoQ!K$1)</f>
        <v>-1.3986219284360932</v>
      </c>
      <c r="L124" s="6">
        <f>IF(QoQ!L126="","",QoQ!L126-QoQ!L$1)</f>
        <v>-4.1055099995054061</v>
      </c>
      <c r="M124" s="6">
        <f>IF(QoQ!M126="","",QoQ!M126-QoQ!M$1)</f>
        <v>-4.5470308127093055</v>
      </c>
      <c r="N124" s="6">
        <f>IF(QoQ!N126="","",QoQ!N126-QoQ!N$1)</f>
        <v>-32.482869707897159</v>
      </c>
      <c r="O124" s="6">
        <f>IF(QoQ!O126="","",QoQ!O126-QoQ!O$1)</f>
        <v>10.763944583216626</v>
      </c>
      <c r="P124" s="6">
        <f>IF(QoQ!P126="","",QoQ!P126-QoQ!P$1)</f>
        <v>-2.9396024563220555</v>
      </c>
      <c r="Q124" s="6">
        <f>IF(QoQ!Q126="","",QoQ!Q126-QoQ!Q$1)</f>
        <v>0.6365981476100917</v>
      </c>
      <c r="R124" s="6">
        <f>IF(QoQ!R126="","",QoQ!R126-QoQ!R$1)</f>
        <v>-7.2568443270346894E-2</v>
      </c>
      <c r="S124" s="6">
        <f>IF(QoQ!S126="","",QoQ!S126-QoQ!S$1)</f>
        <v>3.3010954924108589</v>
      </c>
      <c r="T124" s="6">
        <f>IF(QoQ!T126="","",QoQ!T126-QoQ!T$1)</f>
        <v>6.7425583865692884</v>
      </c>
      <c r="U124" s="6">
        <f>IF(QoQ!U126="","",QoQ!U126-QoQ!U$1)</f>
        <v>0.70225646179929169</v>
      </c>
      <c r="V124" s="6">
        <f>IF(QoQ!V126="","",QoQ!V126-QoQ!V$1)</f>
        <v>1.0372011864651867</v>
      </c>
      <c r="W124" s="6">
        <f>IF(QoQ!W126="","",QoQ!W126-QoQ!W$1)</f>
        <v>-0.3125</v>
      </c>
      <c r="X124" s="6">
        <f>IF(QoQ!X126="","",QoQ!X126-QoQ!X$1)</f>
        <v>1.251761040516552</v>
      </c>
      <c r="Y124" s="6">
        <f>IF(QoQ!Y126="","",QoQ!Y126-QoQ!Y$1)</f>
        <v>0.74111798223193603</v>
      </c>
      <c r="Z124" s="6">
        <f>IF(QoQ!Z126="","",QoQ!Z126-QoQ!Z$1)</f>
        <v>0.50747075811676212</v>
      </c>
      <c r="AA124" s="6">
        <f>IF(QoQ!AA126="","",QoQ!AA126-QoQ!AA$1)</f>
        <v>1.0946492394968987</v>
      </c>
      <c r="AB124" s="6">
        <f>IF(QoQ!AB126="","",QoQ!AB126-QoQ!AB$1)</f>
        <v>0.79270835102033343</v>
      </c>
      <c r="AC124" s="6">
        <f>IF(QoQ!AC126="","",QoQ!AC126-QoQ!AC$1)</f>
        <v>-0.73</v>
      </c>
      <c r="AD124" s="6">
        <f>IF(QoQ!AD126="","",QoQ!AD126-QoQ!AD$1)</f>
        <v>10.644484278734836</v>
      </c>
      <c r="AE124" s="6">
        <f>IF(QoQ!AE126="","",QoQ!AE126-QoQ!AE$1)</f>
        <v>6.9718261714490506</v>
      </c>
      <c r="AF124" s="6">
        <f>IF(QoQ!AF126="","",QoQ!AF126-QoQ!AF$1)</f>
        <v>-1.1576978174070875</v>
      </c>
      <c r="AG124" s="6">
        <f>IF(QoQ!AG126="","",QoQ!AG126-QoQ!AG$1)</f>
        <v>-0.37712179330900919</v>
      </c>
      <c r="AH124" s="6">
        <f>IF(QoQ!AH126="","",QoQ!AH126-QoQ!AH$1)</f>
        <v>-1.2700017927103517</v>
      </c>
      <c r="AI124" s="6">
        <f>IF(QoQ!AI126="","",QoQ!AI126-QoQ!AI$1)</f>
        <v>-4.2493072636878662</v>
      </c>
      <c r="AJ124" s="6">
        <f>IF(QoQ!AJ126="","",QoQ!AJ126-QoQ!AJ$1)</f>
        <v>-2.8523649748052966</v>
      </c>
      <c r="AK124" s="6">
        <f>IF(QoQ!AK126="","",QoQ!AK126-QoQ!AK$1)</f>
        <v>-1.6608430877583271</v>
      </c>
      <c r="AL124" s="6">
        <f>IF(QoQ!AL126="","",QoQ!AL126-QoQ!AL$1)</f>
        <v>-10.81541456766276</v>
      </c>
      <c r="AM124" s="6">
        <f>IF(QoQ!AM126="","",QoQ!AM126-QoQ!AM$1)</f>
        <v>-0.89796599061567917</v>
      </c>
      <c r="AN124" s="6">
        <f>IF(QoQ!AN126="","",QoQ!AN126-QoQ!AN$1)</f>
        <v>-4.9450352858976503</v>
      </c>
      <c r="AO124" s="6">
        <f>IF(QoQ!AO126="","",QoQ!AO126-QoQ!AO$1)</f>
        <v>-0.10009455128205114</v>
      </c>
      <c r="AP124" s="4">
        <v>123</v>
      </c>
      <c r="AQ124" s="1">
        <v>44531</v>
      </c>
      <c r="AR124" s="7"/>
    </row>
    <row r="125" spans="1:44">
      <c r="A125" s="6">
        <f>IF(QoQ!A127="","",QoQ!A127-QoQ!A$1)</f>
        <v>1.1386186042785429</v>
      </c>
      <c r="B125" s="6">
        <f>IF(QoQ!B127="","",QoQ!B127-QoQ!B$1)</f>
        <v>0.81829907394750201</v>
      </c>
      <c r="C125" s="6">
        <f>IF(QoQ!C127="","",QoQ!C127-QoQ!C$1)</f>
        <v>3.0778094919172396</v>
      </c>
      <c r="D125" s="6">
        <f>IF(QoQ!D127="","",QoQ!D127-QoQ!D$1)</f>
        <v>3.5368110731132294</v>
      </c>
      <c r="E125" s="6">
        <f>IF(QoQ!E127="","",QoQ!E127-QoQ!E$1)</f>
        <v>2.4220612043694199</v>
      </c>
      <c r="F125" s="6">
        <f>IF(QoQ!F127="","",QoQ!F127-QoQ!F$1)</f>
        <v>7.7826573670680208</v>
      </c>
      <c r="G125" s="6">
        <f>IF(QoQ!G127="","",QoQ!G127-QoQ!G$1)</f>
        <v>1.3069379259461864</v>
      </c>
      <c r="H125" s="6">
        <f>IF(QoQ!H127="","",QoQ!H127-QoQ!H$1)</f>
        <v>-0.66631503761936184</v>
      </c>
      <c r="I125" s="6">
        <f>IF(QoQ!I127="","",QoQ!I127-QoQ!I$1)</f>
        <v>-5.6391542145646181</v>
      </c>
      <c r="J125" s="6">
        <f>IF(QoQ!J127="","",QoQ!J127-QoQ!J$1)</f>
        <v>-0.64236900195994973</v>
      </c>
      <c r="K125" s="6">
        <f>IF(QoQ!K127="","",QoQ!K127-QoQ!K$1)</f>
        <v>1.6938968691054348</v>
      </c>
      <c r="L125" s="6">
        <f>IF(QoQ!L127="","",QoQ!L127-QoQ!L$1)</f>
        <v>2.4896994166647732</v>
      </c>
      <c r="M125" s="6">
        <f>IF(QoQ!M127="","",QoQ!M127-QoQ!M$1)</f>
        <v>1.3767421183069941</v>
      </c>
      <c r="N125" s="6">
        <f>IF(QoQ!N127="","",QoQ!N127-QoQ!N$1)</f>
        <v>-0.55717793469556753</v>
      </c>
      <c r="O125" s="6">
        <f>IF(QoQ!O127="","",QoQ!O127-QoQ!O$1)</f>
        <v>2.2387691344614975</v>
      </c>
      <c r="P125" s="6">
        <f>IF(QoQ!P127="","",QoQ!P127-QoQ!P$1)</f>
        <v>5.5224203050644913</v>
      </c>
      <c r="Q125" s="6">
        <f>IF(QoQ!Q127="","",QoQ!Q127-QoQ!Q$1)</f>
        <v>0.46300323288252521</v>
      </c>
      <c r="R125" s="6">
        <f>IF(QoQ!R127="","",QoQ!R127-QoQ!R$1)</f>
        <v>0.48298457983372711</v>
      </c>
      <c r="S125" s="6">
        <f>IF(QoQ!S127="","",QoQ!S127-QoQ!S$1)</f>
        <v>0.38914793428542349</v>
      </c>
      <c r="T125" s="6">
        <f>IF(QoQ!T127="","",QoQ!T127-QoQ!T$1)</f>
        <v>0.24086353987621012</v>
      </c>
      <c r="U125" s="6">
        <f>IF(QoQ!U127="","",QoQ!U127-QoQ!U$1)</f>
        <v>1.6850823264633554</v>
      </c>
      <c r="V125" s="6">
        <f>IF(QoQ!V127="","",QoQ!V127-QoQ!V$1)</f>
        <v>0.92056676736418064</v>
      </c>
      <c r="W125" s="6">
        <f>IF(QoQ!W127="","",QoQ!W127-QoQ!W$1)</f>
        <v>-0.3125</v>
      </c>
      <c r="X125" s="6">
        <f>IF(QoQ!X127="","",QoQ!X127-QoQ!X$1)</f>
        <v>0.48260754863116301</v>
      </c>
      <c r="Y125" s="6">
        <f>IF(QoQ!Y127="","",QoQ!Y127-QoQ!Y$1)</f>
        <v>1.8766370245036783</v>
      </c>
      <c r="Z125" s="6">
        <f>IF(QoQ!Z127="","",QoQ!Z127-QoQ!Z$1)</f>
        <v>9.6340956027469726E-3</v>
      </c>
      <c r="AA125" s="6">
        <f>IF(QoQ!AA127="","",QoQ!AA127-QoQ!AA$1)</f>
        <v>3.6509224266200633</v>
      </c>
      <c r="AB125" s="6">
        <f>IF(QoQ!AB127="","",QoQ!AB127-QoQ!AB$1)</f>
        <v>0.98807870328310266</v>
      </c>
      <c r="AC125" s="6">
        <f>IF(QoQ!AC127="","",QoQ!AC127-QoQ!AC$1)</f>
        <v>-0.72</v>
      </c>
      <c r="AD125" s="6">
        <f>IF(QoQ!AD127="","",QoQ!AD127-QoQ!AD$1)</f>
        <v>11.433779257641593</v>
      </c>
      <c r="AE125" s="6">
        <f>IF(QoQ!AE127="","",QoQ!AE127-QoQ!AE$1)</f>
        <v>22.669284596625726</v>
      </c>
      <c r="AF125" s="6">
        <f>IF(QoQ!AF127="","",QoQ!AF127-QoQ!AF$1)</f>
        <v>-2.2916394531493518</v>
      </c>
      <c r="AG125" s="6">
        <f>IF(QoQ!AG127="","",QoQ!AG127-QoQ!AG$1)</f>
        <v>-2.6248902103097409</v>
      </c>
      <c r="AH125" s="6">
        <f>IF(QoQ!AH127="","",QoQ!AH127-QoQ!AH$1)</f>
        <v>-2.1887732613301294</v>
      </c>
      <c r="AI125" s="6">
        <f>IF(QoQ!AI127="","",QoQ!AI127-QoQ!AI$1)</f>
        <v>-2.0970087641498534</v>
      </c>
      <c r="AJ125" s="6">
        <f>IF(QoQ!AJ127="","",QoQ!AJ127-QoQ!AJ$1)</f>
        <v>-0.79066426659147782</v>
      </c>
      <c r="AK125" s="6">
        <f>IF(QoQ!AK127="","",QoQ!AK127-QoQ!AK$1)</f>
        <v>-4.526815266835543</v>
      </c>
      <c r="AL125" s="6">
        <f>IF(QoQ!AL127="","",QoQ!AL127-QoQ!AL$1)</f>
        <v>14.329526090169971</v>
      </c>
      <c r="AM125" s="6">
        <f>IF(QoQ!AM127="","",QoQ!AM127-QoQ!AM$1)</f>
        <v>-2.8158376857956902</v>
      </c>
      <c r="AN125" s="6">
        <f>IF(QoQ!AN127="","",QoQ!AN127-QoQ!AN$1)</f>
        <v>1.8899557959367825</v>
      </c>
      <c r="AO125" s="6">
        <f>IF(QoQ!AO127="","",QoQ!AO127-QoQ!AO$1)</f>
        <v>-0.11129800000000001</v>
      </c>
      <c r="AP125" s="4">
        <v>124</v>
      </c>
      <c r="AQ125" s="1">
        <v>44621</v>
      </c>
      <c r="AR125" s="7"/>
    </row>
    <row r="126" spans="1:44">
      <c r="A126" s="6">
        <f>IF(QoQ!A128="","",QoQ!A128-QoQ!A$1)</f>
        <v>1.5250358408758427</v>
      </c>
      <c r="B126" s="6">
        <f>IF(QoQ!B128="","",QoQ!B128-QoQ!B$1)</f>
        <v>0.56914776016405755</v>
      </c>
      <c r="C126" s="6">
        <f>IF(QoQ!C128="","",QoQ!C128-QoQ!C$1)</f>
        <v>-2.5635424613841762</v>
      </c>
      <c r="D126" s="6">
        <f>IF(QoQ!D128="","",QoQ!D128-QoQ!D$1)</f>
        <v>-1.7982712655964217</v>
      </c>
      <c r="E126" s="6">
        <f>IF(QoQ!E128="","",QoQ!E128-QoQ!E$1)</f>
        <v>3.9482229285162092</v>
      </c>
      <c r="F126" s="6">
        <f>IF(QoQ!F128="","",QoQ!F128-QoQ!F$1)</f>
        <v>1.2761129241811568</v>
      </c>
      <c r="G126" s="6">
        <f>IF(QoQ!G128="","",QoQ!G128-QoQ!G$1)</f>
        <v>-0.45524225056758277</v>
      </c>
      <c r="H126" s="6">
        <f>IF(QoQ!H128="","",QoQ!H128-QoQ!H$1)</f>
        <v>-0.49221934001782564</v>
      </c>
      <c r="I126" s="6">
        <f>IF(QoQ!I128="","",QoQ!I128-QoQ!I$1)</f>
        <v>-4.2681153910881573</v>
      </c>
      <c r="J126" s="6">
        <f>IF(QoQ!J128="","",QoQ!J128-QoQ!J$1)</f>
        <v>-1.2382263614975209</v>
      </c>
      <c r="K126" s="6">
        <f>IF(QoQ!K128="","",QoQ!K128-QoQ!K$1)</f>
        <v>4.8771590782568008</v>
      </c>
      <c r="L126" s="6">
        <f>IF(QoQ!L128="","",QoQ!L128-QoQ!L$1)</f>
        <v>-1.3157508147646955</v>
      </c>
      <c r="M126" s="6">
        <f>IF(QoQ!M128="","",QoQ!M128-QoQ!M$1)</f>
        <v>0.41506204251520673</v>
      </c>
      <c r="N126" s="6">
        <f>IF(QoQ!N128="","",QoQ!N128-QoQ!N$1)</f>
        <v>-11.720859705873409</v>
      </c>
      <c r="O126" s="6">
        <f>IF(QoQ!O128="","",QoQ!O128-QoQ!O$1)</f>
        <v>5.2361699577859033</v>
      </c>
      <c r="P126" s="6">
        <f>IF(QoQ!P128="","",QoQ!P128-QoQ!P$1)</f>
        <v>-6.4112490059758098</v>
      </c>
      <c r="Q126" s="6">
        <f>IF(QoQ!Q128="","",QoQ!Q128-QoQ!Q$1)</f>
        <v>0.66479314278430124</v>
      </c>
      <c r="R126" s="6">
        <f>IF(QoQ!R128="","",QoQ!R128-QoQ!R$1)</f>
        <v>0.44212607812727223</v>
      </c>
      <c r="S126" s="6">
        <f>IF(QoQ!S128="","",QoQ!S128-QoQ!S$1)</f>
        <v>1.4839240150567108</v>
      </c>
      <c r="T126" s="6">
        <f>IF(QoQ!T128="","",QoQ!T128-QoQ!T$1)</f>
        <v>1.3970295694036905</v>
      </c>
      <c r="U126" s="6">
        <f>IF(QoQ!U128="","",QoQ!U128-QoQ!U$1)</f>
        <v>4.4525127784646568</v>
      </c>
      <c r="V126" s="6">
        <f>IF(QoQ!V128="","",QoQ!V128-QoQ!V$1)</f>
        <v>5.9428543612811513</v>
      </c>
      <c r="W126" s="6">
        <f>IF(QoQ!W128="","",QoQ!W128-QoQ!W$1)</f>
        <v>-0.27083333333333331</v>
      </c>
      <c r="X126" s="6">
        <f>IF(QoQ!X128="","",QoQ!X128-QoQ!X$1)</f>
        <v>0.14927398452078744</v>
      </c>
      <c r="Y126" s="6">
        <f>IF(QoQ!Y128="","",QoQ!Y128-QoQ!Y$1)</f>
        <v>-0.83329366361963308</v>
      </c>
      <c r="Z126" s="6">
        <f>IF(QoQ!Z128="","",QoQ!Z128-QoQ!Z$1)</f>
        <v>-0.17476979651948621</v>
      </c>
      <c r="AA126" s="6">
        <f>IF(QoQ!AA128="","",QoQ!AA128-QoQ!AA$1)</f>
        <v>4.1015227493712301</v>
      </c>
      <c r="AB126" s="6">
        <f>IF(QoQ!AB128="","",QoQ!AB128-QoQ!AB$1)</f>
        <v>0.68632274226293344</v>
      </c>
      <c r="AC126" s="6">
        <f>IF(QoQ!AC128="","",QoQ!AC128-QoQ!AC$1)</f>
        <v>-0.5575</v>
      </c>
      <c r="AD126" s="6">
        <f>IF(QoQ!AD128="","",QoQ!AD128-QoQ!AD$1)</f>
        <v>6.6625986072960881</v>
      </c>
      <c r="AE126" s="6">
        <f>IF(QoQ!AE128="","",QoQ!AE128-QoQ!AE$1)</f>
        <v>11.096139471485287</v>
      </c>
      <c r="AF126" s="6">
        <f>IF(QoQ!AF128="","",QoQ!AF128-QoQ!AF$1)</f>
        <v>-3.0702206679916428</v>
      </c>
      <c r="AG126" s="6">
        <f>IF(QoQ!AG128="","",QoQ!AG128-QoQ!AG$1)</f>
        <v>-3.1253579031299319</v>
      </c>
      <c r="AH126" s="6">
        <f>IF(QoQ!AH128="","",QoQ!AH128-QoQ!AH$1)</f>
        <v>-3.0212513014814388</v>
      </c>
      <c r="AI126" s="6">
        <f>IF(QoQ!AI128="","",QoQ!AI128-QoQ!AI$1)</f>
        <v>4.1352536631392489E-2</v>
      </c>
      <c r="AJ126" s="6">
        <f>IF(QoQ!AJ128="","",QoQ!AJ128-QoQ!AJ$1)</f>
        <v>-1.9305421367129147</v>
      </c>
      <c r="AK126" s="6">
        <f>IF(QoQ!AK128="","",QoQ!AK128-QoQ!AK$1)</f>
        <v>-4.0202627931193788</v>
      </c>
      <c r="AL126" s="6">
        <f>IF(QoQ!AL128="","",QoQ!AL128-QoQ!AL$1)</f>
        <v>3.4372907598945295</v>
      </c>
      <c r="AM126" s="6">
        <f>IF(QoQ!AM128="","",QoQ!AM128-QoQ!AM$1)</f>
        <v>-3.1473236724908262</v>
      </c>
      <c r="AN126" s="6">
        <f>IF(QoQ!AN128="","",QoQ!AN128-QoQ!AN$1)</f>
        <v>1.3769926058006929</v>
      </c>
      <c r="AO126" s="6">
        <f>IF(QoQ!AO128="","",QoQ!AO128-QoQ!AO$1)</f>
        <v>-0.10113533333333341</v>
      </c>
      <c r="AP126" s="4">
        <v>125</v>
      </c>
      <c r="AQ126" s="1">
        <v>44713</v>
      </c>
      <c r="AR126" s="7"/>
    </row>
    <row r="127" spans="1:44">
      <c r="A127" s="6">
        <f>IF(QoQ!A129="","",QoQ!A129-QoQ!A$1)</f>
        <v>1.6772568249760811E-2</v>
      </c>
      <c r="B127" s="6">
        <f>IF(QoQ!B129="","",QoQ!B129-QoQ!B$1)</f>
        <v>-8.7765637250589279E-2</v>
      </c>
      <c r="C127" s="6">
        <f>IF(QoQ!C129="","",QoQ!C129-QoQ!C$1)</f>
        <v>-0.7554810048252244</v>
      </c>
      <c r="D127" s="6">
        <f>IF(QoQ!D129="","",QoQ!D129-QoQ!D$1)</f>
        <v>1.5179819931038327</v>
      </c>
      <c r="E127" s="6">
        <f>IF(QoQ!E129="","",QoQ!E129-QoQ!E$1)</f>
        <v>2.4070798078825542</v>
      </c>
      <c r="F127" s="6">
        <f>IF(QoQ!F129="","",QoQ!F129-QoQ!F$1)</f>
        <v>0.62829035065921901</v>
      </c>
      <c r="G127" s="6">
        <f>IF(QoQ!G129="","",QoQ!G129-QoQ!G$1)</f>
        <v>0.61248227105583219</v>
      </c>
      <c r="H127" s="6">
        <f>IF(QoQ!H129="","",QoQ!H129-QoQ!H$1)</f>
        <v>-0.64221830559659132</v>
      </c>
      <c r="I127" s="6">
        <f>IF(QoQ!I129="","",QoQ!I129-QoQ!I$1)</f>
        <v>1.0543818149973334</v>
      </c>
      <c r="J127" s="6">
        <f>IF(QoQ!J129="","",QoQ!J129-QoQ!J$1)</f>
        <v>-12.930178340012535</v>
      </c>
      <c r="K127" s="6">
        <f>IF(QoQ!K129="","",QoQ!K129-QoQ!K$1)</f>
        <v>17.144165600298152</v>
      </c>
      <c r="L127" s="6">
        <f>IF(QoQ!L129="","",QoQ!L129-QoQ!L$1)</f>
        <v>9.5589989732872045</v>
      </c>
      <c r="M127" s="6">
        <f>IF(QoQ!M129="","",QoQ!M129-QoQ!M$1)</f>
        <v>8.8679971733748282</v>
      </c>
      <c r="N127" s="6">
        <f>IF(QoQ!N129="","",QoQ!N129-QoQ!N$1)</f>
        <v>-3.5248943978707401</v>
      </c>
      <c r="O127" s="6">
        <f>IF(QoQ!O129="","",QoQ!O129-QoQ!O$1)</f>
        <v>13.050765971022823</v>
      </c>
      <c r="P127" s="6">
        <f>IF(QoQ!P129="","",QoQ!P129-QoQ!P$1)</f>
        <v>11.458494414124093</v>
      </c>
      <c r="Q127" s="6">
        <f>IF(QoQ!Q129="","",QoQ!Q129-QoQ!Q$1)</f>
        <v>0.59179142485411784</v>
      </c>
      <c r="R127" s="6">
        <f>IF(QoQ!R129="","",QoQ!R129-QoQ!R$1)</f>
        <v>0.75098591225268629</v>
      </c>
      <c r="S127" s="6">
        <f>IF(QoQ!S129="","",QoQ!S129-QoQ!S$1)</f>
        <v>7.0294390293503817E-3</v>
      </c>
      <c r="T127" s="6">
        <f>IF(QoQ!T129="","",QoQ!T129-QoQ!T$1)</f>
        <v>-0.20681314935655171</v>
      </c>
      <c r="U127" s="6">
        <f>IF(QoQ!U129="","",QoQ!U129-QoQ!U$1)</f>
        <v>1.0037355815008444</v>
      </c>
      <c r="V127" s="6">
        <f>IF(QoQ!V129="","",QoQ!V129-QoQ!V$1)</f>
        <v>0.39237114202724266</v>
      </c>
      <c r="W127" s="6">
        <f>IF(QoQ!W129="","",QoQ!W129-QoQ!W$1)</f>
        <v>-0.16666666666666663</v>
      </c>
      <c r="X127" s="6">
        <f>IF(QoQ!X129="","",QoQ!X129-QoQ!X$1)</f>
        <v>0.75206321928395159</v>
      </c>
      <c r="Y127" s="6">
        <f>IF(QoQ!Y129="","",QoQ!Y129-QoQ!Y$1)</f>
        <v>0.24425334116937969</v>
      </c>
      <c r="Z127" s="6">
        <f>IF(QoQ!Z129="","",QoQ!Z129-QoQ!Z$1)</f>
        <v>6.4048250324463485E-2</v>
      </c>
      <c r="AA127" s="6">
        <f>IF(QoQ!AA129="","",QoQ!AA129-QoQ!AA$1)</f>
        <v>-2.8606728226576248</v>
      </c>
      <c r="AB127" s="6">
        <f>IF(QoQ!AB129="","",QoQ!AB129-QoQ!AB$1)</f>
        <v>0.75402252879728016</v>
      </c>
      <c r="AC127" s="6">
        <f>IF(QoQ!AC129="","",QoQ!AC129-QoQ!AC$1)</f>
        <v>-0.20499999999999996</v>
      </c>
      <c r="AD127" s="6">
        <f>IF(QoQ!AD129="","",QoQ!AD129-QoQ!AD$1)</f>
        <v>-0.24553120553279928</v>
      </c>
      <c r="AE127" s="6">
        <f>IF(QoQ!AE129="","",QoQ!AE129-QoQ!AE$1)</f>
        <v>-13.254885412154373</v>
      </c>
      <c r="AF127" s="6">
        <f>IF(QoQ!AF129="","",QoQ!AF129-QoQ!AF$1)</f>
        <v>1.1175132988810343</v>
      </c>
      <c r="AG127" s="6">
        <f>IF(QoQ!AG129="","",QoQ!AG129-QoQ!AG$1)</f>
        <v>1.3613638319756132</v>
      </c>
      <c r="AH127" s="6">
        <f>IF(QoQ!AH129="","",QoQ!AH129-QoQ!AH$1)</f>
        <v>1.1083889730426355</v>
      </c>
      <c r="AI127" s="6">
        <f>IF(QoQ!AI129="","",QoQ!AI129-QoQ!AI$1)</f>
        <v>2.9198307419894189</v>
      </c>
      <c r="AJ127" s="6">
        <f>IF(QoQ!AJ129="","",QoQ!AJ129-QoQ!AJ$1)</f>
        <v>5.2536165859158803</v>
      </c>
      <c r="AK127" s="6">
        <f>IF(QoQ!AK129="","",QoQ!AK129-QoQ!AK$1)</f>
        <v>1.5571219648376848</v>
      </c>
      <c r="AL127" s="6">
        <f>IF(QoQ!AL129="","",QoQ!AL129-QoQ!AL$1)</f>
        <v>1.5280002653462739</v>
      </c>
      <c r="AM127" s="6">
        <f>IF(QoQ!AM129="","",QoQ!AM129-QoQ!AM$1)</f>
        <v>3.6722117407537125</v>
      </c>
      <c r="AN127" s="6">
        <f>IF(QoQ!AN129="","",QoQ!AN129-QoQ!AN$1)</f>
        <v>-0.8161144794187859</v>
      </c>
      <c r="AO127" s="6">
        <f>IF(QoQ!AO129="","",QoQ!AO129-QoQ!AO$1)</f>
        <v>-5.269166666666647E-2</v>
      </c>
      <c r="AP127" s="4">
        <v>126</v>
      </c>
      <c r="AQ127" s="1">
        <v>44805</v>
      </c>
      <c r="AR127" s="7"/>
    </row>
    <row r="128" spans="1:44">
      <c r="A128" s="6">
        <f>IF(QoQ!A130="","",QoQ!A130-QoQ!A$1)</f>
        <v>1.2728275706326508E-2</v>
      </c>
      <c r="B128" s="6">
        <f>IF(QoQ!B130="","",QoQ!B130-QoQ!B$1)</f>
        <v>-0.44838866495428631</v>
      </c>
      <c r="C128" s="6">
        <f>IF(QoQ!C130="","",QoQ!C130-QoQ!C$1)</f>
        <v>-1.289039133682216</v>
      </c>
      <c r="D128" s="6">
        <f>IF(QoQ!D130="","",QoQ!D130-QoQ!D$1)</f>
        <v>1.1787038084971466</v>
      </c>
      <c r="E128" s="6">
        <f>IF(QoQ!E130="","",QoQ!E130-QoQ!E$1)</f>
        <v>-4.3172799573434961</v>
      </c>
      <c r="F128" s="6">
        <f>IF(QoQ!F130="","",QoQ!F130-QoQ!F$1)</f>
        <v>-6.4952218152822976</v>
      </c>
      <c r="G128" s="6">
        <f>IF(QoQ!G130="","",QoQ!G130-QoQ!G$1)</f>
        <v>1.374130145094157</v>
      </c>
      <c r="H128" s="6">
        <f>IF(QoQ!H130="","",QoQ!H130-QoQ!H$1)</f>
        <v>-0.71423586022123908</v>
      </c>
      <c r="I128" s="6">
        <f>IF(QoQ!I130="","",QoQ!I130-QoQ!I$1)</f>
        <v>1.3110874142087314</v>
      </c>
      <c r="J128" s="6">
        <f>IF(QoQ!J130="","",QoQ!J130-QoQ!J$1)</f>
        <v>16.470705081546242</v>
      </c>
      <c r="K128" s="6">
        <f>IF(QoQ!K130="","",QoQ!K130-QoQ!K$1)</f>
        <v>26.396092377075057</v>
      </c>
      <c r="L128" s="6">
        <f>IF(QoQ!L130="","",QoQ!L130-QoQ!L$1)</f>
        <v>2.0027672383817108</v>
      </c>
      <c r="M128" s="6">
        <f>IF(QoQ!M130="","",QoQ!M130-QoQ!M$1)</f>
        <v>-2.6834310130841388</v>
      </c>
      <c r="N128" s="6">
        <f>IF(QoQ!N130="","",QoQ!N130-QoQ!N$1)</f>
        <v>25.269839911606784</v>
      </c>
      <c r="O128" s="6">
        <f>IF(QoQ!O130="","",QoQ!O130-QoQ!O$1)</f>
        <v>-13.139424509915793</v>
      </c>
      <c r="P128" s="6">
        <f>IF(QoQ!P130="","",QoQ!P130-QoQ!P$1)</f>
        <v>14.304804751932059</v>
      </c>
      <c r="Q128" s="6">
        <f>IF(QoQ!Q130="","",QoQ!Q130-QoQ!Q$1)</f>
        <v>0.12411310734635062</v>
      </c>
      <c r="R128" s="6">
        <f>IF(QoQ!R130="","",QoQ!R130-QoQ!R$1)</f>
        <v>0.43016206362006548</v>
      </c>
      <c r="S128" s="6">
        <f>IF(QoQ!S130="","",QoQ!S130-QoQ!S$1)</f>
        <v>-1.0124366651372851</v>
      </c>
      <c r="T128" s="6">
        <f>IF(QoQ!T130="","",QoQ!T130-QoQ!T$1)</f>
        <v>-1.6384514165824711</v>
      </c>
      <c r="U128" s="6">
        <f>IF(QoQ!U130="","",QoQ!U130-QoQ!U$1)</f>
        <v>-1.5106365603768941</v>
      </c>
      <c r="V128" s="6">
        <f>IF(QoQ!V130="","",QoQ!V130-QoQ!V$1)</f>
        <v>-0.96140148480590204</v>
      </c>
      <c r="W128" s="6">
        <f>IF(QoQ!W130="","",QoQ!W130-QoQ!W$1)</f>
        <v>-0.10416666666666663</v>
      </c>
      <c r="X128" s="6">
        <f>IF(QoQ!X130="","",QoQ!X130-QoQ!X$1)</f>
        <v>-0.34612765535549445</v>
      </c>
      <c r="Y128" s="6">
        <f>IF(QoQ!Y130="","",QoQ!Y130-QoQ!Y$1)</f>
        <v>-0.30772295941342387</v>
      </c>
      <c r="Z128" s="6">
        <f>IF(QoQ!Z130="","",QoQ!Z130-QoQ!Z$1)</f>
        <v>-0.19220672882021639</v>
      </c>
      <c r="AA128" s="6">
        <f>IF(QoQ!AA130="","",QoQ!AA130-QoQ!AA$1)</f>
        <v>-2.063554029897039</v>
      </c>
      <c r="AB128" s="6">
        <f>IF(QoQ!AB130="","",QoQ!AB130-QoQ!AB$1)</f>
        <v>0.65102480454656253</v>
      </c>
      <c r="AC128" s="6">
        <f>IF(QoQ!AC130="","",QoQ!AC130-QoQ!AC$1)</f>
        <v>0.16249999999999998</v>
      </c>
      <c r="AD128" s="6">
        <f>IF(QoQ!AD130="","",QoQ!AD130-QoQ!AD$1)</f>
        <v>-18.964163229293728</v>
      </c>
      <c r="AE128" s="6">
        <f>IF(QoQ!AE130="","",QoQ!AE130-QoQ!AE$1)</f>
        <v>-13.675975661794157</v>
      </c>
      <c r="AF128" s="6">
        <f>IF(QoQ!AF130="","",QoQ!AF130-QoQ!AF$1)</f>
        <v>1.15571098872074</v>
      </c>
      <c r="AG128" s="6">
        <f>IF(QoQ!AG130="","",QoQ!AG130-QoQ!AG$1)</f>
        <v>1.7395019955352438</v>
      </c>
      <c r="AH128" s="6">
        <f>IF(QoQ!AH130="","",QoQ!AH130-QoQ!AH$1)</f>
        <v>1.0796868772490997</v>
      </c>
      <c r="AI128" s="6">
        <f>IF(QoQ!AI130="","",QoQ!AI130-QoQ!AI$1)</f>
        <v>-2.3801410183772855</v>
      </c>
      <c r="AJ128" s="6">
        <f>IF(QoQ!AJ130="","",QoQ!AJ130-QoQ!AJ$1)</f>
        <v>1.6297508792140181</v>
      </c>
      <c r="AK128" s="6">
        <f>IF(QoQ!AK130="","",QoQ!AK130-QoQ!AK$1)</f>
        <v>2.2774215075855175</v>
      </c>
      <c r="AL128" s="6">
        <f>IF(QoQ!AL130="","",QoQ!AL130-QoQ!AL$1)</f>
        <v>1.4118011521157166</v>
      </c>
      <c r="AM128" s="6">
        <f>IF(QoQ!AM130="","",QoQ!AM130-QoQ!AM$1)</f>
        <v>0.74291184557767687</v>
      </c>
      <c r="AN128" s="6">
        <f>IF(QoQ!AN130="","",QoQ!AN130-QoQ!AN$1)</f>
        <v>1.3006915585798902</v>
      </c>
      <c r="AO128" s="6">
        <f>IF(QoQ!AO130="","",QoQ!AO130-QoQ!AO$1)</f>
        <v>2.7318333333333222E-2</v>
      </c>
      <c r="AP128" s="4">
        <v>127</v>
      </c>
      <c r="AQ128" s="1">
        <v>44896</v>
      </c>
      <c r="AR128" s="7"/>
    </row>
    <row r="129" spans="1:49">
      <c r="A129" s="6">
        <f>IF(QoQ!A131="","",QoQ!A131-QoQ!A$1)</f>
        <v>-0.54985750554931778</v>
      </c>
      <c r="B129" s="6">
        <f>IF(QoQ!B131="","",QoQ!B131-QoQ!B$1)</f>
        <v>-0.34767323781238191</v>
      </c>
      <c r="C129" s="6">
        <f>IF(QoQ!C131="","",QoQ!C131-QoQ!C$1)</f>
        <v>-1.906248485595234</v>
      </c>
      <c r="D129" s="6">
        <f>IF(QoQ!D131="","",QoQ!D131-QoQ!D$1)</f>
        <v>-0.15259101399062736</v>
      </c>
      <c r="E129" s="6">
        <f>IF(QoQ!E131="","",QoQ!E131-QoQ!E$1)</f>
        <v>-8.1467248230943792</v>
      </c>
      <c r="F129" s="6">
        <f>IF(QoQ!F131="","",QoQ!F131-QoQ!F$1)</f>
        <v>-3.87830394925499</v>
      </c>
      <c r="G129" s="6">
        <f>IF(QoQ!G131="","",QoQ!G131-QoQ!G$1)</f>
        <v>-9.9067567171381432E-2</v>
      </c>
      <c r="H129" s="6">
        <f>IF(QoQ!H131="","",QoQ!H131-QoQ!H$1)</f>
        <v>-0.71157519936316183</v>
      </c>
      <c r="I129" s="6">
        <f>IF(QoQ!I131="","",QoQ!I131-QoQ!I$1)</f>
        <v>-7.8456499977110656</v>
      </c>
      <c r="J129" s="6">
        <f>IF(QoQ!J131="","",QoQ!J131-QoQ!J$1)</f>
        <v>12.73484222090406</v>
      </c>
      <c r="K129" s="6">
        <f>IF(QoQ!K131="","",QoQ!K131-QoQ!K$1)</f>
        <v>6.5324557085670367</v>
      </c>
      <c r="L129" s="6">
        <f>IF(QoQ!L131="","",QoQ!L131-QoQ!L$1)</f>
        <v>3.5199468701390497</v>
      </c>
      <c r="M129" s="6">
        <f>IF(QoQ!M131="","",QoQ!M131-QoQ!M$1)</f>
        <v>4.6649682480789085</v>
      </c>
      <c r="N129" s="6">
        <f>IF(QoQ!N131="","",QoQ!N131-QoQ!N$1)</f>
        <v>4.5370018671009253</v>
      </c>
      <c r="O129" s="6">
        <f>IF(QoQ!O131="","",QoQ!O131-QoQ!O$1)</f>
        <v>4.7413138929612249</v>
      </c>
      <c r="P129" s="6">
        <f>IF(QoQ!P131="","",QoQ!P131-QoQ!P$1)</f>
        <v>0.54988717938567033</v>
      </c>
      <c r="Q129" s="6">
        <f>IF(QoQ!Q131="","",QoQ!Q131-QoQ!Q$1)</f>
        <v>0.14702116360230444</v>
      </c>
      <c r="R129" s="6">
        <f>IF(QoQ!R131="","",QoQ!R131-QoQ!R$1)</f>
        <v>0.1906961970797576</v>
      </c>
      <c r="S129" s="6">
        <f>IF(QoQ!S131="","",QoQ!S131-QoQ!S$1)</f>
        <v>-1.6515617128886384E-2</v>
      </c>
      <c r="T129" s="6">
        <f>IF(QoQ!T131="","",QoQ!T131-QoQ!T$1)</f>
        <v>-1.4520679727682637</v>
      </c>
      <c r="U129" s="6">
        <f>IF(QoQ!U131="","",QoQ!U131-QoQ!U$1)</f>
        <v>-3.2973248709811651</v>
      </c>
      <c r="V129" s="6">
        <f>IF(QoQ!V131="","",QoQ!V131-QoQ!V$1)</f>
        <v>-2.1572516258243422</v>
      </c>
      <c r="W129" s="6">
        <f>IF(QoQ!W131="","",QoQ!W131-QoQ!W$1)</f>
        <v>-6.25E-2</v>
      </c>
      <c r="X129" s="6">
        <f>IF(QoQ!X131="","",QoQ!X131-QoQ!X$1)</f>
        <v>0.604310754217255</v>
      </c>
      <c r="Y129" s="6">
        <f>IF(QoQ!Y131="","",QoQ!Y131-QoQ!Y$1)</f>
        <v>-2.2917665627479611</v>
      </c>
      <c r="Z129" s="6">
        <f>IF(QoQ!Z131="","",QoQ!Z131-QoQ!Z$1)</f>
        <v>7.0322906082061376E-2</v>
      </c>
      <c r="AA129" s="6">
        <f>IF(QoQ!AA131="","",QoQ!AA131-QoQ!AA$1)</f>
        <v>-0.51978239373414126</v>
      </c>
      <c r="AB129" s="6">
        <f>IF(QoQ!AB131="","",QoQ!AB131-QoQ!AB$1)</f>
        <v>0.65234492337928174</v>
      </c>
      <c r="AC129" s="6">
        <f>IF(QoQ!AC131="","",QoQ!AC131-QoQ!AC$1)</f>
        <v>0.37749999999999995</v>
      </c>
      <c r="AD129" s="6">
        <f>IF(QoQ!AD131="","",QoQ!AD131-QoQ!AD$1)</f>
        <v>-10.476904876750627</v>
      </c>
      <c r="AE129" s="6">
        <f>IF(QoQ!AE131="","",QoQ!AE131-QoQ!AE$1)</f>
        <v>-10.017236404249591</v>
      </c>
      <c r="AF129" s="6">
        <f>IF(QoQ!AF131="","",QoQ!AF131-QoQ!AF$1)</f>
        <v>0.10069044553994622</v>
      </c>
      <c r="AG129" s="6">
        <f>IF(QoQ!AG131="","",QoQ!AG131-QoQ!AG$1)</f>
        <v>0.76326141710911299</v>
      </c>
      <c r="AH129" s="6">
        <f>IF(QoQ!AH131="","",QoQ!AH131-QoQ!AH$1)</f>
        <v>7.8858064444080611E-3</v>
      </c>
      <c r="AI129" s="6">
        <f>IF(QoQ!AI131="","",QoQ!AI131-QoQ!AI$1)</f>
        <v>1.4898249811665631</v>
      </c>
      <c r="AJ129" s="6">
        <f>IF(QoQ!AJ131="","",QoQ!AJ131-QoQ!AJ$1)</f>
        <v>0.95032984975850132</v>
      </c>
      <c r="AK129" s="6">
        <f>IF(QoQ!AK131="","",QoQ!AK131-QoQ!AK$1)</f>
        <v>0.76465895722735455</v>
      </c>
      <c r="AL129" s="6">
        <f>IF(QoQ!AL131="","",QoQ!AL131-QoQ!AL$1)</f>
        <v>-4.1343224415578996</v>
      </c>
      <c r="AM129" s="6">
        <f>IF(QoQ!AM131="","",QoQ!AM131-QoQ!AM$1)</f>
        <v>1.2275549101894936</v>
      </c>
      <c r="AN129" s="6">
        <f>IF(QoQ!AN131="","",QoQ!AN131-QoQ!AN$1)</f>
        <v>-1.219656050571629</v>
      </c>
      <c r="AO129" s="6">
        <f>IF(QoQ!AO131="","",QoQ!AO131-QoQ!AO$1)</f>
        <v>7.5860999999999956E-2</v>
      </c>
      <c r="AP129" s="4">
        <v>128</v>
      </c>
      <c r="AQ129" s="1">
        <v>44986</v>
      </c>
      <c r="AR129" s="7"/>
    </row>
    <row r="130" spans="1:49">
      <c r="A130" s="6">
        <f>IF(QoQ!A132="","",QoQ!A132-QoQ!A$1)</f>
        <v>-1.2959790921926464</v>
      </c>
      <c r="B130" s="6">
        <f>IF(QoQ!B132="","",QoQ!B132-QoQ!B$1)</f>
        <v>-0.98868591243335358</v>
      </c>
      <c r="C130" s="6">
        <f>IF(QoQ!C132="","",QoQ!C132-QoQ!C$1)</f>
        <v>2.2844173875576392</v>
      </c>
      <c r="D130" s="6">
        <f>IF(QoQ!D132="","",QoQ!D132-QoQ!D$1)</f>
        <v>-1.0049202610367496</v>
      </c>
      <c r="E130" s="6">
        <f>IF(QoQ!E132="","",QoQ!E132-QoQ!E$1)</f>
        <v>-3.2890479773906134</v>
      </c>
      <c r="F130" s="6">
        <f>IF(QoQ!F132="","",QoQ!F132-QoQ!F$1)</f>
        <v>-3.7843516994893744</v>
      </c>
      <c r="G130" s="6">
        <f>IF(QoQ!G132="","",QoQ!G132-QoQ!G$1)</f>
        <v>6.0769290055872727E-2</v>
      </c>
      <c r="H130" s="6">
        <f>IF(QoQ!H132="","",QoQ!H132-QoQ!H$1)</f>
        <v>-0.44173233731917261</v>
      </c>
      <c r="I130" s="6">
        <f>IF(QoQ!I132="","",QoQ!I132-QoQ!I$1)</f>
        <v>-2.3948377580162918</v>
      </c>
      <c r="J130" s="6">
        <f>IF(QoQ!J132="","",QoQ!J132-QoQ!J$1)</f>
        <v>5.4507324839916267</v>
      </c>
      <c r="K130" s="6">
        <f>IF(QoQ!K132="","",QoQ!K132-QoQ!K$1)</f>
        <v>7.3253377580048866</v>
      </c>
      <c r="L130" s="6">
        <f>IF(QoQ!L132="","",QoQ!L132-QoQ!L$1)</f>
        <v>3.0363711002079405</v>
      </c>
      <c r="M130" s="6">
        <f>IF(QoQ!M132="","",QoQ!M132-QoQ!M$1)</f>
        <v>3.2850786304323698</v>
      </c>
      <c r="N130" s="6">
        <f>IF(QoQ!N132="","",QoQ!N132-QoQ!N$1)</f>
        <v>7.9097038435216813</v>
      </c>
      <c r="O130" s="6">
        <f>IF(QoQ!O132="","",QoQ!O132-QoQ!O$1)</f>
        <v>1.1288500818620484</v>
      </c>
      <c r="P130" s="6">
        <f>IF(QoQ!P132="","",QoQ!P132-QoQ!P$1)</f>
        <v>2.2781464313345436</v>
      </c>
      <c r="Q130" s="6">
        <f>IF(QoQ!Q132="","",QoQ!Q132-QoQ!Q$1)</f>
        <v>-9.6960493099152334E-2</v>
      </c>
      <c r="R130" s="6">
        <f>IF(QoQ!R132="","",QoQ!R132-QoQ!R$1)</f>
        <v>-5.5109422587668822E-2</v>
      </c>
      <c r="S130" s="6">
        <f>IF(QoQ!S132="","",QoQ!S132-QoQ!S$1)</f>
        <v>-0.2539861368696632</v>
      </c>
      <c r="T130" s="6">
        <f>IF(QoQ!T132="","",QoQ!T132-QoQ!T$1)</f>
        <v>-0.48007251571139825</v>
      </c>
      <c r="U130" s="6">
        <f>IF(QoQ!U132="","",QoQ!U132-QoQ!U$1)</f>
        <v>-1.0225198069595873</v>
      </c>
      <c r="V130" s="6">
        <f>IF(QoQ!V132="","",QoQ!V132-QoQ!V$1)</f>
        <v>-1.2121865820228024</v>
      </c>
      <c r="W130" s="6">
        <f>IF(QoQ!W132="","",QoQ!W132-QoQ!W$1)</f>
        <v>-2.083333333333337E-2</v>
      </c>
      <c r="X130" s="6">
        <f>IF(QoQ!X132="","",QoQ!X132-QoQ!X$1)</f>
        <v>-2.0136187723025252</v>
      </c>
      <c r="Y130" s="6">
        <f>IF(QoQ!Y132="","",QoQ!Y132-QoQ!Y$1)</f>
        <v>0.26553841735656047</v>
      </c>
      <c r="Z130" s="6">
        <f>IF(QoQ!Z132="","",QoQ!Z132-QoQ!Z$1)</f>
        <v>0.28440558709047803</v>
      </c>
      <c r="AA130" s="6">
        <f>IF(QoQ!AA132="","",QoQ!AA132-QoQ!AA$1)</f>
        <v>-1.4150785767607197</v>
      </c>
      <c r="AB130" s="6">
        <f>IF(QoQ!AB132="","",QoQ!AB132-QoQ!AB$1)</f>
        <v>0.473065044361201</v>
      </c>
      <c r="AC130" s="6">
        <f>IF(QoQ!AC132="","",QoQ!AC132-QoQ!AC$1)</f>
        <v>0.49750000000000005</v>
      </c>
      <c r="AD130" s="6">
        <f>IF(QoQ!AD132="","",QoQ!AD132-QoQ!AD$1)</f>
        <v>-9.6499989152938142</v>
      </c>
      <c r="AE130" s="6">
        <f>IF(QoQ!AE132="","",QoQ!AE132-QoQ!AE$1)</f>
        <v>-4.8732365657209042</v>
      </c>
      <c r="AF130" s="6">
        <f>IF(QoQ!AF132="","",QoQ!AF132-QoQ!AF$1)</f>
        <v>-0.42608503502366135</v>
      </c>
      <c r="AG130" s="6">
        <f>IF(QoQ!AG132="","",QoQ!AG132-QoQ!AG$1)</f>
        <v>0.61868350764306212</v>
      </c>
      <c r="AH130" s="6">
        <f>IF(QoQ!AH132="","",QoQ!AH132-QoQ!AH$1)</f>
        <v>-0.59697937625333408</v>
      </c>
      <c r="AI130" s="6">
        <f>IF(QoQ!AI132="","",QoQ!AI132-QoQ!AI$1)</f>
        <v>1.5043510389204644</v>
      </c>
      <c r="AJ130" s="6">
        <f>IF(QoQ!AJ132="","",QoQ!AJ132-QoQ!AJ$1)</f>
        <v>-0.67578349245260916</v>
      </c>
      <c r="AK130" s="6">
        <f>IF(QoQ!AK132="","",QoQ!AK132-QoQ!AK$1)</f>
        <v>0.12442382787637718</v>
      </c>
      <c r="AL130" s="6">
        <f>IF(QoQ!AL132="","",QoQ!AL132-QoQ!AL$1)</f>
        <v>-5.7550850266624778</v>
      </c>
      <c r="AM130" s="6">
        <f>IF(QoQ!AM132="","",QoQ!AM132-QoQ!AM$1)</f>
        <v>-1.0344784595700496</v>
      </c>
      <c r="AN130" s="6">
        <f>IF(QoQ!AN132="","",QoQ!AN132-QoQ!AN$1)</f>
        <v>4.9739867811135001</v>
      </c>
      <c r="AO130" s="6">
        <f>IF(QoQ!AO132="","",QoQ!AO132-QoQ!AO$1)</f>
        <v>9.3248000000000109E-2</v>
      </c>
      <c r="AP130" s="4">
        <v>129</v>
      </c>
      <c r="AQ130" s="1">
        <v>45078</v>
      </c>
      <c r="AR130" s="7"/>
    </row>
    <row r="131" spans="1:49">
      <c r="A131" s="6">
        <f>IF(QoQ!A133="","",QoQ!A133-QoQ!A$1)</f>
        <v>0.32800644109851373</v>
      </c>
      <c r="B131" s="6">
        <f>IF(QoQ!B133="","",QoQ!B133-QoQ!B$1)</f>
        <v>-5.9998239530121289E-3</v>
      </c>
      <c r="C131" s="6">
        <f>IF(QoQ!C133="","",QoQ!C133-QoQ!C$1)</f>
        <v>-1.043765939302953</v>
      </c>
      <c r="D131" s="6">
        <f>IF(QoQ!D133="","",QoQ!D133-QoQ!D$1)</f>
        <v>0.75852039273315319</v>
      </c>
      <c r="E131" s="6">
        <f>IF(QoQ!E133="","",QoQ!E133-QoQ!E$1)</f>
        <v>-1.0207970252684717</v>
      </c>
      <c r="F131" s="6">
        <f>IF(QoQ!F133="","",QoQ!F133-QoQ!F$1)</f>
        <v>-1.4864370806170035</v>
      </c>
      <c r="G131" s="6">
        <f>IF(QoQ!G133="","",QoQ!G133-QoQ!G$1)</f>
        <v>0.7822058344619871</v>
      </c>
      <c r="H131" s="6">
        <f>IF(QoQ!H133="","",QoQ!H133-QoQ!H$1)</f>
        <v>-1.4748073225768978</v>
      </c>
      <c r="I131" s="6">
        <f>IF(QoQ!I133="","",QoQ!I133-QoQ!I$1)</f>
        <v>-1.1893111155734504</v>
      </c>
      <c r="J131" s="6">
        <f>IF(QoQ!J133="","",QoQ!J133-QoQ!J$1)</f>
        <v>4.4022569624598242</v>
      </c>
      <c r="K131" s="6">
        <f>IF(QoQ!K133="","",QoQ!K133-QoQ!K$1)</f>
        <v>-3.3553236850143113</v>
      </c>
      <c r="L131" s="6">
        <f>IF(QoQ!L133="","",QoQ!L133-QoQ!L$1)</f>
        <v>-2.3042661890780609</v>
      </c>
      <c r="M131" s="6">
        <f>IF(QoQ!M133="","",QoQ!M133-QoQ!M$1)</f>
        <v>-1.3358816953287862</v>
      </c>
      <c r="N131" s="6">
        <f>IF(QoQ!N133="","",QoQ!N133-QoQ!N$1)</f>
        <v>-3.6933460187065865</v>
      </c>
      <c r="O131" s="6">
        <f>IF(QoQ!O133="","",QoQ!O133-QoQ!O$1)</f>
        <v>-0.19272269439264877</v>
      </c>
      <c r="P131" s="6">
        <f>IF(QoQ!P133="","",QoQ!P133-QoQ!P$1)</f>
        <v>-4.9492486663566133</v>
      </c>
      <c r="Q131" s="6">
        <f>IF(QoQ!Q133="","",QoQ!Q133-QoQ!Q$1)</f>
        <v>-0.1714736000328364</v>
      </c>
      <c r="R131" s="6">
        <f>IF(QoQ!R133="","",QoQ!R133-QoQ!R$1)</f>
        <v>-6.4839830371444973E-2</v>
      </c>
      <c r="S131" s="6">
        <f>IF(QoQ!S133="","",QoQ!S133-QoQ!S$1)</f>
        <v>-0.5729812407633863</v>
      </c>
      <c r="T131" s="6">
        <f>IF(QoQ!T133="","",QoQ!T133-QoQ!T$1)</f>
        <v>-0.48007648596654023</v>
      </c>
      <c r="U131" s="6">
        <f>IF(QoQ!U133="","",QoQ!U133-QoQ!U$1)</f>
        <v>-0.30754992090085742</v>
      </c>
      <c r="V131" s="6">
        <f>IF(QoQ!V133="","",QoQ!V133-QoQ!V$1)</f>
        <v>-3.3797007758179842E-2</v>
      </c>
      <c r="W131" s="6">
        <f>IF(QoQ!W133="","",QoQ!W133-QoQ!W$1)</f>
        <v>0</v>
      </c>
      <c r="X131" s="6">
        <f>IF(QoQ!X133="","",QoQ!X133-QoQ!X$1)</f>
        <v>-0.27752860194710599</v>
      </c>
      <c r="Y131" s="6">
        <f>IF(QoQ!Y133="","",QoQ!Y133-QoQ!Y$1)</f>
        <v>-0.14666422537452273</v>
      </c>
      <c r="Z131" s="6">
        <f>IF(QoQ!Z133="","",QoQ!Z133-QoQ!Z$1)</f>
        <v>-8.0162176408018593E-2</v>
      </c>
      <c r="AA131" s="6">
        <f>IF(QoQ!AA133="","",QoQ!AA133-QoQ!AA$1)</f>
        <v>0.5715821547457407</v>
      </c>
      <c r="AB131" s="6">
        <f>IF(QoQ!AB133="","",QoQ!AB133-QoQ!AB$1)</f>
        <v>8.5338114081552674E-2</v>
      </c>
      <c r="AC131" s="6">
        <f>IF(QoQ!AC133="","",QoQ!AC133-QoQ!AC$1)</f>
        <v>0.56499999999999995</v>
      </c>
      <c r="AD131" s="6">
        <f>IF(QoQ!AD133="","",QoQ!AD133-QoQ!AD$1)</f>
        <v>0.2028115275874729</v>
      </c>
      <c r="AE131" s="6">
        <f>IF(QoQ!AE133="","",QoQ!AE133-QoQ!AE$1)</f>
        <v>9.5296402819208588</v>
      </c>
      <c r="AF131" s="6">
        <f>IF(QoQ!AF133="","",QoQ!AF133-QoQ!AF$1)</f>
        <v>0.72993767886116379</v>
      </c>
      <c r="AG131" s="6">
        <f>IF(QoQ!AG133="","",QoQ!AG133-QoQ!AG$1)</f>
        <v>1.434392850315708</v>
      </c>
      <c r="AH131" s="6">
        <f>IF(QoQ!AH133="","",QoQ!AH133-QoQ!AH$1)</f>
        <v>0.62494574639185463</v>
      </c>
      <c r="AI131" s="6">
        <f>IF(QoQ!AI133="","",QoQ!AI133-QoQ!AI$1)</f>
        <v>-2.6088310485942925</v>
      </c>
      <c r="AJ131" s="6">
        <f>IF(QoQ!AJ133="","",QoQ!AJ133-QoQ!AJ$1)</f>
        <v>2.4528012531109349</v>
      </c>
      <c r="AK131" s="6">
        <f>IF(QoQ!AK133="","",QoQ!AK133-QoQ!AK$1)</f>
        <v>-0.80405319401386877</v>
      </c>
      <c r="AL131" s="6">
        <f>IF(QoQ!AL133="","",QoQ!AL133-QoQ!AL$1)</f>
        <v>13.789596032636243</v>
      </c>
      <c r="AM131" s="6">
        <f>IF(QoQ!AM133="","",QoQ!AM133-QoQ!AM$1)</f>
        <v>0.4929477887009992</v>
      </c>
      <c r="AN131" s="6">
        <f>IF(QoQ!AN133="","",QoQ!AN133-QoQ!AN$1)</f>
        <v>1.3503998868089953</v>
      </c>
      <c r="AO131" s="6">
        <f>IF(QoQ!AO133="","",QoQ!AO133-QoQ!AO$1)</f>
        <v>0.11482243589743568</v>
      </c>
      <c r="AP131" s="4">
        <v>130</v>
      </c>
      <c r="AQ131" s="1">
        <v>45170</v>
      </c>
      <c r="AR131" s="7"/>
    </row>
    <row r="132" spans="1:49">
      <c r="A132" s="6">
        <f>IF(QoQ!A134="","",QoQ!A134-QoQ!A$1)</f>
        <v>-0.12132705010558098</v>
      </c>
      <c r="B132" s="6">
        <f>IF(QoQ!B134="","",QoQ!B134-QoQ!B$1)</f>
        <v>-0.4792578623274788</v>
      </c>
      <c r="C132" s="6">
        <f>IF(QoQ!C134="","",QoQ!C134-QoQ!C$1)</f>
        <v>0.13913738123851105</v>
      </c>
      <c r="D132" s="6">
        <f>IF(QoQ!D134="","",QoQ!D134-QoQ!D$1)</f>
        <v>2.3535850607455266</v>
      </c>
      <c r="E132" s="6">
        <f>IF(QoQ!E134="","",QoQ!E134-QoQ!E$1)</f>
        <v>0.2466906933243993</v>
      </c>
      <c r="F132" s="6">
        <f>IF(QoQ!F134="","",QoQ!F134-QoQ!F$1)</f>
        <v>2.9121257339455817</v>
      </c>
      <c r="G132" s="6">
        <f>IF(QoQ!G134="","",QoQ!G134-QoQ!G$1)</f>
        <v>-0.51061740193172622</v>
      </c>
      <c r="H132" s="6">
        <f>IF(QoQ!H134="","",QoQ!H134-QoQ!H$1)</f>
        <v>-0.23311643062054277</v>
      </c>
      <c r="I132" s="6">
        <f>IF(QoQ!I134="","",QoQ!I134-QoQ!I$1)</f>
        <v>-9.0779545454516288</v>
      </c>
      <c r="J132" s="6">
        <f>IF(QoQ!J134="","",QoQ!J134-QoQ!J$1)</f>
        <v>6.7648594871543644</v>
      </c>
      <c r="K132" s="6">
        <f>IF(QoQ!K134="","",QoQ!K134-QoQ!K$1)</f>
        <v>-4.1858138293892981</v>
      </c>
      <c r="L132" s="6">
        <f>IF(QoQ!L134="","",QoQ!L134-QoQ!L$1)</f>
        <v>-0.20272118547022755</v>
      </c>
      <c r="M132" s="6">
        <f>IF(QoQ!M134="","",QoQ!M134-QoQ!M$1)</f>
        <v>2.7792908728964338E-2</v>
      </c>
      <c r="N132" s="6">
        <f>IF(QoQ!N134="","",QoQ!N134-QoQ!N$1)</f>
        <v>-0.26607182554171893</v>
      </c>
      <c r="O132" s="6">
        <f>IF(QoQ!O134="","",QoQ!O134-QoQ!O$1)</f>
        <v>0.1821667080401459</v>
      </c>
      <c r="P132" s="6">
        <f>IF(QoQ!P134="","",QoQ!P134-QoQ!P$1)</f>
        <v>-0.94072468926971697</v>
      </c>
      <c r="Q132" s="6">
        <f>IF(QoQ!Q134="","",QoQ!Q134-QoQ!Q$1)</f>
        <v>-0.20917239047439345</v>
      </c>
      <c r="R132" s="6">
        <f>IF(QoQ!R134="","",QoQ!R134-QoQ!R$1)</f>
        <v>-1.1389424464918418E-2</v>
      </c>
      <c r="S132" s="6">
        <f>IF(QoQ!S134="","",QoQ!S134-QoQ!S$1)</f>
        <v>-0.95932407694286337</v>
      </c>
      <c r="T132" s="6">
        <f>IF(QoQ!T134="","",QoQ!T134-QoQ!T$1)</f>
        <v>-0.2811029307758377</v>
      </c>
      <c r="U132" s="6">
        <f>IF(QoQ!U134="","",QoQ!U134-QoQ!U$1)</f>
        <v>1.9819708893584522</v>
      </c>
      <c r="V132" s="6">
        <f>IF(QoQ!V134="","",QoQ!V134-QoQ!V$1)</f>
        <v>1.1457200885610854</v>
      </c>
      <c r="W132" s="6">
        <f>IF(QoQ!W134="","",QoQ!W134-QoQ!W$1)</f>
        <v>0</v>
      </c>
      <c r="X132" s="6">
        <f>IF(QoQ!X134="","",QoQ!X134-QoQ!X$1)</f>
        <v>-0.76861516644923222</v>
      </c>
      <c r="Y132" s="6">
        <f>IF(QoQ!Y134="","",QoQ!Y134-QoQ!Y$1)</f>
        <v>-0.2193505353251638</v>
      </c>
      <c r="Z132" s="6">
        <f>IF(QoQ!Z134="","",QoQ!Z134-QoQ!Z$1)</f>
        <v>4.4106656480230266E-2</v>
      </c>
      <c r="AA132" s="6">
        <f>IF(QoQ!AA134="","",QoQ!AA134-QoQ!AA$1)</f>
        <v>-1.0927092860016039</v>
      </c>
      <c r="AB132" s="6">
        <f>IF(QoQ!AB134="","",QoQ!AB134-QoQ!AB$1)</f>
        <v>2.796058849001426E-2</v>
      </c>
      <c r="AC132" s="6">
        <f>IF(QoQ!AC134="","",QoQ!AC134-QoQ!AC$1)</f>
        <v>0.58250000000000002</v>
      </c>
      <c r="AD132" s="6">
        <f>IF(QoQ!AD134="","",QoQ!AD134-QoQ!AD$1)</f>
        <v>-2.9623982295350348E-2</v>
      </c>
      <c r="AE132" s="6">
        <f>IF(QoQ!AE134="","",QoQ!AE134-QoQ!AE$1)</f>
        <v>-4.0941176784859294</v>
      </c>
      <c r="AF132" s="6">
        <f>IF(QoQ!AF134="","",QoQ!AF134-QoQ!AF$1)</f>
        <v>0.76418891808491196</v>
      </c>
      <c r="AG132" s="6">
        <f>IF(QoQ!AG134="","",QoQ!AG134-QoQ!AG$1)</f>
        <v>0.93294165564553566</v>
      </c>
      <c r="AH132" s="6">
        <f>IF(QoQ!AH134="","",QoQ!AH134-QoQ!AH$1)</f>
        <v>0.76696968118159625</v>
      </c>
      <c r="AI132" s="6">
        <f>IF(QoQ!AI134="","",QoQ!AI134-QoQ!AI$1)</f>
        <v>-3.0828089545017905</v>
      </c>
      <c r="AJ132" s="6">
        <f>IF(QoQ!AJ134="","",QoQ!AJ134-QoQ!AJ$1)</f>
        <v>-1.6885540973350963</v>
      </c>
      <c r="AK132" s="6">
        <f>IF(QoQ!AK134="","",QoQ!AK134-QoQ!AK$1)</f>
        <v>0.95412979048180047</v>
      </c>
      <c r="AL132" s="6">
        <f>IF(QoQ!AL134="","",QoQ!AL134-QoQ!AL$1)</f>
        <v>-10.284887943264948</v>
      </c>
      <c r="AM132" s="6">
        <f>IF(QoQ!AM134="","",QoQ!AM134-QoQ!AM$1)</f>
        <v>1.0123682839216697</v>
      </c>
      <c r="AN132" s="6">
        <f>IF(QoQ!AN134="","",QoQ!AN134-QoQ!AN$1)</f>
        <v>-4.9582321192590113</v>
      </c>
      <c r="AO132" s="6">
        <f>IF(QoQ!AO134="","",QoQ!AO134-QoQ!AO$1)</f>
        <v>0.11677692307692311</v>
      </c>
      <c r="AP132" s="4">
        <v>131</v>
      </c>
      <c r="AQ132" s="1">
        <v>45261</v>
      </c>
      <c r="AR132" s="7"/>
    </row>
    <row r="133" spans="1:49">
      <c r="A133" s="6">
        <f>IF(QoQ!A135="","",QoQ!A135-QoQ!A$1)</f>
        <v>0.67196306054138888</v>
      </c>
      <c r="B133" s="6">
        <f>IF(QoQ!B135="","",QoQ!B135-QoQ!B$1)</f>
        <v>-5.9468539082820016E-2</v>
      </c>
      <c r="C133" s="6">
        <f>IF(QoQ!C135="","",QoQ!C135-QoQ!C$1)</f>
        <v>-0.27976265581619897</v>
      </c>
      <c r="D133" s="6">
        <f>IF(QoQ!D135="","",QoQ!D135-QoQ!D$1)</f>
        <v>3.1294628142679786</v>
      </c>
      <c r="E133" s="6">
        <f>IF(QoQ!E135="","",QoQ!E135-QoQ!E$1)</f>
        <v>4.206736688448693</v>
      </c>
      <c r="F133" s="6">
        <f>IF(QoQ!F135="","",QoQ!F135-QoQ!F$1)</f>
        <v>3.4260997977700249</v>
      </c>
      <c r="G133" s="6">
        <f>IF(QoQ!G135="","",QoQ!G135-QoQ!G$1)</f>
        <v>-0.13963924967013819</v>
      </c>
      <c r="H133" s="6">
        <f>IF(QoQ!H135="","",QoQ!H135-QoQ!H$1)</f>
        <v>-1.10790867005699</v>
      </c>
      <c r="I133" s="6">
        <f>IF(QoQ!I135="","",QoQ!I135-QoQ!I$1)</f>
        <v>5.8710562418935419</v>
      </c>
      <c r="J133" s="6">
        <f>IF(QoQ!J135="","",QoQ!J135-QoQ!J$1)</f>
        <v>-9.2872689352154385</v>
      </c>
      <c r="K133" s="6">
        <f>IF(QoQ!K135="","",QoQ!K135-QoQ!K$1)</f>
        <v>-0.63289382780815551</v>
      </c>
      <c r="L133" s="6">
        <f>IF(QoQ!L135="","",QoQ!L135-QoQ!L$1)</f>
        <v>-3.2438368044354937</v>
      </c>
      <c r="M133" s="6">
        <f>IF(QoQ!M135="","",QoQ!M135-QoQ!M$1)</f>
        <v>-4.6510417831672797</v>
      </c>
      <c r="N133" s="6">
        <f>IF(QoQ!N135="","",QoQ!N135-QoQ!N$1)</f>
        <v>-2.897314973617787</v>
      </c>
      <c r="O133" s="6">
        <f>IF(QoQ!O135="","",QoQ!O135-QoQ!O$1)</f>
        <v>-5.470354230251556</v>
      </c>
      <c r="P133" s="6">
        <f>IF(QoQ!P135="","",QoQ!P135-QoQ!P$1)</f>
        <v>0.29488932277696245</v>
      </c>
      <c r="Q133" s="6">
        <f>IF(QoQ!Q135="","",QoQ!Q135-QoQ!Q$1)</f>
        <v>0.16400913469570666</v>
      </c>
      <c r="R133" s="6">
        <f>IF(QoQ!R135="","",QoQ!R135-QoQ!R$1)</f>
        <v>-7.8732279456666054E-2</v>
      </c>
      <c r="S133" s="6">
        <f>IF(QoQ!S135="","",QoQ!S135-QoQ!S$1)</f>
        <v>1.0836914779822506</v>
      </c>
      <c r="T133" s="6">
        <f>IF(QoQ!T135="","",QoQ!T135-QoQ!T$1)</f>
        <v>-0.32731193163657823</v>
      </c>
      <c r="U133" s="6">
        <f>IF(QoQ!U135="","",QoQ!U135-QoQ!U$1)</f>
        <v>-0.22652621356485031</v>
      </c>
      <c r="V133" s="6">
        <f>IF(QoQ!V135="","",QoQ!V135-QoQ!V$1)</f>
        <v>5.6866653643727783E-2</v>
      </c>
      <c r="W133" s="6">
        <f>IF(QoQ!W135="","",QoQ!W135-QoQ!W$1)</f>
        <v>0</v>
      </c>
      <c r="X133" s="6">
        <f>IF(QoQ!X135="","",QoQ!X135-QoQ!X$1)</f>
        <v>-0.74531161210931973</v>
      </c>
      <c r="Y133" s="6">
        <f>IF(QoQ!Y135="","",QoQ!Y135-QoQ!Y$1)</f>
        <v>0.36243211606513914</v>
      </c>
      <c r="Z133" s="6">
        <f>IF(QoQ!Z135="","",QoQ!Z135-QoQ!Z$1)</f>
        <v>2.2662343374049376E-2</v>
      </c>
      <c r="AA133" s="6">
        <f>IF(QoQ!AA135="","",QoQ!AA135-QoQ!AA$1)</f>
        <v>0.11575227774224051</v>
      </c>
      <c r="AB133" s="6">
        <f>IF(QoQ!AB135="","",QoQ!AB135-QoQ!AB$1)</f>
        <v>0.4802136419497578</v>
      </c>
      <c r="AC133" s="6">
        <f>IF(QoQ!AC135="","",QoQ!AC135-QoQ!AC$1)</f>
        <v>0.58250000000000002</v>
      </c>
      <c r="AD133" s="6">
        <f>IF(QoQ!AD135="","",QoQ!AD135-QoQ!AD$1)</f>
        <v>-3.3642376315873381</v>
      </c>
      <c r="AE133" s="6">
        <f>IF(QoQ!AE135="","",QoQ!AE135-QoQ!AE$1)</f>
        <v>-2.3059551809176946</v>
      </c>
      <c r="AF133" s="6">
        <f>IF(QoQ!AF135="","",QoQ!AF135-QoQ!AF$1)</f>
        <v>-1.0034119871280451</v>
      </c>
      <c r="AG133" s="6">
        <f>IF(QoQ!AG135="","",QoQ!AG135-QoQ!AG$1)</f>
        <v>-0.75004501661161416</v>
      </c>
      <c r="AH133" s="6">
        <f>IF(QoQ!AH135="","",QoQ!AH135-QoQ!AH$1)</f>
        <v>-1.0181449188879093</v>
      </c>
      <c r="AI133" s="6">
        <f>IF(QoQ!AI135="","",QoQ!AI135-QoQ!AI$1)</f>
        <v>1.1643196241478853</v>
      </c>
      <c r="AJ133" s="6">
        <f>IF(QoQ!AJ135="","",QoQ!AJ135-QoQ!AJ$1)</f>
        <v>-0.70557391314525808</v>
      </c>
      <c r="AK133" s="6">
        <f>IF(QoQ!AK135="","",QoQ!AK135-QoQ!AK$1)</f>
        <v>-1.6629219489092546</v>
      </c>
      <c r="AL133" s="6">
        <f>IF(QoQ!AL135="","",QoQ!AL135-QoQ!AL$1)</f>
        <v>-7.7556994158157826</v>
      </c>
      <c r="AM133" s="6">
        <f>IF(QoQ!AM135="","",QoQ!AM135-QoQ!AM$1)</f>
        <v>-1.0086755122289082</v>
      </c>
      <c r="AN133" s="6">
        <f>IF(QoQ!AN135="","",QoQ!AN135-QoQ!AN$1)</f>
        <v>4.0799313712865342</v>
      </c>
      <c r="AO133" s="6">
        <f>IF(QoQ!AO135="","",QoQ!AO135-QoQ!AO$1)</f>
        <v>9.2987666666666469E-2</v>
      </c>
      <c r="AP133" s="4">
        <v>132</v>
      </c>
      <c r="AQ133" s="1">
        <v>45352</v>
      </c>
      <c r="AR133" s="7"/>
    </row>
    <row r="134" spans="1:49">
      <c r="A134" s="6">
        <f>IF(QoQ!A136="","",QoQ!A136-QoQ!A$1)</f>
        <v>0.34585830931359451</v>
      </c>
      <c r="B134" s="6">
        <f>IF(QoQ!B136="","",QoQ!B136-QoQ!B$1)</f>
        <v>-0.1574912759534719</v>
      </c>
      <c r="C134" s="6">
        <f>IF(QoQ!C136="","",QoQ!C136-QoQ!C$1)</f>
        <v>-2.3477210015684644</v>
      </c>
      <c r="D134" s="6">
        <f>IF(QoQ!D136="","",QoQ!D136-QoQ!D$1)</f>
        <v>0.84113614267409731</v>
      </c>
      <c r="E134" s="6">
        <f>IF(QoQ!E136="","",QoQ!E136-QoQ!E$1)</f>
        <v>0.73101696318524945</v>
      </c>
      <c r="F134" s="6">
        <f>IF(QoQ!F136="","",QoQ!F136-QoQ!F$1)</f>
        <v>-0.25680342259703537</v>
      </c>
      <c r="G134" s="6">
        <f>IF(QoQ!G136="","",QoQ!G136-QoQ!G$1)</f>
        <v>1.178595854956106</v>
      </c>
      <c r="H134" s="6">
        <f>IF(QoQ!H136="","",QoQ!H136-QoQ!H$1)</f>
        <v>-0.82682669649013452</v>
      </c>
      <c r="I134" s="6">
        <f>IF(QoQ!I136="","",QoQ!I136-QoQ!I$1)</f>
        <v>-0.36434169733449662</v>
      </c>
      <c r="J134" s="6">
        <f>IF(QoQ!J136="","",QoQ!J136-QoQ!J$1)</f>
        <v>-4.5124381582971314</v>
      </c>
      <c r="K134" s="6">
        <f>IF(QoQ!K136="","",QoQ!K136-QoQ!K$1)</f>
        <v>-5.3113295325821506</v>
      </c>
      <c r="L134" s="6">
        <f>IF(QoQ!L136="","",QoQ!L136-QoQ!L$1)</f>
        <v>-2.4757575267371736</v>
      </c>
      <c r="M134" s="6">
        <f>IF(QoQ!M136="","",QoQ!M136-QoQ!M$1)</f>
        <v>-2.0970329408256245</v>
      </c>
      <c r="N134" s="6">
        <f>IF(QoQ!N136="","",QoQ!N136-QoQ!N$1)</f>
        <v>-1.9355629071224678E-2</v>
      </c>
      <c r="O134" s="6">
        <f>IF(QoQ!O136="","",QoQ!O136-QoQ!O$1)</f>
        <v>-3.1027940823829994</v>
      </c>
      <c r="P134" s="6">
        <f>IF(QoQ!P136="","",QoQ!P136-QoQ!P$1)</f>
        <v>-3.5686366762281709</v>
      </c>
      <c r="Q134" s="6">
        <f>IF(QoQ!Q136="","",QoQ!Q136-QoQ!Q$1)</f>
        <v>8.904767631744348E-2</v>
      </c>
      <c r="R134" s="6">
        <f>IF(QoQ!R136="","",QoQ!R136-QoQ!R$1)</f>
        <v>5.7206320707112956E-2</v>
      </c>
      <c r="S134" s="6">
        <f>IF(QoQ!S136="","",QoQ!S136-QoQ!S$1)</f>
        <v>0.20889638467787186</v>
      </c>
      <c r="T134" s="6">
        <f>IF(QoQ!T136="","",QoQ!T136-QoQ!T$1)</f>
        <v>-1.7183634135274517E-2</v>
      </c>
      <c r="U134" s="6">
        <f>IF(QoQ!U136="","",QoQ!U136-QoQ!U$1)</f>
        <v>-0.75303920856818374</v>
      </c>
      <c r="V134" s="6">
        <f>IF(QoQ!V136="","",QoQ!V136-QoQ!V$1)</f>
        <v>-0.83111633811878782</v>
      </c>
      <c r="W134" s="6">
        <f>IF(QoQ!W136="","",QoQ!W136-QoQ!W$1)</f>
        <v>0</v>
      </c>
      <c r="X134" s="6">
        <f>IF(QoQ!X136="","",QoQ!X136-QoQ!X$1)</f>
        <v>1.4587597153614265</v>
      </c>
      <c r="Y134" s="6">
        <f>IF(QoQ!Y136="","",QoQ!Y136-QoQ!Y$1)</f>
        <v>-5.0082295368746088E-2</v>
      </c>
      <c r="Z134" s="6">
        <f>IF(QoQ!Z136="","",QoQ!Z136-QoQ!Z$1)</f>
        <v>-2.118378739573834E-2</v>
      </c>
      <c r="AA134" s="6">
        <f>IF(QoQ!AA136="","",QoQ!AA136-QoQ!AA$1)</f>
        <v>0.23213551324809145</v>
      </c>
      <c r="AB134" s="6">
        <f>IF(QoQ!AB136="","",QoQ!AB136-QoQ!AB$1)</f>
        <v>0.21053351056578651</v>
      </c>
      <c r="AC134" s="6">
        <f>IF(QoQ!AC136="","",QoQ!AC136-QoQ!AC$1)</f>
        <v>0.58250000000000002</v>
      </c>
      <c r="AD134" s="6">
        <f>IF(QoQ!AD136="","",QoQ!AD136-QoQ!AD$1)</f>
        <v>4.0245392752782232</v>
      </c>
      <c r="AE134" s="6">
        <f>IF(QoQ!AE136="","",QoQ!AE136-QoQ!AE$1)</f>
        <v>1.1003158699085622</v>
      </c>
      <c r="AF134" s="6">
        <f>IF(QoQ!AF136="","",QoQ!AF136-QoQ!AF$1)</f>
        <v>-0.88199332891929128</v>
      </c>
      <c r="AG134" s="6">
        <f>IF(QoQ!AG136="","",QoQ!AG136-QoQ!AG$1)</f>
        <v>-0.83801455305062889</v>
      </c>
      <c r="AH134" s="6">
        <f>IF(QoQ!AH136="","",QoQ!AH136-QoQ!AH$1)</f>
        <v>-0.85409942946683137</v>
      </c>
      <c r="AI134" s="6">
        <f>IF(QoQ!AI136="","",QoQ!AI136-QoQ!AI$1)</f>
        <v>-3.7935761019870387</v>
      </c>
      <c r="AJ134" s="6">
        <f>IF(QoQ!AJ136="","",QoQ!AJ136-QoQ!AJ$1)</f>
        <v>-2.966562767127519</v>
      </c>
      <c r="AK134" s="6">
        <f>IF(QoQ!AK136="","",QoQ!AK136-QoQ!AK$1)</f>
        <v>-1.2610854620974992</v>
      </c>
      <c r="AL134" s="6">
        <f>IF(QoQ!AL136="","",QoQ!AL136-QoQ!AL$1)</f>
        <v>7.7561069284225406</v>
      </c>
      <c r="AM134" s="6">
        <f>IF(QoQ!AM136="","",QoQ!AM136-QoQ!AM$1)</f>
        <v>-2.1290618282211371</v>
      </c>
      <c r="AN134" s="6">
        <f>IF(QoQ!AN136="","",QoQ!AN136-QoQ!AN$1)</f>
        <v>-2.6910082729529519</v>
      </c>
      <c r="AO134" s="6">
        <f>IF(QoQ!AO136="","",QoQ!AO136-QoQ!AO$1)</f>
        <v>8.5891000000000162E-2</v>
      </c>
      <c r="AP134" s="4">
        <v>133</v>
      </c>
      <c r="AQ134" s="1">
        <v>45444</v>
      </c>
      <c r="AR134" s="7"/>
    </row>
    <row r="135" spans="1:49">
      <c r="A135" s="6">
        <f>IF(QoQ!A137="","",QoQ!A137-QoQ!A$1)</f>
        <v>-0.19901776288879136</v>
      </c>
      <c r="B135" s="6">
        <f>IF(QoQ!B137="","",QoQ!B137-QoQ!B$1)</f>
        <v>-0.46795908180708201</v>
      </c>
      <c r="C135" s="6">
        <f>IF(QoQ!C137="","",QoQ!C137-QoQ!C$1)</f>
        <v>1.5266650850755878</v>
      </c>
      <c r="D135" s="6">
        <f>IF(QoQ!D137="","",QoQ!D137-QoQ!D$1)</f>
        <v>3.6954646323627349</v>
      </c>
      <c r="E135" s="6">
        <f>IF(QoQ!E137="","",QoQ!E137-QoQ!E$1)</f>
        <v>1.8608352120827196</v>
      </c>
      <c r="F135" s="6">
        <f>IF(QoQ!F137="","",QoQ!F137-QoQ!F$1)</f>
        <v>2.1411073064310124</v>
      </c>
      <c r="G135" s="6">
        <f>IF(QoQ!G137="","",QoQ!G137-QoQ!G$1)</f>
        <v>0.12227954382690853</v>
      </c>
      <c r="H135" s="6">
        <f>IF(QoQ!H137="","",QoQ!H137-QoQ!H$1)</f>
        <v>-0.89751890813175172</v>
      </c>
      <c r="I135" s="6">
        <f>IF(QoQ!I137="","",QoQ!I137-QoQ!I$1)</f>
        <v>-0.96330396501017079</v>
      </c>
      <c r="J135" s="6">
        <f>IF(QoQ!J137="","",QoQ!J137-QoQ!J$1)</f>
        <v>-3.4818965846771617</v>
      </c>
      <c r="K135" s="6">
        <f>IF(QoQ!K137="","",QoQ!K137-QoQ!K$1)</f>
        <v>-0.35660933568598274</v>
      </c>
      <c r="L135" s="6">
        <f>IF(QoQ!L137="","",QoQ!L137-QoQ!L$1)</f>
        <v>1.7269748620728915</v>
      </c>
      <c r="M135" s="6">
        <f>IF(QoQ!M137="","",QoQ!M137-QoQ!M$1)</f>
        <v>2.2369342387367737</v>
      </c>
      <c r="N135" s="6">
        <f>IF(QoQ!N137="","",QoQ!N137-QoQ!N$1)</f>
        <v>6.763406333170586</v>
      </c>
      <c r="O135" s="6">
        <f>IF(QoQ!O137="","",QoQ!O137-QoQ!O$1)</f>
        <v>-9.1547509354972689E-2</v>
      </c>
      <c r="P135" s="6">
        <f>IF(QoQ!P137="","",QoQ!P137-QoQ!P$1)</f>
        <v>0.27781996459540048</v>
      </c>
      <c r="Q135" s="6">
        <f>IF(QoQ!Q137="","",QoQ!Q137-QoQ!Q$1)</f>
        <v>-0.16522412640885814</v>
      </c>
      <c r="R135" s="6">
        <f>IF(QoQ!R137="","",QoQ!R137-QoQ!R$1)</f>
        <v>-6.9465471912604382E-2</v>
      </c>
      <c r="S135" s="6">
        <f>IF(QoQ!S137="","",QoQ!S137-QoQ!S$1)</f>
        <v>-0.52620322123717722</v>
      </c>
      <c r="T135" s="6">
        <f>IF(QoQ!T137="","",QoQ!T137-QoQ!T$1)</f>
        <v>-0.42103880398492038</v>
      </c>
      <c r="U135" s="6">
        <f>IF(QoQ!U137="","",QoQ!U137-QoQ!U$1)</f>
        <v>-1.681779010344757</v>
      </c>
      <c r="V135" s="6">
        <f>IF(QoQ!V137="","",QoQ!V137-QoQ!V$1)</f>
        <v>-1.1128511736303164</v>
      </c>
      <c r="W135" s="6">
        <f>IF(QoQ!W137="","",QoQ!W137-QoQ!W$1)</f>
        <v>0</v>
      </c>
      <c r="X135" s="6">
        <f>IF(QoQ!X137="","",QoQ!X137-QoQ!X$1)</f>
        <v>4.8219875987606926</v>
      </c>
      <c r="Y135" s="6">
        <f>IF(QoQ!Y137="","",QoQ!Y137-QoQ!Y$1)</f>
        <v>-0.22212110781950534</v>
      </c>
      <c r="Z135" s="6">
        <f>IF(QoQ!Z137="","",QoQ!Z137-QoQ!Z$1)</f>
        <v>-2.6947390064413157E-2</v>
      </c>
      <c r="AA135" s="6">
        <f>IF(QoQ!AA137="","",QoQ!AA137-QoQ!AA$1)</f>
        <v>-0.65859783249494019</v>
      </c>
      <c r="AB135" s="6">
        <f>IF(QoQ!AB137="","",QoQ!AB137-QoQ!AB$1)</f>
        <v>8.0566154374450138E-2</v>
      </c>
      <c r="AC135" s="6">
        <f>IF(QoQ!AC137="","",QoQ!AC137-QoQ!AC$1)</f>
        <v>0.56499999999999995</v>
      </c>
      <c r="AD135" s="6">
        <f>IF(QoQ!AD137="","",QoQ!AD137-QoQ!AD$1)</f>
        <v>-3.8563347494982958</v>
      </c>
      <c r="AE135" s="6">
        <f>IF(QoQ!AE137="","",QoQ!AE137-QoQ!AE$1)</f>
        <v>-6.6727819404631816</v>
      </c>
      <c r="AF135" s="6">
        <f>IF(QoQ!AF137="","",QoQ!AF137-QoQ!AF$1)</f>
        <v>0.91611407406437895</v>
      </c>
      <c r="AG135" s="6">
        <f>IF(QoQ!AG137="","",QoQ!AG137-QoQ!AG$1)</f>
        <v>1.7718492619811737</v>
      </c>
      <c r="AH135" s="6">
        <f>IF(QoQ!AH137="","",QoQ!AH137-QoQ!AH$1)</f>
        <v>0.77636582300780566</v>
      </c>
      <c r="AI135" s="6">
        <f>IF(QoQ!AI137="","",QoQ!AI137-QoQ!AI$1)</f>
        <v>-5.0825470206473682</v>
      </c>
      <c r="AJ135" s="6">
        <f>IF(QoQ!AJ137="","",QoQ!AJ137-QoQ!AJ$1)</f>
        <v>2.5550415231320387</v>
      </c>
      <c r="AK135" s="6">
        <f>IF(QoQ!AK137="","",QoQ!AK137-QoQ!AK$1)</f>
        <v>-1.8818879244160147E-2</v>
      </c>
      <c r="AL135" s="6">
        <f>IF(QoQ!AL137="","",QoQ!AL137-QoQ!AL$1)</f>
        <v>-11.650449169370916</v>
      </c>
      <c r="AM135" s="6">
        <f>IF(QoQ!AM137="","",QoQ!AM137-QoQ!AM$1)</f>
        <v>-8.6764267745399914E-2</v>
      </c>
      <c r="AN135" s="6">
        <f>IF(QoQ!AN137="","",QoQ!AN137-QoQ!AN$1)</f>
        <v>8.7347326708147861</v>
      </c>
      <c r="AO135" s="6">
        <f>IF(QoQ!AO137="","",QoQ!AO137-QoQ!AO$1)</f>
        <v>6.6320000000000157E-2</v>
      </c>
      <c r="AP135" s="4">
        <v>134</v>
      </c>
      <c r="AQ135" s="1">
        <v>45536</v>
      </c>
      <c r="AR135" s="7"/>
    </row>
    <row r="136" spans="1:49">
      <c r="A136" s="6">
        <f>IF(QoQ!A138="","",QoQ!A138-QoQ!A$1)</f>
        <v>-0.47125495688910657</v>
      </c>
      <c r="B136" s="6">
        <f>IF(QoQ!B138="","",QoQ!B138-QoQ!B$1)</f>
        <v>-0.14961824625984077</v>
      </c>
      <c r="C136" s="6">
        <f>IF(QoQ!C138="","",QoQ!C138-QoQ!C$1)</f>
        <v>-1.1041132216845466</v>
      </c>
      <c r="D136" s="6">
        <f>IF(QoQ!D138="","",QoQ!D138-QoQ!D$1)</f>
        <v>-0.67872018025568126</v>
      </c>
      <c r="E136" s="6">
        <f>IF(QoQ!E138="","",QoQ!E138-QoQ!E$1)</f>
        <v>-2.4550581445584547</v>
      </c>
      <c r="F136" s="6">
        <f>IF(QoQ!F138="","",QoQ!F138-QoQ!F$1)</f>
        <v>-3.6081495351822928</v>
      </c>
      <c r="G136" s="6">
        <f>IF(QoQ!G138="","",QoQ!G138-QoQ!G$1)</f>
        <v>0.27244320425814794</v>
      </c>
      <c r="H136" s="6">
        <f>IF(QoQ!H138="","",QoQ!H138-QoQ!H$1)</f>
        <v>-0.51772842271949493</v>
      </c>
      <c r="I136" s="6">
        <f>IF(QoQ!I138="","",QoQ!I138-QoQ!I$1)</f>
        <v>-0.10235818027641408</v>
      </c>
      <c r="J136" s="6">
        <f>IF(QoQ!J138="","",QoQ!J138-QoQ!J$1)</f>
        <v>-0.57914220187137044</v>
      </c>
      <c r="K136" s="6">
        <f>IF(QoQ!K138="","",QoQ!K138-QoQ!K$1)</f>
        <v>-10.478399140267511</v>
      </c>
      <c r="L136" s="6">
        <f>IF(QoQ!L138="","",QoQ!L138-QoQ!L$1)</f>
        <v>1.777928970536732</v>
      </c>
      <c r="M136" s="6">
        <f>IF(QoQ!M138="","",QoQ!M138-QoQ!M$1)</f>
        <v>3.9661031861915141</v>
      </c>
      <c r="N136" s="6">
        <f>IF(QoQ!N138="","",QoQ!N138-QoQ!N$1)</f>
        <v>6.3015532910593128</v>
      </c>
      <c r="O136" s="6">
        <f>IF(QoQ!O138="","",QoQ!O138-QoQ!O$1)</f>
        <v>2.6988916094588102</v>
      </c>
      <c r="P136" s="6">
        <f>IF(QoQ!P138="","",QoQ!P138-QoQ!P$1)</f>
        <v>-4.3192759211225722</v>
      </c>
      <c r="Q136" s="6">
        <f>IF(QoQ!Q138="","",QoQ!Q138-QoQ!Q$1)</f>
        <v>-0.25519404969138926</v>
      </c>
      <c r="R136" s="6">
        <f>IF(QoQ!R138="","",QoQ!R138-QoQ!R$1)</f>
        <v>-0.20485273787192071</v>
      </c>
      <c r="S136" s="6">
        <f>IF(QoQ!S138="","",QoQ!S138-QoQ!S$1)</f>
        <v>-0.44562754216672251</v>
      </c>
      <c r="T136" s="6">
        <f>IF(QoQ!T138="","",QoQ!T138-QoQ!T$1)</f>
        <v>-0.77663739316960378</v>
      </c>
      <c r="U136" s="6">
        <f>IF(QoQ!U138="","",QoQ!U138-QoQ!U$1)</f>
        <v>0.72887412573367016</v>
      </c>
      <c r="V136" s="6">
        <f>IF(QoQ!V138="","",QoQ!V138-QoQ!V$1)</f>
        <v>-1.1758303930730611</v>
      </c>
      <c r="W136" s="6">
        <f>IF(QoQ!W138="","",QoQ!W138-QoQ!W$1)</f>
        <v>0</v>
      </c>
      <c r="X136" s="6">
        <f>IF(QoQ!X138="","",QoQ!X138-QoQ!X$1)</f>
        <v>2.4000897158843162</v>
      </c>
      <c r="Y136" s="6">
        <f>IF(QoQ!Y138="","",QoQ!Y138-QoQ!Y$1)</f>
        <v>4.6989897011811665E-2</v>
      </c>
      <c r="Z136" s="6">
        <f>IF(QoQ!Z138="","",QoQ!Z138-QoQ!Z$1)</f>
        <v>0.12538243261148951</v>
      </c>
      <c r="AA136" s="6">
        <f>IF(QoQ!AA138="","",QoQ!AA138-QoQ!AA$1)</f>
        <v>-0.5319134575211304</v>
      </c>
      <c r="AB136" s="6">
        <f>IF(QoQ!AB138="","",QoQ!AB138-QoQ!AB$1)</f>
        <v>0.17080946626454074</v>
      </c>
      <c r="AC136" s="6">
        <f>IF(QoQ!AC138="","",QoQ!AC138-QoQ!AC$1)</f>
        <v>0.41250000000000009</v>
      </c>
      <c r="AD136" s="6">
        <f>IF(QoQ!AD138="","",QoQ!AD138-QoQ!AD$1)</f>
        <v>0.58682586201318387</v>
      </c>
      <c r="AE136" s="6">
        <f>IF(QoQ!AE138="","",QoQ!AE138-QoQ!AE$1)</f>
        <v>-7.9207153375594936</v>
      </c>
      <c r="AF136" s="6">
        <f>IF(QoQ!AF138="","",QoQ!AF138-QoQ!AF$1)</f>
        <v>0.91884383576722817</v>
      </c>
      <c r="AG136" s="6">
        <f>IF(QoQ!AG138="","",QoQ!AG138-QoQ!AG$1)</f>
        <v>0.53730824254579468</v>
      </c>
      <c r="AH136" s="6">
        <f>IF(QoQ!AH138="","",QoQ!AH138-QoQ!AH$1)</f>
        <v>1.0344781980807318</v>
      </c>
      <c r="AI136" s="6">
        <f>IF(QoQ!AI138="","",QoQ!AI138-QoQ!AI$1)</f>
        <v>-3.1902822638793826</v>
      </c>
      <c r="AJ136" s="6">
        <f>IF(QoQ!AJ138="","",QoQ!AJ138-QoQ!AJ$1)</f>
        <v>-0.97293172108362547</v>
      </c>
      <c r="AK136" s="6">
        <f>IF(QoQ!AK138="","",QoQ!AK138-QoQ!AK$1)</f>
        <v>0.29285814047028724</v>
      </c>
      <c r="AL136" s="6">
        <f>IF(QoQ!AL138="","",QoQ!AL138-QoQ!AL$1)</f>
        <v>11.176919280037133</v>
      </c>
      <c r="AM136" s="6">
        <f>IF(QoQ!AM138="","",QoQ!AM138-QoQ!AM$1)</f>
        <v>0.83631331566794609</v>
      </c>
      <c r="AN136" s="6">
        <f>IF(QoQ!AN138="","",QoQ!AN138-QoQ!AN$1)</f>
        <v>-6.5882529658295512</v>
      </c>
      <c r="AO136" s="6">
        <f>IF(QoQ!AO138="","",QoQ!AO138-QoQ!AO$1)</f>
        <v>3.7482333333333173E-2</v>
      </c>
      <c r="AP136" s="4">
        <v>135</v>
      </c>
      <c r="AQ136" s="1">
        <v>45627</v>
      </c>
      <c r="AR136" s="7"/>
    </row>
    <row r="137" spans="1:49">
      <c r="A137" s="6">
        <f>IF(QoQ!A139="","",QoQ!A139-QoQ!A$1)</f>
        <v>0.17822256562230487</v>
      </c>
      <c r="B137" s="6">
        <f>IF(QoQ!B139="","",QoQ!B139-QoQ!B$1)</f>
        <v>-0.29357083821320873</v>
      </c>
      <c r="C137" s="6">
        <f>IF(QoQ!C139="","",QoQ!C139-QoQ!C$1)</f>
        <v>0.42517831555000107</v>
      </c>
      <c r="D137" s="6">
        <f>IF(QoQ!D139="","",QoQ!D139-QoQ!D$1)</f>
        <v>1.4656641615680068</v>
      </c>
      <c r="E137" s="6">
        <f>IF(QoQ!E139="","",QoQ!E139-QoQ!E$1)</f>
        <v>-9.5600691337920929E-2</v>
      </c>
      <c r="F137" s="6">
        <f>IF(QoQ!F139="","",QoQ!F139-QoQ!F$1)</f>
        <v>0.75941044260796908</v>
      </c>
      <c r="G137" s="6">
        <f>IF(QoQ!G139="","",QoQ!G139-QoQ!G$1)</f>
        <v>-1.4690797488594858</v>
      </c>
      <c r="H137" s="6">
        <f>IF(QoQ!H139="","",QoQ!H139-QoQ!H$1)</f>
        <v>-1.0333563335084555</v>
      </c>
      <c r="I137" s="6">
        <f>IF(QoQ!I139="","",QoQ!I139-QoQ!I$1)</f>
        <v>-0.14726887908605746</v>
      </c>
      <c r="J137" s="6">
        <f>IF(QoQ!J139="","",QoQ!J139-QoQ!J$1)</f>
        <v>-1.9595737727419653</v>
      </c>
      <c r="K137" s="6">
        <f>IF(QoQ!K139="","",QoQ!K139-QoQ!K$1)</f>
        <v>-5.1804261423998526</v>
      </c>
      <c r="L137" s="6">
        <f>IF(QoQ!L139="","",QoQ!L139-QoQ!L$1)</f>
        <v>-0.38836325455449727</v>
      </c>
      <c r="M137" s="6">
        <f>IF(QoQ!M139="","",QoQ!M139-QoQ!M$1)</f>
        <v>0.68784509674796279</v>
      </c>
      <c r="N137" s="6">
        <f>IF(QoQ!N139="","",QoQ!N139-QoQ!N$1)</f>
        <v>3.3942194073464256</v>
      </c>
      <c r="O137" s="6">
        <f>IF(QoQ!O139="","",QoQ!O139-QoQ!O$1)</f>
        <v>-0.84671266045895111</v>
      </c>
      <c r="P137" s="6">
        <f>IF(QoQ!P139="","",QoQ!P139-QoQ!P$1)</f>
        <v>-3.6382337764035264</v>
      </c>
      <c r="Q137" s="6">
        <f>IF(QoQ!Q139="","",QoQ!Q139-QoQ!Q$1)</f>
        <v>-0.15651466509499651</v>
      </c>
      <c r="R137" s="6">
        <f>IF(QoQ!R139="","",QoQ!R139-QoQ!R$1)</f>
        <v>5.0062863566476157E-2</v>
      </c>
      <c r="S137" s="6">
        <f>IF(QoQ!S139="","",QoQ!S139-QoQ!S$1)</f>
        <v>-0.94279915552165117</v>
      </c>
      <c r="T137" s="6">
        <f>IF(QoQ!T139="","",QoQ!T139-QoQ!T$1)</f>
        <v>-0.12474870898885154</v>
      </c>
      <c r="U137" s="6">
        <f>IF(QoQ!U139="","",QoQ!U139-QoQ!U$1)</f>
        <v>1.0886186335558976</v>
      </c>
      <c r="V137" s="6">
        <f>IF(QoQ!V139="","",QoQ!V139-QoQ!V$1)</f>
        <v>0.80799673301024111</v>
      </c>
      <c r="W137" s="6">
        <f>IF(QoQ!W139="","",QoQ!W139-QoQ!W$1)</f>
        <v>0</v>
      </c>
      <c r="X137" s="6">
        <f>IF(QoQ!X139="","",QoQ!X139-QoQ!X$1)</f>
        <v>0.10329574318044786</v>
      </c>
      <c r="Y137" s="6">
        <f>IF(QoQ!Y139="","",QoQ!Y139-QoQ!Y$1)</f>
        <v>0.96856711476112434</v>
      </c>
      <c r="Z137" s="6">
        <f>IF(QoQ!Z139="","",QoQ!Z139-QoQ!Z$1)</f>
        <v>6.9253867300595795E-2</v>
      </c>
      <c r="AA137" s="6">
        <f>IF(QoQ!AA139="","",QoQ!AA139-QoQ!AA$1)</f>
        <v>0.8478235171895816</v>
      </c>
      <c r="AB137" s="6">
        <f>IF(QoQ!AB139="","",QoQ!AB139-QoQ!AB$1)</f>
        <v>0.30563655383199873</v>
      </c>
      <c r="AC137" s="6">
        <f>IF(QoQ!AC139="","",QoQ!AC139-QoQ!AC$1)</f>
        <v>0.33250000000000002</v>
      </c>
      <c r="AD137" s="6">
        <f>IF(QoQ!AD139="","",QoQ!AD139-QoQ!AD$1)</f>
        <v>1.6416670933341728</v>
      </c>
      <c r="AE137" s="6">
        <f>IF(QoQ!AE139="","",QoQ!AE139-QoQ!AE$1)</f>
        <v>0.60768758635458497</v>
      </c>
      <c r="AF137" s="6">
        <f>IF(QoQ!AF139="","",QoQ!AF139-QoQ!AF$1)</f>
        <v>-0.36740193860335579</v>
      </c>
      <c r="AG137" s="6">
        <f>IF(QoQ!AG139="","",QoQ!AG139-QoQ!AG$1)</f>
        <v>-0.53030121042998957</v>
      </c>
      <c r="AH137" s="6">
        <f>IF(QoQ!AH139="","",QoQ!AH139-QoQ!AH$1)</f>
        <v>-0.29706607570754351</v>
      </c>
      <c r="AI137" s="6">
        <f>IF(QoQ!AI139="","",QoQ!AI139-QoQ!AI$1)</f>
        <v>-3.8913265102912589</v>
      </c>
      <c r="AJ137" s="6">
        <f>IF(QoQ!AJ139="","",QoQ!AJ139-QoQ!AJ$1)</f>
        <v>1.1724653801895348</v>
      </c>
      <c r="AK137" s="6">
        <f>IF(QoQ!AK139="","",QoQ!AK139-QoQ!AK$1)</f>
        <v>-0.7331944890000659</v>
      </c>
      <c r="AL137" s="6">
        <f>IF(QoQ!AL139="","",QoQ!AL139-QoQ!AL$1)</f>
        <v>1.1976539890154978</v>
      </c>
      <c r="AM137" s="6">
        <f>IF(QoQ!AM139="","",QoQ!AM139-QoQ!AM$1)</f>
        <v>-0.14940344548727724</v>
      </c>
      <c r="AN137" s="6">
        <f>IF(QoQ!AN139="","",QoQ!AN139-QoQ!AN$1)</f>
        <v>-0.18876161589751728</v>
      </c>
      <c r="AO137" s="6">
        <f>IF(QoQ!AO139="","",QoQ!AO139-QoQ!AO$1)</f>
        <v>3.3989583333331463E-3</v>
      </c>
      <c r="AP137" s="4">
        <v>136</v>
      </c>
      <c r="AQ137" s="1">
        <v>45717</v>
      </c>
    </row>
    <row r="138" spans="1:49">
      <c r="A138" s="6">
        <f>IF(QoQ!A140="","",QoQ!A140-QoQ!A$1)</f>
        <v>0.34287911638753221</v>
      </c>
      <c r="B138" s="6">
        <f>IF(QoQ!B140="","",QoQ!B140-QoQ!B$1)</f>
        <v>-0.10930509427136292</v>
      </c>
      <c r="C138" s="6">
        <f>IF(QoQ!C140="","",QoQ!C140-QoQ!C$1)</f>
        <v>-0.22615249826977935</v>
      </c>
      <c r="D138" s="6">
        <f>IF(QoQ!D140="","",QoQ!D140-QoQ!D$1)</f>
        <v>3.1869226553523173</v>
      </c>
      <c r="E138" s="6">
        <f>IF(QoQ!E140="","",QoQ!E140-QoQ!E$1)</f>
        <v>-0.7779237155544767</v>
      </c>
      <c r="F138" s="6">
        <f>IF(QoQ!F140="","",QoQ!F140-QoQ!F$1)</f>
        <v>3.1316352961190521</v>
      </c>
      <c r="G138" s="6">
        <f>IF(QoQ!G140="","",QoQ!G140-QoQ!G$1)</f>
        <v>1.6636817668443271E-2</v>
      </c>
      <c r="H138" s="6">
        <f>IF(QoQ!H140="","",QoQ!H140-QoQ!H$1)</f>
        <v>-0.67093777061994775</v>
      </c>
      <c r="I138" s="6">
        <f>IF(QoQ!I140="","",QoQ!I140-QoQ!I$1)</f>
        <v>0.99954886221557393</v>
      </c>
      <c r="J138" s="6">
        <f>IF(QoQ!J140="","",QoQ!J140-QoQ!J$1)</f>
        <v>-1.2362696882472823E-2</v>
      </c>
      <c r="K138" s="6">
        <f>IF(QoQ!K140="","",QoQ!K140-QoQ!K$1)</f>
        <v>-6.1959896492587969</v>
      </c>
      <c r="L138" s="6">
        <f>IF(QoQ!L140="","",QoQ!L140-QoQ!L$1)</f>
        <v>1.1264080015620261</v>
      </c>
      <c r="M138" s="6">
        <f>IF(QoQ!M140="","",QoQ!M140-QoQ!M$1)</f>
        <v>2.8100408766509131</v>
      </c>
      <c r="N138" s="6">
        <f>IF(QoQ!N140="","",QoQ!N140-QoQ!N$1)</f>
        <v>4.507883440950561</v>
      </c>
      <c r="O138" s="6">
        <f>IF(QoQ!O140="","",QoQ!O140-QoQ!O$1)</f>
        <v>1.8100905871722757</v>
      </c>
      <c r="P138" s="6">
        <f>IF(QoQ!P140="","",QoQ!P140-QoQ!P$1)</f>
        <v>-4.1645601636751293</v>
      </c>
      <c r="Q138" s="6">
        <f>IF(QoQ!Q140="","",QoQ!Q140-QoQ!Q$1)</f>
        <v>-0.15319593990947733</v>
      </c>
      <c r="R138" s="6">
        <f>IF(QoQ!R140="","",QoQ!R140-QoQ!R$1)</f>
        <v>3.4627792560479764E-2</v>
      </c>
      <c r="S138" s="6">
        <f>IF(QoQ!S140="","",QoQ!S140-QoQ!S$1)</f>
        <v>-0.87493185507831861</v>
      </c>
      <c r="T138" s="6">
        <f>IF(QoQ!T140="","",QoQ!T140-QoQ!T$1)</f>
        <v>-1.0138574987963027</v>
      </c>
      <c r="U138" s="6">
        <f>IF(QoQ!U140="","",QoQ!U140-QoQ!U$1)</f>
        <v>-2.3023312985035096</v>
      </c>
      <c r="V138" s="6">
        <f>IF(QoQ!V140="","",QoQ!V140-QoQ!V$1)</f>
        <v>-2.4098790158093366</v>
      </c>
      <c r="W138" s="6">
        <f>IF(QoQ!W140="","",QoQ!W140-QoQ!W$1)</f>
        <v>0</v>
      </c>
      <c r="X138" s="6">
        <f>IF(QoQ!X140="","",QoQ!X140-QoQ!X$1)</f>
        <v>0.40130575603607804</v>
      </c>
      <c r="Y138" s="6">
        <f>IF(QoQ!Y140="","",QoQ!Y140-QoQ!Y$1)</f>
        <v>-7.795208180001012E-3</v>
      </c>
      <c r="Z138" s="6">
        <f>IF(QoQ!Z140="","",QoQ!Z140-QoQ!Z$1)</f>
        <v>5.4050212703368739E-2</v>
      </c>
      <c r="AA138" s="6">
        <f>IF(QoQ!AA140="","",QoQ!AA140-QoQ!AA$1)</f>
        <v>-0.83566170964571773</v>
      </c>
      <c r="AB138" s="6">
        <f>IF(QoQ!AB140="","",QoQ!AB140-QoQ!AB$1)</f>
        <v>0.14114029609256906</v>
      </c>
      <c r="AC138" s="6">
        <f>IF(QoQ!AC140="","",QoQ!AC140-QoQ!AC$1)</f>
        <v>0.33250000000000002</v>
      </c>
      <c r="AD138" s="6">
        <f>IF(QoQ!AD140="","",QoQ!AD140-QoQ!AD$1)</f>
        <v>-5.5223211967550139</v>
      </c>
      <c r="AE138" s="6">
        <f>IF(QoQ!AE140="","",QoQ!AE140-QoQ!AE$1)</f>
        <v>-11.848476189012363</v>
      </c>
      <c r="AF138" s="6">
        <f>IF(QoQ!AF140="","",QoQ!AF140-QoQ!AF$1)</f>
        <v>9.6074502503491477E-2</v>
      </c>
      <c r="AG138" s="6">
        <f>IF(QoQ!AG140="","",QoQ!AG140-QoQ!AG$1)</f>
        <v>0.27051299567250009</v>
      </c>
      <c r="AH138" s="6">
        <f>IF(QoQ!AH140="","",QoQ!AH140-QoQ!AH$1)</f>
        <v>9.6566274742463598E-2</v>
      </c>
      <c r="AI138" s="6">
        <f>IF(QoQ!AI140="","",QoQ!AI140-QoQ!AI$1)</f>
        <v>2.45777122897197</v>
      </c>
      <c r="AJ138" s="6">
        <f>IF(QoQ!AJ140="","",QoQ!AJ140-QoQ!AJ$1)</f>
        <v>-0.34812546588720084</v>
      </c>
      <c r="AK138" s="6">
        <f>IF(QoQ!AK140="","",QoQ!AK140-QoQ!AK$1)</f>
        <v>0.94682845085418155</v>
      </c>
      <c r="AL138" s="6">
        <f>IF(QoQ!AL140="","",QoQ!AL140-QoQ!AL$1)</f>
        <v>-13.833899389125907</v>
      </c>
      <c r="AM138" s="6">
        <f>IF(QoQ!AM140="","",QoQ!AM140-QoQ!AM$1)</f>
        <v>-1.1493407624373153</v>
      </c>
      <c r="AN138" s="6">
        <f>IF(QoQ!AN140="","",QoQ!AN140-QoQ!AN$1)</f>
        <v>9.4736263629747519</v>
      </c>
      <c r="AO138" s="6">
        <f>IF(QoQ!AO140="","",QoQ!AO140-QoQ!AO$1)</f>
        <v>-2.0982291666666875E-2</v>
      </c>
      <c r="AP138" s="4">
        <v>137</v>
      </c>
      <c r="AQ138" s="1">
        <v>45809</v>
      </c>
      <c r="AW138">
        <v>200000</v>
      </c>
    </row>
    <row r="139" spans="1:49">
      <c r="A139" s="6">
        <f>IF(QoQ!A141="","",QoQ!A141-QoQ!A$1)</f>
        <v>0.71027014555525603</v>
      </c>
      <c r="B139" s="6">
        <f>IF(QoQ!B141="","",QoQ!B141-QoQ!B$1)</f>
        <v>-0.38085863422743005</v>
      </c>
      <c r="C139" s="6">
        <f>IF(QoQ!C141="","",QoQ!C141-QoQ!C$1)</f>
        <v>1.5681718238429347</v>
      </c>
      <c r="D139" s="6">
        <f>IF(QoQ!D141="","",QoQ!D141-QoQ!D$1)</f>
        <v>-0.9561272900913641</v>
      </c>
      <c r="E139" s="6">
        <f>IF(QoQ!E141="","",QoQ!E141-QoQ!E$1)</f>
        <v>1.0503198096763651</v>
      </c>
      <c r="F139" s="6">
        <f>IF(QoQ!F141="","",QoQ!F141-QoQ!F$1)</f>
        <v>-3.618381797144683</v>
      </c>
      <c r="G139" s="6">
        <f>IF(QoQ!G141="","",QoQ!G141-QoQ!G$1)</f>
        <v>0.44369353533417522</v>
      </c>
      <c r="H139" s="6">
        <f>IF(QoQ!H141="","",QoQ!H141-QoQ!H$1)</f>
        <v>-0.71085831986308157</v>
      </c>
      <c r="I139" s="6">
        <f>IF(QoQ!I141="","",QoQ!I141-QoQ!I$1)</f>
        <v>2.091764652423306</v>
      </c>
      <c r="J139" s="6">
        <f>IF(QoQ!J141="","",QoQ!J141-QoQ!J$1)</f>
        <v>2.6607583526890419</v>
      </c>
      <c r="K139" s="6">
        <f>IF(QoQ!K141="","",QoQ!K141-QoQ!K$1)</f>
        <v>-0.78565063482912167</v>
      </c>
      <c r="L139" s="6">
        <f>IF(QoQ!L141="","",QoQ!L141-QoQ!L$1)</f>
        <v>0.85021746058993664</v>
      </c>
      <c r="M139" s="6">
        <f>IF(QoQ!M141="","",QoQ!M141-QoQ!M$1)</f>
        <v>3.186661562777438</v>
      </c>
      <c r="N139" s="6">
        <f>IF(QoQ!N141="","",QoQ!N141-QoQ!N$1)</f>
        <v>3.187753999285821</v>
      </c>
      <c r="O139" s="6">
        <f>IF(QoQ!O141="","",QoQ!O141-QoQ!O$1)</f>
        <v>3.186142842179466</v>
      </c>
      <c r="P139" s="6">
        <f>IF(QoQ!P141="","",QoQ!P141-QoQ!P$1)</f>
        <v>-7.0783847707228649</v>
      </c>
      <c r="Q139" s="6">
        <f>IF(QoQ!Q141="","",QoQ!Q141-QoQ!Q$1)</f>
        <v>-0.17039823129800646</v>
      </c>
      <c r="R139" s="6">
        <f>IF(QoQ!R141="","",QoQ!R141-QoQ!R$1)</f>
        <v>6.9635262589802793E-2</v>
      </c>
      <c r="S139" s="6">
        <f>IF(QoQ!S141="","",QoQ!S141-QoQ!S$1)</f>
        <v>-1.1024053855411786</v>
      </c>
      <c r="T139" s="6">
        <f>IF(QoQ!T141="","",QoQ!T141-QoQ!T$1)</f>
        <v>-1.6514860109320886</v>
      </c>
      <c r="U139" s="6">
        <f>IF(QoQ!U141="","",QoQ!U141-QoQ!U$1)</f>
        <v>-0.29106173198777008</v>
      </c>
      <c r="V139" s="6">
        <f>IF(QoQ!V141="","",QoQ!V141-QoQ!V$1)</f>
        <v>-0.59060500791436055</v>
      </c>
      <c r="W139" s="6">
        <f>IF(QoQ!W141="","",QoQ!W141-QoQ!W$1)</f>
        <v>-6.25E-2</v>
      </c>
      <c r="X139" s="6">
        <f>IF(QoQ!X141="","",QoQ!X141-QoQ!X$1)</f>
        <v>1.046214823282005</v>
      </c>
      <c r="Y139" s="6">
        <f>IF(QoQ!Y141="","",QoQ!Y141-QoQ!Y$1)</f>
        <v>-0.33495540276474789</v>
      </c>
      <c r="Z139" s="6">
        <f>IF(QoQ!Z141="","",QoQ!Z141-QoQ!Z$1)</f>
        <v>-0.14620246786027014</v>
      </c>
      <c r="AA139" s="6">
        <f>IF(QoQ!AA141="","",QoQ!AA141-QoQ!AA$1)</f>
        <v>0.19916804812072897</v>
      </c>
      <c r="AB139" s="6">
        <f>IF(QoQ!AB141="","",QoQ!AB141-QoQ!AB$1)</f>
        <v>0.20890543728930078</v>
      </c>
      <c r="AC139" s="6">
        <f>IF(QoQ!AC141="","",QoQ!AC141-QoQ!AC$1)</f>
        <v>0.32250000000000001</v>
      </c>
      <c r="AD139" s="6">
        <f>IF(QoQ!AD141="","",QoQ!AD141-QoQ!AD$1)</f>
        <v>0.29431645273367724</v>
      </c>
      <c r="AE139" s="6">
        <f>IF(QoQ!AE141="","",QoQ!AE141-QoQ!AE$1)</f>
        <v>0.4004605255524174</v>
      </c>
      <c r="AF139" s="6">
        <f>IF(QoQ!AF141="","",QoQ!AF141-QoQ!AF$1)</f>
        <v>-0.21185915866596927</v>
      </c>
      <c r="AG139" s="6">
        <f>IF(QoQ!AG141="","",QoQ!AG141-QoQ!AG$1)</f>
        <v>-0.54904380629199023</v>
      </c>
      <c r="AH139" s="6">
        <f>IF(QoQ!AH141="","",QoQ!AH141-QoQ!AH$1)</f>
        <v>-0.10539647191705148</v>
      </c>
      <c r="AI139" s="6">
        <f>IF(QoQ!AI141="","",QoQ!AI141-QoQ!AI$1)</f>
        <v>-0.23003334131737008</v>
      </c>
      <c r="AJ139" s="6">
        <f>IF(QoQ!AJ141="","",QoQ!AJ141-QoQ!AJ$1)</f>
        <v>-1.1637848652707243</v>
      </c>
      <c r="AK139" s="6">
        <f>IF(QoQ!AK141="","",QoQ!AK141-QoQ!AK$1)</f>
        <v>-2.2818800130247467</v>
      </c>
      <c r="AL139" s="6">
        <f>IF(QoQ!AL141="","",QoQ!AL141-QoQ!AL$1)</f>
        <v>7.818656795994964</v>
      </c>
      <c r="AM139" s="6">
        <f>IF(QoQ!AM141="","",QoQ!AM141-QoQ!AM$1)</f>
        <v>-0.48815560581749695</v>
      </c>
      <c r="AN139" s="6">
        <f>IF(QoQ!AN141="","",QoQ!AN141-QoQ!AN$1)</f>
        <v>-0.62536974772787968</v>
      </c>
      <c r="AO139" s="6">
        <f>IF(QoQ!AO141="","",QoQ!AO141-QoQ!AO$1)</f>
        <v>3.8854166666646428E-4</v>
      </c>
      <c r="AP139" s="4">
        <v>138</v>
      </c>
      <c r="AQ139" s="1">
        <v>45901</v>
      </c>
      <c r="AW139">
        <v>159996</v>
      </c>
    </row>
    <row r="140" spans="1:49">
      <c r="A140" s="6">
        <f>IF(QoQ!A142="","",QoQ!A142-QoQ!A$1)</f>
        <v>0.37121756934166461</v>
      </c>
      <c r="B140" s="6">
        <f>IF(QoQ!B142="","",QoQ!B142-QoQ!B$1)</f>
        <v>-0.13427344246719697</v>
      </c>
      <c r="C140" s="6">
        <f>IF(QoQ!C142="","",QoQ!C142-QoQ!C$1)</f>
        <v>-0.14599372651706055</v>
      </c>
      <c r="D140" s="6">
        <f>IF(QoQ!D142="","",QoQ!D142-QoQ!D$1)</f>
        <v>1.0610162874231763</v>
      </c>
      <c r="E140" s="6">
        <f>IF(QoQ!E142="","",QoQ!E142-QoQ!E$1)</f>
        <v>-0.32062502522767655</v>
      </c>
      <c r="F140" s="6">
        <f>IF(QoQ!F142="","",QoQ!F142-QoQ!F$1)</f>
        <v>3.3187327447837411</v>
      </c>
      <c r="G140" s="6">
        <f>IF(QoQ!G142="","",QoQ!G142-QoQ!G$1)</f>
        <v>0.36404603632724508</v>
      </c>
      <c r="H140" s="6">
        <f>IF(QoQ!H142="","",QoQ!H142-QoQ!H$1)</f>
        <v>-0.45158578041999231</v>
      </c>
      <c r="I140" s="6">
        <f>IF(QoQ!I142="","",QoQ!I142-QoQ!I$1)</f>
        <v>1.6914836780597451</v>
      </c>
      <c r="J140" s="6">
        <f>IF(QoQ!J142="","",QoQ!J142-QoQ!J$1)</f>
        <v>-5.1153383602184341</v>
      </c>
      <c r="K140" s="6">
        <f>IF(QoQ!K142="","",QoQ!K142-QoQ!K$1)</f>
        <v>-3.6791336721923109</v>
      </c>
      <c r="L140" s="6">
        <f>IF(QoQ!L142="","",QoQ!L142-QoQ!L$1)</f>
        <v>-2.2280152667724873</v>
      </c>
      <c r="M140" s="6">
        <f>IF(QoQ!M142="","",QoQ!M142-QoQ!M$1)</f>
        <v>-2.9220760670306722</v>
      </c>
      <c r="N140" s="6">
        <f>IF(QoQ!N142="","",QoQ!N142-QoQ!N$1)</f>
        <v>1.0389803306219809</v>
      </c>
      <c r="O140" s="6">
        <f>IF(QoQ!O142="","",QoQ!O142-QoQ!O$1)</f>
        <v>-5.3792741999552218</v>
      </c>
      <c r="P140" s="6">
        <f>IF(QoQ!P142="","",QoQ!P142-QoQ!P$1)</f>
        <v>4.8715904713774405E-2</v>
      </c>
      <c r="Q140" s="6">
        <f>IF(QoQ!Q142="","",QoQ!Q142-QoQ!Q$1)</f>
        <v>-0.17766115952658307</v>
      </c>
      <c r="R140" s="6">
        <f>IF(QoQ!R142="","",QoQ!R142-QoQ!R$1)</f>
        <v>9.8831124396840164E-2</v>
      </c>
      <c r="S140" s="6">
        <f>IF(QoQ!S142="","",QoQ!S142-QoQ!S$1)</f>
        <v>-1.2649283983195241</v>
      </c>
      <c r="T140" s="6">
        <f>IF(QoQ!T142="","",QoQ!T142-QoQ!T$1)</f>
        <v>-3.3438523315729465</v>
      </c>
      <c r="U140" s="6">
        <f>IF(QoQ!U142="","",QoQ!U142-QoQ!U$1)</f>
        <v>1.1361475284482632</v>
      </c>
      <c r="V140" s="6">
        <f>IF(QoQ!V142="","",QoQ!V142-QoQ!V$1)</f>
        <v>0.66286730920080528</v>
      </c>
      <c r="W140" s="6">
        <f>IF(QoQ!W142="","",QoQ!W142-QoQ!W$1)</f>
        <v>-6.25E-2</v>
      </c>
      <c r="X140" s="6">
        <f>IF(QoQ!X142="","",QoQ!X142-QoQ!X$1)</f>
        <v>2.6335151901884046</v>
      </c>
      <c r="Y140" s="6">
        <f>IF(QoQ!Y142="","",QoQ!Y142-QoQ!Y$1)</f>
        <v>-0.16706284430476226</v>
      </c>
      <c r="Z140" s="6">
        <f>IF(QoQ!Z142="","",QoQ!Z142-QoQ!Z$1)</f>
        <v>-6.8443695577152019E-2</v>
      </c>
      <c r="AA140" s="6">
        <f>IF(QoQ!AA142="","",QoQ!AA142-QoQ!AA$1)</f>
        <v>-0.15063713085259239</v>
      </c>
      <c r="AB140" s="6">
        <f>IF(QoQ!AB142="","",QoQ!AB142-QoQ!AB$1)</f>
        <v>0.16550488697457122</v>
      </c>
      <c r="AC140" s="6">
        <f>IF(QoQ!AC142="","",QoQ!AC142-QoQ!AC$1)</f>
        <v>0.22499999999999998</v>
      </c>
      <c r="AD140" s="6">
        <f>IF(QoQ!AD142="","",QoQ!AD142-QoQ!AD$1)</f>
        <v>1.1289882051362623</v>
      </c>
      <c r="AE140" s="6">
        <f>IF(QoQ!AE142="","",QoQ!AE142-QoQ!AE$1)</f>
        <v>-9.1141867711968736</v>
      </c>
      <c r="AF140" s="6">
        <f>IF(QoQ!AF142="","",QoQ!AF142-QoQ!AF$1)</f>
        <v>0.48058398456732476</v>
      </c>
      <c r="AG140" s="6">
        <f>IF(QoQ!AG142="","",QoQ!AG142-QoQ!AG$1)</f>
        <v>0.35558398415802506</v>
      </c>
      <c r="AH140" s="6">
        <f>IF(QoQ!AH142="","",QoQ!AH142-QoQ!AH$1)</f>
        <v>0.54308398415379111</v>
      </c>
      <c r="AI140" s="6">
        <f>IF(QoQ!AI142="","",QoQ!AI142-QoQ!AI$1)</f>
        <v>-6.5646402265326902</v>
      </c>
      <c r="AJ140" s="6">
        <f>IF(QoQ!AJ142="","",QoQ!AJ142-QoQ!AJ$1)</f>
        <v>1.0803195239950401</v>
      </c>
      <c r="AK140" s="6">
        <f>IF(QoQ!AK142="","",QoQ!AK142-QoQ!AK$1)</f>
        <v>0.69540311887051454</v>
      </c>
      <c r="AL140" s="6">
        <f>IF(QoQ!AL142="","",QoQ!AL142-QoQ!AL$1)</f>
        <v>-6.9309070122387846</v>
      </c>
      <c r="AM140" s="6">
        <f>IF(QoQ!AM142="","",QoQ!AM142-QoQ!AM$1)</f>
        <v>0.34147096621626316</v>
      </c>
      <c r="AN140" s="6">
        <f>IF(QoQ!AN142="","",QoQ!AN142-QoQ!AN$1)</f>
        <v>-0.24017781878402589</v>
      </c>
      <c r="AO140" s="6">
        <f>IF(QoQ!AO142="","",QoQ!AO142-QoQ!AO$1)</f>
        <v>-2.1967361111111083E-2</v>
      </c>
      <c r="AP140" s="4">
        <v>139</v>
      </c>
      <c r="AQ140" s="1">
        <v>45992</v>
      </c>
      <c r="AW140">
        <f>AW138-AW139</f>
        <v>40004</v>
      </c>
    </row>
    <row r="141" spans="1:49">
      <c r="A141" s="6"/>
      <c r="B141" s="6"/>
      <c r="C141" s="6">
        <f>IF(QoQ!C143="","",QoQ!C143-QoQ!C$1)</f>
        <v>-0.20291697621973515</v>
      </c>
      <c r="D141" s="55"/>
      <c r="E141" s="6"/>
      <c r="F141" s="6"/>
      <c r="G141" s="6">
        <f>IF(QoQ!G143="","",QoQ!G143-QoQ!G$1)</f>
        <v>-0.15061107457441619</v>
      </c>
      <c r="H141" s="6">
        <f>IF(QoQ!H143="","",QoQ!H143-QoQ!H$1)</f>
        <v>-0.75031198014128542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>
        <f>IF(QoQ!T143="","",QoQ!T143-QoQ!T$1)</f>
        <v>-0.5</v>
      </c>
      <c r="U141" s="6"/>
      <c r="V141" s="6"/>
      <c r="W141" s="6">
        <f>IF(QoQ!W143="","",QoQ!W143-QoQ!W$1)</f>
        <v>-6.25E-2</v>
      </c>
      <c r="X141" s="6">
        <f>IF(QoQ!X143="","",QoQ!X143-QoQ!X$1)</f>
        <v>4.7574592671131102</v>
      </c>
      <c r="Y141" s="6">
        <f>IF(QoQ!Y143="","",QoQ!Y143-QoQ!Y$1)</f>
        <v>-0.64310095907115905</v>
      </c>
      <c r="Z141" s="6">
        <f>IF(QoQ!Z143="","",QoQ!Z143-QoQ!Z$1)</f>
        <v>-6.7736423168226034E-2</v>
      </c>
      <c r="AA141" s="6"/>
      <c r="AB141" s="6"/>
      <c r="AC141" s="6"/>
      <c r="AD141" s="6">
        <f>IF(QoQ!AD143="","",QoQ!AD143-QoQ!AD$1)</f>
        <v>7.7507933897344259</v>
      </c>
      <c r="AE141" s="6">
        <f>IF(QoQ!AE143="","",QoQ!AE143-QoQ!AE$1)</f>
        <v>21.862730967046605</v>
      </c>
      <c r="AF141" s="6">
        <f>IF(QoQ!AF143="","",QoQ!AF143-QoQ!AF$1)</f>
        <v>1.3416232753970192E-2</v>
      </c>
      <c r="AG141" s="6">
        <f>IF(QoQ!AG143="","",QoQ!AG143-QoQ!AG$1)</f>
        <v>-9.367355251444387E-3</v>
      </c>
      <c r="AH141" s="6">
        <f>IF(QoQ!AH143="","",QoQ!AH143-QoQ!AH$1)</f>
        <v>5.4751999855711109E-2</v>
      </c>
      <c r="AI141" s="6"/>
      <c r="AJ141" s="6"/>
      <c r="AK141" s="6"/>
      <c r="AL141" s="6"/>
      <c r="AM141" s="6"/>
      <c r="AN141" s="6"/>
      <c r="AO141" s="6">
        <f>IF(QoQ!AO143="","",QoQ!AO143-QoQ!AO$1)</f>
        <v>-4.9999999999999989E-2</v>
      </c>
      <c r="AP141" s="4">
        <v>140</v>
      </c>
      <c r="AQ141" s="1">
        <v>46082</v>
      </c>
    </row>
    <row r="142" spans="1:49">
      <c r="A142" s="6"/>
      <c r="B142" s="6"/>
      <c r="C142" s="6">
        <f>IF(QoQ!C144="","",QoQ!C144-QoQ!C$1)</f>
        <v>-0.19057398568454209</v>
      </c>
      <c r="D142" s="55"/>
      <c r="E142" s="6"/>
      <c r="F142" s="6"/>
      <c r="G142" s="6">
        <f>IF(QoQ!G144="","",QoQ!G144-QoQ!G$1)</f>
        <v>-0.15061107457441619</v>
      </c>
      <c r="H142" s="6">
        <f>IF(QoQ!H144="","",QoQ!H144-QoQ!H$1)</f>
        <v>-0.75031198014128542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>
        <f>IF(QoQ!T144="","",QoQ!T144-QoQ!T$1)</f>
        <v>-0.5</v>
      </c>
      <c r="U142" s="6"/>
      <c r="V142" s="6"/>
      <c r="W142" s="6">
        <f>IF(QoQ!W144="","",QoQ!W144-QoQ!W$1)</f>
        <v>-6.25E-2</v>
      </c>
      <c r="X142" s="6">
        <f>IF(QoQ!X144="","",QoQ!X144-QoQ!X$1)</f>
        <v>1.6237011735142914E-15</v>
      </c>
      <c r="Y142" s="6">
        <f>IF(QoQ!Y144="","",QoQ!Y144-QoQ!Y$1)</f>
        <v>-0.29408292144927572</v>
      </c>
      <c r="Z142" s="6">
        <f>IF(QoQ!Z144="","",QoQ!Z144-QoQ!Z$1)</f>
        <v>-0.21223750056590907</v>
      </c>
      <c r="AA142" s="6"/>
      <c r="AB142" s="6"/>
      <c r="AC142" s="6"/>
      <c r="AD142" s="6">
        <f>IF(QoQ!AD144="","",QoQ!AD144-QoQ!AD$1)</f>
        <v>12.554628415783029</v>
      </c>
      <c r="AE142" s="6">
        <f>IF(QoQ!AE144="","",QoQ!AE144-QoQ!AE$1)</f>
        <v>35.290549368936844</v>
      </c>
      <c r="AF142" s="6">
        <f>IF(QoQ!AF144="","",QoQ!AF144-QoQ!AF$1)</f>
        <v>1.3437875149511669E-2</v>
      </c>
      <c r="AG142" s="6">
        <f>IF(QoQ!AG144="","",QoQ!AG144-QoQ!AG$1)</f>
        <v>-9.367355251444387E-3</v>
      </c>
      <c r="AH142" s="6">
        <f>IF(QoQ!AH144="","",QoQ!AH144-QoQ!AH$1)</f>
        <v>5.4751999855711109E-2</v>
      </c>
      <c r="AI142" s="6"/>
      <c r="AJ142" s="6"/>
      <c r="AK142" s="6"/>
      <c r="AL142" s="6"/>
      <c r="AM142" s="6"/>
      <c r="AN142" s="6"/>
      <c r="AO142" s="6">
        <f>IF(QoQ!AO144="","",QoQ!AO144-QoQ!AO$1)</f>
        <v>-4.9999999999999989E-2</v>
      </c>
      <c r="AP142" s="4">
        <v>141</v>
      </c>
      <c r="AQ142" s="1">
        <v>46174</v>
      </c>
    </row>
    <row r="143" spans="1:49">
      <c r="A143" s="6"/>
      <c r="B143" s="6"/>
      <c r="C143" s="6">
        <f>IF(QoQ!C145="","",QoQ!C145-QoQ!C$1)</f>
        <v>-0.36791577682122845</v>
      </c>
      <c r="D143" s="55"/>
      <c r="E143" s="6"/>
      <c r="F143" s="6"/>
      <c r="G143" s="6">
        <f>IF(QoQ!G145="","",QoQ!G145-QoQ!G$1)</f>
        <v>-0.15061107457441619</v>
      </c>
      <c r="H143" s="6">
        <f>IF(QoQ!H145="","",QoQ!H145-QoQ!H$1)</f>
        <v>-0.75031198014128542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>
        <f>IF(QoQ!T145="","",QoQ!T145-QoQ!T$1)</f>
        <v>-0.5</v>
      </c>
      <c r="U143" s="6"/>
      <c r="V143" s="6"/>
      <c r="W143" s="6">
        <f>IF(QoQ!W145="","",QoQ!W145-QoQ!W$1)</f>
        <v>-6.25E-2</v>
      </c>
      <c r="X143" s="6">
        <f>IF(QoQ!X145="","",QoQ!X145-QoQ!X$1)</f>
        <v>1.6237011735142914E-15</v>
      </c>
      <c r="Y143" s="6">
        <f>IF(QoQ!Y145="","",QoQ!Y145-QoQ!Y$1)</f>
        <v>-1.089284215804498E-2</v>
      </c>
      <c r="Z143" s="6">
        <f>IF(QoQ!Z145="","",QoQ!Z145-QoQ!Z$1)</f>
        <v>0.15786009274645196</v>
      </c>
      <c r="AA143" s="6"/>
      <c r="AB143" s="6"/>
      <c r="AC143" s="6"/>
      <c r="AD143" s="6">
        <f>IF(QoQ!AD145="","",QoQ!AD145-QoQ!AD$1)</f>
        <v>-6.7528246048929068</v>
      </c>
      <c r="AE143" s="6">
        <f>IF(QoQ!AE145="","",QoQ!AE145-QoQ!AE$1)</f>
        <v>-14.976194237515873</v>
      </c>
      <c r="AF143" s="6">
        <f>IF(QoQ!AF145="","",QoQ!AF145-QoQ!AF$1)</f>
        <v>1.3459534775949855E-2</v>
      </c>
      <c r="AG143" s="6">
        <f>IF(QoQ!AG145="","",QoQ!AG145-QoQ!AG$1)</f>
        <v>-9.367355251444387E-3</v>
      </c>
      <c r="AH143" s="6">
        <f>IF(QoQ!AH145="","",QoQ!AH145-QoQ!AH$1)</f>
        <v>5.4751999855711109E-2</v>
      </c>
      <c r="AI143" s="6"/>
      <c r="AJ143" s="6"/>
      <c r="AK143" s="6"/>
      <c r="AL143" s="6"/>
      <c r="AM143" s="6"/>
      <c r="AN143" s="6"/>
      <c r="AO143" s="6">
        <f>IF(QoQ!AO145="","",QoQ!AO145-QoQ!AO$1)</f>
        <v>-4.9999999999999989E-2</v>
      </c>
      <c r="AP143" s="4">
        <v>142</v>
      </c>
      <c r="AQ143" s="1">
        <v>46266</v>
      </c>
    </row>
    <row r="144" spans="1:49">
      <c r="A144" s="6"/>
      <c r="B144" s="6"/>
      <c r="C144" s="6">
        <f>IF(QoQ!C146="","",QoQ!C146-QoQ!C$1)</f>
        <v>-0.50757460575284019</v>
      </c>
      <c r="D144" s="55"/>
      <c r="E144" s="6"/>
      <c r="F144" s="6"/>
      <c r="G144" s="6">
        <f>IF(QoQ!G146="","",QoQ!G146-QoQ!G$1)</f>
        <v>-0.15061107457441619</v>
      </c>
      <c r="H144" s="6">
        <f>IF(QoQ!H146="","",QoQ!H146-QoQ!H$1)</f>
        <v>-0.75031198014128542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>
        <f>IF(QoQ!T146="","",QoQ!T146-QoQ!T$1)</f>
        <v>-0.5</v>
      </c>
      <c r="U144" s="6"/>
      <c r="V144" s="6"/>
      <c r="W144" s="6">
        <f>IF(QoQ!W146="","",QoQ!W146-QoQ!W$1)</f>
        <v>-6.25E-2</v>
      </c>
      <c r="X144" s="6">
        <f>IF(QoQ!X146="","",QoQ!X146-QoQ!X$1)</f>
        <v>1.6237011735142914E-15</v>
      </c>
      <c r="Y144" s="6">
        <f>IF(QoQ!Y146="","",QoQ!Y146-QoQ!Y$1)</f>
        <v>-8.3401259186499654E-4</v>
      </c>
      <c r="Z144" s="6">
        <f>IF(QoQ!Z146="","",QoQ!Z146-QoQ!Z$1)</f>
        <v>9.7785136135702277E-2</v>
      </c>
      <c r="AA144" s="6"/>
      <c r="AB144" s="6"/>
      <c r="AC144" s="6"/>
      <c r="AD144" s="6">
        <f>IF(QoQ!AD146="","",QoQ!AD146-QoQ!AD$1)</f>
        <v>-5.3058040800204678</v>
      </c>
      <c r="AE144" s="6">
        <f>IF(QoQ!AE146="","",QoQ!AE146-QoQ!AE$1)</f>
        <v>-11.536051565782628</v>
      </c>
      <c r="AF144" s="6">
        <f>IF(QoQ!AF146="","",QoQ!AF146-QoQ!AF$1)</f>
        <v>1.3481211946284377E-2</v>
      </c>
      <c r="AG144" s="6">
        <f>IF(QoQ!AG146="","",QoQ!AG146-QoQ!AG$1)</f>
        <v>-9.367355251444387E-3</v>
      </c>
      <c r="AH144" s="6">
        <f>IF(QoQ!AH146="","",QoQ!AH146-QoQ!AH$1)</f>
        <v>5.4751999855711109E-2</v>
      </c>
      <c r="AI144" s="6"/>
      <c r="AJ144" s="6"/>
      <c r="AK144" s="6"/>
      <c r="AL144" s="6"/>
      <c r="AM144" s="6"/>
      <c r="AN144" s="6"/>
      <c r="AO144" s="6">
        <f>IF(QoQ!AO146="","",QoQ!AO146-QoQ!AO$1)</f>
        <v>-4.9999999999999989E-2</v>
      </c>
      <c r="AP144" s="4">
        <v>143</v>
      </c>
      <c r="AQ144" s="1">
        <v>46357</v>
      </c>
    </row>
    <row r="145" spans="1:43">
      <c r="A145" s="6"/>
      <c r="B145" s="6"/>
      <c r="C145" s="6">
        <f>IF(QoQ!C147="","",QoQ!C147-QoQ!C$1)</f>
        <v>-0.36196663792896189</v>
      </c>
      <c r="D145" s="55"/>
      <c r="E145" s="6"/>
      <c r="F145" s="6"/>
      <c r="G145" s="6">
        <f>IF(QoQ!G147="","",QoQ!G147-QoQ!G$1)</f>
        <v>-0.15061107457441619</v>
      </c>
      <c r="H145" s="6">
        <f>IF(QoQ!H147="","",QoQ!H147-QoQ!H$1)</f>
        <v>-0.75031198014128542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>
        <f>IF(QoQ!T147="","",QoQ!T147-QoQ!T$1)</f>
        <v>-0.5</v>
      </c>
      <c r="U145" s="6"/>
      <c r="V145" s="6"/>
      <c r="W145" s="6">
        <f>IF(QoQ!W147="","",QoQ!W147-QoQ!W$1)</f>
        <v>-6.25E-2</v>
      </c>
      <c r="X145" s="6">
        <f>IF(QoQ!X147="","",QoQ!X147-QoQ!X$1)</f>
        <v>1.6237011735142914E-15</v>
      </c>
      <c r="Y145" s="6">
        <f>IF(QoQ!Y147="","",QoQ!Y147-QoQ!Y$1)</f>
        <v>-2.6269929652427804E-2</v>
      </c>
      <c r="Z145" s="6">
        <f>IF(QoQ!Z147="","",QoQ!Z147-QoQ!Z$1)</f>
        <v>1.7795403640196938E-2</v>
      </c>
      <c r="AA145" s="6"/>
      <c r="AB145" s="6"/>
      <c r="AC145" s="6"/>
      <c r="AD145" s="6">
        <f>IF(QoQ!AD147="","",QoQ!AD147-QoQ!AD$1)</f>
        <v>-3.3128785679706878</v>
      </c>
      <c r="AE145" s="6">
        <f>IF(QoQ!AE147="","",QoQ!AE147-QoQ!AE$1)</f>
        <v>-6.7158413839948636</v>
      </c>
      <c r="AF145" s="6">
        <f>IF(QoQ!AF147="","",QoQ!AF147-QoQ!AF$1)</f>
        <v>1.3502906665392889E-2</v>
      </c>
      <c r="AG145" s="6">
        <f>IF(QoQ!AG147="","",QoQ!AG147-QoQ!AG$1)</f>
        <v>-9.367355251444387E-3</v>
      </c>
      <c r="AH145" s="6">
        <f>IF(QoQ!AH147="","",QoQ!AH147-QoQ!AH$1)</f>
        <v>5.4751999855711109E-2</v>
      </c>
      <c r="AI145" s="6"/>
      <c r="AJ145" s="6"/>
      <c r="AK145" s="6"/>
      <c r="AL145" s="6"/>
      <c r="AM145" s="6"/>
      <c r="AN145" s="6"/>
      <c r="AO145" s="6">
        <f>IF(QoQ!AO147="","",QoQ!AO147-QoQ!AO$1)</f>
        <v>-4.9999999999999989E-2</v>
      </c>
      <c r="AP145" s="4">
        <v>144</v>
      </c>
      <c r="AQ145" s="1">
        <v>46447</v>
      </c>
    </row>
    <row r="146" spans="1:43">
      <c r="A146" s="6"/>
      <c r="B146" s="6"/>
      <c r="C146" s="6">
        <f>IF(QoQ!C148="","",QoQ!C148-QoQ!C$1)</f>
        <v>-0.46905134868347864</v>
      </c>
      <c r="D146" s="55"/>
      <c r="E146" s="6"/>
      <c r="F146" s="6"/>
      <c r="G146" s="6">
        <f>IF(QoQ!G148="","",QoQ!G148-QoQ!G$1)</f>
        <v>-0.15061107457441619</v>
      </c>
      <c r="H146" s="6">
        <f>IF(QoQ!H148="","",QoQ!H148-QoQ!H$1)</f>
        <v>-0.75031198014128542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>
        <f>IF(QoQ!T148="","",QoQ!T148-QoQ!T$1)</f>
        <v>-0.5</v>
      </c>
      <c r="U146" s="6"/>
      <c r="V146" s="6"/>
      <c r="W146" s="6">
        <f>IF(QoQ!W148="","",QoQ!W148-QoQ!W$1)</f>
        <v>-6.25E-2</v>
      </c>
      <c r="X146" s="6">
        <f>IF(QoQ!X148="","",QoQ!X148-QoQ!X$1)</f>
        <v>1.6237011735142914E-15</v>
      </c>
      <c r="Y146" s="6">
        <f>IF(QoQ!Y148="","",QoQ!Y148-QoQ!Y$1)</f>
        <v>-0.35932344548467543</v>
      </c>
      <c r="Z146" s="6">
        <f>IF(QoQ!Z148="","",QoQ!Z148-QoQ!Z$1)</f>
        <v>-0.27747802460128246</v>
      </c>
      <c r="AA146" s="6"/>
      <c r="AB146" s="6"/>
      <c r="AC146" s="6"/>
      <c r="AD146" s="6">
        <f>IF(QoQ!AD148="","",QoQ!AD148-QoQ!AD$1)</f>
        <v>-1</v>
      </c>
      <c r="AE146" s="6">
        <f>IF(QoQ!AE148="","",QoQ!AE148-QoQ!AE$1)</f>
        <v>-1</v>
      </c>
      <c r="AF146" s="6">
        <f>IF(QoQ!AF148="","",QoQ!AF148-QoQ!AF$1)</f>
        <v>1.3524618938022481E-2</v>
      </c>
      <c r="AG146" s="6">
        <f>IF(QoQ!AG148="","",QoQ!AG148-QoQ!AG$1)</f>
        <v>-9.367355251444387E-3</v>
      </c>
      <c r="AH146" s="6">
        <f>IF(QoQ!AH148="","",QoQ!AH148-QoQ!AH$1)</f>
        <v>5.4751999855711109E-2</v>
      </c>
      <c r="AI146" s="6"/>
      <c r="AJ146" s="6"/>
      <c r="AK146" s="6"/>
      <c r="AL146" s="6"/>
      <c r="AM146" s="6"/>
      <c r="AN146" s="6"/>
      <c r="AO146" s="6">
        <f>IF(QoQ!AO148="","",QoQ!AO148-QoQ!AO$1)</f>
        <v>-4.9999999999999989E-2</v>
      </c>
      <c r="AP146" s="4">
        <v>145</v>
      </c>
      <c r="AQ146" s="1">
        <v>46539</v>
      </c>
    </row>
    <row r="147" spans="1:43">
      <c r="A147" s="6"/>
      <c r="B147" s="6"/>
      <c r="C147" s="6">
        <f>IF(QoQ!C149="","",QoQ!C149-QoQ!C$1)</f>
        <v>-0.48503366157687045</v>
      </c>
      <c r="D147" s="55"/>
      <c r="E147" s="6"/>
      <c r="F147" s="6"/>
      <c r="G147" s="6">
        <f>IF(QoQ!G149="","",QoQ!G149-QoQ!G$1)</f>
        <v>-0.15061107457441619</v>
      </c>
      <c r="H147" s="6">
        <f>IF(QoQ!H149="","",QoQ!H149-QoQ!H$1)</f>
        <v>-0.75031198014128542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>
        <f>IF(QoQ!T149="","",QoQ!T149-QoQ!T$1)</f>
        <v>-0.5</v>
      </c>
      <c r="U147" s="6"/>
      <c r="V147" s="6"/>
      <c r="W147" s="6">
        <f>IF(QoQ!W149="","",QoQ!W149-QoQ!W$1)</f>
        <v>-6.25E-2</v>
      </c>
      <c r="X147" s="6">
        <f>IF(QoQ!X149="","",QoQ!X149-QoQ!X$1)</f>
        <v>1.6237011735142914E-15</v>
      </c>
      <c r="Y147" s="6">
        <f>IF(QoQ!Y149="","",QoQ!Y149-QoQ!Y$1)</f>
        <v>3.9007787803663319E-2</v>
      </c>
      <c r="Z147" s="6">
        <f>IF(QoQ!Z149="","",QoQ!Z149-QoQ!Z$1)</f>
        <v>0.20776072270816415</v>
      </c>
      <c r="AA147" s="6"/>
      <c r="AB147" s="6"/>
      <c r="AC147" s="6"/>
      <c r="AD147" s="6">
        <f>IF(QoQ!AD149="","",QoQ!AD149-QoQ!AD$1)</f>
        <v>-1</v>
      </c>
      <c r="AE147" s="6">
        <f>IF(QoQ!AE149="","",QoQ!AE149-QoQ!AE$1)</f>
        <v>-1</v>
      </c>
      <c r="AF147" s="6">
        <f>IF(QoQ!AF149="","",QoQ!AF149-QoQ!AF$1)</f>
        <v>1.3546348768962879E-2</v>
      </c>
      <c r="AG147" s="6">
        <f>IF(QoQ!AG149="","",QoQ!AG149-QoQ!AG$1)</f>
        <v>-9.367355251444387E-3</v>
      </c>
      <c r="AH147" s="6">
        <f>IF(QoQ!AH149="","",QoQ!AH149-QoQ!AH$1)</f>
        <v>5.4751999855711109E-2</v>
      </c>
      <c r="AI147" s="6"/>
      <c r="AJ147" s="6"/>
      <c r="AK147" s="6"/>
      <c r="AL147" s="6"/>
      <c r="AM147" s="6"/>
      <c r="AN147" s="6"/>
      <c r="AO147" s="6">
        <f>IF(QoQ!AO149="","",QoQ!AO149-QoQ!AO$1)</f>
        <v>-4.9999999999999989E-2</v>
      </c>
      <c r="AP147" s="4">
        <v>146</v>
      </c>
      <c r="AQ147" s="1">
        <v>46631</v>
      </c>
    </row>
    <row r="148" spans="1:43">
      <c r="A148" s="6"/>
      <c r="B148" s="6"/>
      <c r="C148" s="6">
        <f>IF(QoQ!C150="","",QoQ!C150-QoQ!C$1)</f>
        <v>-0.44850169707052423</v>
      </c>
      <c r="D148" s="55"/>
      <c r="E148" s="6"/>
      <c r="F148" s="6"/>
      <c r="G148" s="6">
        <f>IF(QoQ!G150="","",QoQ!G150-QoQ!G$1)</f>
        <v>-0.15061107457441619</v>
      </c>
      <c r="H148" s="6">
        <f>IF(QoQ!H150="","",QoQ!H150-QoQ!H$1)</f>
        <v>-0.75031198014128542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>
        <f>IF(QoQ!T150="","",QoQ!T150-QoQ!T$1)</f>
        <v>-0.5</v>
      </c>
      <c r="U148" s="6"/>
      <c r="V148" s="6"/>
      <c r="W148" s="6">
        <f>IF(QoQ!W150="","",QoQ!W150-QoQ!W$1)</f>
        <v>-6.25E-2</v>
      </c>
      <c r="X148" s="6">
        <f>IF(QoQ!X150="","",QoQ!X150-QoQ!X$1)</f>
        <v>1.6237011735142914E-15</v>
      </c>
      <c r="Y148" s="6">
        <f>IF(QoQ!Y150="","",QoQ!Y150-QoQ!Y$1)</f>
        <v>-0.10747910247395576</v>
      </c>
      <c r="Z148" s="6">
        <f>IF(QoQ!Z150="","",QoQ!Z150-QoQ!Z$1)</f>
        <v>-8.8599537464069122E-3</v>
      </c>
      <c r="AA148" s="6"/>
      <c r="AB148" s="6"/>
      <c r="AC148" s="6"/>
      <c r="AD148" s="6">
        <f>IF(QoQ!AD150="","",QoQ!AD150-QoQ!AD$1)</f>
        <v>-1</v>
      </c>
      <c r="AE148" s="6">
        <f>IF(QoQ!AE150="","",QoQ!AE150-QoQ!AE$1)</f>
        <v>-1</v>
      </c>
      <c r="AF148" s="6">
        <f>IF(QoQ!AF150="","",QoQ!AF150-QoQ!AF$1)</f>
        <v>1.356809616293897E-2</v>
      </c>
      <c r="AG148" s="6">
        <f>IF(QoQ!AG150="","",QoQ!AG150-QoQ!AG$1)</f>
        <v>-9.367355251444387E-3</v>
      </c>
      <c r="AH148" s="6">
        <f>IF(QoQ!AH150="","",QoQ!AH150-QoQ!AH$1)</f>
        <v>5.4751999855711109E-2</v>
      </c>
      <c r="AI148" s="6"/>
      <c r="AJ148" s="6"/>
      <c r="AK148" s="6"/>
      <c r="AL148" s="6"/>
      <c r="AM148" s="6"/>
      <c r="AN148" s="6"/>
      <c r="AO148" s="6">
        <f>IF(QoQ!AO150="","",QoQ!AO150-QoQ!AO$1)</f>
        <v>-4.9999999999999989E-2</v>
      </c>
      <c r="AP148" s="4">
        <v>147</v>
      </c>
      <c r="AQ148" s="1">
        <v>46722</v>
      </c>
    </row>
    <row r="149" spans="1:43">
      <c r="D149" s="11"/>
    </row>
    <row r="150" spans="1:43">
      <c r="D150" s="11"/>
    </row>
    <row r="151" spans="1:43">
      <c r="C151" s="6"/>
      <c r="D151" s="11"/>
    </row>
    <row r="152" spans="1:43"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</row>
    <row r="153" spans="1:43">
      <c r="C153" s="6"/>
      <c r="D153" s="11"/>
      <c r="G153" s="10"/>
      <c r="H153" s="10"/>
      <c r="I153" s="10"/>
      <c r="J153" s="10"/>
      <c r="K153" s="10"/>
      <c r="L153" s="10"/>
      <c r="M153" s="10"/>
      <c r="N153" s="10"/>
      <c r="O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 spans="1:43">
      <c r="C154" s="6"/>
      <c r="D154" s="11"/>
    </row>
    <row r="155" spans="1:43">
      <c r="C155" s="6"/>
      <c r="D155" s="11"/>
    </row>
    <row r="156" spans="1:43">
      <c r="C156" s="6"/>
      <c r="D156" s="11"/>
    </row>
    <row r="157" spans="1:43">
      <c r="C157" s="6"/>
      <c r="D157" s="11"/>
      <c r="H157" s="10"/>
      <c r="I157" s="10"/>
      <c r="J157" s="10"/>
      <c r="K157" s="10"/>
      <c r="L157" s="10"/>
      <c r="M157" s="10"/>
      <c r="N157" s="10"/>
      <c r="O157" s="10"/>
      <c r="P157" s="10"/>
    </row>
    <row r="158" spans="1:43">
      <c r="C158" s="6"/>
      <c r="D158" s="11"/>
    </row>
    <row r="159" spans="1:43">
      <c r="C159" s="6"/>
    </row>
    <row r="160" spans="1:43">
      <c r="C160" s="6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9FCEE-591A-4B15-8980-C5A30B373037}">
  <dimension ref="A1:AW160"/>
  <sheetViews>
    <sheetView topLeftCell="AE1" zoomScale="80" zoomScaleNormal="80" workbookViewId="0">
      <pane ySplit="1" topLeftCell="A41" activePane="bottomLeft" state="frozen"/>
      <selection activeCell="AA1" sqref="AA1"/>
      <selection pane="bottomLeft" activeCell="S141" sqref="S141:S150"/>
    </sheetView>
  </sheetViews>
  <sheetFormatPr defaultRowHeight="14.5" outlineLevelRow="1"/>
  <cols>
    <col min="1" max="7" width="9.08984375" style="4" customWidth="1"/>
    <col min="8" max="8" width="9.7265625" style="4" bestFit="1" customWidth="1"/>
    <col min="9" max="42" width="9.08984375" style="4" customWidth="1"/>
    <col min="43" max="43" width="9.08984375" customWidth="1"/>
  </cols>
  <sheetData>
    <row r="1" spans="1:44" s="16" customFormat="1" ht="13">
      <c r="A1" s="15" t="str">
        <f>QoQ!A2</f>
        <v>dlnv_t</v>
      </c>
      <c r="B1" s="15" t="str">
        <f>QoQ!B2</f>
        <v>dlnc_t</v>
      </c>
      <c r="C1" s="73" t="str">
        <f>QoQ!C2</f>
        <v>dlng_t</v>
      </c>
      <c r="D1" s="15" t="str">
        <f>QoQ!D2</f>
        <v>dlni_t</v>
      </c>
      <c r="E1" s="15" t="str">
        <f>QoQ!E2</f>
        <v>dlnx_t</v>
      </c>
      <c r="F1" s="15" t="str">
        <f>QoQ!F2</f>
        <v>dlnm_t</v>
      </c>
      <c r="G1" s="50" t="str">
        <f>QoQ!G2</f>
        <v>dlnl_t</v>
      </c>
      <c r="H1" s="50" t="str">
        <f>QoQ!H2</f>
        <v>piw_t</v>
      </c>
      <c r="I1" s="15" t="str">
        <f>QoQ!I2</f>
        <v>dlncg_t</v>
      </c>
      <c r="J1" s="15" t="str">
        <f>QoQ!J2</f>
        <v>dlnig_t</v>
      </c>
      <c r="K1" s="15" t="str">
        <f>QoQ!K2</f>
        <v>dlntr_t</v>
      </c>
      <c r="L1" s="15" t="str">
        <f>QoQ!L2</f>
        <v>dlngr_t</v>
      </c>
      <c r="M1" s="15" t="str">
        <f>QoQ!M2</f>
        <v>dlntx_t</v>
      </c>
      <c r="N1" s="15" t="str">
        <f>QoQ!N2</f>
        <v>dlntxh_t</v>
      </c>
      <c r="O1" s="15" t="str">
        <f>QoQ!O2</f>
        <v>dlntxf_t</v>
      </c>
      <c r="P1" s="15" t="str">
        <f>QoQ!P2</f>
        <v>dlnntx_t</v>
      </c>
      <c r="Q1" s="15" t="str">
        <f>QoQ!Q2</f>
        <v>pic_t</v>
      </c>
      <c r="R1" s="15" t="str">
        <f>QoQ!R2</f>
        <v>corepic_t</v>
      </c>
      <c r="S1" s="15" t="str">
        <f>QoQ!S2</f>
        <v>ncorepic_t</v>
      </c>
      <c r="T1" s="73" t="str">
        <f>QoQ!T2</f>
        <v>pie_t</v>
      </c>
      <c r="U1" s="15" t="str">
        <f>QoQ!U2</f>
        <v>dlnpx_t</v>
      </c>
      <c r="V1" s="15" t="str">
        <f>QoQ!V2</f>
        <v>pim_t</v>
      </c>
      <c r="W1" s="50" t="str">
        <f>QoQ!W2</f>
        <v>r_t</v>
      </c>
      <c r="X1" s="57" t="str">
        <f>QoQ!X2</f>
        <v>dlne_t</v>
      </c>
      <c r="Y1" s="73" t="str">
        <f>QoQ!Y2</f>
        <v>dlnzf_t</v>
      </c>
      <c r="Z1" s="73" t="str">
        <f>QoQ!Z2</f>
        <v>dlnvf_t</v>
      </c>
      <c r="AA1" s="15" t="str">
        <f>QoQ!AA2</f>
        <v>pixf_t</v>
      </c>
      <c r="AB1" s="15" t="str">
        <f>QoQ!AB2</f>
        <v>picf_t</v>
      </c>
      <c r="AC1" s="15" t="str">
        <f>QoQ!AC2</f>
        <v>rf_t</v>
      </c>
      <c r="AD1" s="15" t="str">
        <f>QoQ!AD2</f>
        <v>pipcomf_t</v>
      </c>
      <c r="AE1" s="15" t="str">
        <f>QoQ!AE2</f>
        <v>pioil_t</v>
      </c>
      <c r="AF1" s="15" t="str">
        <f>QoQ!AF2</f>
        <v>dlncredit_t</v>
      </c>
      <c r="AG1" s="15" t="str">
        <f>QoQ!AG2</f>
        <v>dlncredith_t</v>
      </c>
      <c r="AH1" s="15" t="str">
        <f>QoQ!AH2</f>
        <v>dlncreditf_t</v>
      </c>
      <c r="AI1" s="15" t="str">
        <f>QoQ!AI2</f>
        <v>dlnlendg_t</v>
      </c>
      <c r="AJ1" s="15" t="str">
        <f>QoQ!AJ2</f>
        <v>dlnoa_t</v>
      </c>
      <c r="AK1" s="15" t="str">
        <f>QoQ!AK2</f>
        <v>dlnnetworth_t</v>
      </c>
      <c r="AL1" s="15" t="str">
        <f>QoQ!AL2</f>
        <v>dlnloan_t</v>
      </c>
      <c r="AM1" s="15" t="str">
        <f>QoQ!AM2</f>
        <v>dlndepp_t</v>
      </c>
      <c r="AN1" s="15" t="str">
        <f>QoQ!AN2</f>
        <v>dlnol_t</v>
      </c>
      <c r="AO1" s="73" t="str">
        <f>QoQ!AO2</f>
        <v>spread_t</v>
      </c>
      <c r="AP1" s="15" t="str">
        <f>QoQ!AP2</f>
        <v>nombot_t</v>
      </c>
    </row>
    <row r="2" spans="1:44" hidden="1" outlineLevel="1">
      <c r="A2" s="6">
        <f>IF(QoQ!A4="","",QoQ!A4-QoQ!A$1)</f>
        <v>-2.3244546262348367</v>
      </c>
      <c r="B2" s="6">
        <f>IF(QoQ!B4="","",QoQ!B4-QoQ!B$1)</f>
        <v>-2.6561439867749597</v>
      </c>
      <c r="C2" s="6">
        <f>IF(QoQ!C4="","",QoQ!C4-QoQ!C$1)</f>
        <v>-9.2335438977588673</v>
      </c>
      <c r="D2" s="6">
        <f>IF(QoQ!D4="","",QoQ!D4-QoQ!D$1)</f>
        <v>-2.1063717482598099</v>
      </c>
      <c r="E2" s="6">
        <f>IF(QoQ!E4="","",QoQ!E4-QoQ!E$1)</f>
        <v>-4.1818354743327735</v>
      </c>
      <c r="F2" s="6">
        <f>IF(QoQ!F4="","",QoQ!F4-QoQ!F$1)</f>
        <v>-1.8439320164701789</v>
      </c>
      <c r="G2" s="6">
        <f>IF(QoQ!G4="","",QoQ!G4-QoQ!G$1)</f>
        <v>-2.5926673271568585</v>
      </c>
      <c r="H2" s="6">
        <f>IF(QoQ!H4="","",QoQ!H4-QoQ!H$1)</f>
        <v>1.3601795486776109</v>
      </c>
      <c r="I2" s="6"/>
      <c r="J2" s="6"/>
      <c r="K2" s="6"/>
      <c r="L2" s="6"/>
      <c r="M2" s="6"/>
      <c r="N2" s="6"/>
      <c r="O2" s="6"/>
      <c r="P2" s="6"/>
      <c r="Q2" s="6">
        <f>IF(QoQ!Q4="","",QoQ!Q4-QoQ!Q$1)</f>
        <v>0.78082092418089122</v>
      </c>
      <c r="R2" s="6">
        <f>IF(QoQ!R4="","",QoQ!R4-QoQ!R$1)</f>
        <v>0.38754526617525775</v>
      </c>
      <c r="S2" s="6">
        <f>IF(QoQ!S4="","",QoQ!S4-QoQ!S$1)</f>
        <v>5.2045306443657529</v>
      </c>
      <c r="T2" s="6">
        <f>IF(QoQ!T4="","",QoQ!T4-QoQ!T$1)</f>
        <v>-0.47871208081370159</v>
      </c>
      <c r="U2" s="6">
        <f>IF(QoQ!U4="","",QoQ!U4-QoQ!U$1)</f>
        <v>-5.3010580437303001E-2</v>
      </c>
      <c r="V2" s="6">
        <f>IF(QoQ!V4="","",QoQ!V4-QoQ!V$1)</f>
        <v>1.0715944350339597</v>
      </c>
      <c r="W2" s="6">
        <f>IF(QoQ!W4="","",QoQ!W4-QoQ!W$1)</f>
        <v>0.97083333333333344</v>
      </c>
      <c r="X2" s="6">
        <f>IF(QoQ!X4="","",QoQ!X4-QoQ!X$1)</f>
        <v>2.1151069261730089</v>
      </c>
      <c r="Y2" s="6">
        <f>IF(QoQ!Y4="","",QoQ!Y4-QoQ!Y$1)</f>
        <v>1.9293679752575339</v>
      </c>
      <c r="Z2" s="6">
        <f>IF(QoQ!Z4="","",QoQ!Z4-QoQ!Z$1)</f>
        <v>9.4483668188981795E-2</v>
      </c>
      <c r="AA2" s="6">
        <f>IF(QoQ!AA4="","",QoQ!AA4-QoQ!AA$1)</f>
        <v>-1.0642967803260044</v>
      </c>
      <c r="AB2" s="6">
        <f>IF(QoQ!AB4="","",QoQ!AB4-QoQ!AB$1)</f>
        <v>0.26896794445031558</v>
      </c>
      <c r="AC2" s="6">
        <f>IF(QoQ!AC4="","",QoQ!AC4-QoQ!AC$1)</f>
        <v>0.71500000000000008</v>
      </c>
      <c r="AD2" s="6"/>
      <c r="AE2" s="6">
        <f>IF(QoQ!AE4="","",QoQ!AE4-QoQ!AE$1)</f>
        <v>-10.834070380636394</v>
      </c>
      <c r="AF2" s="6"/>
      <c r="AG2" s="6"/>
      <c r="AH2" s="6"/>
      <c r="AI2" s="6"/>
      <c r="AJ2" s="6"/>
      <c r="AK2" s="6"/>
      <c r="AL2" s="6"/>
      <c r="AM2" s="6"/>
      <c r="AN2" s="6"/>
      <c r="AO2" s="6">
        <f>IF(QoQ!AO4="","",QoQ!AO4-QoQ!AO$1)</f>
        <v>0.10416666666666674</v>
      </c>
      <c r="AP2" s="4">
        <v>1</v>
      </c>
      <c r="AQ2" s="1">
        <v>33390</v>
      </c>
      <c r="AR2" s="7"/>
    </row>
    <row r="3" spans="1:44" hidden="1" outlineLevel="1">
      <c r="A3" s="6">
        <f>IF(QoQ!A5="","",QoQ!A5-QoQ!A$1)</f>
        <v>5.0011638034741805</v>
      </c>
      <c r="B3" s="6">
        <f>IF(QoQ!B5="","",QoQ!B5-QoQ!B$1)</f>
        <v>-0.47132368333436481</v>
      </c>
      <c r="C3" s="6">
        <f>IF(QoQ!C5="","",QoQ!C5-QoQ!C$1)</f>
        <v>6.909688879281374</v>
      </c>
      <c r="D3" s="6">
        <f>IF(QoQ!D5="","",QoQ!D5-QoQ!D$1)</f>
        <v>3.6110063281890215</v>
      </c>
      <c r="E3" s="6">
        <f>IF(QoQ!E5="","",QoQ!E5-QoQ!E$1)</f>
        <v>11.207670601097886</v>
      </c>
      <c r="F3" s="6">
        <f>IF(QoQ!F5="","",QoQ!F5-QoQ!F$1)</f>
        <v>3.8539427581801355</v>
      </c>
      <c r="G3" s="6">
        <f>IF(QoQ!G5="","",QoQ!G5-QoQ!G$1)</f>
        <v>2.9756326728429743</v>
      </c>
      <c r="H3" s="6">
        <f>IF(QoQ!H5="","",QoQ!H5-QoQ!H$1)</f>
        <v>1.3863659056866013</v>
      </c>
      <c r="I3" s="6"/>
      <c r="J3" s="6"/>
      <c r="K3" s="6"/>
      <c r="L3" s="6"/>
      <c r="M3" s="6"/>
      <c r="N3" s="6"/>
      <c r="O3" s="6"/>
      <c r="P3" s="6"/>
      <c r="Q3" s="6">
        <f>IF(QoQ!Q5="","",QoQ!Q5-QoQ!Q$1)</f>
        <v>0.35199267029608761</v>
      </c>
      <c r="R3" s="6">
        <f>IF(QoQ!R5="","",QoQ!R5-QoQ!R$1)</f>
        <v>0.48940613920196985</v>
      </c>
      <c r="S3" s="6">
        <f>IF(QoQ!S5="","",QoQ!S5-QoQ!S$1)</f>
        <v>-1.1695786820518899</v>
      </c>
      <c r="T3" s="6">
        <f>IF(QoQ!T5="","",QoQ!T5-QoQ!T$1)</f>
        <v>-0.5</v>
      </c>
      <c r="U3" s="6">
        <f>IF(QoQ!U5="","",QoQ!U5-QoQ!U$1)</f>
        <v>-0.35161980397396897</v>
      </c>
      <c r="V3" s="6">
        <f>IF(QoQ!V5="","",QoQ!V5-QoQ!V$1)</f>
        <v>-0.19649424764849138</v>
      </c>
      <c r="W3" s="6">
        <f>IF(QoQ!W5="","",QoQ!W5-QoQ!W$1)</f>
        <v>1.1016666666666666</v>
      </c>
      <c r="X3" s="6">
        <f>IF(QoQ!X5="","",QoQ!X5-QoQ!X$1)</f>
        <v>-0.63470706430598745</v>
      </c>
      <c r="Y3" s="6">
        <f>IF(QoQ!Y5="","",QoQ!Y5-QoQ!Y$1)</f>
        <v>1.5348922285940243</v>
      </c>
      <c r="Z3" s="6">
        <f>IF(QoQ!Z5="","",QoQ!Z5-QoQ!Z$1)</f>
        <v>0.23378105624226242</v>
      </c>
      <c r="AA3" s="6">
        <f>IF(QoQ!AA5="","",QoQ!AA5-QoQ!AA$1)</f>
        <v>-1.1835410761422231</v>
      </c>
      <c r="AB3" s="6">
        <f>IF(QoQ!AB5="","",QoQ!AB5-QoQ!AB$1)</f>
        <v>0.39528975304949598</v>
      </c>
      <c r="AC3" s="6">
        <f>IF(QoQ!AC5="","",QoQ!AC5-QoQ!AC$1)</f>
        <v>0.66250000000000009</v>
      </c>
      <c r="AD3" s="6"/>
      <c r="AE3" s="6">
        <f>IF(QoQ!AE5="","",QoQ!AE5-QoQ!AE$1)</f>
        <v>4.1637697183266527</v>
      </c>
      <c r="AF3" s="6"/>
      <c r="AG3" s="6"/>
      <c r="AH3" s="6"/>
      <c r="AI3" s="6"/>
      <c r="AJ3" s="6"/>
      <c r="AK3" s="6"/>
      <c r="AL3" s="6"/>
      <c r="AM3" s="6"/>
      <c r="AN3" s="6"/>
      <c r="AO3" s="6">
        <f>IF(QoQ!AO5="","",QoQ!AO5-QoQ!AO$1)</f>
        <v>-2.6666666666666394E-2</v>
      </c>
      <c r="AP3" s="4">
        <v>2</v>
      </c>
      <c r="AQ3" s="1">
        <v>33482</v>
      </c>
      <c r="AR3" s="7"/>
    </row>
    <row r="4" spans="1:44" hidden="1" outlineLevel="1">
      <c r="A4" s="6">
        <f>IF(QoQ!A6="","",QoQ!A6-QoQ!A$1)</f>
        <v>1.5116908917508263</v>
      </c>
      <c r="B4" s="6">
        <f>IF(QoQ!B6="","",QoQ!B6-QoQ!B$1)</f>
        <v>-2.0111584883656453</v>
      </c>
      <c r="C4" s="6">
        <f>IF(QoQ!C6="","",QoQ!C6-QoQ!C$1)</f>
        <v>-3.1588055196189391</v>
      </c>
      <c r="D4" s="6">
        <f>IF(QoQ!D6="","",QoQ!D6-QoQ!D$1)</f>
        <v>2.9426739368472199</v>
      </c>
      <c r="E4" s="6">
        <f>IF(QoQ!E6="","",QoQ!E6-QoQ!E$1)</f>
        <v>1.0107313998021241</v>
      </c>
      <c r="F4" s="6">
        <f>IF(QoQ!F6="","",QoQ!F6-QoQ!F$1)</f>
        <v>-0.35830923320748354</v>
      </c>
      <c r="G4" s="6">
        <f>IF(QoQ!G6="","",QoQ!G6-QoQ!G$1)</f>
        <v>-0.46543732715705449</v>
      </c>
      <c r="H4" s="6">
        <f>IF(QoQ!H6="","",QoQ!H6-QoQ!H$1)</f>
        <v>1.3709471996317544</v>
      </c>
      <c r="I4" s="6"/>
      <c r="J4" s="6"/>
      <c r="K4" s="6"/>
      <c r="L4" s="6"/>
      <c r="M4" s="6"/>
      <c r="N4" s="6"/>
      <c r="O4" s="6"/>
      <c r="P4" s="6"/>
      <c r="Q4" s="6">
        <f>IF(QoQ!Q6="","",QoQ!Q6-QoQ!Q$1)</f>
        <v>0.49965011363848211</v>
      </c>
      <c r="R4" s="6">
        <f>IF(QoQ!R6="","",QoQ!R6-QoQ!R$1)</f>
        <v>0.41876506875191899</v>
      </c>
      <c r="S4" s="6">
        <f>IF(QoQ!S6="","",QoQ!S6-QoQ!S$1)</f>
        <v>1.398338808763373</v>
      </c>
      <c r="T4" s="6">
        <f>IF(QoQ!T6="","",QoQ!T6-QoQ!T$1)</f>
        <v>-0.5</v>
      </c>
      <c r="U4" s="6">
        <f>IF(QoQ!U6="","",QoQ!U6-QoQ!U$1)</f>
        <v>-8.8879079401925076E-2</v>
      </c>
      <c r="V4" s="6">
        <f>IF(QoQ!V6="","",QoQ!V6-QoQ!V$1)</f>
        <v>0.18931511550117275</v>
      </c>
      <c r="W4" s="6">
        <f>IF(QoQ!W6="","",QoQ!W6-QoQ!W$1)</f>
        <v>1.1775</v>
      </c>
      <c r="X4" s="6">
        <f>IF(QoQ!X6="","",QoQ!X6-QoQ!X$1)</f>
        <v>-1.6455679856911198</v>
      </c>
      <c r="Y4" s="6">
        <f>IF(QoQ!Y6="","",QoQ!Y6-QoQ!Y$1)</f>
        <v>0.8415358681041385</v>
      </c>
      <c r="Z4" s="6">
        <f>IF(QoQ!Z6="","",QoQ!Z6-QoQ!Z$1)</f>
        <v>8.0920873948449046E-2</v>
      </c>
      <c r="AA4" s="6">
        <f>IF(QoQ!AA6="","",QoQ!AA6-QoQ!AA$1)</f>
        <v>-0.32180545774217462</v>
      </c>
      <c r="AB4" s="6">
        <f>IF(QoQ!AB6="","",QoQ!AB6-QoQ!AB$1)</f>
        <v>0.2847529472883239</v>
      </c>
      <c r="AC4" s="6">
        <f>IF(QoQ!AC6="","",QoQ!AC6-QoQ!AC$1)</f>
        <v>0.45500000000000007</v>
      </c>
      <c r="AD4" s="6"/>
      <c r="AE4" s="6">
        <f>IF(QoQ!AE6="","",QoQ!AE6-QoQ!AE$1)</f>
        <v>2.7535270519434878</v>
      </c>
      <c r="AF4" s="6"/>
      <c r="AG4" s="6"/>
      <c r="AH4" s="6"/>
      <c r="AI4" s="6"/>
      <c r="AJ4" s="6"/>
      <c r="AK4" s="6"/>
      <c r="AL4" s="6"/>
      <c r="AM4" s="6"/>
      <c r="AN4" s="6"/>
      <c r="AO4" s="6">
        <f>IF(QoQ!AO6="","",QoQ!AO6-QoQ!AO$1)</f>
        <v>-5.0000000000001155E-3</v>
      </c>
      <c r="AP4" s="4">
        <v>3</v>
      </c>
      <c r="AQ4" s="1">
        <v>33573</v>
      </c>
      <c r="AR4" s="7"/>
    </row>
    <row r="5" spans="1:44" hidden="1" outlineLevel="1">
      <c r="A5" s="6">
        <f>IF(QoQ!A7="","",QoQ!A7-QoQ!A$1)</f>
        <v>0.66965297618956421</v>
      </c>
      <c r="B5" s="6">
        <f>IF(QoQ!B7="","",QoQ!B7-QoQ!B$1)</f>
        <v>5.2611992766268028</v>
      </c>
      <c r="C5" s="6">
        <f>IF(QoQ!C7="","",QoQ!C7-QoQ!C$1)</f>
        <v>1.0376629831405784</v>
      </c>
      <c r="D5" s="6">
        <f>IF(QoQ!D7="","",QoQ!D7-QoQ!D$1)</f>
        <v>4.9807380707309195</v>
      </c>
      <c r="E5" s="6">
        <f>IF(QoQ!E7="","",QoQ!E7-QoQ!E$1)</f>
        <v>-3.1729095030150569</v>
      </c>
      <c r="F5" s="6">
        <f>IF(QoQ!F7="","",QoQ!F7-QoQ!F$1)</f>
        <v>3.411330341827135</v>
      </c>
      <c r="G5" s="6">
        <f>IF(QoQ!G7="","",QoQ!G7-QoQ!G$1)</f>
        <v>0.25394267284308369</v>
      </c>
      <c r="H5" s="6">
        <f>IF(QoQ!H7="","",QoQ!H7-QoQ!H$1)</f>
        <v>2.3951950373951529</v>
      </c>
      <c r="I5" s="6">
        <f>IF(QoQ!I7="","",QoQ!I7-QoQ!I$1)</f>
        <v>2.0498155940466956</v>
      </c>
      <c r="J5" s="6">
        <f>IF(QoQ!J7="","",QoQ!J7-QoQ!J$1)</f>
        <v>-0.75372525369473764</v>
      </c>
      <c r="K5" s="6">
        <f>IF(QoQ!K7="","",QoQ!K7-QoQ!K$1)</f>
        <v>1.0058141933723346</v>
      </c>
      <c r="L5" s="6">
        <f>IF(QoQ!L7="","",QoQ!L7-QoQ!L$1)</f>
        <v>2.0157245741473506</v>
      </c>
      <c r="M5" s="6">
        <f>IF(QoQ!M7="","",QoQ!M7-QoQ!M$1)</f>
        <v>1.604998214576363</v>
      </c>
      <c r="N5" s="6">
        <f>IF(QoQ!N7="","",QoQ!N7-QoQ!N$1)</f>
        <v>2.7583154563457759</v>
      </c>
      <c r="O5" s="6">
        <f>IF(QoQ!O7="","",QoQ!O7-QoQ!O$1)</f>
        <v>1.2993993063963625</v>
      </c>
      <c r="P5" s="6">
        <f>IF(QoQ!P7="","",QoQ!P7-QoQ!P$1)</f>
        <v>3.184877074574219</v>
      </c>
      <c r="Q5" s="6">
        <f>IF(QoQ!Q7="","",QoQ!Q7-QoQ!Q$1)</f>
        <v>0.73025980279904967</v>
      </c>
      <c r="R5" s="6">
        <f>IF(QoQ!R7="","",QoQ!R7-QoQ!R$1)</f>
        <v>0.50400576533524322</v>
      </c>
      <c r="S5" s="6">
        <f>IF(QoQ!S7="","",QoQ!S7-QoQ!S$1)</f>
        <v>3.1982886260709251</v>
      </c>
      <c r="T5" s="6">
        <f>IF(QoQ!T7="","",QoQ!T7-QoQ!T$1)</f>
        <v>-0.5</v>
      </c>
      <c r="U5" s="6">
        <f>IF(QoQ!U7="","",QoQ!U7-QoQ!U$1)</f>
        <v>-4.4290058323465464</v>
      </c>
      <c r="V5" s="6">
        <f>IF(QoQ!V7="","",QoQ!V7-QoQ!V$1)</f>
        <v>-6.1883082050257245</v>
      </c>
      <c r="W5" s="6">
        <f>IF(QoQ!W7="","",QoQ!W7-QoQ!W$1)</f>
        <v>1.2325000000000002</v>
      </c>
      <c r="X5" s="6">
        <f>IF(QoQ!X7="","",QoQ!X7-QoQ!X$1)</f>
        <v>4.3104638677659999</v>
      </c>
      <c r="Y5" s="6">
        <f>IF(QoQ!Y7="","",QoQ!Y7-QoQ!Y$1)</f>
        <v>0.71705489219574536</v>
      </c>
      <c r="Z5" s="6">
        <f>IF(QoQ!Z7="","",QoQ!Z7-QoQ!Z$1)</f>
        <v>0.56208140231250092</v>
      </c>
      <c r="AA5" s="6">
        <f>IF(QoQ!AA7="","",QoQ!AA7-QoQ!AA$1)</f>
        <v>-0.66742209815937537</v>
      </c>
      <c r="AB5" s="6">
        <f>IF(QoQ!AB7="","",QoQ!AB7-QoQ!AB$1)</f>
        <v>0.2614050344877572</v>
      </c>
      <c r="AC5" s="6">
        <f>IF(QoQ!AC7="","",QoQ!AC7-QoQ!AC$1)</f>
        <v>0.25499999999999989</v>
      </c>
      <c r="AD5" s="6"/>
      <c r="AE5" s="6">
        <f>IF(QoQ!AE7="","",QoQ!AE7-QoQ!AE$1)</f>
        <v>-14.915621214887262</v>
      </c>
      <c r="AF5" s="6"/>
      <c r="AG5" s="6"/>
      <c r="AH5" s="6"/>
      <c r="AI5" s="6"/>
      <c r="AJ5" s="6"/>
      <c r="AK5" s="6"/>
      <c r="AL5" s="6"/>
      <c r="AM5" s="6"/>
      <c r="AN5" s="6"/>
      <c r="AO5" s="6">
        <f>IF(QoQ!AO7="","",QoQ!AO7-QoQ!AO$1)</f>
        <v>-5.0000000000001155E-3</v>
      </c>
      <c r="AP5" s="4">
        <v>4</v>
      </c>
      <c r="AQ5" s="1">
        <v>33664</v>
      </c>
      <c r="AR5" s="7"/>
    </row>
    <row r="6" spans="1:44" hidden="1" outlineLevel="1">
      <c r="A6" s="6">
        <f>IF(QoQ!A8="","",QoQ!A8-QoQ!A$1)</f>
        <v>-1.5211483268521235</v>
      </c>
      <c r="B6" s="6">
        <f>IF(QoQ!B8="","",QoQ!B8-QoQ!B$1)</f>
        <v>-4.5968414186424766</v>
      </c>
      <c r="C6" s="6">
        <f>IF(QoQ!C8="","",QoQ!C8-QoQ!C$1)</f>
        <v>2.814361148624358</v>
      </c>
      <c r="D6" s="6">
        <f>IF(QoQ!D8="","",QoQ!D8-QoQ!D$1)</f>
        <v>-5.897153850603635</v>
      </c>
      <c r="E6" s="6">
        <f>IF(QoQ!E8="","",QoQ!E8-QoQ!E$1)</f>
        <v>6.0652631485118578</v>
      </c>
      <c r="F6" s="6">
        <f>IF(QoQ!F8="","",QoQ!F8-QoQ!F$1)</f>
        <v>-4.3923154344271484</v>
      </c>
      <c r="G6" s="6">
        <f>IF(QoQ!G8="","",QoQ!G8-QoQ!G$1)</f>
        <v>-1.0936573271569177</v>
      </c>
      <c r="H6" s="6">
        <f>IF(QoQ!H8="","",QoQ!H8-QoQ!H$1)</f>
        <v>-1.7020900184581511</v>
      </c>
      <c r="I6" s="6">
        <f>IF(QoQ!I8="","",QoQ!I8-QoQ!I$1)</f>
        <v>2.1283282902161806</v>
      </c>
      <c r="J6" s="6">
        <f>IF(QoQ!J8="","",QoQ!J8-QoQ!J$1)</f>
        <v>-1.035780708099044</v>
      </c>
      <c r="K6" s="6">
        <f>IF(QoQ!K8="","",QoQ!K8-QoQ!K$1)</f>
        <v>-1.8467097150052922</v>
      </c>
      <c r="L6" s="6">
        <f>IF(QoQ!L8="","",QoQ!L8-QoQ!L$1)</f>
        <v>1.5727222977348871</v>
      </c>
      <c r="M6" s="6">
        <f>IF(QoQ!M8="","",QoQ!M8-QoQ!M$1)</f>
        <v>1.0400970261320577</v>
      </c>
      <c r="N6" s="6">
        <f>IF(QoQ!N8="","",QoQ!N8-QoQ!N$1)</f>
        <v>1.5001063818071509</v>
      </c>
      <c r="O6" s="6">
        <f>IF(QoQ!O8="","",QoQ!O8-QoQ!O$1)</f>
        <v>0.93879998734743886</v>
      </c>
      <c r="P6" s="6">
        <f>IF(QoQ!P8="","",QoQ!P8-QoQ!P$1)</f>
        <v>3.0936855789530364</v>
      </c>
      <c r="Q6" s="6">
        <f>IF(QoQ!Q8="","",QoQ!Q8-QoQ!Q$1)</f>
        <v>0.92083179389379066</v>
      </c>
      <c r="R6" s="6">
        <f>IF(QoQ!R8="","",QoQ!R8-QoQ!R$1)</f>
        <v>0.49934260477090442</v>
      </c>
      <c r="S6" s="6">
        <f>IF(QoQ!S8="","",QoQ!S8-QoQ!S$1)</f>
        <v>5.3481077379589372</v>
      </c>
      <c r="T6" s="6">
        <f>IF(QoQ!T8="","",QoQ!T8-QoQ!T$1)</f>
        <v>-0.5</v>
      </c>
      <c r="U6" s="6">
        <f>IF(QoQ!U8="","",QoQ!U8-QoQ!U$1)</f>
        <v>-1.5658093751959845</v>
      </c>
      <c r="V6" s="6">
        <f>IF(QoQ!V8="","",QoQ!V8-QoQ!V$1)</f>
        <v>-0.40519902198991703</v>
      </c>
      <c r="W6" s="6">
        <f>IF(QoQ!W8="","",QoQ!W8-QoQ!W$1)</f>
        <v>1.2391666666666667</v>
      </c>
      <c r="X6" s="6">
        <f>IF(QoQ!X8="","",QoQ!X8-QoQ!X$1)</f>
        <v>3.9273802531001731</v>
      </c>
      <c r="Y6" s="6">
        <f>IF(QoQ!Y8="","",QoQ!Y8-QoQ!Y$1)</f>
        <v>0.43963933237572816</v>
      </c>
      <c r="Z6" s="6">
        <f>IF(QoQ!Z8="","",QoQ!Z8-QoQ!Z$1)</f>
        <v>0.47394028365695262</v>
      </c>
      <c r="AA6" s="6">
        <f>IF(QoQ!AA8="","",QoQ!AA8-QoQ!AA$1)</f>
        <v>-0.40788316063038538</v>
      </c>
      <c r="AB6" s="6">
        <f>IF(QoQ!AB8="","",QoQ!AB8-QoQ!AB$1)</f>
        <v>0.20431074550960837</v>
      </c>
      <c r="AC6" s="6">
        <f>IF(QoQ!AC8="","",QoQ!AC8-QoQ!AC$1)</f>
        <v>0.1925</v>
      </c>
      <c r="AD6" s="6">
        <f>IF(QoQ!AD8="","",QoQ!AD8-QoQ!AD$1)</f>
        <v>3.6980643911670246</v>
      </c>
      <c r="AE6" s="6">
        <f>IF(QoQ!AE8="","",QoQ!AE8-QoQ!AE$1)</f>
        <v>9.8642033661354311</v>
      </c>
      <c r="AF6" s="6"/>
      <c r="AG6" s="6"/>
      <c r="AH6" s="6"/>
      <c r="AI6" s="6"/>
      <c r="AJ6" s="6"/>
      <c r="AK6" s="6"/>
      <c r="AL6" s="6"/>
      <c r="AM6" s="6"/>
      <c r="AN6" s="6"/>
      <c r="AO6" s="6">
        <f>IF(QoQ!AO8="","",QoQ!AO8-QoQ!AO$1)</f>
        <v>5.3333333333333233E-2</v>
      </c>
      <c r="AP6" s="4">
        <v>5</v>
      </c>
      <c r="AQ6" s="1">
        <v>33756</v>
      </c>
      <c r="AR6" s="7"/>
    </row>
    <row r="7" spans="1:44" hidden="1" outlineLevel="1">
      <c r="A7" s="6">
        <f>IF(QoQ!A9="","",QoQ!A9-QoQ!A$1)</f>
        <v>2.0963257611631025</v>
      </c>
      <c r="B7" s="6">
        <f>IF(QoQ!B9="","",QoQ!B9-QoQ!B$1)</f>
        <v>0.60866762398840191</v>
      </c>
      <c r="C7" s="6">
        <f>IF(QoQ!C9="","",QoQ!C9-QoQ!C$1)</f>
        <v>-9.2510577594680736</v>
      </c>
      <c r="D7" s="6">
        <f>IF(QoQ!D9="","",QoQ!D9-QoQ!D$1)</f>
        <v>7.4401439749464853</v>
      </c>
      <c r="E7" s="6">
        <f>IF(QoQ!E9="","",QoQ!E9-QoQ!E$1)</f>
        <v>0.64371278650772235</v>
      </c>
      <c r="F7" s="6">
        <f>IF(QoQ!F9="","",QoQ!F9-QoQ!F$1)</f>
        <v>3.7848298428075697</v>
      </c>
      <c r="G7" s="6">
        <f>IF(QoQ!G9="","",QoQ!G9-QoQ!G$1)</f>
        <v>-1.4385073271570064</v>
      </c>
      <c r="H7" s="6">
        <f>IF(QoQ!H9="","",QoQ!H9-QoQ!H$1)</f>
        <v>1.2804867890873477</v>
      </c>
      <c r="I7" s="6">
        <f>IF(QoQ!I9="","",QoQ!I9-QoQ!I$1)</f>
        <v>2.2305653142273147</v>
      </c>
      <c r="J7" s="6">
        <f>IF(QoQ!J9="","",QoQ!J9-QoQ!J$1)</f>
        <v>-1.6931004510145475</v>
      </c>
      <c r="K7" s="6">
        <f>IF(QoQ!K9="","",QoQ!K9-QoQ!K$1)</f>
        <v>-2.9074101914085437</v>
      </c>
      <c r="L7" s="6">
        <f>IF(QoQ!L9="","",QoQ!L9-QoQ!L$1)</f>
        <v>1.3418740606986419</v>
      </c>
      <c r="M7" s="6">
        <f>IF(QoQ!M9="","",QoQ!M9-QoQ!M$1)</f>
        <v>1.0839993410295108</v>
      </c>
      <c r="N7" s="6">
        <f>IF(QoQ!N9="","",QoQ!N9-QoQ!N$1)</f>
        <v>1.73910394092611</v>
      </c>
      <c r="O7" s="6">
        <f>IF(QoQ!O9="","",QoQ!O9-QoQ!O$1)</f>
        <v>0.92180863615180786</v>
      </c>
      <c r="P7" s="6">
        <f>IF(QoQ!P9="","",QoQ!P9-QoQ!P$1)</f>
        <v>2.001056290427512</v>
      </c>
      <c r="Q7" s="6">
        <f>IF(QoQ!Q9="","",QoQ!Q9-QoQ!Q$1)</f>
        <v>0.76125443752315869</v>
      </c>
      <c r="R7" s="6">
        <f>IF(QoQ!R9="","",QoQ!R9-QoQ!R$1)</f>
        <v>0.1754534381976337</v>
      </c>
      <c r="S7" s="6">
        <f>IF(QoQ!S9="","",QoQ!S9-QoQ!S$1)</f>
        <v>6.5775163019823051</v>
      </c>
      <c r="T7" s="6">
        <f>IF(QoQ!T9="","",QoQ!T9-QoQ!T$1)</f>
        <v>-0.5</v>
      </c>
      <c r="U7" s="6">
        <f>IF(QoQ!U9="","",QoQ!U9-QoQ!U$1)</f>
        <v>0.40469566914934108</v>
      </c>
      <c r="V7" s="6">
        <f>IF(QoQ!V9="","",QoQ!V9-QoQ!V$1)</f>
        <v>-6.279646018811591E-3</v>
      </c>
      <c r="W7" s="6">
        <f>IF(QoQ!W9="","",QoQ!W9-QoQ!W$1)</f>
        <v>1.2108333333333334</v>
      </c>
      <c r="X7" s="6">
        <f>IF(QoQ!X9="","",QoQ!X9-QoQ!X$1)</f>
        <v>-1.4650254292479337</v>
      </c>
      <c r="Y7" s="6">
        <f>IF(QoQ!Y9="","",QoQ!Y9-QoQ!Y$1)</f>
        <v>0.42537889543442775</v>
      </c>
      <c r="Z7" s="6">
        <f>IF(QoQ!Z9="","",QoQ!Z9-QoQ!Z$1)</f>
        <v>0.37127728615940936</v>
      </c>
      <c r="AA7" s="6">
        <f>IF(QoQ!AA9="","",QoQ!AA9-QoQ!AA$1)</f>
        <v>-0.51076252489873042</v>
      </c>
      <c r="AB7" s="6">
        <f>IF(QoQ!AB9="","",QoQ!AB9-QoQ!AB$1)</f>
        <v>8.960605251274445E-2</v>
      </c>
      <c r="AC7" s="6">
        <f>IF(QoQ!AC9="","",QoQ!AC9-QoQ!AC$1)</f>
        <v>6.4999999999999947E-2</v>
      </c>
      <c r="AD7" s="6">
        <f>IF(QoQ!AD9="","",QoQ!AD9-QoQ!AD$1)</f>
        <v>0.5955986373963813</v>
      </c>
      <c r="AE7" s="6">
        <f>IF(QoQ!AE9="","",QoQ!AE9-QoQ!AE$1)</f>
        <v>-0.60099697687990383</v>
      </c>
      <c r="AF7" s="6"/>
      <c r="AG7" s="6"/>
      <c r="AH7" s="6"/>
      <c r="AI7" s="6"/>
      <c r="AJ7" s="6"/>
      <c r="AK7" s="6"/>
      <c r="AL7" s="6"/>
      <c r="AM7" s="6"/>
      <c r="AN7" s="6"/>
      <c r="AO7" s="6">
        <f>IF(QoQ!AO9="","",QoQ!AO9-QoQ!AO$1)</f>
        <v>0.11416666666666675</v>
      </c>
      <c r="AP7" s="4">
        <v>6</v>
      </c>
      <c r="AQ7" s="1">
        <v>33848</v>
      </c>
      <c r="AR7" s="7"/>
    </row>
    <row r="8" spans="1:44" hidden="1" outlineLevel="1">
      <c r="A8" s="6">
        <f>IF(QoQ!A10="","",QoQ!A10-QoQ!A$1)</f>
        <v>1.8784452386290167</v>
      </c>
      <c r="B8" s="6">
        <f>IF(QoQ!B10="","",QoQ!B10-QoQ!B$1)</f>
        <v>-4.9786868018491539</v>
      </c>
      <c r="C8" s="6">
        <f>IF(QoQ!C10="","",QoQ!C10-QoQ!C$1)</f>
        <v>5.8286502416423787</v>
      </c>
      <c r="D8" s="6">
        <f>IF(QoQ!D10="","",QoQ!D10-QoQ!D$1)</f>
        <v>-5.8456480745025861</v>
      </c>
      <c r="E8" s="6">
        <f>IF(QoQ!E10="","",QoQ!E10-QoQ!E$1)</f>
        <v>3.7736796429811656</v>
      </c>
      <c r="F8" s="6">
        <f>IF(QoQ!F10="","",QoQ!F10-QoQ!F$1)</f>
        <v>-3.8857913395172785</v>
      </c>
      <c r="G8" s="6">
        <f>IF(QoQ!G10="","",QoQ!G10-QoQ!G$1)</f>
        <v>1.967282672842988</v>
      </c>
      <c r="H8" s="6">
        <f>IF(QoQ!H10="","",QoQ!H10-QoQ!H$1)</f>
        <v>1.7315784261038525</v>
      </c>
      <c r="I8" s="6">
        <f>IF(QoQ!I10="","",QoQ!I10-QoQ!I$1)</f>
        <v>4.8228143839241682</v>
      </c>
      <c r="J8" s="6">
        <f>IF(QoQ!J10="","",QoQ!J10-QoQ!J$1)</f>
        <v>-1.4891247726877903</v>
      </c>
      <c r="K8" s="6">
        <f>IF(QoQ!K10="","",QoQ!K10-QoQ!K$1)</f>
        <v>-7.4460819106474698</v>
      </c>
      <c r="L8" s="6">
        <f>IF(QoQ!L10="","",QoQ!L10-QoQ!L$1)</f>
        <v>2.4174150514478994</v>
      </c>
      <c r="M8" s="6">
        <f>IF(QoQ!M10="","",QoQ!M10-QoQ!M$1)</f>
        <v>0.21431206757790466</v>
      </c>
      <c r="N8" s="6">
        <f>IF(QoQ!N10="","",QoQ!N10-QoQ!N$1)</f>
        <v>1.759725859809635</v>
      </c>
      <c r="O8" s="6">
        <f>IF(QoQ!O10="","",QoQ!O10-QoQ!O$1)</f>
        <v>-0.22678267338252889</v>
      </c>
      <c r="P8" s="6">
        <f>IF(QoQ!P10="","",QoQ!P10-QoQ!P$1)</f>
        <v>8.6760835647865946</v>
      </c>
      <c r="Q8" s="6">
        <f>IF(QoQ!Q10="","",QoQ!Q10-QoQ!Q$1)</f>
        <v>0.26738007704951383</v>
      </c>
      <c r="R8" s="6">
        <f>IF(QoQ!R10="","",QoQ!R10-QoQ!R$1)</f>
        <v>9.3368720152511187E-2</v>
      </c>
      <c r="S8" s="6">
        <f>IF(QoQ!S10="","",QoQ!S10-QoQ!S$1)</f>
        <v>1.9256168028859255</v>
      </c>
      <c r="T8" s="6">
        <f>IF(QoQ!T10="","",QoQ!T10-QoQ!T$1)</f>
        <v>-0.5</v>
      </c>
      <c r="U8" s="6">
        <f>IF(QoQ!U10="","",QoQ!U10-QoQ!U$1)</f>
        <v>1.1784325622390226</v>
      </c>
      <c r="V8" s="6">
        <f>IF(QoQ!V10="","",QoQ!V10-QoQ!V$1)</f>
        <v>0.55121843832666029</v>
      </c>
      <c r="W8" s="6">
        <f>IF(QoQ!W10="","",QoQ!W10-QoQ!W$1)</f>
        <v>1.2341666666666669</v>
      </c>
      <c r="X8" s="6">
        <f>IF(QoQ!X10="","",QoQ!X10-QoQ!X$1)</f>
        <v>1.0688139077767893</v>
      </c>
      <c r="Y8" s="6">
        <f>IF(QoQ!Y10="","",QoQ!Y10-QoQ!Y$1)</f>
        <v>0.55538545352412894</v>
      </c>
      <c r="Z8" s="6">
        <f>IF(QoQ!Z10="","",QoQ!Z10-QoQ!Z$1)</f>
        <v>0.60467931753709481</v>
      </c>
      <c r="AA8" s="6">
        <f>IF(QoQ!AA10="","",QoQ!AA10-QoQ!AA$1)</f>
        <v>-0.6831403689906449</v>
      </c>
      <c r="AB8" s="6">
        <f>IF(QoQ!AB10="","",QoQ!AB10-QoQ!AB$1)</f>
        <v>0.23061656443787948</v>
      </c>
      <c r="AC8" s="6">
        <f>IF(QoQ!AC10="","",QoQ!AC10-QoQ!AC$1)</f>
        <v>7.4999999999999512E-3</v>
      </c>
      <c r="AD8" s="6">
        <f>IF(QoQ!AD10="","",QoQ!AD10-QoQ!AD$1)</f>
        <v>-4.5063688455953494</v>
      </c>
      <c r="AE8" s="6">
        <f>IF(QoQ!AE10="","",QoQ!AE10-QoQ!AE$1)</f>
        <v>-5.4270775284696686</v>
      </c>
      <c r="AF8" s="6"/>
      <c r="AG8" s="6"/>
      <c r="AH8" s="6"/>
      <c r="AI8" s="6"/>
      <c r="AJ8" s="6"/>
      <c r="AK8" s="6"/>
      <c r="AL8" s="6"/>
      <c r="AM8" s="6"/>
      <c r="AN8" s="6"/>
      <c r="AO8" s="6">
        <f>IF(QoQ!AO10="","",QoQ!AO10-QoQ!AO$1)</f>
        <v>8.3333333333333037E-2</v>
      </c>
      <c r="AP8" s="4">
        <v>7</v>
      </c>
      <c r="AQ8" s="1">
        <v>33939</v>
      </c>
      <c r="AR8" s="7"/>
    </row>
    <row r="9" spans="1:44" hidden="1" outlineLevel="1">
      <c r="A9" s="6">
        <f>IF(QoQ!A11="","",QoQ!A11-QoQ!A$1)</f>
        <v>0.84408131128105235</v>
      </c>
      <c r="B9" s="6">
        <f>IF(QoQ!B11="","",QoQ!B11-QoQ!B$1)</f>
        <v>1.5506367854651604</v>
      </c>
      <c r="C9" s="6">
        <f>IF(QoQ!C11="","",QoQ!C11-QoQ!C$1)</f>
        <v>-6.350107239080768</v>
      </c>
      <c r="D9" s="6">
        <f>IF(QoQ!D11="","",QoQ!D11-QoQ!D$1)</f>
        <v>7.5857641872240968</v>
      </c>
      <c r="E9" s="6">
        <f>IF(QoQ!E11="","",QoQ!E11-QoQ!E$1)</f>
        <v>-3.5139403673403637</v>
      </c>
      <c r="F9" s="6">
        <f>IF(QoQ!F11="","",QoQ!F11-QoQ!F$1)</f>
        <v>4.0387435760684554</v>
      </c>
      <c r="G9" s="6">
        <f>IF(QoQ!G11="","",QoQ!G11-QoQ!G$1)</f>
        <v>-1.5187973271569086</v>
      </c>
      <c r="H9" s="6">
        <f>IF(QoQ!H11="","",QoQ!H11-QoQ!H$1)</f>
        <v>-2.5438106321505738</v>
      </c>
      <c r="I9" s="6">
        <f>IF(QoQ!I11="","",QoQ!I11-QoQ!I$1)</f>
        <v>-2.0523730331082763</v>
      </c>
      <c r="J9" s="6">
        <f>IF(QoQ!J11="","",QoQ!J11-QoQ!J$1)</f>
        <v>-0.38776158851225806</v>
      </c>
      <c r="K9" s="6">
        <f>IF(QoQ!K11="","",QoQ!K11-QoQ!K$1)</f>
        <v>-1.7122039836893703</v>
      </c>
      <c r="L9" s="6">
        <f>IF(QoQ!L11="","",QoQ!L11-QoQ!L$1)</f>
        <v>-0.9157529848658098</v>
      </c>
      <c r="M9" s="6">
        <f>IF(QoQ!M11="","",QoQ!M11-QoQ!M$1)</f>
        <v>-5.9301135816471895E-2</v>
      </c>
      <c r="N9" s="6">
        <f>IF(QoQ!N11="","",QoQ!N11-QoQ!N$1)</f>
        <v>2.9958550032121209</v>
      </c>
      <c r="O9" s="6">
        <f>IF(QoQ!O11="","",QoQ!O11-QoQ!O$1)</f>
        <v>-0.99873106054809879</v>
      </c>
      <c r="P9" s="6">
        <f>IF(QoQ!P11="","",QoQ!P11-QoQ!P$1)</f>
        <v>-3.4576392816999029</v>
      </c>
      <c r="Q9" s="6">
        <f>IF(QoQ!Q11="","",QoQ!Q11-QoQ!Q$1)</f>
        <v>0.20049280868666242</v>
      </c>
      <c r="R9" s="6">
        <f>IF(QoQ!R11="","",QoQ!R11-QoQ!R$1)</f>
        <v>0.20229890924376581</v>
      </c>
      <c r="S9" s="6">
        <f>IF(QoQ!S11="","",QoQ!S11-QoQ!S$1)</f>
        <v>0.18343677420066595</v>
      </c>
      <c r="T9" s="6">
        <f>IF(QoQ!T11="","",QoQ!T11-QoQ!T$1)</f>
        <v>-0.5</v>
      </c>
      <c r="U9" s="6">
        <f>IF(QoQ!U11="","",QoQ!U11-QoQ!U$1)</f>
        <v>4.5990607222397406</v>
      </c>
      <c r="V9" s="6">
        <f>IF(QoQ!V11="","",QoQ!V11-QoQ!V$1)</f>
        <v>1.8048223348212087</v>
      </c>
      <c r="W9" s="6">
        <f>IF(QoQ!W11="","",QoQ!W11-QoQ!W$1)</f>
        <v>1.1616666666666664</v>
      </c>
      <c r="X9" s="6">
        <f>IF(QoQ!X11="","",QoQ!X11-QoQ!X$1)</f>
        <v>-1.6957911149181506</v>
      </c>
      <c r="Y9" s="6">
        <f>IF(QoQ!Y11="","",QoQ!Y11-QoQ!Y$1)</f>
        <v>0.70269328379961182</v>
      </c>
      <c r="Z9" s="6">
        <f>IF(QoQ!Z11="","",QoQ!Z11-QoQ!Z$1)</f>
        <v>0.11118905141372737</v>
      </c>
      <c r="AA9" s="6">
        <f>IF(QoQ!AA11="","",QoQ!AA11-QoQ!AA$1)</f>
        <v>-0.37786916115454944</v>
      </c>
      <c r="AB9" s="6">
        <f>IF(QoQ!AB11="","",QoQ!AB11-QoQ!AB$1)</f>
        <v>0.18719325809892806</v>
      </c>
      <c r="AC9" s="6">
        <f>IF(QoQ!AC11="","",QoQ!AC11-QoQ!AC$1)</f>
        <v>1.0000000000000009E-2</v>
      </c>
      <c r="AD9" s="6">
        <f>IF(QoQ!AD11="","",QoQ!AD11-QoQ!AD$1)</f>
        <v>-2.1243498365455786</v>
      </c>
      <c r="AE9" s="6">
        <f>IF(QoQ!AE11="","",QoQ!AE11-QoQ!AE$1)</f>
        <v>-6.2334418895961115</v>
      </c>
      <c r="AF9" s="6"/>
      <c r="AG9" s="6"/>
      <c r="AH9" s="6"/>
      <c r="AI9" s="6"/>
      <c r="AJ9" s="6"/>
      <c r="AK9" s="6"/>
      <c r="AL9" s="6"/>
      <c r="AM9" s="6"/>
      <c r="AN9" s="6"/>
      <c r="AO9" s="6">
        <f>IF(QoQ!AO11="","",QoQ!AO11-QoQ!AO$1)</f>
        <v>0.14333333333333376</v>
      </c>
      <c r="AP9" s="4">
        <v>8</v>
      </c>
      <c r="AQ9" s="1">
        <v>34029</v>
      </c>
      <c r="AR9" s="7"/>
    </row>
    <row r="10" spans="1:44" hidden="1" outlineLevel="1">
      <c r="A10" s="6">
        <f>IF(QoQ!A12="","",QoQ!A12-QoQ!A$1)</f>
        <v>2.2682833662803188</v>
      </c>
      <c r="B10" s="6">
        <f>IF(QoQ!B12="","",QoQ!B12-QoQ!B$1)</f>
        <v>3.1151898228340391</v>
      </c>
      <c r="C10" s="6">
        <f>IF(QoQ!C12="","",QoQ!C12-QoQ!C$1)</f>
        <v>23.73582249727539</v>
      </c>
      <c r="D10" s="6">
        <f>IF(QoQ!D12="","",QoQ!D12-QoQ!D$1)</f>
        <v>8.8926747151136301</v>
      </c>
      <c r="E10" s="6">
        <f>IF(QoQ!E12="","",QoQ!E12-QoQ!E$1)</f>
        <v>6.3606285610153064</v>
      </c>
      <c r="F10" s="6">
        <f>IF(QoQ!F12="","",QoQ!F12-QoQ!F$1)</f>
        <v>7.700266341303335</v>
      </c>
      <c r="G10" s="6">
        <f>IF(QoQ!G12="","",QoQ!G12-QoQ!G$1)</f>
        <v>0.30052267284299439</v>
      </c>
      <c r="H10" s="6">
        <f>IF(QoQ!H12="","",QoQ!H12-QoQ!H$1)</f>
        <v>1.2492738130448862</v>
      </c>
      <c r="I10" s="6">
        <f>IF(QoQ!I12="","",QoQ!I12-QoQ!I$1)</f>
        <v>-1.7728827873322321</v>
      </c>
      <c r="J10" s="6">
        <f>IF(QoQ!J12="","",QoQ!J12-QoQ!J$1)</f>
        <v>-0.22004077326063648</v>
      </c>
      <c r="K10" s="6">
        <f>IF(QoQ!K12="","",QoQ!K12-QoQ!K$1)</f>
        <v>-1.7456565350656847</v>
      </c>
      <c r="L10" s="6">
        <f>IF(QoQ!L12="","",QoQ!L12-QoQ!L$1)</f>
        <v>-0.79926957928181364</v>
      </c>
      <c r="M10" s="6">
        <f>IF(QoQ!M12="","",QoQ!M12-QoQ!M$1)</f>
        <v>8.0902111953659261E-2</v>
      </c>
      <c r="N10" s="6">
        <f>IF(QoQ!N12="","",QoQ!N12-QoQ!N$1)</f>
        <v>2.1941452467914626</v>
      </c>
      <c r="O10" s="6">
        <f>IF(QoQ!O12="","",QoQ!O12-QoQ!O$1)</f>
        <v>-0.58412591346865417</v>
      </c>
      <c r="P10" s="6">
        <f>IF(QoQ!P12="","",QoQ!P12-QoQ!P$1)</f>
        <v>-3.4929880131936626</v>
      </c>
      <c r="Q10" s="6">
        <f>IF(QoQ!Q12="","",QoQ!Q12-QoQ!Q$1)</f>
        <v>0.33133099393395948</v>
      </c>
      <c r="R10" s="6">
        <f>IF(QoQ!R12="","",QoQ!R12-QoQ!R$1)</f>
        <v>8.4359138398266698E-2</v>
      </c>
      <c r="S10" s="6">
        <f>IF(QoQ!S12="","",QoQ!S12-QoQ!S$1)</f>
        <v>2.6342468259061467</v>
      </c>
      <c r="T10" s="6">
        <f>IF(QoQ!T12="","",QoQ!T12-QoQ!T$1)</f>
        <v>-0.5</v>
      </c>
      <c r="U10" s="6">
        <f>IF(QoQ!U12="","",QoQ!U12-QoQ!U$1)</f>
        <v>0.75689244957012036</v>
      </c>
      <c r="V10" s="6">
        <f>IF(QoQ!V12="","",QoQ!V12-QoQ!V$1)</f>
        <v>1.0512173439941828</v>
      </c>
      <c r="W10" s="6">
        <f>IF(QoQ!W12="","",QoQ!W12-QoQ!W$1)</f>
        <v>1.0766666666666669</v>
      </c>
      <c r="X10" s="6">
        <f>IF(QoQ!X12="","",QoQ!X12-QoQ!X$1)</f>
        <v>-1.3557557042980872</v>
      </c>
      <c r="Y10" s="6">
        <f>IF(QoQ!Y12="","",QoQ!Y12-QoQ!Y$1)</f>
        <v>0.62561312929203994</v>
      </c>
      <c r="Z10" s="6">
        <f>IF(QoQ!Z12="","",QoQ!Z12-QoQ!Z$1)</f>
        <v>0.29953389529802932</v>
      </c>
      <c r="AA10" s="6">
        <f>IF(QoQ!AA12="","",QoQ!AA12-QoQ!AA$1)</f>
        <v>-0.22515308391601208</v>
      </c>
      <c r="AB10" s="6">
        <f>IF(QoQ!AB12="","",QoQ!AB12-QoQ!AB$1)</f>
        <v>0.25670451634184166</v>
      </c>
      <c r="AC10" s="6">
        <f>IF(QoQ!AC12="","",QoQ!AC12-QoQ!AC$1)</f>
        <v>0</v>
      </c>
      <c r="AD10" s="6">
        <f>IF(QoQ!AD12="","",QoQ!AD12-QoQ!AD$1)</f>
        <v>1.2517584485490061</v>
      </c>
      <c r="AE10" s="6">
        <f>IF(QoQ!AE12="","",QoQ!AE12-QoQ!AE$1)</f>
        <v>-0.94519046176848043</v>
      </c>
      <c r="AF10" s="6"/>
      <c r="AG10" s="6"/>
      <c r="AH10" s="6"/>
      <c r="AI10" s="6"/>
      <c r="AJ10" s="6"/>
      <c r="AK10" s="6"/>
      <c r="AL10" s="6"/>
      <c r="AM10" s="6"/>
      <c r="AN10" s="6"/>
      <c r="AO10" s="6">
        <f>IF(QoQ!AO12="","",QoQ!AO12-QoQ!AO$1)</f>
        <v>0.21333333333333315</v>
      </c>
      <c r="AP10" s="4">
        <v>9</v>
      </c>
      <c r="AQ10" s="1">
        <v>34121</v>
      </c>
      <c r="AR10" s="7"/>
    </row>
    <row r="11" spans="1:44" hidden="1" outlineLevel="1">
      <c r="A11" s="6">
        <f>IF(QoQ!A13="","",QoQ!A13-QoQ!A$1)</f>
        <v>0.94610084380345771</v>
      </c>
      <c r="B11" s="6">
        <f>IF(QoQ!B13="","",QoQ!B13-QoQ!B$1)</f>
        <v>0.60904676621534914</v>
      </c>
      <c r="C11" s="6">
        <f>IF(QoQ!C13="","",QoQ!C13-QoQ!C$1)</f>
        <v>-15.5622655024038</v>
      </c>
      <c r="D11" s="6">
        <f>IF(QoQ!D13="","",QoQ!D13-QoQ!D$1)</f>
        <v>-3.0109511466406036</v>
      </c>
      <c r="E11" s="6">
        <f>IF(QoQ!E13="","",QoQ!E13-QoQ!E$1)</f>
        <v>2.1526596122951731</v>
      </c>
      <c r="F11" s="6">
        <f>IF(QoQ!F13="","",QoQ!F13-QoQ!F$1)</f>
        <v>1.1914566666911699</v>
      </c>
      <c r="G11" s="6">
        <f>IF(QoQ!G13="","",QoQ!G13-QoQ!G$1)</f>
        <v>0.51578267284309298</v>
      </c>
      <c r="H11" s="6">
        <f>IF(QoQ!H13="","",QoQ!H13-QoQ!H$1)</f>
        <v>0.26315561573796509</v>
      </c>
      <c r="I11" s="6">
        <f>IF(QoQ!I13="","",QoQ!I13-QoQ!I$1)</f>
        <v>-1.7315617641082701</v>
      </c>
      <c r="J11" s="6">
        <f>IF(QoQ!J13="","",QoQ!J13-QoQ!J$1)</f>
        <v>0.77759496390659377</v>
      </c>
      <c r="K11" s="6">
        <f>IF(QoQ!K13="","",QoQ!K13-QoQ!K$1)</f>
        <v>-1.4645199511912332</v>
      </c>
      <c r="L11" s="6">
        <f>IF(QoQ!L13="","",QoQ!L13-QoQ!L$1)</f>
        <v>-0.5534916499374255</v>
      </c>
      <c r="M11" s="6">
        <f>IF(QoQ!M13="","",QoQ!M13-QoQ!M$1)</f>
        <v>0.18523921526759768</v>
      </c>
      <c r="N11" s="6">
        <f>IF(QoQ!N13="","",QoQ!N13-QoQ!N$1)</f>
        <v>2.7419534376153476</v>
      </c>
      <c r="O11" s="6">
        <f>IF(QoQ!O13="","",QoQ!O13-QoQ!O$1)</f>
        <v>-0.65605942146264296</v>
      </c>
      <c r="P11" s="6">
        <f>IF(QoQ!P13="","",QoQ!P13-QoQ!P$1)</f>
        <v>-2.9046976903056692</v>
      </c>
      <c r="Q11" s="6">
        <f>IF(QoQ!Q13="","",QoQ!Q13-QoQ!Q$1)</f>
        <v>0.22547643068140066</v>
      </c>
      <c r="R11" s="6">
        <f>IF(QoQ!R13="","",QoQ!R13-QoQ!R$1)</f>
        <v>-6.2150883751938002E-4</v>
      </c>
      <c r="S11" s="6">
        <f>IF(QoQ!S13="","",QoQ!S13-QoQ!S$1)</f>
        <v>2.2834149105292019</v>
      </c>
      <c r="T11" s="6">
        <f>IF(QoQ!T13="","",QoQ!T13-QoQ!T$1)</f>
        <v>-0.5</v>
      </c>
      <c r="U11" s="6">
        <f>IF(QoQ!U13="","",QoQ!U13-QoQ!U$1)</f>
        <v>-2.3689992979930903</v>
      </c>
      <c r="V11" s="6">
        <f>IF(QoQ!V13="","",QoQ!V13-QoQ!V$1)</f>
        <v>0.48214895773868338</v>
      </c>
      <c r="W11" s="6">
        <f>IF(QoQ!W13="","",QoQ!W13-QoQ!W$1)</f>
        <v>0.9850000000000001</v>
      </c>
      <c r="X11" s="6">
        <f>IF(QoQ!X13="","",QoQ!X13-QoQ!X$1)</f>
        <v>0.64678122075664846</v>
      </c>
      <c r="Y11" s="6">
        <f>IF(QoQ!Y13="","",QoQ!Y13-QoQ!Y$1)</f>
        <v>0.168283762084938</v>
      </c>
      <c r="Z11" s="6">
        <f>IF(QoQ!Z13="","",QoQ!Z13-QoQ!Z$1)</f>
        <v>0.47383887571334138</v>
      </c>
      <c r="AA11" s="6">
        <f>IF(QoQ!AA13="","",QoQ!AA13-QoQ!AA$1)</f>
        <v>-0.56804386107024374</v>
      </c>
      <c r="AB11" s="6">
        <f>IF(QoQ!AB13="","",QoQ!AB13-QoQ!AB$1)</f>
        <v>5.702040755233817E-2</v>
      </c>
      <c r="AC11" s="6">
        <f>IF(QoQ!AC13="","",QoQ!AC13-QoQ!AC$1)</f>
        <v>1.5000000000000013E-2</v>
      </c>
      <c r="AD11" s="6">
        <f>IF(QoQ!AD13="","",QoQ!AD13-QoQ!AD$1)</f>
        <v>-2.4535363010589704</v>
      </c>
      <c r="AE11" s="6">
        <f>IF(QoQ!AE13="","",QoQ!AE13-QoQ!AE$1)</f>
        <v>-11.14109434569931</v>
      </c>
      <c r="AF11" s="6"/>
      <c r="AG11" s="6"/>
      <c r="AH11" s="6"/>
      <c r="AI11" s="6"/>
      <c r="AJ11" s="6"/>
      <c r="AK11" s="6"/>
      <c r="AL11" s="6"/>
      <c r="AM11" s="6"/>
      <c r="AN11" s="6"/>
      <c r="AO11" s="6">
        <f>IF(QoQ!AO13="","",QoQ!AO13-QoQ!AO$1)</f>
        <v>0.24749999999999983</v>
      </c>
      <c r="AP11" s="4">
        <v>10</v>
      </c>
      <c r="AQ11" s="1">
        <v>34213</v>
      </c>
      <c r="AR11" s="7"/>
    </row>
    <row r="12" spans="1:44" hidden="1" outlineLevel="1">
      <c r="A12" s="6">
        <f>IF(QoQ!A14="","",QoQ!A14-QoQ!A$1)</f>
        <v>-0.69420181440615014</v>
      </c>
      <c r="B12" s="6">
        <f>IF(QoQ!B14="","",QoQ!B14-QoQ!B$1)</f>
        <v>2.3081057105420415</v>
      </c>
      <c r="C12" s="6">
        <f>IF(QoQ!C14="","",QoQ!C14-QoQ!C$1)</f>
        <v>-9.1186628392516909</v>
      </c>
      <c r="D12" s="6">
        <f>IF(QoQ!D14="","",QoQ!D14-QoQ!D$1)</f>
        <v>6.7181083349418405</v>
      </c>
      <c r="E12" s="6">
        <f>IF(QoQ!E14="","",QoQ!E14-QoQ!E$1)</f>
        <v>-0.2057735425982109</v>
      </c>
      <c r="F12" s="6">
        <f>IF(QoQ!F14="","",QoQ!F14-QoQ!F$1)</f>
        <v>5.5833242302790724</v>
      </c>
      <c r="G12" s="6">
        <f>IF(QoQ!G14="","",QoQ!G14-QoQ!G$1)</f>
        <v>-1.7799373271571226</v>
      </c>
      <c r="H12" s="6">
        <f>IF(QoQ!H14="","",QoQ!H14-QoQ!H$1)</f>
        <v>0.18229393870001842</v>
      </c>
      <c r="I12" s="6">
        <f>IF(QoQ!I14="","",QoQ!I14-QoQ!I$1)</f>
        <v>-1.6597740285622482</v>
      </c>
      <c r="J12" s="6">
        <f>IF(QoQ!J14="","",QoQ!J14-QoQ!J$1)</f>
        <v>1.7542678368453422</v>
      </c>
      <c r="K12" s="6">
        <f>IF(QoQ!K14="","",QoQ!K14-QoQ!K$1)</f>
        <v>-0.9765101073900877</v>
      </c>
      <c r="L12" s="6">
        <f>IF(QoQ!L14="","",QoQ!L14-QoQ!L$1)</f>
        <v>-4.8389538219805406E-2</v>
      </c>
      <c r="M12" s="6">
        <f>IF(QoQ!M14="","",QoQ!M14-QoQ!M$1)</f>
        <v>1.6293300235670616</v>
      </c>
      <c r="N12" s="6">
        <f>IF(QoQ!N14="","",QoQ!N14-QoQ!N$1)</f>
        <v>2.7209124798547322</v>
      </c>
      <c r="O12" s="6">
        <f>IF(QoQ!O14="","",QoQ!O14-QoQ!O$1)</f>
        <v>1.2776146293913986</v>
      </c>
      <c r="P12" s="6">
        <f>IF(QoQ!P14="","",QoQ!P14-QoQ!P$1)</f>
        <v>-5.486880740565133</v>
      </c>
      <c r="Q12" s="6">
        <f>IF(QoQ!Q14="","",QoQ!Q14-QoQ!Q$1)</f>
        <v>0.49142980142006631</v>
      </c>
      <c r="R12" s="6">
        <f>IF(QoQ!R14="","",QoQ!R14-QoQ!R$1)</f>
        <v>3.5794543529890976E-2</v>
      </c>
      <c r="S12" s="6">
        <f>IF(QoQ!S14="","",QoQ!S14-QoQ!S$1)</f>
        <v>4.5008040605587807</v>
      </c>
      <c r="T12" s="6">
        <f>IF(QoQ!T14="","",QoQ!T14-QoQ!T$1)</f>
        <v>-1.0763704716750131</v>
      </c>
      <c r="U12" s="6">
        <f>IF(QoQ!U14="","",QoQ!U14-QoQ!U$1)</f>
        <v>-1.5961819128517101</v>
      </c>
      <c r="V12" s="6">
        <f>IF(QoQ!V14="","",QoQ!V14-QoQ!V$1)</f>
        <v>-0.59443768497192551</v>
      </c>
      <c r="W12" s="6">
        <f>IF(QoQ!W14="","",QoQ!W14-QoQ!W$1)</f>
        <v>0.88083333333333336</v>
      </c>
      <c r="X12" s="6">
        <f>IF(QoQ!X14="","",QoQ!X14-QoQ!X$1)</f>
        <v>0.64408058040161065</v>
      </c>
      <c r="Y12" s="6">
        <f>IF(QoQ!Y14="","",QoQ!Y14-QoQ!Y$1)</f>
        <v>2.3660264805595363</v>
      </c>
      <c r="Z12" s="6">
        <f>IF(QoQ!Z14="","",QoQ!Z14-QoQ!Z$1)</f>
        <v>0.44326880403653135</v>
      </c>
      <c r="AA12" s="6">
        <f>IF(QoQ!AA14="","",QoQ!AA14-QoQ!AA$1)</f>
        <v>-0.54060962264973533</v>
      </c>
      <c r="AB12" s="6">
        <f>IF(QoQ!AB14="","",QoQ!AB14-QoQ!AB$1)</f>
        <v>1.3506931599172711E-2</v>
      </c>
      <c r="AC12" s="6">
        <f>IF(QoQ!AC14="","",QoQ!AC14-QoQ!AC$1)</f>
        <v>-2.4999999999999467E-3</v>
      </c>
      <c r="AD12" s="6">
        <f>IF(QoQ!AD14="","",QoQ!AD14-QoQ!AD$1)</f>
        <v>-3.6611228299372165</v>
      </c>
      <c r="AE12" s="6">
        <f>IF(QoQ!AE14="","",QoQ!AE14-QoQ!AE$1)</f>
        <v>-9.2775364604023594</v>
      </c>
      <c r="AF12" s="6"/>
      <c r="AG12" s="6"/>
      <c r="AH12" s="6"/>
      <c r="AI12" s="6"/>
      <c r="AJ12" s="6"/>
      <c r="AK12" s="6"/>
      <c r="AL12" s="6"/>
      <c r="AM12" s="6"/>
      <c r="AN12" s="6"/>
      <c r="AO12" s="6">
        <f>IF(QoQ!AO14="","",QoQ!AO14-QoQ!AO$1)</f>
        <v>0.32416666666666671</v>
      </c>
      <c r="AP12" s="4">
        <v>11</v>
      </c>
      <c r="AQ12" s="1">
        <v>34304</v>
      </c>
      <c r="AR12" s="7"/>
    </row>
    <row r="13" spans="1:44" hidden="1" outlineLevel="1">
      <c r="A13" s="6">
        <f>IF(QoQ!A15="","",QoQ!A15-QoQ!A$1)</f>
        <v>0.81116114535521544</v>
      </c>
      <c r="B13" s="6">
        <f>IF(QoQ!B15="","",QoQ!B15-QoQ!B$1)</f>
        <v>0.25769234283649101</v>
      </c>
      <c r="C13" s="6">
        <f>IF(QoQ!C15="","",QoQ!C15-QoQ!C$1)</f>
        <v>11.792088411083453</v>
      </c>
      <c r="D13" s="6">
        <f>IF(QoQ!D15="","",QoQ!D15-QoQ!D$1)</f>
        <v>-0.78600383757837311</v>
      </c>
      <c r="E13" s="6">
        <f>IF(QoQ!E15="","",QoQ!E15-QoQ!E$1)</f>
        <v>6.4931191127097101</v>
      </c>
      <c r="F13" s="6">
        <f>IF(QoQ!F15="","",QoQ!F15-QoQ!F$1)</f>
        <v>4.1750638575710299</v>
      </c>
      <c r="G13" s="6">
        <f>IF(QoQ!G15="","",QoQ!G15-QoQ!G$1)</f>
        <v>-3.3757973271569632</v>
      </c>
      <c r="H13" s="6">
        <f>IF(QoQ!H15="","",QoQ!H15-QoQ!H$1)</f>
        <v>0.48688632313433211</v>
      </c>
      <c r="I13" s="6">
        <f>IF(QoQ!I15="","",QoQ!I15-QoQ!I$1)</f>
        <v>0.85673205005999042</v>
      </c>
      <c r="J13" s="6">
        <f>IF(QoQ!J15="","",QoQ!J15-QoQ!J$1)</f>
        <v>0.10797400129513024</v>
      </c>
      <c r="K13" s="6">
        <f>IF(QoQ!K15="","",QoQ!K15-QoQ!K$1)</f>
        <v>2.4251664832712234</v>
      </c>
      <c r="L13" s="6">
        <f>IF(QoQ!L15="","",QoQ!L15-QoQ!L$1)</f>
        <v>2.7235478008908913</v>
      </c>
      <c r="M13" s="6">
        <f>IF(QoQ!M15="","",QoQ!M15-QoQ!M$1)</f>
        <v>2.8181060330693324</v>
      </c>
      <c r="N13" s="6">
        <f>IF(QoQ!N15="","",QoQ!N15-QoQ!N$1)</f>
        <v>2.1456477662932665</v>
      </c>
      <c r="O13" s="6">
        <f>IF(QoQ!O15="","",QoQ!O15-QoQ!O$1)</f>
        <v>3.0859946676148775</v>
      </c>
      <c r="P13" s="6">
        <f>IF(QoQ!P15="","",QoQ!P15-QoQ!P$1)</f>
        <v>2.2877576822855907</v>
      </c>
      <c r="Q13" s="6">
        <f>IF(QoQ!Q15="","",QoQ!Q15-QoQ!Q$1)</f>
        <v>0.91612539204161347</v>
      </c>
      <c r="R13" s="6">
        <f>IF(QoQ!R15="","",QoQ!R15-QoQ!R$1)</f>
        <v>-5.5393833980743656E-2</v>
      </c>
      <c r="S13" s="6">
        <f>IF(QoQ!S15="","",QoQ!S15-QoQ!S$1)</f>
        <v>8.9083087245011807</v>
      </c>
      <c r="T13" s="6">
        <f>IF(QoQ!T15="","",QoQ!T15-QoQ!T$1)</f>
        <v>-1.7278021768409122</v>
      </c>
      <c r="U13" s="6">
        <f>IF(QoQ!U15="","",QoQ!U15-QoQ!U$1)</f>
        <v>5.8467582607705335</v>
      </c>
      <c r="V13" s="6">
        <f>IF(QoQ!V15="","",QoQ!V15-QoQ!V$1)</f>
        <v>3.8405331714130497</v>
      </c>
      <c r="W13" s="6">
        <f>IF(QoQ!W15="","",QoQ!W15-QoQ!W$1)</f>
        <v>0.26166666666666671</v>
      </c>
      <c r="X13" s="6">
        <f>IF(QoQ!X15="","",QoQ!X15-QoQ!X$1)</f>
        <v>-4.9491717133934214</v>
      </c>
      <c r="Y13" s="6">
        <f>IF(QoQ!Y15="","",QoQ!Y15-QoQ!Y$1)</f>
        <v>1.2143679198086006</v>
      </c>
      <c r="Z13" s="6">
        <f>IF(QoQ!Z15="","",QoQ!Z15-QoQ!Z$1)</f>
        <v>0.61773142857317653</v>
      </c>
      <c r="AA13" s="6">
        <f>IF(QoQ!AA15="","",QoQ!AA15-QoQ!AA$1)</f>
        <v>-5.3009286214253715E-2</v>
      </c>
      <c r="AB13" s="6">
        <f>IF(QoQ!AB15="","",QoQ!AB15-QoQ!AB$1)</f>
        <v>-4.724346814538799E-2</v>
      </c>
      <c r="AC13" s="6">
        <f>IF(QoQ!AC15="","",QoQ!AC15-QoQ!AC$1)</f>
        <v>5.2499999999999991E-2</v>
      </c>
      <c r="AD13" s="6">
        <f>IF(QoQ!AD15="","",QoQ!AD15-QoQ!AD$1)</f>
        <v>-0.21611701236174863</v>
      </c>
      <c r="AE13" s="6">
        <f>IF(QoQ!AE15="","",QoQ!AE15-QoQ!AE$1)</f>
        <v>-9.3782674633257397</v>
      </c>
      <c r="AF13" s="6"/>
      <c r="AG13" s="6"/>
      <c r="AH13" s="6"/>
      <c r="AI13" s="6"/>
      <c r="AJ13" s="6"/>
      <c r="AK13" s="6"/>
      <c r="AL13" s="6"/>
      <c r="AM13" s="6"/>
      <c r="AN13" s="6"/>
      <c r="AO13" s="6">
        <f>IF(QoQ!AO15="","",QoQ!AO15-QoQ!AO$1)</f>
        <v>0.8258333333333332</v>
      </c>
      <c r="AP13" s="4">
        <v>12</v>
      </c>
      <c r="AQ13" s="1">
        <v>34394</v>
      </c>
      <c r="AR13" s="7"/>
    </row>
    <row r="14" spans="1:44" hidden="1" outlineLevel="1">
      <c r="A14" s="6">
        <f>IF(QoQ!A16="","",QoQ!A16-QoQ!A$1)</f>
        <v>1.5662646136298619</v>
      </c>
      <c r="B14" s="6">
        <f>IF(QoQ!B16="","",QoQ!B16-QoQ!B$1)</f>
        <v>-0.55946968976172795</v>
      </c>
      <c r="C14" s="6">
        <f>IF(QoQ!C16="","",QoQ!C16-QoQ!C$1)</f>
        <v>-4.1587140876994919</v>
      </c>
      <c r="D14" s="6">
        <f>IF(QoQ!D16="","",QoQ!D16-QoQ!D$1)</f>
        <v>-2.7395306846124954</v>
      </c>
      <c r="E14" s="6">
        <f>IF(QoQ!E16="","",QoQ!E16-QoQ!E$1)</f>
        <v>6.6762509418481146</v>
      </c>
      <c r="F14" s="6">
        <f>IF(QoQ!F16="","",QoQ!F16-QoQ!F$1)</f>
        <v>4.9014718036376319</v>
      </c>
      <c r="G14" s="6">
        <f>IF(QoQ!G16="","",QoQ!G16-QoQ!G$1)</f>
        <v>6.103452672843046</v>
      </c>
      <c r="H14" s="6">
        <f>IF(QoQ!H16="","",QoQ!H16-QoQ!H$1)</f>
        <v>1.8684985008502055</v>
      </c>
      <c r="I14" s="6">
        <f>IF(QoQ!I16="","",QoQ!I16-QoQ!I$1)</f>
        <v>1.2926810576998928</v>
      </c>
      <c r="J14" s="6">
        <f>IF(QoQ!J16="","",QoQ!J16-QoQ!J$1)</f>
        <v>0.25918060110649965</v>
      </c>
      <c r="K14" s="6">
        <f>IF(QoQ!K16="","",QoQ!K16-QoQ!K$1)</f>
        <v>0.20674990083837619</v>
      </c>
      <c r="L14" s="6">
        <f>IF(QoQ!L16="","",QoQ!L16-QoQ!L$1)</f>
        <v>2.4533738708772517</v>
      </c>
      <c r="M14" s="6">
        <f>IF(QoQ!M16="","",QoQ!M16-QoQ!M$1)</f>
        <v>2.4507081065217364</v>
      </c>
      <c r="N14" s="6">
        <f>IF(QoQ!N16="","",QoQ!N16-QoQ!N$1)</f>
        <v>1.2090262746571123</v>
      </c>
      <c r="O14" s="6">
        <f>IF(QoQ!O16="","",QoQ!O16-QoQ!O$1)</f>
        <v>2.9147615584611275</v>
      </c>
      <c r="P14" s="6">
        <f>IF(QoQ!P16="","",QoQ!P16-QoQ!P$1)</f>
        <v>2.3371528723898725</v>
      </c>
      <c r="Q14" s="6">
        <f>IF(QoQ!Q16="","",QoQ!Q16-QoQ!Q$1)</f>
        <v>-0.35575664501794513</v>
      </c>
      <c r="R14" s="6">
        <f>IF(QoQ!R16="","",QoQ!R16-QoQ!R$1)</f>
        <v>-2.0148480104833777E-2</v>
      </c>
      <c r="S14" s="6">
        <f>IF(QoQ!S16="","",QoQ!S16-QoQ!S$1)</f>
        <v>-3.036361621867055</v>
      </c>
      <c r="T14" s="6">
        <f>IF(QoQ!T16="","",QoQ!T16-QoQ!T$1)</f>
        <v>2.635837308883171E-3</v>
      </c>
      <c r="U14" s="6">
        <f>IF(QoQ!U16="","",QoQ!U16-QoQ!U$1)</f>
        <v>-1.3895073283586168</v>
      </c>
      <c r="V14" s="6">
        <f>IF(QoQ!V16="","",QoQ!V16-QoQ!V$1)</f>
        <v>-2.1432423136862573</v>
      </c>
      <c r="W14" s="6">
        <f>IF(QoQ!W16="","",QoQ!W16-QoQ!W$1)</f>
        <v>0.26666666666666661</v>
      </c>
      <c r="X14" s="6">
        <f>IF(QoQ!X16="","",QoQ!X16-QoQ!X$1)</f>
        <v>2.632881296760945</v>
      </c>
      <c r="Y14" s="6">
        <f>IF(QoQ!Y16="","",QoQ!Y16-QoQ!Y$1)</f>
        <v>2.0580097521697307</v>
      </c>
      <c r="Z14" s="6">
        <f>IF(QoQ!Z16="","",QoQ!Z16-QoQ!Z$1)</f>
        <v>0.55316496869947485</v>
      </c>
      <c r="AA14" s="6">
        <f>IF(QoQ!AA16="","",QoQ!AA16-QoQ!AA$1)</f>
        <v>-0.10947882924196362</v>
      </c>
      <c r="AB14" s="6">
        <f>IF(QoQ!AB16="","",QoQ!AB16-QoQ!AB$1)</f>
        <v>0.17013125872120993</v>
      </c>
      <c r="AC14" s="6">
        <f>IF(QoQ!AC16="","",QoQ!AC16-QoQ!AC$1)</f>
        <v>0.23499999999999999</v>
      </c>
      <c r="AD14" s="6">
        <f>IF(QoQ!AD16="","",QoQ!AD16-QoQ!AD$1)</f>
        <v>3.9737554218903073</v>
      </c>
      <c r="AE14" s="6">
        <f>IF(QoQ!AE16="","",QoQ!AE16-QoQ!AE$1)</f>
        <v>13.262317465619093</v>
      </c>
      <c r="AF14" s="6"/>
      <c r="AG14" s="6"/>
      <c r="AH14" s="6"/>
      <c r="AI14" s="6"/>
      <c r="AJ14" s="6"/>
      <c r="AK14" s="6"/>
      <c r="AL14" s="6"/>
      <c r="AM14" s="6"/>
      <c r="AN14" s="6"/>
      <c r="AO14" s="6">
        <f>IF(QoQ!AO16="","",QoQ!AO16-QoQ!AO$1)</f>
        <v>0.72083333333333321</v>
      </c>
      <c r="AP14" s="4">
        <v>13</v>
      </c>
      <c r="AQ14" s="1">
        <v>34486</v>
      </c>
      <c r="AR14" s="7"/>
    </row>
    <row r="15" spans="1:44" hidden="1" outlineLevel="1">
      <c r="A15" s="6">
        <f>IF(QoQ!A17="","",QoQ!A17-QoQ!A$1)</f>
        <v>3.0415848242188632</v>
      </c>
      <c r="B15" s="6">
        <f>IF(QoQ!B17="","",QoQ!B17-QoQ!B$1)</f>
        <v>1.2057882382769893</v>
      </c>
      <c r="C15" s="6">
        <f>IF(QoQ!C17="","",QoQ!C17-QoQ!C$1)</f>
        <v>-1.3819309377338649</v>
      </c>
      <c r="D15" s="6">
        <f>IF(QoQ!D17="","",QoQ!D17-QoQ!D$1)</f>
        <v>15.276576789651781</v>
      </c>
      <c r="E15" s="6">
        <f>IF(QoQ!E17="","",QoQ!E17-QoQ!E$1)</f>
        <v>1.6980764476704189</v>
      </c>
      <c r="F15" s="6">
        <f>IF(QoQ!F17="","",QoQ!F17-QoQ!F$1)</f>
        <v>6.4650775777486214</v>
      </c>
      <c r="G15" s="6">
        <f>IF(QoQ!G17="","",QoQ!G17-QoQ!G$1)</f>
        <v>3.0778926728430478</v>
      </c>
      <c r="H15" s="6">
        <f>IF(QoQ!H17="","",QoQ!H17-QoQ!H$1)</f>
        <v>1.0696410973045163</v>
      </c>
      <c r="I15" s="6">
        <f>IF(QoQ!I17="","",QoQ!I17-QoQ!I$1)</f>
        <v>0.56403555991192933</v>
      </c>
      <c r="J15" s="6">
        <f>IF(QoQ!J17="","",QoQ!J17-QoQ!J$1)</f>
        <v>0.72198700509092628</v>
      </c>
      <c r="K15" s="6">
        <f>IF(QoQ!K17="","",QoQ!K17-QoQ!K$1)</f>
        <v>-0.10298636265588668</v>
      </c>
      <c r="L15" s="6">
        <f>IF(QoQ!L17="","",QoQ!L17-QoQ!L$1)</f>
        <v>1.6673141068258968</v>
      </c>
      <c r="M15" s="6">
        <f>IF(QoQ!M17="","",QoQ!M17-QoQ!M$1)</f>
        <v>1.7987428754799586</v>
      </c>
      <c r="N15" s="6">
        <f>IF(QoQ!N17="","",QoQ!N17-QoQ!N$1)</f>
        <v>1.1698164959702959</v>
      </c>
      <c r="O15" s="6">
        <f>IF(QoQ!O17="","",QoQ!O17-QoQ!O$1)</f>
        <v>2.047404680915041</v>
      </c>
      <c r="P15" s="6">
        <f>IF(QoQ!P17="","",QoQ!P17-QoQ!P$1)</f>
        <v>1.1082873377980555</v>
      </c>
      <c r="Q15" s="6">
        <f>IF(QoQ!Q17="","",QoQ!Q17-QoQ!Q$1)</f>
        <v>0.6350404190781771</v>
      </c>
      <c r="R15" s="6">
        <f>IF(QoQ!R17="","",QoQ!R17-QoQ!R$1)</f>
        <v>0.23704824821156634</v>
      </c>
      <c r="S15" s="6">
        <f>IF(QoQ!S17="","",QoQ!S17-QoQ!S$1)</f>
        <v>3.8051287697363794</v>
      </c>
      <c r="T15" s="6">
        <f>IF(QoQ!T17="","",QoQ!T17-QoQ!T$1)</f>
        <v>-0.9376374599798889</v>
      </c>
      <c r="U15" s="6">
        <f>IF(QoQ!U17="","",QoQ!U17-QoQ!U$1)</f>
        <v>0.63667374065811355</v>
      </c>
      <c r="V15" s="6">
        <f>IF(QoQ!V17="","",QoQ!V17-QoQ!V$1)</f>
        <v>-0.44406957967936717</v>
      </c>
      <c r="W15" s="6">
        <f>IF(QoQ!W17="","",QoQ!W17-QoQ!W$1)</f>
        <v>0.26333333333333342</v>
      </c>
      <c r="X15" s="6">
        <f>IF(QoQ!X17="","",QoQ!X17-QoQ!X$1)</f>
        <v>0.24617080978694378</v>
      </c>
      <c r="Y15" s="6">
        <f>IF(QoQ!Y17="","",QoQ!Y17-QoQ!Y$1)</f>
        <v>1.9649841014296734</v>
      </c>
      <c r="Z15" s="6">
        <f>IF(QoQ!Z17="","",QoQ!Z17-QoQ!Z$1)</f>
        <v>0.19806858444084496</v>
      </c>
      <c r="AA15" s="6">
        <f>IF(QoQ!AA17="","",QoQ!AA17-QoQ!AA$1)</f>
        <v>-3.3142985117936674E-2</v>
      </c>
      <c r="AB15" s="6">
        <f>IF(QoQ!AB17="","",QoQ!AB17-QoQ!AB$1)</f>
        <v>5.6750731122946818E-2</v>
      </c>
      <c r="AC15" s="6">
        <f>IF(QoQ!AC17="","",QoQ!AC17-QoQ!AC$1)</f>
        <v>0.37250000000000005</v>
      </c>
      <c r="AD15" s="6">
        <f>IF(QoQ!AD17="","",QoQ!AD17-QoQ!AD$1)</f>
        <v>3.4538241429465391</v>
      </c>
      <c r="AE15" s="6">
        <f>IF(QoQ!AE17="","",QoQ!AE17-QoQ!AE$1)</f>
        <v>3.1368429048642756</v>
      </c>
      <c r="AF15" s="6"/>
      <c r="AG15" s="6"/>
      <c r="AH15" s="6"/>
      <c r="AI15" s="6"/>
      <c r="AJ15" s="6"/>
      <c r="AK15" s="6"/>
      <c r="AL15" s="6"/>
      <c r="AM15" s="6"/>
      <c r="AN15" s="6"/>
      <c r="AO15" s="6">
        <f>IF(QoQ!AO17="","",QoQ!AO17-QoQ!AO$1)</f>
        <v>0.62166666666666637</v>
      </c>
      <c r="AP15" s="4">
        <v>14</v>
      </c>
      <c r="AQ15" s="1">
        <v>34578</v>
      </c>
      <c r="AR15" s="7"/>
    </row>
    <row r="16" spans="1:44" hidden="1" outlineLevel="1">
      <c r="A16" s="6">
        <f>IF(QoQ!A18="","",QoQ!A18-QoQ!A$1)</f>
        <v>0.99423002687955542</v>
      </c>
      <c r="B16" s="6">
        <f>IF(QoQ!B18="","",QoQ!B18-QoQ!B$1)</f>
        <v>-0.65877208173417612</v>
      </c>
      <c r="C16" s="6">
        <f>IF(QoQ!C18="","",QoQ!C18-QoQ!C$1)</f>
        <v>10.677544087821358</v>
      </c>
      <c r="D16" s="6">
        <f>IF(QoQ!D18="","",QoQ!D18-QoQ!D$1)</f>
        <v>1.350500537367131</v>
      </c>
      <c r="E16" s="6">
        <f>IF(QoQ!E18="","",QoQ!E18-QoQ!E$1)</f>
        <v>3.5247952130792717</v>
      </c>
      <c r="F16" s="6">
        <f>IF(QoQ!F18="","",QoQ!F18-QoQ!F$1)</f>
        <v>3.8481995396551509</v>
      </c>
      <c r="G16" s="6">
        <f>IF(QoQ!G18="","",QoQ!G18-QoQ!G$1)</f>
        <v>0.61634267284310118</v>
      </c>
      <c r="H16" s="6">
        <f>IF(QoQ!H18="","",QoQ!H18-QoQ!H$1)</f>
        <v>0.8239825588634917</v>
      </c>
      <c r="I16" s="6">
        <f>IF(QoQ!I18="","",QoQ!I18-QoQ!I$1)</f>
        <v>0.8669810295955751</v>
      </c>
      <c r="J16" s="6">
        <f>IF(QoQ!J18="","",QoQ!J18-QoQ!J$1)</f>
        <v>0.1494608820483051</v>
      </c>
      <c r="K16" s="6">
        <f>IF(QoQ!K18="","",QoQ!K18-QoQ!K$1)</f>
        <v>-0.87915821249696791</v>
      </c>
      <c r="L16" s="6">
        <f>IF(QoQ!L18="","",QoQ!L18-QoQ!L$1)</f>
        <v>1.7641712280553477</v>
      </c>
      <c r="M16" s="6">
        <f>IF(QoQ!M18="","",QoQ!M18-QoQ!M$1)</f>
        <v>0.84970168506006027</v>
      </c>
      <c r="N16" s="6">
        <f>IF(QoQ!N18="","",QoQ!N18-QoQ!N$1)</f>
        <v>0.18959588715310893</v>
      </c>
      <c r="O16" s="6">
        <f>IF(QoQ!O18="","",QoQ!O18-QoQ!O$1)</f>
        <v>1.1078259720088066</v>
      </c>
      <c r="P16" s="6">
        <f>IF(QoQ!P18="","",QoQ!P18-QoQ!P$1)</f>
        <v>4.6092897324613755</v>
      </c>
      <c r="Q16" s="6">
        <f>IF(QoQ!Q18="","",QoQ!Q18-QoQ!Q$1)</f>
        <v>0.56154680746670183</v>
      </c>
      <c r="R16" s="6">
        <f>IF(QoQ!R18="","",QoQ!R18-QoQ!R$1)</f>
        <v>0.25251217418970595</v>
      </c>
      <c r="S16" s="6">
        <f>IF(QoQ!S18="","",QoQ!S18-QoQ!S$1)</f>
        <v>2.9472272744828385</v>
      </c>
      <c r="T16" s="6">
        <f>IF(QoQ!T18="","",QoQ!T18-QoQ!T$1)</f>
        <v>1.2391742711869238</v>
      </c>
      <c r="U16" s="6">
        <f>IF(QoQ!U18="","",QoQ!U18-QoQ!U$1)</f>
        <v>0.21848347484433228</v>
      </c>
      <c r="V16" s="6">
        <f>IF(QoQ!V18="","",QoQ!V18-QoQ!V$1)</f>
        <v>-0.91791368045350596</v>
      </c>
      <c r="W16" s="6">
        <f>IF(QoQ!W18="","",QoQ!W18-QoQ!W$1)</f>
        <v>0.40833333333333344</v>
      </c>
      <c r="X16" s="6">
        <f>IF(QoQ!X18="","",QoQ!X18-QoQ!X$1)</f>
        <v>-8.4482595992960416E-2</v>
      </c>
      <c r="Y16" s="6">
        <f>IF(QoQ!Y18="","",QoQ!Y18-QoQ!Y$1)</f>
        <v>1.625955632926285</v>
      </c>
      <c r="Z16" s="6">
        <f>IF(QoQ!Z18="","",QoQ!Z18-QoQ!Z$1)</f>
        <v>0.21059131971501421</v>
      </c>
      <c r="AA16" s="6">
        <f>IF(QoQ!AA18="","",QoQ!AA18-QoQ!AA$1)</f>
        <v>0.12887005139032282</v>
      </c>
      <c r="AB16" s="6">
        <f>IF(QoQ!AB18="","",QoQ!AB18-QoQ!AB$1)</f>
        <v>6.7913396264220882E-3</v>
      </c>
      <c r="AC16" s="6">
        <f>IF(QoQ!AC18="","",QoQ!AC18-QoQ!AC$1)</f>
        <v>0.54249999999999998</v>
      </c>
      <c r="AD16" s="6">
        <f>IF(QoQ!AD18="","",QoQ!AD18-QoQ!AD$1)</f>
        <v>0.43428696856132731</v>
      </c>
      <c r="AE16" s="6">
        <f>IF(QoQ!AE18="","",QoQ!AE18-QoQ!AE$1)</f>
        <v>-2.3197552081946586</v>
      </c>
      <c r="AF16" s="6"/>
      <c r="AG16" s="6"/>
      <c r="AH16" s="6"/>
      <c r="AI16" s="6"/>
      <c r="AJ16" s="6"/>
      <c r="AK16" s="6"/>
      <c r="AL16" s="6"/>
      <c r="AM16" s="6"/>
      <c r="AN16" s="6"/>
      <c r="AO16" s="6">
        <f>IF(QoQ!AO18="","",QoQ!AO18-QoQ!AO$1)</f>
        <v>0.39416666666666678</v>
      </c>
      <c r="AP16" s="4">
        <v>15</v>
      </c>
      <c r="AQ16" s="1">
        <v>34669</v>
      </c>
      <c r="AR16" s="7"/>
    </row>
    <row r="17" spans="1:44" hidden="1" outlineLevel="1">
      <c r="A17" s="6">
        <f>IF(QoQ!A19="","",QoQ!A19-QoQ!A$1)</f>
        <v>-4.8792704597437897E-3</v>
      </c>
      <c r="B17" s="6">
        <f>IF(QoQ!B19="","",QoQ!B19-QoQ!B$1)</f>
        <v>6.8578940001618509</v>
      </c>
      <c r="C17" s="6">
        <f>IF(QoQ!C19="","",QoQ!C19-QoQ!C$1)</f>
        <v>-17.100564946641772</v>
      </c>
      <c r="D17" s="6">
        <f>IF(QoQ!D19="","",QoQ!D19-QoQ!D$1)</f>
        <v>12.8370204588298</v>
      </c>
      <c r="E17" s="6">
        <f>IF(QoQ!E19="","",QoQ!E19-QoQ!E$1)</f>
        <v>1.2013777251281028</v>
      </c>
      <c r="F17" s="6">
        <f>IF(QoQ!F19="","",QoQ!F19-QoQ!F$1)</f>
        <v>1.4325429309689786</v>
      </c>
      <c r="G17" s="6">
        <f>IF(QoQ!G19="","",QoQ!G19-QoQ!G$1)</f>
        <v>-2.1432273271570015</v>
      </c>
      <c r="H17" s="6">
        <f>IF(QoQ!H19="","",QoQ!H19-QoQ!H$1)</f>
        <v>-0.70780252469934501</v>
      </c>
      <c r="I17" s="6">
        <f>IF(QoQ!I19="","",QoQ!I19-QoQ!I$1)</f>
        <v>-0.91345345113723819</v>
      </c>
      <c r="J17" s="6">
        <f>IF(QoQ!J19="","",QoQ!J19-QoQ!J$1)</f>
        <v>1.1358180203297377</v>
      </c>
      <c r="K17" s="6">
        <f>IF(QoQ!K19="","",QoQ!K19-QoQ!K$1)</f>
        <v>-3.522735670380857</v>
      </c>
      <c r="L17" s="6">
        <f>IF(QoQ!L19="","",QoQ!L19-QoQ!L$1)</f>
        <v>-1.8237192391784272</v>
      </c>
      <c r="M17" s="6">
        <f>IF(QoQ!M19="","",QoQ!M19-QoQ!M$1)</f>
        <v>-0.57610339762737672</v>
      </c>
      <c r="N17" s="6">
        <f>IF(QoQ!N19="","",QoQ!N19-QoQ!N$1)</f>
        <v>4.1573285428316078</v>
      </c>
      <c r="O17" s="6">
        <f>IF(QoQ!O19="","",QoQ!O19-QoQ!O$1)</f>
        <v>-2.2132763581817336</v>
      </c>
      <c r="P17" s="6">
        <f>IF(QoQ!P19="","",QoQ!P19-QoQ!P$1)</f>
        <v>-6.0301183858643119</v>
      </c>
      <c r="Q17" s="6">
        <f>IF(QoQ!Q19="","",QoQ!Q19-QoQ!Q$1)</f>
        <v>0.2362692638105075</v>
      </c>
      <c r="R17" s="6">
        <f>IF(QoQ!R19="","",QoQ!R19-QoQ!R$1)</f>
        <v>7.7632642760726789E-2</v>
      </c>
      <c r="S17" s="6">
        <f>IF(QoQ!S19="","",QoQ!S19-QoQ!S$1)</f>
        <v>1.4363603191201075</v>
      </c>
      <c r="T17" s="6">
        <f>IF(QoQ!T19="","",QoQ!T19-QoQ!T$1)</f>
        <v>-0.5</v>
      </c>
      <c r="U17" s="6">
        <f>IF(QoQ!U19="","",QoQ!U19-QoQ!U$1)</f>
        <v>0.60240786790287926</v>
      </c>
      <c r="V17" s="6">
        <f>IF(QoQ!V19="","",QoQ!V19-QoQ!V$1)</f>
        <v>-0.758388512786067</v>
      </c>
      <c r="W17" s="6">
        <f>IF(QoQ!W19="","",QoQ!W19-QoQ!W$1)</f>
        <v>0.50416666666666665</v>
      </c>
      <c r="X17" s="6">
        <f>IF(QoQ!X19="","",QoQ!X19-QoQ!X$1)</f>
        <v>-0.42911907961910617</v>
      </c>
      <c r="Y17" s="6">
        <f>IF(QoQ!Y19="","",QoQ!Y19-QoQ!Y$1)</f>
        <v>1.070292853603221</v>
      </c>
      <c r="Z17" s="6">
        <f>IF(QoQ!Z19="","",QoQ!Z19-QoQ!Z$1)</f>
        <v>-9.710687045808386E-2</v>
      </c>
      <c r="AA17" s="6">
        <f>IF(QoQ!AA19="","",QoQ!AA19-QoQ!AA$1)</f>
        <v>0.5687809707561351</v>
      </c>
      <c r="AB17" s="6">
        <f>IF(QoQ!AB19="","",QoQ!AB19-QoQ!AB$1)</f>
        <v>2.3186485758329045E-2</v>
      </c>
      <c r="AC17" s="6">
        <f>IF(QoQ!AC19="","",QoQ!AC19-QoQ!AC$1)</f>
        <v>0.7</v>
      </c>
      <c r="AD17" s="6">
        <f>IF(QoQ!AD19="","",QoQ!AD19-QoQ!AD$1)</f>
        <v>2.0534504451959688</v>
      </c>
      <c r="AE17" s="6">
        <f>IF(QoQ!AE19="","",QoQ!AE19-QoQ!AE$1)</f>
        <v>0.97315818625952666</v>
      </c>
      <c r="AF17" s="6"/>
      <c r="AG17" s="6"/>
      <c r="AH17" s="6"/>
      <c r="AI17" s="6"/>
      <c r="AJ17" s="6"/>
      <c r="AK17" s="6"/>
      <c r="AL17" s="6"/>
      <c r="AM17" s="6"/>
      <c r="AN17" s="6"/>
      <c r="AO17" s="6">
        <f>IF(QoQ!AO19="","",QoQ!AO19-QoQ!AO$1)</f>
        <v>0.33333333333333326</v>
      </c>
      <c r="AP17" s="4">
        <v>16</v>
      </c>
      <c r="AQ17" s="1">
        <v>34759</v>
      </c>
      <c r="AR17" s="7"/>
    </row>
    <row r="18" spans="1:44" hidden="1" outlineLevel="1">
      <c r="A18" s="6">
        <f>IF(QoQ!A20="","",QoQ!A20-QoQ!A$1)</f>
        <v>2.8722027220186361</v>
      </c>
      <c r="B18" s="6">
        <f>IF(QoQ!B20="","",QoQ!B20-QoQ!B$1)</f>
        <v>-1.065872792752252</v>
      </c>
      <c r="C18" s="6">
        <f>IF(QoQ!C20="","",QoQ!C20-QoQ!C$1)</f>
        <v>15.477005639514051</v>
      </c>
      <c r="D18" s="6">
        <f>IF(QoQ!D20="","",QoQ!D20-QoQ!D$1)</f>
        <v>3.6025538861592841</v>
      </c>
      <c r="E18" s="6">
        <f>IF(QoQ!E20="","",QoQ!E20-QoQ!E$1)</f>
        <v>3.8914312609648949</v>
      </c>
      <c r="F18" s="6">
        <f>IF(QoQ!F20="","",QoQ!F20-QoQ!F$1)</f>
        <v>9.5869113663429992</v>
      </c>
      <c r="G18" s="6">
        <f>IF(QoQ!G20="","",QoQ!G20-QoQ!G$1)</f>
        <v>3.8124526728429746</v>
      </c>
      <c r="H18" s="6">
        <f>IF(QoQ!H20="","",QoQ!H20-QoQ!H$1)</f>
        <v>4.3511228217361708</v>
      </c>
      <c r="I18" s="6">
        <f>IF(QoQ!I20="","",QoQ!I20-QoQ!I$1)</f>
        <v>-0.24336052154026033</v>
      </c>
      <c r="J18" s="6">
        <f>IF(QoQ!J20="","",QoQ!J20-QoQ!J$1)</f>
        <v>2.0603126859515255</v>
      </c>
      <c r="K18" s="6">
        <f>IF(QoQ!K20="","",QoQ!K20-QoQ!K$1)</f>
        <v>-2.4928001753672349</v>
      </c>
      <c r="L18" s="6">
        <f>IF(QoQ!L20="","",QoQ!L20-QoQ!L$1)</f>
        <v>-1.3424553772379237</v>
      </c>
      <c r="M18" s="6">
        <f>IF(QoQ!M20="","",QoQ!M20-QoQ!M$1)</f>
        <v>0.13116357359303588</v>
      </c>
      <c r="N18" s="6">
        <f>IF(QoQ!N20="","",QoQ!N20-QoQ!N$1)</f>
        <v>3.4601465290703057</v>
      </c>
      <c r="O18" s="6">
        <f>IF(QoQ!O20="","",QoQ!O20-QoQ!O$1)</f>
        <v>-1.0818423615730963</v>
      </c>
      <c r="P18" s="6">
        <f>IF(QoQ!P20="","",QoQ!P20-QoQ!P$1)</f>
        <v>-6.5840323030920258</v>
      </c>
      <c r="Q18" s="6">
        <f>IF(QoQ!Q20="","",QoQ!Q20-QoQ!Q$1)</f>
        <v>0.15185068970029036</v>
      </c>
      <c r="R18" s="6">
        <f>IF(QoQ!R20="","",QoQ!R20-QoQ!R$1)</f>
        <v>0.12503685965417366</v>
      </c>
      <c r="S18" s="6">
        <f>IF(QoQ!S20="","",QoQ!S20-QoQ!S$1)</f>
        <v>0.3530963039311279</v>
      </c>
      <c r="T18" s="6">
        <f>IF(QoQ!T20="","",QoQ!T20-QoQ!T$1)</f>
        <v>-6.9891810060951964E-2</v>
      </c>
      <c r="U18" s="6">
        <f>IF(QoQ!U20="","",QoQ!U20-QoQ!U$1)</f>
        <v>-0.63535343579477421</v>
      </c>
      <c r="V18" s="6">
        <f>IF(QoQ!V20="","",QoQ!V20-QoQ!V$1)</f>
        <v>0.73186368690458603</v>
      </c>
      <c r="W18" s="6">
        <f>IF(QoQ!W20="","",QoQ!W20-QoQ!W$1)</f>
        <v>0.6183333333333334</v>
      </c>
      <c r="X18" s="6">
        <f>IF(QoQ!X20="","",QoQ!X20-QoQ!X$1)</f>
        <v>-0.74354784996864909</v>
      </c>
      <c r="Y18" s="6">
        <f>IF(QoQ!Y20="","",QoQ!Y20-QoQ!Y$1)</f>
        <v>0.61454820429600066</v>
      </c>
      <c r="Z18" s="6">
        <f>IF(QoQ!Z20="","",QoQ!Z20-QoQ!Z$1)</f>
        <v>-0.23421670564109265</v>
      </c>
      <c r="AA18" s="6">
        <f>IF(QoQ!AA20="","",QoQ!AA20-QoQ!AA$1)</f>
        <v>0.29444310585358113</v>
      </c>
      <c r="AB18" s="6">
        <f>IF(QoQ!AB20="","",QoQ!AB20-QoQ!AB$1)</f>
        <v>9.1489818424075775E-2</v>
      </c>
      <c r="AC18" s="6">
        <f>IF(QoQ!AC20="","",QoQ!AC20-QoQ!AC$1)</f>
        <v>0.75499999999999989</v>
      </c>
      <c r="AD18" s="6">
        <f>IF(QoQ!AD20="","",QoQ!AD20-QoQ!AD$1)</f>
        <v>0.86135116351515806</v>
      </c>
      <c r="AE18" s="6">
        <f>IF(QoQ!AE20="","",QoQ!AE20-QoQ!AE$1)</f>
        <v>5.753137378442843</v>
      </c>
      <c r="AF18" s="6"/>
      <c r="AG18" s="6"/>
      <c r="AH18" s="6"/>
      <c r="AI18" s="6"/>
      <c r="AJ18" s="6"/>
      <c r="AK18" s="6"/>
      <c r="AL18" s="6"/>
      <c r="AM18" s="6"/>
      <c r="AN18" s="6"/>
      <c r="AO18" s="6">
        <f>IF(QoQ!AO20="","",QoQ!AO20-QoQ!AO$1)</f>
        <v>0.29416666666666669</v>
      </c>
      <c r="AP18" s="4">
        <v>17</v>
      </c>
      <c r="AQ18" s="1">
        <v>34851</v>
      </c>
      <c r="AR18" s="7"/>
    </row>
    <row r="19" spans="1:44" hidden="1" outlineLevel="1">
      <c r="A19" s="6">
        <f>IF(QoQ!A21="","",QoQ!A21-QoQ!A$1)</f>
        <v>-0.50734278158337709</v>
      </c>
      <c r="B19" s="6">
        <f>IF(QoQ!B21="","",QoQ!B21-QoQ!B$1)</f>
        <v>-2.3838589649080038</v>
      </c>
      <c r="C19" s="6">
        <f>IF(QoQ!C21="","",QoQ!C21-QoQ!C$1)</f>
        <v>-3.8898813387633626</v>
      </c>
      <c r="D19" s="6">
        <f>IF(QoQ!D21="","",QoQ!D21-QoQ!D$1)</f>
        <v>-35.382491868629558</v>
      </c>
      <c r="E19" s="6">
        <f>IF(QoQ!E21="","",QoQ!E21-QoQ!E$1)</f>
        <v>7.5564706678116078</v>
      </c>
      <c r="F19" s="6">
        <f>IF(QoQ!F21="","",QoQ!F21-QoQ!F$1)</f>
        <v>4.1670991718484371</v>
      </c>
      <c r="G19" s="6">
        <f>IF(QoQ!G21="","",QoQ!G21-QoQ!G$1)</f>
        <v>0.55468267284299744</v>
      </c>
      <c r="H19" s="6">
        <f>IF(QoQ!H21="","",QoQ!H21-QoQ!H$1)</f>
        <v>0.73593587797253068</v>
      </c>
      <c r="I19" s="6">
        <f>IF(QoQ!I21="","",QoQ!I21-QoQ!I$1)</f>
        <v>-2.4807281790697355E-2</v>
      </c>
      <c r="J19" s="6">
        <f>IF(QoQ!J21="","",QoQ!J21-QoQ!J$1)</f>
        <v>6.0830474239689272</v>
      </c>
      <c r="K19" s="6">
        <f>IF(QoQ!K21="","",QoQ!K21-QoQ!K$1)</f>
        <v>-2.2270425873637416</v>
      </c>
      <c r="L19" s="6">
        <f>IF(QoQ!L21="","",QoQ!L21-QoQ!L$1)</f>
        <v>-0.98164506984091482</v>
      </c>
      <c r="M19" s="6">
        <f>IF(QoQ!M21="","",QoQ!M21-QoQ!M$1)</f>
        <v>0.18537648192345824</v>
      </c>
      <c r="N19" s="6">
        <f>IF(QoQ!N21="","",QoQ!N21-QoQ!N$1)</f>
        <v>3.9256151337738583</v>
      </c>
      <c r="O19" s="6">
        <f>IF(QoQ!O21="","",QoQ!O21-QoQ!O$1)</f>
        <v>-1.2558394469434455</v>
      </c>
      <c r="P19" s="6">
        <f>IF(QoQ!P21="","",QoQ!P21-QoQ!P$1)</f>
        <v>-5.4106846769488763</v>
      </c>
      <c r="Q19" s="6">
        <f>IF(QoQ!Q21="","",QoQ!Q21-QoQ!Q$1)</f>
        <v>0.46544542485325657</v>
      </c>
      <c r="R19" s="6">
        <f>IF(QoQ!R21="","",QoQ!R21-QoQ!R$1)</f>
        <v>8.4919881915755724E-2</v>
      </c>
      <c r="S19" s="6">
        <f>IF(QoQ!S21="","",QoQ!S21-QoQ!S$1)</f>
        <v>3.2729438837641736</v>
      </c>
      <c r="T19" s="6">
        <f>IF(QoQ!T21="","",QoQ!T21-QoQ!T$1)</f>
        <v>-0.93010818993905853</v>
      </c>
      <c r="U19" s="6">
        <f>IF(QoQ!U21="","",QoQ!U21-QoQ!U$1)</f>
        <v>-2.9849308931483765</v>
      </c>
      <c r="V19" s="6">
        <f>IF(QoQ!V21="","",QoQ!V21-QoQ!V$1)</f>
        <v>-1.6213560592987899</v>
      </c>
      <c r="W19" s="6">
        <f>IF(QoQ!W21="","",QoQ!W21-QoQ!W$1)</f>
        <v>0.65749999999999997</v>
      </c>
      <c r="X19" s="6">
        <f>IF(QoQ!X21="","",QoQ!X21-QoQ!X$1)</f>
        <v>2.5592627646217845</v>
      </c>
      <c r="Y19" s="6">
        <f>IF(QoQ!Y21="","",QoQ!Y21-QoQ!Y$1)</f>
        <v>0.76872850078573229</v>
      </c>
      <c r="Z19" s="6">
        <f>IF(QoQ!Z21="","",QoQ!Z21-QoQ!Z$1)</f>
        <v>5.3226183440019392E-2</v>
      </c>
      <c r="AA19" s="6">
        <f>IF(QoQ!AA21="","",QoQ!AA21-QoQ!AA$1)</f>
        <v>-0.74297430784698504</v>
      </c>
      <c r="AB19" s="6">
        <f>IF(QoQ!AB21="","",QoQ!AB21-QoQ!AB$1)</f>
        <v>-2.4410942685841264E-2</v>
      </c>
      <c r="AC19" s="6">
        <f>IF(QoQ!AC21="","",QoQ!AC21-QoQ!AC$1)</f>
        <v>0.7</v>
      </c>
      <c r="AD19" s="6">
        <f>IF(QoQ!AD21="","",QoQ!AD21-QoQ!AD$1)</f>
        <v>-2.6705470655827357</v>
      </c>
      <c r="AE19" s="6">
        <f>IF(QoQ!AE21="","",QoQ!AE21-QoQ!AE$1)</f>
        <v>-11.862476885655232</v>
      </c>
      <c r="AF19" s="6"/>
      <c r="AG19" s="6"/>
      <c r="AH19" s="6"/>
      <c r="AI19" s="6"/>
      <c r="AJ19" s="6"/>
      <c r="AK19" s="6"/>
      <c r="AL19" s="6"/>
      <c r="AM19" s="6"/>
      <c r="AN19" s="6"/>
      <c r="AO19" s="6">
        <f>IF(QoQ!AO21="","",QoQ!AO21-QoQ!AO$1)</f>
        <v>0.2925000000000002</v>
      </c>
      <c r="AP19" s="4">
        <v>18</v>
      </c>
      <c r="AQ19" s="1">
        <v>34943</v>
      </c>
      <c r="AR19" s="7"/>
    </row>
    <row r="20" spans="1:44" hidden="1" outlineLevel="1">
      <c r="A20" s="6">
        <f>IF(QoQ!A22="","",QoQ!A22-QoQ!A$1)</f>
        <v>1.6120777723522455</v>
      </c>
      <c r="B20" s="6">
        <f>IF(QoQ!B22="","",QoQ!B22-QoQ!B$1)</f>
        <v>0.48957937557383913</v>
      </c>
      <c r="C20" s="6">
        <f>IF(QoQ!C22="","",QoQ!C22-QoQ!C$1)</f>
        <v>2.2551552752909951</v>
      </c>
      <c r="D20" s="6">
        <f>IF(QoQ!D22="","",QoQ!D22-QoQ!D$1)</f>
        <v>39.414367927730602</v>
      </c>
      <c r="E20" s="6">
        <f>IF(QoQ!E22="","",QoQ!E22-QoQ!E$1)</f>
        <v>0.90628280031522213</v>
      </c>
      <c r="F20" s="6">
        <f>IF(QoQ!F22="","",QoQ!F22-QoQ!F$1)</f>
        <v>-2.8399905145735991</v>
      </c>
      <c r="G20" s="6">
        <f>IF(QoQ!G22="","",QoQ!G22-QoQ!G$1)</f>
        <v>-1.2950073271569809</v>
      </c>
      <c r="H20" s="6">
        <f>IF(QoQ!H22="","",QoQ!H22-QoQ!H$1)</f>
        <v>-0.87243301368093407</v>
      </c>
      <c r="I20" s="6">
        <f>IF(QoQ!I22="","",QoQ!I22-QoQ!I$1)</f>
        <v>0.55635113536497949</v>
      </c>
      <c r="J20" s="6">
        <f>IF(QoQ!J22="","",QoQ!J22-QoQ!J$1)</f>
        <v>7.7959222086391842</v>
      </c>
      <c r="K20" s="6">
        <f>IF(QoQ!K22="","",QoQ!K22-QoQ!K$1)</f>
        <v>-2.171302665784316</v>
      </c>
      <c r="L20" s="6">
        <f>IF(QoQ!L22="","",QoQ!L22-QoQ!L$1)</f>
        <v>-0.94238010369661174</v>
      </c>
      <c r="M20" s="6">
        <f>IF(QoQ!M22="","",QoQ!M22-QoQ!M$1)</f>
        <v>2.5685553737482438</v>
      </c>
      <c r="N20" s="6">
        <f>IF(QoQ!N22="","",QoQ!N22-QoQ!N$1)</f>
        <v>3.5758007111358037</v>
      </c>
      <c r="O20" s="6">
        <f>IF(QoQ!O22="","",QoQ!O22-QoQ!O$1)</f>
        <v>2.1836724462831398</v>
      </c>
      <c r="P20" s="6">
        <f>IF(QoQ!P22="","",QoQ!P22-QoQ!P$1)</f>
        <v>-15.621948578677371</v>
      </c>
      <c r="Q20" s="6">
        <f>IF(QoQ!Q22="","",QoQ!Q22-QoQ!Q$1)</f>
        <v>0.37159675457378438</v>
      </c>
      <c r="R20" s="6">
        <f>IF(QoQ!R22="","",QoQ!R22-QoQ!R$1)</f>
        <v>0.22809869434753993</v>
      </c>
      <c r="S20" s="6">
        <f>IF(QoQ!S22="","",QoQ!S22-QoQ!S$1)</f>
        <v>1.4074784106654481</v>
      </c>
      <c r="T20" s="6">
        <f>IF(QoQ!T22="","",QoQ!T22-QoQ!T$1)</f>
        <v>-0.5</v>
      </c>
      <c r="U20" s="6">
        <f>IF(QoQ!U22="","",QoQ!U22-QoQ!U$1)</f>
        <v>1.1518398924540287</v>
      </c>
      <c r="V20" s="6">
        <f>IF(QoQ!V22="","",QoQ!V22-QoQ!V$1)</f>
        <v>-0.79071116894214155</v>
      </c>
      <c r="W20" s="6">
        <f>IF(QoQ!W22="","",QoQ!W22-QoQ!W$1)</f>
        <v>0.8191666666666666</v>
      </c>
      <c r="X20" s="6">
        <f>IF(QoQ!X22="","",QoQ!X22-QoQ!X$1)</f>
        <v>-9.4537341652943765E-2</v>
      </c>
      <c r="Y20" s="6">
        <f>IF(QoQ!Y22="","",QoQ!Y22-QoQ!Y$1)</f>
        <v>0.31089350085499023</v>
      </c>
      <c r="Z20" s="6">
        <f>IF(QoQ!Z22="","",QoQ!Z22-QoQ!Z$1)</f>
        <v>-0.11583122312668004</v>
      </c>
      <c r="AA20" s="6">
        <f>IF(QoQ!AA22="","",QoQ!AA22-QoQ!AA$1)</f>
        <v>-0.95645030860407765</v>
      </c>
      <c r="AB20" s="6">
        <f>IF(QoQ!AB22="","",QoQ!AB22-QoQ!AB$1)</f>
        <v>6.0522290681375157E-4</v>
      </c>
      <c r="AC20" s="6">
        <f>IF(QoQ!AC22="","",QoQ!AC22-QoQ!AC$1)</f>
        <v>0.67999999999999994</v>
      </c>
      <c r="AD20" s="6">
        <f>IF(QoQ!AD22="","",QoQ!AD22-QoQ!AD$1)</f>
        <v>0.90433048259208348</v>
      </c>
      <c r="AE20" s="6">
        <f>IF(QoQ!AE22="","",QoQ!AE22-QoQ!AE$1)</f>
        <v>3.2868018430492576</v>
      </c>
      <c r="AF20" s="6"/>
      <c r="AG20" s="6"/>
      <c r="AH20" s="6"/>
      <c r="AI20" s="6"/>
      <c r="AJ20" s="6"/>
      <c r="AK20" s="6"/>
      <c r="AL20" s="6"/>
      <c r="AM20" s="6"/>
      <c r="AN20" s="6"/>
      <c r="AO20" s="6">
        <f>IF(QoQ!AO22="","",QoQ!AO22-QoQ!AO$1)</f>
        <v>0.2133333333333336</v>
      </c>
      <c r="AP20" s="4">
        <v>19</v>
      </c>
      <c r="AQ20" s="1">
        <v>35034</v>
      </c>
      <c r="AR20" s="7"/>
    </row>
    <row r="21" spans="1:44" hidden="1" outlineLevel="1">
      <c r="A21" s="6">
        <f>IF(QoQ!A23="","",QoQ!A23-QoQ!A$1)</f>
        <v>2.3754051677917993</v>
      </c>
      <c r="B21" s="6">
        <f>IF(QoQ!B23="","",QoQ!B23-QoQ!B$1)</f>
        <v>1.3849027617920382</v>
      </c>
      <c r="C21" s="6">
        <f>IF(QoQ!C23="","",QoQ!C23-QoQ!C$1)</f>
        <v>-4.6497250822564471</v>
      </c>
      <c r="D21" s="6">
        <f>IF(QoQ!D23="","",QoQ!D23-QoQ!D$1)</f>
        <v>-9.1949296009530297</v>
      </c>
      <c r="E21" s="6">
        <f>IF(QoQ!E23="","",QoQ!E23-QoQ!E$1)</f>
        <v>0.43916153042874928</v>
      </c>
      <c r="F21" s="6">
        <f>IF(QoQ!F23="","",QoQ!F23-QoQ!F$1)</f>
        <v>-0.57645838887579759</v>
      </c>
      <c r="G21" s="6">
        <f>IF(QoQ!G23="","",QoQ!G23-QoQ!G$1)</f>
        <v>1.750267284311291E-2</v>
      </c>
      <c r="H21" s="6">
        <f>IF(QoQ!H23="","",QoQ!H23-QoQ!H$1)</f>
        <v>4.4092882804443931</v>
      </c>
      <c r="I21" s="6">
        <f>IF(QoQ!I23="","",QoQ!I23-QoQ!I$1)</f>
        <v>2.5637596052312364</v>
      </c>
      <c r="J21" s="6">
        <f>IF(QoQ!J23="","",QoQ!J23-QoQ!J$1)</f>
        <v>-0.86377576814235646</v>
      </c>
      <c r="K21" s="6">
        <f>IF(QoQ!K23="","",QoQ!K23-QoQ!K$1)</f>
        <v>5.0463839425972292</v>
      </c>
      <c r="L21" s="6">
        <f>IF(QoQ!L23="","",QoQ!L23-QoQ!L$1)</f>
        <v>1.4541563318864839</v>
      </c>
      <c r="M21" s="6">
        <f>IF(QoQ!M23="","",QoQ!M23-QoQ!M$1)</f>
        <v>1.4649885399088345</v>
      </c>
      <c r="N21" s="6">
        <f>IF(QoQ!N23="","",QoQ!N23-QoQ!N$1)</f>
        <v>-0.3196661735661489</v>
      </c>
      <c r="O21" s="6">
        <f>IF(QoQ!O23="","",QoQ!O23-QoQ!O$1)</f>
        <v>2.2116055567648152</v>
      </c>
      <c r="P21" s="6">
        <f>IF(QoQ!P23="","",QoQ!P23-QoQ!P$1)</f>
        <v>1.2799508440053029</v>
      </c>
      <c r="Q21" s="6">
        <f>IF(QoQ!Q23="","",QoQ!Q23-QoQ!Q$1)</f>
        <v>0.28223879240584016</v>
      </c>
      <c r="R21" s="6">
        <f>IF(QoQ!R23="","",QoQ!R23-QoQ!R$1)</f>
        <v>0.31871141256326174</v>
      </c>
      <c r="S21" s="6">
        <f>IF(QoQ!S23="","",QoQ!S23-QoQ!S$1)</f>
        <v>2.0106648321359999E-2</v>
      </c>
      <c r="T21" s="6">
        <f>IF(QoQ!T23="","",QoQ!T23-QoQ!T$1)</f>
        <v>-1.2209836566749979</v>
      </c>
      <c r="U21" s="6">
        <f>IF(QoQ!U23="","",QoQ!U23-QoQ!U$1)</f>
        <v>0.71369679037660649</v>
      </c>
      <c r="V21" s="6">
        <f>IF(QoQ!V23="","",QoQ!V23-QoQ!V$1)</f>
        <v>0.19757457900403308</v>
      </c>
      <c r="W21" s="6">
        <f>IF(QoQ!W23="","",QoQ!W23-QoQ!W$1)</f>
        <v>0.97083333333333321</v>
      </c>
      <c r="X21" s="6">
        <f>IF(QoQ!X23="","",QoQ!X23-QoQ!X$1)</f>
        <v>1.1318421972364092</v>
      </c>
      <c r="Y21" s="6">
        <f>IF(QoQ!Y23="","",QoQ!Y23-QoQ!Y$1)</f>
        <v>1.3084243189914599</v>
      </c>
      <c r="Z21" s="6">
        <f>IF(QoQ!Z23="","",QoQ!Z23-QoQ!Z$1)</f>
        <v>0.1604461033333523</v>
      </c>
      <c r="AA21" s="6">
        <f>IF(QoQ!AA23="","",QoQ!AA23-QoQ!AA$1)</f>
        <v>-0.68664616272915802</v>
      </c>
      <c r="AB21" s="6">
        <f>IF(QoQ!AB23="","",QoQ!AB23-QoQ!AB$1)</f>
        <v>-0.10760114056107722</v>
      </c>
      <c r="AC21" s="6">
        <f>IF(QoQ!AC23="","",QoQ!AC23-QoQ!AC$1)</f>
        <v>0.59250000000000003</v>
      </c>
      <c r="AD21" s="6">
        <f>IF(QoQ!AD23="","",QoQ!AD23-QoQ!AD$1)</f>
        <v>3.439260518260717</v>
      </c>
      <c r="AE21" s="6">
        <f>IF(QoQ!AE23="","",QoQ!AE23-QoQ!AE$1)</f>
        <v>8.2512373179977132</v>
      </c>
      <c r="AF21" s="6"/>
      <c r="AG21" s="6"/>
      <c r="AH21" s="6"/>
      <c r="AI21" s="6"/>
      <c r="AJ21" s="6"/>
      <c r="AK21" s="6"/>
      <c r="AL21" s="6"/>
      <c r="AM21" s="6"/>
      <c r="AN21" s="6"/>
      <c r="AO21" s="6">
        <f>IF(QoQ!AO23="","",QoQ!AO23-QoQ!AO$1)</f>
        <v>0.17166666666666686</v>
      </c>
      <c r="AP21" s="4">
        <v>20</v>
      </c>
      <c r="AQ21" s="1">
        <v>35125</v>
      </c>
      <c r="AR21" s="7"/>
    </row>
    <row r="22" spans="1:44" hidden="1" outlineLevel="1">
      <c r="A22" s="6">
        <f>IF(QoQ!A24="","",QoQ!A24-QoQ!A$1)</f>
        <v>0.10844765602093331</v>
      </c>
      <c r="B22" s="6">
        <f>IF(QoQ!B24="","",QoQ!B24-QoQ!B$1)</f>
        <v>-0.77254372500076596</v>
      </c>
      <c r="C22" s="6">
        <f>IF(QoQ!C24="","",QoQ!C24-QoQ!C$1)</f>
        <v>-8.1494599310741069</v>
      </c>
      <c r="D22" s="6">
        <f>IF(QoQ!D24="","",QoQ!D24-QoQ!D$1)</f>
        <v>-0.14760331151357386</v>
      </c>
      <c r="E22" s="6">
        <f>IF(QoQ!E24="","",QoQ!E24-QoQ!E$1)</f>
        <v>1.9233110483429363</v>
      </c>
      <c r="F22" s="6">
        <f>IF(QoQ!F24="","",QoQ!F24-QoQ!F$1)</f>
        <v>-0.86843168489396816</v>
      </c>
      <c r="G22" s="6">
        <f>IF(QoQ!G24="","",QoQ!G24-QoQ!G$1)</f>
        <v>-1.4764373271570357</v>
      </c>
      <c r="H22" s="6">
        <f>IF(QoQ!H24="","",QoQ!H24-QoQ!H$1)</f>
        <v>-1.0014759129913766</v>
      </c>
      <c r="I22" s="6">
        <f>IF(QoQ!I24="","",QoQ!I24-QoQ!I$1)</f>
        <v>2.658769063769622</v>
      </c>
      <c r="J22" s="6">
        <f>IF(QoQ!J24="","",QoQ!J24-QoQ!J$1)</f>
        <v>-1.2018703811483904</v>
      </c>
      <c r="K22" s="6">
        <f>IF(QoQ!K24="","",QoQ!K24-QoQ!K$1)</f>
        <v>1.8638891919023641</v>
      </c>
      <c r="L22" s="6">
        <f>IF(QoQ!L24="","",QoQ!L24-QoQ!L$1)</f>
        <v>0.99063555155678706</v>
      </c>
      <c r="M22" s="6">
        <f>IF(QoQ!M24="","",QoQ!M24-QoQ!M$1)</f>
        <v>0.91572946797555899</v>
      </c>
      <c r="N22" s="6">
        <f>IF(QoQ!N24="","",QoQ!N24-QoQ!N$1)</f>
        <v>-0.96125813247593683</v>
      </c>
      <c r="O22" s="6">
        <f>IF(QoQ!O24="","",QoQ!O24-QoQ!O$1)</f>
        <v>1.6829836675426464</v>
      </c>
      <c r="P22" s="6">
        <f>IF(QoQ!P24="","",QoQ!P24-QoQ!P$1)</f>
        <v>1.2052949215955753</v>
      </c>
      <c r="Q22" s="6">
        <f>IF(QoQ!Q24="","",QoQ!Q24-QoQ!Q$1)</f>
        <v>0.45683004948385431</v>
      </c>
      <c r="R22" s="6">
        <f>IF(QoQ!R24="","",QoQ!R24-QoQ!R$1)</f>
        <v>0.23622609373688941</v>
      </c>
      <c r="S22" s="6">
        <f>IF(QoQ!S24="","",QoQ!S24-QoQ!S$1)</f>
        <v>2.0305031790379706</v>
      </c>
      <c r="T22" s="6">
        <f>IF(QoQ!T24="","",QoQ!T24-QoQ!T$1)</f>
        <v>-1.9577517618157529</v>
      </c>
      <c r="U22" s="6">
        <f>IF(QoQ!U24="","",QoQ!U24-QoQ!U$1)</f>
        <v>-0.55798100086361635</v>
      </c>
      <c r="V22" s="6">
        <f>IF(QoQ!V24="","",QoQ!V24-QoQ!V$1)</f>
        <v>0.76960957412976039</v>
      </c>
      <c r="W22" s="6">
        <f>IF(QoQ!W24="","",QoQ!W24-QoQ!W$1)</f>
        <v>0.95416666666666661</v>
      </c>
      <c r="X22" s="6">
        <f>IF(QoQ!X24="","",QoQ!X24-QoQ!X$1)</f>
        <v>2.779802408062606</v>
      </c>
      <c r="Y22" s="6">
        <f>IF(QoQ!Y24="","",QoQ!Y24-QoQ!Y$1)</f>
        <v>0.6142445360770028</v>
      </c>
      <c r="Z22" s="6">
        <f>IF(QoQ!Z24="","",QoQ!Z24-QoQ!Z$1)</f>
        <v>0.26006059453240149</v>
      </c>
      <c r="AA22" s="6">
        <f>IF(QoQ!AA24="","",QoQ!AA24-QoQ!AA$1)</f>
        <v>-0.81262918500748493</v>
      </c>
      <c r="AB22" s="6">
        <f>IF(QoQ!AB24="","",QoQ!AB24-QoQ!AB$1)</f>
        <v>-2.6592585127449608E-2</v>
      </c>
      <c r="AC22" s="6">
        <f>IF(QoQ!AC24="","",QoQ!AC24-QoQ!AC$1)</f>
        <v>0.56000000000000005</v>
      </c>
      <c r="AD22" s="6">
        <f>IF(QoQ!AD24="","",QoQ!AD24-QoQ!AD$1)</f>
        <v>1.2378449292121148</v>
      </c>
      <c r="AE22" s="6">
        <f>IF(QoQ!AE24="","",QoQ!AE24-QoQ!AE$1)</f>
        <v>3.9405738211646577</v>
      </c>
      <c r="AF22" s="6"/>
      <c r="AG22" s="6"/>
      <c r="AH22" s="6"/>
      <c r="AI22" s="6"/>
      <c r="AJ22" s="6"/>
      <c r="AK22" s="6"/>
      <c r="AL22" s="6"/>
      <c r="AM22" s="6"/>
      <c r="AN22" s="6"/>
      <c r="AO22" s="6">
        <f>IF(QoQ!AO24="","",QoQ!AO24-QoQ!AO$1)</f>
        <v>0.2583333333333333</v>
      </c>
      <c r="AP22" s="4">
        <v>21</v>
      </c>
      <c r="AQ22" s="1">
        <v>35217</v>
      </c>
      <c r="AR22" s="7"/>
    </row>
    <row r="23" spans="1:44" hidden="1" outlineLevel="1">
      <c r="A23" s="6">
        <f>IF(QoQ!A25="","",QoQ!A25-QoQ!A$1)</f>
        <v>1.0651883825813919</v>
      </c>
      <c r="B23" s="6">
        <f>IF(QoQ!B25="","",QoQ!B25-QoQ!B$1)</f>
        <v>0.86294964781388117</v>
      </c>
      <c r="C23" s="6">
        <f>IF(QoQ!C25="","",QoQ!C25-QoQ!C$1)</f>
        <v>10.115172297418372</v>
      </c>
      <c r="D23" s="6">
        <f>IF(QoQ!D25="","",QoQ!D25-QoQ!D$1)</f>
        <v>-0.71893129067272921</v>
      </c>
      <c r="E23" s="6">
        <f>IF(QoQ!E25="","",QoQ!E25-QoQ!E$1)</f>
        <v>-3.9942536849048005</v>
      </c>
      <c r="F23" s="6">
        <f>IF(QoQ!F25="","",QoQ!F25-QoQ!F$1)</f>
        <v>-1.4221020117785645</v>
      </c>
      <c r="G23" s="6">
        <f>IF(QoQ!G25="","",QoQ!G25-QoQ!G$1)</f>
        <v>0.54940267284315225</v>
      </c>
      <c r="H23" s="6">
        <f>IF(QoQ!H25="","",QoQ!H25-QoQ!H$1)</f>
        <v>2.1159577024056579</v>
      </c>
      <c r="I23" s="6">
        <f>IF(QoQ!I25="","",QoQ!I25-QoQ!I$1)</f>
        <v>2.7904616022652187</v>
      </c>
      <c r="J23" s="6">
        <f>IF(QoQ!J25="","",QoQ!J25-QoQ!J$1)</f>
        <v>-1.6982365120286111</v>
      </c>
      <c r="K23" s="6">
        <f>IF(QoQ!K25="","",QoQ!K25-QoQ!K$1)</f>
        <v>2.7828248050989601</v>
      </c>
      <c r="L23" s="6">
        <f>IF(QoQ!L25="","",QoQ!L25-QoQ!L$1)</f>
        <v>1.0866432946392979</v>
      </c>
      <c r="M23" s="6">
        <f>IF(QoQ!M25="","",QoQ!M25-QoQ!M$1)</f>
        <v>1.1255917271697613</v>
      </c>
      <c r="N23" s="6">
        <f>IF(QoQ!N25="","",QoQ!N25-QoQ!N$1)</f>
        <v>-0.36077582442547784</v>
      </c>
      <c r="O23" s="6">
        <f>IF(QoQ!O25="","",QoQ!O25-QoQ!O$1)</f>
        <v>1.7269740915089227</v>
      </c>
      <c r="P23" s="6">
        <f>IF(QoQ!P25="","",QoQ!P25-QoQ!P$1)</f>
        <v>0.78520854746682955</v>
      </c>
      <c r="Q23" s="6">
        <f>IF(QoQ!Q25="","",QoQ!Q25-QoQ!Q$1)</f>
        <v>0.47584741249839424</v>
      </c>
      <c r="R23" s="6">
        <f>IF(QoQ!R25="","",QoQ!R25-QoQ!R$1)</f>
        <v>0.45328427663940485</v>
      </c>
      <c r="S23" s="6">
        <f>IF(QoQ!S25="","",QoQ!S25-QoQ!S$1)</f>
        <v>0.63522004579624602</v>
      </c>
      <c r="T23" s="6">
        <f>IF(QoQ!T25="","",QoQ!T25-QoQ!T$1)</f>
        <v>-0.5</v>
      </c>
      <c r="U23" s="6">
        <f>IF(QoQ!U25="","",QoQ!U25-QoQ!U$1)</f>
        <v>-0.5695687453645254</v>
      </c>
      <c r="V23" s="6">
        <f>IF(QoQ!V25="","",QoQ!V25-QoQ!V$1)</f>
        <v>-2.0519075802524713</v>
      </c>
      <c r="W23" s="6">
        <f>IF(QoQ!W25="","",QoQ!W25-QoQ!W$1)</f>
        <v>0.97666666666666657</v>
      </c>
      <c r="X23" s="6">
        <f>IF(QoQ!X25="","",QoQ!X25-QoQ!X$1)</f>
        <v>0.65586318274976618</v>
      </c>
      <c r="Y23" s="6">
        <f>IF(QoQ!Y25="","",QoQ!Y25-QoQ!Y$1)</f>
        <v>2.1562435948676817</v>
      </c>
      <c r="Z23" s="6">
        <f>IF(QoQ!Z25="","",QoQ!Z25-QoQ!Z$1)</f>
        <v>0.15323423548420834</v>
      </c>
      <c r="AA23" s="6">
        <f>IF(QoQ!AA25="","",QoQ!AA25-QoQ!AA$1)</f>
        <v>-1.243063518035888</v>
      </c>
      <c r="AB23" s="6">
        <f>IF(QoQ!AB25="","",QoQ!AB25-QoQ!AB$1)</f>
        <v>-4.4398947924244148E-2</v>
      </c>
      <c r="AC23" s="6">
        <f>IF(QoQ!AC25="","",QoQ!AC25-QoQ!AC$1)</f>
        <v>0.5774999999999999</v>
      </c>
      <c r="AD23" s="6">
        <f>IF(QoQ!AD25="","",QoQ!AD25-QoQ!AD$1)</f>
        <v>-2.0343496899611799</v>
      </c>
      <c r="AE23" s="6">
        <f>IF(QoQ!AE25="","",QoQ!AE25-QoQ!AE$1)</f>
        <v>5.7418984002925164</v>
      </c>
      <c r="AF23" s="6"/>
      <c r="AG23" s="6"/>
      <c r="AH23" s="6"/>
      <c r="AI23" s="6"/>
      <c r="AJ23" s="6"/>
      <c r="AK23" s="6"/>
      <c r="AL23" s="6"/>
      <c r="AM23" s="6"/>
      <c r="AN23" s="6"/>
      <c r="AO23" s="6">
        <f>IF(QoQ!AO25="","",QoQ!AO25-QoQ!AO$1)</f>
        <v>0.30833333333333357</v>
      </c>
      <c r="AP23" s="4">
        <v>22</v>
      </c>
      <c r="AQ23" s="1">
        <v>35309</v>
      </c>
      <c r="AR23" s="7"/>
    </row>
    <row r="24" spans="1:44" hidden="1" outlineLevel="1">
      <c r="A24" s="6">
        <f>IF(QoQ!A26="","",QoQ!A26-QoQ!A$1)</f>
        <v>1.5494780165661495</v>
      </c>
      <c r="B24" s="6">
        <f>IF(QoQ!B26="","",QoQ!B26-QoQ!B$1)</f>
        <v>1.5154303348970357</v>
      </c>
      <c r="C24" s="6">
        <f>IF(QoQ!C26="","",QoQ!C26-QoQ!C$1)</f>
        <v>-12.258503185597428</v>
      </c>
      <c r="D24" s="6">
        <f>IF(QoQ!D26="","",QoQ!D26-QoQ!D$1)</f>
        <v>7.5073396361589886</v>
      </c>
      <c r="E24" s="6">
        <f>IF(QoQ!E26="","",QoQ!E26-QoQ!E$1)</f>
        <v>-0.43469626219872382</v>
      </c>
      <c r="F24" s="6">
        <f>IF(QoQ!F26="","",QoQ!F26-QoQ!F$1)</f>
        <v>2.6630501802825406</v>
      </c>
      <c r="G24" s="6">
        <f>IF(QoQ!G26="","",QoQ!G26-QoQ!G$1)</f>
        <v>0.93338267284286403</v>
      </c>
      <c r="H24" s="6">
        <f>IF(QoQ!H26="","",QoQ!H26-QoQ!H$1)</f>
        <v>1.8707145619156353</v>
      </c>
      <c r="I24" s="6">
        <f>IF(QoQ!I26="","",QoQ!I26-QoQ!I$1)</f>
        <v>4.7536625780657449</v>
      </c>
      <c r="J24" s="6">
        <f>IF(QoQ!J26="","",QoQ!J26-QoQ!J$1)</f>
        <v>-1.9179748540240678</v>
      </c>
      <c r="K24" s="6">
        <f>IF(QoQ!K26="","",QoQ!K26-QoQ!K$1)</f>
        <v>4.7290248041344984</v>
      </c>
      <c r="L24" s="6">
        <f>IF(QoQ!L26="","",QoQ!L26-QoQ!L$1)</f>
        <v>1.807573500487619</v>
      </c>
      <c r="M24" s="6">
        <f>IF(QoQ!M26="","",QoQ!M26-QoQ!M$1)</f>
        <v>1.0166598279300736</v>
      </c>
      <c r="N24" s="6">
        <f>IF(QoQ!N26="","",QoQ!N26-QoQ!N$1)</f>
        <v>-0.59926201929499678</v>
      </c>
      <c r="O24" s="6">
        <f>IF(QoQ!O26="","",QoQ!O26-QoQ!O$1)</f>
        <v>1.6568796116614346</v>
      </c>
      <c r="P24" s="6">
        <f>IF(QoQ!P26="","",QoQ!P26-QoQ!P$1)</f>
        <v>5.1927591628788079</v>
      </c>
      <c r="Q24" s="6">
        <f>IF(QoQ!Q26="","",QoQ!Q26-QoQ!Q$1)</f>
        <v>0.19448673039712427</v>
      </c>
      <c r="R24" s="6">
        <f>IF(QoQ!R26="","",QoQ!R26-QoQ!R$1)</f>
        <v>0.20578313679386329</v>
      </c>
      <c r="S24" s="6">
        <f>IF(QoQ!S26="","",QoQ!S26-QoQ!S$1)</f>
        <v>0.11473184803889136</v>
      </c>
      <c r="T24" s="6">
        <f>IF(QoQ!T26="","",QoQ!T26-QoQ!T$1)</f>
        <v>-0.5</v>
      </c>
      <c r="U24" s="6">
        <f>IF(QoQ!U26="","",QoQ!U26-QoQ!U$1)</f>
        <v>1.33233950014887</v>
      </c>
      <c r="V24" s="6">
        <f>IF(QoQ!V26="","",QoQ!V26-QoQ!V$1)</f>
        <v>-2.0330004636568533</v>
      </c>
      <c r="W24" s="6">
        <f>IF(QoQ!W26="","",QoQ!W26-QoQ!W$1)</f>
        <v>1.0166666666666668</v>
      </c>
      <c r="X24" s="6">
        <f>IF(QoQ!X26="","",QoQ!X26-QoQ!X$1)</f>
        <v>4.1887341695170223E-3</v>
      </c>
      <c r="Y24" s="6">
        <f>IF(QoQ!Y26="","",QoQ!Y26-QoQ!Y$1)</f>
        <v>1.5648780990685829</v>
      </c>
      <c r="Z24" s="6">
        <f>IF(QoQ!Z26="","",QoQ!Z26-QoQ!Z$1)</f>
        <v>0.28706383903609645</v>
      </c>
      <c r="AA24" s="6">
        <f>IF(QoQ!AA26="","",QoQ!AA26-QoQ!AA$1)</f>
        <v>-1.5314048279119181</v>
      </c>
      <c r="AB24" s="6">
        <f>IF(QoQ!AB26="","",QoQ!AB26-QoQ!AB$1)</f>
        <v>6.7653816081774121E-2</v>
      </c>
      <c r="AC24" s="6">
        <f>IF(QoQ!AC26="","",QoQ!AC26-QoQ!AC$1)</f>
        <v>0.57000000000000006</v>
      </c>
      <c r="AD24" s="6">
        <f>IF(QoQ!AD26="","",QoQ!AD26-QoQ!AD$1)</f>
        <v>1.3307433336357866</v>
      </c>
      <c r="AE24" s="6">
        <f>IF(QoQ!AE26="","",QoQ!AE26-QoQ!AE$1)</f>
        <v>11.256544553659845</v>
      </c>
      <c r="AF24" s="6"/>
      <c r="AG24" s="6"/>
      <c r="AH24" s="6"/>
      <c r="AI24" s="6"/>
      <c r="AJ24" s="6"/>
      <c r="AK24" s="6"/>
      <c r="AL24" s="6"/>
      <c r="AM24" s="6"/>
      <c r="AN24" s="6"/>
      <c r="AO24" s="6">
        <f>IF(QoQ!AO26="","",QoQ!AO26-QoQ!AO$1)</f>
        <v>0.28583333333333338</v>
      </c>
      <c r="AP24" s="4">
        <v>23</v>
      </c>
      <c r="AQ24" s="1">
        <v>35400</v>
      </c>
      <c r="AR24" s="7"/>
    </row>
    <row r="25" spans="1:44" hidden="1" outlineLevel="1">
      <c r="A25" s="6">
        <f>IF(QoQ!A27="","",QoQ!A27-QoQ!A$1)</f>
        <v>-5.9136754627020727E-2</v>
      </c>
      <c r="B25" s="6">
        <f>IF(QoQ!B27="","",QoQ!B27-QoQ!B$1)</f>
        <v>-1.8100500602965455</v>
      </c>
      <c r="C25" s="6">
        <f>IF(QoQ!C27="","",QoQ!C27-QoQ!C$1)</f>
        <v>8.5330142538844438</v>
      </c>
      <c r="D25" s="6">
        <f>IF(QoQ!D27="","",QoQ!D27-QoQ!D$1)</f>
        <v>-9.3826805194462661</v>
      </c>
      <c r="E25" s="6">
        <f>IF(QoQ!E27="","",QoQ!E27-QoQ!E$1)</f>
        <v>6.5885649387320191</v>
      </c>
      <c r="F25" s="6">
        <f>IF(QoQ!F27="","",QoQ!F27-QoQ!F$1)</f>
        <v>0.6587356935135098</v>
      </c>
      <c r="G25" s="6">
        <f>IF(QoQ!G27="","",QoQ!G27-QoQ!G$1)</f>
        <v>3.2606826728431471</v>
      </c>
      <c r="H25" s="6">
        <f>IF(QoQ!H27="","",QoQ!H27-QoQ!H$1)</f>
        <v>0.45070388130212158</v>
      </c>
      <c r="I25" s="6">
        <f>IF(QoQ!I27="","",QoQ!I27-QoQ!I$1)</f>
        <v>-7.779854944877107E-2</v>
      </c>
      <c r="J25" s="6">
        <f>IF(QoQ!J27="","",QoQ!J27-QoQ!J$1)</f>
        <v>1.9752385292333992</v>
      </c>
      <c r="K25" s="6">
        <f>IF(QoQ!K27="","",QoQ!K27-QoQ!K$1)</f>
        <v>-1.534802110701782</v>
      </c>
      <c r="L25" s="6">
        <f>IF(QoQ!L27="","",QoQ!L27-QoQ!L$1)</f>
        <v>0.59974827351911419</v>
      </c>
      <c r="M25" s="6">
        <f>IF(QoQ!M27="","",QoQ!M27-QoQ!M$1)</f>
        <v>0.74400777913202543</v>
      </c>
      <c r="N25" s="6">
        <f>IF(QoQ!N27="","",QoQ!N27-QoQ!N$1)</f>
        <v>0.37783178201203271</v>
      </c>
      <c r="O25" s="6">
        <f>IF(QoQ!O27="","",QoQ!O27-QoQ!O$1)</f>
        <v>0.90935368136809092</v>
      </c>
      <c r="P25" s="6">
        <f>IF(QoQ!P27="","",QoQ!P27-QoQ!P$1)</f>
        <v>-0.1543311723232359</v>
      </c>
      <c r="Q25" s="6">
        <f>IF(QoQ!Q27="","",QoQ!Q27-QoQ!Q$1)</f>
        <v>2.4928953516627717E-2</v>
      </c>
      <c r="R25" s="6">
        <f>IF(QoQ!R27="","",QoQ!R27-QoQ!R$1)</f>
        <v>0.16532665067231411</v>
      </c>
      <c r="S25" s="6">
        <f>IF(QoQ!S27="","",QoQ!S27-QoQ!S$1)</f>
        <v>-0.97241161427836653</v>
      </c>
      <c r="T25" s="6">
        <f>IF(QoQ!T27="","",QoQ!T27-QoQ!T$1)</f>
        <v>-0.5</v>
      </c>
      <c r="U25" s="6">
        <f>IF(QoQ!U27="","",QoQ!U27-QoQ!U$1)</f>
        <v>-4.041456138770215</v>
      </c>
      <c r="V25" s="6">
        <f>IF(QoQ!V27="","",QoQ!V27-QoQ!V$1)</f>
        <v>-1.9147383367082424</v>
      </c>
      <c r="W25" s="6">
        <f>IF(QoQ!W27="","",QoQ!W27-QoQ!W$1)</f>
        <v>1.0146666666666668</v>
      </c>
      <c r="X25" s="6">
        <f>IF(QoQ!X27="","",QoQ!X27-QoQ!X$1)</f>
        <v>4.6077467571742341</v>
      </c>
      <c r="Y25" s="6">
        <f>IF(QoQ!Y27="","",QoQ!Y27-QoQ!Y$1)</f>
        <v>1.6894076218608727</v>
      </c>
      <c r="Z25" s="6">
        <f>IF(QoQ!Z27="","",QoQ!Z27-QoQ!Z$1)</f>
        <v>0.18121322055188649</v>
      </c>
      <c r="AA25" s="6">
        <f>IF(QoQ!AA27="","",QoQ!AA27-QoQ!AA$1)</f>
        <v>-0.7835804201087373</v>
      </c>
      <c r="AB25" s="6">
        <f>IF(QoQ!AB27="","",QoQ!AB27-QoQ!AB$1)</f>
        <v>-0.10791703391730256</v>
      </c>
      <c r="AC25" s="6">
        <f>IF(QoQ!AC27="","",QoQ!AC27-QoQ!AC$1)</f>
        <v>0.57000000000000006</v>
      </c>
      <c r="AD25" s="6">
        <f>IF(QoQ!AD27="","",QoQ!AD27-QoQ!AD$1)</f>
        <v>-4.8367375661369998</v>
      </c>
      <c r="AE25" s="6">
        <f>IF(QoQ!AE27="","",QoQ!AE27-QoQ!AE$1)</f>
        <v>-11.54547619233878</v>
      </c>
      <c r="AF25" s="6">
        <f>IF(QoQ!AF27="","",QoQ!AF27-QoQ!AF$1)</f>
        <v>11.419879682019172</v>
      </c>
      <c r="AG25" s="6">
        <f>IF(QoQ!AG27="","",QoQ!AG27-QoQ!AG$1)</f>
        <v>4.9605565964217968</v>
      </c>
      <c r="AH25" s="6">
        <f>IF(QoQ!AH27="","",QoQ!AH27-QoQ!AH$1)</f>
        <v>12.392999232629817</v>
      </c>
      <c r="AI25" s="6">
        <f>IF(QoQ!AI27="","",QoQ!AI27-QoQ!AI$1)</f>
        <v>1.5328176588181139</v>
      </c>
      <c r="AJ25" s="6">
        <f>IF(QoQ!AJ27="","",QoQ!AJ27-QoQ!AJ$1)</f>
        <v>11.47316486001839</v>
      </c>
      <c r="AK25" s="6">
        <f>IF(QoQ!AK27="","",QoQ!AK27-QoQ!AK$1)</f>
        <v>17.371232700128218</v>
      </c>
      <c r="AL25" s="6">
        <f>IF(QoQ!AL27="","",QoQ!AL27-QoQ!AL$1)</f>
        <v>34.758028014338507</v>
      </c>
      <c r="AM25" s="6">
        <f>IF(QoQ!AM27="","",QoQ!AM27-QoQ!AM$1)</f>
        <v>9.032598172314156</v>
      </c>
      <c r="AN25" s="6">
        <f>IF(QoQ!AN27="","",QoQ!AN27-QoQ!AN$1)</f>
        <v>10.348266517527508</v>
      </c>
      <c r="AO25" s="6">
        <f>IF(QoQ!AO27="","",QoQ!AO27-QoQ!AO$1)</f>
        <v>0.27283333333333326</v>
      </c>
      <c r="AP25" s="4">
        <v>24</v>
      </c>
      <c r="AQ25" s="1">
        <v>35490</v>
      </c>
      <c r="AR25" s="7"/>
    </row>
    <row r="26" spans="1:44" hidden="1" outlineLevel="1">
      <c r="A26" s="6">
        <f>IF(QoQ!A28="","",QoQ!A28-QoQ!A$1)</f>
        <v>0.83923710685567676</v>
      </c>
      <c r="B26" s="6">
        <f>IF(QoQ!B28="","",QoQ!B28-QoQ!B$1)</f>
        <v>-0.26151546171159556</v>
      </c>
      <c r="C26" s="6">
        <f>IF(QoQ!C28="","",QoQ!C28-QoQ!C$1)</f>
        <v>-0.321535073462202</v>
      </c>
      <c r="D26" s="6">
        <f>IF(QoQ!D28="","",QoQ!D28-QoQ!D$1)</f>
        <v>10.332686766944907</v>
      </c>
      <c r="E26" s="6">
        <f>IF(QoQ!E28="","",QoQ!E28-QoQ!E$1)</f>
        <v>-4.6886105514774581</v>
      </c>
      <c r="F26" s="6">
        <f>IF(QoQ!F28="","",QoQ!F28-QoQ!F$1)</f>
        <v>6.7264951527087966</v>
      </c>
      <c r="G26" s="6">
        <f>IF(QoQ!G28="","",QoQ!G28-QoQ!G$1)</f>
        <v>2.0529526728430363</v>
      </c>
      <c r="H26" s="6">
        <f>IF(QoQ!H28="","",QoQ!H28-QoQ!H$1)</f>
        <v>1.8878758520605738</v>
      </c>
      <c r="I26" s="6">
        <f>IF(QoQ!I28="","",QoQ!I28-QoQ!I$1)</f>
        <v>-1.9139470733587232</v>
      </c>
      <c r="J26" s="6">
        <f>IF(QoQ!J28="","",QoQ!J28-QoQ!J$1)</f>
        <v>11.20128016102267</v>
      </c>
      <c r="K26" s="6">
        <f>IF(QoQ!K28="","",QoQ!K28-QoQ!K$1)</f>
        <v>-1.262840361979523</v>
      </c>
      <c r="L26" s="6">
        <f>IF(QoQ!L28="","",QoQ!L28-QoQ!L$1)</f>
        <v>2.8948618739259171</v>
      </c>
      <c r="M26" s="6">
        <f>IF(QoQ!M28="","",QoQ!M28-QoQ!M$1)</f>
        <v>2.8186412179353453</v>
      </c>
      <c r="N26" s="6">
        <f>IF(QoQ!N28="","",QoQ!N28-QoQ!N$1)</f>
        <v>-0.55154884426817163</v>
      </c>
      <c r="O26" s="6">
        <f>IF(QoQ!O28="","",QoQ!O28-QoQ!O$1)</f>
        <v>4.0807388782733192</v>
      </c>
      <c r="P26" s="6">
        <f>IF(QoQ!P28="","",QoQ!P28-QoQ!P$1)</f>
        <v>3.1028470742598806</v>
      </c>
      <c r="Q26" s="6">
        <f>IF(QoQ!Q28="","",QoQ!Q28-QoQ!Q$1)</f>
        <v>-0.21590752987707179</v>
      </c>
      <c r="R26" s="6">
        <f>IF(QoQ!R28="","",QoQ!R28-QoQ!R$1)</f>
        <v>7.7522861091366857E-2</v>
      </c>
      <c r="S26" s="6">
        <f>IF(QoQ!S28="","",QoQ!S28-QoQ!S$1)</f>
        <v>-2.3376734312553031</v>
      </c>
      <c r="T26" s="6">
        <f>IF(QoQ!T28="","",QoQ!T28-QoQ!T$1)</f>
        <v>1.2467693040390999</v>
      </c>
      <c r="U26" s="6">
        <f>IF(QoQ!U28="","",QoQ!U28-QoQ!U$1)</f>
        <v>1.7535677990511664</v>
      </c>
      <c r="V26" s="6">
        <f>IF(QoQ!V28="","",QoQ!V28-QoQ!V$1)</f>
        <v>1.6251635113114067</v>
      </c>
      <c r="W26" s="6">
        <f>IF(QoQ!W28="","",QoQ!W28-QoQ!W$1)</f>
        <v>1.2986666666666666</v>
      </c>
      <c r="X26" s="6">
        <f>IF(QoQ!X28="","",QoQ!X28-QoQ!X$1)</f>
        <v>-0.29296482292902776</v>
      </c>
      <c r="Y26" s="6">
        <f>IF(QoQ!Y28="","",QoQ!Y28-QoQ!Y$1)</f>
        <v>2.217545383170572</v>
      </c>
      <c r="Z26" s="6">
        <f>IF(QoQ!Z28="","",QoQ!Z28-QoQ!Z$1)</f>
        <v>0.28887000471869273</v>
      </c>
      <c r="AA26" s="6">
        <f>IF(QoQ!AA28="","",QoQ!AA28-QoQ!AA$1)</f>
        <v>-0.56656207158699023</v>
      </c>
      <c r="AB26" s="6">
        <f>IF(QoQ!AB28="","",QoQ!AB28-QoQ!AB$1)</f>
        <v>2.0397346988357601E-2</v>
      </c>
      <c r="AC26" s="6">
        <f>IF(QoQ!AC28="","",QoQ!AC28-QoQ!AC$1)</f>
        <v>0.62999999999999989</v>
      </c>
      <c r="AD26" s="6">
        <f>IF(QoQ!AD28="","",QoQ!AD28-QoQ!AD$1)</f>
        <v>-4.9426712022221011</v>
      </c>
      <c r="AE26" s="6">
        <f>IF(QoQ!AE28="","",QoQ!AE28-QoQ!AE$1)</f>
        <v>-17.179844840694706</v>
      </c>
      <c r="AF26" s="6">
        <f>IF(QoQ!AF28="","",QoQ!AF28-QoQ!AF$1)</f>
        <v>4.2481675821408196</v>
      </c>
      <c r="AG26" s="6">
        <f>IF(QoQ!AG28="","",QoQ!AG28-QoQ!AG$1)</f>
        <v>10.220674484528477</v>
      </c>
      <c r="AH26" s="6">
        <f>IF(QoQ!AH28="","",QoQ!AH28-QoQ!AH$1)</f>
        <v>3.4352947383201426</v>
      </c>
      <c r="AI26" s="6">
        <f>IF(QoQ!AI28="","",QoQ!AI28-QoQ!AI$1)</f>
        <v>-1.2632391530190166</v>
      </c>
      <c r="AJ26" s="6">
        <f>IF(QoQ!AJ28="","",QoQ!AJ28-QoQ!AJ$1)</f>
        <v>14.103340810326316</v>
      </c>
      <c r="AK26" s="6">
        <f>IF(QoQ!AK28="","",QoQ!AK28-QoQ!AK$1)</f>
        <v>18.727658378418933</v>
      </c>
      <c r="AL26" s="6">
        <f>IF(QoQ!AL28="","",QoQ!AL28-QoQ!AL$1)</f>
        <v>10.062703933772568</v>
      </c>
      <c r="AM26" s="6">
        <f>IF(QoQ!AM28="","",QoQ!AM28-QoQ!AM$1)</f>
        <v>3.6335082077033594</v>
      </c>
      <c r="AN26" s="6">
        <f>IF(QoQ!AN28="","",QoQ!AN28-QoQ!AN$1)</f>
        <v>16.079955807913993</v>
      </c>
      <c r="AO26" s="6">
        <f>IF(QoQ!AO28="","",QoQ!AO28-QoQ!AO$1)</f>
        <v>8.2166666666666721E-2</v>
      </c>
      <c r="AP26" s="4">
        <v>25</v>
      </c>
      <c r="AQ26" s="1">
        <v>35582</v>
      </c>
      <c r="AR26" s="7"/>
    </row>
    <row r="27" spans="1:44" hidden="1" outlineLevel="1">
      <c r="A27" s="6">
        <f>IF(QoQ!A29="","",QoQ!A29-QoQ!A$1)</f>
        <v>0.31626612555461953</v>
      </c>
      <c r="B27" s="6">
        <f>IF(QoQ!B29="","",QoQ!B29-QoQ!B$1)</f>
        <v>-0.22828177197689281</v>
      </c>
      <c r="C27" s="6">
        <f>IF(QoQ!C29="","",QoQ!C29-QoQ!C$1)</f>
        <v>-9.397555858324754</v>
      </c>
      <c r="D27" s="6">
        <f>IF(QoQ!D29="","",QoQ!D29-QoQ!D$1)</f>
        <v>5.9200771821189013</v>
      </c>
      <c r="E27" s="6">
        <f>IF(QoQ!E29="","",QoQ!E29-QoQ!E$1)</f>
        <v>1.25057592119428</v>
      </c>
      <c r="F27" s="6">
        <f>IF(QoQ!F29="","",QoQ!F29-QoQ!F$1)</f>
        <v>-7.1281678267284034</v>
      </c>
      <c r="G27" s="6">
        <f>IF(QoQ!G29="","",QoQ!G29-QoQ!G$1)</f>
        <v>-2.1857473271570118</v>
      </c>
      <c r="H27" s="6">
        <f>IF(QoQ!H29="","",QoQ!H29-QoQ!H$1)</f>
        <v>0.29663276011126016</v>
      </c>
      <c r="I27" s="6">
        <f>IF(QoQ!I29="","",QoQ!I29-QoQ!I$1)</f>
        <v>0.53227377777830265</v>
      </c>
      <c r="J27" s="6">
        <f>IF(QoQ!J29="","",QoQ!J29-QoQ!J$1)</f>
        <v>-8.356225195390758</v>
      </c>
      <c r="K27" s="6">
        <f>IF(QoQ!K29="","",QoQ!K29-QoQ!K$1)</f>
        <v>-1.3911684072735677</v>
      </c>
      <c r="L27" s="6">
        <f>IF(QoQ!L29="","",QoQ!L29-QoQ!L$1)</f>
        <v>3.0681602438957789</v>
      </c>
      <c r="M27" s="6">
        <f>IF(QoQ!M29="","",QoQ!M29-QoQ!M$1)</f>
        <v>1.800968854907782</v>
      </c>
      <c r="N27" s="6">
        <f>IF(QoQ!N29="","",QoQ!N29-QoQ!N$1)</f>
        <v>2.4318219254643818</v>
      </c>
      <c r="O27" s="6">
        <f>IF(QoQ!O29="","",QoQ!O29-QoQ!O$1)</f>
        <v>1.6041528335446931</v>
      </c>
      <c r="P27" s="6">
        <f>IF(QoQ!P29="","",QoQ!P29-QoQ!P$1)</f>
        <v>8.2875776300241029</v>
      </c>
      <c r="Q27" s="6">
        <f>IF(QoQ!Q29="","",QoQ!Q29-QoQ!Q$1)</f>
        <v>0.26476004239592343</v>
      </c>
      <c r="R27" s="6">
        <f>IF(QoQ!R29="","",QoQ!R29-QoQ!R$1)</f>
        <v>-5.1778593684370211E-2</v>
      </c>
      <c r="S27" s="6">
        <f>IF(QoQ!S29="","",QoQ!S29-QoQ!S$1)</f>
        <v>2.5514615484803165</v>
      </c>
      <c r="T27" s="6">
        <f>IF(QoQ!T29="","",QoQ!T29-QoQ!T$1)</f>
        <v>0.36207430439071753</v>
      </c>
      <c r="U27" s="6">
        <f>IF(QoQ!U29="","",QoQ!U29-QoQ!U$1)</f>
        <v>5.9637071648209448</v>
      </c>
      <c r="V27" s="6">
        <f>IF(QoQ!V29="","",QoQ!V29-QoQ!V$1)</f>
        <v>6.4306531935101789</v>
      </c>
      <c r="W27" s="6">
        <f>IF(QoQ!W29="","",QoQ!W29-QoQ!W$1)</f>
        <v>1.1403333333333334</v>
      </c>
      <c r="X27" s="6">
        <f>IF(QoQ!X29="","",QoQ!X29-QoQ!X$1)</f>
        <v>-7.7929411683860508</v>
      </c>
      <c r="Y27" s="6">
        <f>IF(QoQ!Y29="","",QoQ!Y29-QoQ!Y$1)</f>
        <v>1.5071525218507373</v>
      </c>
      <c r="Z27" s="6">
        <f>IF(QoQ!Z29="","",QoQ!Z29-QoQ!Z$1)</f>
        <v>0.1179615035003917</v>
      </c>
      <c r="AA27" s="6">
        <f>IF(QoQ!AA29="","",QoQ!AA29-QoQ!AA$1)</f>
        <v>-0.75357911144579315</v>
      </c>
      <c r="AB27" s="6">
        <f>IF(QoQ!AB29="","",QoQ!AB29-QoQ!AB$1)</f>
        <v>-0.26725863493132984</v>
      </c>
      <c r="AC27" s="6">
        <f>IF(QoQ!AC29="","",QoQ!AC29-QoQ!AC$1)</f>
        <v>0.63250000000000006</v>
      </c>
      <c r="AD27" s="6">
        <f>IF(QoQ!AD29="","",QoQ!AD29-QoQ!AD$1)</f>
        <v>-3.6880856515380032</v>
      </c>
      <c r="AE27" s="6">
        <f>IF(QoQ!AE29="","",QoQ!AE29-QoQ!AE$1)</f>
        <v>1.5165441806516275</v>
      </c>
      <c r="AF27" s="6">
        <f>IF(QoQ!AF29="","",QoQ!AF29-QoQ!AF$1)</f>
        <v>0.61197327478798647</v>
      </c>
      <c r="AG27" s="6">
        <f>IF(QoQ!AG29="","",QoQ!AG29-QoQ!AG$1)</f>
        <v>5.7754975779508051</v>
      </c>
      <c r="AH27" s="6">
        <f>IF(QoQ!AH29="","",QoQ!AH29-QoQ!AH$1)</f>
        <v>-0.13600998073286563</v>
      </c>
      <c r="AI27" s="6">
        <f>IF(QoQ!AI29="","",QoQ!AI29-QoQ!AI$1)</f>
        <v>0.94031885860711339</v>
      </c>
      <c r="AJ27" s="6">
        <f>IF(QoQ!AJ29="","",QoQ!AJ29-QoQ!AJ$1)</f>
        <v>0.91537179254739987</v>
      </c>
      <c r="AK27" s="6">
        <f>IF(QoQ!AK29="","",QoQ!AK29-QoQ!AK$1)</f>
        <v>-15.215232661480098</v>
      </c>
      <c r="AL27" s="6">
        <f>IF(QoQ!AL29="","",QoQ!AL29-QoQ!AL$1)</f>
        <v>5.3959338947269</v>
      </c>
      <c r="AM27" s="6">
        <f>IF(QoQ!AM29="","",QoQ!AM29-QoQ!AM$1)</f>
        <v>-1.8667418147575132</v>
      </c>
      <c r="AN27" s="6">
        <f>IF(QoQ!AN29="","",QoQ!AN29-QoQ!AN$1)</f>
        <v>14.126159222778933</v>
      </c>
      <c r="AO27" s="6">
        <f>IF(QoQ!AO29="","",QoQ!AO29-QoQ!AO$1)</f>
        <v>0.29466666666666663</v>
      </c>
      <c r="AP27" s="4">
        <v>26</v>
      </c>
      <c r="AQ27" s="1">
        <v>35674</v>
      </c>
      <c r="AR27" s="7"/>
    </row>
    <row r="28" spans="1:44" hidden="1" outlineLevel="1">
      <c r="A28" s="6">
        <f>IF(QoQ!A30="","",QoQ!A30-QoQ!A$1)</f>
        <v>0.55916710281557935</v>
      </c>
      <c r="B28" s="6">
        <f>IF(QoQ!B30="","",QoQ!B30-QoQ!B$1)</f>
        <v>-3.6389873383698172</v>
      </c>
      <c r="C28" s="6">
        <f>IF(QoQ!C30="","",QoQ!C30-QoQ!C$1)</f>
        <v>9.4426070199108985</v>
      </c>
      <c r="D28" s="6">
        <f>IF(QoQ!D30="","",QoQ!D30-QoQ!D$1)</f>
        <v>-8.0990890657779619</v>
      </c>
      <c r="E28" s="6">
        <f>IF(QoQ!E30="","",QoQ!E30-QoQ!E$1)</f>
        <v>-2.0291432752509722</v>
      </c>
      <c r="F28" s="6">
        <f>IF(QoQ!F30="","",QoQ!F30-QoQ!F$1)</f>
        <v>-6.3726287558869146</v>
      </c>
      <c r="G28" s="6">
        <f>IF(QoQ!G30="","",QoQ!G30-QoQ!G$1)</f>
        <v>5.4672226728431612</v>
      </c>
      <c r="H28" s="6">
        <f>IF(QoQ!H30="","",QoQ!H30-QoQ!H$1)</f>
        <v>1.0868655844183692</v>
      </c>
      <c r="I28" s="6">
        <f>IF(QoQ!I30="","",QoQ!I30-QoQ!I$1)</f>
        <v>-3.505985623101584</v>
      </c>
      <c r="J28" s="6">
        <f>IF(QoQ!J30="","",QoQ!J30-QoQ!J$1)</f>
        <v>2.1243645290457875</v>
      </c>
      <c r="K28" s="6">
        <f>IF(QoQ!K30="","",QoQ!K30-QoQ!K$1)</f>
        <v>-2.1540540479343506</v>
      </c>
      <c r="L28" s="6">
        <f>IF(QoQ!L30="","",QoQ!L30-QoQ!L$1)</f>
        <v>-2.339966807563814</v>
      </c>
      <c r="M28" s="6">
        <f>IF(QoQ!M30="","",QoQ!M30-QoQ!M$1)</f>
        <v>-0.55212131636944095</v>
      </c>
      <c r="N28" s="6">
        <f>IF(QoQ!N30="","",QoQ!N30-QoQ!N$1)</f>
        <v>-1.6667225046599468</v>
      </c>
      <c r="O28" s="6">
        <f>IF(QoQ!O30="","",QoQ!O30-QoQ!O$1)</f>
        <v>-0.12180951298158671</v>
      </c>
      <c r="P28" s="6">
        <f>IF(QoQ!P30="","",QoQ!P30-QoQ!P$1)</f>
        <v>-10.11153461612753</v>
      </c>
      <c r="Q28" s="6">
        <f>IF(QoQ!Q30="","",QoQ!Q30-QoQ!Q$1)</f>
        <v>0.57996273440482726</v>
      </c>
      <c r="R28" s="6">
        <f>IF(QoQ!R30="","",QoQ!R30-QoQ!R$1)</f>
        <v>0.19437804948304016</v>
      </c>
      <c r="S28" s="6">
        <f>IF(QoQ!S30="","",QoQ!S30-QoQ!S$1)</f>
        <v>3.287222466795011</v>
      </c>
      <c r="T28" s="6">
        <f>IF(QoQ!T30="","",QoQ!T30-QoQ!T$1)</f>
        <v>-0.5</v>
      </c>
      <c r="U28" s="6">
        <f>IF(QoQ!U30="","",QoQ!U30-QoQ!U$1)</f>
        <v>14.496403242334051</v>
      </c>
      <c r="V28" s="6">
        <f>IF(QoQ!V30="","",QoQ!V30-QoQ!V$1)</f>
        <v>18.500114016168574</v>
      </c>
      <c r="W28" s="6">
        <f>IF(QoQ!W30="","",QoQ!W30-QoQ!W$1)</f>
        <v>1.1156666666666668</v>
      </c>
      <c r="X28" s="6">
        <f>IF(QoQ!X30="","",QoQ!X30-QoQ!X$1)</f>
        <v>-17.671437708464357</v>
      </c>
      <c r="Y28" s="6">
        <f>IF(QoQ!Y30="","",QoQ!Y30-QoQ!Y$1)</f>
        <v>0.29329344616766595</v>
      </c>
      <c r="Z28" s="6">
        <f>IF(QoQ!Z30="","",QoQ!Z30-QoQ!Z$1)</f>
        <v>8.9422593728541666E-2</v>
      </c>
      <c r="AA28" s="6">
        <f>IF(QoQ!AA30="","",QoQ!AA30-QoQ!AA$1)</f>
        <v>-0.94561596716151641</v>
      </c>
      <c r="AB28" s="6">
        <f>IF(QoQ!AB30="","",QoQ!AB30-QoQ!AB$1)</f>
        <v>-0.18311741214486621</v>
      </c>
      <c r="AC28" s="6">
        <f>IF(QoQ!AC30="","",QoQ!AC30-QoQ!AC$1)</f>
        <v>0.62749999999999995</v>
      </c>
      <c r="AD28" s="6">
        <f>IF(QoQ!AD30="","",QoQ!AD30-QoQ!AD$1)</f>
        <v>-2.7248439112568752</v>
      </c>
      <c r="AE28" s="6">
        <f>IF(QoQ!AE30="","",QoQ!AE30-QoQ!AE$1)</f>
        <v>0.34158169926724824</v>
      </c>
      <c r="AF28" s="6">
        <f>IF(QoQ!AF30="","",QoQ!AF30-QoQ!AF$1)</f>
        <v>-5.5019221293127156</v>
      </c>
      <c r="AG28" s="6">
        <f>IF(QoQ!AG30="","",QoQ!AG30-QoQ!AG$1)</f>
        <v>-5.4529965207426283</v>
      </c>
      <c r="AH28" s="6">
        <f>IF(QoQ!AH30="","",QoQ!AH30-QoQ!AH$1)</f>
        <v>-5.466926703996327</v>
      </c>
      <c r="AI28" s="6">
        <f>IF(QoQ!AI30="","",QoQ!AI30-QoQ!AI$1)</f>
        <v>6.9577726599252347</v>
      </c>
      <c r="AJ28" s="6">
        <f>IF(QoQ!AJ30="","",QoQ!AJ30-QoQ!AJ$1)</f>
        <v>-2.6870629284049858</v>
      </c>
      <c r="AK28" s="6">
        <f>IF(QoQ!AK30="","",QoQ!AK30-QoQ!AK$1)</f>
        <v>-10.083609313790902</v>
      </c>
      <c r="AL28" s="6">
        <f>IF(QoQ!AL30="","",QoQ!AL30-QoQ!AL$1)</f>
        <v>0.12658378932854597</v>
      </c>
      <c r="AM28" s="6">
        <f>IF(QoQ!AM30="","",QoQ!AM30-QoQ!AM$1)</f>
        <v>-3.594462781732243</v>
      </c>
      <c r="AN28" s="6">
        <f>IF(QoQ!AN30="","",QoQ!AN30-QoQ!AN$1)</f>
        <v>-4.8084760351661071</v>
      </c>
      <c r="AO28" s="6">
        <f>IF(QoQ!AO30="","",QoQ!AO30-QoQ!AO$1)</f>
        <v>0.40849999999999964</v>
      </c>
      <c r="AP28" s="4">
        <v>27</v>
      </c>
      <c r="AQ28" s="1">
        <v>35765</v>
      </c>
      <c r="AR28" s="7"/>
    </row>
    <row r="29" spans="1:44" hidden="1" outlineLevel="1">
      <c r="A29" s="6">
        <f>IF(QoQ!A31="","",QoQ!A31-QoQ!A$1)</f>
        <v>-7.9355068713675223</v>
      </c>
      <c r="B29" s="6">
        <f>IF(QoQ!B31="","",QoQ!B31-QoQ!B$1)</f>
        <v>-10.395150373006217</v>
      </c>
      <c r="C29" s="6">
        <f>IF(QoQ!C31="","",QoQ!C31-QoQ!C$1)</f>
        <v>-11.297405828820743</v>
      </c>
      <c r="D29" s="6">
        <f>IF(QoQ!D31="","",QoQ!D31-QoQ!D$1)</f>
        <v>-38.626278632063922</v>
      </c>
      <c r="E29" s="6">
        <f>IF(QoQ!E31="","",QoQ!E31-QoQ!E$1)</f>
        <v>0.52284176170000363</v>
      </c>
      <c r="F29" s="6">
        <f>IF(QoQ!F31="","",QoQ!F31-QoQ!F$1)</f>
        <v>-7.2027109127525923</v>
      </c>
      <c r="G29" s="6">
        <f>IF(QoQ!G31="","",QoQ!G31-QoQ!G$1)</f>
        <v>-1.0894673271571458</v>
      </c>
      <c r="H29" s="6">
        <f>IF(QoQ!H31="","",QoQ!H31-QoQ!H$1)</f>
        <v>-1.71887706115099</v>
      </c>
      <c r="I29" s="6">
        <f>IF(QoQ!I31="","",QoQ!I31-QoQ!I$1)</f>
        <v>-4.78206960683654</v>
      </c>
      <c r="J29" s="6">
        <f>IF(QoQ!J31="","",QoQ!J31-QoQ!J$1)</f>
        <v>-4.2960467310963191</v>
      </c>
      <c r="K29" s="6">
        <f>IF(QoQ!K31="","",QoQ!K31-QoQ!K$1)</f>
        <v>-4.3625709381938167</v>
      </c>
      <c r="L29" s="6">
        <f>IF(QoQ!L31="","",QoQ!L31-QoQ!L$1)</f>
        <v>-4.0318708082475467</v>
      </c>
      <c r="M29" s="6">
        <f>IF(QoQ!M31="","",QoQ!M31-QoQ!M$1)</f>
        <v>-4.3888113617616087</v>
      </c>
      <c r="N29" s="6">
        <f>IF(QoQ!N31="","",QoQ!N31-QoQ!N$1)</f>
        <v>-4.6263250505148239</v>
      </c>
      <c r="O29" s="6">
        <f>IF(QoQ!O31="","",QoQ!O31-QoQ!O$1)</f>
        <v>-4.2737153259600023</v>
      </c>
      <c r="P29" s="6">
        <f>IF(QoQ!P31="","",QoQ!P31-QoQ!P$1)</f>
        <v>-2.5716224547113633</v>
      </c>
      <c r="Q29" s="6">
        <f>IF(QoQ!Q31="","",QoQ!Q31-QoQ!Q$1)</f>
        <v>1.5107889075175316</v>
      </c>
      <c r="R29" s="6">
        <f>IF(QoQ!R31="","",QoQ!R31-QoQ!R$1)</f>
        <v>1.4934597449554958</v>
      </c>
      <c r="S29" s="6">
        <f>IF(QoQ!S31="","",QoQ!S31-QoQ!S$1)</f>
        <v>1.6305145165365045</v>
      </c>
      <c r="T29" s="6">
        <f>IF(QoQ!T31="","",QoQ!T31-QoQ!T$1)</f>
        <v>-0.5</v>
      </c>
      <c r="U29" s="6">
        <f>IF(QoQ!U31="","",QoQ!U31-QoQ!U$1)</f>
        <v>8.8850846029687638</v>
      </c>
      <c r="V29" s="6">
        <f>IF(QoQ!V31="","",QoQ!V31-QoQ!V$1)</f>
        <v>4.3378344200068684</v>
      </c>
      <c r="W29" s="6">
        <f>IF(QoQ!W31="","",QoQ!W31-QoQ!W$1)</f>
        <v>1.7473333333333332</v>
      </c>
      <c r="X29" s="6">
        <f>IF(QoQ!X31="","",QoQ!X31-QoQ!X$1)</f>
        <v>-7.4640051887513819</v>
      </c>
      <c r="Y29" s="6">
        <f>IF(QoQ!Y31="","",QoQ!Y31-QoQ!Y$1)</f>
        <v>1.3796791320977437</v>
      </c>
      <c r="Z29" s="6">
        <f>IF(QoQ!Z31="","",QoQ!Z31-QoQ!Z$1)</f>
        <v>-7.8771186933146553E-2</v>
      </c>
      <c r="AA29" s="6">
        <f>IF(QoQ!AA31="","",QoQ!AA31-QoQ!AA$1)</f>
        <v>-1.5108632613294535</v>
      </c>
      <c r="AB29" s="6">
        <f>IF(QoQ!AB31="","",QoQ!AB31-QoQ!AB$1)</f>
        <v>-0.20625299297379784</v>
      </c>
      <c r="AC29" s="6">
        <f>IF(QoQ!AC31="","",QoQ!AC31-QoQ!AC$1)</f>
        <v>0.62999999999999989</v>
      </c>
      <c r="AD29" s="6">
        <f>IF(QoQ!AD31="","",QoQ!AD31-QoQ!AD$1)</f>
        <v>-5.813012222199391</v>
      </c>
      <c r="AE29" s="6">
        <f>IF(QoQ!AE31="","",QoQ!AE31-QoQ!AE$1)</f>
        <v>-29.555214619395613</v>
      </c>
      <c r="AF29" s="6">
        <f>IF(QoQ!AF31="","",QoQ!AF31-QoQ!AF$1)</f>
        <v>0.31629068880806166</v>
      </c>
      <c r="AG29" s="6">
        <f>IF(QoQ!AG31="","",QoQ!AG31-QoQ!AG$1)</f>
        <v>-3.9777155782422748</v>
      </c>
      <c r="AH29" s="6">
        <f>IF(QoQ!AH31="","",QoQ!AH31-QoQ!AH$1)</f>
        <v>1.0230935028443455</v>
      </c>
      <c r="AI29" s="6">
        <f>IF(QoQ!AI31="","",QoQ!AI31-QoQ!AI$1)</f>
        <v>-5.8326777531895191</v>
      </c>
      <c r="AJ29" s="6">
        <f>IF(QoQ!AJ31="","",QoQ!AJ31-QoQ!AJ$1)</f>
        <v>-11.826581257548009</v>
      </c>
      <c r="AK29" s="6">
        <f>IF(QoQ!AK31="","",QoQ!AK31-QoQ!AK$1)</f>
        <v>2.6713568843562312</v>
      </c>
      <c r="AL29" s="6">
        <f>IF(QoQ!AL31="","",QoQ!AL31-QoQ!AL$1)</f>
        <v>-25.378290361927608</v>
      </c>
      <c r="AM29" s="6">
        <f>IF(QoQ!AM31="","",QoQ!AM31-QoQ!AM$1)</f>
        <v>-5.747308721381561E-2</v>
      </c>
      <c r="AN29" s="6">
        <f>IF(QoQ!AN31="","",QoQ!AN31-QoQ!AN$1)</f>
        <v>-14.901542374076923</v>
      </c>
      <c r="AO29" s="6">
        <f>IF(QoQ!AO31="","",QoQ!AO31-QoQ!AO$1)</f>
        <v>0.13850000000000051</v>
      </c>
      <c r="AP29" s="4">
        <v>28</v>
      </c>
      <c r="AQ29" s="1">
        <v>35855</v>
      </c>
      <c r="AR29" s="7"/>
    </row>
    <row r="30" spans="1:44" hidden="1" outlineLevel="1">
      <c r="A30" s="6">
        <f>IF(QoQ!A32="","",QoQ!A32-QoQ!A$1)</f>
        <v>-3.7016186963761046</v>
      </c>
      <c r="B30" s="6">
        <f>IF(QoQ!B32="","",QoQ!B32-QoQ!B$1)</f>
        <v>-2.1972701670795698</v>
      </c>
      <c r="C30" s="6">
        <f>IF(QoQ!C32="","",QoQ!C32-QoQ!C$1)</f>
        <v>1.7684277131313157</v>
      </c>
      <c r="D30" s="6">
        <f>IF(QoQ!D32="","",QoQ!D32-QoQ!D$1)</f>
        <v>-18.694087559400675</v>
      </c>
      <c r="E30" s="6">
        <f>IF(QoQ!E32="","",QoQ!E32-QoQ!E$1)</f>
        <v>-2.3022427828795826</v>
      </c>
      <c r="F30" s="6">
        <f>IF(QoQ!F32="","",QoQ!F32-QoQ!F$1)</f>
        <v>-11.894295933806202</v>
      </c>
      <c r="G30" s="6">
        <f>IF(QoQ!G32="","",QoQ!G32-QoQ!G$1)</f>
        <v>-13.508417327156929</v>
      </c>
      <c r="H30" s="6">
        <f>IF(QoQ!H32="","",QoQ!H32-QoQ!H$1)</f>
        <v>1.0889700503698974E-2</v>
      </c>
      <c r="I30" s="6">
        <f>IF(QoQ!I32="","",QoQ!I32-QoQ!I$1)</f>
        <v>5.2440497280943656</v>
      </c>
      <c r="J30" s="6">
        <f>IF(QoQ!J32="","",QoQ!J32-QoQ!J$1)</f>
        <v>-9.1796484630767292</v>
      </c>
      <c r="K30" s="6">
        <f>IF(QoQ!K32="","",QoQ!K32-QoQ!K$1)</f>
        <v>-3.1054446726413083</v>
      </c>
      <c r="L30" s="6">
        <f>IF(QoQ!L32="","",QoQ!L32-QoQ!L$1)</f>
        <v>-6.5906664594949538</v>
      </c>
      <c r="M30" s="6">
        <f>IF(QoQ!M32="","",QoQ!M32-QoQ!M$1)</f>
        <v>-7.4817468683462289</v>
      </c>
      <c r="N30" s="6">
        <f>IF(QoQ!N32="","",QoQ!N32-QoQ!N$1)</f>
        <v>-5.9080737796399987</v>
      </c>
      <c r="O30" s="6">
        <f>IF(QoQ!O32="","",QoQ!O32-QoQ!O$1)</f>
        <v>-8.0186693524997015</v>
      </c>
      <c r="P30" s="6">
        <f>IF(QoQ!P32="","",QoQ!P32-QoQ!P$1)</f>
        <v>-2.8880049224908579</v>
      </c>
      <c r="Q30" s="6">
        <f>IF(QoQ!Q32="","",QoQ!Q32-QoQ!Q$1)</f>
        <v>1.2083450022174693</v>
      </c>
      <c r="R30" s="6">
        <f>IF(QoQ!R32="","",QoQ!R32-QoQ!R$1)</f>
        <v>0.98380984327240029</v>
      </c>
      <c r="S30" s="6">
        <f>IF(QoQ!S32="","",QoQ!S32-QoQ!S$1)</f>
        <v>2.7449695172035207</v>
      </c>
      <c r="T30" s="6">
        <f>IF(QoQ!T32="","",QoQ!T32-QoQ!T$1)</f>
        <v>-0.5</v>
      </c>
      <c r="U30" s="6">
        <f>IF(QoQ!U32="","",QoQ!U32-QoQ!U$1)</f>
        <v>-4.3657610747370601</v>
      </c>
      <c r="V30" s="6">
        <f>IF(QoQ!V32="","",QoQ!V32-QoQ!V$1)</f>
        <v>2.0729501975546571E-2</v>
      </c>
      <c r="W30" s="6">
        <f>IF(QoQ!W32="","",QoQ!W32-QoQ!W$1)</f>
        <v>1.7664166666666667</v>
      </c>
      <c r="X30" s="6">
        <f>IF(QoQ!X32="","",QoQ!X32-QoQ!X$1)</f>
        <v>3.3036403437688637</v>
      </c>
      <c r="Y30" s="6">
        <f>IF(QoQ!Y32="","",QoQ!Y32-QoQ!Y$1)</f>
        <v>-0.46611068459238414</v>
      </c>
      <c r="Z30" s="6">
        <f>IF(QoQ!Z32="","",QoQ!Z32-QoQ!Z$1)</f>
        <v>-7.1793150774864478E-2</v>
      </c>
      <c r="AA30" s="6">
        <f>IF(QoQ!AA32="","",QoQ!AA32-QoQ!AA$1)</f>
        <v>-1.0384703027256572</v>
      </c>
      <c r="AB30" s="6">
        <f>IF(QoQ!AB32="","",QoQ!AB32-QoQ!AB$1)</f>
        <v>-0.19469843321019265</v>
      </c>
      <c r="AC30" s="6">
        <f>IF(QoQ!AC32="","",QoQ!AC32-QoQ!AC$1)</f>
        <v>0.625</v>
      </c>
      <c r="AD30" s="6">
        <f>IF(QoQ!AD32="","",QoQ!AD32-QoQ!AD$1)</f>
        <v>-3.019276041426588</v>
      </c>
      <c r="AE30" s="6">
        <f>IF(QoQ!AE32="","",QoQ!AE32-QoQ!AE$1)</f>
        <v>-6.765916497710224</v>
      </c>
      <c r="AF30" s="6">
        <f>IF(QoQ!AF32="","",QoQ!AF32-QoQ!AF$1)</f>
        <v>-1.0568777841148635</v>
      </c>
      <c r="AG30" s="6">
        <f>IF(QoQ!AG32="","",QoQ!AG32-QoQ!AG$1)</f>
        <v>-5.6768953551037402</v>
      </c>
      <c r="AH30" s="6">
        <f>IF(QoQ!AH32="","",QoQ!AH32-QoQ!AH$1)</f>
        <v>-0.33346217162136993</v>
      </c>
      <c r="AI30" s="6">
        <f>IF(QoQ!AI32="","",QoQ!AI32-QoQ!AI$1)</f>
        <v>3.3080929281353115</v>
      </c>
      <c r="AJ30" s="6">
        <f>IF(QoQ!AJ32="","",QoQ!AJ32-QoQ!AJ$1)</f>
        <v>-10.407137470807159</v>
      </c>
      <c r="AK30" s="6">
        <f>IF(QoQ!AK32="","",QoQ!AK32-QoQ!AK$1)</f>
        <v>-9.0840861214782862</v>
      </c>
      <c r="AL30" s="6">
        <f>IF(QoQ!AL32="","",QoQ!AL32-QoQ!AL$1)</f>
        <v>-6.0644399410174605</v>
      </c>
      <c r="AM30" s="6">
        <f>IF(QoQ!AM32="","",QoQ!AM32-QoQ!AM$1)</f>
        <v>-3.1101062962301604</v>
      </c>
      <c r="AN30" s="6">
        <f>IF(QoQ!AN32="","",QoQ!AN32-QoQ!AN$1)</f>
        <v>-5.1536681283418808</v>
      </c>
      <c r="AO30" s="6">
        <f>IF(QoQ!AO32="","",QoQ!AO32-QoQ!AO$1)</f>
        <v>0.36191666666666666</v>
      </c>
      <c r="AP30" s="4">
        <v>29</v>
      </c>
      <c r="AQ30" s="1">
        <v>35947</v>
      </c>
      <c r="AR30" s="7"/>
    </row>
    <row r="31" spans="1:44" hidden="1" outlineLevel="1">
      <c r="A31" s="6">
        <f>IF(QoQ!A33="","",QoQ!A33-QoQ!A$1)</f>
        <v>-4.0032254180455471</v>
      </c>
      <c r="B31" s="6">
        <f>IF(QoQ!B33="","",QoQ!B33-QoQ!B$1)</f>
        <v>-2.8143990376166137</v>
      </c>
      <c r="C31" s="6">
        <f>IF(QoQ!C33="","",QoQ!C33-QoQ!C$1)</f>
        <v>-5.1850309349848533</v>
      </c>
      <c r="D31" s="6">
        <f>IF(QoQ!D33="","",QoQ!D33-QoQ!D$1)</f>
        <v>-21.300850972234748</v>
      </c>
      <c r="E31" s="6">
        <f>IF(QoQ!E33="","",QoQ!E33-QoQ!E$1)</f>
        <v>-2.423317551481063</v>
      </c>
      <c r="F31" s="6">
        <f>IF(QoQ!F33="","",QoQ!F33-QoQ!F$1)</f>
        <v>-4.034975031177833</v>
      </c>
      <c r="G31" s="6">
        <f>IF(QoQ!G33="","",QoQ!G33-QoQ!G$1)</f>
        <v>-9.6852873271568694</v>
      </c>
      <c r="H31" s="6">
        <f>IF(QoQ!H33="","",QoQ!H33-QoQ!H$1)</f>
        <v>-1.5408047907450906</v>
      </c>
      <c r="I31" s="6">
        <f>IF(QoQ!I33="","",QoQ!I33-QoQ!I$1)</f>
        <v>-7.6427036102384971</v>
      </c>
      <c r="J31" s="6">
        <f>IF(QoQ!J33="","",QoQ!J33-QoQ!J$1)</f>
        <v>0.51431387115438731</v>
      </c>
      <c r="K31" s="6">
        <f>IF(QoQ!K33="","",QoQ!K33-QoQ!K$1)</f>
        <v>-3.4189332896656328</v>
      </c>
      <c r="L31" s="6">
        <f>IF(QoQ!L33="","",QoQ!L33-QoQ!L$1)</f>
        <v>-7.2679368365474826</v>
      </c>
      <c r="M31" s="6">
        <f>IF(QoQ!M33="","",QoQ!M33-QoQ!M$1)</f>
        <v>-9.0292142568474212</v>
      </c>
      <c r="N31" s="6">
        <f>IF(QoQ!N33="","",QoQ!N33-QoQ!N$1)</f>
        <v>-11.22947250810441</v>
      </c>
      <c r="O31" s="6">
        <f>IF(QoQ!O33="","",QoQ!O33-QoQ!O$1)</f>
        <v>-8.2085337318746507</v>
      </c>
      <c r="P31" s="6">
        <f>IF(QoQ!P33="","",QoQ!P33-QoQ!P$1)</f>
        <v>-0.32385254921928563</v>
      </c>
      <c r="Q31" s="6">
        <f>IF(QoQ!Q33="","",QoQ!Q33-QoQ!Q$1)</f>
        <v>0.27517848367911835</v>
      </c>
      <c r="R31" s="6">
        <f>IF(QoQ!R33="","",QoQ!R33-QoQ!R$1)</f>
        <v>0.29761272780310721</v>
      </c>
      <c r="S31" s="6">
        <f>IF(QoQ!S33="","",QoQ!S33-QoQ!S$1)</f>
        <v>0.12285946017966387</v>
      </c>
      <c r="T31" s="6">
        <f>IF(QoQ!T33="","",QoQ!T33-QoQ!T$1)</f>
        <v>-0.5</v>
      </c>
      <c r="U31" s="6">
        <f>IF(QoQ!U33="","",QoQ!U33-QoQ!U$1)</f>
        <v>2.4615557526765559</v>
      </c>
      <c r="V31" s="6">
        <f>IF(QoQ!V33="","",QoQ!V33-QoQ!V$1)</f>
        <v>0.95872191112002692</v>
      </c>
      <c r="W31" s="6">
        <f>IF(QoQ!W33="","",QoQ!W33-QoQ!W$1)</f>
        <v>1.3652500000000001</v>
      </c>
      <c r="X31" s="6">
        <f>IF(QoQ!X33="","",QoQ!X33-QoQ!X$1)</f>
        <v>-2.9556153141514128</v>
      </c>
      <c r="Y31" s="6">
        <f>IF(QoQ!Y33="","",QoQ!Y33-QoQ!Y$1)</f>
        <v>-9.5110285619880996E-2</v>
      </c>
      <c r="Z31" s="6">
        <f>IF(QoQ!Z33="","",QoQ!Z33-QoQ!Z$1)</f>
        <v>-2.3001649598451857E-2</v>
      </c>
      <c r="AA31" s="6">
        <f>IF(QoQ!AA33="","",QoQ!AA33-QoQ!AA$1)</f>
        <v>-1.3217635303603523</v>
      </c>
      <c r="AB31" s="6">
        <f>IF(QoQ!AB33="","",QoQ!AB33-QoQ!AB$1)</f>
        <v>-0.14475983956322996</v>
      </c>
      <c r="AC31" s="6">
        <f>IF(QoQ!AC33="","",QoQ!AC33-QoQ!AC$1)</f>
        <v>0.63250000000000006</v>
      </c>
      <c r="AD31" s="6">
        <f>IF(QoQ!AD33="","",QoQ!AD33-QoQ!AD$1)</f>
        <v>-7.4577979695634333</v>
      </c>
      <c r="AE31" s="6">
        <f>IF(QoQ!AE33="","",QoQ!AE33-QoQ!AE$1)</f>
        <v>-7.5992119047713143</v>
      </c>
      <c r="AF31" s="6">
        <f>IF(QoQ!AF33="","",QoQ!AF33-QoQ!AF$1)</f>
        <v>-5.7144953253710637</v>
      </c>
      <c r="AG31" s="6">
        <f>IF(QoQ!AG33="","",QoQ!AG33-QoQ!AG$1)</f>
        <v>-8.9319201033105831</v>
      </c>
      <c r="AH31" s="6">
        <f>IF(QoQ!AH33="","",QoQ!AH33-QoQ!AH$1)</f>
        <v>-5.2166453540540658</v>
      </c>
      <c r="AI31" s="6">
        <f>IF(QoQ!AI33="","",QoQ!AI33-QoQ!AI$1)</f>
        <v>-3.8066166518877846</v>
      </c>
      <c r="AJ31" s="6">
        <f>IF(QoQ!AJ33="","",QoQ!AJ33-QoQ!AJ$1)</f>
        <v>-12.845433590924872</v>
      </c>
      <c r="AK31" s="6">
        <f>IF(QoQ!AK33="","",QoQ!AK33-QoQ!AK$1)</f>
        <v>-7.7278553750702779</v>
      </c>
      <c r="AL31" s="6">
        <f>IF(QoQ!AL33="","",QoQ!AL33-QoQ!AL$1)</f>
        <v>-28.326703764851427</v>
      </c>
      <c r="AM31" s="6">
        <f>IF(QoQ!AM33="","",QoQ!AM33-QoQ!AM$1)</f>
        <v>-5.5546776354666871</v>
      </c>
      <c r="AN31" s="6">
        <f>IF(QoQ!AN33="","",QoQ!AN33-QoQ!AN$1)</f>
        <v>-12.045111702043565</v>
      </c>
      <c r="AO31" s="6">
        <f>IF(QoQ!AO33="","",QoQ!AO33-QoQ!AO$1)</f>
        <v>0.52391666666666659</v>
      </c>
      <c r="AP31" s="4">
        <v>30</v>
      </c>
      <c r="AQ31" s="1">
        <v>36039</v>
      </c>
      <c r="AR31" s="7"/>
    </row>
    <row r="32" spans="1:44" hidden="1" outlineLevel="1">
      <c r="A32" s="6">
        <f>IF(QoQ!A34="","",QoQ!A34-QoQ!A$1)</f>
        <v>-0.58744196541330074</v>
      </c>
      <c r="B32" s="6">
        <f>IF(QoQ!B34="","",QoQ!B34-QoQ!B$1)</f>
        <v>-1.8027525230057155</v>
      </c>
      <c r="C32" s="6">
        <f>IF(QoQ!C34="","",QoQ!C34-QoQ!C$1)</f>
        <v>-14.681728594129282</v>
      </c>
      <c r="D32" s="6">
        <f>IF(QoQ!D34="","",QoQ!D34-QoQ!D$1)</f>
        <v>12.287596535961999</v>
      </c>
      <c r="E32" s="6">
        <f>IF(QoQ!E34="","",QoQ!E34-QoQ!E$1)</f>
        <v>3.8165187976474124</v>
      </c>
      <c r="F32" s="6">
        <f>IF(QoQ!F34="","",QoQ!F34-QoQ!F$1)</f>
        <v>0.37823069393994313</v>
      </c>
      <c r="G32" s="6">
        <f>IF(QoQ!G34="","",QoQ!G34-QoQ!G$1)</f>
        <v>-2.0454673271571027</v>
      </c>
      <c r="H32" s="6">
        <f>IF(QoQ!H34="","",QoQ!H34-QoQ!H$1)</f>
        <v>-0.84446530387876551</v>
      </c>
      <c r="I32" s="6">
        <f>IF(QoQ!I34="","",QoQ!I34-QoQ!I$1)</f>
        <v>-6.44954728110429</v>
      </c>
      <c r="J32" s="6">
        <f>IF(QoQ!J34="","",QoQ!J34-QoQ!J$1)</f>
        <v>19.886396640393063</v>
      </c>
      <c r="K32" s="6">
        <f>IF(QoQ!K34="","",QoQ!K34-QoQ!K$1)</f>
        <v>-0.3647286920442161</v>
      </c>
      <c r="L32" s="6">
        <f>IF(QoQ!L34="","",QoQ!L34-QoQ!L$1)</f>
        <v>-9.3344464912512191</v>
      </c>
      <c r="M32" s="6">
        <f>IF(QoQ!M34="","",QoQ!M34-QoQ!M$1)</f>
        <v>-8.495342088302813</v>
      </c>
      <c r="N32" s="6">
        <f>IF(QoQ!N34="","",QoQ!N34-QoQ!N$1)</f>
        <v>-5.8657601419719159</v>
      </c>
      <c r="O32" s="6">
        <f>IF(QoQ!O34="","",QoQ!O34-QoQ!O$1)</f>
        <v>-9.4147319788490602</v>
      </c>
      <c r="P32" s="6">
        <f>IF(QoQ!P34="","",QoQ!P34-QoQ!P$1)</f>
        <v>-12.749549242038185</v>
      </c>
      <c r="Q32" s="6">
        <f>IF(QoQ!Q34="","",QoQ!Q34-QoQ!Q$1)</f>
        <v>0.25808377220178835</v>
      </c>
      <c r="R32" s="6">
        <f>IF(QoQ!R34="","",QoQ!R34-QoQ!R$1)</f>
        <v>-6.6477845068879049E-2</v>
      </c>
      <c r="S32" s="6">
        <f>IF(QoQ!S34="","",QoQ!S34-QoQ!S$1)</f>
        <v>2.4361773592333829</v>
      </c>
      <c r="T32" s="6">
        <f>IF(QoQ!T34="","",QoQ!T34-QoQ!T$1)</f>
        <v>-0.5</v>
      </c>
      <c r="U32" s="6">
        <f>IF(QoQ!U34="","",QoQ!U34-QoQ!U$1)</f>
        <v>-3.8744356195148666</v>
      </c>
      <c r="V32" s="6">
        <f>IF(QoQ!V34="","",QoQ!V34-QoQ!V$1)</f>
        <v>-4.7039556673410843</v>
      </c>
      <c r="W32" s="6">
        <f>IF(QoQ!W34="","",QoQ!W34-QoQ!W$1)</f>
        <v>0.73616666666666664</v>
      </c>
      <c r="X32" s="6">
        <f>IF(QoQ!X34="","",QoQ!X34-QoQ!X$1)</f>
        <v>0.54393065234367144</v>
      </c>
      <c r="Y32" s="6">
        <f>IF(QoQ!Y34="","",QoQ!Y34-QoQ!Y$1)</f>
        <v>6.2651978547861642E-2</v>
      </c>
      <c r="Z32" s="6">
        <f>IF(QoQ!Z34="","",QoQ!Z34-QoQ!Z$1)</f>
        <v>6.6532646680756091E-2</v>
      </c>
      <c r="AA32" s="6">
        <f>IF(QoQ!AA34="","",QoQ!AA34-QoQ!AA$1)</f>
        <v>-0.88326931015031329</v>
      </c>
      <c r="AB32" s="6">
        <f>IF(QoQ!AB34="","",QoQ!AB34-QoQ!AB$1)</f>
        <v>-0.18163328033051379</v>
      </c>
      <c r="AC32" s="6">
        <f>IF(QoQ!AC34="","",QoQ!AC34-QoQ!AC$1)</f>
        <v>0.46500000000000008</v>
      </c>
      <c r="AD32" s="6">
        <f>IF(QoQ!AD34="","",QoQ!AD34-QoQ!AD$1)</f>
        <v>-3.989610512430541</v>
      </c>
      <c r="AE32" s="6">
        <f>IF(QoQ!AE34="","",QoQ!AE34-QoQ!AE$1)</f>
        <v>-11.571727627523851</v>
      </c>
      <c r="AF32" s="6">
        <f>IF(QoQ!AF34="","",QoQ!AF34-QoQ!AF$1)</f>
        <v>-2.9236115314357018</v>
      </c>
      <c r="AG32" s="6">
        <f>IF(QoQ!AG34="","",QoQ!AG34-QoQ!AG$1)</f>
        <v>-1.6085505314873434</v>
      </c>
      <c r="AH32" s="6">
        <f>IF(QoQ!AH34="","",QoQ!AH34-QoQ!AH$1)</f>
        <v>-3.0619327730050143</v>
      </c>
      <c r="AI32" s="6">
        <f>IF(QoQ!AI34="","",QoQ!AI34-QoQ!AI$1)</f>
        <v>-0.96792247250261054</v>
      </c>
      <c r="AJ32" s="6">
        <f>IF(QoQ!AJ34="","",QoQ!AJ34-QoQ!AJ$1)</f>
        <v>4.6771130932659704</v>
      </c>
      <c r="AK32" s="6">
        <f>IF(QoQ!AK34="","",QoQ!AK34-QoQ!AK$1)</f>
        <v>-0.69896186061506638</v>
      </c>
      <c r="AL32" s="6">
        <f>IF(QoQ!AL34="","",QoQ!AL34-QoQ!AL$1)</f>
        <v>12.267683256290756</v>
      </c>
      <c r="AM32" s="6">
        <f>IF(QoQ!AM34="","",QoQ!AM34-QoQ!AM$1)</f>
        <v>0.97787434144833574</v>
      </c>
      <c r="AN32" s="6">
        <f>IF(QoQ!AN34="","",QoQ!AN34-QoQ!AN$1)</f>
        <v>-8.7171654526343172</v>
      </c>
      <c r="AO32" s="6">
        <f>IF(QoQ!AO34="","",QoQ!AO34-QoQ!AO$1)</f>
        <v>0.51716666666666677</v>
      </c>
      <c r="AP32" s="4">
        <v>31</v>
      </c>
      <c r="AQ32" s="1">
        <v>36130</v>
      </c>
      <c r="AR32" s="7"/>
    </row>
    <row r="33" spans="1:44" hidden="1" outlineLevel="1">
      <c r="A33" s="6">
        <f>IF(QoQ!A35="","",QoQ!A35-QoQ!A$1)</f>
        <v>2.6350619766961829</v>
      </c>
      <c r="B33" s="6">
        <f>IF(QoQ!B35="","",QoQ!B35-QoQ!B$1)</f>
        <v>-1.1154531727275598</v>
      </c>
      <c r="C33" s="6">
        <f>IF(QoQ!C35="","",QoQ!C35-QoQ!C$1)</f>
        <v>22.168345531074898</v>
      </c>
      <c r="D33" s="6">
        <f>IF(QoQ!D35="","",QoQ!D35-QoQ!D$1)</f>
        <v>-4.175520348467189</v>
      </c>
      <c r="E33" s="6">
        <f>IF(QoQ!E35="","",QoQ!E35-QoQ!E$1)</f>
        <v>-1.0554241165677904</v>
      </c>
      <c r="F33" s="6">
        <f>IF(QoQ!F35="","",QoQ!F35-QoQ!F$1)</f>
        <v>2.7854104663519879</v>
      </c>
      <c r="G33" s="6">
        <f>IF(QoQ!G35="","",QoQ!G35-QoQ!G$1)</f>
        <v>4.6903726728431812</v>
      </c>
      <c r="H33" s="6">
        <f>IF(QoQ!H35="","",QoQ!H35-QoQ!H$1)</f>
        <v>1.806646722320191</v>
      </c>
      <c r="I33" s="6">
        <f>IF(QoQ!I35="","",QoQ!I35-QoQ!I$1)</f>
        <v>1.5508018131724342</v>
      </c>
      <c r="J33" s="6">
        <f>IF(QoQ!J35="","",QoQ!J35-QoQ!J$1)</f>
        <v>-2.3145546462361821</v>
      </c>
      <c r="K33" s="6">
        <f>IF(QoQ!K35="","",QoQ!K35-QoQ!K$1)</f>
        <v>1.6230968436641291E-3</v>
      </c>
      <c r="L33" s="6">
        <f>IF(QoQ!L35="","",QoQ!L35-QoQ!L$1)</f>
        <v>-4.9394320217825971</v>
      </c>
      <c r="M33" s="6">
        <f>IF(QoQ!M35="","",QoQ!M35-QoQ!M$1)</f>
        <v>-6.6573552236209661</v>
      </c>
      <c r="N33" s="6">
        <f>IF(QoQ!N35="","",QoQ!N35-QoQ!N$1)</f>
        <v>-5.9463401362695416</v>
      </c>
      <c r="O33" s="6">
        <f>IF(QoQ!O35="","",QoQ!O35-QoQ!O$1)</f>
        <v>-6.8916211004332348</v>
      </c>
      <c r="P33" s="6">
        <f>IF(QoQ!P35="","",QoQ!P35-QoQ!P$1)</f>
        <v>1.5311930824343012</v>
      </c>
      <c r="Q33" s="6">
        <f>IF(QoQ!Q35="","",QoQ!Q35-QoQ!Q$1)</f>
        <v>0.2705847927039241</v>
      </c>
      <c r="R33" s="6">
        <f>IF(QoQ!R35="","",QoQ!R35-QoQ!R$1)</f>
        <v>-0.23508442326904394</v>
      </c>
      <c r="S33" s="6">
        <f>IF(QoQ!S35="","",QoQ!S35-QoQ!S$1)</f>
        <v>3.5588163030946891</v>
      </c>
      <c r="T33" s="6">
        <f>IF(QoQ!T35="","",QoQ!T35-QoQ!T$1)</f>
        <v>-0.5</v>
      </c>
      <c r="U33" s="6">
        <f>IF(QoQ!U35="","",QoQ!U35-QoQ!U$1)</f>
        <v>-0.7624267325484595</v>
      </c>
      <c r="V33" s="6">
        <f>IF(QoQ!V35="","",QoQ!V35-QoQ!V$1)</f>
        <v>-0.50487918386404707</v>
      </c>
      <c r="W33" s="6">
        <f>IF(QoQ!W35="","",QoQ!W35-QoQ!W$1)</f>
        <v>0.55341666666666645</v>
      </c>
      <c r="X33" s="6">
        <f>IF(QoQ!X35="","",QoQ!X35-QoQ!X$1)</f>
        <v>0.92116404112225481</v>
      </c>
      <c r="Y33" s="6">
        <f>IF(QoQ!Y35="","",QoQ!Y35-QoQ!Y$1)</f>
        <v>0.20998895592963418</v>
      </c>
      <c r="Z33" s="6">
        <f>IF(QoQ!Z35="","",QoQ!Z35-QoQ!Z$1)</f>
        <v>0.16304674692323862</v>
      </c>
      <c r="AA33" s="6">
        <f>IF(QoQ!AA35="","",QoQ!AA35-QoQ!AA$1)</f>
        <v>-0.74275894387159769</v>
      </c>
      <c r="AB33" s="6">
        <f>IF(QoQ!AB35="","",QoQ!AB35-QoQ!AB$1)</f>
        <v>-0.24958764684052137</v>
      </c>
      <c r="AC33" s="6">
        <f>IF(QoQ!AC35="","",QoQ!AC35-QoQ!AC$1)</f>
        <v>0.43250000000000011</v>
      </c>
      <c r="AD33" s="6">
        <f>IF(QoQ!AD35="","",QoQ!AD35-QoQ!AD$1)</f>
        <v>-5.1198136227202875</v>
      </c>
      <c r="AE33" s="6">
        <f>IF(QoQ!AE35="","",QoQ!AE35-QoQ!AE$1)</f>
        <v>0.41720706783760786</v>
      </c>
      <c r="AF33" s="6">
        <f>IF(QoQ!AF35="","",QoQ!AF35-QoQ!AF$1)</f>
        <v>4.6683271432212265</v>
      </c>
      <c r="AG33" s="6">
        <f>IF(QoQ!AG35="","",QoQ!AG35-QoQ!AG$1)</f>
        <v>5.4510314759537062</v>
      </c>
      <c r="AH33" s="6">
        <f>IF(QoQ!AH35="","",QoQ!AH35-QoQ!AH$1)</f>
        <v>4.6025398310696408</v>
      </c>
      <c r="AI33" s="6">
        <f>IF(QoQ!AI35="","",QoQ!AI35-QoQ!AI$1)</f>
        <v>2.480731430419556</v>
      </c>
      <c r="AJ33" s="6">
        <f>IF(QoQ!AJ35="","",QoQ!AJ35-QoQ!AJ$1)</f>
        <v>12.345429454897936</v>
      </c>
      <c r="AK33" s="6">
        <f>IF(QoQ!AK35="","",QoQ!AK35-QoQ!AK$1)</f>
        <v>5.6193322380135697</v>
      </c>
      <c r="AL33" s="6">
        <f>IF(QoQ!AL35="","",QoQ!AL35-QoQ!AL$1)</f>
        <v>3.0613549412304923</v>
      </c>
      <c r="AM33" s="6">
        <f>IF(QoQ!AM35="","",QoQ!AM35-QoQ!AM$1)</f>
        <v>8.2310356334070001</v>
      </c>
      <c r="AN33" s="6">
        <f>IF(QoQ!AN35="","",QoQ!AN35-QoQ!AN$1)</f>
        <v>4.577277679278561</v>
      </c>
      <c r="AO33" s="6">
        <f>IF(QoQ!AO35="","",QoQ!AO35-QoQ!AO$1)</f>
        <v>0.59158333333333357</v>
      </c>
      <c r="AP33" s="4">
        <v>32</v>
      </c>
      <c r="AQ33" s="1">
        <v>36220</v>
      </c>
      <c r="AR33" s="7"/>
    </row>
    <row r="34" spans="1:44" hidden="1" outlineLevel="1">
      <c r="A34" s="6">
        <f>IF(QoQ!A36="","",QoQ!A36-QoQ!A$1)</f>
        <v>2.1082593163747076</v>
      </c>
      <c r="B34" s="6">
        <f>IF(QoQ!B36="","",QoQ!B36-QoQ!B$1)</f>
        <v>1.0230939735846682</v>
      </c>
      <c r="C34" s="6">
        <f>IF(QoQ!C36="","",QoQ!C36-QoQ!C$1)</f>
        <v>-4.3657985795077856</v>
      </c>
      <c r="D34" s="6">
        <f>IF(QoQ!D36="","",QoQ!D36-QoQ!D$1)</f>
        <v>-3.6076841238552602</v>
      </c>
      <c r="E34" s="6">
        <f>IF(QoQ!E36="","",QoQ!E36-QoQ!E$1)</f>
        <v>7.6167170708890737</v>
      </c>
      <c r="F34" s="6">
        <f>IF(QoQ!F36="","",QoQ!F36-QoQ!F$1)</f>
        <v>5.3880335791022089</v>
      </c>
      <c r="G34" s="6">
        <f>IF(QoQ!G36="","",QoQ!G36-QoQ!G$1)</f>
        <v>1.5034126728429245</v>
      </c>
      <c r="H34" s="6">
        <f>IF(QoQ!H36="","",QoQ!H36-QoQ!H$1)</f>
        <v>-0.4419975991621754</v>
      </c>
      <c r="I34" s="6">
        <f>IF(QoQ!I36="","",QoQ!I36-QoQ!I$1)</f>
        <v>-8.1749466134320805</v>
      </c>
      <c r="J34" s="6">
        <f>IF(QoQ!J36="","",QoQ!J36-QoQ!J$1)</f>
        <v>15.760067923215949</v>
      </c>
      <c r="K34" s="6">
        <f>IF(QoQ!K36="","",QoQ!K36-QoQ!K$1)</f>
        <v>-1.5230551011447373</v>
      </c>
      <c r="L34" s="6">
        <f>IF(QoQ!L36="","",QoQ!L36-QoQ!L$1)</f>
        <v>1.4953065675236714</v>
      </c>
      <c r="M34" s="6">
        <f>IF(QoQ!M36="","",QoQ!M36-QoQ!M$1)</f>
        <v>1.0363209298919909</v>
      </c>
      <c r="N34" s="6">
        <f>IF(QoQ!N36="","",QoQ!N36-QoQ!N$1)</f>
        <v>4.6914719881865041</v>
      </c>
      <c r="O34" s="6">
        <f>IF(QoQ!O36="","",QoQ!O36-QoQ!O$1)</f>
        <v>-0.33238401351150038</v>
      </c>
      <c r="P34" s="6">
        <f>IF(QoQ!P36="","",QoQ!P36-QoQ!P$1)</f>
        <v>3.043084539856415</v>
      </c>
      <c r="Q34" s="6">
        <f>IF(QoQ!Q36="","",QoQ!Q36-QoQ!Q$1)</f>
        <v>-0.20957064982991713</v>
      </c>
      <c r="R34" s="6">
        <f>IF(QoQ!R36="","",QoQ!R36-QoQ!R$1)</f>
        <v>-0.11869090828599888</v>
      </c>
      <c r="S34" s="6">
        <f>IF(QoQ!S36="","",QoQ!S36-QoQ!S$1)</f>
        <v>-0.79141108893102363</v>
      </c>
      <c r="T34" s="6">
        <f>IF(QoQ!T36="","",QoQ!T36-QoQ!T$1)</f>
        <v>-0.81310557062425981</v>
      </c>
      <c r="U34" s="6">
        <f>IF(QoQ!U36="","",QoQ!U36-QoQ!U$1)</f>
        <v>-1.1753531492377567</v>
      </c>
      <c r="V34" s="6">
        <f>IF(QoQ!V36="","",QoQ!V36-QoQ!V$1)</f>
        <v>0.35697870108353436</v>
      </c>
      <c r="W34" s="6">
        <f>IF(QoQ!W36="","",QoQ!W36-QoQ!W$1)</f>
        <v>1.6416666666666746E-2</v>
      </c>
      <c r="X34" s="6">
        <f>IF(QoQ!X36="","",QoQ!X36-QoQ!X$1)</f>
        <v>1.4747660249944359</v>
      </c>
      <c r="Y34" s="6">
        <f>IF(QoQ!Y36="","",QoQ!Y36-QoQ!Y$1)</f>
        <v>1.4155339248327516</v>
      </c>
      <c r="Z34" s="6">
        <f>IF(QoQ!Z36="","",QoQ!Z36-QoQ!Z$1)</f>
        <v>0.20009420825725299</v>
      </c>
      <c r="AA34" s="6">
        <f>IF(QoQ!AA36="","",QoQ!AA36-QoQ!AA$1)</f>
        <v>-0.30525317087633563</v>
      </c>
      <c r="AB34" s="6">
        <f>IF(QoQ!AB36="","",QoQ!AB36-QoQ!AB$1)</f>
        <v>-0.15346905211996531</v>
      </c>
      <c r="AC34" s="6">
        <f>IF(QoQ!AC36="","",QoQ!AC36-QoQ!AC$1)</f>
        <v>0.4375</v>
      </c>
      <c r="AD34" s="6">
        <f>IF(QoQ!AD36="","",QoQ!AD36-QoQ!AD$1)</f>
        <v>7.162462641272322</v>
      </c>
      <c r="AE34" s="6">
        <f>IF(QoQ!AE36="","",QoQ!AE36-QoQ!AE$1)</f>
        <v>29.857056039913644</v>
      </c>
      <c r="AF34" s="6">
        <f>IF(QoQ!AF36="","",QoQ!AF36-QoQ!AF$1)</f>
        <v>-4.7639728943612116</v>
      </c>
      <c r="AG34" s="6">
        <f>IF(QoQ!AG36="","",QoQ!AG36-QoQ!AG$1)</f>
        <v>-1.9726916465530804</v>
      </c>
      <c r="AH34" s="6">
        <f>IF(QoQ!AH36="","",QoQ!AH36-QoQ!AH$1)</f>
        <v>-5.1227611744667545</v>
      </c>
      <c r="AI34" s="6">
        <f>IF(QoQ!AI36="","",QoQ!AI36-QoQ!AI$1)</f>
        <v>-1.1510688720006743</v>
      </c>
      <c r="AJ34" s="6">
        <f>IF(QoQ!AJ36="","",QoQ!AJ36-QoQ!AJ$1)</f>
        <v>7.5586307350506088E-2</v>
      </c>
      <c r="AK34" s="6">
        <f>IF(QoQ!AK36="","",QoQ!AK36-QoQ!AK$1)</f>
        <v>-7.6840288816223081</v>
      </c>
      <c r="AL34" s="6">
        <f>IF(QoQ!AL36="","",QoQ!AL36-QoQ!AL$1)</f>
        <v>-5.3017747847540715</v>
      </c>
      <c r="AM34" s="6">
        <f>IF(QoQ!AM36="","",QoQ!AM36-QoQ!AM$1)</f>
        <v>-2.675277411195637</v>
      </c>
      <c r="AN34" s="6">
        <f>IF(QoQ!AN36="","",QoQ!AN36-QoQ!AN$1)</f>
        <v>-1.5031634573349812</v>
      </c>
      <c r="AO34" s="6">
        <f>IF(QoQ!AO36="","",QoQ!AO36-QoQ!AO$1)</f>
        <v>0.91774999999999984</v>
      </c>
      <c r="AP34" s="4">
        <v>33</v>
      </c>
      <c r="AQ34" s="1">
        <v>36312</v>
      </c>
      <c r="AR34" s="7"/>
    </row>
    <row r="35" spans="1:44" hidden="1" outlineLevel="1">
      <c r="A35" s="6">
        <f>IF(QoQ!A37="","",QoQ!A37-QoQ!A$1)</f>
        <v>0.21854128461129352</v>
      </c>
      <c r="B35" s="6">
        <f>IF(QoQ!B37="","",QoQ!B37-QoQ!B$1)</f>
        <v>0.29707500145940791</v>
      </c>
      <c r="C35" s="6">
        <f>IF(QoQ!C37="","",QoQ!C37-QoQ!C$1)</f>
        <v>10.43227224673053</v>
      </c>
      <c r="D35" s="6">
        <f>IF(QoQ!D37="","",QoQ!D37-QoQ!D$1)</f>
        <v>2.0966997582602951</v>
      </c>
      <c r="E35" s="6">
        <f>IF(QoQ!E37="","",QoQ!E37-QoQ!E$1)</f>
        <v>2.6343388369013989</v>
      </c>
      <c r="F35" s="6">
        <f>IF(QoQ!F37="","",QoQ!F37-QoQ!F$1)</f>
        <v>3.7147751642169009</v>
      </c>
      <c r="G35" s="6">
        <f>IF(QoQ!G37="","",QoQ!G37-QoQ!G$1)</f>
        <v>4.7435826728430524</v>
      </c>
      <c r="H35" s="6">
        <f>IF(QoQ!H37="","",QoQ!H37-QoQ!H$1)</f>
        <v>1.2620748504073385</v>
      </c>
      <c r="I35" s="6">
        <f>IF(QoQ!I37="","",QoQ!I37-QoQ!I$1)</f>
        <v>6.8783687849570576</v>
      </c>
      <c r="J35" s="6">
        <f>IF(QoQ!J37="","",QoQ!J37-QoQ!J$1)</f>
        <v>17.301160674741375</v>
      </c>
      <c r="K35" s="6">
        <f>IF(QoQ!K37="","",QoQ!K37-QoQ!K$1)</f>
        <v>-1.3288546176021778</v>
      </c>
      <c r="L35" s="6">
        <f>IF(QoQ!L37="","",QoQ!L37-QoQ!L$1)</f>
        <v>-1.7552216781198944</v>
      </c>
      <c r="M35" s="6">
        <f>IF(QoQ!M37="","",QoQ!M37-QoQ!M$1)</f>
        <v>-1.3255330460268389</v>
      </c>
      <c r="N35" s="6">
        <f>IF(QoQ!N37="","",QoQ!N37-QoQ!N$1)</f>
        <v>-4.1940067959630003</v>
      </c>
      <c r="O35" s="6">
        <f>IF(QoQ!O37="","",QoQ!O37-QoQ!O$1)</f>
        <v>-0.1952857260467854</v>
      </c>
      <c r="P35" s="6">
        <f>IF(QoQ!P37="","",QoQ!P37-QoQ!P$1)</f>
        <v>-3.4451550595036511</v>
      </c>
      <c r="Q35" s="6">
        <f>IF(QoQ!Q37="","",QoQ!Q37-QoQ!Q$1)</f>
        <v>-1.0389804834730343E-2</v>
      </c>
      <c r="R35" s="6">
        <f>IF(QoQ!R37="","",QoQ!R37-QoQ!R$1)</f>
        <v>-0.26377093521716355</v>
      </c>
      <c r="S35" s="6">
        <f>IF(QoQ!S37="","",QoQ!S37-QoQ!S$1)</f>
        <v>1.6021708121965501</v>
      </c>
      <c r="T35" s="6">
        <f>IF(QoQ!T37="","",QoQ!T37-QoQ!T$1)</f>
        <v>-0.18689442937573247</v>
      </c>
      <c r="U35" s="6">
        <f>IF(QoQ!U37="","",QoQ!U37-QoQ!U$1)</f>
        <v>1.3031417793019477</v>
      </c>
      <c r="V35" s="6">
        <f>IF(QoQ!V37="","",QoQ!V37-QoQ!V$1)</f>
        <v>-0.14718831534461274</v>
      </c>
      <c r="W35" s="6">
        <f>IF(QoQ!W37="","",QoQ!W37-QoQ!W$1)</f>
        <v>-0.11275000000000002</v>
      </c>
      <c r="X35" s="6">
        <f>IF(QoQ!X37="","",QoQ!X37-QoQ!X$1)</f>
        <v>-1.1339479752997497</v>
      </c>
      <c r="Y35" s="6">
        <f>IF(QoQ!Y37="","",QoQ!Y37-QoQ!Y$1)</f>
        <v>1.8258024377134476</v>
      </c>
      <c r="Z35" s="6">
        <f>IF(QoQ!Z37="","",QoQ!Z37-QoQ!Z$1)</f>
        <v>0.48311527154980172</v>
      </c>
      <c r="AA35" s="6">
        <f>IF(QoQ!AA37="","",QoQ!AA37-QoQ!AA$1)</f>
        <v>-0.36955931355017774</v>
      </c>
      <c r="AB35" s="6">
        <f>IF(QoQ!AB37="","",QoQ!AB37-QoQ!AB$1)</f>
        <v>-0.13295227959626643</v>
      </c>
      <c r="AC35" s="6">
        <f>IF(QoQ!AC37="","",QoQ!AC37-QoQ!AC$1)</f>
        <v>0.52499999999999991</v>
      </c>
      <c r="AD35" s="6">
        <f>IF(QoQ!AD37="","",QoQ!AD37-QoQ!AD$1)</f>
        <v>7.4604165134874325</v>
      </c>
      <c r="AE35" s="6">
        <f>IF(QoQ!AE37="","",QoQ!AE37-QoQ!AE$1)</f>
        <v>27.768207245178086</v>
      </c>
      <c r="AF35" s="6">
        <f>IF(QoQ!AF37="","",QoQ!AF37-QoQ!AF$1)</f>
        <v>-5.9129328602403231</v>
      </c>
      <c r="AG35" s="6">
        <f>IF(QoQ!AG37="","",QoQ!AG37-QoQ!AG$1)</f>
        <v>-4.0524230603090725</v>
      </c>
      <c r="AH35" s="6">
        <f>IF(QoQ!AH37="","",QoQ!AH37-QoQ!AH$1)</f>
        <v>-6.1454270124698009</v>
      </c>
      <c r="AI35" s="6">
        <f>IF(QoQ!AI37="","",QoQ!AI37-QoQ!AI$1)</f>
        <v>-20.047801310809302</v>
      </c>
      <c r="AJ35" s="6">
        <f>IF(QoQ!AJ37="","",QoQ!AJ37-QoQ!AJ$1)</f>
        <v>-0.82844103851812601</v>
      </c>
      <c r="AK35" s="6">
        <f>IF(QoQ!AK37="","",QoQ!AK37-QoQ!AK$1)</f>
        <v>-0.72207583326289926</v>
      </c>
      <c r="AL35" s="6">
        <f>IF(QoQ!AL37="","",QoQ!AL37-QoQ!AL$1)</f>
        <v>-11.670056885210908</v>
      </c>
      <c r="AM35" s="6">
        <f>IF(QoQ!AM37="","",QoQ!AM37-QoQ!AM$1)</f>
        <v>-5.6225123192704576</v>
      </c>
      <c r="AN35" s="6">
        <f>IF(QoQ!AN37="","",QoQ!AN37-QoQ!AN$1)</f>
        <v>6.1477201933027192E-2</v>
      </c>
      <c r="AO35" s="6">
        <f>IF(QoQ!AO37="","",QoQ!AO37-QoQ!AO$1)</f>
        <v>0.88941666666666697</v>
      </c>
      <c r="AP35" s="4">
        <v>34</v>
      </c>
      <c r="AQ35" s="1">
        <v>36404</v>
      </c>
      <c r="AR35" s="7"/>
    </row>
    <row r="36" spans="1:44" hidden="1" outlineLevel="1">
      <c r="A36" s="6">
        <f>IF(QoQ!A38="","",QoQ!A38-QoQ!A$1)</f>
        <v>1.4772019291645182</v>
      </c>
      <c r="B36" s="6">
        <f>IF(QoQ!B38="","",QoQ!B38-QoQ!B$1)</f>
        <v>1.1516793435396435</v>
      </c>
      <c r="C36" s="6">
        <f>IF(QoQ!C38="","",QoQ!C38-QoQ!C$1)</f>
        <v>-11.634546911874164</v>
      </c>
      <c r="D36" s="6">
        <f>IF(QoQ!D38="","",QoQ!D38-QoQ!D$1)</f>
        <v>8.5811183498763217</v>
      </c>
      <c r="E36" s="6">
        <f>IF(QoQ!E38="","",QoQ!E38-QoQ!E$1)</f>
        <v>3.8983547414853179</v>
      </c>
      <c r="F36" s="6">
        <f>IF(QoQ!F38="","",QoQ!F38-QoQ!F$1)</f>
        <v>6.7420967579140827</v>
      </c>
      <c r="G36" s="6">
        <f>IF(QoQ!G38="","",QoQ!G38-QoQ!G$1)</f>
        <v>2.6541726728430843</v>
      </c>
      <c r="H36" s="6">
        <f>IF(QoQ!H38="","",QoQ!H38-QoQ!H$1)</f>
        <v>3.3407508210607677</v>
      </c>
      <c r="I36" s="6">
        <f>IF(QoQ!I38="","",QoQ!I38-QoQ!I$1)</f>
        <v>-1.8250599387748341</v>
      </c>
      <c r="J36" s="6">
        <f>IF(QoQ!J38="","",QoQ!J38-QoQ!J$1)</f>
        <v>-11.468881136297965</v>
      </c>
      <c r="K36" s="6">
        <f>IF(QoQ!K38="","",QoQ!K38-QoQ!K$1)</f>
        <v>-2.607863140134258</v>
      </c>
      <c r="L36" s="6">
        <f>IF(QoQ!L38="","",QoQ!L38-QoQ!L$1)</f>
        <v>3.6805096527685883</v>
      </c>
      <c r="M36" s="6">
        <f>IF(QoQ!M38="","",QoQ!M38-QoQ!M$1)</f>
        <v>2.0969425060652207</v>
      </c>
      <c r="N36" s="6">
        <f>IF(QoQ!N38="","",QoQ!N38-QoQ!N$1)</f>
        <v>1.848944409104083</v>
      </c>
      <c r="O36" s="6">
        <f>IF(QoQ!O38="","",QoQ!O38-QoQ!O$1)</f>
        <v>2.2183217477180124</v>
      </c>
      <c r="P36" s="6">
        <f>IF(QoQ!P38="","",QoQ!P38-QoQ!P$1)</f>
        <v>9.1740320258343147</v>
      </c>
      <c r="Q36" s="6">
        <f>IF(QoQ!Q38="","",QoQ!Q38-QoQ!Q$1)</f>
        <v>-0.19645031629388521</v>
      </c>
      <c r="R36" s="6">
        <f>IF(QoQ!R38="","",QoQ!R38-QoQ!R$1)</f>
        <v>-0.19619070381568243</v>
      </c>
      <c r="S36" s="6">
        <f>IF(QoQ!S38="","",QoQ!S38-QoQ!S$1)</f>
        <v>-0.19808722405972295</v>
      </c>
      <c r="T36" s="6">
        <f>IF(QoQ!T38="","",QoQ!T38-QoQ!T$1)</f>
        <v>-0.5</v>
      </c>
      <c r="U36" s="6">
        <f>IF(QoQ!U38="","",QoQ!U38-QoQ!U$1)</f>
        <v>6.2964557830522683E-2</v>
      </c>
      <c r="V36" s="6">
        <f>IF(QoQ!V38="","",QoQ!V38-QoQ!V$1)</f>
        <v>-0.22575369090232966</v>
      </c>
      <c r="W36" s="6">
        <f>IF(QoQ!W38="","",QoQ!W38-QoQ!W$1)</f>
        <v>-0.10508333333333342</v>
      </c>
      <c r="X36" s="6">
        <f>IF(QoQ!X38="","",QoQ!X38-QoQ!X$1)</f>
        <v>-1.4972259470338385</v>
      </c>
      <c r="Y36" s="6">
        <f>IF(QoQ!Y38="","",QoQ!Y38-QoQ!Y$1)</f>
        <v>2.4460828479934671</v>
      </c>
      <c r="Z36" s="6">
        <f>IF(QoQ!Z38="","",QoQ!Z38-QoQ!Z$1)</f>
        <v>0.45675922138080827</v>
      </c>
      <c r="AA36" s="6">
        <f>IF(QoQ!AA38="","",QoQ!AA38-QoQ!AA$1)</f>
        <v>-9.377226096386071E-2</v>
      </c>
      <c r="AB36" s="6">
        <f>IF(QoQ!AB38="","",QoQ!AB38-QoQ!AB$1)</f>
        <v>-3.0245452253760297E-2</v>
      </c>
      <c r="AC36" s="6">
        <f>IF(QoQ!AC38="","",QoQ!AC38-QoQ!AC$1)</f>
        <v>0.57499999999999996</v>
      </c>
      <c r="AD36" s="6">
        <f>IF(QoQ!AD38="","",QoQ!AD38-QoQ!AD$1)</f>
        <v>5.9838257249389804</v>
      </c>
      <c r="AE36" s="6">
        <f>IF(QoQ!AE38="","",QoQ!AE38-QoQ!AE$1)</f>
        <v>13.998920898600627</v>
      </c>
      <c r="AF36" s="6">
        <f>IF(QoQ!AF38="","",QoQ!AF38-QoQ!AF$1)</f>
        <v>-6.6602112654021361</v>
      </c>
      <c r="AG36" s="6">
        <f>IF(QoQ!AG38="","",QoQ!AG38-QoQ!AG$1)</f>
        <v>-4.2972672896043544</v>
      </c>
      <c r="AH36" s="6">
        <f>IF(QoQ!AH38="","",QoQ!AH38-QoQ!AH$1)</f>
        <v>-6.9769948874245937</v>
      </c>
      <c r="AI36" s="6">
        <f>IF(QoQ!AI38="","",QoQ!AI38-QoQ!AI$1)</f>
        <v>-14.135567732756838</v>
      </c>
      <c r="AJ36" s="6">
        <f>IF(QoQ!AJ38="","",QoQ!AJ38-QoQ!AJ$1)</f>
        <v>-1.0618787189814112</v>
      </c>
      <c r="AK36" s="6">
        <f>IF(QoQ!AK38="","",QoQ!AK38-QoQ!AK$1)</f>
        <v>-4.3332503281772912</v>
      </c>
      <c r="AL36" s="6">
        <f>IF(QoQ!AL38="","",QoQ!AL38-QoQ!AL$1)</f>
        <v>-35.15195103069091</v>
      </c>
      <c r="AM36" s="6">
        <f>IF(QoQ!AM38="","",QoQ!AM38-QoQ!AM$1)</f>
        <v>-2.8782761419947001</v>
      </c>
      <c r="AN36" s="6">
        <f>IF(QoQ!AN38="","",QoQ!AN38-QoQ!AN$1)</f>
        <v>-6.7918570290038405</v>
      </c>
      <c r="AO36" s="6">
        <f>IF(QoQ!AO38="","",QoQ!AO38-QoQ!AO$1)</f>
        <v>0.81091666666666673</v>
      </c>
      <c r="AP36" s="4">
        <v>35</v>
      </c>
      <c r="AQ36" s="1">
        <v>36495</v>
      </c>
      <c r="AR36" s="7"/>
    </row>
    <row r="37" spans="1:44" hidden="1" outlineLevel="1">
      <c r="A37" s="6">
        <f>IF(QoQ!A39="","",QoQ!A39-QoQ!A$1)</f>
        <v>2.6282874597247647</v>
      </c>
      <c r="B37" s="6">
        <f>IF(QoQ!B39="","",QoQ!B39-QoQ!B$1)</f>
        <v>5.7455921316967764</v>
      </c>
      <c r="C37" s="6">
        <f>IF(QoQ!C39="","",QoQ!C39-QoQ!C$1)</f>
        <v>1.3762569012173294</v>
      </c>
      <c r="D37" s="6">
        <f>IF(QoQ!D39="","",QoQ!D39-QoQ!D$1)</f>
        <v>8.6819417544948294</v>
      </c>
      <c r="E37" s="6">
        <f>IF(QoQ!E39="","",QoQ!E39-QoQ!E$1)</f>
        <v>1.1469805084501794</v>
      </c>
      <c r="F37" s="6">
        <f>IF(QoQ!F39="","",QoQ!F39-QoQ!F$1)</f>
        <v>3.0937236269312027</v>
      </c>
      <c r="G37" s="6">
        <f>IF(QoQ!G39="","",QoQ!G39-QoQ!G$1)</f>
        <v>3.8150226728430381</v>
      </c>
      <c r="H37" s="6">
        <f>IF(QoQ!H39="","",QoQ!H39-QoQ!H$1)</f>
        <v>-0.83510243172818832</v>
      </c>
      <c r="I37" s="6">
        <f>IF(QoQ!I39="","",QoQ!I39-QoQ!I$1)</f>
        <v>-3.1649751867857514</v>
      </c>
      <c r="J37" s="6">
        <f>IF(QoQ!J39="","",QoQ!J39-QoQ!J$1)</f>
        <v>5.9677474238626607</v>
      </c>
      <c r="K37" s="6">
        <f>IF(QoQ!K39="","",QoQ!K39-QoQ!K$1)</f>
        <v>-24.416360269376991</v>
      </c>
      <c r="L37" s="6">
        <f>IF(QoQ!L39="","",QoQ!L39-QoQ!L$1)</f>
        <v>-2.8269235158783452</v>
      </c>
      <c r="M37" s="6">
        <f>IF(QoQ!M39="","",QoQ!M39-QoQ!M$1)</f>
        <v>-3.7353895237092054</v>
      </c>
      <c r="N37" s="6">
        <f>IF(QoQ!N39="","",QoQ!N39-QoQ!N$1)</f>
        <v>-0.66388095405551917</v>
      </c>
      <c r="O37" s="6">
        <f>IF(QoQ!O39="","",QoQ!O39-QoQ!O$1)</f>
        <v>-4.8916896180856604</v>
      </c>
      <c r="P37" s="6">
        <f>IF(QoQ!P39="","",QoQ!P39-QoQ!P$1)</f>
        <v>9.6671850746850918E-2</v>
      </c>
      <c r="Q37" s="6">
        <f>IF(QoQ!Q39="","",QoQ!Q39-QoQ!Q$1)</f>
        <v>-5.2292700857827779E-2</v>
      </c>
      <c r="R37" s="6">
        <f>IF(QoQ!R39="","",QoQ!R39-QoQ!R$1)</f>
        <v>-0.27391941461161901</v>
      </c>
      <c r="S37" s="6">
        <f>IF(QoQ!S39="","",QoQ!S39-QoQ!S$1)</f>
        <v>1.3339207303238472</v>
      </c>
      <c r="T37" s="6">
        <f>IF(QoQ!T39="","",QoQ!T39-QoQ!T$1)</f>
        <v>-0.5</v>
      </c>
      <c r="U37" s="6">
        <f>IF(QoQ!U39="","",QoQ!U39-QoQ!U$1)</f>
        <v>-6.0743187214904959E-2</v>
      </c>
      <c r="V37" s="6">
        <f>IF(QoQ!V39="","",QoQ!V39-QoQ!V$1)</f>
        <v>-2.060168812570204</v>
      </c>
      <c r="W37" s="6">
        <f>IF(QoQ!W39="","",QoQ!W39-QoQ!W$1)</f>
        <v>-0.11216666666666664</v>
      </c>
      <c r="X37" s="6">
        <f>IF(QoQ!X39="","",QoQ!X39-QoQ!X$1)</f>
        <v>1.199689645459004</v>
      </c>
      <c r="Y37" s="6">
        <f>IF(QoQ!Y39="","",QoQ!Y39-QoQ!Y$1)</f>
        <v>2.5642625477840744</v>
      </c>
      <c r="Z37" s="6">
        <f>IF(QoQ!Z39="","",QoQ!Z39-QoQ!Z$1)</f>
        <v>0.45386024333781227</v>
      </c>
      <c r="AA37" s="6">
        <f>IF(QoQ!AA39="","",QoQ!AA39-QoQ!AA$1)</f>
        <v>0.17502255129552069</v>
      </c>
      <c r="AB37" s="6">
        <f>IF(QoQ!AB39="","",QoQ!AB39-QoQ!AB$1)</f>
        <v>2.2658660563571686E-2</v>
      </c>
      <c r="AC37" s="6">
        <f>IF(QoQ!AC39="","",QoQ!AC39-QoQ!AC$1)</f>
        <v>0.66999999999999993</v>
      </c>
      <c r="AD37" s="6">
        <f>IF(QoQ!AD39="","",QoQ!AD39-QoQ!AD$1)</f>
        <v>6.5107530722384848</v>
      </c>
      <c r="AE37" s="6">
        <f>IF(QoQ!AE39="","",QoQ!AE39-QoQ!AE$1)</f>
        <v>10.713413644473812</v>
      </c>
      <c r="AF37" s="6">
        <f>IF(QoQ!AF39="","",QoQ!AF39-QoQ!AF$1)</f>
        <v>2.6621264858462652</v>
      </c>
      <c r="AG37" s="6">
        <f>IF(QoQ!AG39="","",QoQ!AG39-QoQ!AG$1)</f>
        <v>5.7226601091176512</v>
      </c>
      <c r="AH37" s="6">
        <f>IF(QoQ!AH39="","",QoQ!AH39-QoQ!AH$1)</f>
        <v>2.2228090585389051</v>
      </c>
      <c r="AI37" s="6">
        <f>IF(QoQ!AI39="","",QoQ!AI39-QoQ!AI$1)</f>
        <v>11.659797325590166</v>
      </c>
      <c r="AJ37" s="6">
        <f>IF(QoQ!AJ39="","",QoQ!AJ39-QoQ!AJ$1)</f>
        <v>2.1319438495163343</v>
      </c>
      <c r="AK37" s="6">
        <f>IF(QoQ!AK39="","",QoQ!AK39-QoQ!AK$1)</f>
        <v>7.995806401188049</v>
      </c>
      <c r="AL37" s="6">
        <f>IF(QoQ!AL39="","",QoQ!AL39-QoQ!AL$1)</f>
        <v>18.036301483107074</v>
      </c>
      <c r="AM37" s="6">
        <f>IF(QoQ!AM39="","",QoQ!AM39-QoQ!AM$1)</f>
        <v>2.7454450073762153</v>
      </c>
      <c r="AN37" s="6">
        <f>IF(QoQ!AN39="","",QoQ!AN39-QoQ!AN$1)</f>
        <v>-3.0545787491315792</v>
      </c>
      <c r="AO37" s="6">
        <f>IF(QoQ!AO39="","",QoQ!AO39-QoQ!AO$1)</f>
        <v>0.80716666666666681</v>
      </c>
      <c r="AP37" s="4">
        <v>36</v>
      </c>
      <c r="AQ37" s="1">
        <v>36586</v>
      </c>
      <c r="AR37" s="7"/>
    </row>
    <row r="38" spans="1:44" hidden="1" outlineLevel="1">
      <c r="A38" s="6">
        <f>IF(QoQ!A40="","",QoQ!A40-QoQ!A$1)</f>
        <v>-0.56481572521643886</v>
      </c>
      <c r="B38" s="6">
        <f>IF(QoQ!B40="","",QoQ!B40-QoQ!B$1)</f>
        <v>-0.44502403950342417</v>
      </c>
      <c r="C38" s="6">
        <f>IF(QoQ!C40="","",QoQ!C40-QoQ!C$1)</f>
        <v>1.5918862630195436</v>
      </c>
      <c r="D38" s="6">
        <f>IF(QoQ!D40="","",QoQ!D40-QoQ!D$1)</f>
        <v>4.3926170617267166</v>
      </c>
      <c r="E38" s="6">
        <f>IF(QoQ!E40="","",QoQ!E40-QoQ!E$1)</f>
        <v>3.8525808024856936</v>
      </c>
      <c r="F38" s="6">
        <f>IF(QoQ!F40="","",QoQ!F40-QoQ!F$1)</f>
        <v>7.0836604058216626</v>
      </c>
      <c r="G38" s="6">
        <f>IF(QoQ!G40="","",QoQ!G40-QoQ!G$1)</f>
        <v>3.0015426728429078</v>
      </c>
      <c r="H38" s="6">
        <f>IF(QoQ!H40="","",QoQ!H40-QoQ!H$1)</f>
        <v>-0.19716196717961398</v>
      </c>
      <c r="I38" s="6">
        <f>IF(QoQ!I40="","",QoQ!I40-QoQ!I$1)</f>
        <v>0.49561451102731624</v>
      </c>
      <c r="J38" s="6">
        <f>IF(QoQ!J40="","",QoQ!J40-QoQ!J$1)</f>
        <v>-1.2152777196995346</v>
      </c>
      <c r="K38" s="6">
        <f>IF(QoQ!K40="","",QoQ!K40-QoQ!K$1)</f>
        <v>21.005640734230187</v>
      </c>
      <c r="L38" s="6">
        <f>IF(QoQ!L40="","",QoQ!L40-QoQ!L$1)</f>
        <v>-0.78918719867708265</v>
      </c>
      <c r="M38" s="6">
        <f>IF(QoQ!M40="","",QoQ!M40-QoQ!M$1)</f>
        <v>-1.0824113211044182</v>
      </c>
      <c r="N38" s="6">
        <f>IF(QoQ!N40="","",QoQ!N40-QoQ!N$1)</f>
        <v>1.5768734563428244</v>
      </c>
      <c r="O38" s="6">
        <f>IF(QoQ!O40="","",QoQ!O40-QoQ!O$1)</f>
        <v>-2.12552646765287</v>
      </c>
      <c r="P38" s="6">
        <f>IF(QoQ!P40="","",QoQ!P40-QoQ!P$1)</f>
        <v>4.4536351985270395E-2</v>
      </c>
      <c r="Q38" s="6">
        <f>IF(QoQ!Q40="","",QoQ!Q40-QoQ!Q$1)</f>
        <v>-0.33067140281212037</v>
      </c>
      <c r="R38" s="6">
        <f>IF(QoQ!R40="","",QoQ!R40-QoQ!R$1)</f>
        <v>-0.23836375404701809</v>
      </c>
      <c r="S38" s="6">
        <f>IF(QoQ!S40="","",QoQ!S40-QoQ!S$1)</f>
        <v>-0.90532402928660438</v>
      </c>
      <c r="T38" s="6">
        <f>IF(QoQ!T40="","",QoQ!T40-QoQ!T$1)</f>
        <v>-0.5</v>
      </c>
      <c r="U38" s="6">
        <f>IF(QoQ!U40="","",QoQ!U40-QoQ!U$1)</f>
        <v>-0.98374711740658893</v>
      </c>
      <c r="V38" s="6">
        <f>IF(QoQ!V40="","",QoQ!V40-QoQ!V$1)</f>
        <v>0.80033725392460942</v>
      </c>
      <c r="W38" s="6">
        <f>IF(QoQ!W40="","",QoQ!W40-QoQ!W$1)</f>
        <v>-0.11758333333333326</v>
      </c>
      <c r="X38" s="6">
        <f>IF(QoQ!X40="","",QoQ!X40-QoQ!X$1)</f>
        <v>1.6667343626378095</v>
      </c>
      <c r="Y38" s="6">
        <f>IF(QoQ!Y40="","",QoQ!Y40-QoQ!Y$1)</f>
        <v>2.037793569135431</v>
      </c>
      <c r="Z38" s="6">
        <f>IF(QoQ!Z40="","",QoQ!Z40-QoQ!Z$1)</f>
        <v>0.34760842534695913</v>
      </c>
      <c r="AA38" s="6">
        <f>IF(QoQ!AA40="","",QoQ!AA40-QoQ!AA$1)</f>
        <v>0.26833030637907074</v>
      </c>
      <c r="AB38" s="6">
        <f>IF(QoQ!AB40="","",QoQ!AB40-QoQ!AB$1)</f>
        <v>-0.15262607656557742</v>
      </c>
      <c r="AC38" s="6">
        <f>IF(QoQ!AC40="","",QoQ!AC40-QoQ!AC$1)</f>
        <v>0.81749999999999989</v>
      </c>
      <c r="AD38" s="6">
        <f>IF(QoQ!AD40="","",QoQ!AD40-QoQ!AD$1)</f>
        <v>2.4125796938112609</v>
      </c>
      <c r="AE38" s="6">
        <f>IF(QoQ!AE40="","",QoQ!AE40-QoQ!AE$1)</f>
        <v>-0.81471182395820563</v>
      </c>
      <c r="AF38" s="6">
        <f>IF(QoQ!AF40="","",QoQ!AF40-QoQ!AF$1)</f>
        <v>-1.5295120579222479</v>
      </c>
      <c r="AG38" s="6">
        <f>IF(QoQ!AG40="","",QoQ!AG40-QoQ!AG$1)</f>
        <v>0.64721774409059973</v>
      </c>
      <c r="AH38" s="6">
        <f>IF(QoQ!AH40="","",QoQ!AH40-QoQ!AH$1)</f>
        <v>-1.8413184411491215</v>
      </c>
      <c r="AI38" s="6">
        <f>IF(QoQ!AI40="","",QoQ!AI40-QoQ!AI$1)</f>
        <v>-8.0948454082472132</v>
      </c>
      <c r="AJ38" s="6">
        <f>IF(QoQ!AJ40="","",QoQ!AJ40-QoQ!AJ$1)</f>
        <v>-2.062956841064806</v>
      </c>
      <c r="AK38" s="6">
        <f>IF(QoQ!AK40="","",QoQ!AK40-QoQ!AK$1)</f>
        <v>-1.8498951931068897</v>
      </c>
      <c r="AL38" s="6">
        <f>IF(QoQ!AL40="","",QoQ!AL40-QoQ!AL$1)</f>
        <v>-10.672077762067964</v>
      </c>
      <c r="AM38" s="6">
        <f>IF(QoQ!AM40="","",QoQ!AM40-QoQ!AM$1)</f>
        <v>-2.9586227566101577</v>
      </c>
      <c r="AN38" s="6">
        <f>IF(QoQ!AN40="","",QoQ!AN40-QoQ!AN$1)</f>
        <v>4.0329554855541971</v>
      </c>
      <c r="AO38" s="6">
        <f>IF(QoQ!AO40="","",QoQ!AO40-QoQ!AO$1)</f>
        <v>0.80091666666666672</v>
      </c>
      <c r="AP38" s="4">
        <v>37</v>
      </c>
      <c r="AQ38" s="1">
        <v>36678</v>
      </c>
      <c r="AR38" s="7"/>
    </row>
    <row r="39" spans="1:44" hidden="1" outlineLevel="1">
      <c r="A39" s="6">
        <f>IF(QoQ!A41="","",QoQ!A41-QoQ!A$1)</f>
        <v>0.20712372428040182</v>
      </c>
      <c r="B39" s="6">
        <f>IF(QoQ!B41="","",QoQ!B41-QoQ!B$1)</f>
        <v>-0.20720598427943093</v>
      </c>
      <c r="C39" s="6">
        <f>IF(QoQ!C41="","",QoQ!C41-QoQ!C$1)</f>
        <v>-4.5589633149583317</v>
      </c>
      <c r="D39" s="6">
        <f>IF(QoQ!D41="","",QoQ!D41-QoQ!D$1)</f>
        <v>3.9776933006859361</v>
      </c>
      <c r="E39" s="6">
        <f>IF(QoQ!E41="","",QoQ!E41-QoQ!E$1)</f>
        <v>4.6876751365829561</v>
      </c>
      <c r="F39" s="6">
        <f>IF(QoQ!F41="","",QoQ!F41-QoQ!F$1)</f>
        <v>7.1065858827370345</v>
      </c>
      <c r="G39" s="6">
        <f>IF(QoQ!G41="","",QoQ!G41-QoQ!G$1)</f>
        <v>2.3267926728431569</v>
      </c>
      <c r="H39" s="6">
        <f>IF(QoQ!H41="","",QoQ!H41-QoQ!H$1)</f>
        <v>1.3461103827709442</v>
      </c>
      <c r="I39" s="6">
        <f>IF(QoQ!I41="","",QoQ!I41-QoQ!I$1)</f>
        <v>2.2098725196536018</v>
      </c>
      <c r="J39" s="6">
        <f>IF(QoQ!J41="","",QoQ!J41-QoQ!J$1)</f>
        <v>-11.616116132388891</v>
      </c>
      <c r="K39" s="6">
        <f>IF(QoQ!K41="","",QoQ!K41-QoQ!K$1)</f>
        <v>6.9957421011455807</v>
      </c>
      <c r="L39" s="6">
        <f>IF(QoQ!L41="","",QoQ!L41-QoQ!L$1)</f>
        <v>0.2795854623472418</v>
      </c>
      <c r="M39" s="6">
        <f>IF(QoQ!M41="","",QoQ!M41-QoQ!M$1)</f>
        <v>-0.91715147289137933</v>
      </c>
      <c r="N39" s="6">
        <f>IF(QoQ!N41="","",QoQ!N41-QoQ!N$1)</f>
        <v>13.018552364771692</v>
      </c>
      <c r="O39" s="6">
        <f>IF(QoQ!O41="","",QoQ!O41-QoQ!O$1)</f>
        <v>-7.2235459092141525</v>
      </c>
      <c r="P39" s="6">
        <f>IF(QoQ!P41="","",QoQ!P41-QoQ!P$1)</f>
        <v>3.9470196401018312</v>
      </c>
      <c r="Q39" s="6">
        <f>IF(QoQ!Q41="","",QoQ!Q41-QoQ!Q$1)</f>
        <v>-4.0873038157588026E-2</v>
      </c>
      <c r="R39" s="6">
        <f>IF(QoQ!R41="","",QoQ!R41-QoQ!R$1)</f>
        <v>-0.33961457757484981</v>
      </c>
      <c r="S39" s="6">
        <f>IF(QoQ!S41="","",QoQ!S41-QoQ!S$1)</f>
        <v>1.8051995749828058</v>
      </c>
      <c r="T39" s="6">
        <f>IF(QoQ!T41="","",QoQ!T41-QoQ!T$1)</f>
        <v>-0.5</v>
      </c>
      <c r="U39" s="6">
        <f>IF(QoQ!U41="","",QoQ!U41-QoQ!U$1)</f>
        <v>-1.2176852434172207</v>
      </c>
      <c r="V39" s="6">
        <f>IF(QoQ!V41="","",QoQ!V41-QoQ!V$1)</f>
        <v>-1.3387737221527038</v>
      </c>
      <c r="W39" s="6">
        <f>IF(QoQ!W41="","",QoQ!W41-QoQ!W$1)</f>
        <v>-6.5500000000000003E-2</v>
      </c>
      <c r="X39" s="6">
        <f>IF(QoQ!X41="","",QoQ!X41-QoQ!X$1)</f>
        <v>1.4807038815247509</v>
      </c>
      <c r="Y39" s="6">
        <f>IF(QoQ!Y41="","",QoQ!Y41-QoQ!Y$1)</f>
        <v>2.2035385491024884</v>
      </c>
      <c r="Z39" s="6">
        <f>IF(QoQ!Z41="","",QoQ!Z41-QoQ!Z$1)</f>
        <v>2.3146674172324855E-2</v>
      </c>
      <c r="AA39" s="6">
        <f>IF(QoQ!AA41="","",QoQ!AA41-QoQ!AA$1)</f>
        <v>-1.9470132209311097E-2</v>
      </c>
      <c r="AB39" s="6">
        <f>IF(QoQ!AB41="","",QoQ!AB41-QoQ!AB$1)</f>
        <v>-1.782675266927275E-2</v>
      </c>
      <c r="AC39" s="6">
        <f>IF(QoQ!AC41="","",QoQ!AC41-QoQ!AC$1)</f>
        <v>0.87999999999999989</v>
      </c>
      <c r="AD39" s="6">
        <f>IF(QoQ!AD41="","",QoQ!AD41-QoQ!AD$1)</f>
        <v>3.6031637751848482</v>
      </c>
      <c r="AE39" s="6">
        <f>IF(QoQ!AE41="","",QoQ!AE41-QoQ!AE$1)</f>
        <v>11.675170563914381</v>
      </c>
      <c r="AF39" s="6">
        <f>IF(QoQ!AF41="","",QoQ!AF41-QoQ!AF$1)</f>
        <v>-2.0497513929186946</v>
      </c>
      <c r="AG39" s="6">
        <f>IF(QoQ!AG41="","",QoQ!AG41-QoQ!AG$1)</f>
        <v>-0.19059909443672995</v>
      </c>
      <c r="AH39" s="6">
        <f>IF(QoQ!AH41="","",QoQ!AH41-QoQ!AH$1)</f>
        <v>-2.3180649602934071</v>
      </c>
      <c r="AI39" s="6">
        <f>IF(QoQ!AI41="","",QoQ!AI41-QoQ!AI$1)</f>
        <v>-4.6275433417896821</v>
      </c>
      <c r="AJ39" s="6">
        <f>IF(QoQ!AJ41="","",QoQ!AJ41-QoQ!AJ$1)</f>
        <v>-2.2566787690922934</v>
      </c>
      <c r="AK39" s="6">
        <f>IF(QoQ!AK41="","",QoQ!AK41-QoQ!AK$1)</f>
        <v>-2.8419064963545155</v>
      </c>
      <c r="AL39" s="6">
        <f>IF(QoQ!AL41="","",QoQ!AL41-QoQ!AL$1)</f>
        <v>-1.2066293770335239</v>
      </c>
      <c r="AM39" s="6">
        <f>IF(QoQ!AM41="","",QoQ!AM41-QoQ!AM$1)</f>
        <v>-2.2942971257132827</v>
      </c>
      <c r="AN39" s="6">
        <f>IF(QoQ!AN41="","",QoQ!AN41-QoQ!AN$1)</f>
        <v>-1.810922527269156</v>
      </c>
      <c r="AO39" s="6">
        <f>IF(QoQ!AO41="","",QoQ!AO41-QoQ!AO$1)</f>
        <v>0.72466666666666679</v>
      </c>
      <c r="AP39" s="4">
        <v>38</v>
      </c>
      <c r="AQ39" s="1">
        <v>36770</v>
      </c>
      <c r="AR39" s="7"/>
    </row>
    <row r="40" spans="1:44" hidden="1" outlineLevel="1">
      <c r="A40" s="6">
        <f>IF(QoQ!A42="","",QoQ!A42-QoQ!A$1)</f>
        <v>-0.12622949953228813</v>
      </c>
      <c r="B40" s="6">
        <f>IF(QoQ!B42="","",QoQ!B42-QoQ!B$1)</f>
        <v>-0.729440681624141</v>
      </c>
      <c r="C40" s="6">
        <f>IF(QoQ!C42="","",QoQ!C42-QoQ!C$1)</f>
        <v>0.19523807171052776</v>
      </c>
      <c r="D40" s="6">
        <f>IF(QoQ!D42="","",QoQ!D42-QoQ!D$1)</f>
        <v>-7.7113879506457348</v>
      </c>
      <c r="E40" s="6">
        <f>IF(QoQ!E42="","",QoQ!E42-QoQ!E$1)</f>
        <v>-5.7118170942919981</v>
      </c>
      <c r="F40" s="6">
        <f>IF(QoQ!F42="","",QoQ!F42-QoQ!F$1)</f>
        <v>-9.2084288573028026</v>
      </c>
      <c r="G40" s="6">
        <f>IF(QoQ!G42="","",QoQ!G42-QoQ!G$1)</f>
        <v>-0.21430732715704087</v>
      </c>
      <c r="H40" s="6">
        <f>IF(QoQ!H42="","",QoQ!H42-QoQ!H$1)</f>
        <v>-0.9457695848243608</v>
      </c>
      <c r="I40" s="6">
        <f>IF(QoQ!I42="","",QoQ!I42-QoQ!I$1)</f>
        <v>4.6897222762209951</v>
      </c>
      <c r="J40" s="6">
        <f>IF(QoQ!J42="","",QoQ!J42-QoQ!J$1)</f>
        <v>15.663724174771797</v>
      </c>
      <c r="K40" s="6">
        <f>IF(QoQ!K42="","",QoQ!K42-QoQ!K$1)</f>
        <v>42.937114905610891</v>
      </c>
      <c r="L40" s="6">
        <f>IF(QoQ!L42="","",QoQ!L42-QoQ!L$1)</f>
        <v>-0.50302535895439437</v>
      </c>
      <c r="M40" s="6">
        <f>IF(QoQ!M42="","",QoQ!M42-QoQ!M$1)</f>
        <v>0.43076052083927885</v>
      </c>
      <c r="N40" s="6">
        <f>IF(QoQ!N42="","",QoQ!N42-QoQ!N$1)</f>
        <v>-6.4886153673657558</v>
      </c>
      <c r="O40" s="6">
        <f>IF(QoQ!O42="","",QoQ!O42-QoQ!O$1)</f>
        <v>3.7523275173717883</v>
      </c>
      <c r="P40" s="6">
        <f>IF(QoQ!P42="","",QoQ!P42-QoQ!P$1)</f>
        <v>-3.5708205798142796</v>
      </c>
      <c r="Q40" s="6">
        <f>IF(QoQ!Q42="","",QoQ!Q42-QoQ!Q$1)</f>
        <v>0.25060917452642162</v>
      </c>
      <c r="R40" s="6">
        <f>IF(QoQ!R42="","",QoQ!R42-QoQ!R$1)</f>
        <v>-0.31925323108966841</v>
      </c>
      <c r="S40" s="6">
        <f>IF(QoQ!S42="","",QoQ!S42-QoQ!S$1)</f>
        <v>3.6656673881089699</v>
      </c>
      <c r="T40" s="6">
        <f>IF(QoQ!T42="","",QoQ!T42-QoQ!T$1)</f>
        <v>5.2749913042779095</v>
      </c>
      <c r="U40" s="6">
        <f>IF(QoQ!U42="","",QoQ!U42-QoQ!U$1)</f>
        <v>-0.31572923814686848</v>
      </c>
      <c r="V40" s="6">
        <f>IF(QoQ!V42="","",QoQ!V42-QoQ!V$1)</f>
        <v>-0.42517700304067424</v>
      </c>
      <c r="W40" s="6">
        <f>IF(QoQ!W42="","",QoQ!W42-QoQ!W$1)</f>
        <v>-4.9166666666666692E-2</v>
      </c>
      <c r="X40" s="6">
        <f>IF(QoQ!X42="","",QoQ!X42-QoQ!X$1)</f>
        <v>2.3420932177163829</v>
      </c>
      <c r="Y40" s="6">
        <f>IF(QoQ!Y42="","",QoQ!Y42-QoQ!Y$1)</f>
        <v>0.83676953415576727</v>
      </c>
      <c r="Z40" s="6">
        <f>IF(QoQ!Z42="","",QoQ!Z42-QoQ!Z$1)</f>
        <v>-0.17395150089068856</v>
      </c>
      <c r="AA40" s="6">
        <f>IF(QoQ!AA42="","",QoQ!AA42-QoQ!AA$1)</f>
        <v>-0.55047349047210636</v>
      </c>
      <c r="AB40" s="6">
        <f>IF(QoQ!AB42="","",QoQ!AB42-QoQ!AB$1)</f>
        <v>-6.8807254689192132E-3</v>
      </c>
      <c r="AC40" s="6">
        <f>IF(QoQ!AC42="","",QoQ!AC42-QoQ!AC$1)</f>
        <v>0.86749999999999994</v>
      </c>
      <c r="AD40" s="6">
        <f>IF(QoQ!AD42="","",QoQ!AD42-QoQ!AD$1)</f>
        <v>3.097335563102142</v>
      </c>
      <c r="AE40" s="6">
        <f>IF(QoQ!AE42="","",QoQ!AE42-QoQ!AE$1)</f>
        <v>-3.4431720337391516</v>
      </c>
      <c r="AF40" s="6">
        <f>IF(QoQ!AF42="","",QoQ!AF42-QoQ!AF$1)</f>
        <v>-1.0863694224923877</v>
      </c>
      <c r="AG40" s="6">
        <f>IF(QoQ!AG42="","",QoQ!AG42-QoQ!AG$1)</f>
        <v>1.2476209731516841</v>
      </c>
      <c r="AH40" s="6">
        <f>IF(QoQ!AH42="","",QoQ!AH42-QoQ!AH$1)</f>
        <v>-1.4446435710195999</v>
      </c>
      <c r="AI40" s="6">
        <f>IF(QoQ!AI42="","",QoQ!AI42-QoQ!AI$1)</f>
        <v>-8.6308328174737809</v>
      </c>
      <c r="AJ40" s="6">
        <f>IF(QoQ!AJ42="","",QoQ!AJ42-QoQ!AJ$1)</f>
        <v>-2.5950900795489691</v>
      </c>
      <c r="AK40" s="6">
        <f>IF(QoQ!AK42="","",QoQ!AK42-QoQ!AK$1)</f>
        <v>-2.5689469921078434</v>
      </c>
      <c r="AL40" s="6">
        <f>IF(QoQ!AL42="","",QoQ!AL42-QoQ!AL$1)</f>
        <v>-21.220517492959331</v>
      </c>
      <c r="AM40" s="6">
        <f>IF(QoQ!AM42="","",QoQ!AM42-QoQ!AM$1)</f>
        <v>-0.80698700347189478</v>
      </c>
      <c r="AN40" s="6">
        <f>IF(QoQ!AN42="","",QoQ!AN42-QoQ!AN$1)</f>
        <v>-2.6645450221288209</v>
      </c>
      <c r="AO40" s="6">
        <f>IF(QoQ!AO42="","",QoQ!AO42-QoQ!AO$1)</f>
        <v>0.68583333333333352</v>
      </c>
      <c r="AP40" s="4">
        <v>39</v>
      </c>
      <c r="AQ40" s="1">
        <v>36861</v>
      </c>
      <c r="AR40" s="7"/>
    </row>
    <row r="41" spans="1:44" collapsed="1">
      <c r="A41" s="6">
        <f>IF(QoQ!A43="","",QoQ!A43-QoQ!A$1)</f>
        <v>-2.5653068061664674</v>
      </c>
      <c r="B41" s="6">
        <f>IF(QoQ!B43="","",QoQ!B43-QoQ!B$1)</f>
        <v>-1.2452357656109785</v>
      </c>
      <c r="C41" s="6">
        <f>IF(QoQ!C43="","",QoQ!C43-QoQ!C$1)</f>
        <v>8.0654948974844096</v>
      </c>
      <c r="D41" s="6">
        <f>IF(QoQ!D43="","",QoQ!D43-QoQ!D$1)</f>
        <v>3.1834171125272519</v>
      </c>
      <c r="E41" s="6">
        <f>IF(QoQ!E43="","",QoQ!E43-QoQ!E$1)</f>
        <v>-1.5362951101433486E-2</v>
      </c>
      <c r="F41" s="6">
        <f>IF(QoQ!F43="","",QoQ!F43-QoQ!F$1)</f>
        <v>-1.3798725502092053</v>
      </c>
      <c r="G41" s="6">
        <f>IF(QoQ!G43="","",QoQ!G43-QoQ!G$1)</f>
        <v>-1.9595773271569601</v>
      </c>
      <c r="H41" s="6">
        <f>IF(QoQ!H43="","",QoQ!H43-QoQ!H$1)</f>
        <v>0.33012753414918006</v>
      </c>
      <c r="I41" s="6">
        <f>IF(QoQ!I43="","",QoQ!I43-QoQ!I$1)</f>
        <v>2.3383263273245936</v>
      </c>
      <c r="J41" s="6">
        <f>IF(QoQ!J43="","",QoQ!J43-QoQ!J$1)</f>
        <v>9.1175529442633341</v>
      </c>
      <c r="K41" s="6">
        <f>IF(QoQ!K43="","",QoQ!K43-QoQ!K$1)</f>
        <v>15.836587283054298</v>
      </c>
      <c r="L41" s="6">
        <f>IF(QoQ!L43="","",QoQ!L43-QoQ!L$1)</f>
        <v>4.0992679238319578</v>
      </c>
      <c r="M41" s="6">
        <f>IF(QoQ!M43="","",QoQ!M43-QoQ!M$1)</f>
        <v>4.638331266752787</v>
      </c>
      <c r="N41" s="6">
        <f>IF(QoQ!N43="","",QoQ!N43-QoQ!N$1)</f>
        <v>11.001922942183691</v>
      </c>
      <c r="O41" s="6">
        <f>IF(QoQ!O43="","",QoQ!O43-QoQ!O$1)</f>
        <v>1.6200255163043085</v>
      </c>
      <c r="P41" s="6">
        <f>IF(QoQ!P43="","",QoQ!P43-QoQ!P$1)</f>
        <v>2.2221850144636051</v>
      </c>
      <c r="Q41" s="6">
        <f>IF(QoQ!Q43="","",QoQ!Q43-QoQ!Q$1)</f>
        <v>-0.3620374814476971</v>
      </c>
      <c r="R41" s="6">
        <f>IF(QoQ!R43="","",QoQ!R43-QoQ!R$1)</f>
        <v>-0.19466025074581211</v>
      </c>
      <c r="S41" s="6">
        <f>IF(QoQ!S43="","",QoQ!S43-QoQ!S$1)</f>
        <v>-1.351048658104089</v>
      </c>
      <c r="T41" s="6">
        <f>IF(QoQ!T43="","",QoQ!T43-QoQ!T$1)</f>
        <v>-0.5</v>
      </c>
      <c r="U41" s="6">
        <f>IF(QoQ!U43="","",QoQ!U43-QoQ!U$1)</f>
        <v>-2.4684159085191313</v>
      </c>
      <c r="V41" s="6">
        <f>IF(QoQ!V43="","",QoQ!V43-QoQ!V$1)</f>
        <v>-0.60339226058777951</v>
      </c>
      <c r="W41" s="6">
        <f>IF(QoQ!W43="","",QoQ!W43-QoQ!W$1)</f>
        <v>-4.7333333333333338E-2</v>
      </c>
      <c r="X41" s="6">
        <f>IF(QoQ!X43="","",QoQ!X43-QoQ!X$1)</f>
        <v>1.2818351143235474</v>
      </c>
      <c r="Y41" s="6">
        <f>IF(QoQ!Y43="","",QoQ!Y43-QoQ!Y$1)</f>
        <v>-1.5330432840743204</v>
      </c>
      <c r="Z41" s="6">
        <f>IF(QoQ!Z43="","",QoQ!Z43-QoQ!Z$1)</f>
        <v>-0.38626341365869449</v>
      </c>
      <c r="AA41" s="6">
        <f>IF(QoQ!AA43="","",QoQ!AA43-QoQ!AA$1)</f>
        <v>-0.7141946861139139</v>
      </c>
      <c r="AB41" s="6">
        <f>IF(QoQ!AB43="","",QoQ!AB43-QoQ!AB$1)</f>
        <v>0.14890238466756589</v>
      </c>
      <c r="AC41" s="6">
        <f>IF(QoQ!AC43="","",QoQ!AC43-QoQ!AC$1)</f>
        <v>0.64999999999999991</v>
      </c>
      <c r="AD41" s="6">
        <f>IF(QoQ!AD43="","",QoQ!AD43-QoQ!AD$1)</f>
        <v>-6.0535634387385455</v>
      </c>
      <c r="AE41" s="6">
        <f>IF(QoQ!AE43="","",QoQ!AE43-QoQ!AE$1)</f>
        <v>-15.73777676877801</v>
      </c>
      <c r="AF41" s="6">
        <f>IF(QoQ!AF43="","",QoQ!AF43-QoQ!AF$1)</f>
        <v>3.4958184622619219</v>
      </c>
      <c r="AG41" s="6">
        <f>IF(QoQ!AG43="","",QoQ!AG43-QoQ!AG$1)</f>
        <v>6.189292125233238</v>
      </c>
      <c r="AH41" s="6">
        <f>IF(QoQ!AH43="","",QoQ!AH43-QoQ!AH$1)</f>
        <v>3.0608525760385561</v>
      </c>
      <c r="AI41" s="6">
        <f>IF(QoQ!AI43="","",QoQ!AI43-QoQ!AI$1)</f>
        <v>-2.0425464749304432</v>
      </c>
      <c r="AJ41" s="6">
        <f>IF(QoQ!AJ43="","",QoQ!AJ43-QoQ!AJ$1)</f>
        <v>0.31740196554228972</v>
      </c>
      <c r="AK41" s="6">
        <f>IF(QoQ!AK43="","",QoQ!AK43-QoQ!AK$1)</f>
        <v>3.6633499843022177</v>
      </c>
      <c r="AL41" s="6">
        <f>IF(QoQ!AL43="","",QoQ!AL43-QoQ!AL$1)</f>
        <v>0.28734032311342861</v>
      </c>
      <c r="AM41" s="6">
        <f>IF(QoQ!AM43="","",QoQ!AM43-QoQ!AM$1)</f>
        <v>2.546329524113764</v>
      </c>
      <c r="AN41" s="6">
        <f>IF(QoQ!AN43="","",QoQ!AN43-QoQ!AN$1)</f>
        <v>9.5799766824775645E-2</v>
      </c>
      <c r="AO41" s="6">
        <f>IF(QoQ!AO43="","",QoQ!AO43-QoQ!AO$1)</f>
        <v>0.63649999999999984</v>
      </c>
      <c r="AP41" s="4">
        <v>40</v>
      </c>
      <c r="AQ41" s="1">
        <v>36951</v>
      </c>
      <c r="AR41" s="7"/>
    </row>
    <row r="42" spans="1:44">
      <c r="A42" s="6">
        <f>IF(QoQ!A44="","",QoQ!A44-QoQ!A$1)</f>
        <v>-1.0827485127533696</v>
      </c>
      <c r="B42" s="6">
        <f>IF(QoQ!B44="","",QoQ!B44-QoQ!B$1)</f>
        <v>-0.45567613975429411</v>
      </c>
      <c r="C42" s="6">
        <f>IF(QoQ!C44="","",QoQ!C44-QoQ!C$1)</f>
        <v>2.2410494771318192</v>
      </c>
      <c r="D42" s="6">
        <f>IF(QoQ!D44="","",QoQ!D44-QoQ!D$1)</f>
        <v>-1.8533265654041262</v>
      </c>
      <c r="E42" s="6">
        <f>IF(QoQ!E44="","",QoQ!E44-QoQ!E$1)</f>
        <v>-8.4394774061284323</v>
      </c>
      <c r="F42" s="6">
        <f>IF(QoQ!F44="","",QoQ!F44-QoQ!F$1)</f>
        <v>-8.591397971513743</v>
      </c>
      <c r="G42" s="6">
        <f>IF(QoQ!G44="","",QoQ!G44-QoQ!G$1)</f>
        <v>-4.4148873271569462</v>
      </c>
      <c r="H42" s="6">
        <f>IF(QoQ!H44="","",QoQ!H44-QoQ!H$1)</f>
        <v>-0.77782307977285381</v>
      </c>
      <c r="I42" s="6">
        <f>IF(QoQ!I44="","",QoQ!I44-QoQ!I$1)</f>
        <v>1.5989298766758622</v>
      </c>
      <c r="J42" s="6">
        <f>IF(QoQ!J44="","",QoQ!J44-QoQ!J$1)</f>
        <v>-0.6804996359707054</v>
      </c>
      <c r="K42" s="6">
        <f>IF(QoQ!K44="","",QoQ!K44-QoQ!K$1)</f>
        <v>-6.0630382906508515</v>
      </c>
      <c r="L42" s="6">
        <f>IF(QoQ!L44="","",QoQ!L44-QoQ!L$1)</f>
        <v>4.8721661786543295</v>
      </c>
      <c r="M42" s="6">
        <f>IF(QoQ!M44="","",QoQ!M44-QoQ!M$1)</f>
        <v>3.7975792816364784</v>
      </c>
      <c r="N42" s="6">
        <f>IF(QoQ!N44="","",QoQ!N44-QoQ!N$1)</f>
        <v>15.680983751389636</v>
      </c>
      <c r="O42" s="6">
        <f>IF(QoQ!O44="","",QoQ!O44-QoQ!O$1)</f>
        <v>-2.7203781240939122</v>
      </c>
      <c r="P42" s="6">
        <f>IF(QoQ!P44="","",QoQ!P44-QoQ!P$1)</f>
        <v>8.200861711051596</v>
      </c>
      <c r="Q42" s="6">
        <f>IF(QoQ!Q44="","",QoQ!Q44-QoQ!Q$1)</f>
        <v>-0.2416706130737965</v>
      </c>
      <c r="R42" s="6">
        <f>IF(QoQ!R44="","",QoQ!R44-QoQ!R$1)</f>
        <v>-0.46769320359994526</v>
      </c>
      <c r="S42" s="6">
        <f>IF(QoQ!S44="","",QoQ!S44-QoQ!S$1)</f>
        <v>1.0911794087139191</v>
      </c>
      <c r="T42" s="6">
        <f>IF(QoQ!T44="","",QoQ!T44-QoQ!T$1)</f>
        <v>-0.5</v>
      </c>
      <c r="U42" s="6">
        <f>IF(QoQ!U44="","",QoQ!U44-QoQ!U$1)</f>
        <v>-9.6519036363247879E-3</v>
      </c>
      <c r="V42" s="6">
        <f>IF(QoQ!V44="","",QoQ!V44-QoQ!V$1)</f>
        <v>-0.75269213613228725</v>
      </c>
      <c r="W42" s="6">
        <f>IF(QoQ!W44="","",QoQ!W44-QoQ!W$1)</f>
        <v>-5.2250000000000019E-2</v>
      </c>
      <c r="X42" s="6">
        <f>IF(QoQ!X44="","",QoQ!X44-QoQ!X$1)</f>
        <v>3.0229809417681475</v>
      </c>
      <c r="Y42" s="6">
        <f>IF(QoQ!Y44="","",QoQ!Y44-QoQ!Y$1)</f>
        <v>-2.4142798833716772</v>
      </c>
      <c r="Z42" s="6">
        <f>IF(QoQ!Z44="","",QoQ!Z44-QoQ!Z$1)</f>
        <v>-0.45776838713971818</v>
      </c>
      <c r="AA42" s="6">
        <f>IF(QoQ!AA44="","",QoQ!AA44-QoQ!AA$1)</f>
        <v>-1.1283780782021082</v>
      </c>
      <c r="AB42" s="6">
        <f>IF(QoQ!AB44="","",QoQ!AB44-QoQ!AB$1)</f>
        <v>-0.122643542454897</v>
      </c>
      <c r="AC42" s="6">
        <f>IF(QoQ!AC44="","",QoQ!AC44-QoQ!AC$1)</f>
        <v>0.33250000000000002</v>
      </c>
      <c r="AD42" s="6">
        <f>IF(QoQ!AD44="","",QoQ!AD44-QoQ!AD$1)</f>
        <v>-4.2524238741298275</v>
      </c>
      <c r="AE42" s="6">
        <f>IF(QoQ!AE44="","",QoQ!AE44-QoQ!AE$1)</f>
        <v>4.5370949301750594</v>
      </c>
      <c r="AF42" s="6">
        <f>IF(QoQ!AF44="","",QoQ!AF44-QoQ!AF$1)</f>
        <v>-0.29849363310416954</v>
      </c>
      <c r="AG42" s="6">
        <f>IF(QoQ!AG44="","",QoQ!AG44-QoQ!AG$1)</f>
        <v>-2.5847391381558671E-2</v>
      </c>
      <c r="AH42" s="6">
        <f>IF(QoQ!AH44="","",QoQ!AH44-QoQ!AH$1)</f>
        <v>-0.30751763698249368</v>
      </c>
      <c r="AI42" s="6">
        <f>IF(QoQ!AI44="","",QoQ!AI44-QoQ!AI$1)</f>
        <v>-15.078147543960947</v>
      </c>
      <c r="AJ42" s="6">
        <f>IF(QoQ!AJ44="","",QoQ!AJ44-QoQ!AJ$1)</f>
        <v>-1.144835759653247</v>
      </c>
      <c r="AK42" s="6">
        <f>IF(QoQ!AK44="","",QoQ!AK44-QoQ!AK$1)</f>
        <v>-2.0610122433380353</v>
      </c>
      <c r="AL42" s="6">
        <f>IF(QoQ!AL44="","",QoQ!AL44-QoQ!AL$1)</f>
        <v>-9.2152317546320006</v>
      </c>
      <c r="AM42" s="6">
        <f>IF(QoQ!AM44="","",QoQ!AM44-QoQ!AM$1)</f>
        <v>-1.1611474330868152</v>
      </c>
      <c r="AN42" s="6">
        <f>IF(QoQ!AN44="","",QoQ!AN44-QoQ!AN$1)</f>
        <v>1.5702393469141029</v>
      </c>
      <c r="AO42" s="6">
        <f>IF(QoQ!AO44="","",QoQ!AO44-QoQ!AO$1)</f>
        <v>0.61391666666666689</v>
      </c>
      <c r="AP42" s="4">
        <v>41</v>
      </c>
      <c r="AQ42" s="1">
        <v>37043</v>
      </c>
      <c r="AR42" s="7"/>
    </row>
    <row r="43" spans="1:44">
      <c r="A43" s="6">
        <f>IF(QoQ!A45="","",QoQ!A45-QoQ!A$1)</f>
        <v>-0.94728659292471784</v>
      </c>
      <c r="B43" s="6">
        <f>IF(QoQ!B45="","",QoQ!B45-QoQ!B$1)</f>
        <v>-0.97630231668103329</v>
      </c>
      <c r="C43" s="6">
        <f>IF(QoQ!C45="","",QoQ!C45-QoQ!C$1)</f>
        <v>-0.76420491281069147</v>
      </c>
      <c r="D43" s="6">
        <f>IF(QoQ!D45="","",QoQ!D45-QoQ!D$1)</f>
        <v>-8.2758654593943639</v>
      </c>
      <c r="E43" s="6">
        <f>IF(QoQ!E45="","",QoQ!E45-QoQ!E$1)</f>
        <v>-6.8025197793074659</v>
      </c>
      <c r="F43" s="6">
        <f>IF(QoQ!F45="","",QoQ!F45-QoQ!F$1)</f>
        <v>-6.8205609484386134</v>
      </c>
      <c r="G43" s="6">
        <f>IF(QoQ!G45="","",QoQ!G45-QoQ!G$1)</f>
        <v>-1.7992373271570654</v>
      </c>
      <c r="H43" s="6">
        <f>IF(QoQ!H45="","",QoQ!H45-QoQ!H$1)</f>
        <v>-2.0572133230263634</v>
      </c>
      <c r="I43" s="6">
        <f>IF(QoQ!I45="","",QoQ!I45-QoQ!I$1)</f>
        <v>-2.6473338113363134</v>
      </c>
      <c r="J43" s="6">
        <f>IF(QoQ!J45="","",QoQ!J45-QoQ!J$1)</f>
        <v>6.4104925037784364</v>
      </c>
      <c r="K43" s="6">
        <f>IF(QoQ!K45="","",QoQ!K45-QoQ!K$1)</f>
        <v>6.0933056176446385</v>
      </c>
      <c r="L43" s="6">
        <f>IF(QoQ!L45="","",QoQ!L45-QoQ!L$1)</f>
        <v>3.828482351218355</v>
      </c>
      <c r="M43" s="6">
        <f>IF(QoQ!M45="","",QoQ!M45-QoQ!M$1)</f>
        <v>6.4908534167077061</v>
      </c>
      <c r="N43" s="6">
        <f>IF(QoQ!N45="","",QoQ!N45-QoQ!N$1)</f>
        <v>-15.877317985297161</v>
      </c>
      <c r="O43" s="6">
        <f>IF(QoQ!O45="","",QoQ!O45-QoQ!O$1)</f>
        <v>17.908964739844176</v>
      </c>
      <c r="P43" s="6">
        <f>IF(QoQ!P45="","",QoQ!P45-QoQ!P$1)</f>
        <v>-5.1555603707461302</v>
      </c>
      <c r="Q43" s="6">
        <f>IF(QoQ!Q45="","",QoQ!Q45-QoQ!Q$1)</f>
        <v>-0.29998477753056629</v>
      </c>
      <c r="R43" s="6">
        <f>IF(QoQ!R45="","",QoQ!R45-QoQ!R$1)</f>
        <v>-0.43330838439995389</v>
      </c>
      <c r="S43" s="6">
        <f>IF(QoQ!S45="","",QoQ!S45-QoQ!S$1)</f>
        <v>0.47658003169720842</v>
      </c>
      <c r="T43" s="6">
        <f>IF(QoQ!T45="","",QoQ!T45-QoQ!T$1)</f>
        <v>-0.5</v>
      </c>
      <c r="U43" s="6">
        <f>IF(QoQ!U45="","",QoQ!U45-QoQ!U$1)</f>
        <v>-0.54203697443128407</v>
      </c>
      <c r="V43" s="6">
        <f>IF(QoQ!V45="","",QoQ!V45-QoQ!V$1)</f>
        <v>-0.51041245009343106</v>
      </c>
      <c r="W43" s="6">
        <f>IF(QoQ!W45="","",QoQ!W45-QoQ!W$1)</f>
        <v>-5.6416666666666671E-2</v>
      </c>
      <c r="X43" s="6">
        <f>IF(QoQ!X45="","",QoQ!X45-QoQ!X$1)</f>
        <v>-0.63335245499247395</v>
      </c>
      <c r="Y43" s="6">
        <f>IF(QoQ!Y45="","",QoQ!Y45-QoQ!Y$1)</f>
        <v>-3.5164124967414265</v>
      </c>
      <c r="Z43" s="6">
        <f>IF(QoQ!Z45="","",QoQ!Z45-QoQ!Z$1)</f>
        <v>-0.52126971472167993</v>
      </c>
      <c r="AA43" s="6">
        <f>IF(QoQ!AA45="","",QoQ!AA45-QoQ!AA$1)</f>
        <v>-0.9921598696042484</v>
      </c>
      <c r="AB43" s="6">
        <f>IF(QoQ!AB45="","",QoQ!AB45-QoQ!AB$1)</f>
        <v>-0.24310902422308517</v>
      </c>
      <c r="AC43" s="6">
        <f>IF(QoQ!AC45="","",QoQ!AC45-QoQ!AC$1)</f>
        <v>0.125</v>
      </c>
      <c r="AD43" s="6">
        <f>IF(QoQ!AD45="","",QoQ!AD45-QoQ!AD$1)</f>
        <v>-8.3829350147854669</v>
      </c>
      <c r="AE43" s="6">
        <f>IF(QoQ!AE45="","",QoQ!AE45-QoQ!AE$1)</f>
        <v>-8.5715938986772535</v>
      </c>
      <c r="AF43" s="6">
        <f>IF(QoQ!AF45="","",QoQ!AF45-QoQ!AF$1)</f>
        <v>6.1707946062256847</v>
      </c>
      <c r="AG43" s="6">
        <f>IF(QoQ!AG45="","",QoQ!AG45-QoQ!AG$1)</f>
        <v>9.0759170460389331</v>
      </c>
      <c r="AH43" s="6">
        <f>IF(QoQ!AH45="","",QoQ!AH45-QoQ!AH$1)</f>
        <v>5.6770865198561067</v>
      </c>
      <c r="AI43" s="6">
        <f>IF(QoQ!AI45="","",QoQ!AI45-QoQ!AI$1)</f>
        <v>15.200901754463866</v>
      </c>
      <c r="AJ43" s="6">
        <f>IF(QoQ!AJ45="","",QoQ!AJ45-QoQ!AJ$1)</f>
        <v>7.4094651154101188E-2</v>
      </c>
      <c r="AK43" s="6">
        <f>IF(QoQ!AK45="","",QoQ!AK45-QoQ!AK$1)</f>
        <v>0.68866911375659789</v>
      </c>
      <c r="AL43" s="6">
        <f>IF(QoQ!AL45="","",QoQ!AL45-QoQ!AL$1)</f>
        <v>6.7063329567658618</v>
      </c>
      <c r="AM43" s="6">
        <f>IF(QoQ!AM45="","",QoQ!AM45-QoQ!AM$1)</f>
        <v>0.92657284738742751</v>
      </c>
      <c r="AN43" s="6">
        <f>IF(QoQ!AN45="","",QoQ!AN45-QoQ!AN$1)</f>
        <v>17.781960118396796</v>
      </c>
      <c r="AO43" s="6">
        <f>IF(QoQ!AO45="","",QoQ!AO45-QoQ!AO$1)</f>
        <v>0.58141666666666669</v>
      </c>
      <c r="AP43" s="4">
        <v>42</v>
      </c>
      <c r="AQ43" s="1">
        <v>37135</v>
      </c>
      <c r="AR43" s="7"/>
    </row>
    <row r="44" spans="1:44">
      <c r="A44" s="6">
        <f>IF(QoQ!A46="","",QoQ!A46-QoQ!A$1)</f>
        <v>0.1616145164125582</v>
      </c>
      <c r="B44" s="6">
        <f>IF(QoQ!B46="","",QoQ!B46-QoQ!B$1)</f>
        <v>-0.37955940386601328</v>
      </c>
      <c r="C44" s="6">
        <f>IF(QoQ!C46="","",QoQ!C46-QoQ!C$1)</f>
        <v>3.6131402998969415</v>
      </c>
      <c r="D44" s="6">
        <f>IF(QoQ!D46="","",QoQ!D46-QoQ!D$1)</f>
        <v>-4.8979525061807205</v>
      </c>
      <c r="E44" s="6">
        <f>IF(QoQ!E46="","",QoQ!E46-QoQ!E$1)</f>
        <v>-0.75083870023297128</v>
      </c>
      <c r="F44" s="6">
        <f>IF(QoQ!F46="","",QoQ!F46-QoQ!F$1)</f>
        <v>2.0339142511407799</v>
      </c>
      <c r="G44" s="6">
        <f>IF(QoQ!G46="","",QoQ!G46-QoQ!G$1)</f>
        <v>0.98235267284312378</v>
      </c>
      <c r="H44" s="6">
        <f>IF(QoQ!H46="","",QoQ!H46-QoQ!H$1)</f>
        <v>2.1624647362566214</v>
      </c>
      <c r="I44" s="6">
        <f>IF(QoQ!I46="","",QoQ!I46-QoQ!I$1)</f>
        <v>12.231238048307132</v>
      </c>
      <c r="J44" s="6">
        <f>IF(QoQ!J46="","",QoQ!J46-QoQ!J$1)</f>
        <v>16.589003168991727</v>
      </c>
      <c r="K44" s="6">
        <f>IF(QoQ!K46="","",QoQ!K46-QoQ!K$1)</f>
        <v>-17.933102360796447</v>
      </c>
      <c r="L44" s="6">
        <f>IF(QoQ!L46="","",QoQ!L46-QoQ!L$1)</f>
        <v>9.7212377691163052</v>
      </c>
      <c r="M44" s="6">
        <f>IF(QoQ!M46="","",QoQ!M46-QoQ!M$1)</f>
        <v>8.9206592278236752</v>
      </c>
      <c r="N44" s="6">
        <f>IF(QoQ!N46="","",QoQ!N46-QoQ!N$1)</f>
        <v>9.7393515847059486</v>
      </c>
      <c r="O44" s="6">
        <f>IF(QoQ!O46="","",QoQ!O46-QoQ!O$1)</f>
        <v>8.5866710712957133</v>
      </c>
      <c r="P44" s="6">
        <f>IF(QoQ!P46="","",QoQ!P46-QoQ!P$1)</f>
        <v>12.368905416236608</v>
      </c>
      <c r="Q44" s="6">
        <f>IF(QoQ!Q46="","",QoQ!Q46-QoQ!Q$1)</f>
        <v>-0.1263065420527486</v>
      </c>
      <c r="R44" s="6">
        <f>IF(QoQ!R46="","",QoQ!R46-QoQ!R$1)</f>
        <v>-0.43967670320583163</v>
      </c>
      <c r="S44" s="6">
        <f>IF(QoQ!S46="","",QoQ!S46-QoQ!S$1)</f>
        <v>1.6715843718347219</v>
      </c>
      <c r="T44" s="6">
        <f>IF(QoQ!T46="","",QoQ!T46-QoQ!T$1)</f>
        <v>2.4080412923086394</v>
      </c>
      <c r="U44" s="6">
        <f>IF(QoQ!U46="","",QoQ!U46-QoQ!U$1)</f>
        <v>-1.4318147312114136</v>
      </c>
      <c r="V44" s="6">
        <f>IF(QoQ!V46="","",QoQ!V46-QoQ!V$1)</f>
        <v>-0.66729769860534893</v>
      </c>
      <c r="W44" s="6">
        <f>IF(QoQ!W46="","",QoQ!W46-QoQ!W$1)</f>
        <v>-5.5916666666666726E-2</v>
      </c>
      <c r="X44" s="6">
        <f>IF(QoQ!X46="","",QoQ!X46-QoQ!X$1)</f>
        <v>0.83843611660063622</v>
      </c>
      <c r="Y44" s="6">
        <f>IF(QoQ!Y46="","",QoQ!Y46-QoQ!Y$1)</f>
        <v>-2.5362024284816735</v>
      </c>
      <c r="Z44" s="6">
        <f>IF(QoQ!Z46="","",QoQ!Z46-QoQ!Z$1)</f>
        <v>-0.30291004928149878</v>
      </c>
      <c r="AA44" s="6">
        <f>IF(QoQ!AA46="","",QoQ!AA46-QoQ!AA$1)</f>
        <v>-1.6122931149156137</v>
      </c>
      <c r="AB44" s="6">
        <f>IF(QoQ!AB46="","",QoQ!AB46-QoQ!AB$1)</f>
        <v>-1.8146874867681129E-2</v>
      </c>
      <c r="AC44" s="6">
        <f>IF(QoQ!AC46="","",QoQ!AC46-QoQ!AC$1)</f>
        <v>-0.21750000000000003</v>
      </c>
      <c r="AD44" s="6">
        <f>IF(QoQ!AD46="","",QoQ!AD46-QoQ!AD$1)</f>
        <v>-14.55166215748101</v>
      </c>
      <c r="AE44" s="6">
        <f>IF(QoQ!AE46="","",QoQ!AE46-QoQ!AE$1)</f>
        <v>-27.553132966419223</v>
      </c>
      <c r="AF44" s="6">
        <f>IF(QoQ!AF46="","",QoQ!AF46-QoQ!AF$1)</f>
        <v>-0.58935824773657608</v>
      </c>
      <c r="AG44" s="6">
        <f>IF(QoQ!AG46="","",QoQ!AG46-QoQ!AG$1)</f>
        <v>4.312148489626578</v>
      </c>
      <c r="AH44" s="6">
        <f>IF(QoQ!AH46="","",QoQ!AH46-QoQ!AH$1)</f>
        <v>-1.4948594234982067</v>
      </c>
      <c r="AI44" s="6">
        <f>IF(QoQ!AI46="","",QoQ!AI46-QoQ!AI$1)</f>
        <v>19.34251369320436</v>
      </c>
      <c r="AJ44" s="6">
        <f>IF(QoQ!AJ46="","",QoQ!AJ46-QoQ!AJ$1)</f>
        <v>-0.77240867843765271</v>
      </c>
      <c r="AK44" s="6">
        <f>IF(QoQ!AK46="","",QoQ!AK46-QoQ!AK$1)</f>
        <v>1.7673396996882555</v>
      </c>
      <c r="AL44" s="6">
        <f>IF(QoQ!AL46="","",QoQ!AL46-QoQ!AL$1)</f>
        <v>-10.077831123919022</v>
      </c>
      <c r="AM44" s="6">
        <f>IF(QoQ!AM46="","",QoQ!AM46-QoQ!AM$1)</f>
        <v>-0.24138064797073144</v>
      </c>
      <c r="AN44" s="6">
        <f>IF(QoQ!AN46="","",QoQ!AN46-QoQ!AN$1)</f>
        <v>0.66836143560778205</v>
      </c>
      <c r="AO44" s="6">
        <f>IF(QoQ!AO46="","",QoQ!AO46-QoQ!AO$1)</f>
        <v>0.50508333333333333</v>
      </c>
      <c r="AP44" s="4">
        <v>43</v>
      </c>
      <c r="AQ44" s="1">
        <v>37226</v>
      </c>
      <c r="AR44" s="7"/>
    </row>
    <row r="45" spans="1:44">
      <c r="A45" s="6">
        <f>IF(QoQ!A47="","",QoQ!A47-QoQ!A$1)</f>
        <v>-1.0487447641013947E-2</v>
      </c>
      <c r="B45" s="6">
        <f>IF(QoQ!B47="","",QoQ!B47-QoQ!B$1)</f>
        <v>-0.65227613346661395</v>
      </c>
      <c r="C45" s="6">
        <f>IF(QoQ!C47="","",QoQ!C47-QoQ!C$1)</f>
        <v>-3.0400066523263076</v>
      </c>
      <c r="D45" s="6">
        <f>IF(QoQ!D47="","",QoQ!D47-QoQ!D$1)</f>
        <v>3.2523583105458433</v>
      </c>
      <c r="E45" s="6">
        <f>IF(QoQ!E47="","",QoQ!E47-QoQ!E$1)</f>
        <v>6.1030979747465404</v>
      </c>
      <c r="F45" s="6">
        <f>IF(QoQ!F47="","",QoQ!F47-QoQ!F$1)</f>
        <v>4.3287678486236514</v>
      </c>
      <c r="G45" s="6">
        <f>IF(QoQ!G47="","",QoQ!G47-QoQ!G$1)</f>
        <v>3.8375426728430551</v>
      </c>
      <c r="H45" s="6">
        <f>IF(QoQ!H47="","",QoQ!H47-QoQ!H$1)</f>
        <v>0.19216116946905371</v>
      </c>
      <c r="I45" s="6">
        <f>IF(QoQ!I47="","",QoQ!I47-QoQ!I$1)</f>
        <v>2.2267923450011033</v>
      </c>
      <c r="J45" s="6">
        <f>IF(QoQ!J47="","",QoQ!J47-QoQ!J$1)</f>
        <v>-4.3763279182334847</v>
      </c>
      <c r="K45" s="6">
        <f>IF(QoQ!K47="","",QoQ!K47-QoQ!K$1)</f>
        <v>2.7205171979728333</v>
      </c>
      <c r="L45" s="6">
        <f>IF(QoQ!L47="","",QoQ!L47-QoQ!L$1)</f>
        <v>1.970517289698964</v>
      </c>
      <c r="M45" s="6">
        <f>IF(QoQ!M47="","",QoQ!M47-QoQ!M$1)</f>
        <v>3.5900034404294345</v>
      </c>
      <c r="N45" s="6">
        <f>IF(QoQ!N47="","",QoQ!N47-QoQ!N$1)</f>
        <v>3.191366147210517</v>
      </c>
      <c r="O45" s="6">
        <f>IF(QoQ!O47="","",QoQ!O47-QoQ!O$1)</f>
        <v>3.78416570172147</v>
      </c>
      <c r="P45" s="6">
        <f>IF(QoQ!P47="","",QoQ!P47-QoQ!P$1)</f>
        <v>-3.8692213296891964</v>
      </c>
      <c r="Q45" s="6">
        <f>IF(QoQ!Q47="","",QoQ!Q47-QoQ!Q$1)</f>
        <v>0.18715670835724596</v>
      </c>
      <c r="R45" s="6">
        <f>IF(QoQ!R47="","",QoQ!R47-QoQ!R$1)</f>
        <v>-0.30528601590159088</v>
      </c>
      <c r="S45" s="6">
        <f>IF(QoQ!S47="","",QoQ!S47-QoQ!S$1)</f>
        <v>2.9377547087165028</v>
      </c>
      <c r="T45" s="6">
        <f>IF(QoQ!T47="","",QoQ!T47-QoQ!T$1)</f>
        <v>0.92291077925699239</v>
      </c>
      <c r="U45" s="6">
        <f>IF(QoQ!U47="","",QoQ!U47-QoQ!U$1)</f>
        <v>0.28542389757889253</v>
      </c>
      <c r="V45" s="6">
        <f>IF(QoQ!V47="","",QoQ!V47-QoQ!V$1)</f>
        <v>-0.11852412617596381</v>
      </c>
      <c r="W45" s="6">
        <f>IF(QoQ!W47="","",QoQ!W47-QoQ!W$1)</f>
        <v>-6.9083333333333385E-2</v>
      </c>
      <c r="X45" s="6">
        <f>IF(QoQ!X47="","",QoQ!X47-QoQ!X$1)</f>
        <v>1.7942639543090535</v>
      </c>
      <c r="Y45" s="6">
        <f>IF(QoQ!Y47="","",QoQ!Y47-QoQ!Y$1)</f>
        <v>1.425050497054146</v>
      </c>
      <c r="Z45" s="6">
        <f>IF(QoQ!Z47="","",QoQ!Z47-QoQ!Z$1)</f>
        <v>-0.13399637460754787</v>
      </c>
      <c r="AA45" s="6">
        <f>IF(QoQ!AA47="","",QoQ!AA47-QoQ!AA$1)</f>
        <v>-1.0335717416570449</v>
      </c>
      <c r="AB45" s="6">
        <f>IF(QoQ!AB47="","",QoQ!AB47-QoQ!AB$1)</f>
        <v>-0.19303584023168946</v>
      </c>
      <c r="AC45" s="6">
        <f>IF(QoQ!AC47="","",QoQ!AC47-QoQ!AC$1)</f>
        <v>-0.3175</v>
      </c>
      <c r="AD45" s="6">
        <f>IF(QoQ!AD47="","",QoQ!AD47-QoQ!AD$1)</f>
        <v>3.1551709236624861</v>
      </c>
      <c r="AE45" s="6">
        <f>IF(QoQ!AE47="","",QoQ!AE47-QoQ!AE$1)</f>
        <v>7.4947392768778407</v>
      </c>
      <c r="AF45" s="6">
        <f>IF(QoQ!AF47="","",QoQ!AF47-QoQ!AF$1)</f>
        <v>-0.72915428913198566</v>
      </c>
      <c r="AG45" s="6">
        <f>IF(QoQ!AG47="","",QoQ!AG47-QoQ!AG$1)</f>
        <v>2.1377772374803601</v>
      </c>
      <c r="AH45" s="6">
        <f>IF(QoQ!AH47="","",QoQ!AH47-QoQ!AH$1)</f>
        <v>-1.2711025436426628</v>
      </c>
      <c r="AI45" s="6">
        <f>IF(QoQ!AI47="","",QoQ!AI47-QoQ!AI$1)</f>
        <v>-20.637947919133854</v>
      </c>
      <c r="AJ45" s="6">
        <f>IF(QoQ!AJ47="","",QoQ!AJ47-QoQ!AJ$1)</f>
        <v>2.376460805263942</v>
      </c>
      <c r="AK45" s="6">
        <f>IF(QoQ!AK47="","",QoQ!AK47-QoQ!AK$1)</f>
        <v>-0.28850582146427262</v>
      </c>
      <c r="AL45" s="6">
        <f>IF(QoQ!AL47="","",QoQ!AL47-QoQ!AL$1)</f>
        <v>14.504268331287886</v>
      </c>
      <c r="AM45" s="6">
        <f>IF(QoQ!AM47="","",QoQ!AM47-QoQ!AM$1)</f>
        <v>-0.14070949321887616</v>
      </c>
      <c r="AN45" s="6">
        <f>IF(QoQ!AN47="","",QoQ!AN47-QoQ!AN$1)</f>
        <v>-2.1575740420155376</v>
      </c>
      <c r="AO45" s="6">
        <f>IF(QoQ!AO47="","",QoQ!AO47-QoQ!AO$1)</f>
        <v>0.47825000000000006</v>
      </c>
      <c r="AP45" s="4">
        <v>44</v>
      </c>
      <c r="AQ45" s="1">
        <v>37316</v>
      </c>
      <c r="AR45" s="7"/>
    </row>
    <row r="46" spans="1:44">
      <c r="A46" s="6">
        <f>IF(QoQ!A48="","",QoQ!A48-QoQ!A$1)</f>
        <v>0.90329268622508918</v>
      </c>
      <c r="B46" s="6">
        <f>IF(QoQ!B48="","",QoQ!B48-QoQ!B$1)</f>
        <v>-0.80357448622821048</v>
      </c>
      <c r="C46" s="6">
        <f>IF(QoQ!C48="","",QoQ!C48-QoQ!C$1)</f>
        <v>4.8123654323863239</v>
      </c>
      <c r="D46" s="6">
        <f>IF(QoQ!D48="","",QoQ!D48-QoQ!D$1)</f>
        <v>3.3184875679966632</v>
      </c>
      <c r="E46" s="6">
        <f>IF(QoQ!E48="","",QoQ!E48-QoQ!E$1)</f>
        <v>1.3964693866565945</v>
      </c>
      <c r="F46" s="6">
        <f>IF(QoQ!F48="","",QoQ!F48-QoQ!F$1)</f>
        <v>2.7301737661853198</v>
      </c>
      <c r="G46" s="6">
        <f>IF(QoQ!G48="","",QoQ!G48-QoQ!G$1)</f>
        <v>-1.109267327156966</v>
      </c>
      <c r="H46" s="6">
        <f>IF(QoQ!H48="","",QoQ!H48-QoQ!H$1)</f>
        <v>0.51337816646050682</v>
      </c>
      <c r="I46" s="6">
        <f>IF(QoQ!I48="","",QoQ!I48-QoQ!I$1)</f>
        <v>2.7906871926258128</v>
      </c>
      <c r="J46" s="6">
        <f>IF(QoQ!J48="","",QoQ!J48-QoQ!J$1)</f>
        <v>5.9307178636844933</v>
      </c>
      <c r="K46" s="6">
        <f>IF(QoQ!K48="","",QoQ!K48-QoQ!K$1)</f>
        <v>-3.7392353656191823</v>
      </c>
      <c r="L46" s="6">
        <f>IF(QoQ!L48="","",QoQ!L48-QoQ!L$1)</f>
        <v>-2.9919127931197984</v>
      </c>
      <c r="M46" s="6">
        <f>IF(QoQ!M48="","",QoQ!M48-QoQ!M$1)</f>
        <v>-0.21250724521787034</v>
      </c>
      <c r="N46" s="6">
        <f>IF(QoQ!N48="","",QoQ!N48-QoQ!N$1)</f>
        <v>-13.349302350826784</v>
      </c>
      <c r="O46" s="6">
        <f>IF(QoQ!O48="","",QoQ!O48-QoQ!O$1)</f>
        <v>5.0294047090325611</v>
      </c>
      <c r="P46" s="6">
        <f>IF(QoQ!P48="","",QoQ!P48-QoQ!P$1)</f>
        <v>-14.007064512834409</v>
      </c>
      <c r="Q46" s="6">
        <f>IF(QoQ!Q48="","",QoQ!Q48-QoQ!Q$1)</f>
        <v>0.17902199991293033</v>
      </c>
      <c r="R46" s="6">
        <f>IF(QoQ!R48="","",QoQ!R48-QoQ!R$1)</f>
        <v>-0.36609710143492619</v>
      </c>
      <c r="S46" s="6">
        <f>IF(QoQ!S48="","",QoQ!S48-QoQ!S$1)</f>
        <v>3.1230513851861663</v>
      </c>
      <c r="T46" s="6">
        <f>IF(QoQ!T48="","",QoQ!T48-QoQ!T$1)</f>
        <v>0.10163481861456936</v>
      </c>
      <c r="U46" s="6">
        <f>IF(QoQ!U48="","",QoQ!U48-QoQ!U$1)</f>
        <v>0.313668367748692</v>
      </c>
      <c r="V46" s="6">
        <f>IF(QoQ!V48="","",QoQ!V48-QoQ!V$1)</f>
        <v>-0.33632998526160246</v>
      </c>
      <c r="W46" s="6">
        <f>IF(QoQ!W48="","",QoQ!W48-QoQ!W$1)</f>
        <v>-7.074999999999998E-2</v>
      </c>
      <c r="X46" s="6">
        <f>IF(QoQ!X48="","",QoQ!X48-QoQ!X$1)</f>
        <v>-2.2059378582406923</v>
      </c>
      <c r="Y46" s="6">
        <f>IF(QoQ!Y48="","",QoQ!Y48-QoQ!Y$1)</f>
        <v>1.7602568192794514</v>
      </c>
      <c r="Z46" s="6">
        <f>IF(QoQ!Z48="","",QoQ!Z48-QoQ!Z$1)</f>
        <v>-5.9718210679072126E-2</v>
      </c>
      <c r="AA46" s="6">
        <f>IF(QoQ!AA48="","",QoQ!AA48-QoQ!AA$1)</f>
        <v>0.11483952345605541</v>
      </c>
      <c r="AB46" s="6">
        <f>IF(QoQ!AB48="","",QoQ!AB48-QoQ!AB$1)</f>
        <v>4.7847222215482432E-2</v>
      </c>
      <c r="AC46" s="6">
        <f>IF(QoQ!AC48="","",QoQ!AC48-QoQ!AC$1)</f>
        <v>-0.3125</v>
      </c>
      <c r="AD46" s="6">
        <f>IF(QoQ!AD48="","",QoQ!AD48-QoQ!AD$1)</f>
        <v>8.5608134959605273</v>
      </c>
      <c r="AE46" s="6">
        <f>IF(QoQ!AE48="","",QoQ!AE48-QoQ!AE$1)</f>
        <v>16.304571433143277</v>
      </c>
      <c r="AF46" s="6">
        <f>IF(QoQ!AF48="","",QoQ!AF48-QoQ!AF$1)</f>
        <v>-2.9530628038953326</v>
      </c>
      <c r="AG46" s="6">
        <f>IF(QoQ!AG48="","",QoQ!AG48-QoQ!AG$1)</f>
        <v>-0.29356548896849732</v>
      </c>
      <c r="AH46" s="6">
        <f>IF(QoQ!AH48="","",QoQ!AH48-QoQ!AH$1)</f>
        <v>-3.4730318812837404</v>
      </c>
      <c r="AI46" s="6">
        <f>IF(QoQ!AI48="","",QoQ!AI48-QoQ!AI$1)</f>
        <v>-0.32338376844809469</v>
      </c>
      <c r="AJ46" s="6">
        <f>IF(QoQ!AJ48="","",QoQ!AJ48-QoQ!AJ$1)</f>
        <v>-4.956059693318748</v>
      </c>
      <c r="AK46" s="6">
        <f>IF(QoQ!AK48="","",QoQ!AK48-QoQ!AK$1)</f>
        <v>-3.6289473007010384</v>
      </c>
      <c r="AL46" s="6">
        <f>IF(QoQ!AL48="","",QoQ!AL48-QoQ!AL$1)</f>
        <v>-6.0320279607241636</v>
      </c>
      <c r="AM46" s="6">
        <f>IF(QoQ!AM48="","",QoQ!AM48-QoQ!AM$1)</f>
        <v>-4.2904046079150655</v>
      </c>
      <c r="AN46" s="6">
        <f>IF(QoQ!AN48="","",QoQ!AN48-QoQ!AN$1)</f>
        <v>-0.89709561176311792</v>
      </c>
      <c r="AO46" s="6">
        <f>IF(QoQ!AO48="","",QoQ!AO48-QoQ!AO$1)</f>
        <v>0.4740833333333333</v>
      </c>
      <c r="AP46" s="4">
        <v>45</v>
      </c>
      <c r="AQ46" s="1">
        <v>37408</v>
      </c>
      <c r="AR46" s="7"/>
    </row>
    <row r="47" spans="1:44">
      <c r="A47" s="6">
        <f>IF(QoQ!A49="","",QoQ!A49-QoQ!A$1)</f>
        <v>1.378308394497616</v>
      </c>
      <c r="B47" s="6">
        <f>IF(QoQ!B49="","",QoQ!B49-QoQ!B$1)</f>
        <v>-0.10364037935101078</v>
      </c>
      <c r="C47" s="6">
        <f>IF(QoQ!C49="","",QoQ!C49-QoQ!C$1)</f>
        <v>6.8094694822926272</v>
      </c>
      <c r="D47" s="6">
        <f>IF(QoQ!D49="","",QoQ!D49-QoQ!D$1)</f>
        <v>-2.6463252952347256</v>
      </c>
      <c r="E47" s="6">
        <f>IF(QoQ!E49="","",QoQ!E49-QoQ!E$1)</f>
        <v>0.82289276852787019</v>
      </c>
      <c r="F47" s="6">
        <f>IF(QoQ!F49="","",QoQ!F49-QoQ!F$1)</f>
        <v>1.2844071329086462</v>
      </c>
      <c r="G47" s="6">
        <f>IF(QoQ!G49="","",QoQ!G49-QoQ!G$1)</f>
        <v>-0.13877732715697921</v>
      </c>
      <c r="H47" s="6">
        <f>IF(QoQ!H49="","",QoQ!H49-QoQ!H$1)</f>
        <v>0.28654022101099441</v>
      </c>
      <c r="I47" s="6">
        <f>IF(QoQ!I49="","",QoQ!I49-QoQ!I$1)</f>
        <v>2.9222183298673179</v>
      </c>
      <c r="J47" s="6">
        <f>IF(QoQ!J49="","",QoQ!J49-QoQ!J$1)</f>
        <v>2.6817353879375965</v>
      </c>
      <c r="K47" s="6">
        <f>IF(QoQ!K49="","",QoQ!K49-QoQ!K$1)</f>
        <v>-13.844491891830188</v>
      </c>
      <c r="L47" s="6">
        <f>IF(QoQ!L49="","",QoQ!L49-QoQ!L$1)</f>
        <v>-0.96824391619029826</v>
      </c>
      <c r="M47" s="6">
        <f>IF(QoQ!M49="","",QoQ!M49-QoQ!M$1)</f>
        <v>-0.52121639627062366</v>
      </c>
      <c r="N47" s="6">
        <f>IF(QoQ!N49="","",QoQ!N49-QoQ!N$1)</f>
        <v>17.899141594661511</v>
      </c>
      <c r="O47" s="6">
        <f>IF(QoQ!O49="","",QoQ!O49-QoQ!O$1)</f>
        <v>-8.1170017777621712</v>
      </c>
      <c r="P47" s="6">
        <f>IF(QoQ!P49="","",QoQ!P49-QoQ!P$1)</f>
        <v>-2.9916398922691405</v>
      </c>
      <c r="Q47" s="6">
        <f>IF(QoQ!Q49="","",QoQ!Q49-QoQ!Q$1)</f>
        <v>-0.21446816631583371</v>
      </c>
      <c r="R47" s="6">
        <f>IF(QoQ!R49="","",QoQ!R49-QoQ!R$1)</f>
        <v>-0.43506547120901468</v>
      </c>
      <c r="S47" s="6">
        <f>IF(QoQ!S49="","",QoQ!S49-QoQ!S$1)</f>
        <v>0.94827356036612609</v>
      </c>
      <c r="T47" s="6">
        <f>IF(QoQ!T49="","",QoQ!T49-QoQ!T$1)</f>
        <v>-0.20053453555902584</v>
      </c>
      <c r="U47" s="6">
        <f>IF(QoQ!U49="","",QoQ!U49-QoQ!U$1)</f>
        <v>-0.35513776940472858</v>
      </c>
      <c r="V47" s="6">
        <f>IF(QoQ!V49="","",QoQ!V49-QoQ!V$1)</f>
        <v>-0.59668577751848562</v>
      </c>
      <c r="W47" s="6">
        <f>IF(QoQ!W49="","",QoQ!W49-QoQ!W$1)</f>
        <v>-6.8499999999999894E-2</v>
      </c>
      <c r="X47" s="6">
        <f>IF(QoQ!X49="","",QoQ!X49-QoQ!X$1)</f>
        <v>-2.4617388213652673</v>
      </c>
      <c r="Y47" s="6">
        <f>IF(QoQ!Y49="","",QoQ!Y49-QoQ!Y$1)</f>
        <v>0.77948631315480599</v>
      </c>
      <c r="Z47" s="6">
        <f>IF(QoQ!Z49="","",QoQ!Z49-QoQ!Z$1)</f>
        <v>-8.0324018155121024E-2</v>
      </c>
      <c r="AA47" s="6">
        <f>IF(QoQ!AA49="","",QoQ!AA49-QoQ!AA$1)</f>
        <v>0.3115076957571713</v>
      </c>
      <c r="AB47" s="6">
        <f>IF(QoQ!AB49="","",QoQ!AB49-QoQ!AB$1)</f>
        <v>3.2015502007054386E-2</v>
      </c>
      <c r="AC47" s="6">
        <f>IF(QoQ!AC49="","",QoQ!AC49-QoQ!AC$1)</f>
        <v>-0.315</v>
      </c>
      <c r="AD47" s="6">
        <f>IF(QoQ!AD49="","",QoQ!AD49-QoQ!AD$1)</f>
        <v>2.4726354081482715</v>
      </c>
      <c r="AE47" s="6">
        <f>IF(QoQ!AE49="","",QoQ!AE49-QoQ!AE$1)</f>
        <v>5.8488297111279639</v>
      </c>
      <c r="AF47" s="6">
        <f>IF(QoQ!AF49="","",QoQ!AF49-QoQ!AF$1)</f>
        <v>-1.2162578364737182</v>
      </c>
      <c r="AG47" s="6">
        <f>IF(QoQ!AG49="","",QoQ!AG49-QoQ!AG$1)</f>
        <v>1.8784624524903055</v>
      </c>
      <c r="AH47" s="6">
        <f>IF(QoQ!AH49="","",QoQ!AH49-QoQ!AH$1)</f>
        <v>-1.8522608165972885</v>
      </c>
      <c r="AI47" s="6">
        <f>IF(QoQ!AI49="","",QoQ!AI49-QoQ!AI$1)</f>
        <v>14.228797632941861</v>
      </c>
      <c r="AJ47" s="6">
        <f>IF(QoQ!AJ49="","",QoQ!AJ49-QoQ!AJ$1)</f>
        <v>-3.3567759048239361</v>
      </c>
      <c r="AK47" s="6">
        <f>IF(QoQ!AK49="","",QoQ!AK49-QoQ!AK$1)</f>
        <v>0.59213413321774144</v>
      </c>
      <c r="AL47" s="6">
        <f>IF(QoQ!AL49="","",QoQ!AL49-QoQ!AL$1)</f>
        <v>4.8626858619616193</v>
      </c>
      <c r="AM47" s="6">
        <f>IF(QoQ!AM49="","",QoQ!AM49-QoQ!AM$1)</f>
        <v>-1.5822289577805004</v>
      </c>
      <c r="AN47" s="6">
        <f>IF(QoQ!AN49="","",QoQ!AN49-QoQ!AN$1)</f>
        <v>-3.1018620198629439</v>
      </c>
      <c r="AO47" s="6">
        <f>IF(QoQ!AO49="","",QoQ!AO49-QoQ!AO$1)</f>
        <v>0.4751666666666664</v>
      </c>
      <c r="AP47" s="4">
        <v>46</v>
      </c>
      <c r="AQ47" s="1">
        <v>37500</v>
      </c>
      <c r="AR47" s="7"/>
    </row>
    <row r="48" spans="1:44">
      <c r="A48" s="6">
        <f>IF(QoQ!A50="","",QoQ!A50-QoQ!A$1)</f>
        <v>-0.13956848719108572</v>
      </c>
      <c r="B48" s="6">
        <f>IF(QoQ!B50="","",QoQ!B50-QoQ!B$1)</f>
        <v>-1.1448314796562054E-2</v>
      </c>
      <c r="C48" s="6">
        <f>IF(QoQ!C50="","",QoQ!C50-QoQ!C$1)</f>
        <v>-6.8113220638800547</v>
      </c>
      <c r="D48" s="6">
        <f>IF(QoQ!D50="","",QoQ!D50-QoQ!D$1)</f>
        <v>2.4804319997792184</v>
      </c>
      <c r="E48" s="6">
        <f>IF(QoQ!E50="","",QoQ!E50-QoQ!E$1)</f>
        <v>-1.0828152567812039</v>
      </c>
      <c r="F48" s="6">
        <f>IF(QoQ!F50="","",QoQ!F50-QoQ!F$1)</f>
        <v>-4.2109331868362432</v>
      </c>
      <c r="G48" s="6">
        <f>IF(QoQ!G50="","",QoQ!G50-QoQ!G$1)</f>
        <v>-2.038967327156965</v>
      </c>
      <c r="H48" s="6">
        <f>IF(QoQ!H50="","",QoQ!H50-QoQ!H$1)</f>
        <v>-0.95639451868365488</v>
      </c>
      <c r="I48" s="6">
        <f>IF(QoQ!I50="","",QoQ!I50-QoQ!I$1)</f>
        <v>-4.1276275537095461</v>
      </c>
      <c r="J48" s="6">
        <f>IF(QoQ!J50="","",QoQ!J50-QoQ!J$1)</f>
        <v>-8.4821150512192531</v>
      </c>
      <c r="K48" s="6">
        <f>IF(QoQ!K50="","",QoQ!K50-QoQ!K$1)</f>
        <v>-1.1416795074031785</v>
      </c>
      <c r="L48" s="6">
        <f>IF(QoQ!L50="","",QoQ!L50-QoQ!L$1)</f>
        <v>-0.92567220974559195</v>
      </c>
      <c r="M48" s="6">
        <f>IF(QoQ!M50="","",QoQ!M50-QoQ!M$1)</f>
        <v>-2.1695336708359942</v>
      </c>
      <c r="N48" s="6">
        <f>IF(QoQ!N50="","",QoQ!N50-QoQ!N$1)</f>
        <v>-2.2760482945279232</v>
      </c>
      <c r="O48" s="6">
        <f>IF(QoQ!O50="","",QoQ!O50-QoQ!O$1)</f>
        <v>-2.1032413791914433</v>
      </c>
      <c r="P48" s="6">
        <f>IF(QoQ!P50="","",QoQ!P50-QoQ!P$1)</f>
        <v>4.1246685679191737</v>
      </c>
      <c r="Q48" s="6">
        <f>IF(QoQ!Q50="","",QoQ!Q50-QoQ!Q$1)</f>
        <v>-0.37447678129672557</v>
      </c>
      <c r="R48" s="6">
        <f>IF(QoQ!R50="","",QoQ!R50-QoQ!R$1)</f>
        <v>-0.33396049514663467</v>
      </c>
      <c r="S48" s="6">
        <f>IF(QoQ!S50="","",QoQ!S50-QoQ!S$1)</f>
        <v>-0.58683065287438063</v>
      </c>
      <c r="T48" s="6">
        <f>IF(QoQ!T50="","",QoQ!T50-QoQ!T$1)</f>
        <v>-0.5</v>
      </c>
      <c r="U48" s="6">
        <f>IF(QoQ!U50="","",QoQ!U50-QoQ!U$1)</f>
        <v>0.40933578220102518</v>
      </c>
      <c r="V48" s="6">
        <f>IF(QoQ!V50="","",QoQ!V50-QoQ!V$1)</f>
        <v>-0.51093478450250662</v>
      </c>
      <c r="W48" s="6">
        <f>IF(QoQ!W50="","",QoQ!W50-QoQ!W$1)</f>
        <v>-5.8916666666666728E-2</v>
      </c>
      <c r="X48" s="6">
        <f>IF(QoQ!X50="","",QoQ!X50-QoQ!X$1)</f>
        <v>0.75019234698862303</v>
      </c>
      <c r="Y48" s="6">
        <f>IF(QoQ!Y50="","",QoQ!Y50-QoQ!Y$1)</f>
        <v>-0.49826852454805393</v>
      </c>
      <c r="Z48" s="6">
        <f>IF(QoQ!Z50="","",QoQ!Z50-QoQ!Z$1)</f>
        <v>-0.1876066674501996</v>
      </c>
      <c r="AA48" s="6">
        <f>IF(QoQ!AA50="","",QoQ!AA50-QoQ!AA$1)</f>
        <v>-0.25490333243357455</v>
      </c>
      <c r="AB48" s="6">
        <f>IF(QoQ!AB50="","",QoQ!AB50-QoQ!AB$1)</f>
        <v>-0.14475528370319463</v>
      </c>
      <c r="AC48" s="6">
        <f>IF(QoQ!AC50="","",QoQ!AC50-QoQ!AC$1)</f>
        <v>-0.39</v>
      </c>
      <c r="AD48" s="6">
        <f>IF(QoQ!AD50="","",QoQ!AD50-QoQ!AD$1)</f>
        <v>3.7357280674973268</v>
      </c>
      <c r="AE48" s="6">
        <f>IF(QoQ!AE50="","",QoQ!AE50-QoQ!AE$1)</f>
        <v>-1.5593898606976242</v>
      </c>
      <c r="AF48" s="6">
        <f>IF(QoQ!AF50="","",QoQ!AF50-QoQ!AF$1)</f>
        <v>-1.2375697757087232</v>
      </c>
      <c r="AG48" s="6">
        <f>IF(QoQ!AG50="","",QoQ!AG50-QoQ!AG$1)</f>
        <v>1.3333955652748246</v>
      </c>
      <c r="AH48" s="6">
        <f>IF(QoQ!AH50="","",QoQ!AH50-QoQ!AH$1)</f>
        <v>-1.7814405761379817</v>
      </c>
      <c r="AI48" s="6">
        <f>IF(QoQ!AI50="","",QoQ!AI50-QoQ!AI$1)</f>
        <v>-15.802804081158133</v>
      </c>
      <c r="AJ48" s="6">
        <f>IF(QoQ!AJ50="","",QoQ!AJ50-QoQ!AJ$1)</f>
        <v>6.0357302667649053</v>
      </c>
      <c r="AK48" s="6">
        <f>IF(QoQ!AK50="","",QoQ!AK50-QoQ!AK$1)</f>
        <v>0.96822163412216344</v>
      </c>
      <c r="AL48" s="6">
        <f>IF(QoQ!AL50="","",QoQ!AL50-QoQ!AL$1)</f>
        <v>19.325290222644689</v>
      </c>
      <c r="AM48" s="6">
        <f>IF(QoQ!AM50="","",QoQ!AM50-QoQ!AM$1)</f>
        <v>0.73353816883148837</v>
      </c>
      <c r="AN48" s="6">
        <f>IF(QoQ!AN50="","",QoQ!AN50-QoQ!AN$1)</f>
        <v>-1.4904291805067673</v>
      </c>
      <c r="AO48" s="6">
        <f>IF(QoQ!AO50="","",QoQ!AO50-QoQ!AO$1)</f>
        <v>0.44558333333333344</v>
      </c>
      <c r="AP48" s="4">
        <v>47</v>
      </c>
      <c r="AQ48" s="1">
        <v>37591</v>
      </c>
      <c r="AR48" s="7"/>
    </row>
    <row r="49" spans="1:44">
      <c r="A49" s="6">
        <f>IF(QoQ!A51="","",QoQ!A51-QoQ!A$1)</f>
        <v>-0.69468457274833662</v>
      </c>
      <c r="B49" s="6">
        <f>IF(QoQ!B51="","",QoQ!B51-QoQ!B$1)</f>
        <v>1.1750438396068792</v>
      </c>
      <c r="C49" s="6">
        <f>IF(QoQ!C51="","",QoQ!C51-QoQ!C$1)</f>
        <v>4.0509132617865147</v>
      </c>
      <c r="D49" s="6">
        <f>IF(QoQ!D51="","",QoQ!D51-QoQ!D$1)</f>
        <v>-3.2873842283826371</v>
      </c>
      <c r="E49" s="6">
        <f>IF(QoQ!E51="","",QoQ!E51-QoQ!E$1)</f>
        <v>-1.4279893410996769</v>
      </c>
      <c r="F49" s="6">
        <f>IF(QoQ!F51="","",QoQ!F51-QoQ!F$1)</f>
        <v>-2.1569809347429181</v>
      </c>
      <c r="G49" s="6">
        <f>IF(QoQ!G51="","",QoQ!G51-QoQ!G$1)</f>
        <v>-2.0776273271570682</v>
      </c>
      <c r="H49" s="6">
        <f>IF(QoQ!H51="","",QoQ!H51-QoQ!H$1)</f>
        <v>0.2764558568695048</v>
      </c>
      <c r="I49" s="6">
        <f>IF(QoQ!I51="","",QoQ!I51-QoQ!I$1)</f>
        <v>-2.0205456256936594</v>
      </c>
      <c r="J49" s="6">
        <f>IF(QoQ!J51="","",QoQ!J51-QoQ!J$1)</f>
        <v>9.3630871352386169</v>
      </c>
      <c r="K49" s="6">
        <f>IF(QoQ!K51="","",QoQ!K51-QoQ!K$1)</f>
        <v>-12.664863532713026</v>
      </c>
      <c r="L49" s="6">
        <f>IF(QoQ!L51="","",QoQ!L51-QoQ!L$1)</f>
        <v>-6.580335271028356</v>
      </c>
      <c r="M49" s="6">
        <f>IF(QoQ!M51="","",QoQ!M51-QoQ!M$1)</f>
        <v>-5.4292393222997761</v>
      </c>
      <c r="N49" s="6">
        <f>IF(QoQ!N51="","",QoQ!N51-QoQ!N$1)</f>
        <v>-5.4978327655622303</v>
      </c>
      <c r="O49" s="6">
        <f>IF(QoQ!O51="","",QoQ!O51-QoQ!O$1)</f>
        <v>-5.3808247980524744</v>
      </c>
      <c r="P49" s="6">
        <f>IF(QoQ!P51="","",QoQ!P51-QoQ!P$1)</f>
        <v>-11.483051549038654</v>
      </c>
      <c r="Q49" s="6">
        <f>IF(QoQ!Q51="","",QoQ!Q51-QoQ!Q$1)</f>
        <v>-0.20900490988870607</v>
      </c>
      <c r="R49" s="6">
        <f>IF(QoQ!R51="","",QoQ!R51-QoQ!R$1)</f>
        <v>-0.50709256042544948</v>
      </c>
      <c r="S49" s="6">
        <f>IF(QoQ!S51="","",QoQ!S51-QoQ!S$1)</f>
        <v>1.3409057078498752</v>
      </c>
      <c r="T49" s="6">
        <f>IF(QoQ!T51="","",QoQ!T51-QoQ!T$1)</f>
        <v>-0.20142865429237711</v>
      </c>
      <c r="U49" s="6">
        <f>IF(QoQ!U51="","",QoQ!U51-QoQ!U$1)</f>
        <v>1.7993544022414945</v>
      </c>
      <c r="V49" s="6">
        <f>IF(QoQ!V51="","",QoQ!V51-QoQ!V$1)</f>
        <v>-0.43822332787491103</v>
      </c>
      <c r="W49" s="6">
        <f>IF(QoQ!W51="","",QoQ!W51-QoQ!W$1)</f>
        <v>-5.6166666666666587E-2</v>
      </c>
      <c r="X49" s="6">
        <f>IF(QoQ!X51="","",QoQ!X51-QoQ!X$1)</f>
        <v>-1.8308466710008067</v>
      </c>
      <c r="Y49" s="6">
        <f>IF(QoQ!Y51="","",QoQ!Y51-QoQ!Y$1)</f>
        <v>-9.3841455255444184E-2</v>
      </c>
      <c r="Z49" s="6">
        <f>IF(QoQ!Z51="","",QoQ!Z51-QoQ!Z$1)</f>
        <v>-5.6690683282657139E-2</v>
      </c>
      <c r="AA49" s="6">
        <f>IF(QoQ!AA51="","",QoQ!AA51-QoQ!AA$1)</f>
        <v>-7.7068752080894809E-2</v>
      </c>
      <c r="AB49" s="6">
        <f>IF(QoQ!AB51="","",QoQ!AB51-QoQ!AB$1)</f>
        <v>-0.19194757925523637</v>
      </c>
      <c r="AC49" s="6">
        <f>IF(QoQ!AC51="","",QoQ!AC51-QoQ!AC$1)</f>
        <v>-0.4375</v>
      </c>
      <c r="AD49" s="6">
        <f>IF(QoQ!AD51="","",QoQ!AD51-QoQ!AD$1)</f>
        <v>11.212364360400702</v>
      </c>
      <c r="AE49" s="6">
        <f>IF(QoQ!AE51="","",QoQ!AE51-QoQ!AE$1)</f>
        <v>15.382697415779031</v>
      </c>
      <c r="AF49" s="6">
        <f>IF(QoQ!AF51="","",QoQ!AF51-QoQ!AF$1)</f>
        <v>-2.8819389850988197</v>
      </c>
      <c r="AG49" s="6">
        <f>IF(QoQ!AG51="","",QoQ!AG51-QoQ!AG$1)</f>
        <v>-1.6503436815040442</v>
      </c>
      <c r="AH49" s="6">
        <f>IF(QoQ!AH51="","",QoQ!AH51-QoQ!AH$1)</f>
        <v>-3.1322347898804432</v>
      </c>
      <c r="AI49" s="6">
        <f>IF(QoQ!AI51="","",QoQ!AI51-QoQ!AI$1)</f>
        <v>1.8191015885779618</v>
      </c>
      <c r="AJ49" s="6">
        <f>IF(QoQ!AJ51="","",QoQ!AJ51-QoQ!AJ$1)</f>
        <v>4.26204864049555</v>
      </c>
      <c r="AK49" s="6">
        <f>IF(QoQ!AK51="","",QoQ!AK51-QoQ!AK$1)</f>
        <v>-1.5328031948180458</v>
      </c>
      <c r="AL49" s="6">
        <f>IF(QoQ!AL51="","",QoQ!AL51-QoQ!AL$1)</f>
        <v>-8.0305995870571856E-2</v>
      </c>
      <c r="AM49" s="6">
        <f>IF(QoQ!AM51="","",QoQ!AM51-QoQ!AM$1)</f>
        <v>-0.56639951127214927</v>
      </c>
      <c r="AN49" s="6">
        <f>IF(QoQ!AN51="","",QoQ!AN51-QoQ!AN$1)</f>
        <v>1.8954344738164239</v>
      </c>
      <c r="AO49" s="6">
        <f>IF(QoQ!AO51="","",QoQ!AO51-QoQ!AO$1)</f>
        <v>0.43950000000000011</v>
      </c>
      <c r="AP49" s="4">
        <v>48</v>
      </c>
      <c r="AQ49" s="1">
        <v>37681</v>
      </c>
      <c r="AR49" s="7"/>
    </row>
    <row r="50" spans="1:44">
      <c r="A50" s="6">
        <f>IF(QoQ!A52="","",QoQ!A52-QoQ!A$1)</f>
        <v>0.65351186699317965</v>
      </c>
      <c r="B50" s="6">
        <f>IF(QoQ!B52="","",QoQ!B52-QoQ!B$1)</f>
        <v>0.41969673204382718</v>
      </c>
      <c r="C50" s="6">
        <f>IF(QoQ!C52="","",QoQ!C52-QoQ!C$1)</f>
        <v>-2.427470480153799</v>
      </c>
      <c r="D50" s="6">
        <f>IF(QoQ!D52="","",QoQ!D52-QoQ!D$1)</f>
        <v>-0.14500103541569054</v>
      </c>
      <c r="E50" s="6">
        <f>IF(QoQ!E52="","",QoQ!E52-QoQ!E$1)</f>
        <v>0.14202551397896346</v>
      </c>
      <c r="F50" s="6">
        <f>IF(QoQ!F52="","",QoQ!F52-QoQ!F$1)</f>
        <v>0.49290348072699097</v>
      </c>
      <c r="G50" s="6">
        <f>IF(QoQ!G52="","",QoQ!G52-QoQ!G$1)</f>
        <v>1.0872626728432901</v>
      </c>
      <c r="H50" s="6">
        <f>IF(QoQ!H52="","",QoQ!H52-QoQ!H$1)</f>
        <v>-0.51425947313415687</v>
      </c>
      <c r="I50" s="6">
        <f>IF(QoQ!I52="","",QoQ!I52-QoQ!I$1)</f>
        <v>7.4623462693883607</v>
      </c>
      <c r="J50" s="6">
        <f>IF(QoQ!J52="","",QoQ!J52-QoQ!J$1)</f>
        <v>1.1700999664125402</v>
      </c>
      <c r="K50" s="6">
        <f>IF(QoQ!K52="","",QoQ!K52-QoQ!K$1)</f>
        <v>12.586280919000918</v>
      </c>
      <c r="L50" s="6">
        <f>IF(QoQ!L52="","",QoQ!L52-QoQ!L$1)</f>
        <v>0.16009129512335152</v>
      </c>
      <c r="M50" s="6">
        <f>IF(QoQ!M52="","",QoQ!M52-QoQ!M$1)</f>
        <v>0.11532170828359201</v>
      </c>
      <c r="N50" s="6">
        <f>IF(QoQ!N52="","",QoQ!N52-QoQ!N$1)</f>
        <v>23.31241645545126</v>
      </c>
      <c r="O50" s="6">
        <f>IF(QoQ!O52="","",QoQ!O52-QoQ!O$1)</f>
        <v>-13.031270139751044</v>
      </c>
      <c r="P50" s="6">
        <f>IF(QoQ!P52="","",QoQ!P52-QoQ!P$1)</f>
        <v>0.22629337322800835</v>
      </c>
      <c r="Q50" s="6">
        <f>IF(QoQ!Q52="","",QoQ!Q52-QoQ!Q$1)</f>
        <v>-0.32985916700282597</v>
      </c>
      <c r="R50" s="6">
        <f>IF(QoQ!R52="","",QoQ!R52-QoQ!R$1)</f>
        <v>-0.25484943830106888</v>
      </c>
      <c r="S50" s="6">
        <f>IF(QoQ!S52="","",QoQ!S52-QoQ!S$1)</f>
        <v>-0.71718392508874607</v>
      </c>
      <c r="T50" s="6">
        <f>IF(QoQ!T52="","",QoQ!T52-QoQ!T$1)</f>
        <v>9.4481580932060716E-2</v>
      </c>
      <c r="U50" s="6">
        <f>IF(QoQ!U52="","",QoQ!U52-QoQ!U$1)</f>
        <v>-1.9446341786084882</v>
      </c>
      <c r="V50" s="6">
        <f>IF(QoQ!V52="","",QoQ!V52-QoQ!V$1)</f>
        <v>-0.59613659629242088</v>
      </c>
      <c r="W50" s="6">
        <f>IF(QoQ!W52="","",QoQ!W52-QoQ!W$1)</f>
        <v>-5.9749999999999859E-2</v>
      </c>
      <c r="X50" s="6">
        <f>IF(QoQ!X52="","",QoQ!X52-QoQ!X$1)</f>
        <v>-1.293976952175377</v>
      </c>
      <c r="Y50" s="6">
        <f>IF(QoQ!Y52="","",QoQ!Y52-QoQ!Y$1)</f>
        <v>-1.3052957068930726</v>
      </c>
      <c r="Z50" s="6">
        <f>IF(QoQ!Z52="","",QoQ!Z52-QoQ!Z$1)</f>
        <v>2.6072426677041793E-3</v>
      </c>
      <c r="AA50" s="6">
        <f>IF(QoQ!AA52="","",QoQ!AA52-QoQ!AA$1)</f>
        <v>-0.3509424883224897</v>
      </c>
      <c r="AB50" s="6">
        <f>IF(QoQ!AB52="","",QoQ!AB52-QoQ!AB$1)</f>
        <v>-0.12166764846986111</v>
      </c>
      <c r="AC50" s="6">
        <f>IF(QoQ!AC52="","",QoQ!AC52-QoQ!AC$1)</f>
        <v>-0.4375</v>
      </c>
      <c r="AD50" s="6">
        <f>IF(QoQ!AD52="","",QoQ!AD52-QoQ!AD$1)</f>
        <v>-6.8965538921331353</v>
      </c>
      <c r="AE50" s="6">
        <f>IF(QoQ!AE52="","",QoQ!AE52-QoQ!AE$1)</f>
        <v>-19.537382928953281</v>
      </c>
      <c r="AF50" s="6">
        <f>IF(QoQ!AF52="","",QoQ!AF52-QoQ!AF$1)</f>
        <v>1.6489742296272154</v>
      </c>
      <c r="AG50" s="6">
        <f>IF(QoQ!AG52="","",QoQ!AG52-QoQ!AG$1)</f>
        <v>1.770872316730026</v>
      </c>
      <c r="AH50" s="6">
        <f>IF(QoQ!AH52="","",QoQ!AH52-QoQ!AH$1)</f>
        <v>1.6539817159054819</v>
      </c>
      <c r="AI50" s="6">
        <f>IF(QoQ!AI52="","",QoQ!AI52-QoQ!AI$1)</f>
        <v>7.7403899758603636</v>
      </c>
      <c r="AJ50" s="6">
        <f>IF(QoQ!AJ52="","",QoQ!AJ52-QoQ!AJ$1)</f>
        <v>1.3211899507809508</v>
      </c>
      <c r="AK50" s="6">
        <f>IF(QoQ!AK52="","",QoQ!AK52-QoQ!AK$1)</f>
        <v>1.6701536141105655</v>
      </c>
      <c r="AL50" s="6">
        <f>IF(QoQ!AL52="","",QoQ!AL52-QoQ!AL$1)</f>
        <v>13.18369815530335</v>
      </c>
      <c r="AM50" s="6">
        <f>IF(QoQ!AM52="","",QoQ!AM52-QoQ!AM$1)</f>
        <v>1.0995503837223879</v>
      </c>
      <c r="AN50" s="6">
        <f>IF(QoQ!AN52="","",QoQ!AN52-QoQ!AN$1)</f>
        <v>1.6217636209812303</v>
      </c>
      <c r="AO50" s="6">
        <f>IF(QoQ!AO52="","",QoQ!AO52-QoQ!AO$1)</f>
        <v>0.39391666666666636</v>
      </c>
      <c r="AP50" s="4">
        <v>49</v>
      </c>
      <c r="AQ50" s="1">
        <v>37773</v>
      </c>
      <c r="AR50" s="7"/>
    </row>
    <row r="51" spans="1:44">
      <c r="A51" s="6">
        <f>IF(QoQ!A53="","",QoQ!A53-QoQ!A$1)</f>
        <v>0.39260404803420901</v>
      </c>
      <c r="B51" s="6">
        <f>IF(QoQ!B53="","",QoQ!B53-QoQ!B$1)</f>
        <v>0.34489509780675776</v>
      </c>
      <c r="C51" s="6">
        <f>IF(QoQ!C53="","",QoQ!C53-QoQ!C$1)</f>
        <v>1.2405448452112617</v>
      </c>
      <c r="D51" s="6">
        <f>IF(QoQ!D53="","",QoQ!D53-QoQ!D$1)</f>
        <v>-1.7171140977091159E-2</v>
      </c>
      <c r="E51" s="6">
        <f>IF(QoQ!E53="","",QoQ!E53-QoQ!E$1)</f>
        <v>1.5832047095796282</v>
      </c>
      <c r="F51" s="6">
        <f>IF(QoQ!F53="","",QoQ!F53-QoQ!F$1)</f>
        <v>2.7971871226902612</v>
      </c>
      <c r="G51" s="6">
        <f>IF(QoQ!G53="","",QoQ!G53-QoQ!G$1)</f>
        <v>0.1173126728427929</v>
      </c>
      <c r="H51" s="6">
        <f>IF(QoQ!H53="","",QoQ!H53-QoQ!H$1)</f>
        <v>0.21926813654337685</v>
      </c>
      <c r="I51" s="6">
        <f>IF(QoQ!I53="","",QoQ!I53-QoQ!I$1)</f>
        <v>-0.66013542408023007</v>
      </c>
      <c r="J51" s="6">
        <f>IF(QoQ!J53="","",QoQ!J53-QoQ!J$1)</f>
        <v>-3.280004078959319</v>
      </c>
      <c r="K51" s="6">
        <f>IF(QoQ!K53="","",QoQ!K53-QoQ!K$1)</f>
        <v>8.8021416108666735</v>
      </c>
      <c r="L51" s="6">
        <f>IF(QoQ!L53="","",QoQ!L53-QoQ!L$1)</f>
        <v>3.166022150000984</v>
      </c>
      <c r="M51" s="6">
        <f>IF(QoQ!M53="","",QoQ!M53-QoQ!M$1)</f>
        <v>-1.0772802269874502</v>
      </c>
      <c r="N51" s="6">
        <f>IF(QoQ!N53="","",QoQ!N53-QoQ!N$1)</f>
        <v>-2.8086014841953468</v>
      </c>
      <c r="O51" s="6">
        <f>IF(QoQ!O53="","",QoQ!O53-QoQ!O$1)</f>
        <v>7.470691512979033E-2</v>
      </c>
      <c r="P51" s="6">
        <f>IF(QoQ!P53="","",QoQ!P53-QoQ!P$1)</f>
        <v>19.356830337013438</v>
      </c>
      <c r="Q51" s="6">
        <f>IF(QoQ!Q53="","",QoQ!Q53-QoQ!Q$1)</f>
        <v>-0.1547403188571092</v>
      </c>
      <c r="R51" s="6">
        <f>IF(QoQ!R53="","",QoQ!R53-QoQ!R$1)</f>
        <v>-0.45715740922260489</v>
      </c>
      <c r="S51" s="6">
        <f>IF(QoQ!S53="","",QoQ!S53-QoQ!S$1)</f>
        <v>1.3960030372510144</v>
      </c>
      <c r="T51" s="6">
        <f>IF(QoQ!T53="","",QoQ!T53-QoQ!T$1)</f>
        <v>-0.5</v>
      </c>
      <c r="U51" s="6">
        <f>IF(QoQ!U53="","",QoQ!U53-QoQ!U$1)</f>
        <v>-0.91267340487122206</v>
      </c>
      <c r="V51" s="6">
        <f>IF(QoQ!V53="","",QoQ!V53-QoQ!V$1)</f>
        <v>-0.55969276801870549</v>
      </c>
      <c r="W51" s="6">
        <f>IF(QoQ!W53="","",QoQ!W53-QoQ!W$1)</f>
        <v>-6.8333333333333357E-2</v>
      </c>
      <c r="X51" s="6">
        <f>IF(QoQ!X53="","",QoQ!X53-QoQ!X$1)</f>
        <v>-0.10072805882946988</v>
      </c>
      <c r="Y51" s="6">
        <f>IF(QoQ!Y53="","",QoQ!Y53-QoQ!Y$1)</f>
        <v>1.256931523021358</v>
      </c>
      <c r="Z51" s="6">
        <f>IF(QoQ!Z53="","",QoQ!Z53-QoQ!Z$1)</f>
        <v>0.33455930722190907</v>
      </c>
      <c r="AA51" s="6">
        <f>IF(QoQ!AA53="","",QoQ!AA53-QoQ!AA$1)</f>
        <v>-0.27622537458153995</v>
      </c>
      <c r="AB51" s="6">
        <f>IF(QoQ!AB53="","",QoQ!AB53-QoQ!AB$1)</f>
        <v>-4.3326070133552663E-2</v>
      </c>
      <c r="AC51" s="6">
        <f>IF(QoQ!AC53="","",QoQ!AC53-QoQ!AC$1)</f>
        <v>-0.495</v>
      </c>
      <c r="AD51" s="6">
        <f>IF(QoQ!AD53="","",QoQ!AD53-QoQ!AD$1)</f>
        <v>0.68877550916146713</v>
      </c>
      <c r="AE51" s="6">
        <f>IF(QoQ!AE53="","",QoQ!AE53-QoQ!AE$1)</f>
        <v>7.2831209120853853</v>
      </c>
      <c r="AF51" s="6">
        <f>IF(QoQ!AF53="","",QoQ!AF53-QoQ!AF$1)</f>
        <v>1.0430540154198855</v>
      </c>
      <c r="AG51" s="6">
        <f>IF(QoQ!AG53="","",QoQ!AG53-QoQ!AG$1)</f>
        <v>2.6021034041156317</v>
      </c>
      <c r="AH51" s="6">
        <f>IF(QoQ!AH53="","",QoQ!AH53-QoQ!AH$1)</f>
        <v>0.70869820383330606</v>
      </c>
      <c r="AI51" s="6">
        <f>IF(QoQ!AI53="","",QoQ!AI53-QoQ!AI$1)</f>
        <v>-13.086732243154117</v>
      </c>
      <c r="AJ51" s="6">
        <f>IF(QoQ!AJ53="","",QoQ!AJ53-QoQ!AJ$1)</f>
        <v>4.4631877004234966</v>
      </c>
      <c r="AK51" s="6">
        <f>IF(QoQ!AK53="","",QoQ!AK53-QoQ!AK$1)</f>
        <v>2.2153372911017999</v>
      </c>
      <c r="AL51" s="6">
        <f>IF(QoQ!AL53="","",QoQ!AL53-QoQ!AL$1)</f>
        <v>3.2523080777747637</v>
      </c>
      <c r="AM51" s="6">
        <f>IF(QoQ!AM53="","",QoQ!AM53-QoQ!AM$1)</f>
        <v>1.3507002492622262</v>
      </c>
      <c r="AN51" s="6">
        <f>IF(QoQ!AN53="","",QoQ!AN53-QoQ!AN$1)</f>
        <v>3.485352174314448</v>
      </c>
      <c r="AO51" s="6">
        <f>IF(QoQ!AO53="","",QoQ!AO53-QoQ!AO$1)</f>
        <v>0.36666666666666647</v>
      </c>
      <c r="AP51" s="4">
        <v>50</v>
      </c>
      <c r="AQ51" s="1">
        <v>37865</v>
      </c>
      <c r="AR51" s="7"/>
    </row>
    <row r="52" spans="1:44">
      <c r="A52" s="6">
        <f>IF(QoQ!A54="","",QoQ!A54-QoQ!A$1)</f>
        <v>1.4492498780218162</v>
      </c>
      <c r="B52" s="6">
        <f>IF(QoQ!B54="","",QoQ!B54-QoQ!B$1)</f>
        <v>1.0648811519438532</v>
      </c>
      <c r="C52" s="6">
        <f>IF(QoQ!C54="","",QoQ!C54-QoQ!C$1)</f>
        <v>0.16488501291961732</v>
      </c>
      <c r="D52" s="6">
        <f>IF(QoQ!D54="","",QoQ!D54-QoQ!D$1)</f>
        <v>3.5427855730398594</v>
      </c>
      <c r="E52" s="6">
        <f>IF(QoQ!E54="","",QoQ!E54-QoQ!E$1)</f>
        <v>5.9056644808859318</v>
      </c>
      <c r="F52" s="6">
        <f>IF(QoQ!F54="","",QoQ!F54-QoQ!F$1)</f>
        <v>9.6449059321467399</v>
      </c>
      <c r="G52" s="6">
        <f>IF(QoQ!G54="","",QoQ!G54-QoQ!G$1)</f>
        <v>1.9137426728430373</v>
      </c>
      <c r="H52" s="6">
        <f>IF(QoQ!H54="","",QoQ!H54-QoQ!H$1)</f>
        <v>1.3483443530343431</v>
      </c>
      <c r="I52" s="6">
        <f>IF(QoQ!I54="","",QoQ!I54-QoQ!I$1)</f>
        <v>-0.70640820135251847</v>
      </c>
      <c r="J52" s="6">
        <f>IF(QoQ!J54="","",QoQ!J54-QoQ!J$1)</f>
        <v>-3.8740315910103522</v>
      </c>
      <c r="K52" s="6">
        <f>IF(QoQ!K54="","",QoQ!K54-QoQ!K$1)</f>
        <v>-22.869075251625709</v>
      </c>
      <c r="L52" s="6">
        <f>IF(QoQ!L54="","",QoQ!L54-QoQ!L$1)</f>
        <v>5.8931708673813734</v>
      </c>
      <c r="M52" s="6">
        <f>IF(QoQ!M54="","",QoQ!M54-QoQ!M$1)</f>
        <v>-4.2658596853491151</v>
      </c>
      <c r="N52" s="6">
        <f>IF(QoQ!N54="","",QoQ!N54-QoQ!N$1)</f>
        <v>-39.976462057881108</v>
      </c>
      <c r="O52" s="6">
        <f>IF(QoQ!O54="","",QoQ!O54-QoQ!O$1)</f>
        <v>13.881108792201887</v>
      </c>
      <c r="P52" s="6">
        <f>IF(QoQ!P54="","",QoQ!P54-QoQ!P$1)</f>
        <v>34.698545166018548</v>
      </c>
      <c r="Q52" s="6">
        <f>IF(QoQ!Q54="","",QoQ!Q54-QoQ!Q$1)</f>
        <v>-0.16641489015533234</v>
      </c>
      <c r="R52" s="6">
        <f>IF(QoQ!R54="","",QoQ!R54-QoQ!R$1)</f>
        <v>-0.33765324560389337</v>
      </c>
      <c r="S52" s="6">
        <f>IF(QoQ!S54="","",QoQ!S54-QoQ!S$1)</f>
        <v>0.69907543209749545</v>
      </c>
      <c r="T52" s="6">
        <f>IF(QoQ!T54="","",QoQ!T54-QoQ!T$1)</f>
        <v>-0.5</v>
      </c>
      <c r="U52" s="6">
        <f>IF(QoQ!U54="","",QoQ!U54-QoQ!U$1)</f>
        <v>2.0165556334630015</v>
      </c>
      <c r="V52" s="6">
        <f>IF(QoQ!V54="","",QoQ!V54-QoQ!V$1)</f>
        <v>0.3662132486340538</v>
      </c>
      <c r="W52" s="6">
        <f>IF(QoQ!W54="","",QoQ!W54-QoQ!W$1)</f>
        <v>-7.2583333333333333E-2</v>
      </c>
      <c r="X52" s="6">
        <f>IF(QoQ!X54="","",QoQ!X54-QoQ!X$1)</f>
        <v>-2.5312517342907732</v>
      </c>
      <c r="Y52" s="6">
        <f>IF(QoQ!Y54="","",QoQ!Y54-QoQ!Y$1)</f>
        <v>2.0821392906712757</v>
      </c>
      <c r="Z52" s="6">
        <f>IF(QoQ!Z54="","",QoQ!Z54-QoQ!Z$1)</f>
        <v>0.42446728603179862</v>
      </c>
      <c r="AA52" s="6">
        <f>IF(QoQ!AA54="","",QoQ!AA54-QoQ!AA$1)</f>
        <v>0.21153254967142587</v>
      </c>
      <c r="AB52" s="6">
        <f>IF(QoQ!AB54="","",QoQ!AB54-QoQ!AB$1)</f>
        <v>-5.2961825608637159E-2</v>
      </c>
      <c r="AC52" s="6">
        <f>IF(QoQ!AC54="","",QoQ!AC54-QoQ!AC$1)</f>
        <v>-0.5</v>
      </c>
      <c r="AD52" s="6">
        <f>IF(QoQ!AD54="","",QoQ!AD54-QoQ!AD$1)</f>
        <v>5.2164081860049087</v>
      </c>
      <c r="AE52" s="6">
        <f>IF(QoQ!AE54="","",QoQ!AE54-QoQ!AE$1)</f>
        <v>2.3889826902995255</v>
      </c>
      <c r="AF52" s="6">
        <f>IF(QoQ!AF54="","",QoQ!AF54-QoQ!AF$1)</f>
        <v>-2.7650411581588248</v>
      </c>
      <c r="AG52" s="6">
        <f>IF(QoQ!AG54="","",QoQ!AG54-QoQ!AG$1)</f>
        <v>-0.30849470041552252</v>
      </c>
      <c r="AH52" s="6">
        <f>IF(QoQ!AH54="","",QoQ!AH54-QoQ!AH$1)</f>
        <v>-3.3272033112483004</v>
      </c>
      <c r="AI52" s="6">
        <f>IF(QoQ!AI54="","",QoQ!AI54-QoQ!AI$1)</f>
        <v>-5.4859488474061529</v>
      </c>
      <c r="AJ52" s="6">
        <f>IF(QoQ!AJ54="","",QoQ!AJ54-QoQ!AJ$1)</f>
        <v>3.1602222093525425</v>
      </c>
      <c r="AK52" s="6">
        <f>IF(QoQ!AK54="","",QoQ!AK54-QoQ!AK$1)</f>
        <v>-1.1994927044941563</v>
      </c>
      <c r="AL52" s="6">
        <f>IF(QoQ!AL54="","",QoQ!AL54-QoQ!AL$1)</f>
        <v>-15.659096924075943</v>
      </c>
      <c r="AM52" s="6">
        <f>IF(QoQ!AM54="","",QoQ!AM54-QoQ!AM$1)</f>
        <v>-1.3211399525695944E-2</v>
      </c>
      <c r="AN52" s="6">
        <f>IF(QoQ!AN54="","",QoQ!AN54-QoQ!AN$1)</f>
        <v>0.53820132428119849</v>
      </c>
      <c r="AO52" s="6">
        <f>IF(QoQ!AO54="","",QoQ!AO54-QoQ!AO$1)</f>
        <v>0.35591666666666655</v>
      </c>
      <c r="AP52" s="4">
        <v>51</v>
      </c>
      <c r="AQ52" s="1">
        <v>37956</v>
      </c>
      <c r="AR52" s="7"/>
    </row>
    <row r="53" spans="1:44">
      <c r="A53" s="6">
        <f>IF(QoQ!A55="","",QoQ!A55-QoQ!A$1)</f>
        <v>0.61919422728530726</v>
      </c>
      <c r="B53" s="6">
        <f>IF(QoQ!B55="","",QoQ!B55-QoQ!B$1)</f>
        <v>0.99082685242616009</v>
      </c>
      <c r="C53" s="6">
        <f>IF(QoQ!C55="","",QoQ!C55-QoQ!C$1)</f>
        <v>5.7362640609659117</v>
      </c>
      <c r="D53" s="6">
        <f>IF(QoQ!D55="","",QoQ!D55-QoQ!D$1)</f>
        <v>-3.5535959347261064</v>
      </c>
      <c r="E53" s="6">
        <f>IF(QoQ!E55="","",QoQ!E55-QoQ!E$1)</f>
        <v>3.247368411447594</v>
      </c>
      <c r="F53" s="6">
        <f>IF(QoQ!F55="","",QoQ!F55-QoQ!F$1)</f>
        <v>0.89783829303739182</v>
      </c>
      <c r="G53" s="6">
        <f>IF(QoQ!G55="","",QoQ!G55-QoQ!G$1)</f>
        <v>-3.5509773271569904</v>
      </c>
      <c r="H53" s="6">
        <f>IF(QoQ!H55="","",QoQ!H55-QoQ!H$1)</f>
        <v>0.19695656905023373</v>
      </c>
      <c r="I53" s="6">
        <f>IF(QoQ!I55="","",QoQ!I55-QoQ!I$1)</f>
        <v>2.3102832131387081</v>
      </c>
      <c r="J53" s="6">
        <f>IF(QoQ!J55="","",QoQ!J55-QoQ!J$1)</f>
        <v>-9.1542026089294648</v>
      </c>
      <c r="K53" s="6">
        <f>IF(QoQ!K55="","",QoQ!K55-QoQ!K$1)</f>
        <v>5.1146607840160474</v>
      </c>
      <c r="L53" s="6">
        <f>IF(QoQ!L55="","",QoQ!L55-QoQ!L$1)</f>
        <v>2.6158383276225337</v>
      </c>
      <c r="M53" s="6">
        <f>IF(QoQ!M55="","",QoQ!M55-QoQ!M$1)</f>
        <v>0.82076337829786272</v>
      </c>
      <c r="N53" s="6">
        <f>IF(QoQ!N55="","",QoQ!N55-QoQ!N$1)</f>
        <v>7.2212511978312435</v>
      </c>
      <c r="O53" s="6">
        <f>IF(QoQ!O55="","",QoQ!O55-QoQ!O$1)</f>
        <v>-1.7472754242412298</v>
      </c>
      <c r="P53" s="6">
        <f>IF(QoQ!P55="","",QoQ!P55-QoQ!P$1)</f>
        <v>6.5854780270429805</v>
      </c>
      <c r="Q53" s="6">
        <f>IF(QoQ!Q55="","",QoQ!Q55-QoQ!Q$1)</f>
        <v>-0.35117245413377379</v>
      </c>
      <c r="R53" s="6">
        <f>IF(QoQ!R55="","",QoQ!R55-QoQ!R$1)</f>
        <v>-0.26219779557445988</v>
      </c>
      <c r="S53" s="6">
        <f>IF(QoQ!S55="","",QoQ!S55-QoQ!S$1)</f>
        <v>-0.79975721744616279</v>
      </c>
      <c r="T53" s="6">
        <f>IF(QoQ!T55="","",QoQ!T55-QoQ!T$1)</f>
        <v>-0.5</v>
      </c>
      <c r="U53" s="6">
        <f>IF(QoQ!U55="","",QoQ!U55-QoQ!U$1)</f>
        <v>2.0895880418075978</v>
      </c>
      <c r="V53" s="6">
        <f>IF(QoQ!V55="","",QoQ!V55-QoQ!V$1)</f>
        <v>1.1091363927685196</v>
      </c>
      <c r="W53" s="6">
        <f>IF(QoQ!W55="","",QoQ!W55-QoQ!W$1)</f>
        <v>-7.3583333333333223E-2</v>
      </c>
      <c r="X53" s="6">
        <f>IF(QoQ!X55="","",QoQ!X55-QoQ!X$1)</f>
        <v>-1.5631052445033542</v>
      </c>
      <c r="Y53" s="6">
        <f>IF(QoQ!Y55="","",QoQ!Y55-QoQ!Y$1)</f>
        <v>2.4836816031518119</v>
      </c>
      <c r="Z53" s="6">
        <f>IF(QoQ!Z55="","",QoQ!Z55-QoQ!Z$1)</f>
        <v>0.21365785503727297</v>
      </c>
      <c r="AA53" s="6">
        <f>IF(QoQ!AA55="","",QoQ!AA55-QoQ!AA$1)</f>
        <v>1.0369075695034531</v>
      </c>
      <c r="AB53" s="6">
        <f>IF(QoQ!AB55="","",QoQ!AB55-QoQ!AB$1)</f>
        <v>4.9110177413692835E-2</v>
      </c>
      <c r="AC53" s="6">
        <f>IF(QoQ!AC55="","",QoQ!AC55-QoQ!AC$1)</f>
        <v>-0.5</v>
      </c>
      <c r="AD53" s="6">
        <f>IF(QoQ!AD55="","",QoQ!AD55-QoQ!AD$1)</f>
        <v>6.8038224741859636</v>
      </c>
      <c r="AE53" s="6">
        <f>IF(QoQ!AE55="","",QoQ!AE55-QoQ!AE$1)</f>
        <v>7.4088601395522815</v>
      </c>
      <c r="AF53" s="6">
        <f>IF(QoQ!AF55="","",QoQ!AF55-QoQ!AF$1)</f>
        <v>-2.1329043041158311</v>
      </c>
      <c r="AG53" s="6">
        <f>IF(QoQ!AG55="","",QoQ!AG55-QoQ!AG$1)</f>
        <v>-1.4640065507684987</v>
      </c>
      <c r="AH53" s="6">
        <f>IF(QoQ!AH55="","",QoQ!AH55-QoQ!AH$1)</f>
        <v>-2.2665738724922133</v>
      </c>
      <c r="AI53" s="6">
        <f>IF(QoQ!AI55="","",QoQ!AI55-QoQ!AI$1)</f>
        <v>-15.836626036136566</v>
      </c>
      <c r="AJ53" s="6">
        <f>IF(QoQ!AJ55="","",QoQ!AJ55-QoQ!AJ$1)</f>
        <v>4.4394505437114944</v>
      </c>
      <c r="AK53" s="6">
        <f>IF(QoQ!AK55="","",QoQ!AK55-QoQ!AK$1)</f>
        <v>-2.6121952118795884</v>
      </c>
      <c r="AL53" s="6">
        <f>IF(QoQ!AL55="","",QoQ!AL55-QoQ!AL$1)</f>
        <v>5.9231664474514618</v>
      </c>
      <c r="AM53" s="6">
        <f>IF(QoQ!AM55="","",QoQ!AM55-QoQ!AM$1)</f>
        <v>0.2011467181627653</v>
      </c>
      <c r="AN53" s="6">
        <f>IF(QoQ!AN55="","",QoQ!AN55-QoQ!AN$1)</f>
        <v>0.24560622559531753</v>
      </c>
      <c r="AO53" s="6">
        <f>IF(QoQ!AO55="","",QoQ!AO55-QoQ!AO$1)</f>
        <v>0.35275000000000001</v>
      </c>
      <c r="AP53" s="4">
        <v>52</v>
      </c>
      <c r="AQ53" s="1">
        <v>38047</v>
      </c>
      <c r="AR53" s="7"/>
    </row>
    <row r="54" spans="1:44">
      <c r="A54" s="6">
        <f>IF(QoQ!A56="","",QoQ!A56-QoQ!A$1)</f>
        <v>0.64987296606402523</v>
      </c>
      <c r="B54" s="6">
        <f>IF(QoQ!B56="","",QoQ!B56-QoQ!B$1)</f>
        <v>1.3413811175079489</v>
      </c>
      <c r="C54" s="6">
        <f>IF(QoQ!C56="","",QoQ!C56-QoQ!C$1)</f>
        <v>-3.0076304504333136</v>
      </c>
      <c r="D54" s="6">
        <f>IF(QoQ!D56="","",QoQ!D56-QoQ!D$1)</f>
        <v>-0.75034736162302751</v>
      </c>
      <c r="E54" s="6">
        <f>IF(QoQ!E56="","",QoQ!E56-QoQ!E$1)</f>
        <v>3.7924174688606751</v>
      </c>
      <c r="F54" s="6">
        <f>IF(QoQ!F56="","",QoQ!F56-QoQ!F$1)</f>
        <v>4.7822942820020016</v>
      </c>
      <c r="G54" s="6">
        <f>IF(QoQ!G56="","",QoQ!G56-QoQ!G$1)</f>
        <v>1.8564426728430661</v>
      </c>
      <c r="H54" s="6">
        <f>IF(QoQ!H56="","",QoQ!H56-QoQ!H$1)</f>
        <v>0.88502201825646765</v>
      </c>
      <c r="I54" s="6">
        <f>IF(QoQ!I56="","",QoQ!I56-QoQ!I$1)</f>
        <v>-4.5847273973954685</v>
      </c>
      <c r="J54" s="6">
        <f>IF(QoQ!J56="","",QoQ!J56-QoQ!J$1)</f>
        <v>-7.4458140665595147</v>
      </c>
      <c r="K54" s="6">
        <f>IF(QoQ!K56="","",QoQ!K56-QoQ!K$1)</f>
        <v>-14.331838976759045</v>
      </c>
      <c r="L54" s="6">
        <f>IF(QoQ!L56="","",QoQ!L56-QoQ!L$1)</f>
        <v>-1.708984154745921</v>
      </c>
      <c r="M54" s="6">
        <f>IF(QoQ!M56="","",QoQ!M56-QoQ!M$1)</f>
        <v>-1.0041375559567882</v>
      </c>
      <c r="N54" s="6">
        <f>IF(QoQ!N56="","",QoQ!N56-QoQ!N$1)</f>
        <v>-31.001679449675493</v>
      </c>
      <c r="O54" s="6">
        <f>IF(QoQ!O56="","",QoQ!O56-QoQ!O$1)</f>
        <v>9.4604363381044205</v>
      </c>
      <c r="P54" s="6">
        <f>IF(QoQ!P56="","",QoQ!P56-QoQ!P$1)</f>
        <v>-3.4131176894507198</v>
      </c>
      <c r="Q54" s="6">
        <f>IF(QoQ!Q56="","",QoQ!Q56-QoQ!Q$1)</f>
        <v>-0.11456873292176684</v>
      </c>
      <c r="R54" s="6">
        <f>IF(QoQ!R56="","",QoQ!R56-QoQ!R$1)</f>
        <v>-0.35248097801169076</v>
      </c>
      <c r="S54" s="6">
        <f>IF(QoQ!S56="","",QoQ!S56-QoQ!S$1)</f>
        <v>1.0795582641518839</v>
      </c>
      <c r="T54" s="6">
        <f>IF(QoQ!T56="","",QoQ!T56-QoQ!T$1)</f>
        <v>0.64126589516464616</v>
      </c>
      <c r="U54" s="6">
        <f>IF(QoQ!U56="","",QoQ!U56-QoQ!U$1)</f>
        <v>-0.20607504225877366</v>
      </c>
      <c r="V54" s="6">
        <f>IF(QoQ!V56="","",QoQ!V56-QoQ!V$1)</f>
        <v>5.0878721787928516E-2</v>
      </c>
      <c r="W54" s="6">
        <f>IF(QoQ!W56="","",QoQ!W56-QoQ!W$1)</f>
        <v>-7.4999999999999845E-2</v>
      </c>
      <c r="X54" s="6">
        <f>IF(QoQ!X56="","",QoQ!X56-QoQ!X$1)</f>
        <v>1.5575568102622788</v>
      </c>
      <c r="Y54" s="6">
        <f>IF(QoQ!Y56="","",QoQ!Y56-QoQ!Y$1)</f>
        <v>1.3896978623457676</v>
      </c>
      <c r="Z54" s="6">
        <f>IF(QoQ!Z56="","",QoQ!Z56-QoQ!Z$1)</f>
        <v>0.30116836782573042</v>
      </c>
      <c r="AA54" s="6">
        <f>IF(QoQ!AA56="","",QoQ!AA56-QoQ!AA$1)</f>
        <v>0.59385728654625325</v>
      </c>
      <c r="AB54" s="6">
        <f>IF(QoQ!AB56="","",QoQ!AB56-QoQ!AB$1)</f>
        <v>6.9787871673818613E-2</v>
      </c>
      <c r="AC54" s="6">
        <f>IF(QoQ!AC56="","",QoQ!AC56-QoQ!AC$1)</f>
        <v>-0.4975</v>
      </c>
      <c r="AD54" s="6">
        <f>IF(QoQ!AD56="","",QoQ!AD56-QoQ!AD$1)</f>
        <v>4.7289017649485574</v>
      </c>
      <c r="AE54" s="6">
        <f>IF(QoQ!AE56="","",QoQ!AE56-QoQ!AE$1)</f>
        <v>9.1570912162385731</v>
      </c>
      <c r="AF54" s="6">
        <f>IF(QoQ!AF56="","",QoQ!AF56-QoQ!AF$1)</f>
        <v>-0.63900193423594298</v>
      </c>
      <c r="AG54" s="6">
        <f>IF(QoQ!AG56="","",QoQ!AG56-QoQ!AG$1)</f>
        <v>0.61004572689652936</v>
      </c>
      <c r="AH54" s="6">
        <f>IF(QoQ!AH56="","",QoQ!AH56-QoQ!AH$1)</f>
        <v>-0.92065522125944343</v>
      </c>
      <c r="AI54" s="6">
        <f>IF(QoQ!AI56="","",QoQ!AI56-QoQ!AI$1)</f>
        <v>-1.1964456723035659</v>
      </c>
      <c r="AJ54" s="6">
        <f>IF(QoQ!AJ56="","",QoQ!AJ56-QoQ!AJ$1)</f>
        <v>-0.98990795662135733</v>
      </c>
      <c r="AK54" s="6">
        <f>IF(QoQ!AK56="","",QoQ!AK56-QoQ!AK$1)</f>
        <v>-0.20031983075894466</v>
      </c>
      <c r="AL54" s="6">
        <f>IF(QoQ!AL56="","",QoQ!AL56-QoQ!AL$1)</f>
        <v>16.352406377425144</v>
      </c>
      <c r="AM54" s="6">
        <f>IF(QoQ!AM56="","",QoQ!AM56-QoQ!AM$1)</f>
        <v>-1.4999340488284907</v>
      </c>
      <c r="AN54" s="6">
        <f>IF(QoQ!AN56="","",QoQ!AN56-QoQ!AN$1)</f>
        <v>-2.1500429033134747</v>
      </c>
      <c r="AO54" s="6">
        <f>IF(QoQ!AO56="","",QoQ!AO56-QoQ!AO$1)</f>
        <v>0.33666666666666656</v>
      </c>
      <c r="AP54" s="4">
        <v>53</v>
      </c>
      <c r="AQ54" s="1">
        <v>38139</v>
      </c>
      <c r="AR54" s="7"/>
    </row>
    <row r="55" spans="1:44">
      <c r="A55" s="6">
        <f>IF(QoQ!A57="","",QoQ!A57-QoQ!A$1)</f>
        <v>-0.89205779037334154</v>
      </c>
      <c r="B55" s="6">
        <f>IF(QoQ!B57="","",QoQ!B57-QoQ!B$1)</f>
        <v>1.0340221499558488E-2</v>
      </c>
      <c r="C55" s="6">
        <f>IF(QoQ!C57="","",QoQ!C57-QoQ!C$1)</f>
        <v>-4.7627159697346677</v>
      </c>
      <c r="D55" s="6">
        <f>IF(QoQ!D57="","",QoQ!D57-QoQ!D$1)</f>
        <v>0.34783635597533746</v>
      </c>
      <c r="E55" s="6">
        <f>IF(QoQ!E57="","",QoQ!E57-QoQ!E$1)</f>
        <v>-0.23499891648311377</v>
      </c>
      <c r="F55" s="6">
        <f>IF(QoQ!F57="","",QoQ!F57-QoQ!F$1)</f>
        <v>1.926924625634383</v>
      </c>
      <c r="G55" s="6">
        <f>IF(QoQ!G57="","",QoQ!G57-QoQ!G$1)</f>
        <v>-0.42286732715700387</v>
      </c>
      <c r="H55" s="6">
        <f>IF(QoQ!H57="","",QoQ!H57-QoQ!H$1)</f>
        <v>-1.5937879541423312</v>
      </c>
      <c r="I55" s="6">
        <f>IF(QoQ!I57="","",QoQ!I57-QoQ!I$1)</f>
        <v>0.66931305783818318</v>
      </c>
      <c r="J55" s="6">
        <f>IF(QoQ!J57="","",QoQ!J57-QoQ!J$1)</f>
        <v>-7.4357402184261376</v>
      </c>
      <c r="K55" s="6">
        <f>IF(QoQ!K57="","",QoQ!K57-QoQ!K$1)</f>
        <v>-3.0246880928099671</v>
      </c>
      <c r="L55" s="6">
        <f>IF(QoQ!L57="","",QoQ!L57-QoQ!L$1)</f>
        <v>-1.7094336937582741</v>
      </c>
      <c r="M55" s="6">
        <f>IF(QoQ!M57="","",QoQ!M57-QoQ!M$1)</f>
        <v>-0.11009054650343364</v>
      </c>
      <c r="N55" s="6">
        <f>IF(QoQ!N57="","",QoQ!N57-QoQ!N$1)</f>
        <v>-40.448385628317197</v>
      </c>
      <c r="O55" s="6">
        <f>IF(QoQ!O57="","",QoQ!O57-QoQ!O$1)</f>
        <v>8.9355610642922834</v>
      </c>
      <c r="P55" s="6">
        <f>IF(QoQ!P57="","",QoQ!P57-QoQ!P$1)</f>
        <v>-5.5563241709456701</v>
      </c>
      <c r="Q55" s="6">
        <f>IF(QoQ!Q57="","",QoQ!Q57-QoQ!Q$1)</f>
        <v>0.15353174023220295</v>
      </c>
      <c r="R55" s="6">
        <f>IF(QoQ!R57="","",QoQ!R57-QoQ!R$1)</f>
        <v>-0.15322921852458715</v>
      </c>
      <c r="S55" s="6">
        <f>IF(QoQ!S57="","",QoQ!S57-QoQ!S$1)</f>
        <v>1.6683729507974423</v>
      </c>
      <c r="T55" s="6">
        <f>IF(QoQ!T57="","",QoQ!T57-QoQ!T$1)</f>
        <v>6.5785491111000405E-2</v>
      </c>
      <c r="U55" s="6">
        <f>IF(QoQ!U57="","",QoQ!U57-QoQ!U$1)</f>
        <v>1.0585484490273958</v>
      </c>
      <c r="V55" s="6">
        <f>IF(QoQ!V57="","",QoQ!V57-QoQ!V$1)</f>
        <v>-0.10684335032903836</v>
      </c>
      <c r="W55" s="6">
        <f>IF(QoQ!W57="","",QoQ!W57-QoQ!W$1)</f>
        <v>-7.4999999999999845E-2</v>
      </c>
      <c r="X55" s="6">
        <f>IF(QoQ!X57="","",QoQ!X57-QoQ!X$1)</f>
        <v>9.2826135910528212E-2</v>
      </c>
      <c r="Y55" s="6">
        <f>IF(QoQ!Y57="","",QoQ!Y57-QoQ!Y$1)</f>
        <v>0.94499016483687526</v>
      </c>
      <c r="Z55" s="6">
        <f>IF(QoQ!Z57="","",QoQ!Z57-QoQ!Z$1)</f>
        <v>0.20371143445726725</v>
      </c>
      <c r="AA55" s="6">
        <f>IF(QoQ!AA57="","",QoQ!AA57-QoQ!AA$1)</f>
        <v>1.9808631888504236E-2</v>
      </c>
      <c r="AB55" s="6">
        <f>IF(QoQ!AB57="","",QoQ!AB57-QoQ!AB$1)</f>
        <v>-0.14304110651508933</v>
      </c>
      <c r="AC55" s="6">
        <f>IF(QoQ!AC57="","",QoQ!AC57-QoQ!AC$1)</f>
        <v>-0.39250000000000002</v>
      </c>
      <c r="AD55" s="6">
        <f>IF(QoQ!AD57="","",QoQ!AD57-QoQ!AD$1)</f>
        <v>1.8108422507252526</v>
      </c>
      <c r="AE55" s="6">
        <f>IF(QoQ!AE57="","",QoQ!AE57-QoQ!AE$1)</f>
        <v>14.604503963682879</v>
      </c>
      <c r="AF55" s="6">
        <f>IF(QoQ!AF57="","",QoQ!AF57-QoQ!AF$1)</f>
        <v>-1.3337531856982026</v>
      </c>
      <c r="AG55" s="6">
        <f>IF(QoQ!AG57="","",QoQ!AG57-QoQ!AG$1)</f>
        <v>1.4173152415699621</v>
      </c>
      <c r="AH55" s="6">
        <f>IF(QoQ!AH57="","",QoQ!AH57-QoQ!AH$1)</f>
        <v>-2.0111020392673016</v>
      </c>
      <c r="AI55" s="6">
        <f>IF(QoQ!AI57="","",QoQ!AI57-QoQ!AI$1)</f>
        <v>7.4907289226209421</v>
      </c>
      <c r="AJ55" s="6">
        <f>IF(QoQ!AJ57="","",QoQ!AJ57-QoQ!AJ$1)</f>
        <v>-8.4240082622712755</v>
      </c>
      <c r="AK55" s="6">
        <f>IF(QoQ!AK57="","",QoQ!AK57-QoQ!AK$1)</f>
        <v>-4.3062781001681119</v>
      </c>
      <c r="AL55" s="6">
        <f>IF(QoQ!AL57="","",QoQ!AL57-QoQ!AL$1)</f>
        <v>1.8147343817884161</v>
      </c>
      <c r="AM55" s="6">
        <f>IF(QoQ!AM57="","",QoQ!AM57-QoQ!AM$1)</f>
        <v>-0.78698245601813543</v>
      </c>
      <c r="AN55" s="6">
        <f>IF(QoQ!AN57="","",QoQ!AN57-QoQ!AN$1)</f>
        <v>-17.202967614112229</v>
      </c>
      <c r="AO55" s="6">
        <f>IF(QoQ!AO57="","",QoQ!AO57-QoQ!AO$1)</f>
        <v>0.33333333333333337</v>
      </c>
      <c r="AP55" s="4">
        <v>54</v>
      </c>
      <c r="AQ55" s="1">
        <v>38231</v>
      </c>
      <c r="AR55" s="7"/>
    </row>
    <row r="56" spans="1:44">
      <c r="A56" s="6">
        <f>IF(QoQ!A58="","",QoQ!A58-QoQ!A$1)</f>
        <v>-6.8747634273298663E-2</v>
      </c>
      <c r="B56" s="6">
        <f>IF(QoQ!B58="","",QoQ!B58-QoQ!B$1)</f>
        <v>0.82715707991275211</v>
      </c>
      <c r="C56" s="6">
        <f>IF(QoQ!C58="","",QoQ!C58-QoQ!C$1)</f>
        <v>0.52103552686085841</v>
      </c>
      <c r="D56" s="6">
        <f>IF(QoQ!D58="","",QoQ!D58-QoQ!D$1)</f>
        <v>3.3938239497812903</v>
      </c>
      <c r="E56" s="6">
        <f>IF(QoQ!E58="","",QoQ!E58-QoQ!E$1)</f>
        <v>-0.9889465576002241</v>
      </c>
      <c r="F56" s="6">
        <f>IF(QoQ!F58="","",QoQ!F58-QoQ!F$1)</f>
        <v>-0.47506950521890579</v>
      </c>
      <c r="G56" s="6">
        <f>IF(QoQ!G58="","",QoQ!G58-QoQ!G$1)</f>
        <v>-1.8863873271570433</v>
      </c>
      <c r="H56" s="6">
        <f>IF(QoQ!H58="","",QoQ!H58-QoQ!H$1)</f>
        <v>4.0797255562654344E-2</v>
      </c>
      <c r="I56" s="6">
        <f>IF(QoQ!I58="","",QoQ!I58-QoQ!I$1)</f>
        <v>11.321052372989644</v>
      </c>
      <c r="J56" s="6">
        <f>IF(QoQ!J58="","",QoQ!J58-QoQ!J$1)</f>
        <v>-17.769189310633603</v>
      </c>
      <c r="K56" s="6">
        <f>IF(QoQ!K58="","",QoQ!K58-QoQ!K$1)</f>
        <v>30.645624266946172</v>
      </c>
      <c r="L56" s="6">
        <f>IF(QoQ!L58="","",QoQ!L58-QoQ!L$1)</f>
        <v>-2.7287237917585481</v>
      </c>
      <c r="M56" s="6">
        <f>IF(QoQ!M58="","",QoQ!M58-QoQ!M$1)</f>
        <v>0.27161591358988613</v>
      </c>
      <c r="N56" s="6">
        <f>IF(QoQ!N58="","",QoQ!N58-QoQ!N$1)</f>
        <v>54.512863171766462</v>
      </c>
      <c r="O56" s="6">
        <f>IF(QoQ!O58="","",QoQ!O58-QoQ!O$1)</f>
        <v>-13.029094813239531</v>
      </c>
      <c r="P56" s="6">
        <f>IF(QoQ!P58="","",QoQ!P58-QoQ!P$1)</f>
        <v>-10.411740001540144</v>
      </c>
      <c r="Q56" s="6">
        <f>IF(QoQ!Q58="","",QoQ!Q58-QoQ!Q$1)</f>
        <v>0.27793069086573996</v>
      </c>
      <c r="R56" s="6">
        <f>IF(QoQ!R58="","",QoQ!R58-QoQ!R$1)</f>
        <v>-0.22474164107907824</v>
      </c>
      <c r="S56" s="6">
        <f>IF(QoQ!S58="","",QoQ!S58-QoQ!S$1)</f>
        <v>2.7019442052762708</v>
      </c>
      <c r="T56" s="6">
        <f>IF(QoQ!T58="","",QoQ!T58-QoQ!T$1)</f>
        <v>1.2329549343097459</v>
      </c>
      <c r="U56" s="6">
        <f>IF(QoQ!U58="","",QoQ!U58-QoQ!U$1)</f>
        <v>0.16078005391566663</v>
      </c>
      <c r="V56" s="6">
        <f>IF(QoQ!V58="","",QoQ!V58-QoQ!V$1)</f>
        <v>0.13368756568683293</v>
      </c>
      <c r="W56" s="6">
        <f>IF(QoQ!W58="","",QoQ!W58-QoQ!W$1)</f>
        <v>-7.4999999999999845E-2</v>
      </c>
      <c r="X56" s="6">
        <f>IF(QoQ!X58="","",QoQ!X58-QoQ!X$1)</f>
        <v>-2.6087391594168277</v>
      </c>
      <c r="Y56" s="6">
        <f>IF(QoQ!Y58="","",QoQ!Y58-QoQ!Y$1)</f>
        <v>1.1847679722865307</v>
      </c>
      <c r="Z56" s="6">
        <f>IF(QoQ!Z58="","",QoQ!Z58-QoQ!Z$1)</f>
        <v>0.1793547891538797</v>
      </c>
      <c r="AA56" s="6">
        <f>IF(QoQ!AA58="","",QoQ!AA58-QoQ!AA$1)</f>
        <v>0.58909105846390153</v>
      </c>
      <c r="AB56" s="6">
        <f>IF(QoQ!AB58="","",QoQ!AB58-QoQ!AB$1)</f>
        <v>4.1087330527104449E-2</v>
      </c>
      <c r="AC56" s="6">
        <f>IF(QoQ!AC58="","",QoQ!AC58-QoQ!AC$1)</f>
        <v>-0.26250000000000001</v>
      </c>
      <c r="AD56" s="6">
        <f>IF(QoQ!AD58="","",QoQ!AD58-QoQ!AD$1)</f>
        <v>4.0544887321959706</v>
      </c>
      <c r="AE56" s="6">
        <f>IF(QoQ!AE58="","",QoQ!AE58-QoQ!AE$1)</f>
        <v>5.1377575062359035</v>
      </c>
      <c r="AF56" s="6">
        <f>IF(QoQ!AF58="","",QoQ!AF58-QoQ!AF$1)</f>
        <v>-2.9811433672807475E-2</v>
      </c>
      <c r="AG56" s="6">
        <f>IF(QoQ!AG58="","",QoQ!AG58-QoQ!AG$1)</f>
        <v>1.8401530691265022</v>
      </c>
      <c r="AH56" s="6">
        <f>IF(QoQ!AH58="","",QoQ!AH58-QoQ!AH$1)</f>
        <v>-0.49649294064691174</v>
      </c>
      <c r="AI56" s="6">
        <f>IF(QoQ!AI58="","",QoQ!AI58-QoQ!AI$1)</f>
        <v>-10.662397775977892</v>
      </c>
      <c r="AJ56" s="6">
        <f>IF(QoQ!AJ58="","",QoQ!AJ58-QoQ!AJ$1)</f>
        <v>-0.76634242110369877</v>
      </c>
      <c r="AK56" s="6">
        <f>IF(QoQ!AK58="","",QoQ!AK58-QoQ!AK$1)</f>
        <v>-2.2913375424956088</v>
      </c>
      <c r="AL56" s="6">
        <f>IF(QoQ!AL58="","",QoQ!AL58-QoQ!AL$1)</f>
        <v>-0.20361438373752061</v>
      </c>
      <c r="AM56" s="6">
        <f>IF(QoQ!AM58="","",QoQ!AM58-QoQ!AM$1)</f>
        <v>2.10298830652986</v>
      </c>
      <c r="AN56" s="6">
        <f>IF(QoQ!AN58="","",QoQ!AN58-QoQ!AN$1)</f>
        <v>-11.586066561083852</v>
      </c>
      <c r="AO56" s="6">
        <f>IF(QoQ!AO58="","",QoQ!AO58-QoQ!AO$1)</f>
        <v>0.32333333333333314</v>
      </c>
      <c r="AP56" s="4">
        <v>55</v>
      </c>
      <c r="AQ56" s="1">
        <v>38322</v>
      </c>
      <c r="AR56" s="7"/>
    </row>
    <row r="57" spans="1:44">
      <c r="A57" s="6">
        <f>IF(QoQ!A59="","",QoQ!A59-QoQ!A$1)</f>
        <v>1.0878478723764728</v>
      </c>
      <c r="B57" s="6">
        <f>IF(QoQ!B59="","",QoQ!B59-QoQ!B$1)</f>
        <v>1.1820279708841417</v>
      </c>
      <c r="C57" s="6">
        <f>IF(QoQ!C59="","",QoQ!C59-QoQ!C$1)</f>
        <v>3.9661089828441352</v>
      </c>
      <c r="D57" s="6">
        <f>IF(QoQ!D59="","",QoQ!D59-QoQ!D$1)</f>
        <v>-4.6479877439877662</v>
      </c>
      <c r="E57" s="6">
        <f>IF(QoQ!E59="","",QoQ!E59-QoQ!E$1)</f>
        <v>3.4542324099003094</v>
      </c>
      <c r="F57" s="6">
        <f>IF(QoQ!F59="","",QoQ!F59-QoQ!F$1)</f>
        <v>-1.0176464273961814</v>
      </c>
      <c r="G57" s="6">
        <f>IF(QoQ!G59="","",QoQ!G59-QoQ!G$1)</f>
        <v>0.46873267284308096</v>
      </c>
      <c r="H57" s="6">
        <f>IF(QoQ!H59="","",QoQ!H59-QoQ!H$1)</f>
        <v>5.3609689530328293</v>
      </c>
      <c r="I57" s="6">
        <f>IF(QoQ!I59="","",QoQ!I59-QoQ!I$1)</f>
        <v>-4.005651656854301</v>
      </c>
      <c r="J57" s="6">
        <f>IF(QoQ!J59="","",QoQ!J59-QoQ!J$1)</f>
        <v>-9.6046650511728231</v>
      </c>
      <c r="K57" s="6">
        <f>IF(QoQ!K59="","",QoQ!K59-QoQ!K$1)</f>
        <v>1.7783033556768859</v>
      </c>
      <c r="L57" s="6">
        <f>IF(QoQ!L59="","",QoQ!L59-QoQ!L$1)</f>
        <v>1.4609454324046198</v>
      </c>
      <c r="M57" s="6">
        <f>IF(QoQ!M59="","",QoQ!M59-QoQ!M$1)</f>
        <v>1.5150569189118865</v>
      </c>
      <c r="N57" s="6">
        <f>IF(QoQ!N59="","",QoQ!N59-QoQ!N$1)</f>
        <v>5.1769636804061863</v>
      </c>
      <c r="O57" s="6">
        <f>IF(QoQ!O59="","",QoQ!O59-QoQ!O$1)</f>
        <v>0.2642351376281471</v>
      </c>
      <c r="P57" s="6">
        <f>IF(QoQ!P59="","",QoQ!P59-QoQ!P$1)</f>
        <v>1.1920751862225654</v>
      </c>
      <c r="Q57" s="6">
        <f>IF(QoQ!Q59="","",QoQ!Q59-QoQ!Q$1)</f>
        <v>5.3428996908610249E-2</v>
      </c>
      <c r="R57" s="6">
        <f>IF(QoQ!R59="","",QoQ!R59-QoQ!R$1)</f>
        <v>-0.13676045470053033</v>
      </c>
      <c r="S57" s="6">
        <f>IF(QoQ!S59="","",QoQ!S59-QoQ!S$1)</f>
        <v>0.95235729755668919</v>
      </c>
      <c r="T57" s="6">
        <f>IF(QoQ!T59="","",QoQ!T59-QoQ!T$1)</f>
        <v>-0.44547437160441267</v>
      </c>
      <c r="U57" s="6">
        <f>IF(QoQ!U59="","",QoQ!U59-QoQ!U$1)</f>
        <v>0.27198925265531104</v>
      </c>
      <c r="V57" s="6">
        <f>IF(QoQ!V59="","",QoQ!V59-QoQ!V$1)</f>
        <v>-1.2611382938708255</v>
      </c>
      <c r="W57" s="6">
        <f>IF(QoQ!W59="","",QoQ!W59-QoQ!W$1)</f>
        <v>-7.4999999999999845E-2</v>
      </c>
      <c r="X57" s="6">
        <f>IF(QoQ!X59="","",QoQ!X59-QoQ!X$1)</f>
        <v>-1.262254662066671</v>
      </c>
      <c r="Y57" s="6">
        <f>IF(QoQ!Y59="","",QoQ!Y59-QoQ!Y$1)</f>
        <v>0.39453400348654366</v>
      </c>
      <c r="Z57" s="6">
        <f>IF(QoQ!Z59="","",QoQ!Z59-QoQ!Z$1)</f>
        <v>0.28228836195582074</v>
      </c>
      <c r="AA57" s="6">
        <f>IF(QoQ!AA59="","",QoQ!AA59-QoQ!AA$1)</f>
        <v>0.62512335107028649</v>
      </c>
      <c r="AB57" s="6">
        <f>IF(QoQ!AB59="","",QoQ!AB59-QoQ!AB$1)</f>
        <v>0.2087515825965941</v>
      </c>
      <c r="AC57" s="6">
        <f>IF(QoQ!AC59="","",QoQ!AC59-QoQ!AC$1)</f>
        <v>-0.13249999999999995</v>
      </c>
      <c r="AD57" s="6">
        <f>IF(QoQ!AD59="","",QoQ!AD59-QoQ!AD$1)</f>
        <v>4.3650200117724349</v>
      </c>
      <c r="AE57" s="6">
        <f>IF(QoQ!AE59="","",QoQ!AE59-QoQ!AE$1)</f>
        <v>7.4072122581417688</v>
      </c>
      <c r="AF57" s="6">
        <f>IF(QoQ!AF59="","",QoQ!AF59-QoQ!AF$1)</f>
        <v>1.1152407152695654</v>
      </c>
      <c r="AG57" s="6">
        <f>IF(QoQ!AG59="","",QoQ!AG59-QoQ!AG$1)</f>
        <v>2.0857928344080872</v>
      </c>
      <c r="AH57" s="6">
        <f>IF(QoQ!AH59="","",QoQ!AH59-QoQ!AH$1)</f>
        <v>0.88139310264671078</v>
      </c>
      <c r="AI57" s="6">
        <f>IF(QoQ!AI59="","",QoQ!AI59-QoQ!AI$1)</f>
        <v>-21.048317665620747</v>
      </c>
      <c r="AJ57" s="6">
        <f>IF(QoQ!AJ59="","",QoQ!AJ59-QoQ!AJ$1)</f>
        <v>5.6886381935366321</v>
      </c>
      <c r="AK57" s="6">
        <f>IF(QoQ!AK59="","",QoQ!AK59-QoQ!AK$1)</f>
        <v>-1.9521018901089757</v>
      </c>
      <c r="AL57" s="6">
        <f>IF(QoQ!AL59="","",QoQ!AL59-QoQ!AL$1)</f>
        <v>-6.9008769098660698</v>
      </c>
      <c r="AM57" s="6">
        <f>IF(QoQ!AM59="","",QoQ!AM59-QoQ!AM$1)</f>
        <v>3.7437780790296538</v>
      </c>
      <c r="AN57" s="6">
        <f>IF(QoQ!AN59="","",QoQ!AN59-QoQ!AN$1)</f>
        <v>1.1899643179605814</v>
      </c>
      <c r="AO57" s="6">
        <f>IF(QoQ!AO59="","",QoQ!AO59-QoQ!AO$1)</f>
        <v>0.31083333333333296</v>
      </c>
      <c r="AP57" s="4">
        <v>56</v>
      </c>
      <c r="AQ57" s="1">
        <v>38412</v>
      </c>
      <c r="AR57" s="7"/>
    </row>
    <row r="58" spans="1:44">
      <c r="A58" s="6">
        <f>IF(QoQ!A60="","",QoQ!A60-QoQ!A$1)</f>
        <v>-0.39540373908672022</v>
      </c>
      <c r="B58" s="6">
        <f>IF(QoQ!B60="","",QoQ!B60-QoQ!B$1)</f>
        <v>-0.32786069885992664</v>
      </c>
      <c r="C58" s="6">
        <f>IF(QoQ!C60="","",QoQ!C60-QoQ!C$1)</f>
        <v>-2.3857472452933255</v>
      </c>
      <c r="D58" s="6">
        <f>IF(QoQ!D60="","",QoQ!D60-QoQ!D$1)</f>
        <v>3.2744953511197492</v>
      </c>
      <c r="E58" s="6">
        <f>IF(QoQ!E60="","",QoQ!E60-QoQ!E$1)</f>
        <v>1.3724814533966394</v>
      </c>
      <c r="F58" s="6">
        <f>IF(QoQ!F60="","",QoQ!F60-QoQ!F$1)</f>
        <v>3.617291207045449</v>
      </c>
      <c r="G58" s="6">
        <f>IF(QoQ!G60="","",QoQ!G60-QoQ!G$1)</f>
        <v>-1.080727327156878</v>
      </c>
      <c r="H58" s="6">
        <f>IF(QoQ!H60="","",QoQ!H60-QoQ!H$1)</f>
        <v>-0.24805333507909022</v>
      </c>
      <c r="I58" s="6">
        <f>IF(QoQ!I60="","",QoQ!I60-QoQ!I$1)</f>
        <v>-0.46983837300397568</v>
      </c>
      <c r="J58" s="6">
        <f>IF(QoQ!J60="","",QoQ!J60-QoQ!J$1)</f>
        <v>-6.4156296069495005</v>
      </c>
      <c r="K58" s="6">
        <f>IF(QoQ!K60="","",QoQ!K60-QoQ!K$1)</f>
        <v>18.040753250810209</v>
      </c>
      <c r="L58" s="6">
        <f>IF(QoQ!L60="","",QoQ!L60-QoQ!L$1)</f>
        <v>2.4793579749425585</v>
      </c>
      <c r="M58" s="6">
        <f>IF(QoQ!M60="","",QoQ!M60-QoQ!M$1)</f>
        <v>3.3744250086178855</v>
      </c>
      <c r="N58" s="6">
        <f>IF(QoQ!N60="","",QoQ!N60-QoQ!N$1)</f>
        <v>-2.0137234617056525</v>
      </c>
      <c r="O58" s="6">
        <f>IF(QoQ!O60="","",QoQ!O60-QoQ!O$1)</f>
        <v>5.2740712969292973</v>
      </c>
      <c r="P58" s="6">
        <f>IF(QoQ!P60="","",QoQ!P60-QoQ!P$1)</f>
        <v>-6.7566629134876655E-2</v>
      </c>
      <c r="Q58" s="6">
        <f>IF(QoQ!Q60="","",QoQ!Q60-QoQ!Q$1)</f>
        <v>0.4247485360705443</v>
      </c>
      <c r="R58" s="6">
        <f>IF(QoQ!R60="","",QoQ!R60-QoQ!R$1)</f>
        <v>-0.1162172790304552</v>
      </c>
      <c r="S58" s="6">
        <f>IF(QoQ!S60="","",QoQ!S60-QoQ!S$1)</f>
        <v>2.9292477092608165</v>
      </c>
      <c r="T58" s="6">
        <f>IF(QoQ!T60="","",QoQ!T60-QoQ!T$1)</f>
        <v>2.6655003546512699</v>
      </c>
      <c r="U58" s="6">
        <f>IF(QoQ!U60="","",QoQ!U60-QoQ!U$1)</f>
        <v>0.21404308375731396</v>
      </c>
      <c r="V58" s="6">
        <f>IF(QoQ!V60="","",QoQ!V60-QoQ!V$1)</f>
        <v>0.18813387263858394</v>
      </c>
      <c r="W58" s="6">
        <f>IF(QoQ!W60="","",QoQ!W60-QoQ!W$1)</f>
        <v>-7.4999999999999845E-2</v>
      </c>
      <c r="X58" s="6">
        <f>IF(QoQ!X60="","",QoQ!X60-QoQ!X$1)</f>
        <v>1.4768316518084184</v>
      </c>
      <c r="Y58" s="6">
        <f>IF(QoQ!Y60="","",QoQ!Y60-QoQ!Y$1)</f>
        <v>1.3102010221782434</v>
      </c>
      <c r="Z58" s="6">
        <f>IF(QoQ!Z60="","",QoQ!Z60-QoQ!Z$1)</f>
        <v>0.40280400493337587</v>
      </c>
      <c r="AA58" s="6">
        <f>IF(QoQ!AA60="","",QoQ!AA60-QoQ!AA$1)</f>
        <v>0.14374499799177654</v>
      </c>
      <c r="AB58" s="6">
        <f>IF(QoQ!AB60="","",QoQ!AB60-QoQ!AB$1)</f>
        <v>-5.8698360805564676E-3</v>
      </c>
      <c r="AC58" s="6">
        <f>IF(QoQ!AC60="","",QoQ!AC60-QoQ!AC$1)</f>
        <v>-1.5000000000000013E-2</v>
      </c>
      <c r="AD58" s="6">
        <f>IF(QoQ!AD60="","",QoQ!AD60-QoQ!AD$1)</f>
        <v>4.4846770146373887</v>
      </c>
      <c r="AE58" s="6">
        <f>IF(QoQ!AE60="","",QoQ!AE60-QoQ!AE$1)</f>
        <v>6.5420190886050245</v>
      </c>
      <c r="AF58" s="6">
        <f>IF(QoQ!AF60="","",QoQ!AF60-QoQ!AF$1)</f>
        <v>-1.1572187712167037</v>
      </c>
      <c r="AG58" s="6">
        <f>IF(QoQ!AG60="","",QoQ!AG60-QoQ!AG$1)</f>
        <v>1.2765076930896302</v>
      </c>
      <c r="AH58" s="6">
        <f>IF(QoQ!AH60="","",QoQ!AH60-QoQ!AH$1)</f>
        <v>-1.803183549424878</v>
      </c>
      <c r="AI58" s="6">
        <f>IF(QoQ!AI60="","",QoQ!AI60-QoQ!AI$1)</f>
        <v>-10.51515276873196</v>
      </c>
      <c r="AJ58" s="6">
        <f>IF(QoQ!AJ60="","",QoQ!AJ60-QoQ!AJ$1)</f>
        <v>-3.5291829810550013E-2</v>
      </c>
      <c r="AK58" s="6">
        <f>IF(QoQ!AK60="","",QoQ!AK60-QoQ!AK$1)</f>
        <v>-1.9911331018574012</v>
      </c>
      <c r="AL58" s="6">
        <f>IF(QoQ!AL60="","",QoQ!AL60-QoQ!AL$1)</f>
        <v>1.3357379602290855</v>
      </c>
      <c r="AM58" s="6">
        <f>IF(QoQ!AM60="","",QoQ!AM60-QoQ!AM$1)</f>
        <v>-0.5495292119315357</v>
      </c>
      <c r="AN58" s="6">
        <f>IF(QoQ!AN60="","",QoQ!AN60-QoQ!AN$1)</f>
        <v>-2.7503047267485545</v>
      </c>
      <c r="AO58" s="6">
        <f>IF(QoQ!AO60="","",QoQ!AO60-QoQ!AO$1)</f>
        <v>0.3091666666666667</v>
      </c>
      <c r="AP58" s="4">
        <v>57</v>
      </c>
      <c r="AQ58" s="1">
        <v>38504</v>
      </c>
      <c r="AR58" s="7"/>
    </row>
    <row r="59" spans="1:44">
      <c r="A59" s="6">
        <f>IF(QoQ!A61="","",QoQ!A61-QoQ!A$1)</f>
        <v>0.35702670802755443</v>
      </c>
      <c r="B59" s="6">
        <f>IF(QoQ!B61="","",QoQ!B61-QoQ!B$1)</f>
        <v>1.4275694689079526</v>
      </c>
      <c r="C59" s="6">
        <f>IF(QoQ!C61="","",QoQ!C61-QoQ!C$1)</f>
        <v>-0.7878780109408301</v>
      </c>
      <c r="D59" s="6">
        <f>IF(QoQ!D61="","",QoQ!D61-QoQ!D$1)</f>
        <v>3.1684981536991375</v>
      </c>
      <c r="E59" s="6">
        <f>IF(QoQ!E61="","",QoQ!E61-QoQ!E$1)</f>
        <v>-1.9508967775421513</v>
      </c>
      <c r="F59" s="6">
        <f>IF(QoQ!F61="","",QoQ!F61-QoQ!F$1)</f>
        <v>2.2288418044179075</v>
      </c>
      <c r="G59" s="6">
        <f>IF(QoQ!G61="","",QoQ!G61-QoQ!G$1)</f>
        <v>-9.0237327156979907E-2</v>
      </c>
      <c r="H59" s="6">
        <f>IF(QoQ!H61="","",QoQ!H61-QoQ!H$1)</f>
        <v>0.86876240086288203</v>
      </c>
      <c r="I59" s="6">
        <f>IF(QoQ!I61="","",QoQ!I61-QoQ!I$1)</f>
        <v>-0.94375005909101639</v>
      </c>
      <c r="J59" s="6">
        <f>IF(QoQ!J61="","",QoQ!J61-QoQ!J$1)</f>
        <v>-10.234101295730806</v>
      </c>
      <c r="K59" s="6">
        <f>IF(QoQ!K61="","",QoQ!K61-QoQ!K$1)</f>
        <v>7.4469615457551477</v>
      </c>
      <c r="L59" s="6">
        <f>IF(QoQ!L61="","",QoQ!L61-QoQ!L$1)</f>
        <v>-0.67414535197857783</v>
      </c>
      <c r="M59" s="6">
        <f>IF(QoQ!M61="","",QoQ!M61-QoQ!M$1)</f>
        <v>-0.16015069964303574</v>
      </c>
      <c r="N59" s="6">
        <f>IF(QoQ!N61="","",QoQ!N61-QoQ!N$1)</f>
        <v>20.582678230107224</v>
      </c>
      <c r="O59" s="6">
        <f>IF(QoQ!O61="","",QoQ!O61-QoQ!O$1)</f>
        <v>-8.1669513951444905</v>
      </c>
      <c r="P59" s="6">
        <f>IF(QoQ!P61="","",QoQ!P61-QoQ!P$1)</f>
        <v>-2.2270166881393672</v>
      </c>
      <c r="Q59" s="6">
        <f>IF(QoQ!Q61="","",QoQ!Q61-QoQ!Q$1)</f>
        <v>0.464810659010781</v>
      </c>
      <c r="R59" s="6">
        <f>IF(QoQ!R61="","",QoQ!R61-QoQ!R$1)</f>
        <v>-7.730981484232563E-2</v>
      </c>
      <c r="S59" s="6">
        <f>IF(QoQ!S61="","",QoQ!S61-QoQ!S$1)</f>
        <v>2.9002020804140907</v>
      </c>
      <c r="T59" s="6">
        <f>IF(QoQ!T61="","",QoQ!T61-QoQ!T$1)</f>
        <v>3.6381647761052527</v>
      </c>
      <c r="U59" s="6">
        <f>IF(QoQ!U61="","",QoQ!U61-QoQ!U$1)</f>
        <v>1.4872230980679133</v>
      </c>
      <c r="V59" s="6">
        <f>IF(QoQ!V61="","",QoQ!V61-QoQ!V$1)</f>
        <v>-0.56032832307442382</v>
      </c>
      <c r="W59" s="6">
        <f>IF(QoQ!W61="","",QoQ!W61-QoQ!W$1)</f>
        <v>-7.4999999999999845E-2</v>
      </c>
      <c r="X59" s="6">
        <f>IF(QoQ!X61="","",QoQ!X61-QoQ!X$1)</f>
        <v>2.2122394819814115</v>
      </c>
      <c r="Y59" s="6">
        <f>IF(QoQ!Y61="","",QoQ!Y61-QoQ!Y$1)</f>
        <v>0.82630876877697412</v>
      </c>
      <c r="Z59" s="6">
        <f>IF(QoQ!Z61="","",QoQ!Z61-QoQ!Z$1)</f>
        <v>0.33211285616653829</v>
      </c>
      <c r="AA59" s="6">
        <f>IF(QoQ!AA61="","",QoQ!AA61-QoQ!AA$1)</f>
        <v>9.2470842459770441E-2</v>
      </c>
      <c r="AB59" s="6">
        <f>IF(QoQ!AB61="","",QoQ!AB61-QoQ!AB$1)</f>
        <v>-0.111550688767932</v>
      </c>
      <c r="AC59" s="6">
        <f>IF(QoQ!AC61="","",QoQ!AC61-QoQ!AC$1)</f>
        <v>0.11499999999999999</v>
      </c>
      <c r="AD59" s="6">
        <f>IF(QoQ!AD61="","",QoQ!AD61-QoQ!AD$1)</f>
        <v>8.807107579997588</v>
      </c>
      <c r="AE59" s="6">
        <f>IF(QoQ!AE61="","",QoQ!AE61-QoQ!AE$1)</f>
        <v>16.626554463265094</v>
      </c>
      <c r="AF59" s="6">
        <f>IF(QoQ!AF61="","",QoQ!AF61-QoQ!AF$1)</f>
        <v>-1.3404364651063165</v>
      </c>
      <c r="AG59" s="6">
        <f>IF(QoQ!AG61="","",QoQ!AG61-QoQ!AG$1)</f>
        <v>1.0132401775516282</v>
      </c>
      <c r="AH59" s="6">
        <f>IF(QoQ!AH61="","",QoQ!AH61-QoQ!AH$1)</f>
        <v>-1.986746244939664</v>
      </c>
      <c r="AI59" s="6">
        <f>IF(QoQ!AI61="","",QoQ!AI61-QoQ!AI$1)</f>
        <v>14.832878023056262</v>
      </c>
      <c r="AJ59" s="6">
        <f>IF(QoQ!AJ61="","",QoQ!AJ61-QoQ!AJ$1)</f>
        <v>-7.529151126533995E-2</v>
      </c>
      <c r="AK59" s="6">
        <f>IF(QoQ!AK61="","",QoQ!AK61-QoQ!AK$1)</f>
        <v>-2.3266636983164801</v>
      </c>
      <c r="AL59" s="6">
        <f>IF(QoQ!AL61="","",QoQ!AL61-QoQ!AL$1)</f>
        <v>17.843627500743956</v>
      </c>
      <c r="AM59" s="6">
        <f>IF(QoQ!AM61="","",QoQ!AM61-QoQ!AM$1)</f>
        <v>-2.768196180760647</v>
      </c>
      <c r="AN59" s="6">
        <f>IF(QoQ!AN61="","",QoQ!AN61-QoQ!AN$1)</f>
        <v>5.0075544664942955</v>
      </c>
      <c r="AO59" s="6">
        <f>IF(QoQ!AO61="","",QoQ!AO61-QoQ!AO$1)</f>
        <v>0.30083333333333317</v>
      </c>
      <c r="AP59" s="4">
        <v>58</v>
      </c>
      <c r="AQ59" s="1">
        <v>38596</v>
      </c>
      <c r="AR59" s="7"/>
    </row>
    <row r="60" spans="1:44">
      <c r="A60" s="6">
        <f>IF(QoQ!A62="","",QoQ!A62-QoQ!A$1)</f>
        <v>0.15430518204562604</v>
      </c>
      <c r="B60" s="6">
        <f>IF(QoQ!B62="","",QoQ!B62-QoQ!B$1)</f>
        <v>0.33802551203134756</v>
      </c>
      <c r="C60" s="6">
        <f>IF(QoQ!C62="","",QoQ!C62-QoQ!C$1)</f>
        <v>4.8747646888418403</v>
      </c>
      <c r="D60" s="6">
        <f>IF(QoQ!D62="","",QoQ!D62-QoQ!D$1)</f>
        <v>-4.5734680439614905</v>
      </c>
      <c r="E60" s="6">
        <f>IF(QoQ!E62="","",QoQ!E62-QoQ!E$1)</f>
        <v>1.6712189448827099</v>
      </c>
      <c r="F60" s="6">
        <f>IF(QoQ!F62="","",QoQ!F62-QoQ!F$1)</f>
        <v>-0.23700221160756174</v>
      </c>
      <c r="G60" s="6">
        <f>IF(QoQ!G62="","",QoQ!G62-QoQ!G$1)</f>
        <v>0.98418267284306338</v>
      </c>
      <c r="H60" s="6">
        <f>IF(QoQ!H62="","",QoQ!H62-QoQ!H$1)</f>
        <v>0.22949616333919409</v>
      </c>
      <c r="I60" s="6">
        <f>IF(QoQ!I62="","",QoQ!I62-QoQ!I$1)</f>
        <v>-6.9393778350438842</v>
      </c>
      <c r="J60" s="6">
        <f>IF(QoQ!J62="","",QoQ!J62-QoQ!J$1)</f>
        <v>17.634657955499634</v>
      </c>
      <c r="K60" s="6">
        <f>IF(QoQ!K62="","",QoQ!K62-QoQ!K$1)</f>
        <v>13.516348191936331</v>
      </c>
      <c r="L60" s="6">
        <f>IF(QoQ!L62="","",QoQ!L62-QoQ!L$1)</f>
        <v>-5.3706611952440593</v>
      </c>
      <c r="M60" s="6">
        <f>IF(QoQ!M62="","",QoQ!M62-QoQ!M$1)</f>
        <v>-2.3975008914443672</v>
      </c>
      <c r="N60" s="6">
        <f>IF(QoQ!N62="","",QoQ!N62-QoQ!N$1)</f>
        <v>-28.339300535244696</v>
      </c>
      <c r="O60" s="6">
        <f>IF(QoQ!O62="","",QoQ!O62-QoQ!O$1)</f>
        <v>7.3619030173109197</v>
      </c>
      <c r="P60" s="6">
        <f>IF(QoQ!P62="","",QoQ!P62-QoQ!P$1)</f>
        <v>-14.340834274141546</v>
      </c>
      <c r="Q60" s="6">
        <f>IF(QoQ!Q62="","",QoQ!Q62-QoQ!Q$1)</f>
        <v>0.48174334826300957</v>
      </c>
      <c r="R60" s="6">
        <f>IF(QoQ!R62="","",QoQ!R62-QoQ!R$1)</f>
        <v>0.11457253539655887</v>
      </c>
      <c r="S60" s="6">
        <f>IF(QoQ!S62="","",QoQ!S62-QoQ!S$1)</f>
        <v>2.0908684731363159</v>
      </c>
      <c r="T60" s="6">
        <f>IF(QoQ!T62="","",QoQ!T62-QoQ!T$1)</f>
        <v>0.77133690452619019</v>
      </c>
      <c r="U60" s="6">
        <f>IF(QoQ!U62="","",QoQ!U62-QoQ!U$1)</f>
        <v>-0.8991182141605516</v>
      </c>
      <c r="V60" s="6">
        <f>IF(QoQ!V62="","",QoQ!V62-QoQ!V$1)</f>
        <v>0.6105006290017736</v>
      </c>
      <c r="W60" s="6">
        <f>IF(QoQ!W62="","",QoQ!W62-QoQ!W$1)</f>
        <v>-2.5000000000000022E-2</v>
      </c>
      <c r="X60" s="6">
        <f>IF(QoQ!X62="","",QoQ!X62-QoQ!X$1)</f>
        <v>1.2945156166131484</v>
      </c>
      <c r="Y60" s="6">
        <f>IF(QoQ!Y62="","",QoQ!Y62-QoQ!Y$1)</f>
        <v>1.3218214355725286</v>
      </c>
      <c r="Z60" s="6">
        <f>IF(QoQ!Z62="","",QoQ!Z62-QoQ!Z$1)</f>
        <v>0.36617594529125208</v>
      </c>
      <c r="AA60" s="6">
        <f>IF(QoQ!AA62="","",QoQ!AA62-QoQ!AA$1)</f>
        <v>0.10237773539863837</v>
      </c>
      <c r="AB60" s="6">
        <f>IF(QoQ!AB62="","",QoQ!AB62-QoQ!AB$1)</f>
        <v>0.16621691250538995</v>
      </c>
      <c r="AC60" s="6">
        <f>IF(QoQ!AC62="","",QoQ!AC62-QoQ!AC$1)</f>
        <v>0.245</v>
      </c>
      <c r="AD60" s="6">
        <f>IF(QoQ!AD62="","",QoQ!AD62-QoQ!AD$1)</f>
        <v>0.56889341047009689</v>
      </c>
      <c r="AE60" s="6">
        <f>IF(QoQ!AE62="","",QoQ!AE62-QoQ!AE$1)</f>
        <v>-8.9758518726573726</v>
      </c>
      <c r="AF60" s="6">
        <f>IF(QoQ!AF62="","",QoQ!AF62-QoQ!AF$1)</f>
        <v>7.1195177939549659E-2</v>
      </c>
      <c r="AG60" s="6">
        <f>IF(QoQ!AG62="","",QoQ!AG62-QoQ!AG$1)</f>
        <v>2.4742328272418663</v>
      </c>
      <c r="AH60" s="6">
        <f>IF(QoQ!AH62="","",QoQ!AH62-QoQ!AH$1)</f>
        <v>-0.61297048276555066</v>
      </c>
      <c r="AI60" s="6">
        <f>IF(QoQ!AI62="","",QoQ!AI62-QoQ!AI$1)</f>
        <v>-0.56401494151146148</v>
      </c>
      <c r="AJ60" s="6">
        <f>IF(QoQ!AJ62="","",QoQ!AJ62-QoQ!AJ$1)</f>
        <v>-2.3953345526629963</v>
      </c>
      <c r="AK60" s="6">
        <f>IF(QoQ!AK62="","",QoQ!AK62-QoQ!AK$1)</f>
        <v>-0.72818879024790106</v>
      </c>
      <c r="AL60" s="6">
        <f>IF(QoQ!AL62="","",QoQ!AL62-QoQ!AL$1)</f>
        <v>-13.062293811853124</v>
      </c>
      <c r="AM60" s="6">
        <f>IF(QoQ!AM62="","",QoQ!AM62-QoQ!AM$1)</f>
        <v>0.67528530073232296</v>
      </c>
      <c r="AN60" s="6">
        <f>IF(QoQ!AN62="","",QoQ!AN62-QoQ!AN$1)</f>
        <v>-5.0676842157540394</v>
      </c>
      <c r="AO60" s="6">
        <f>IF(QoQ!AO62="","",QoQ!AO62-QoQ!AO$1)</f>
        <v>0.27916666666666667</v>
      </c>
      <c r="AP60" s="4">
        <v>59</v>
      </c>
      <c r="AQ60" s="1">
        <v>38687</v>
      </c>
      <c r="AR60" s="7"/>
    </row>
    <row r="61" spans="1:44">
      <c r="A61" s="6">
        <f>IF(QoQ!A63="","",QoQ!A63-QoQ!A$1)</f>
        <v>0.77185479304316407</v>
      </c>
      <c r="B61" s="6">
        <f>IF(QoQ!B63="","",QoQ!B63-QoQ!B$1)</f>
        <v>-0.71749639233938756</v>
      </c>
      <c r="C61" s="6">
        <f>IF(QoQ!C63="","",QoQ!C63-QoQ!C$1)</f>
        <v>-5.2356688258747273</v>
      </c>
      <c r="D61" s="6">
        <f>IF(QoQ!D63="","",QoQ!D63-QoQ!D$1)</f>
        <v>4.8455353116556479</v>
      </c>
      <c r="E61" s="6">
        <f>IF(QoQ!E63="","",QoQ!E63-QoQ!E$1)</f>
        <v>1.3815433425058594</v>
      </c>
      <c r="F61" s="6">
        <f>IF(QoQ!F63="","",QoQ!F63-QoQ!F$1)</f>
        <v>1.7367774405902994</v>
      </c>
      <c r="G61" s="6">
        <f>IF(QoQ!G63="","",QoQ!G63-QoQ!G$1)</f>
        <v>0.62970267284298798</v>
      </c>
      <c r="H61" s="6">
        <f>IF(QoQ!H63="","",QoQ!H63-QoQ!H$1)</f>
        <v>-1.2255565457677216</v>
      </c>
      <c r="I61" s="6">
        <f>IF(QoQ!I63="","",QoQ!I63-QoQ!I$1)</f>
        <v>-0.56808993216384229</v>
      </c>
      <c r="J61" s="6">
        <f>IF(QoQ!J63="","",QoQ!J63-QoQ!J$1)</f>
        <v>-3.4287633883338025</v>
      </c>
      <c r="K61" s="6">
        <f>IF(QoQ!K63="","",QoQ!K63-QoQ!K$1)</f>
        <v>-3.3330964935054324</v>
      </c>
      <c r="L61" s="6">
        <f>IF(QoQ!L63="","",QoQ!L63-QoQ!L$1)</f>
        <v>0.56357266104435566</v>
      </c>
      <c r="M61" s="6">
        <f>IF(QoQ!M63="","",QoQ!M63-QoQ!M$1)</f>
        <v>-1.5000506319889009</v>
      </c>
      <c r="N61" s="6">
        <f>IF(QoQ!N63="","",QoQ!N63-QoQ!N$1)</f>
        <v>-0.69485471278239463</v>
      </c>
      <c r="O61" s="6">
        <f>IF(QoQ!O63="","",QoQ!O63-QoQ!O$1)</f>
        <v>-1.7183272695135672</v>
      </c>
      <c r="P61" s="6">
        <f>IF(QoQ!P63="","",QoQ!P63-QoQ!P$1)</f>
        <v>6.6873365708018948</v>
      </c>
      <c r="Q61" s="6">
        <f>IF(QoQ!Q63="","",QoQ!Q63-QoQ!Q$1)</f>
        <v>0.38415706491423973</v>
      </c>
      <c r="R61" s="6">
        <f>IF(QoQ!R63="","",QoQ!R63-QoQ!R$1)</f>
        <v>-0.13550946398370889</v>
      </c>
      <c r="S61" s="6">
        <f>IF(QoQ!S63="","",QoQ!S63-QoQ!S$1)</f>
        <v>2.6084525375194105</v>
      </c>
      <c r="T61" s="6">
        <f>IF(QoQ!T63="","",QoQ!T63-QoQ!T$1)</f>
        <v>3.8365349070077182</v>
      </c>
      <c r="U61" s="6">
        <f>IF(QoQ!U63="","",QoQ!U63-QoQ!U$1)</f>
        <v>-0.56751163356204803</v>
      </c>
      <c r="V61" s="6">
        <f>IF(QoQ!V63="","",QoQ!V63-QoQ!V$1)</f>
        <v>-1.972279990259904</v>
      </c>
      <c r="W61" s="6">
        <f>IF(QoQ!W63="","",QoQ!W63-QoQ!W$1)</f>
        <v>4.166666666666663E-2</v>
      </c>
      <c r="X61" s="6">
        <f>IF(QoQ!X63="","",QoQ!X63-QoQ!X$1)</f>
        <v>-0.24736518025254378</v>
      </c>
      <c r="Y61" s="6">
        <f>IF(QoQ!Y63="","",QoQ!Y63-QoQ!Y$1)</f>
        <v>2.0225474391276514</v>
      </c>
      <c r="Z61" s="6">
        <f>IF(QoQ!Z63="","",QoQ!Z63-QoQ!Z$1)</f>
        <v>0.59778643406424758</v>
      </c>
      <c r="AA61" s="6">
        <f>IF(QoQ!AA63="","",QoQ!AA63-QoQ!AA$1)</f>
        <v>9.8770862197478326E-2</v>
      </c>
      <c r="AB61" s="6">
        <f>IF(QoQ!AB63="","",QoQ!AB63-QoQ!AB$1)</f>
        <v>7.7820581798418664E-2</v>
      </c>
      <c r="AC61" s="6">
        <f>IF(QoQ!AC63="","",QoQ!AC63-QoQ!AC$1)</f>
        <v>0.36250000000000004</v>
      </c>
      <c r="AD61" s="6">
        <f>IF(QoQ!AD63="","",QoQ!AD63-QoQ!AD$1)</f>
        <v>0.90213022066601511</v>
      </c>
      <c r="AE61" s="6">
        <f>IF(QoQ!AE63="","",QoQ!AE63-QoQ!AE$1)</f>
        <v>7.3325318876343069</v>
      </c>
      <c r="AF61" s="6">
        <f>IF(QoQ!AF63="","",QoQ!AF63-QoQ!AF$1)</f>
        <v>-0.74441503010115073</v>
      </c>
      <c r="AG61" s="6">
        <f>IF(QoQ!AG63="","",QoQ!AG63-QoQ!AG$1)</f>
        <v>0.82264106378946122</v>
      </c>
      <c r="AH61" s="6">
        <f>IF(QoQ!AH63="","",QoQ!AH63-QoQ!AH$1)</f>
        <v>-1.1955470189348998</v>
      </c>
      <c r="AI61" s="6">
        <f>IF(QoQ!AI63="","",QoQ!AI63-QoQ!AI$1)</f>
        <v>-6.3774126829947324</v>
      </c>
      <c r="AJ61" s="6">
        <f>IF(QoQ!AJ63="","",QoQ!AJ63-QoQ!AJ$1)</f>
        <v>4.154921719259395</v>
      </c>
      <c r="AK61" s="6">
        <f>IF(QoQ!AK63="","",QoQ!AK63-QoQ!AK$1)</f>
        <v>-3.7076092191539942</v>
      </c>
      <c r="AL61" s="6">
        <f>IF(QoQ!AL63="","",QoQ!AL63-QoQ!AL$1)</f>
        <v>-8.7226145140179412</v>
      </c>
      <c r="AM61" s="6">
        <f>IF(QoQ!AM63="","",QoQ!AM63-QoQ!AM$1)</f>
        <v>1.0594770142200169</v>
      </c>
      <c r="AN61" s="6">
        <f>IF(QoQ!AN63="","",QoQ!AN63-QoQ!AN$1)</f>
        <v>6.305725534865779</v>
      </c>
      <c r="AO61" s="6">
        <f>IF(QoQ!AO63="","",QoQ!AO63-QoQ!AO$1)</f>
        <v>0.26916666666666667</v>
      </c>
      <c r="AP61" s="4">
        <v>60</v>
      </c>
      <c r="AQ61" s="1">
        <v>38777</v>
      </c>
      <c r="AR61" s="7"/>
    </row>
    <row r="62" spans="1:44">
      <c r="A62" s="6">
        <f>IF(QoQ!A64="","",QoQ!A64-QoQ!A$1)</f>
        <v>-0.24898127038425566</v>
      </c>
      <c r="B62" s="6">
        <f>IF(QoQ!B64="","",QoQ!B64-QoQ!B$1)</f>
        <v>0.36713032993069761</v>
      </c>
      <c r="C62" s="6">
        <f>IF(QoQ!C64="","",QoQ!C64-QoQ!C$1)</f>
        <v>0.37671117192682901</v>
      </c>
      <c r="D62" s="6">
        <f>IF(QoQ!D64="","",QoQ!D64-QoQ!D$1)</f>
        <v>-1.5319954139498435</v>
      </c>
      <c r="E62" s="6">
        <f>IF(QoQ!E64="","",QoQ!E64-QoQ!E$1)</f>
        <v>-8.9933869290899304E-2</v>
      </c>
      <c r="F62" s="6">
        <f>IF(QoQ!F64="","",QoQ!F64-QoQ!F$1)</f>
        <v>0.57535314986219088</v>
      </c>
      <c r="G62" s="6">
        <f>IF(QoQ!G64="","",QoQ!G64-QoQ!G$1)</f>
        <v>-0.51741732715695665</v>
      </c>
      <c r="H62" s="6">
        <f>IF(QoQ!H64="","",QoQ!H64-QoQ!H$1)</f>
        <v>-0.38430026326264133</v>
      </c>
      <c r="I62" s="6">
        <f>IF(QoQ!I64="","",QoQ!I64-QoQ!I$1)</f>
        <v>-2.1400625072595991</v>
      </c>
      <c r="J62" s="6">
        <f>IF(QoQ!J64="","",QoQ!J64-QoQ!J$1)</f>
        <v>-5.0892479596626528</v>
      </c>
      <c r="K62" s="6">
        <f>IF(QoQ!K64="","",QoQ!K64-QoQ!K$1)</f>
        <v>-11.305381668148964</v>
      </c>
      <c r="L62" s="6">
        <f>IF(QoQ!L64="","",QoQ!L64-QoQ!L$1)</f>
        <v>3.2132228924350157</v>
      </c>
      <c r="M62" s="6">
        <f>IF(QoQ!M64="","",QoQ!M64-QoQ!M$1)</f>
        <v>-1.0256688226370365</v>
      </c>
      <c r="N62" s="6">
        <f>IF(QoQ!N64="","",QoQ!N64-QoQ!N$1)</f>
        <v>-19.837216951587148</v>
      </c>
      <c r="O62" s="6">
        <f>IF(QoQ!O64="","",QoQ!O64-QoQ!O$1)</f>
        <v>4.3150454469364474</v>
      </c>
      <c r="P62" s="6">
        <f>IF(QoQ!P64="","",QoQ!P64-QoQ!P$1)</f>
        <v>14.472404027674669</v>
      </c>
      <c r="Q62" s="6">
        <f>IF(QoQ!Q64="","",QoQ!Q64-QoQ!Q$1)</f>
        <v>0.71208420433386066</v>
      </c>
      <c r="R62" s="6">
        <f>IF(QoQ!R64="","",QoQ!R64-QoQ!R$1)</f>
        <v>-0.12493172756498788</v>
      </c>
      <c r="S62" s="6">
        <f>IF(QoQ!S64="","",QoQ!S64-QoQ!S$1)</f>
        <v>4.1707073497332043</v>
      </c>
      <c r="T62" s="6">
        <f>IF(QoQ!T64="","",QoQ!T64-QoQ!T$1)</f>
        <v>7.2373497318506788</v>
      </c>
      <c r="U62" s="6">
        <f>IF(QoQ!U64="","",QoQ!U64-QoQ!U$1)</f>
        <v>-0.33060136087930042</v>
      </c>
      <c r="V62" s="6">
        <f>IF(QoQ!V64="","",QoQ!V64-QoQ!V$1)</f>
        <v>0.7549631606434104</v>
      </c>
      <c r="W62" s="6">
        <f>IF(QoQ!W64="","",QoQ!W64-QoQ!W$1)</f>
        <v>0.125</v>
      </c>
      <c r="X62" s="6">
        <f>IF(QoQ!X64="","",QoQ!X64-QoQ!X$1)</f>
        <v>0.74585443493269132</v>
      </c>
      <c r="Y62" s="6">
        <f>IF(QoQ!Y64="","",QoQ!Y64-QoQ!Y$1)</f>
        <v>0.67595409602362477</v>
      </c>
      <c r="Z62" s="6">
        <f>IF(QoQ!Z64="","",QoQ!Z64-QoQ!Z$1)</f>
        <v>0.20989185218787187</v>
      </c>
      <c r="AA62" s="6">
        <f>IF(QoQ!AA64="","",QoQ!AA64-QoQ!AA$1)</f>
        <v>0.84904836578596021</v>
      </c>
      <c r="AB62" s="6">
        <f>IF(QoQ!AB64="","",QoQ!AB64-QoQ!AB$1)</f>
        <v>0.2938542222637025</v>
      </c>
      <c r="AC62" s="6">
        <f>IF(QoQ!AC64="","",QoQ!AC64-QoQ!AC$1)</f>
        <v>0.47750000000000004</v>
      </c>
      <c r="AD62" s="6">
        <f>IF(QoQ!AD64="","",QoQ!AD64-QoQ!AD$1)</f>
        <v>8.2265519532126827</v>
      </c>
      <c r="AE62" s="6">
        <f>IF(QoQ!AE64="","",QoQ!AE64-QoQ!AE$1)</f>
        <v>10.744131825334765</v>
      </c>
      <c r="AF62" s="6">
        <f>IF(QoQ!AF64="","",QoQ!AF64-QoQ!AF$1)</f>
        <v>-0.45328240854909674</v>
      </c>
      <c r="AG62" s="6">
        <f>IF(QoQ!AG64="","",QoQ!AG64-QoQ!AG$1)</f>
        <v>-1.1666231561592642</v>
      </c>
      <c r="AH62" s="6">
        <f>IF(QoQ!AH64="","",QoQ!AH64-QoQ!AH$1)</f>
        <v>-0.21090214331701085</v>
      </c>
      <c r="AI62" s="6">
        <f>IF(QoQ!AI64="","",QoQ!AI64-QoQ!AI$1)</f>
        <v>-8.0489703806379893</v>
      </c>
      <c r="AJ62" s="6">
        <f>IF(QoQ!AJ64="","",QoQ!AJ64-QoQ!AJ$1)</f>
        <v>-0.79129321846001377</v>
      </c>
      <c r="AK62" s="6">
        <f>IF(QoQ!AK64="","",QoQ!AK64-QoQ!AK$1)</f>
        <v>0.40885218402115031</v>
      </c>
      <c r="AL62" s="6">
        <f>IF(QoQ!AL64="","",QoQ!AL64-QoQ!AL$1)</f>
        <v>3.226222330185796</v>
      </c>
      <c r="AM62" s="6">
        <f>IF(QoQ!AM64="","",QoQ!AM64-QoQ!AM$1)</f>
        <v>-1.5621316688884621</v>
      </c>
      <c r="AN62" s="6">
        <f>IF(QoQ!AN64="","",QoQ!AN64-QoQ!AN$1)</f>
        <v>1.1073965208153085</v>
      </c>
      <c r="AO62" s="6">
        <f>IF(QoQ!AO64="","",QoQ!AO64-QoQ!AO$1)</f>
        <v>0.25166666666666671</v>
      </c>
      <c r="AP62" s="4">
        <v>61</v>
      </c>
      <c r="AQ62" s="1">
        <v>38869</v>
      </c>
      <c r="AR62" s="7"/>
    </row>
    <row r="63" spans="1:44">
      <c r="A63" s="6">
        <f>IF(QoQ!A65="","",QoQ!A65-QoQ!A$1)</f>
        <v>0.43334330837218071</v>
      </c>
      <c r="B63" s="6">
        <f>IF(QoQ!B65="","",QoQ!B65-QoQ!B$1)</f>
        <v>-0.76847772711034978</v>
      </c>
      <c r="C63" s="6">
        <f>IF(QoQ!C65="","",QoQ!C65-QoQ!C$1)</f>
        <v>3.162452939192856</v>
      </c>
      <c r="D63" s="6">
        <f>IF(QoQ!D65="","",QoQ!D65-QoQ!D$1)</f>
        <v>-1.8500236807679253</v>
      </c>
      <c r="E63" s="6">
        <f>IF(QoQ!E65="","",QoQ!E65-QoQ!E$1)</f>
        <v>3.3258265265736586</v>
      </c>
      <c r="F63" s="6">
        <f>IF(QoQ!F65="","",QoQ!F65-QoQ!F$1)</f>
        <v>1.4754334922622858</v>
      </c>
      <c r="G63" s="6">
        <f>IF(QoQ!G65="","",QoQ!G65-QoQ!G$1)</f>
        <v>-0.41402732715705287</v>
      </c>
      <c r="H63" s="6">
        <f>IF(QoQ!H65="","",QoQ!H65-QoQ!H$1)</f>
        <v>0.70841731568652544</v>
      </c>
      <c r="I63" s="6">
        <f>IF(QoQ!I65="","",QoQ!I65-QoQ!I$1)</f>
        <v>5.6425882349586463</v>
      </c>
      <c r="J63" s="6">
        <f>IF(QoQ!J65="","",QoQ!J65-QoQ!J$1)</f>
        <v>15.132967729879232</v>
      </c>
      <c r="K63" s="6">
        <f>IF(QoQ!K65="","",QoQ!K65-QoQ!K$1)</f>
        <v>-1.7825883799066931</v>
      </c>
      <c r="L63" s="6">
        <f>IF(QoQ!L65="","",QoQ!L65-QoQ!L$1)</f>
        <v>2.6384448444920201</v>
      </c>
      <c r="M63" s="6">
        <f>IF(QoQ!M65="","",QoQ!M65-QoQ!M$1)</f>
        <v>1.4613716757583544</v>
      </c>
      <c r="N63" s="6">
        <f>IF(QoQ!N65="","",QoQ!N65-QoQ!N$1)</f>
        <v>25.729437307462241</v>
      </c>
      <c r="O63" s="6">
        <f>IF(QoQ!O65="","",QoQ!O65-QoQ!O$1)</f>
        <v>-5.6097713777868137</v>
      </c>
      <c r="P63" s="6">
        <f>IF(QoQ!P65="","",QoQ!P65-QoQ!P$1)</f>
        <v>5.3798474213955831</v>
      </c>
      <c r="Q63" s="6">
        <f>IF(QoQ!Q65="","",QoQ!Q65-QoQ!Q$1)</f>
        <v>-1.9813376353123413E-2</v>
      </c>
      <c r="R63" s="6">
        <f>IF(QoQ!R65="","",QoQ!R65-QoQ!R$1)</f>
        <v>-0.22364117377791953</v>
      </c>
      <c r="S63" s="6">
        <f>IF(QoQ!S65="","",QoQ!S65-QoQ!S$1)</f>
        <v>0.80035068431737644</v>
      </c>
      <c r="T63" s="6">
        <f>IF(QoQ!T65="","",QoQ!T65-QoQ!T$1)</f>
        <v>-0.10172532816900226</v>
      </c>
      <c r="U63" s="6">
        <f>IF(QoQ!U65="","",QoQ!U65-QoQ!U$1)</f>
        <v>1.9531588422341275</v>
      </c>
      <c r="V63" s="6">
        <f>IF(QoQ!V65="","",QoQ!V65-QoQ!V$1)</f>
        <v>0.24514903861252746</v>
      </c>
      <c r="W63" s="6">
        <f>IF(QoQ!W65="","",QoQ!W65-QoQ!W$1)</f>
        <v>0.125</v>
      </c>
      <c r="X63" s="6">
        <f>IF(QoQ!X65="","",QoQ!X65-QoQ!X$1)</f>
        <v>-0.74886651287584816</v>
      </c>
      <c r="Y63" s="6">
        <f>IF(QoQ!Y65="","",QoQ!Y65-QoQ!Y$1)</f>
        <v>0.85662678334597664</v>
      </c>
      <c r="Z63" s="6">
        <f>IF(QoQ!Z65="","",QoQ!Z65-QoQ!Z$1)</f>
        <v>0.50693723304179583</v>
      </c>
      <c r="AA63" s="6">
        <f>IF(QoQ!AA65="","",QoQ!AA65-QoQ!AA$1)</f>
        <v>0.69596391410143599</v>
      </c>
      <c r="AB63" s="6">
        <f>IF(QoQ!AB65="","",QoQ!AB65-QoQ!AB$1)</f>
        <v>3.6812015806277465E-2</v>
      </c>
      <c r="AC63" s="6">
        <f>IF(QoQ!AC65="","",QoQ!AC65-QoQ!AC$1)</f>
        <v>0.5625</v>
      </c>
      <c r="AD63" s="6">
        <f>IF(QoQ!AD65="","",QoQ!AD65-QoQ!AD$1)</f>
        <v>0.26931883348610386</v>
      </c>
      <c r="AE63" s="6">
        <f>IF(QoQ!AE65="","",QoQ!AE65-QoQ!AE$1)</f>
        <v>-0.65522160933165408</v>
      </c>
      <c r="AF63" s="6">
        <f>IF(QoQ!AF65="","",QoQ!AF65-QoQ!AF$1)</f>
        <v>-0.69577892082088666</v>
      </c>
      <c r="AG63" s="6">
        <f>IF(QoQ!AG65="","",QoQ!AG65-QoQ!AG$1)</f>
        <v>0.20365962303234864</v>
      </c>
      <c r="AH63" s="6">
        <f>IF(QoQ!AH65="","",QoQ!AH65-QoQ!AH$1)</f>
        <v>-0.94738771976679947</v>
      </c>
      <c r="AI63" s="6">
        <f>IF(QoQ!AI65="","",QoQ!AI65-QoQ!AI$1)</f>
        <v>3.7610579099935006</v>
      </c>
      <c r="AJ63" s="6">
        <f>IF(QoQ!AJ65="","",QoQ!AJ65-QoQ!AJ$1)</f>
        <v>1.0531745051772199</v>
      </c>
      <c r="AK63" s="6">
        <f>IF(QoQ!AK65="","",QoQ!AK65-QoQ!AK$1)</f>
        <v>2.2876357793656714</v>
      </c>
      <c r="AL63" s="6">
        <f>IF(QoQ!AL65="","",QoQ!AL65-QoQ!AL$1)</f>
        <v>-6.9401726071655503</v>
      </c>
      <c r="AM63" s="6">
        <f>IF(QoQ!AM65="","",QoQ!AM65-QoQ!AM$1)</f>
        <v>0.74318687018824536</v>
      </c>
      <c r="AN63" s="6">
        <f>IF(QoQ!AN65="","",QoQ!AN65-QoQ!AN$1)</f>
        <v>-2.2590263363548519</v>
      </c>
      <c r="AO63" s="6">
        <f>IF(QoQ!AO65="","",QoQ!AO65-QoQ!AO$1)</f>
        <v>0.28749999999999987</v>
      </c>
      <c r="AP63" s="4">
        <v>62</v>
      </c>
      <c r="AQ63" s="1">
        <v>38961</v>
      </c>
      <c r="AR63" s="7"/>
    </row>
    <row r="64" spans="1:44">
      <c r="A64" s="6">
        <f>IF(QoQ!A66="","",QoQ!A66-QoQ!A$1)</f>
        <v>-0.29870006125333437</v>
      </c>
      <c r="B64" s="6">
        <f>IF(QoQ!B66="","",QoQ!B66-QoQ!B$1)</f>
        <v>1.937592518630308</v>
      </c>
      <c r="C64" s="6">
        <f>IF(QoQ!C66="","",QoQ!C66-QoQ!C$1)</f>
        <v>0.13309340220848731</v>
      </c>
      <c r="D64" s="6">
        <f>IF(QoQ!D66="","",QoQ!D66-QoQ!D$1)</f>
        <v>1.4275193188553912</v>
      </c>
      <c r="E64" s="6">
        <f>IF(QoQ!E66="","",QoQ!E66-QoQ!E$1)</f>
        <v>-4.6018114899030609</v>
      </c>
      <c r="F64" s="6">
        <f>IF(QoQ!F66="","",QoQ!F66-QoQ!F$1)</f>
        <v>-3.1644826009767004</v>
      </c>
      <c r="G64" s="6">
        <f>IF(QoQ!G66="","",QoQ!G66-QoQ!G$1)</f>
        <v>-0.47478732715690597</v>
      </c>
      <c r="H64" s="6">
        <f>IF(QoQ!H66="","",QoQ!H66-QoQ!H$1)</f>
        <v>0.60807798927568291</v>
      </c>
      <c r="I64" s="6">
        <f>IF(QoQ!I66="","",QoQ!I66-QoQ!I$1)</f>
        <v>6.3966307176516786</v>
      </c>
      <c r="J64" s="6">
        <f>IF(QoQ!J66="","",QoQ!J66-QoQ!J$1)</f>
        <v>12.295149380012168</v>
      </c>
      <c r="K64" s="6">
        <f>IF(QoQ!K66="","",QoQ!K66-QoQ!K$1)</f>
        <v>-11.472024400075306</v>
      </c>
      <c r="L64" s="6">
        <f>IF(QoQ!L66="","",QoQ!L66-QoQ!L$1)</f>
        <v>0.3151992679972131</v>
      </c>
      <c r="M64" s="6">
        <f>IF(QoQ!M66="","",QoQ!M66-QoQ!M$1)</f>
        <v>-0.21000107512059007</v>
      </c>
      <c r="N64" s="6">
        <f>IF(QoQ!N66="","",QoQ!N66-QoQ!N$1)</f>
        <v>-13.360511666276574</v>
      </c>
      <c r="O64" s="6">
        <f>IF(QoQ!O66="","",QoQ!O66-QoQ!O$1)</f>
        <v>3.9595260977175792</v>
      </c>
      <c r="P64" s="6">
        <f>IF(QoQ!P66="","",QoQ!P66-QoQ!P$1)</f>
        <v>1.4325673100416823</v>
      </c>
      <c r="Q64" s="6">
        <f>IF(QoQ!Q66="","",QoQ!Q66-QoQ!Q$1)</f>
        <v>-0.102881687446713</v>
      </c>
      <c r="R64" s="6">
        <f>IF(QoQ!R66="","",QoQ!R66-QoQ!R$1)</f>
        <v>-0.2993837462206288</v>
      </c>
      <c r="S64" s="6">
        <f>IF(QoQ!S66="","",QoQ!S66-QoQ!S$1)</f>
        <v>0.67992480616736306</v>
      </c>
      <c r="T64" s="6">
        <f>IF(QoQ!T66="","",QoQ!T66-QoQ!T$1)</f>
        <v>-0.5</v>
      </c>
      <c r="U64" s="6">
        <f>IF(QoQ!U66="","",QoQ!U66-QoQ!U$1)</f>
        <v>-0.24442465966335375</v>
      </c>
      <c r="V64" s="6">
        <f>IF(QoQ!V66="","",QoQ!V66-QoQ!V$1)</f>
        <v>-0.29590111718695877</v>
      </c>
      <c r="W64" s="6">
        <f>IF(QoQ!W66="","",QoQ!W66-QoQ!W$1)</f>
        <v>0.125</v>
      </c>
      <c r="X64" s="6">
        <f>IF(QoQ!X66="","",QoQ!X66-QoQ!X$1)</f>
        <v>0.67887643472601966</v>
      </c>
      <c r="Y64" s="6">
        <f>IF(QoQ!Y66="","",QoQ!Y66-QoQ!Y$1)</f>
        <v>1.3093465223200322</v>
      </c>
      <c r="Z64" s="6">
        <f>IF(QoQ!Z66="","",QoQ!Z66-QoQ!Z$1)</f>
        <v>0.44111868450981184</v>
      </c>
      <c r="AA64" s="6">
        <f>IF(QoQ!AA66="","",QoQ!AA66-QoQ!AA$1)</f>
        <v>-0.49026474484750648</v>
      </c>
      <c r="AB64" s="6">
        <f>IF(QoQ!AB66="","",QoQ!AB66-QoQ!AB$1)</f>
        <v>-6.9785056644078303E-2</v>
      </c>
      <c r="AC64" s="6">
        <f>IF(QoQ!AC66="","",QoQ!AC66-QoQ!AC$1)</f>
        <v>0.56000000000000005</v>
      </c>
      <c r="AD64" s="6">
        <f>IF(QoQ!AD66="","",QoQ!AD66-QoQ!AD$1)</f>
        <v>-5.6010513529372075</v>
      </c>
      <c r="AE64" s="6">
        <f>IF(QoQ!AE66="","",QoQ!AE66-QoQ!AE$1)</f>
        <v>-16.781434543161033</v>
      </c>
      <c r="AF64" s="6">
        <f>IF(QoQ!AF66="","",QoQ!AF66-QoQ!AF$1)</f>
        <v>1.0955912920366302</v>
      </c>
      <c r="AG64" s="6">
        <f>IF(QoQ!AG66="","",QoQ!AG66-QoQ!AG$1)</f>
        <v>2.3503869816505047</v>
      </c>
      <c r="AH64" s="6">
        <f>IF(QoQ!AH66="","",QoQ!AH66-QoQ!AH$1)</f>
        <v>0.72831106663215794</v>
      </c>
      <c r="AI64" s="6">
        <f>IF(QoQ!AI66="","",QoQ!AI66-QoQ!AI$1)</f>
        <v>-4.4772302339179539</v>
      </c>
      <c r="AJ64" s="6">
        <f>IF(QoQ!AJ66="","",QoQ!AJ66-QoQ!AJ$1)</f>
        <v>13.657885017993246</v>
      </c>
      <c r="AK64" s="6">
        <f>IF(QoQ!AK66="","",QoQ!AK66-QoQ!AK$1)</f>
        <v>5.5655651221556122</v>
      </c>
      <c r="AL64" s="6">
        <f>IF(QoQ!AL66="","",QoQ!AL66-QoQ!AL$1)</f>
        <v>-23.478534131469818</v>
      </c>
      <c r="AM64" s="6">
        <f>IF(QoQ!AM66="","",QoQ!AM66-QoQ!AM$1)</f>
        <v>9.1016268742709503</v>
      </c>
      <c r="AN64" s="6">
        <f>IF(QoQ!AN66="","",QoQ!AN66-QoQ!AN$1)</f>
        <v>0.32297085105459811</v>
      </c>
      <c r="AO64" s="6">
        <f>IF(QoQ!AO66="","",QoQ!AO66-QoQ!AO$1)</f>
        <v>0.27083333333333326</v>
      </c>
      <c r="AP64" s="4">
        <v>63</v>
      </c>
      <c r="AQ64" s="1">
        <v>39052</v>
      </c>
      <c r="AR64" s="7"/>
    </row>
    <row r="65" spans="1:44">
      <c r="A65" s="6">
        <f>IF(QoQ!A67="","",QoQ!A67-QoQ!A$1)</f>
        <v>0.63093911921485302</v>
      </c>
      <c r="B65" s="6">
        <f>IF(QoQ!B67="","",QoQ!B67-QoQ!B$1)</f>
        <v>0.39902383946391029</v>
      </c>
      <c r="C65" s="6">
        <f>IF(QoQ!C67="","",QoQ!C67-QoQ!C$1)</f>
        <v>-2.8848661635597619</v>
      </c>
      <c r="D65" s="6">
        <f>IF(QoQ!D67="","",QoQ!D67-QoQ!D$1)</f>
        <v>4.8348236995954545</v>
      </c>
      <c r="E65" s="6">
        <f>IF(QoQ!E67="","",QoQ!E67-QoQ!E$1)</f>
        <v>-0.61860632492154521</v>
      </c>
      <c r="F65" s="6">
        <f>IF(QoQ!F67="","",QoQ!F67-QoQ!F$1)</f>
        <v>2.3718754232261712</v>
      </c>
      <c r="G65" s="6">
        <f>IF(QoQ!G67="","",QoQ!G67-QoQ!G$1)</f>
        <v>1.8324026728431186</v>
      </c>
      <c r="H65" s="6">
        <f>IF(QoQ!H67="","",QoQ!H67-QoQ!H$1)</f>
        <v>-3.1037033610164442</v>
      </c>
      <c r="I65" s="6">
        <f>IF(QoQ!I67="","",QoQ!I67-QoQ!I$1)</f>
        <v>3.5220223556455501</v>
      </c>
      <c r="J65" s="6">
        <f>IF(QoQ!J67="","",QoQ!J67-QoQ!J$1)</f>
        <v>7.9410503928279832</v>
      </c>
      <c r="K65" s="6">
        <f>IF(QoQ!K67="","",QoQ!K67-QoQ!K$1)</f>
        <v>2.4985125227219487</v>
      </c>
      <c r="L65" s="6">
        <f>IF(QoQ!L67="","",QoQ!L67-QoQ!L$1)</f>
        <v>-1.3223903073851642</v>
      </c>
      <c r="M65" s="6">
        <f>IF(QoQ!M67="","",QoQ!M67-QoQ!M$1)</f>
        <v>0.7707635455725903</v>
      </c>
      <c r="N65" s="6">
        <f>IF(QoQ!N67="","",QoQ!N67-QoQ!N$1)</f>
        <v>6.6723158211542284</v>
      </c>
      <c r="O65" s="6">
        <f>IF(QoQ!O67="","",QoQ!O67-QoQ!O$1)</f>
        <v>-0.96181429287953346</v>
      </c>
      <c r="P65" s="6">
        <f>IF(QoQ!P67="","",QoQ!P67-QoQ!P$1)</f>
        <v>-6.534166329120275</v>
      </c>
      <c r="Q65" s="6">
        <f>IF(QoQ!Q67="","",QoQ!Q67-QoQ!Q$1)</f>
        <v>5.270481228189372E-2</v>
      </c>
      <c r="R65" s="6">
        <f>IF(QoQ!R67="","",QoQ!R67-QoQ!R$1)</f>
        <v>-1.4624602945238319E-2</v>
      </c>
      <c r="S65" s="6">
        <f>IF(QoQ!S67="","",QoQ!S67-QoQ!S$1)</f>
        <v>0.31917075362569225</v>
      </c>
      <c r="T65" s="6">
        <f>IF(QoQ!T67="","",QoQ!T67-QoQ!T$1)</f>
        <v>-0.5</v>
      </c>
      <c r="U65" s="6">
        <f>IF(QoQ!U67="","",QoQ!U67-QoQ!U$1)</f>
        <v>-1.6261075149671003</v>
      </c>
      <c r="V65" s="6">
        <f>IF(QoQ!V67="","",QoQ!V67-QoQ!V$1)</f>
        <v>-0.60757054099921526</v>
      </c>
      <c r="W65" s="6">
        <f>IF(QoQ!W67="","",QoQ!W67-QoQ!W$1)</f>
        <v>0.125</v>
      </c>
      <c r="X65" s="6">
        <f>IF(QoQ!X67="","",QoQ!X67-QoQ!X$1)</f>
        <v>2.8260757789812172</v>
      </c>
      <c r="Y65" s="6">
        <f>IF(QoQ!Y67="","",QoQ!Y67-QoQ!Y$1)</f>
        <v>1.0250402996879797</v>
      </c>
      <c r="Z65" s="6">
        <f>IF(QoQ!Z67="","",QoQ!Z67-QoQ!Z$1)</f>
        <v>0.50788829775743882</v>
      </c>
      <c r="AA65" s="6">
        <f>IF(QoQ!AA67="","",QoQ!AA67-QoQ!AA$1)</f>
        <v>0.52659920857588194</v>
      </c>
      <c r="AB65" s="6">
        <f>IF(QoQ!AB67="","",QoQ!AB67-QoQ!AB$1)</f>
        <v>0.18639128009756201</v>
      </c>
      <c r="AC65" s="6">
        <f>IF(QoQ!AC67="","",QoQ!AC67-QoQ!AC$1)</f>
        <v>0.5625</v>
      </c>
      <c r="AD65" s="6">
        <f>IF(QoQ!AD67="","",QoQ!AD67-QoQ!AD$1)</f>
        <v>1.27635422791777</v>
      </c>
      <c r="AE65" s="6">
        <f>IF(QoQ!AE67="","",QoQ!AE67-QoQ!AE$1)</f>
        <v>-3.9135717950799784</v>
      </c>
      <c r="AF65" s="6">
        <f>IF(QoQ!AF67="","",QoQ!AF67-QoQ!AF$1)</f>
        <v>-4.5034014769281647</v>
      </c>
      <c r="AG65" s="6">
        <f>IF(QoQ!AG67="","",QoQ!AG67-QoQ!AG$1)</f>
        <v>-5.2629586014881422</v>
      </c>
      <c r="AH65" s="6">
        <f>IF(QoQ!AH67="","",QoQ!AH67-QoQ!AH$1)</f>
        <v>-4.2422827736340647</v>
      </c>
      <c r="AI65" s="6">
        <f>IF(QoQ!AI67="","",QoQ!AI67-QoQ!AI$1)</f>
        <v>33.297727414316853</v>
      </c>
      <c r="AJ65" s="6">
        <f>IF(QoQ!AJ67="","",QoQ!AJ67-QoQ!AJ$1)</f>
        <v>7.6461231854328826</v>
      </c>
      <c r="AK65" s="6">
        <f>IF(QoQ!AK67="","",QoQ!AK67-QoQ!AK$1)</f>
        <v>5.2130048689857524</v>
      </c>
      <c r="AL65" s="6">
        <f>IF(QoQ!AL67="","",QoQ!AL67-QoQ!AL$1)</f>
        <v>0.62456480037233941</v>
      </c>
      <c r="AM65" s="6">
        <f>IF(QoQ!AM67="","",QoQ!AM67-QoQ!AM$1)</f>
        <v>2.4037486585807617</v>
      </c>
      <c r="AN65" s="6">
        <f>IF(QoQ!AN67="","",QoQ!AN67-QoQ!AN$1)</f>
        <v>-3.012565563982788</v>
      </c>
      <c r="AO65" s="6">
        <f>IF(QoQ!AO67="","",QoQ!AO67-QoQ!AO$1)</f>
        <v>0.26249999999999996</v>
      </c>
      <c r="AP65" s="4">
        <v>64</v>
      </c>
      <c r="AQ65" s="1">
        <v>39142</v>
      </c>
      <c r="AR65" s="7"/>
    </row>
    <row r="66" spans="1:44">
      <c r="A66" s="6">
        <f>IF(QoQ!A68="","",QoQ!A68-QoQ!A$1)</f>
        <v>0.53844504636580126</v>
      </c>
      <c r="B66" s="6">
        <f>IF(QoQ!B68="","",QoQ!B68-QoQ!B$1)</f>
        <v>1.8654251100954586</v>
      </c>
      <c r="C66" s="6">
        <f>IF(QoQ!C68="","",QoQ!C68-QoQ!C$1)</f>
        <v>2.6116853095073029</v>
      </c>
      <c r="D66" s="6">
        <f>IF(QoQ!D68="","",QoQ!D68-QoQ!D$1)</f>
        <v>-1.125762002553949</v>
      </c>
      <c r="E66" s="6">
        <f>IF(QoQ!E68="","",QoQ!E68-QoQ!E$1)</f>
        <v>0.77901915292273083</v>
      </c>
      <c r="F66" s="6">
        <f>IF(QoQ!F68="","",QoQ!F68-QoQ!F$1)</f>
        <v>-1.0615254639892593</v>
      </c>
      <c r="G66" s="6">
        <f>IF(QoQ!G68="","",QoQ!G68-QoQ!G$1)</f>
        <v>0.50655267284290262</v>
      </c>
      <c r="H66" s="6">
        <f>IF(QoQ!H68="","",QoQ!H68-QoQ!H$1)</f>
        <v>1.9191261836079501</v>
      </c>
      <c r="I66" s="6">
        <f>IF(QoQ!I68="","",QoQ!I68-QoQ!I$1)</f>
        <v>2.9598133964805404</v>
      </c>
      <c r="J66" s="6">
        <f>IF(QoQ!J68="","",QoQ!J68-QoQ!J$1)</f>
        <v>0.94253398985610559</v>
      </c>
      <c r="K66" s="6">
        <f>IF(QoQ!K68="","",QoQ!K68-QoQ!K$1)</f>
        <v>-7.7667424644475602</v>
      </c>
      <c r="L66" s="6">
        <f>IF(QoQ!L68="","",QoQ!L68-QoQ!L$1)</f>
        <v>-0.94108948500167822</v>
      </c>
      <c r="M66" s="6">
        <f>IF(QoQ!M68="","",QoQ!M68-QoQ!M$1)</f>
        <v>-0.59010057781967673</v>
      </c>
      <c r="N66" s="6">
        <f>IF(QoQ!N68="","",QoQ!N68-QoQ!N$1)</f>
        <v>-57.265077464417793</v>
      </c>
      <c r="O66" s="6">
        <f>IF(QoQ!O68="","",QoQ!O68-QoQ!O$1)</f>
        <v>12.122260701390521</v>
      </c>
      <c r="P66" s="6">
        <f>IF(QoQ!P68="","",QoQ!P68-QoQ!P$1)</f>
        <v>-1.955818479302065</v>
      </c>
      <c r="Q66" s="6">
        <f>IF(QoQ!Q68="","",QoQ!Q68-QoQ!Q$1)</f>
        <v>-0.36774312630124573</v>
      </c>
      <c r="R66" s="6">
        <f>IF(QoQ!R68="","",QoQ!R68-QoQ!R$1)</f>
        <v>-0.14144329642767245</v>
      </c>
      <c r="S66" s="6">
        <f>IF(QoQ!S68="","",QoQ!S68-QoQ!S$1)</f>
        <v>-1.2669071627491817</v>
      </c>
      <c r="T66" s="6">
        <f>IF(QoQ!T68="","",QoQ!T68-QoQ!T$1)</f>
        <v>-0.5</v>
      </c>
      <c r="U66" s="6">
        <f>IF(QoQ!U68="","",QoQ!U68-QoQ!U$1)</f>
        <v>0.54189347346553562</v>
      </c>
      <c r="V66" s="6">
        <f>IF(QoQ!V68="","",QoQ!V68-QoQ!V$1)</f>
        <v>-1.2225259828582158</v>
      </c>
      <c r="W66" s="6">
        <f>IF(QoQ!W68="","",QoQ!W68-QoQ!W$1)</f>
        <v>0.125</v>
      </c>
      <c r="X66" s="6">
        <f>IF(QoQ!X68="","",QoQ!X68-QoQ!X$1)</f>
        <v>0.97537074651877564</v>
      </c>
      <c r="Y66" s="6">
        <f>IF(QoQ!Y68="","",QoQ!Y68-QoQ!Y$1)</f>
        <v>0.84138601317927231</v>
      </c>
      <c r="Z66" s="6">
        <f>IF(QoQ!Z68="","",QoQ!Z68-QoQ!Z$1)</f>
        <v>0.4565058868929881</v>
      </c>
      <c r="AA66" s="6">
        <f>IF(QoQ!AA68="","",QoQ!AA68-QoQ!AA$1)</f>
        <v>0.79449924706335673</v>
      </c>
      <c r="AB66" s="6">
        <f>IF(QoQ!AB68="","",QoQ!AB68-QoQ!AB$1)</f>
        <v>-8.388307401499201E-2</v>
      </c>
      <c r="AC66" s="6">
        <f>IF(QoQ!AC68="","",QoQ!AC68-QoQ!AC$1)</f>
        <v>0.5625</v>
      </c>
      <c r="AD66" s="6">
        <f>IF(QoQ!AD68="","",QoQ!AD68-QoQ!AD$1)</f>
        <v>8.3761269297771452</v>
      </c>
      <c r="AE66" s="6">
        <f>IF(QoQ!AE68="","",QoQ!AE68-QoQ!AE$1)</f>
        <v>16.046617366072077</v>
      </c>
      <c r="AF66" s="6">
        <f>IF(QoQ!AF68="","",QoQ!AF68-QoQ!AF$1)</f>
        <v>-2.3360727215424744</v>
      </c>
      <c r="AG66" s="6">
        <f>IF(QoQ!AG68="","",QoQ!AG68-QoQ!AG$1)</f>
        <v>-2.9217321137648984</v>
      </c>
      <c r="AH66" s="6">
        <f>IF(QoQ!AH68="","",QoQ!AH68-QoQ!AH$1)</f>
        <v>-2.1304170195771217</v>
      </c>
      <c r="AI66" s="6">
        <f>IF(QoQ!AI68="","",QoQ!AI68-QoQ!AI$1)</f>
        <v>2.1460594152963757</v>
      </c>
      <c r="AJ66" s="6">
        <f>IF(QoQ!AJ68="","",QoQ!AJ68-QoQ!AJ$1)</f>
        <v>-1.6321922559594095</v>
      </c>
      <c r="AK66" s="6">
        <f>IF(QoQ!AK68="","",QoQ!AK68-QoQ!AK$1)</f>
        <v>-4.3375850641005336</v>
      </c>
      <c r="AL66" s="6">
        <f>IF(QoQ!AL68="","",QoQ!AL68-QoQ!AL$1)</f>
        <v>11.860858196228264</v>
      </c>
      <c r="AM66" s="6">
        <f>IF(QoQ!AM68="","",QoQ!AM68-QoQ!AM$1)</f>
        <v>-4.8748051852074479</v>
      </c>
      <c r="AN66" s="6">
        <f>IF(QoQ!AN68="","",QoQ!AN68-QoQ!AN$1)</f>
        <v>10.701411473229729</v>
      </c>
      <c r="AO66" s="6">
        <f>IF(QoQ!AO68="","",QoQ!AO68-QoQ!AO$1)</f>
        <v>0.23916666666666675</v>
      </c>
      <c r="AP66" s="4">
        <v>65</v>
      </c>
      <c r="AQ66" s="1">
        <v>39234</v>
      </c>
      <c r="AR66" s="7"/>
    </row>
    <row r="67" spans="1:44">
      <c r="A67" s="6">
        <f>IF(QoQ!A69="","",QoQ!A69-QoQ!A$1)</f>
        <v>0.95532950398556027</v>
      </c>
      <c r="B67" s="6">
        <f>IF(QoQ!B69="","",QoQ!B69-QoQ!B$1)</f>
        <v>1.7485619810677706</v>
      </c>
      <c r="C67" s="6">
        <f>IF(QoQ!C69="","",QoQ!C69-QoQ!C$1)</f>
        <v>5.3715865630399984E-2</v>
      </c>
      <c r="D67" s="6">
        <f>IF(QoQ!D69="","",QoQ!D69-QoQ!D$1)</f>
        <v>3.9244959543410829</v>
      </c>
      <c r="E67" s="6">
        <f>IF(QoQ!E69="","",QoQ!E69-QoQ!E$1)</f>
        <v>3.1313912924466489</v>
      </c>
      <c r="F67" s="6">
        <f>IF(QoQ!F69="","",QoQ!F69-QoQ!F$1)</f>
        <v>1.5880101020410469</v>
      </c>
      <c r="G67" s="6">
        <f>IF(QoQ!G69="","",QoQ!G69-QoQ!G$1)</f>
        <v>3.4031126728430885</v>
      </c>
      <c r="H67" s="6">
        <f>IF(QoQ!H69="","",QoQ!H69-QoQ!H$1)</f>
        <v>2.7681071601259228</v>
      </c>
      <c r="I67" s="6">
        <f>IF(QoQ!I69="","",QoQ!I69-QoQ!I$1)</f>
        <v>3.0074501391227351</v>
      </c>
      <c r="J67" s="6">
        <f>IF(QoQ!J69="","",QoQ!J69-QoQ!J$1)</f>
        <v>2.8378983247437937</v>
      </c>
      <c r="K67" s="6">
        <f>IF(QoQ!K69="","",QoQ!K69-QoQ!K$1)</f>
        <v>0.35107313214263192</v>
      </c>
      <c r="L67" s="6">
        <f>IF(QoQ!L69="","",QoQ!L69-QoQ!L$1)</f>
        <v>-1.0557190087710893</v>
      </c>
      <c r="M67" s="6">
        <f>IF(QoQ!M69="","",QoQ!M69-QoQ!M$1)</f>
        <v>-2.5068429202753864</v>
      </c>
      <c r="N67" s="6">
        <f>IF(QoQ!N69="","",QoQ!N69-QoQ!N$1)</f>
        <v>9.6181207476447543</v>
      </c>
      <c r="O67" s="6">
        <f>IF(QoQ!O69="","",QoQ!O69-QoQ!O$1)</f>
        <v>-4.487573342693465</v>
      </c>
      <c r="P67" s="6">
        <f>IF(QoQ!P69="","",QoQ!P69-QoQ!P$1)</f>
        <v>2.4280335731796518</v>
      </c>
      <c r="Q67" s="6">
        <f>IF(QoQ!Q69="","",QoQ!Q69-QoQ!Q$1)</f>
        <v>0.15879706213104872</v>
      </c>
      <c r="R67" s="6">
        <f>IF(QoQ!R69="","",QoQ!R69-QoQ!R$1)</f>
        <v>4.9977925244893084E-2</v>
      </c>
      <c r="S67" s="6">
        <f>IF(QoQ!S69="","",QoQ!S69-QoQ!S$1)</f>
        <v>0.59243474281657726</v>
      </c>
      <c r="T67" s="6">
        <f>IF(QoQ!T69="","",QoQ!T69-QoQ!T$1)</f>
        <v>-0.5</v>
      </c>
      <c r="U67" s="6">
        <f>IF(QoQ!U69="","",QoQ!U69-QoQ!U$1)</f>
        <v>-7.7533758177783685E-2</v>
      </c>
      <c r="V67" s="6">
        <f>IF(QoQ!V69="","",QoQ!V69-QoQ!V$1)</f>
        <v>0.20635744854286486</v>
      </c>
      <c r="W67" s="6">
        <f>IF(QoQ!W69="","",QoQ!W69-QoQ!W$1)</f>
        <v>0.125</v>
      </c>
      <c r="X67" s="6">
        <f>IF(QoQ!X69="","",QoQ!X69-QoQ!X$1)</f>
        <v>-2.1885250957288158</v>
      </c>
      <c r="Y67" s="6">
        <f>IF(QoQ!Y69="","",QoQ!Y69-QoQ!Y$1)</f>
        <v>0.54310428824725898</v>
      </c>
      <c r="Z67" s="6">
        <f>IF(QoQ!Z69="","",QoQ!Z69-QoQ!Z$1)</f>
        <v>0.31152104761531318</v>
      </c>
      <c r="AA67" s="6">
        <f>IF(QoQ!AA69="","",QoQ!AA69-QoQ!AA$1)</f>
        <v>0.22761289119773365</v>
      </c>
      <c r="AB67" s="6">
        <f>IF(QoQ!AB69="","",QoQ!AB69-QoQ!AB$1)</f>
        <v>-1.0130912422449068E-2</v>
      </c>
      <c r="AC67" s="6">
        <f>IF(QoQ!AC69="","",QoQ!AC69-QoQ!AC$1)</f>
        <v>0.51750000000000007</v>
      </c>
      <c r="AD67" s="6">
        <f>IF(QoQ!AD69="","",QoQ!AD69-QoQ!AD$1)</f>
        <v>0.75073037575679957</v>
      </c>
      <c r="AE67" s="6">
        <f>IF(QoQ!AE69="","",QoQ!AE69-QoQ!AE$1)</f>
        <v>7.60024607595658</v>
      </c>
      <c r="AF67" s="6">
        <f>IF(QoQ!AF69="","",QoQ!AF69-QoQ!AF$1)</f>
        <v>1.6282362961778567</v>
      </c>
      <c r="AG67" s="6">
        <f>IF(QoQ!AG69="","",QoQ!AG69-QoQ!AG$1)</f>
        <v>-0.91317840063004008</v>
      </c>
      <c r="AH67" s="6">
        <f>IF(QoQ!AH69="","",QoQ!AH69-QoQ!AH$1)</f>
        <v>2.4277079211617032</v>
      </c>
      <c r="AI67" s="6">
        <f>IF(QoQ!AI69="","",QoQ!AI69-QoQ!AI$1)</f>
        <v>25.990765365282627</v>
      </c>
      <c r="AJ67" s="6">
        <f>IF(QoQ!AJ69="","",QoQ!AJ69-QoQ!AJ$1)</f>
        <v>-11.218824919532572</v>
      </c>
      <c r="AK67" s="6">
        <f>IF(QoQ!AK69="","",QoQ!AK69-QoQ!AK$1)</f>
        <v>-2.4425753382739663</v>
      </c>
      <c r="AL67" s="6">
        <f>IF(QoQ!AL69="","",QoQ!AL69-QoQ!AL$1)</f>
        <v>26.632586501197455</v>
      </c>
      <c r="AM67" s="6">
        <f>IF(QoQ!AM69="","",QoQ!AM69-QoQ!AM$1)</f>
        <v>-4.1452098006287628</v>
      </c>
      <c r="AN67" s="6">
        <f>IF(QoQ!AN69="","",QoQ!AN69-QoQ!AN$1)</f>
        <v>-8.8357453500207441</v>
      </c>
      <c r="AO67" s="6">
        <f>IF(QoQ!AO69="","",QoQ!AO69-QoQ!AO$1)</f>
        <v>0.20750000000000024</v>
      </c>
      <c r="AP67" s="4">
        <v>66</v>
      </c>
      <c r="AQ67" s="1">
        <v>39326</v>
      </c>
      <c r="AR67" s="7"/>
    </row>
    <row r="68" spans="1:44">
      <c r="A68" s="6">
        <f>IF(QoQ!A70="","",QoQ!A70-QoQ!A$1)</f>
        <v>0.54812728160345925</v>
      </c>
      <c r="B68" s="6">
        <f>IF(QoQ!B70="","",QoQ!B70-QoQ!B$1)</f>
        <v>0.22554258624854184</v>
      </c>
      <c r="C68" s="6">
        <f>IF(QoQ!C70="","",QoQ!C70-QoQ!C$1)</f>
        <v>-1.7389121798413443</v>
      </c>
      <c r="D68" s="6">
        <f>IF(QoQ!D70="","",QoQ!D70-QoQ!D$1)</f>
        <v>0.25683154323784985</v>
      </c>
      <c r="E68" s="6">
        <f>IF(QoQ!E70="","",QoQ!E70-QoQ!E$1)</f>
        <v>-0.27040469036980963</v>
      </c>
      <c r="F68" s="6">
        <f>IF(QoQ!F70="","",QoQ!F70-QoQ!F$1)</f>
        <v>3.2699021391209477</v>
      </c>
      <c r="G68" s="6">
        <f>IF(QoQ!G70="","",QoQ!G70-QoQ!G$1)</f>
        <v>1.9675526728429968</v>
      </c>
      <c r="H68" s="6">
        <f>IF(QoQ!H70="","",QoQ!H70-QoQ!H$1)</f>
        <v>0.87938940463007542</v>
      </c>
      <c r="I68" s="6">
        <f>IF(QoQ!I70="","",QoQ!I70-QoQ!I$1)</f>
        <v>-3.1232655673159742</v>
      </c>
      <c r="J68" s="6">
        <f>IF(QoQ!J70="","",QoQ!J70-QoQ!J$1)</f>
        <v>-13.558855302592823</v>
      </c>
      <c r="K68" s="6">
        <f>IF(QoQ!K70="","",QoQ!K70-QoQ!K$1)</f>
        <v>0.23613384631717427</v>
      </c>
      <c r="L68" s="6">
        <f>IF(QoQ!L70="","",QoQ!L70-QoQ!L$1)</f>
        <v>5.9044640147507623</v>
      </c>
      <c r="M68" s="6">
        <f>IF(QoQ!M70="","",QoQ!M70-QoQ!M$1)</f>
        <v>2.4261797175627398</v>
      </c>
      <c r="N68" s="6">
        <f>IF(QoQ!N70="","",QoQ!N70-QoQ!N$1)</f>
        <v>42.014157989449451</v>
      </c>
      <c r="O68" s="6">
        <f>IF(QoQ!O70="","",QoQ!O70-QoQ!O$1)</f>
        <v>-6.6918720444009896</v>
      </c>
      <c r="P68" s="6">
        <f>IF(QoQ!P70="","",QoQ!P70-QoQ!P$1)</f>
        <v>13.74309966833526</v>
      </c>
      <c r="Q68" s="6">
        <f>IF(QoQ!Q70="","",QoQ!Q70-QoQ!Q$1)</f>
        <v>0.29646547255383982</v>
      </c>
      <c r="R68" s="6">
        <f>IF(QoQ!R70="","",QoQ!R70-QoQ!R$1)</f>
        <v>0.26255173707918267</v>
      </c>
      <c r="S68" s="6">
        <f>IF(QoQ!S70="","",QoQ!S70-QoQ!S$1)</f>
        <v>0.43113013881912632</v>
      </c>
      <c r="T68" s="6">
        <f>IF(QoQ!T70="","",QoQ!T70-QoQ!T$1)</f>
        <v>-0.5</v>
      </c>
      <c r="U68" s="6">
        <f>IF(QoQ!U70="","",QoQ!U70-QoQ!U$1)</f>
        <v>0.85992054144405605</v>
      </c>
      <c r="V68" s="6">
        <f>IF(QoQ!V70="","",QoQ!V70-QoQ!V$1)</f>
        <v>-0.52594925412505744</v>
      </c>
      <c r="W68" s="6">
        <f>IF(QoQ!W70="","",QoQ!W70-QoQ!W$1)</f>
        <v>0.125</v>
      </c>
      <c r="X68" s="6">
        <f>IF(QoQ!X70="","",QoQ!X70-QoQ!X$1)</f>
        <v>0.71009480502508215</v>
      </c>
      <c r="Y68" s="6">
        <f>IF(QoQ!Y70="","",QoQ!Y70-QoQ!Y$1)</f>
        <v>1.174262880561451</v>
      </c>
      <c r="Z68" s="6">
        <f>IF(QoQ!Z70="","",QoQ!Z70-QoQ!Z$1)</f>
        <v>0.33130077584219153</v>
      </c>
      <c r="AA68" s="6">
        <f>IF(QoQ!AA70="","",QoQ!AA70-QoQ!AA$1)</f>
        <v>1.0139656734200837</v>
      </c>
      <c r="AB68" s="6">
        <f>IF(QoQ!AB70="","",QoQ!AB70-QoQ!AB$1)</f>
        <v>0.18826580698482143</v>
      </c>
      <c r="AC68" s="6">
        <f>IF(QoQ!AC70="","",QoQ!AC70-QoQ!AC$1)</f>
        <v>0.375</v>
      </c>
      <c r="AD68" s="6">
        <f>IF(QoQ!AD70="","",QoQ!AD70-QoQ!AD$1)</f>
        <v>11.080305335082906</v>
      </c>
      <c r="AE68" s="6">
        <f>IF(QoQ!AE70="","",QoQ!AE70-QoQ!AE$1)</f>
        <v>15.647763864269535</v>
      </c>
      <c r="AF68" s="6">
        <f>IF(QoQ!AF70="","",QoQ!AF70-QoQ!AF$1)</f>
        <v>-6.0985513938110101</v>
      </c>
      <c r="AG68" s="6">
        <f>IF(QoQ!AG70="","",QoQ!AG70-QoQ!AG$1)</f>
        <v>-3.9460205347271953</v>
      </c>
      <c r="AH68" s="6">
        <f>IF(QoQ!AH70="","",QoQ!AH70-QoQ!AH$1)</f>
        <v>-6.7300323684397059</v>
      </c>
      <c r="AI68" s="6">
        <f>IF(QoQ!AI70="","",QoQ!AI70-QoQ!AI$1)</f>
        <v>-28.823399224201754</v>
      </c>
      <c r="AJ68" s="6">
        <f>IF(QoQ!AJ70="","",QoQ!AJ70-QoQ!AJ$1)</f>
        <v>1.236428806538787</v>
      </c>
      <c r="AK68" s="6">
        <f>IF(QoQ!AK70="","",QoQ!AK70-QoQ!AK$1)</f>
        <v>-4.5935306495728172</v>
      </c>
      <c r="AL68" s="6">
        <f>IF(QoQ!AL70="","",QoQ!AL70-QoQ!AL$1)</f>
        <v>-13.93206824623746</v>
      </c>
      <c r="AM68" s="6">
        <f>IF(QoQ!AM70="","",QoQ!AM70-QoQ!AM$1)</f>
        <v>-2.028992680699977</v>
      </c>
      <c r="AN68" s="6">
        <f>IF(QoQ!AN70="","",QoQ!AN70-QoQ!AN$1)</f>
        <v>-7.4851501411151515</v>
      </c>
      <c r="AO68" s="6">
        <f>IF(QoQ!AO70="","",QoQ!AO70-QoQ!AO$1)</f>
        <v>0.19666666666666655</v>
      </c>
      <c r="AP68" s="4">
        <v>67</v>
      </c>
      <c r="AQ68" s="1">
        <v>39417</v>
      </c>
      <c r="AR68" s="7"/>
    </row>
    <row r="69" spans="1:44">
      <c r="A69" s="6">
        <f>IF(QoQ!A71="","",QoQ!A71-QoQ!A$1)</f>
        <v>0.78601693360839486</v>
      </c>
      <c r="B69" s="6">
        <f>IF(QoQ!B71="","",QoQ!B71-QoQ!B$1)</f>
        <v>1.4143891864062068</v>
      </c>
      <c r="C69" s="6">
        <f>IF(QoQ!C71="","",QoQ!C71-QoQ!C$1)</f>
        <v>1.8560909020255187</v>
      </c>
      <c r="D69" s="6">
        <f>IF(QoQ!D71="","",QoQ!D71-QoQ!D$1)</f>
        <v>7.5158347564961536E-2</v>
      </c>
      <c r="E69" s="6">
        <f>IF(QoQ!E71="","",QoQ!E71-QoQ!E$1)</f>
        <v>-2.4084400976903235</v>
      </c>
      <c r="F69" s="6">
        <f>IF(QoQ!F71="","",QoQ!F71-QoQ!F$1)</f>
        <v>-4.8778043534989806</v>
      </c>
      <c r="G69" s="6">
        <f>IF(QoQ!G71="","",QoQ!G71-QoQ!G$1)</f>
        <v>3.3760826728429683</v>
      </c>
      <c r="H69" s="6">
        <f>IF(QoQ!H71="","",QoQ!H71-QoQ!H$1)</f>
        <v>-7.4900212380595432</v>
      </c>
      <c r="I69" s="6">
        <f>IF(QoQ!I71="","",QoQ!I71-QoQ!I$1)</f>
        <v>-0.68380251179877116</v>
      </c>
      <c r="J69" s="6">
        <f>IF(QoQ!J71="","",QoQ!J71-QoQ!J$1)</f>
        <v>-2.2882361105795823</v>
      </c>
      <c r="K69" s="6">
        <f>IF(QoQ!K71="","",QoQ!K71-QoQ!K$1)</f>
        <v>23.481287831839985</v>
      </c>
      <c r="L69" s="6">
        <f>IF(QoQ!L71="","",QoQ!L71-QoQ!L$1)</f>
        <v>-0.69397483343471644</v>
      </c>
      <c r="M69" s="6">
        <f>IF(QoQ!M71="","",QoQ!M71-QoQ!M$1)</f>
        <v>-0.81834011868251255</v>
      </c>
      <c r="N69" s="6">
        <f>IF(QoQ!N71="","",QoQ!N71-QoQ!N$1)</f>
        <v>11.169407770489526</v>
      </c>
      <c r="O69" s="6">
        <f>IF(QoQ!O71="","",QoQ!O71-QoQ!O$1)</f>
        <v>-4.5997747774627751</v>
      </c>
      <c r="P69" s="6">
        <f>IF(QoQ!P71="","",QoQ!P71-QoQ!P$1)</f>
        <v>-0.5505396313313009</v>
      </c>
      <c r="Q69" s="6">
        <f>IF(QoQ!Q71="","",QoQ!Q71-QoQ!Q$1)</f>
        <v>0.38699287905028257</v>
      </c>
      <c r="R69" s="6">
        <f>IF(QoQ!R71="","",QoQ!R71-QoQ!R$1)</f>
        <v>0.55040108997773474</v>
      </c>
      <c r="S69" s="6">
        <f>IF(QoQ!S71="","",QoQ!S71-QoQ!S$1)</f>
        <v>-0.26396596293692942</v>
      </c>
      <c r="T69" s="6">
        <f>IF(QoQ!T71="","",QoQ!T71-QoQ!T$1)</f>
        <v>-0.2830921375252976</v>
      </c>
      <c r="U69" s="6">
        <f>IF(QoQ!U71="","",QoQ!U71-QoQ!U$1)</f>
        <v>0.24479330127395815</v>
      </c>
      <c r="V69" s="6">
        <f>IF(QoQ!V71="","",QoQ!V71-QoQ!V$1)</f>
        <v>1.4042776470946994</v>
      </c>
      <c r="W69" s="6">
        <f>IF(QoQ!W71="","",QoQ!W71-QoQ!W$1)</f>
        <v>0.125</v>
      </c>
      <c r="X69" s="6">
        <f>IF(QoQ!X71="","",QoQ!X71-QoQ!X$1)</f>
        <v>1.6713517546697096</v>
      </c>
      <c r="Y69" s="6">
        <f>IF(QoQ!Y71="","",QoQ!Y71-QoQ!Y$1)</f>
        <v>-1.729583060275214</v>
      </c>
      <c r="Z69" s="6">
        <f>IF(QoQ!Z71="","",QoQ!Z71-QoQ!Z$1)</f>
        <v>-3.7414753954812863E-2</v>
      </c>
      <c r="AA69" s="6">
        <f>IF(QoQ!AA71="","",QoQ!AA71-QoQ!AA$1)</f>
        <v>1.4322690586726821</v>
      </c>
      <c r="AB69" s="6">
        <f>IF(QoQ!AB71="","",QoQ!AB71-QoQ!AB$1)</f>
        <v>2.8876682597977044E-2</v>
      </c>
      <c r="AC69" s="6">
        <f>IF(QoQ!AC71="","",QoQ!AC71-QoQ!AC$1)</f>
        <v>4.500000000000004E-2</v>
      </c>
      <c r="AD69" s="6">
        <f>IF(QoQ!AD71="","",QoQ!AD71-QoQ!AD$1)</f>
        <v>10.328168199272554</v>
      </c>
      <c r="AE69" s="6">
        <f>IF(QoQ!AE71="","",QoQ!AE71-QoQ!AE$1)</f>
        <v>8.2639786061591849</v>
      </c>
      <c r="AF69" s="6">
        <f>IF(QoQ!AF71="","",QoQ!AF71-QoQ!AF$1)</f>
        <v>0.15449360934812861</v>
      </c>
      <c r="AG69" s="6">
        <f>IF(QoQ!AG71="","",QoQ!AG71-QoQ!AG$1)</f>
        <v>-1.5840829077265366</v>
      </c>
      <c r="AH69" s="6">
        <f>IF(QoQ!AH71="","",QoQ!AH71-QoQ!AH$1)</f>
        <v>0.7107867755770374</v>
      </c>
      <c r="AI69" s="6">
        <f>IF(QoQ!AI71="","",QoQ!AI71-QoQ!AI$1)</f>
        <v>-13.518552013488998</v>
      </c>
      <c r="AJ69" s="6">
        <f>IF(QoQ!AJ71="","",QoQ!AJ71-QoQ!AJ$1)</f>
        <v>2.6870193417901285</v>
      </c>
      <c r="AK69" s="6">
        <f>IF(QoQ!AK71="","",QoQ!AK71-QoQ!AK$1)</f>
        <v>1.7079567175034605</v>
      </c>
      <c r="AL69" s="6">
        <f>IF(QoQ!AL71="","",QoQ!AL71-QoQ!AL$1)</f>
        <v>4.2371690707931942</v>
      </c>
      <c r="AM69" s="6">
        <f>IF(QoQ!AM71="","",QoQ!AM71-QoQ!AM$1)</f>
        <v>2.3148523756503869</v>
      </c>
      <c r="AN69" s="6">
        <f>IF(QoQ!AN71="","",QoQ!AN71-QoQ!AN$1)</f>
        <v>-7.961835822490225</v>
      </c>
      <c r="AO69" s="6">
        <f>IF(QoQ!AO71="","",QoQ!AO71-QoQ!AO$1)</f>
        <v>0.1875</v>
      </c>
      <c r="AP69" s="4">
        <v>68</v>
      </c>
      <c r="AQ69" s="1">
        <v>39508</v>
      </c>
      <c r="AR69" s="7"/>
    </row>
    <row r="70" spans="1:44">
      <c r="A70" s="6">
        <f>IF(QoQ!A72="","",QoQ!A72-QoQ!A$1)</f>
        <v>-0.37714303044960273</v>
      </c>
      <c r="B70" s="6">
        <f>IF(QoQ!B72="","",QoQ!B72-QoQ!B$1)</f>
        <v>-0.5264475739412614</v>
      </c>
      <c r="C70" s="6">
        <f>IF(QoQ!C72="","",QoQ!C72-QoQ!C$1)</f>
        <v>-0.92489070025811282</v>
      </c>
      <c r="D70" s="6">
        <f>IF(QoQ!D72="","",QoQ!D72-QoQ!D$1)</f>
        <v>-0.90274998967247277</v>
      </c>
      <c r="E70" s="6">
        <f>IF(QoQ!E72="","",QoQ!E72-QoQ!E$1)</f>
        <v>4.1770078736938618</v>
      </c>
      <c r="F70" s="6">
        <f>IF(QoQ!F72="","",QoQ!F72-QoQ!F$1)</f>
        <v>3.4553814286661488</v>
      </c>
      <c r="G70" s="6">
        <f>IF(QoQ!G72="","",QoQ!G72-QoQ!G$1)</f>
        <v>0.24616267284314697</v>
      </c>
      <c r="H70" s="6">
        <f>IF(QoQ!H72="","",QoQ!H72-QoQ!H$1)</f>
        <v>1.6442589326788264</v>
      </c>
      <c r="I70" s="6">
        <f>IF(QoQ!I72="","",QoQ!I72-QoQ!I$1)</f>
        <v>-2.0290923607443623</v>
      </c>
      <c r="J70" s="6">
        <f>IF(QoQ!J72="","",QoQ!J72-QoQ!J$1)</f>
        <v>4.7765356971206536</v>
      </c>
      <c r="K70" s="6">
        <f>IF(QoQ!K72="","",QoQ!K72-QoQ!K$1)</f>
        <v>19.426397021371645</v>
      </c>
      <c r="L70" s="6">
        <f>IF(QoQ!L72="","",QoQ!L72-QoQ!L$1)</f>
        <v>-0.6518058284433168</v>
      </c>
      <c r="M70" s="6">
        <f>IF(QoQ!M72="","",QoQ!M72-QoQ!M$1)</f>
        <v>0.62508573473440054</v>
      </c>
      <c r="N70" s="6">
        <f>IF(QoQ!N72="","",QoQ!N72-QoQ!N$1)</f>
        <v>38.477201290409106</v>
      </c>
      <c r="O70" s="6">
        <f>IF(QoQ!O72="","",QoQ!O72-QoQ!O$1)</f>
        <v>-16.641511514273116</v>
      </c>
      <c r="P70" s="6">
        <f>IF(QoQ!P72="","",QoQ!P72-QoQ!P$1)</f>
        <v>-3.5841716152899643</v>
      </c>
      <c r="Q70" s="6">
        <f>IF(QoQ!Q72="","",QoQ!Q72-QoQ!Q$1)</f>
        <v>1.9287594233417464</v>
      </c>
      <c r="R70" s="6">
        <f>IF(QoQ!R72="","",QoQ!R72-QoQ!R$1)</f>
        <v>0.77902774513849549</v>
      </c>
      <c r="S70" s="6">
        <f>IF(QoQ!S72="","",QoQ!S72-QoQ!S$1)</f>
        <v>6.3997748577959372</v>
      </c>
      <c r="T70" s="6">
        <f>IF(QoQ!T72="","",QoQ!T72-QoQ!T$1)</f>
        <v>7.4121353387228126</v>
      </c>
      <c r="U70" s="6">
        <f>IF(QoQ!U72="","",QoQ!U72-QoQ!U$1)</f>
        <v>5.1923409333453527</v>
      </c>
      <c r="V70" s="6">
        <f>IF(QoQ!V72="","",QoQ!V72-QoQ!V$1)</f>
        <v>-1.9514863345965963</v>
      </c>
      <c r="W70" s="6">
        <f>IF(QoQ!W72="","",QoQ!W72-QoQ!W$1)</f>
        <v>0.125</v>
      </c>
      <c r="X70" s="6">
        <f>IF(QoQ!X72="","",QoQ!X72-QoQ!X$1)</f>
        <v>-0.64987107610750128</v>
      </c>
      <c r="Y70" s="6">
        <f>IF(QoQ!Y72="","",QoQ!Y72-QoQ!Y$1)</f>
        <v>0.25388421970701724</v>
      </c>
      <c r="Z70" s="6">
        <f>IF(QoQ!Z72="","",QoQ!Z72-QoQ!Z$1)</f>
        <v>1.4790842239724822E-2</v>
      </c>
      <c r="AA70" s="6">
        <f>IF(QoQ!AA72="","",QoQ!AA72-QoQ!AA$1)</f>
        <v>1.5526608796737933</v>
      </c>
      <c r="AB70" s="6">
        <f>IF(QoQ!AB72="","",QoQ!AB72-QoQ!AB$1)</f>
        <v>-8.1187166743778572E-2</v>
      </c>
      <c r="AC70" s="6">
        <f>IF(QoQ!AC72="","",QoQ!AC72-QoQ!AC$1)</f>
        <v>-0.22999999999999998</v>
      </c>
      <c r="AD70" s="6">
        <f>IF(QoQ!AD72="","",QoQ!AD72-QoQ!AD$1)</f>
        <v>14.242085976871683</v>
      </c>
      <c r="AE70" s="6">
        <f>IF(QoQ!AE72="","",QoQ!AE72-QoQ!AE$1)</f>
        <v>21.417543666013103</v>
      </c>
      <c r="AF70" s="6">
        <f>IF(QoQ!AF72="","",QoQ!AF72-QoQ!AF$1)</f>
        <v>-2.2188701595850335</v>
      </c>
      <c r="AG70" s="6">
        <f>IF(QoQ!AG72="","",QoQ!AG72-QoQ!AG$1)</f>
        <v>-2.5034825297659693</v>
      </c>
      <c r="AH70" s="6">
        <f>IF(QoQ!AH72="","",QoQ!AH72-QoQ!AH$1)</f>
        <v>-2.1080875988074608</v>
      </c>
      <c r="AI70" s="6">
        <f>IF(QoQ!AI72="","",QoQ!AI72-QoQ!AI$1)</f>
        <v>-8.3110892901861142</v>
      </c>
      <c r="AJ70" s="6">
        <f>IF(QoQ!AJ72="","",QoQ!AJ72-QoQ!AJ$1)</f>
        <v>-5.0481912798597417</v>
      </c>
      <c r="AK70" s="6">
        <f>IF(QoQ!AK72="","",QoQ!AK72-QoQ!AK$1)</f>
        <v>-3.1243047723949049</v>
      </c>
      <c r="AL70" s="6">
        <f>IF(QoQ!AL72="","",QoQ!AL72-QoQ!AL$1)</f>
        <v>5.304681990208362</v>
      </c>
      <c r="AM70" s="6">
        <f>IF(QoQ!AM72="","",QoQ!AM72-QoQ!AM$1)</f>
        <v>-4.2039832656196889</v>
      </c>
      <c r="AN70" s="6">
        <f>IF(QoQ!AN72="","",QoQ!AN72-QoQ!AN$1)</f>
        <v>-4.5174959737735509</v>
      </c>
      <c r="AO70" s="6">
        <f>IF(QoQ!AO72="","",QoQ!AO72-QoQ!AO$1)</f>
        <v>0.15833333333333321</v>
      </c>
      <c r="AP70" s="4">
        <v>69</v>
      </c>
      <c r="AQ70" s="1">
        <v>39600</v>
      </c>
      <c r="AR70" s="7"/>
    </row>
    <row r="71" spans="1:44">
      <c r="A71" s="6">
        <f>IF(QoQ!A73="","",QoQ!A73-QoQ!A$1)</f>
        <v>-0.35345577612940271</v>
      </c>
      <c r="B71" s="6">
        <f>IF(QoQ!B73="","",QoQ!B73-QoQ!B$1)</f>
        <v>0.17812666089483908</v>
      </c>
      <c r="C71" s="6">
        <f>IF(QoQ!C73="","",QoQ!C73-QoQ!C$1)</f>
        <v>-0.8122336052126502</v>
      </c>
      <c r="D71" s="6">
        <f>IF(QoQ!D73="","",QoQ!D73-QoQ!D$1)</f>
        <v>-1.2292064908965177</v>
      </c>
      <c r="E71" s="6">
        <f>IF(QoQ!E73="","",QoQ!E73-QoQ!E$1)</f>
        <v>-0.68148925014411454</v>
      </c>
      <c r="F71" s="6">
        <f>IF(QoQ!F73="","",QoQ!F73-QoQ!F$1)</f>
        <v>2.3041889842034489</v>
      </c>
      <c r="G71" s="6">
        <f>IF(QoQ!G73="","",QoQ!G73-QoQ!G$1)</f>
        <v>-4.4201173271569694</v>
      </c>
      <c r="H71" s="6">
        <f>IF(QoQ!H73="","",QoQ!H73-QoQ!H$1)</f>
        <v>1.8525103105096674</v>
      </c>
      <c r="I71" s="6">
        <f>IF(QoQ!I73="","",QoQ!I73-QoQ!I$1)</f>
        <v>-4.3396635204670932</v>
      </c>
      <c r="J71" s="6">
        <f>IF(QoQ!J73="","",QoQ!J73-QoQ!J$1)</f>
        <v>-0.81425766483894113</v>
      </c>
      <c r="K71" s="6">
        <f>IF(QoQ!K73="","",QoQ!K73-QoQ!K$1)</f>
        <v>14.992478736477983</v>
      </c>
      <c r="L71" s="6">
        <f>IF(QoQ!L73="","",QoQ!L73-QoQ!L$1)</f>
        <v>3.6711965184093192</v>
      </c>
      <c r="M71" s="6">
        <f>IF(QoQ!M73="","",QoQ!M73-QoQ!M$1)</f>
        <v>1.9278417299901505</v>
      </c>
      <c r="N71" s="6">
        <f>IF(QoQ!N73="","",QoQ!N73-QoQ!N$1)</f>
        <v>-43.420173566674954</v>
      </c>
      <c r="O71" s="6">
        <f>IF(QoQ!O73="","",QoQ!O73-QoQ!O$1)</f>
        <v>21.724867528076832</v>
      </c>
      <c r="P71" s="6">
        <f>IF(QoQ!P73="","",QoQ!P73-QoQ!P$1)</f>
        <v>7.3510887897958206</v>
      </c>
      <c r="Q71" s="6">
        <f>IF(QoQ!Q73="","",QoQ!Q73-QoQ!Q$1)</f>
        <v>3.4257932760198497</v>
      </c>
      <c r="R71" s="6">
        <f>IF(QoQ!R73="","",QoQ!R73-QoQ!R$1)</f>
        <v>0.80797435582371513</v>
      </c>
      <c r="S71" s="6">
        <f>IF(QoQ!S73="","",QoQ!S73-QoQ!S$1)</f>
        <v>12.747728369974505</v>
      </c>
      <c r="T71" s="6">
        <f>IF(QoQ!T73="","",QoQ!T73-QoQ!T$1)</f>
        <v>14.848154022850402</v>
      </c>
      <c r="U71" s="6">
        <f>IF(QoQ!U73="","",QoQ!U73-QoQ!U$1)</f>
        <v>0.88041282376887753</v>
      </c>
      <c r="V71" s="6">
        <f>IF(QoQ!V73="","",QoQ!V73-QoQ!V$1)</f>
        <v>0.65541013308502016</v>
      </c>
      <c r="W71" s="6">
        <f>IF(QoQ!W73="","",QoQ!W73-QoQ!W$1)</f>
        <v>0.125</v>
      </c>
      <c r="X71" s="6">
        <f>IF(QoQ!X73="","",QoQ!X73-QoQ!X$1)</f>
        <v>-1.8904267030561037</v>
      </c>
      <c r="Y71" s="6">
        <f>IF(QoQ!Y73="","",QoQ!Y73-QoQ!Y$1)</f>
        <v>-0.43232745863564542</v>
      </c>
      <c r="Z71" s="6">
        <f>IF(QoQ!Z73="","",QoQ!Z73-QoQ!Z$1)</f>
        <v>-0.43593745718988525</v>
      </c>
      <c r="AA71" s="6">
        <f>IF(QoQ!AA73="","",QoQ!AA73-QoQ!AA$1)</f>
        <v>0.83168267994918899</v>
      </c>
      <c r="AB71" s="6">
        <f>IF(QoQ!AB73="","",QoQ!AB73-QoQ!AB$1)</f>
        <v>9.133012797512996E-3</v>
      </c>
      <c r="AC71" s="6">
        <f>IF(QoQ!AC73="","",QoQ!AC73-QoQ!AC$1)</f>
        <v>-0.26500000000000001</v>
      </c>
      <c r="AD71" s="6">
        <f>IF(QoQ!AD73="","",QoQ!AD73-QoQ!AD$1)</f>
        <v>-4.8882912608251861</v>
      </c>
      <c r="AE71" s="6">
        <f>IF(QoQ!AE73="","",QoQ!AE73-QoQ!AE$1)</f>
        <v>-6.5209237258783013</v>
      </c>
      <c r="AF71" s="6">
        <f>IF(QoQ!AF73="","",QoQ!AF73-QoQ!AF$1)</f>
        <v>1.1485459665499653</v>
      </c>
      <c r="AG71" s="6">
        <f>IF(QoQ!AG73="","",QoQ!AG73-QoQ!AG$1)</f>
        <v>-0.29902443201055773</v>
      </c>
      <c r="AH71" s="6">
        <f>IF(QoQ!AH73="","",QoQ!AH73-QoQ!AH$1)</f>
        <v>1.607288957008111</v>
      </c>
      <c r="AI71" s="6">
        <f>IF(QoQ!AI73="","",QoQ!AI73-QoQ!AI$1)</f>
        <v>29.591011361322096</v>
      </c>
      <c r="AJ71" s="6">
        <f>IF(QoQ!AJ73="","",QoQ!AJ73-QoQ!AJ$1)</f>
        <v>-6.6955328650338988</v>
      </c>
      <c r="AK71" s="6">
        <f>IF(QoQ!AK73="","",QoQ!AK73-QoQ!AK$1)</f>
        <v>1.633978211503488</v>
      </c>
      <c r="AL71" s="6">
        <f>IF(QoQ!AL73="","",QoQ!AL73-QoQ!AL$1)</f>
        <v>5.3435373958712571</v>
      </c>
      <c r="AM71" s="6">
        <f>IF(QoQ!AM73="","",QoQ!AM73-QoQ!AM$1)</f>
        <v>-1.5264068856375941</v>
      </c>
      <c r="AN71" s="6">
        <f>IF(QoQ!AN73="","",QoQ!AN73-QoQ!AN$1)</f>
        <v>-6.7814588532795437</v>
      </c>
      <c r="AO71" s="6">
        <f>IF(QoQ!AO73="","",QoQ!AO73-QoQ!AO$1)</f>
        <v>0.12166666666666681</v>
      </c>
      <c r="AP71" s="4">
        <v>70</v>
      </c>
      <c r="AQ71" s="1">
        <v>39692</v>
      </c>
      <c r="AR71" s="7"/>
    </row>
    <row r="72" spans="1:44">
      <c r="A72" s="6">
        <f>IF(QoQ!A74="","",QoQ!A74-QoQ!A$1)</f>
        <v>-4.3482295032101632</v>
      </c>
      <c r="B72" s="6">
        <f>IF(QoQ!B74="","",QoQ!B74-QoQ!B$1)</f>
        <v>-0.95740837223838016</v>
      </c>
      <c r="C72" s="6">
        <f>IF(QoQ!C74="","",QoQ!C74-QoQ!C$1)</f>
        <v>2.091028786752787</v>
      </c>
      <c r="D72" s="6">
        <f>IF(QoQ!D74="","",QoQ!D74-QoQ!D$1)</f>
        <v>-9.3694025204096754</v>
      </c>
      <c r="E72" s="6">
        <f>IF(QoQ!E74="","",QoQ!E74-QoQ!E$1)</f>
        <v>-17.694175321279847</v>
      </c>
      <c r="F72" s="6">
        <f>IF(QoQ!F74="","",QoQ!F74-QoQ!F$1)</f>
        <v>-14.281253920971931</v>
      </c>
      <c r="G72" s="6">
        <f>IF(QoQ!G74="","",QoQ!G74-QoQ!G$1)</f>
        <v>-13.044287327156949</v>
      </c>
      <c r="H72" s="6">
        <f>IF(QoQ!H74="","",QoQ!H74-QoQ!H$1)</f>
        <v>-2.7708495692752519</v>
      </c>
      <c r="I72" s="6">
        <f>IF(QoQ!I74="","",QoQ!I74-QoQ!I$1)</f>
        <v>-1.6182707945821138</v>
      </c>
      <c r="J72" s="6">
        <f>IF(QoQ!J74="","",QoQ!J74-QoQ!J$1)</f>
        <v>-1.6814943408547893</v>
      </c>
      <c r="K72" s="6">
        <f>IF(QoQ!K74="","",QoQ!K74-QoQ!K$1)</f>
        <v>13.667852404343058</v>
      </c>
      <c r="L72" s="6">
        <f>IF(QoQ!L74="","",QoQ!L74-QoQ!L$1)</f>
        <v>-2.9025666215980639</v>
      </c>
      <c r="M72" s="6">
        <f>IF(QoQ!M74="","",QoQ!M74-QoQ!M$1)</f>
        <v>0.97365363854902132</v>
      </c>
      <c r="N72" s="6">
        <f>IF(QoQ!N74="","",QoQ!N74-QoQ!N$1)</f>
        <v>1.6603592790216313</v>
      </c>
      <c r="O72" s="6">
        <f>IF(QoQ!O74="","",QoQ!O74-QoQ!O$1)</f>
        <v>0.7932119992050215</v>
      </c>
      <c r="P72" s="6">
        <f>IF(QoQ!P74="","",QoQ!P74-QoQ!P$1)</f>
        <v>-11.790967565913489</v>
      </c>
      <c r="Q72" s="6">
        <f>IF(QoQ!Q74="","",QoQ!Q74-QoQ!Q$1)</f>
        <v>-2.0569364302240696</v>
      </c>
      <c r="R72" s="6">
        <f>IF(QoQ!R74="","",QoQ!R74-QoQ!R$1)</f>
        <v>0.10417826358907223</v>
      </c>
      <c r="S72" s="6">
        <f>IF(QoQ!S74="","",QoQ!S74-QoQ!S$1)</f>
        <v>-9.6705602365088978</v>
      </c>
      <c r="T72" s="6">
        <f>IF(QoQ!T74="","",QoQ!T74-QoQ!T$1)</f>
        <v>-16.075747238948118</v>
      </c>
      <c r="U72" s="6">
        <f>IF(QoQ!U74="","",QoQ!U74-QoQ!U$1)</f>
        <v>-3.4402065768312662</v>
      </c>
      <c r="V72" s="6">
        <f>IF(QoQ!V74="","",QoQ!V74-QoQ!V$1)</f>
        <v>-2.4302314689265017</v>
      </c>
      <c r="W72" s="6">
        <f>IF(QoQ!W74="","",QoQ!W74-QoQ!W$1)</f>
        <v>8.333333333333337E-2</v>
      </c>
      <c r="X72" s="6">
        <f>IF(QoQ!X74="","",QoQ!X74-QoQ!X$1)</f>
        <v>-0.63606487996079886</v>
      </c>
      <c r="Y72" s="6">
        <f>IF(QoQ!Y74="","",QoQ!Y74-QoQ!Y$1)</f>
        <v>-1.5752424053301082</v>
      </c>
      <c r="Z72" s="6">
        <f>IF(QoQ!Z74="","",QoQ!Z74-QoQ!Z$1)</f>
        <v>-2.2426644116557002</v>
      </c>
      <c r="AA72" s="6">
        <f>IF(QoQ!AA74="","",QoQ!AA74-QoQ!AA$1)</f>
        <v>-6.7061809173009328</v>
      </c>
      <c r="AB72" s="6">
        <f>IF(QoQ!AB74="","",QoQ!AB74-QoQ!AB$1)</f>
        <v>-0.57842201673714677</v>
      </c>
      <c r="AC72" s="6">
        <f>IF(QoQ!AC74="","",QoQ!AC74-QoQ!AC$1)</f>
        <v>-0.62250000000000005</v>
      </c>
      <c r="AD72" s="6">
        <f>IF(QoQ!AD74="","",QoQ!AD74-QoQ!AD$1)</f>
        <v>-46.071206892817649</v>
      </c>
      <c r="AE72" s="6">
        <f>IF(QoQ!AE74="","",QoQ!AE74-QoQ!AE$1)</f>
        <v>-74.435434530476371</v>
      </c>
      <c r="AF72" s="6">
        <f>IF(QoQ!AF74="","",QoQ!AF74-QoQ!AF$1)</f>
        <v>6.8160562548712917</v>
      </c>
      <c r="AG72" s="6">
        <f>IF(QoQ!AG74="","",QoQ!AG74-QoQ!AG$1)</f>
        <v>6.3289289975825724</v>
      </c>
      <c r="AH72" s="6">
        <f>IF(QoQ!AH74="","",QoQ!AH74-QoQ!AH$1)</f>
        <v>6.9858685823050006</v>
      </c>
      <c r="AI72" s="6">
        <f>IF(QoQ!AI74="","",QoQ!AI74-QoQ!AI$1)</f>
        <v>43.411017304802414</v>
      </c>
      <c r="AJ72" s="6">
        <f>IF(QoQ!AJ74="","",QoQ!AJ74-QoQ!AJ$1)</f>
        <v>3.6046820189143531</v>
      </c>
      <c r="AK72" s="6">
        <f>IF(QoQ!AK74="","",QoQ!AK74-QoQ!AK$1)</f>
        <v>8.5355723330587701</v>
      </c>
      <c r="AL72" s="6">
        <f>IF(QoQ!AL74="","",QoQ!AL74-QoQ!AL$1)</f>
        <v>-20.74197564377268</v>
      </c>
      <c r="AM72" s="6">
        <f>IF(QoQ!AM74="","",QoQ!AM74-QoQ!AM$1)</f>
        <v>7.9769089134514832</v>
      </c>
      <c r="AN72" s="6">
        <f>IF(QoQ!AN74="","",QoQ!AN74-QoQ!AN$1)</f>
        <v>9.1713707730316507</v>
      </c>
      <c r="AO72" s="6">
        <f>IF(QoQ!AO74="","",QoQ!AO74-QoQ!AO$1)</f>
        <v>0.15416666666666667</v>
      </c>
      <c r="AP72" s="4">
        <v>71</v>
      </c>
      <c r="AQ72" s="1">
        <v>39783</v>
      </c>
      <c r="AR72" s="7"/>
    </row>
    <row r="73" spans="1:44">
      <c r="A73" s="6">
        <f>IF(QoQ!A75="","",QoQ!A75-QoQ!A$1)</f>
        <v>-5.2744574219412561</v>
      </c>
      <c r="B73" s="6">
        <f>IF(QoQ!B75="","",QoQ!B75-QoQ!B$1)</f>
        <v>-4.7621684408488001</v>
      </c>
      <c r="C73" s="6">
        <f>IF(QoQ!C75="","",QoQ!C75-QoQ!C$1)</f>
        <v>-3.8438095734048945</v>
      </c>
      <c r="D73" s="6">
        <f>IF(QoQ!D75="","",QoQ!D75-QoQ!D$1)</f>
        <v>0.55274770384687599</v>
      </c>
      <c r="E73" s="6">
        <f>IF(QoQ!E75="","",QoQ!E75-QoQ!E$1)</f>
        <v>-7.8310955777448816</v>
      </c>
      <c r="F73" s="6">
        <f>IF(QoQ!F75="","",QoQ!F75-QoQ!F$1)</f>
        <v>-22.427612151370724</v>
      </c>
      <c r="G73" s="6">
        <f>IF(QoQ!G75="","",QoQ!G75-QoQ!G$1)</f>
        <v>-4.3236773271568527</v>
      </c>
      <c r="H73" s="6">
        <f>IF(QoQ!H75="","",QoQ!H75-QoQ!H$1)</f>
        <v>-6.6012672973580386</v>
      </c>
      <c r="I73" s="6">
        <f>IF(QoQ!I75="","",QoQ!I75-QoQ!I$1)</f>
        <v>6.2103139944418873</v>
      </c>
      <c r="J73" s="6">
        <f>IF(QoQ!J75="","",QoQ!J75-QoQ!J$1)</f>
        <v>7.0996582484074384</v>
      </c>
      <c r="K73" s="6">
        <f>IF(QoQ!K75="","",QoQ!K75-QoQ!K$1)</f>
        <v>-6.7547665651879161</v>
      </c>
      <c r="L73" s="6">
        <f>IF(QoQ!L75="","",QoQ!L75-QoQ!L$1)</f>
        <v>4.7010743077215755</v>
      </c>
      <c r="M73" s="6">
        <f>IF(QoQ!M75="","",QoQ!M75-QoQ!M$1)</f>
        <v>2.6445373987116918</v>
      </c>
      <c r="N73" s="6">
        <f>IF(QoQ!N75="","",QoQ!N75-QoQ!N$1)</f>
        <v>10.496910217283091</v>
      </c>
      <c r="O73" s="6">
        <f>IF(QoQ!O75="","",QoQ!O75-QoQ!O$1)</f>
        <v>5.7123619374235934E-2</v>
      </c>
      <c r="P73" s="6">
        <f>IF(QoQ!P75="","",QoQ!P75-QoQ!P$1)</f>
        <v>9.3630884271704833</v>
      </c>
      <c r="Q73" s="6">
        <f>IF(QoQ!Q75="","",QoQ!Q75-QoQ!Q$1)</f>
        <v>-1.5230254838946635</v>
      </c>
      <c r="R73" s="6">
        <f>IF(QoQ!R75="","",QoQ!R75-QoQ!R$1)</f>
        <v>5.8423896075452841E-2</v>
      </c>
      <c r="S73" s="6">
        <f>IF(QoQ!S75="","",QoQ!S75-QoQ!S$1)</f>
        <v>-7.6024710776693034</v>
      </c>
      <c r="T73" s="6">
        <f>IF(QoQ!T75="","",QoQ!T75-QoQ!T$1)</f>
        <v>-10.951068132436422</v>
      </c>
      <c r="U73" s="6">
        <f>IF(QoQ!U75="","",QoQ!U75-QoQ!U$1)</f>
        <v>-8.5408776889162894</v>
      </c>
      <c r="V73" s="6">
        <f>IF(QoQ!V75="","",QoQ!V75-QoQ!V$1)</f>
        <v>-1.1050970768475561</v>
      </c>
      <c r="W73" s="6">
        <f>IF(QoQ!W75="","",QoQ!W75-QoQ!W$1)</f>
        <v>-0.20833333333333337</v>
      </c>
      <c r="X73" s="6">
        <f>IF(QoQ!X75="","",QoQ!X75-QoQ!X$1)</f>
        <v>-0.72322251101081503</v>
      </c>
      <c r="Y73" s="6">
        <f>IF(QoQ!Y75="","",QoQ!Y75-QoQ!Y$1)</f>
        <v>-14.485413630057053</v>
      </c>
      <c r="Z73" s="6">
        <f>IF(QoQ!Z75="","",QoQ!Z75-QoQ!Z$1)</f>
        <v>-2.6317166199598896</v>
      </c>
      <c r="AA73" s="6">
        <f>IF(QoQ!AA75="","",QoQ!AA75-QoQ!AA$1)</f>
        <v>-3.9321929090164467</v>
      </c>
      <c r="AB73" s="6">
        <f>IF(QoQ!AB75="","",QoQ!AB75-QoQ!AB$1)</f>
        <v>-0.50113700320066268</v>
      </c>
      <c r="AC73" s="6">
        <f>IF(QoQ!AC75="","",QoQ!AC75-QoQ!AC$1)</f>
        <v>-0.70499999999999996</v>
      </c>
      <c r="AD73" s="6">
        <f>IF(QoQ!AD75="","",QoQ!AD75-QoQ!AD$1)</f>
        <v>-15.379310275665947</v>
      </c>
      <c r="AE73" s="6">
        <f>IF(QoQ!AE75="","",QoQ!AE75-QoQ!AE$1)</f>
        <v>-22.193996466432335</v>
      </c>
      <c r="AF73" s="6">
        <f>IF(QoQ!AF75="","",QoQ!AF75-QoQ!AF$1)</f>
        <v>4.2578622635411483</v>
      </c>
      <c r="AG73" s="6">
        <f>IF(QoQ!AG75="","",QoQ!AG75-QoQ!AG$1)</f>
        <v>3.7425764242749926</v>
      </c>
      <c r="AH73" s="6">
        <f>IF(QoQ!AH75="","",QoQ!AH75-QoQ!AH$1)</f>
        <v>4.4354567270678604</v>
      </c>
      <c r="AI73" s="6">
        <f>IF(QoQ!AI75="","",QoQ!AI75-QoQ!AI$1)</f>
        <v>10.849616856604936</v>
      </c>
      <c r="AJ73" s="6">
        <f>IF(QoQ!AJ75="","",QoQ!AJ75-QoQ!AJ$1)</f>
        <v>0.54430325603413898</v>
      </c>
      <c r="AK73" s="6">
        <f>IF(QoQ!AK75="","",QoQ!AK75-QoQ!AK$1)</f>
        <v>5.3911196295636099</v>
      </c>
      <c r="AL73" s="6">
        <f>IF(QoQ!AL75="","",QoQ!AL75-QoQ!AL$1)</f>
        <v>-9.5784712894949564</v>
      </c>
      <c r="AM73" s="6">
        <f>IF(QoQ!AM75="","",QoQ!AM75-QoQ!AM$1)</f>
        <v>4.387280065463715</v>
      </c>
      <c r="AN73" s="6">
        <f>IF(QoQ!AN75="","",QoQ!AN75-QoQ!AN$1)</f>
        <v>-2.9037129337855463</v>
      </c>
      <c r="AO73" s="6">
        <f>IF(QoQ!AO75="","",QoQ!AO75-QoQ!AO$1)</f>
        <v>0.32666666666666677</v>
      </c>
      <c r="AP73" s="4">
        <v>72</v>
      </c>
      <c r="AQ73" s="1">
        <v>39873</v>
      </c>
      <c r="AR73" s="7"/>
    </row>
    <row r="74" spans="1:44">
      <c r="A74" s="6">
        <f>IF(QoQ!A76="","",QoQ!A76-QoQ!A$1)</f>
        <v>1.6367826689928777</v>
      </c>
      <c r="B74" s="6">
        <f>IF(QoQ!B76="","",QoQ!B76-QoQ!B$1)</f>
        <v>-0.38965686088340346</v>
      </c>
      <c r="C74" s="6">
        <f>IF(QoQ!C76="","",QoQ!C76-QoQ!C$1)</f>
        <v>0.1466880624960889</v>
      </c>
      <c r="D74" s="6">
        <f>IF(QoQ!D76="","",QoQ!D76-QoQ!D$1)</f>
        <v>-1.0663780261182356</v>
      </c>
      <c r="E74" s="6">
        <f>IF(QoQ!E76="","",QoQ!E76-QoQ!E$1)</f>
        <v>1.7242615062094151</v>
      </c>
      <c r="F74" s="6">
        <f>IF(QoQ!F76="","",QoQ!F76-QoQ!F$1)</f>
        <v>8.5095866330267551</v>
      </c>
      <c r="G74" s="6">
        <f>IF(QoQ!G76="","",QoQ!G76-QoQ!G$1)</f>
        <v>2.7327726728428772</v>
      </c>
      <c r="H74" s="6">
        <f>IF(QoQ!H76="","",QoQ!H76-QoQ!H$1)</f>
        <v>5.2451440721930904</v>
      </c>
      <c r="I74" s="6">
        <f>IF(QoQ!I76="","",QoQ!I76-QoQ!I$1)</f>
        <v>9.5783511082409909</v>
      </c>
      <c r="J74" s="6">
        <f>IF(QoQ!J76="","",QoQ!J76-QoQ!J$1)</f>
        <v>8.4678175150941293</v>
      </c>
      <c r="K74" s="6">
        <f>IF(QoQ!K76="","",QoQ!K76-QoQ!K$1)</f>
        <v>-6.3882118359541753</v>
      </c>
      <c r="L74" s="6">
        <f>IF(QoQ!L76="","",QoQ!L76-QoQ!L$1)</f>
        <v>0.9849777710662253</v>
      </c>
      <c r="M74" s="6">
        <f>IF(QoQ!M76="","",QoQ!M76-QoQ!M$1)</f>
        <v>1.2343914106183966</v>
      </c>
      <c r="N74" s="6">
        <f>IF(QoQ!N76="","",QoQ!N76-QoQ!N$1)</f>
        <v>-21.681273514246172</v>
      </c>
      <c r="O74" s="6">
        <f>IF(QoQ!O76="","",QoQ!O76-QoQ!O$1)</f>
        <v>8.2356323566043379</v>
      </c>
      <c r="P74" s="6">
        <f>IF(QoQ!P76="","",QoQ!P76-QoQ!P$1)</f>
        <v>0.29661767116294446</v>
      </c>
      <c r="Q74" s="6">
        <f>IF(QoQ!Q76="","",QoQ!Q76-QoQ!Q$1)</f>
        <v>-0.56953228798724276</v>
      </c>
      <c r="R74" s="6">
        <f>IF(QoQ!R76="","",QoQ!R76-QoQ!R$1)</f>
        <v>-0.15728557126236475</v>
      </c>
      <c r="S74" s="6">
        <f>IF(QoQ!S76="","",QoQ!S76-QoQ!S$1)</f>
        <v>-2.2335869544215203</v>
      </c>
      <c r="T74" s="6">
        <f>IF(QoQ!T76="","",QoQ!T76-QoQ!T$1)</f>
        <v>-0.70408170348525645</v>
      </c>
      <c r="U74" s="6">
        <f>IF(QoQ!U76="","",QoQ!U76-QoQ!U$1)</f>
        <v>2.4022263662825956</v>
      </c>
      <c r="V74" s="6">
        <f>IF(QoQ!V76="","",QoQ!V76-QoQ!V$1)</f>
        <v>-1.5013965450383417</v>
      </c>
      <c r="W74" s="6">
        <f>IF(QoQ!W76="","",QoQ!W76-QoQ!W$1)</f>
        <v>-0.25</v>
      </c>
      <c r="X74" s="6">
        <f>IF(QoQ!X76="","",QoQ!X76-QoQ!X$1)</f>
        <v>0.10466186643955067</v>
      </c>
      <c r="Y74" s="6">
        <f>IF(QoQ!Y76="","",QoQ!Y76-QoQ!Y$1)</f>
        <v>0.92645836427841011</v>
      </c>
      <c r="Z74" s="6">
        <f>IF(QoQ!Z76="","",QoQ!Z76-QoQ!Z$1)</f>
        <v>0.58584040300588258</v>
      </c>
      <c r="AA74" s="6">
        <f>IF(QoQ!AA76="","",QoQ!AA76-QoQ!AA$1)</f>
        <v>-0.54101191561542328</v>
      </c>
      <c r="AB74" s="6">
        <f>IF(QoQ!AB76="","",QoQ!AB76-QoQ!AB$1)</f>
        <v>-0.10963160522456805</v>
      </c>
      <c r="AC74" s="6">
        <f>IF(QoQ!AC76="","",QoQ!AC76-QoQ!AC$1)</f>
        <v>-0.70499999999999996</v>
      </c>
      <c r="AD74" s="6">
        <f>IF(QoQ!AD76="","",QoQ!AD76-QoQ!AD$1)</f>
        <v>8.1146263440473678</v>
      </c>
      <c r="AE74" s="6">
        <f>IF(QoQ!AE76="","",QoQ!AE76-QoQ!AE$1)</f>
        <v>26.956294801327669</v>
      </c>
      <c r="AF74" s="6">
        <f>IF(QoQ!AF76="","",QoQ!AF76-QoQ!AF$1)</f>
        <v>1.3886901305785613</v>
      </c>
      <c r="AG74" s="6">
        <f>IF(QoQ!AG76="","",QoQ!AG76-QoQ!AG$1)</f>
        <v>1.9940135685298279</v>
      </c>
      <c r="AH74" s="6">
        <f>IF(QoQ!AH76="","",QoQ!AH76-QoQ!AH$1)</f>
        <v>1.2353438004837654</v>
      </c>
      <c r="AI74" s="6">
        <f>IF(QoQ!AI76="","",QoQ!AI76-QoQ!AI$1)</f>
        <v>14.863515341325067</v>
      </c>
      <c r="AJ74" s="6">
        <f>IF(QoQ!AJ76="","",QoQ!AJ76-QoQ!AJ$1)</f>
        <v>-1.6898911030223442</v>
      </c>
      <c r="AK74" s="6">
        <f>IF(QoQ!AK76="","",QoQ!AK76-QoQ!AK$1)</f>
        <v>6.8644257439607559</v>
      </c>
      <c r="AL74" s="6">
        <f>IF(QoQ!AL76="","",QoQ!AL76-QoQ!AL$1)</f>
        <v>3.1706415645596815</v>
      </c>
      <c r="AM74" s="6">
        <f>IF(QoQ!AM76="","",QoQ!AM76-QoQ!AM$1)</f>
        <v>1.3381456042276807</v>
      </c>
      <c r="AN74" s="6">
        <f>IF(QoQ!AN76="","",QoQ!AN76-QoQ!AN$1)</f>
        <v>-7.1958611171703319</v>
      </c>
      <c r="AO74" s="6">
        <f>IF(QoQ!AO76="","",QoQ!AO76-QoQ!AO$1)</f>
        <v>0.26416666666666688</v>
      </c>
      <c r="AP74" s="4">
        <v>73</v>
      </c>
      <c r="AQ74" s="1">
        <v>39965</v>
      </c>
      <c r="AR74" s="7"/>
    </row>
    <row r="75" spans="1:44">
      <c r="A75" s="6">
        <f>IF(QoQ!A77="","",QoQ!A77-QoQ!A$1)</f>
        <v>2.4328896406888467</v>
      </c>
      <c r="B75" s="6">
        <f>IF(QoQ!B77="","",QoQ!B77-QoQ!B$1)</f>
        <v>0.58019848788280148</v>
      </c>
      <c r="C75" s="6">
        <f>IF(QoQ!C77="","",QoQ!C77-QoQ!C$1)</f>
        <v>5.8854128917168094</v>
      </c>
      <c r="D75" s="6">
        <f>IF(QoQ!D77="","",QoQ!D77-QoQ!D$1)</f>
        <v>0.55896951545231421</v>
      </c>
      <c r="E75" s="6">
        <f>IF(QoQ!E77="","",QoQ!E77-QoQ!E$1)</f>
        <v>4.8922448773798504</v>
      </c>
      <c r="F75" s="6">
        <f>IF(QoQ!F77="","",QoQ!F77-QoQ!F$1)</f>
        <v>9.5027022567527233</v>
      </c>
      <c r="G75" s="6">
        <f>IF(QoQ!G77="","",QoQ!G77-QoQ!G$1)</f>
        <v>4.5339026728430438</v>
      </c>
      <c r="H75" s="6">
        <f>IF(QoQ!H77="","",QoQ!H77-QoQ!H$1)</f>
        <v>3.9705146619834375</v>
      </c>
      <c r="I75" s="6">
        <f>IF(QoQ!I77="","",QoQ!I77-QoQ!I$1)</f>
        <v>2.2492630223594658</v>
      </c>
      <c r="J75" s="6">
        <f>IF(QoQ!J77="","",QoQ!J77-QoQ!J$1)</f>
        <v>0.53773843453538861</v>
      </c>
      <c r="K75" s="6">
        <f>IF(QoQ!K77="","",QoQ!K77-QoQ!K$1)</f>
        <v>-12.659120651302359</v>
      </c>
      <c r="L75" s="6">
        <f>IF(QoQ!L77="","",QoQ!L77-QoQ!L$1)</f>
        <v>-1.3054849891879663</v>
      </c>
      <c r="M75" s="6">
        <f>IF(QoQ!M77="","",QoQ!M77-QoQ!M$1)</f>
        <v>-1.0687167322406381</v>
      </c>
      <c r="N75" s="6">
        <f>IF(QoQ!N77="","",QoQ!N77-QoQ!N$1)</f>
        <v>34.499456752524438</v>
      </c>
      <c r="O75" s="6">
        <f>IF(QoQ!O77="","",QoQ!O77-QoQ!O$1)</f>
        <v>-12.88762660369424</v>
      </c>
      <c r="P75" s="6">
        <f>IF(QoQ!P77="","",QoQ!P77-QoQ!P$1)</f>
        <v>-1.9695473509847439</v>
      </c>
      <c r="Q75" s="6">
        <f>IF(QoQ!Q77="","",QoQ!Q77-QoQ!Q$1)</f>
        <v>-0.16604589555729943</v>
      </c>
      <c r="R75" s="6">
        <f>IF(QoQ!R77="","",QoQ!R77-QoQ!R$1)</f>
        <v>-0.23313049721517926</v>
      </c>
      <c r="S75" s="6">
        <f>IF(QoQ!S77="","",QoQ!S77-QoQ!S$1)</f>
        <v>0.10710813800709063</v>
      </c>
      <c r="T75" s="6">
        <f>IF(QoQ!T77="","",QoQ!T77-QoQ!T$1)</f>
        <v>-0.27704289299694856</v>
      </c>
      <c r="U75" s="6">
        <f>IF(QoQ!U77="","",QoQ!U77-QoQ!U$1)</f>
        <v>0.79498569448689316</v>
      </c>
      <c r="V75" s="6">
        <f>IF(QoQ!V77="","",QoQ!V77-QoQ!V$1)</f>
        <v>-0.56868442273721587</v>
      </c>
      <c r="W75" s="6">
        <f>IF(QoQ!W77="","",QoQ!W77-QoQ!W$1)</f>
        <v>-0.25</v>
      </c>
      <c r="X75" s="6">
        <f>IF(QoQ!X77="","",QoQ!X77-QoQ!X$1)</f>
        <v>-1.6098266250377442</v>
      </c>
      <c r="Y75" s="6">
        <f>IF(QoQ!Y77="","",QoQ!Y77-QoQ!Y$1)</f>
        <v>0.93955051674483747</v>
      </c>
      <c r="Z75" s="6">
        <f>IF(QoQ!Z77="","",QoQ!Z77-QoQ!Z$1)</f>
        <v>0.6588361745673903</v>
      </c>
      <c r="AA75" s="6">
        <f>IF(QoQ!AA77="","",QoQ!AA77-QoQ!AA$1)</f>
        <v>0.59825738747539647</v>
      </c>
      <c r="AB75" s="6">
        <f>IF(QoQ!AB77="","",QoQ!AB77-QoQ!AB$1)</f>
        <v>-0.14612938691479466</v>
      </c>
      <c r="AC75" s="6">
        <f>IF(QoQ!AC77="","",QoQ!AC77-QoQ!AC$1)</f>
        <v>-0.71250000000000002</v>
      </c>
      <c r="AD75" s="6">
        <f>IF(QoQ!AD77="","",QoQ!AD77-QoQ!AD$1)</f>
        <v>5.8721079262766844</v>
      </c>
      <c r="AE75" s="6">
        <f>IF(QoQ!AE77="","",QoQ!AE77-QoQ!AE$1)</f>
        <v>13.606293781219968</v>
      </c>
      <c r="AF75" s="6">
        <f>IF(QoQ!AF77="","",QoQ!AF77-QoQ!AF$1)</f>
        <v>0.59859308974464409</v>
      </c>
      <c r="AG75" s="6">
        <f>IF(QoQ!AG77="","",QoQ!AG77-QoQ!AG$1)</f>
        <v>-1.0854952520647165E-2</v>
      </c>
      <c r="AH75" s="6">
        <f>IF(QoQ!AH77="","",QoQ!AH77-QoQ!AH$1)</f>
        <v>0.80449910087232213</v>
      </c>
      <c r="AI75" s="6">
        <f>IF(QoQ!AI77="","",QoQ!AI77-QoQ!AI$1)</f>
        <v>9.223892388554253</v>
      </c>
      <c r="AJ75" s="6">
        <f>IF(QoQ!AJ77="","",QoQ!AJ77-QoQ!AJ$1)</f>
        <v>-4.5077655043533422</v>
      </c>
      <c r="AK75" s="6">
        <f>IF(QoQ!AK77="","",QoQ!AK77-QoQ!AK$1)</f>
        <v>0.28142183110688723</v>
      </c>
      <c r="AL75" s="6">
        <f>IF(QoQ!AL77="","",QoQ!AL77-QoQ!AL$1)</f>
        <v>-16.317150896775871</v>
      </c>
      <c r="AM75" s="6">
        <f>IF(QoQ!AM77="","",QoQ!AM77-QoQ!AM$1)</f>
        <v>-0.22027811637826444</v>
      </c>
      <c r="AN75" s="6">
        <f>IF(QoQ!AN77="","",QoQ!AN77-QoQ!AN$1)</f>
        <v>-1.0988886773464361</v>
      </c>
      <c r="AO75" s="6">
        <f>IF(QoQ!AO77="","",QoQ!AO77-QoQ!AO$1)</f>
        <v>0.23083333333333322</v>
      </c>
      <c r="AP75" s="4">
        <v>74</v>
      </c>
      <c r="AQ75" s="1">
        <v>40057</v>
      </c>
      <c r="AR75" s="7"/>
    </row>
    <row r="76" spans="1:44">
      <c r="A76" s="6">
        <f>IF(QoQ!A78="","",QoQ!A78-QoQ!A$1)</f>
        <v>0.93080053202268243</v>
      </c>
      <c r="B76" s="6">
        <f>IF(QoQ!B78="","",QoQ!B78-QoQ!B$1)</f>
        <v>0.15973878468516678</v>
      </c>
      <c r="C76" s="6">
        <f>IF(QoQ!C78="","",QoQ!C78-QoQ!C$1)</f>
        <v>-5.4125983114314478</v>
      </c>
      <c r="D76" s="6">
        <f>IF(QoQ!D78="","",QoQ!D78-QoQ!D$1)</f>
        <v>4.3266514037355392</v>
      </c>
      <c r="E76" s="6">
        <f>IF(QoQ!E78="","",QoQ!E78-QoQ!E$1)</f>
        <v>4.1343143826138729</v>
      </c>
      <c r="F76" s="6">
        <f>IF(QoQ!F78="","",QoQ!F78-QoQ!F$1)</f>
        <v>6.8060028794088314</v>
      </c>
      <c r="G76" s="6">
        <f>IF(QoQ!G78="","",QoQ!G78-QoQ!G$1)</f>
        <v>1.0703826728429899</v>
      </c>
      <c r="H76" s="6">
        <f>IF(QoQ!H78="","",QoQ!H78-QoQ!H$1)</f>
        <v>-0.7863493201498214</v>
      </c>
      <c r="I76" s="6">
        <f>IF(QoQ!I78="","",QoQ!I78-QoQ!I$1)</f>
        <v>0.24798871499973218</v>
      </c>
      <c r="J76" s="6">
        <f>IF(QoQ!J78="","",QoQ!J78-QoQ!J$1)</f>
        <v>2.7523000641101749</v>
      </c>
      <c r="K76" s="6">
        <f>IF(QoQ!K78="","",QoQ!K78-QoQ!K$1)</f>
        <v>-15.70666808087198</v>
      </c>
      <c r="L76" s="6">
        <f>IF(QoQ!L78="","",QoQ!L78-QoQ!L$1)</f>
        <v>-3.2670824161727343</v>
      </c>
      <c r="M76" s="6">
        <f>IF(QoQ!M78="","",QoQ!M78-QoQ!M$1)</f>
        <v>-6.583749622208618</v>
      </c>
      <c r="N76" s="6">
        <f>IF(QoQ!N78="","",QoQ!N78-QoQ!N$1)</f>
        <v>-19.461937578086221</v>
      </c>
      <c r="O76" s="6">
        <f>IF(QoQ!O78="","",QoQ!O78-QoQ!O$1)</f>
        <v>-1.5936794653935127</v>
      </c>
      <c r="P76" s="6">
        <f>IF(QoQ!P78="","",QoQ!P78-QoQ!P$1)</f>
        <v>3.7992768533055541</v>
      </c>
      <c r="Q76" s="6">
        <f>IF(QoQ!Q78="","",QoQ!Q78-QoQ!Q$1)</f>
        <v>1.0229428999909529E-2</v>
      </c>
      <c r="R76" s="6">
        <f>IF(QoQ!R78="","",QoQ!R78-QoQ!R$1)</f>
        <v>-8.7397049790901793E-2</v>
      </c>
      <c r="S76" s="6">
        <f>IF(QoQ!S78="","",QoQ!S78-QoQ!S$1)</f>
        <v>0.40608963565926426</v>
      </c>
      <c r="T76" s="6">
        <f>IF(QoQ!T78="","",QoQ!T78-QoQ!T$1)</f>
        <v>-5.557156331350227E-2</v>
      </c>
      <c r="U76" s="6">
        <f>IF(QoQ!U78="","",QoQ!U78-QoQ!U$1)</f>
        <v>1.8970989854342215</v>
      </c>
      <c r="V76" s="6">
        <f>IF(QoQ!V78="","",QoQ!V78-QoQ!V$1)</f>
        <v>1.301180942088465</v>
      </c>
      <c r="W76" s="6">
        <f>IF(QoQ!W78="","",QoQ!W78-QoQ!W$1)</f>
        <v>-0.25</v>
      </c>
      <c r="X76" s="6">
        <f>IF(QoQ!X78="","",QoQ!X78-QoQ!X$1)</f>
        <v>1.1112229946116876</v>
      </c>
      <c r="Y76" s="6">
        <f>IF(QoQ!Y78="","",QoQ!Y78-QoQ!Y$1)</f>
        <v>1.109137712075934</v>
      </c>
      <c r="Z76" s="6">
        <f>IF(QoQ!Z78="","",QoQ!Z78-QoQ!Z$1)</f>
        <v>0.471143006278675</v>
      </c>
      <c r="AA76" s="6">
        <f>IF(QoQ!AA78="","",QoQ!AA78-QoQ!AA$1)</f>
        <v>0.73724295061175371</v>
      </c>
      <c r="AB76" s="6">
        <f>IF(QoQ!AB78="","",QoQ!AB78-QoQ!AB$1)</f>
        <v>0.12104314007622585</v>
      </c>
      <c r="AC76" s="6">
        <f>IF(QoQ!AC78="","",QoQ!AC78-QoQ!AC$1)</f>
        <v>-0.72</v>
      </c>
      <c r="AD76" s="6">
        <f>IF(QoQ!AD78="","",QoQ!AD78-QoQ!AD$1)</f>
        <v>8.5883174655118477</v>
      </c>
      <c r="AE76" s="6">
        <f>IF(QoQ!AE78="","",QoQ!AE78-QoQ!AE$1)</f>
        <v>8.017386932288284</v>
      </c>
      <c r="AF76" s="6">
        <f>IF(QoQ!AF78="","",QoQ!AF78-QoQ!AF$1)</f>
        <v>-2.5882893013316628</v>
      </c>
      <c r="AG76" s="6">
        <f>IF(QoQ!AG78="","",QoQ!AG78-QoQ!AG$1)</f>
        <v>-2.7668270309496972</v>
      </c>
      <c r="AH76" s="6">
        <f>IF(QoQ!AH78="","",QoQ!AH78-QoQ!AH$1)</f>
        <v>-2.5099962587918512</v>
      </c>
      <c r="AI76" s="6">
        <f>IF(QoQ!AI78="","",QoQ!AI78-QoQ!AI$1)</f>
        <v>-6.4090909114625543</v>
      </c>
      <c r="AJ76" s="6">
        <f>IF(QoQ!AJ78="","",QoQ!AJ78-QoQ!AJ$1)</f>
        <v>1.7509163062292186</v>
      </c>
      <c r="AK76" s="6">
        <f>IF(QoQ!AK78="","",QoQ!AK78-QoQ!AK$1)</f>
        <v>-1.5969635670715276</v>
      </c>
      <c r="AL76" s="6">
        <f>IF(QoQ!AL78="","",QoQ!AL78-QoQ!AL$1)</f>
        <v>-4.1126251748259222</v>
      </c>
      <c r="AM76" s="6">
        <f>IF(QoQ!AM78="","",QoQ!AM78-QoQ!AM$1)</f>
        <v>-1.0912037174890394</v>
      </c>
      <c r="AN76" s="6">
        <f>IF(QoQ!AN78="","",QoQ!AN78-QoQ!AN$1)</f>
        <v>-0.35677966736668121</v>
      </c>
      <c r="AO76" s="6">
        <f>IF(QoQ!AO78="","",QoQ!AO78-QoQ!AO$1)</f>
        <v>0.22083333333333344</v>
      </c>
      <c r="AP76" s="4">
        <v>75</v>
      </c>
      <c r="AQ76" s="1">
        <v>40148</v>
      </c>
      <c r="AR76" s="7"/>
    </row>
    <row r="77" spans="1:44">
      <c r="A77" s="6">
        <f>IF(QoQ!A79="","",QoQ!A79-QoQ!A$1)</f>
        <v>0.36383743087855036</v>
      </c>
      <c r="B77" s="6">
        <f>IF(QoQ!B79="","",QoQ!B79-QoQ!B$1)</f>
        <v>-0.28434576901387643</v>
      </c>
      <c r="C77" s="6">
        <f>IF(QoQ!C79="","",QoQ!C79-QoQ!C$1)</f>
        <v>1.3032530166132967</v>
      </c>
      <c r="D77" s="6">
        <f>IF(QoQ!D79="","",QoQ!D79-QoQ!D$1)</f>
        <v>-0.80706991622396151</v>
      </c>
      <c r="E77" s="6">
        <f>IF(QoQ!E79="","",QoQ!E79-QoQ!E$1)</f>
        <v>4.211832539255103</v>
      </c>
      <c r="F77" s="6">
        <f>IF(QoQ!F79="","",QoQ!F79-QoQ!F$1)</f>
        <v>-4.0413344496084962</v>
      </c>
      <c r="G77" s="6">
        <f>IF(QoQ!G79="","",QoQ!G79-QoQ!G$1)</f>
        <v>2.1179826728429836</v>
      </c>
      <c r="H77" s="6">
        <f>IF(QoQ!H79="","",QoQ!H79-QoQ!H$1)</f>
        <v>2.9477295156490775</v>
      </c>
      <c r="I77" s="6">
        <f>IF(QoQ!I79="","",QoQ!I79-QoQ!I$1)</f>
        <v>-2.2728745417907525</v>
      </c>
      <c r="J77" s="6">
        <f>IF(QoQ!J79="","",QoQ!J79-QoQ!J$1)</f>
        <v>-3.698925766239797</v>
      </c>
      <c r="K77" s="6">
        <f>IF(QoQ!K79="","",QoQ!K79-QoQ!K$1)</f>
        <v>-8.6558933706888013</v>
      </c>
      <c r="L77" s="6">
        <f>IF(QoQ!L79="","",QoQ!L79-QoQ!L$1)</f>
        <v>-6.5617195790490905</v>
      </c>
      <c r="M77" s="6">
        <f>IF(QoQ!M79="","",QoQ!M79-QoQ!M$1)</f>
        <v>-5.3035736663353683</v>
      </c>
      <c r="N77" s="6">
        <f>IF(QoQ!N79="","",QoQ!N79-QoQ!N$1)</f>
        <v>-25.038614758475337</v>
      </c>
      <c r="O77" s="6">
        <f>IF(QoQ!O79="","",QoQ!O79-QoQ!O$1)</f>
        <v>0.86111461885794016</v>
      </c>
      <c r="P77" s="6">
        <f>IF(QoQ!P79="","",QoQ!P79-QoQ!P$1)</f>
        <v>-9.3263926749912986</v>
      </c>
      <c r="Q77" s="6">
        <f>IF(QoQ!Q79="","",QoQ!Q79-QoQ!Q$1)</f>
        <v>-6.8457389599171914E-2</v>
      </c>
      <c r="R77" s="6">
        <f>IF(QoQ!R79="","",QoQ!R79-QoQ!R$1)</f>
        <v>8.1211333233198735E-3</v>
      </c>
      <c r="S77" s="6">
        <f>IF(QoQ!S79="","",QoQ!S79-QoQ!S$1)</f>
        <v>-0.37880608107100139</v>
      </c>
      <c r="T77" s="6">
        <f>IF(QoQ!T79="","",QoQ!T79-QoQ!T$1)</f>
        <v>-0.13801035186043398</v>
      </c>
      <c r="U77" s="6">
        <f>IF(QoQ!U79="","",QoQ!U79-QoQ!U$1)</f>
        <v>-0.64440108423859532</v>
      </c>
      <c r="V77" s="6">
        <f>IF(QoQ!V79="","",QoQ!V79-QoQ!V$1)</f>
        <v>1.0048594582340145</v>
      </c>
      <c r="W77" s="6">
        <f>IF(QoQ!W79="","",QoQ!W79-QoQ!W$1)</f>
        <v>-0.22916666666666663</v>
      </c>
      <c r="X77" s="6">
        <f>IF(QoQ!X79="","",QoQ!X79-QoQ!X$1)</f>
        <v>1.9667385707833474</v>
      </c>
      <c r="Y77" s="6">
        <f>IF(QoQ!Y79="","",QoQ!Y79-QoQ!Y$1)</f>
        <v>5.0992358290406194</v>
      </c>
      <c r="Z77" s="6">
        <f>IF(QoQ!Z79="","",QoQ!Z79-QoQ!Z$1)</f>
        <v>0.38408298510580119</v>
      </c>
      <c r="AA77" s="6">
        <f>IF(QoQ!AA79="","",QoQ!AA79-QoQ!AA$1)</f>
        <v>0.52816802342619695</v>
      </c>
      <c r="AB77" s="6">
        <f>IF(QoQ!AB79="","",QoQ!AB79-QoQ!AB$1)</f>
        <v>-0.1584982937048674</v>
      </c>
      <c r="AC77" s="6">
        <f>IF(QoQ!AC79="","",QoQ!AC79-QoQ!AC$1)</f>
        <v>-0.71750000000000003</v>
      </c>
      <c r="AD77" s="6">
        <f>IF(QoQ!AD79="","",QoQ!AD79-QoQ!AD$1)</f>
        <v>5.3273499640444122</v>
      </c>
      <c r="AE77" s="6">
        <f>IF(QoQ!AE79="","",QoQ!AE79-QoQ!AE$1)</f>
        <v>1.4506160463050564</v>
      </c>
      <c r="AF77" s="6">
        <f>IF(QoQ!AF79="","",QoQ!AF79-QoQ!AF$1)</f>
        <v>0.95493124542216234</v>
      </c>
      <c r="AG77" s="6">
        <f>IF(QoQ!AG79="","",QoQ!AG79-QoQ!AG$1)</f>
        <v>0.37136167229262895</v>
      </c>
      <c r="AH77" s="6">
        <f>IF(QoQ!AH79="","",QoQ!AH79-QoQ!AH$1)</f>
        <v>1.1522568380384426</v>
      </c>
      <c r="AI77" s="6">
        <f>IF(QoQ!AI79="","",QoQ!AI79-QoQ!AI$1)</f>
        <v>-9.2815947923245137</v>
      </c>
      <c r="AJ77" s="6">
        <f>IF(QoQ!AJ79="","",QoQ!AJ79-QoQ!AJ$1)</f>
        <v>-1.5925324894390864</v>
      </c>
      <c r="AK77" s="6">
        <f>IF(QoQ!AK79="","",QoQ!AK79-QoQ!AK$1)</f>
        <v>-0.50094562978787316</v>
      </c>
      <c r="AL77" s="6">
        <f>IF(QoQ!AL79="","",QoQ!AL79-QoQ!AL$1)</f>
        <v>-12.838634148335462</v>
      </c>
      <c r="AM77" s="6">
        <f>IF(QoQ!AM79="","",QoQ!AM79-QoQ!AM$1)</f>
        <v>-1.1498991295219505</v>
      </c>
      <c r="AN77" s="6">
        <f>IF(QoQ!AN79="","",QoQ!AN79-QoQ!AN$1)</f>
        <v>5.4346219997541496</v>
      </c>
      <c r="AO77" s="6">
        <f>IF(QoQ!AO79="","",QoQ!AO79-QoQ!AO$1)</f>
        <v>0.20083333333333331</v>
      </c>
      <c r="AP77" s="4">
        <v>76</v>
      </c>
      <c r="AQ77" s="1">
        <v>40238</v>
      </c>
      <c r="AR77" s="7"/>
    </row>
    <row r="78" spans="1:44">
      <c r="A78" s="6">
        <f>IF(QoQ!A80="","",QoQ!A80-QoQ!A$1)</f>
        <v>0.67528021670128147</v>
      </c>
      <c r="B78" s="6">
        <f>IF(QoQ!B80="","",QoQ!B80-QoQ!B$1)</f>
        <v>1.0269410085159318</v>
      </c>
      <c r="C78" s="6">
        <f>IF(QoQ!C80="","",QoQ!C80-QoQ!C$1)</f>
        <v>0.67536400888450521</v>
      </c>
      <c r="D78" s="6">
        <f>IF(QoQ!D80="","",QoQ!D80-QoQ!D$1)</f>
        <v>4.6514505969340432</v>
      </c>
      <c r="E78" s="6">
        <f>IF(QoQ!E80="","",QoQ!E80-QoQ!E$1)</f>
        <v>-2.8655118596156735</v>
      </c>
      <c r="F78" s="6">
        <f>IF(QoQ!F80="","",QoQ!F80-QoQ!F$1)</f>
        <v>4.5404081409185419</v>
      </c>
      <c r="G78" s="6">
        <f>IF(QoQ!G80="","",QoQ!G80-QoQ!G$1)</f>
        <v>8.2762672843026852E-2</v>
      </c>
      <c r="H78" s="6">
        <f>IF(QoQ!H80="","",QoQ!H80-QoQ!H$1)</f>
        <v>-1.234298067544195</v>
      </c>
      <c r="I78" s="6">
        <f>IF(QoQ!I80="","",QoQ!I80-QoQ!I$1)</f>
        <v>-5.9221129169955029</v>
      </c>
      <c r="J78" s="6">
        <f>IF(QoQ!J80="","",QoQ!J80-QoQ!J$1)</f>
        <v>-1.9134852300828022</v>
      </c>
      <c r="K78" s="6">
        <f>IF(QoQ!K80="","",QoQ!K80-QoQ!K$1)</f>
        <v>3.3492653669445205</v>
      </c>
      <c r="L78" s="6">
        <f>IF(QoQ!L80="","",QoQ!L80-QoQ!L$1)</f>
        <v>-0.57583012766311836</v>
      </c>
      <c r="M78" s="6">
        <f>IF(QoQ!M80="","",QoQ!M80-QoQ!M$1)</f>
        <v>-6.2950526341859749</v>
      </c>
      <c r="N78" s="6">
        <f>IF(QoQ!N80="","",QoQ!N80-QoQ!N$1)</f>
        <v>32.858028243800874</v>
      </c>
      <c r="O78" s="6">
        <f>IF(QoQ!O80="","",QoQ!O80-QoQ!O$1)</f>
        <v>-20.283506899479629</v>
      </c>
      <c r="P78" s="6">
        <f>IF(QoQ!P80="","",QoQ!P80-QoQ!P$1)</f>
        <v>10.535931195084359</v>
      </c>
      <c r="Q78" s="6">
        <f>IF(QoQ!Q80="","",QoQ!Q80-QoQ!Q$1)</f>
        <v>-0.13981839095736026</v>
      </c>
      <c r="R78" s="6">
        <f>IF(QoQ!R80="","",QoQ!R80-QoQ!R$1)</f>
        <v>-0.26707501699125391</v>
      </c>
      <c r="S78" s="6">
        <f>IF(QoQ!S80="","",QoQ!S80-QoQ!S$1)</f>
        <v>0.37525421473167542</v>
      </c>
      <c r="T78" s="6">
        <f>IF(QoQ!T80="","",QoQ!T80-QoQ!T$1)</f>
        <v>-0.50299557030065001</v>
      </c>
      <c r="U78" s="6">
        <f>IF(QoQ!U80="","",QoQ!U80-QoQ!U$1)</f>
        <v>-1.2470752027993099</v>
      </c>
      <c r="V78" s="6">
        <f>IF(QoQ!V80="","",QoQ!V80-QoQ!V$1)</f>
        <v>0.41839597673249085</v>
      </c>
      <c r="W78" s="6">
        <f>IF(QoQ!W80="","",QoQ!W80-QoQ!W$1)</f>
        <v>-0.14583333333333337</v>
      </c>
      <c r="X78" s="6">
        <f>IF(QoQ!X80="","",QoQ!X80-QoQ!X$1)</f>
        <v>5.4960733652784262</v>
      </c>
      <c r="Y78" s="6">
        <f>IF(QoQ!Y80="","",QoQ!Y80-QoQ!Y$1)</f>
        <v>0.90608240055649469</v>
      </c>
      <c r="Z78" s="6">
        <f>IF(QoQ!Z80="","",QoQ!Z80-QoQ!Z$1)</f>
        <v>0.57500117708338072</v>
      </c>
      <c r="AA78" s="6">
        <f>IF(QoQ!AA80="","",QoQ!AA80-QoQ!AA$1)</f>
        <v>0.66843882426921541</v>
      </c>
      <c r="AB78" s="6">
        <f>IF(QoQ!AB80="","",QoQ!AB80-QoQ!AB$1)</f>
        <v>-0.23098008545395249</v>
      </c>
      <c r="AC78" s="6">
        <f>IF(QoQ!AC80="","",QoQ!AC80-QoQ!AC$1)</f>
        <v>-0.70250000000000001</v>
      </c>
      <c r="AD78" s="6">
        <f>IF(QoQ!AD80="","",QoQ!AD80-QoQ!AD$1)</f>
        <v>-0.29996772731143728</v>
      </c>
      <c r="AE78" s="6">
        <f>IF(QoQ!AE80="","",QoQ!AE80-QoQ!AE$1)</f>
        <v>1.6726786119968411</v>
      </c>
      <c r="AF78" s="6">
        <f>IF(QoQ!AF80="","",QoQ!AF80-QoQ!AF$1)</f>
        <v>3.7513496120479859</v>
      </c>
      <c r="AG78" s="6">
        <f>IF(QoQ!AG80="","",QoQ!AG80-QoQ!AG$1)</f>
        <v>3.0405863447729438</v>
      </c>
      <c r="AH78" s="6">
        <f>IF(QoQ!AH80="","",QoQ!AH80-QoQ!AH$1)</f>
        <v>3.9849131646813634</v>
      </c>
      <c r="AI78" s="6">
        <f>IF(QoQ!AI80="","",QoQ!AI80-QoQ!AI$1)</f>
        <v>-5.4280196805992871</v>
      </c>
      <c r="AJ78" s="6">
        <f>IF(QoQ!AJ80="","",QoQ!AJ80-QoQ!AJ$1)</f>
        <v>1.1455728752431913</v>
      </c>
      <c r="AK78" s="6">
        <f>IF(QoQ!AK80="","",QoQ!AK80-QoQ!AK$1)</f>
        <v>2.9523192504148223</v>
      </c>
      <c r="AL78" s="6">
        <f>IF(QoQ!AL80="","",QoQ!AL80-QoQ!AL$1)</f>
        <v>0.71875739230162861</v>
      </c>
      <c r="AM78" s="6">
        <f>IF(QoQ!AM80="","",QoQ!AM80-QoQ!AM$1)</f>
        <v>1.5600447779380411</v>
      </c>
      <c r="AN78" s="6">
        <f>IF(QoQ!AN80="","",QoQ!AN80-QoQ!AN$1)</f>
        <v>6.1308340889650079</v>
      </c>
      <c r="AO78" s="6">
        <f>IF(QoQ!AO80="","",QoQ!AO80-QoQ!AO$1)</f>
        <v>0.14499999999999991</v>
      </c>
      <c r="AP78" s="4">
        <v>77</v>
      </c>
      <c r="AQ78" s="1">
        <v>40330</v>
      </c>
      <c r="AR78" s="7"/>
    </row>
    <row r="79" spans="1:44">
      <c r="A79" s="6">
        <f>IF(QoQ!A81="","",QoQ!A81-QoQ!A$1)</f>
        <v>-1.0178432936329336</v>
      </c>
      <c r="B79" s="6">
        <f>IF(QoQ!B81="","",QoQ!B81-QoQ!B$1)</f>
        <v>-0.426772482586663</v>
      </c>
      <c r="C79" s="6">
        <f>IF(QoQ!C81="","",QoQ!C81-QoQ!C$1)</f>
        <v>-8.3441340242993292</v>
      </c>
      <c r="D79" s="6">
        <f>IF(QoQ!D81="","",QoQ!D81-QoQ!D$1)</f>
        <v>0.44628148384505462</v>
      </c>
      <c r="E79" s="6">
        <f>IF(QoQ!E81="","",QoQ!E81-QoQ!E$1)</f>
        <v>-1.778227430406552</v>
      </c>
      <c r="F79" s="6">
        <f>IF(QoQ!F81="","",QoQ!F81-QoQ!F$1)</f>
        <v>-0.19543556922433192</v>
      </c>
      <c r="G79" s="6">
        <f>IF(QoQ!G81="","",QoQ!G81-QoQ!G$1)</f>
        <v>1.4628226728430576</v>
      </c>
      <c r="H79" s="6">
        <f>IF(QoQ!H81="","",QoQ!H81-QoQ!H$1)</f>
        <v>-1.7603300872371235</v>
      </c>
      <c r="I79" s="6">
        <f>IF(QoQ!I81="","",QoQ!I81-QoQ!I$1)</f>
        <v>-1.853182740578428</v>
      </c>
      <c r="J79" s="6">
        <f>IF(QoQ!J81="","",QoQ!J81-QoQ!J$1)</f>
        <v>7.7048872468611473E-2</v>
      </c>
      <c r="K79" s="6">
        <f>IF(QoQ!K81="","",QoQ!K81-QoQ!K$1)</f>
        <v>-4.7587079332348488</v>
      </c>
      <c r="L79" s="6">
        <f>IF(QoQ!L81="","",QoQ!L81-QoQ!L$1)</f>
        <v>-0.8609309209283782</v>
      </c>
      <c r="M79" s="6">
        <f>IF(QoQ!M81="","",QoQ!M81-QoQ!M$1)</f>
        <v>-0.32838506533748091</v>
      </c>
      <c r="N79" s="6">
        <f>IF(QoQ!N81="","",QoQ!N81-QoQ!N$1)</f>
        <v>-9.6268300902352077</v>
      </c>
      <c r="O79" s="6">
        <f>IF(QoQ!O81="","",QoQ!O81-QoQ!O$1)</f>
        <v>3.7405803505075612</v>
      </c>
      <c r="P79" s="6">
        <f>IF(QoQ!P81="","",QoQ!P81-QoQ!P$1)</f>
        <v>-1.9548111922649722</v>
      </c>
      <c r="Q79" s="6">
        <f>IF(QoQ!Q81="","",QoQ!Q81-QoQ!Q$1)</f>
        <v>0.12746651974640044</v>
      </c>
      <c r="R79" s="6">
        <f>IF(QoQ!R81="","",QoQ!R81-QoQ!R$1)</f>
        <v>-0.23047229679805209</v>
      </c>
      <c r="S79" s="6">
        <f>IF(QoQ!S81="","",QoQ!S81-QoQ!S$1)</f>
        <v>1.5587111123416628</v>
      </c>
      <c r="T79" s="6">
        <f>IF(QoQ!T81="","",QoQ!T81-QoQ!T$1)</f>
        <v>1.1098466703476026</v>
      </c>
      <c r="U79" s="6">
        <f>IF(QoQ!U81="","",QoQ!U81-QoQ!U$1)</f>
        <v>-0.7476747414675432</v>
      </c>
      <c r="V79" s="6">
        <f>IF(QoQ!V81="","",QoQ!V81-QoQ!V$1)</f>
        <v>-0.16051476712624546</v>
      </c>
      <c r="W79" s="6">
        <f>IF(QoQ!W81="","",QoQ!W81-QoQ!W$1)</f>
        <v>-6.25E-2</v>
      </c>
      <c r="X79" s="6">
        <f>IF(QoQ!X81="","",QoQ!X81-QoQ!X$1)</f>
        <v>1.0228216422142147</v>
      </c>
      <c r="Y79" s="6">
        <f>IF(QoQ!Y81="","",QoQ!Y81-QoQ!Y$1)</f>
        <v>0.6172035997140557</v>
      </c>
      <c r="Z79" s="6">
        <f>IF(QoQ!Z81="","",QoQ!Z81-QoQ!Z$1)</f>
        <v>0.35472459308051385</v>
      </c>
      <c r="AA79" s="6">
        <f>IF(QoQ!AA81="","",QoQ!AA81-QoQ!AA$1)</f>
        <v>-0.20538222315484167</v>
      </c>
      <c r="AB79" s="6">
        <f>IF(QoQ!AB81="","",QoQ!AB81-QoQ!AB$1)</f>
        <v>-0.34628063005536758</v>
      </c>
      <c r="AC79" s="6">
        <f>IF(QoQ!AC81="","",QoQ!AC81-QoQ!AC$1)</f>
        <v>-0.70250000000000001</v>
      </c>
      <c r="AD79" s="6">
        <f>IF(QoQ!AD81="","",QoQ!AD81-QoQ!AD$1)</f>
        <v>-2.673787227633726</v>
      </c>
      <c r="AE79" s="6">
        <f>IF(QoQ!AE81="","",QoQ!AE81-QoQ!AE$1)</f>
        <v>-3.1506205220963621</v>
      </c>
      <c r="AF79" s="6">
        <f>IF(QoQ!AF81="","",QoQ!AF81-QoQ!AF$1)</f>
        <v>-0.31170935566380042</v>
      </c>
      <c r="AG79" s="6">
        <f>IF(QoQ!AG81="","",QoQ!AG81-QoQ!AG$1)</f>
        <v>-0.40450017021198614</v>
      </c>
      <c r="AH79" s="6">
        <f>IF(QoQ!AH81="","",QoQ!AH81-QoQ!AH$1)</f>
        <v>-0.25858198396473564</v>
      </c>
      <c r="AI79" s="6">
        <f>IF(QoQ!AI81="","",QoQ!AI81-QoQ!AI$1)</f>
        <v>5.3785165239478534</v>
      </c>
      <c r="AJ79" s="6">
        <f>IF(QoQ!AJ81="","",QoQ!AJ81-QoQ!AJ$1)</f>
        <v>0.10966052173228458</v>
      </c>
      <c r="AK79" s="6">
        <f>IF(QoQ!AK81="","",QoQ!AK81-QoQ!AK$1)</f>
        <v>0.14887165739020181</v>
      </c>
      <c r="AL79" s="6">
        <f>IF(QoQ!AL81="","",QoQ!AL81-QoQ!AL$1)</f>
        <v>-2.3539923469332269</v>
      </c>
      <c r="AM79" s="6">
        <f>IF(QoQ!AM81="","",QoQ!AM81-QoQ!AM$1)</f>
        <v>-0.46202766054031008</v>
      </c>
      <c r="AN79" s="6">
        <f>IF(QoQ!AN81="","",QoQ!AN81-QoQ!AN$1)</f>
        <v>4.7713476500655583</v>
      </c>
      <c r="AO79" s="6">
        <f>IF(QoQ!AO81="","",QoQ!AO81-QoQ!AO$1)</f>
        <v>0.11250000000000004</v>
      </c>
      <c r="AP79" s="4">
        <v>78</v>
      </c>
      <c r="AQ79" s="1">
        <v>40422</v>
      </c>
      <c r="AR79" s="7"/>
    </row>
    <row r="80" spans="1:44">
      <c r="A80" s="6">
        <f>IF(QoQ!A82="","",QoQ!A82-QoQ!A$1)</f>
        <v>0.23124131015050109</v>
      </c>
      <c r="B80" s="6">
        <f>IF(QoQ!B82="","",QoQ!B82-QoQ!B$1)</f>
        <v>0.30013656109843345</v>
      </c>
      <c r="C80" s="6">
        <f>IF(QoQ!C82="","",QoQ!C82-QoQ!C$1)</f>
        <v>3.40934605759122</v>
      </c>
      <c r="D80" s="6">
        <f>IF(QoQ!D82="","",QoQ!D82-QoQ!D$1)</f>
        <v>4.0421480048674487</v>
      </c>
      <c r="E80" s="6">
        <f>IF(QoQ!E82="","",QoQ!E82-QoQ!E$1)</f>
        <v>-1.2494579773131007</v>
      </c>
      <c r="F80" s="6">
        <f>IF(QoQ!F82="","",QoQ!F82-QoQ!F$1)</f>
        <v>-8.0747524405811011E-2</v>
      </c>
      <c r="G80" s="6">
        <f>IF(QoQ!G82="","",QoQ!G82-QoQ!G$1)</f>
        <v>0.11846267284284728</v>
      </c>
      <c r="H80" s="6">
        <f>IF(QoQ!H82="","",QoQ!H82-QoQ!H$1)</f>
        <v>-1.5933401880737341</v>
      </c>
      <c r="I80" s="6">
        <f>IF(QoQ!I82="","",QoQ!I82-QoQ!I$1)</f>
        <v>-8.1856703075413968</v>
      </c>
      <c r="J80" s="6">
        <f>IF(QoQ!J82="","",QoQ!J82-QoQ!J$1)</f>
        <v>3.3455218649389824</v>
      </c>
      <c r="K80" s="6">
        <f>IF(QoQ!K82="","",QoQ!K82-QoQ!K$1)</f>
        <v>10.648127368924166</v>
      </c>
      <c r="L80" s="6">
        <f>IF(QoQ!L82="","",QoQ!L82-QoQ!L$1)</f>
        <v>3.3866985864838162E-2</v>
      </c>
      <c r="M80" s="6">
        <f>IF(QoQ!M82="","",QoQ!M82-QoQ!M$1)</f>
        <v>5.8449347284860824</v>
      </c>
      <c r="N80" s="6">
        <f>IF(QoQ!N82="","",QoQ!N82-QoQ!N$1)</f>
        <v>0.86689652096715131</v>
      </c>
      <c r="O80" s="6">
        <f>IF(QoQ!O82="","",QoQ!O82-QoQ!O$1)</f>
        <v>7.8320546427197</v>
      </c>
      <c r="P80" s="6">
        <f>IF(QoQ!P82="","",QoQ!P82-QoQ!P$1)</f>
        <v>-11.708077271722651</v>
      </c>
      <c r="Q80" s="6">
        <f>IF(QoQ!Q82="","",QoQ!Q82-QoQ!Q$1)</f>
        <v>0.16859221795421442</v>
      </c>
      <c r="R80" s="6">
        <f>IF(QoQ!R82="","",QoQ!R82-QoQ!R$1)</f>
        <v>-0.17535182493722873</v>
      </c>
      <c r="S80" s="6">
        <f>IF(QoQ!S82="","",QoQ!S82-QoQ!S$1)</f>
        <v>1.520124408948051</v>
      </c>
      <c r="T80" s="6">
        <f>IF(QoQ!T82="","",QoQ!T82-QoQ!T$1)</f>
        <v>0.69588200703009995</v>
      </c>
      <c r="U80" s="6">
        <f>IF(QoQ!U82="","",QoQ!U82-QoQ!U$1)</f>
        <v>1.7493379297272549</v>
      </c>
      <c r="V80" s="6">
        <f>IF(QoQ!V82="","",QoQ!V82-QoQ!V$1)</f>
        <v>0.4108523441587042</v>
      </c>
      <c r="W80" s="6">
        <f>IF(QoQ!W82="","",QoQ!W82-QoQ!W$1)</f>
        <v>-6.25E-2</v>
      </c>
      <c r="X80" s="6">
        <f>IF(QoQ!X82="","",QoQ!X82-QoQ!X$1)</f>
        <v>-1.759202543691466</v>
      </c>
      <c r="Y80" s="6">
        <f>IF(QoQ!Y82="","",QoQ!Y82-QoQ!Y$1)</f>
        <v>0.66008598375884797</v>
      </c>
      <c r="Z80" s="6">
        <f>IF(QoQ!Z82="","",QoQ!Z82-QoQ!Z$1)</f>
        <v>0.22438847206011747</v>
      </c>
      <c r="AA80" s="6">
        <f>IF(QoQ!AA82="","",QoQ!AA82-QoQ!AA$1)</f>
        <v>1.7296832717134834</v>
      </c>
      <c r="AB80" s="6">
        <f>IF(QoQ!AB82="","",QoQ!AB82-QoQ!AB$1)</f>
        <v>-0.18439158110742937</v>
      </c>
      <c r="AC80" s="6">
        <f>IF(QoQ!AC82="","",QoQ!AC82-QoQ!AC$1)</f>
        <v>-0.70250000000000001</v>
      </c>
      <c r="AD80" s="6">
        <f>IF(QoQ!AD82="","",QoQ!AD82-QoQ!AD$1)</f>
        <v>10.473178189451708</v>
      </c>
      <c r="AE80" s="6">
        <f>IF(QoQ!AE82="","",QoQ!AE82-QoQ!AE$1)</f>
        <v>10.914171187898006</v>
      </c>
      <c r="AF80" s="6">
        <f>IF(QoQ!AF82="","",QoQ!AF82-QoQ!AF$1)</f>
        <v>-0.39991456617980492</v>
      </c>
      <c r="AG80" s="6">
        <f>IF(QoQ!AG82="","",QoQ!AG82-QoQ!AG$1)</f>
        <v>-2.1173911446238605</v>
      </c>
      <c r="AH80" s="6">
        <f>IF(QoQ!AH82="","",QoQ!AH82-QoQ!AH$1)</f>
        <v>0.1213554021867731</v>
      </c>
      <c r="AI80" s="6">
        <f>IF(QoQ!AI82="","",QoQ!AI82-QoQ!AI$1)</f>
        <v>-11.845556515878215</v>
      </c>
      <c r="AJ80" s="6">
        <f>IF(QoQ!AJ82="","",QoQ!AJ82-QoQ!AJ$1)</f>
        <v>-1.4006138861804847</v>
      </c>
      <c r="AK80" s="6">
        <f>IF(QoQ!AK82="","",QoQ!AK82-QoQ!AK$1)</f>
        <v>-2.8660112606629684</v>
      </c>
      <c r="AL80" s="6">
        <f>IF(QoQ!AL82="","",QoQ!AL82-QoQ!AL$1)</f>
        <v>-4.3074948095284782</v>
      </c>
      <c r="AM80" s="6">
        <f>IF(QoQ!AM82="","",QoQ!AM82-QoQ!AM$1)</f>
        <v>-1.0973153668676705</v>
      </c>
      <c r="AN80" s="6">
        <f>IF(QoQ!AN82="","",QoQ!AN82-QoQ!AN$1)</f>
        <v>-1.7956637405554754</v>
      </c>
      <c r="AO80" s="6">
        <f>IF(QoQ!AO82="","",QoQ!AO82-QoQ!AO$1)</f>
        <v>4.1666666666666741E-2</v>
      </c>
      <c r="AP80" s="4">
        <v>79</v>
      </c>
      <c r="AQ80" s="1">
        <v>40513</v>
      </c>
      <c r="AR80" s="7"/>
    </row>
    <row r="81" spans="1:44">
      <c r="A81" s="6">
        <f>IF(QoQ!A83="","",QoQ!A83-QoQ!A$1)</f>
        <v>0.59289025175867849</v>
      </c>
      <c r="B81" s="6">
        <f>IF(QoQ!B83="","",QoQ!B83-QoQ!B$1)</f>
        <v>-2.0276511106194217E-2</v>
      </c>
      <c r="C81" s="6">
        <f>IF(QoQ!C83="","",QoQ!C83-QoQ!C$1)</f>
        <v>6.6218756402083692</v>
      </c>
      <c r="D81" s="6">
        <f>IF(QoQ!D83="","",QoQ!D83-QoQ!D$1)</f>
        <v>-3.1687854261139554</v>
      </c>
      <c r="E81" s="6">
        <f>IF(QoQ!E83="","",QoQ!E83-QoQ!E$1)</f>
        <v>3.3336946298740058</v>
      </c>
      <c r="F81" s="6">
        <f>IF(QoQ!F83="","",QoQ!F83-QoQ!F$1)</f>
        <v>1.1902366853180819</v>
      </c>
      <c r="G81" s="6">
        <f>IF(QoQ!G83="","",QoQ!G83-QoQ!G$1)</f>
        <v>2.3730826728431524</v>
      </c>
      <c r="H81" s="6">
        <f>IF(QoQ!H83="","",QoQ!H83-QoQ!H$1)</f>
        <v>2.8178441263899012E-2</v>
      </c>
      <c r="I81" s="6">
        <f>IF(QoQ!I83="","",QoQ!I83-QoQ!I$1)</f>
        <v>-0.23842600809468106</v>
      </c>
      <c r="J81" s="6">
        <f>IF(QoQ!J83="","",QoQ!J83-QoQ!J$1)</f>
        <v>-2.7308213754376283</v>
      </c>
      <c r="K81" s="6">
        <f>IF(QoQ!K83="","",QoQ!K83-QoQ!K$1)</f>
        <v>6.221885896941842</v>
      </c>
      <c r="L81" s="6">
        <f>IF(QoQ!L83="","",QoQ!L83-QoQ!L$1)</f>
        <v>4.3042533533941985</v>
      </c>
      <c r="M81" s="6">
        <f>IF(QoQ!M83="","",QoQ!M83-QoQ!M$1)</f>
        <v>6.7675368581813871</v>
      </c>
      <c r="N81" s="6">
        <f>IF(QoQ!N83="","",QoQ!N83-QoQ!N$1)</f>
        <v>-3.3519976460849463</v>
      </c>
      <c r="O81" s="6">
        <f>IF(QoQ!O83="","",QoQ!O83-QoQ!O$1)</f>
        <v>10.401024367078369</v>
      </c>
      <c r="P81" s="6">
        <f>IF(QoQ!P83="","",QoQ!P83-QoQ!P$1)</f>
        <v>-1.4161504181727567</v>
      </c>
      <c r="Q81" s="6">
        <f>IF(QoQ!Q83="","",QoQ!Q83-QoQ!Q$1)</f>
        <v>0.53130516500182101</v>
      </c>
      <c r="R81" s="6">
        <f>IF(QoQ!R83="","",QoQ!R83-QoQ!R$1)</f>
        <v>0.22684021341764771</v>
      </c>
      <c r="S81" s="6">
        <f>IF(QoQ!S83="","",QoQ!S83-QoQ!S$1)</f>
        <v>1.7088483378079649</v>
      </c>
      <c r="T81" s="6">
        <f>IF(QoQ!T83="","",QoQ!T83-QoQ!T$1)</f>
        <v>1.4570152642437892</v>
      </c>
      <c r="U81" s="6">
        <f>IF(QoQ!U83="","",QoQ!U83-QoQ!U$1)</f>
        <v>1.8165529668890756</v>
      </c>
      <c r="V81" s="6">
        <f>IF(QoQ!V83="","",QoQ!V83-QoQ!V$1)</f>
        <v>6.7070915759412486E-2</v>
      </c>
      <c r="W81" s="6">
        <f>IF(QoQ!W83="","",QoQ!W83-QoQ!W$1)</f>
        <v>-6.25E-2</v>
      </c>
      <c r="X81" s="6">
        <f>IF(QoQ!X83="","",QoQ!X83-QoQ!X$1)</f>
        <v>1.5589615678408679</v>
      </c>
      <c r="Y81" s="6">
        <f>IF(QoQ!Y83="","",QoQ!Y83-QoQ!Y$1)</f>
        <v>2.1063593820172732</v>
      </c>
      <c r="Z81" s="6">
        <f>IF(QoQ!Z83="","",QoQ!Z83-QoQ!Z$1)</f>
        <v>0.355348469318296</v>
      </c>
      <c r="AA81" s="6">
        <f>IF(QoQ!AA83="","",QoQ!AA83-QoQ!AA$1)</f>
        <v>2.0504391522077769</v>
      </c>
      <c r="AB81" s="6">
        <f>IF(QoQ!AB83="","",QoQ!AB83-QoQ!AB$1)</f>
        <v>-6.1582469645647397E-2</v>
      </c>
      <c r="AC81" s="6">
        <f>IF(QoQ!AC83="","",QoQ!AC83-QoQ!AC$1)</f>
        <v>-0.71250000000000002</v>
      </c>
      <c r="AD81" s="6">
        <f>IF(QoQ!AD83="","",QoQ!AD83-QoQ!AD$1)</f>
        <v>10.981826376105554</v>
      </c>
      <c r="AE81" s="6">
        <f>IF(QoQ!AE83="","",QoQ!AE83-QoQ!AE$1)</f>
        <v>18.763017212804485</v>
      </c>
      <c r="AF81" s="6">
        <f>IF(QoQ!AF83="","",QoQ!AF83-QoQ!AF$1)</f>
        <v>-0.86146159746540074</v>
      </c>
      <c r="AG81" s="6">
        <f>IF(QoQ!AG83="","",QoQ!AG83-QoQ!AG$1)</f>
        <v>-2.1298583451563609</v>
      </c>
      <c r="AH81" s="6">
        <f>IF(QoQ!AH83="","",QoQ!AH83-QoQ!AH$1)</f>
        <v>-0.4753105859283554</v>
      </c>
      <c r="AI81" s="6">
        <f>IF(QoQ!AI83="","",QoQ!AI83-QoQ!AI$1)</f>
        <v>3.6109923788234828</v>
      </c>
      <c r="AJ81" s="6">
        <f>IF(QoQ!AJ83="","",QoQ!AJ83-QoQ!AJ$1)</f>
        <v>-1.8065446033860799</v>
      </c>
      <c r="AK81" s="6">
        <f>IF(QoQ!AK83="","",QoQ!AK83-QoQ!AK$1)</f>
        <v>-3.0473605485430322</v>
      </c>
      <c r="AL81" s="6">
        <f>IF(QoQ!AL83="","",QoQ!AL83-QoQ!AL$1)</f>
        <v>18.801463372568033</v>
      </c>
      <c r="AM81" s="6">
        <f>IF(QoQ!AM83="","",QoQ!AM83-QoQ!AM$1)</f>
        <v>-1.3099335439937363</v>
      </c>
      <c r="AN81" s="6">
        <f>IF(QoQ!AN83="","",QoQ!AN83-QoQ!AN$1)</f>
        <v>-1.57590001960295</v>
      </c>
      <c r="AO81" s="6">
        <f>IF(QoQ!AO83="","",QoQ!AO83-QoQ!AO$1)</f>
        <v>5.0833333333333286E-2</v>
      </c>
      <c r="AP81" s="4">
        <v>80</v>
      </c>
      <c r="AQ81" s="1">
        <v>40603</v>
      </c>
      <c r="AR81" s="7"/>
    </row>
    <row r="82" spans="1:44">
      <c r="A82" s="6">
        <f>IF(QoQ!A84="","",QoQ!A84-QoQ!A$1)</f>
        <v>0.19921648073565668</v>
      </c>
      <c r="B82" s="6">
        <f>IF(QoQ!B84="","",QoQ!B84-QoQ!B$1)</f>
        <v>-3.2696398698791596E-2</v>
      </c>
      <c r="C82" s="6">
        <f>IF(QoQ!C84="","",QoQ!C84-QoQ!C$1)</f>
        <v>-1.9763879558623043</v>
      </c>
      <c r="D82" s="6">
        <f>IF(QoQ!D84="","",QoQ!D84-QoQ!D$1)</f>
        <v>-2.6291551376025826</v>
      </c>
      <c r="E82" s="6">
        <f>IF(QoQ!E84="","",QoQ!E84-QoQ!E$1)</f>
        <v>0.85902148230004838</v>
      </c>
      <c r="F82" s="6">
        <f>IF(QoQ!F84="","",QoQ!F84-QoQ!F$1)</f>
        <v>-0.7380967267052958</v>
      </c>
      <c r="G82" s="6">
        <f>IF(QoQ!G84="","",QoQ!G84-QoQ!G$1)</f>
        <v>-0.96485732715696004</v>
      </c>
      <c r="H82" s="6">
        <f>IF(QoQ!H84="","",QoQ!H84-QoQ!H$1)</f>
        <v>2.0666138038321655</v>
      </c>
      <c r="I82" s="6">
        <f>IF(QoQ!I84="","",QoQ!I84-QoQ!I$1)</f>
        <v>-1.4949077489161857</v>
      </c>
      <c r="J82" s="6">
        <f>IF(QoQ!J84="","",QoQ!J84-QoQ!J$1)</f>
        <v>-9.907337507294999</v>
      </c>
      <c r="K82" s="6">
        <f>IF(QoQ!K84="","",QoQ!K84-QoQ!K$1)</f>
        <v>1.1316858543250978</v>
      </c>
      <c r="L82" s="6">
        <f>IF(QoQ!L84="","",QoQ!L84-QoQ!L$1)</f>
        <v>1.4094442538215035</v>
      </c>
      <c r="M82" s="6">
        <f>IF(QoQ!M84="","",QoQ!M84-QoQ!M$1)</f>
        <v>2.8396045829864134</v>
      </c>
      <c r="N82" s="6">
        <f>IF(QoQ!N84="","",QoQ!N84-QoQ!N$1)</f>
        <v>9.8487695761739165</v>
      </c>
      <c r="O82" s="6">
        <f>IF(QoQ!O84="","",QoQ!O84-QoQ!O$1)</f>
        <v>0.42438211653439617</v>
      </c>
      <c r="P82" s="6">
        <f>IF(QoQ!P84="","",QoQ!P84-QoQ!P$1)</f>
        <v>-2.1818150626209185</v>
      </c>
      <c r="Q82" s="6">
        <f>IF(QoQ!Q84="","",QoQ!Q84-QoQ!Q$1)</f>
        <v>0.44066977453272171</v>
      </c>
      <c r="R82" s="6">
        <f>IF(QoQ!R84="","",QoQ!R84-QoQ!R$1)</f>
        <v>0.19084414996006382</v>
      </c>
      <c r="S82" s="6">
        <f>IF(QoQ!S84="","",QoQ!S84-QoQ!S$1)</f>
        <v>1.3940069958241281</v>
      </c>
      <c r="T82" s="6">
        <f>IF(QoQ!T84="","",QoQ!T84-QoQ!T$1)</f>
        <v>0.73800274340885008</v>
      </c>
      <c r="U82" s="6">
        <f>IF(QoQ!U84="","",QoQ!U84-QoQ!U$1)</f>
        <v>-0.33340857432787463</v>
      </c>
      <c r="V82" s="6">
        <f>IF(QoQ!V84="","",QoQ!V84-QoQ!V$1)</f>
        <v>0.23512921632766104</v>
      </c>
      <c r="W82" s="6">
        <f>IF(QoQ!W84="","",QoQ!W84-QoQ!W$1)</f>
        <v>-2.083333333333337E-2</v>
      </c>
      <c r="X82" s="6">
        <f>IF(QoQ!X84="","",QoQ!X84-QoQ!X$1)</f>
        <v>-1.0965694488616409</v>
      </c>
      <c r="Y82" s="6">
        <f>IF(QoQ!Y84="","",QoQ!Y84-QoQ!Y$1)</f>
        <v>0.11728289152365856</v>
      </c>
      <c r="Z82" s="6">
        <f>IF(QoQ!Z84="","",QoQ!Z84-QoQ!Z$1)</f>
        <v>-7.3938983068887465E-3</v>
      </c>
      <c r="AA82" s="6">
        <f>IF(QoQ!AA84="","",QoQ!AA84-QoQ!AA$1)</f>
        <v>1.4643410733629085</v>
      </c>
      <c r="AB82" s="6">
        <f>IF(QoQ!AB84="","",QoQ!AB84-QoQ!AB$1)</f>
        <v>8.2680982187888441E-2</v>
      </c>
      <c r="AC82" s="6">
        <f>IF(QoQ!AC84="","",QoQ!AC84-QoQ!AC$1)</f>
        <v>-0.72750000000000004</v>
      </c>
      <c r="AD82" s="6">
        <f>IF(QoQ!AD84="","",QoQ!AD84-QoQ!AD$1)</f>
        <v>4.4757071477501658</v>
      </c>
      <c r="AE82" s="6">
        <f>IF(QoQ!AE84="","",QoQ!AE84-QoQ!AE$1)</f>
        <v>9.402249430608288</v>
      </c>
      <c r="AF82" s="6">
        <f>IF(QoQ!AF84="","",QoQ!AF84-QoQ!AF$1)</f>
        <v>2.5391315990304855</v>
      </c>
      <c r="AG82" s="6">
        <f>IF(QoQ!AG84="","",QoQ!AG84-QoQ!AG$1)</f>
        <v>0.8089290781909364</v>
      </c>
      <c r="AH82" s="6">
        <f>IF(QoQ!AH84="","",QoQ!AH84-QoQ!AH$1)</f>
        <v>3.0480799447093094</v>
      </c>
      <c r="AI82" s="6">
        <f>IF(QoQ!AI84="","",QoQ!AI84-QoQ!AI$1)</f>
        <v>-13.971566175851148</v>
      </c>
      <c r="AJ82" s="6">
        <f>IF(QoQ!AJ84="","",QoQ!AJ84-QoQ!AJ$1)</f>
        <v>6.160541246152313</v>
      </c>
      <c r="AK82" s="6">
        <f>IF(QoQ!AK84="","",QoQ!AK84-QoQ!AK$1)</f>
        <v>2.0506279571172135</v>
      </c>
      <c r="AL82" s="6">
        <f>IF(QoQ!AL84="","",QoQ!AL84-QoQ!AL$1)</f>
        <v>3.638891918496304</v>
      </c>
      <c r="AM82" s="6">
        <f>IF(QoQ!AM84="","",QoQ!AM84-QoQ!AM$1)</f>
        <v>1.7139501842989624</v>
      </c>
      <c r="AN82" s="6">
        <f>IF(QoQ!AN84="","",QoQ!AN84-QoQ!AN$1)</f>
        <v>10.897854633107826</v>
      </c>
      <c r="AO82" s="6">
        <f>IF(QoQ!AO84="","",QoQ!AO84-QoQ!AO$1)</f>
        <v>7.4999999999999512E-3</v>
      </c>
      <c r="AP82" s="4">
        <v>81</v>
      </c>
      <c r="AQ82" s="1">
        <v>40695</v>
      </c>
      <c r="AR82" s="7"/>
    </row>
    <row r="83" spans="1:44">
      <c r="A83" s="6">
        <f>IF(QoQ!A85="","",QoQ!A85-QoQ!A$1)</f>
        <v>0.35330605307760421</v>
      </c>
      <c r="B83" s="6">
        <f>IF(QoQ!B85="","",QoQ!B85-QoQ!B$1)</f>
        <v>0.4967976321300076</v>
      </c>
      <c r="C83" s="6">
        <f>IF(QoQ!C85="","",QoQ!C85-QoQ!C$1)</f>
        <v>5.4036958352015771</v>
      </c>
      <c r="D83" s="6">
        <f>IF(QoQ!D85="","",QoQ!D85-QoQ!D$1)</f>
        <v>3.419536570367848</v>
      </c>
      <c r="E83" s="6">
        <f>IF(QoQ!E85="","",QoQ!E85-QoQ!E$1)</f>
        <v>-2.6851333057667439</v>
      </c>
      <c r="F83" s="6">
        <f>IF(QoQ!F85="","",QoQ!F85-QoQ!F$1)</f>
        <v>-0.46545718624393873</v>
      </c>
      <c r="G83" s="6">
        <f>IF(QoQ!G85="","",QoQ!G85-QoQ!G$1)</f>
        <v>-0.95257732715715626</v>
      </c>
      <c r="H83" s="6">
        <f>IF(QoQ!H85="","",QoQ!H85-QoQ!H$1)</f>
        <v>-2.3413618309271578E-2</v>
      </c>
      <c r="I83" s="6">
        <f>IF(QoQ!I85="","",QoQ!I85-QoQ!I$1)</f>
        <v>3.0862039380829662</v>
      </c>
      <c r="J83" s="6">
        <f>IF(QoQ!J85="","",QoQ!J85-QoQ!J$1)</f>
        <v>-2.2098040856253931</v>
      </c>
      <c r="K83" s="6">
        <f>IF(QoQ!K85="","",QoQ!K85-QoQ!K$1)</f>
        <v>7.5698430706542279</v>
      </c>
      <c r="L83" s="6">
        <f>IF(QoQ!L85="","",QoQ!L85-QoQ!L$1)</f>
        <v>0.50670365144973672</v>
      </c>
      <c r="M83" s="6">
        <f>IF(QoQ!M85="","",QoQ!M85-QoQ!M$1)</f>
        <v>1.2824545837251158</v>
      </c>
      <c r="N83" s="6">
        <f>IF(QoQ!N85="","",QoQ!N85-QoQ!N$1)</f>
        <v>-19.461394297108544</v>
      </c>
      <c r="O83" s="6">
        <f>IF(QoQ!O85="","",QoQ!O85-QoQ!O$1)</f>
        <v>7.9577330214423361</v>
      </c>
      <c r="P83" s="6">
        <f>IF(QoQ!P85="","",QoQ!P85-QoQ!P$1)</f>
        <v>-1.5715981791820326</v>
      </c>
      <c r="Q83" s="6">
        <f>IF(QoQ!Q85="","",QoQ!Q85-QoQ!Q$1)</f>
        <v>0.19183761165548985</v>
      </c>
      <c r="R83" s="6">
        <f>IF(QoQ!R85="","",QoQ!R85-QoQ!R$1)</f>
        <v>0.32552015120698174</v>
      </c>
      <c r="S83" s="6">
        <f>IF(QoQ!S85="","",QoQ!S85-QoQ!S$1)</f>
        <v>-0.31686930989346496</v>
      </c>
      <c r="T83" s="6">
        <f>IF(QoQ!T85="","",QoQ!T85-QoQ!T$1)</f>
        <v>-0.12443616948108338</v>
      </c>
      <c r="U83" s="6">
        <f>IF(QoQ!U85="","",QoQ!U85-QoQ!U$1)</f>
        <v>0.36970384229826148</v>
      </c>
      <c r="V83" s="6">
        <f>IF(QoQ!V85="","",QoQ!V85-QoQ!V$1)</f>
        <v>-0.48564448946929234</v>
      </c>
      <c r="W83" s="6">
        <f>IF(QoQ!W85="","",QoQ!W85-QoQ!W$1)</f>
        <v>0</v>
      </c>
      <c r="X83" s="6">
        <f>IF(QoQ!X85="","",QoQ!X85-QoQ!X$1)</f>
        <v>-0.37654562187521612</v>
      </c>
      <c r="Y83" s="6">
        <f>IF(QoQ!Y85="","",QoQ!Y85-QoQ!Y$1)</f>
        <v>4.2091123182877554E-2</v>
      </c>
      <c r="Z83" s="6">
        <f>IF(QoQ!Z85="","",QoQ!Z85-QoQ!Z$1)</f>
        <v>2.0769456263208808E-2</v>
      </c>
      <c r="AA83" s="6">
        <f>IF(QoQ!AA85="","",QoQ!AA85-QoQ!AA$1)</f>
        <v>3.60554836206054E-2</v>
      </c>
      <c r="AB83" s="6">
        <f>IF(QoQ!AB85="","",QoQ!AB85-QoQ!AB$1)</f>
        <v>-4.4158754829381308E-2</v>
      </c>
      <c r="AC83" s="6">
        <f>IF(QoQ!AC85="","",QoQ!AC85-QoQ!AC$1)</f>
        <v>-0.73</v>
      </c>
      <c r="AD83" s="6">
        <f>IF(QoQ!AD85="","",QoQ!AD85-QoQ!AD$1)</f>
        <v>-3.5600479740406143</v>
      </c>
      <c r="AE83" s="6">
        <f>IF(QoQ!AE85="","",QoQ!AE85-QoQ!AE$1)</f>
        <v>-4.2749940987167747</v>
      </c>
      <c r="AF83" s="6">
        <f>IF(QoQ!AF85="","",QoQ!AF85-QoQ!AF$1)</f>
        <v>2.0812926896531772</v>
      </c>
      <c r="AG83" s="6">
        <f>IF(QoQ!AG85="","",QoQ!AG85-QoQ!AG$1)</f>
        <v>1.5427047335913078</v>
      </c>
      <c r="AH83" s="6">
        <f>IF(QoQ!AH85="","",QoQ!AH85-QoQ!AH$1)</f>
        <v>2.2573474835362757</v>
      </c>
      <c r="AI83" s="6">
        <f>IF(QoQ!AI85="","",QoQ!AI85-QoQ!AI$1)</f>
        <v>-4.2308124175851036</v>
      </c>
      <c r="AJ83" s="6">
        <f>IF(QoQ!AJ85="","",QoQ!AJ85-QoQ!AJ$1)</f>
        <v>3.8627857706852984</v>
      </c>
      <c r="AK83" s="6">
        <f>IF(QoQ!AK85="","",QoQ!AK85-QoQ!AK$1)</f>
        <v>-1.0796515045111805</v>
      </c>
      <c r="AL83" s="6">
        <f>IF(QoQ!AL85="","",QoQ!AL85-QoQ!AL$1)</f>
        <v>24.987167825354536</v>
      </c>
      <c r="AM83" s="6">
        <f>IF(QoQ!AM85="","",QoQ!AM85-QoQ!AM$1)</f>
        <v>2.4962990219270038</v>
      </c>
      <c r="AN83" s="6">
        <f>IF(QoQ!AN85="","",QoQ!AN85-QoQ!AN$1)</f>
        <v>-1.2434473752982373</v>
      </c>
      <c r="AO83" s="6">
        <f>IF(QoQ!AO85="","",QoQ!AO85-QoQ!AO$1)</f>
        <v>-2.8333333333333321E-2</v>
      </c>
      <c r="AP83" s="4">
        <v>82</v>
      </c>
      <c r="AQ83" s="1">
        <v>40787</v>
      </c>
      <c r="AR83" s="7"/>
    </row>
    <row r="84" spans="1:44">
      <c r="A84" s="6">
        <f>IF(QoQ!A86="","",QoQ!A86-QoQ!A$1)</f>
        <v>-0.47211663878511556</v>
      </c>
      <c r="B84" s="6">
        <f>IF(QoQ!B86="","",QoQ!B86-QoQ!B$1)</f>
        <v>0.90454435540130396</v>
      </c>
      <c r="C84" s="6">
        <f>IF(QoQ!C86="","",QoQ!C86-QoQ!C$1)</f>
        <v>3.0715415719299868</v>
      </c>
      <c r="D84" s="6">
        <f>IF(QoQ!D86="","",QoQ!D86-QoQ!D$1)</f>
        <v>4.9242835019674986</v>
      </c>
      <c r="E84" s="6">
        <f>IF(QoQ!E86="","",QoQ!E86-QoQ!E$1)</f>
        <v>-9.264769549794627E-2</v>
      </c>
      <c r="F84" s="6">
        <f>IF(QoQ!F86="","",QoQ!F86-QoQ!F$1)</f>
        <v>3.1702611988006861</v>
      </c>
      <c r="G84" s="6">
        <f>IF(QoQ!G86="","",QoQ!G86-QoQ!G$1)</f>
        <v>-1.7015373271567189</v>
      </c>
      <c r="H84" s="6">
        <f>IF(QoQ!H86="","",QoQ!H86-QoQ!H$1)</f>
        <v>0.83447126590849141</v>
      </c>
      <c r="I84" s="6">
        <f>IF(QoQ!I86="","",QoQ!I86-QoQ!I$1)</f>
        <v>2.0009973186392722</v>
      </c>
      <c r="J84" s="6">
        <f>IF(QoQ!J86="","",QoQ!J86-QoQ!J$1)</f>
        <v>-5.1994362714685742</v>
      </c>
      <c r="K84" s="6">
        <f>IF(QoQ!K86="","",QoQ!K86-QoQ!K$1)</f>
        <v>8.599821456120921</v>
      </c>
      <c r="L84" s="6">
        <f>IF(QoQ!L86="","",QoQ!L86-QoQ!L$1)</f>
        <v>-1.0017483388970094</v>
      </c>
      <c r="M84" s="6">
        <f>IF(QoQ!M86="","",QoQ!M86-QoQ!M$1)</f>
        <v>0.23043730148780561</v>
      </c>
      <c r="N84" s="6">
        <f>IF(QoQ!N86="","",QoQ!N86-QoQ!N$1)</f>
        <v>13.850475687613111</v>
      </c>
      <c r="O84" s="6">
        <f>IF(QoQ!O86="","",QoQ!O86-QoQ!O$1)</f>
        <v>-3.8913615700412318</v>
      </c>
      <c r="P84" s="6">
        <f>IF(QoQ!P86="","",QoQ!P86-QoQ!P$1)</f>
        <v>-4.3426142108055386</v>
      </c>
      <c r="Q84" s="6">
        <f>IF(QoQ!Q86="","",QoQ!Q86-QoQ!Q$1)</f>
        <v>-8.2944686259153466E-2</v>
      </c>
      <c r="R84" s="6">
        <f>IF(QoQ!R86="","",QoQ!R86-QoQ!R$1)</f>
        <v>0.1953782481867572</v>
      </c>
      <c r="S84" s="6">
        <f>IF(QoQ!S86="","",QoQ!S86-QoQ!S$1)</f>
        <v>-1.1526461461059778</v>
      </c>
      <c r="T84" s="6">
        <f>IF(QoQ!T86="","",QoQ!T86-QoQ!T$1)</f>
        <v>-0.47541055577319591</v>
      </c>
      <c r="U84" s="6">
        <f>IF(QoQ!U86="","",QoQ!U86-QoQ!U$1)</f>
        <v>-2.1079851285001672E-2</v>
      </c>
      <c r="V84" s="6">
        <f>IF(QoQ!V86="","",QoQ!V86-QoQ!V$1)</f>
        <v>0.36059933171359881</v>
      </c>
      <c r="W84" s="6">
        <f>IF(QoQ!W86="","",QoQ!W86-QoQ!W$1)</f>
        <v>0</v>
      </c>
      <c r="X84" s="6">
        <f>IF(QoQ!X86="","",QoQ!X86-QoQ!X$1)</f>
        <v>-1.6553434982888364</v>
      </c>
      <c r="Y84" s="6">
        <f>IF(QoQ!Y86="","",QoQ!Y86-QoQ!Y$1)</f>
        <v>0.19716116390215799</v>
      </c>
      <c r="Z84" s="6">
        <f>IF(QoQ!Z86="","",QoQ!Z86-QoQ!Z$1)</f>
        <v>-0.11198209198898523</v>
      </c>
      <c r="AA84" s="6">
        <f>IF(QoQ!AA86="","",QoQ!AA86-QoQ!AA$1)</f>
        <v>-1.5643666028217591</v>
      </c>
      <c r="AB84" s="6">
        <f>IF(QoQ!AB86="","",QoQ!AB86-QoQ!AB$1)</f>
        <v>-0.14422483235516143</v>
      </c>
      <c r="AC84" s="6">
        <f>IF(QoQ!AC86="","",QoQ!AC86-QoQ!AC$1)</f>
        <v>-0.73250000000000004</v>
      </c>
      <c r="AD84" s="6">
        <f>IF(QoQ!AD86="","",QoQ!AD86-QoQ!AD$1)</f>
        <v>-5.9614699573791246</v>
      </c>
      <c r="AE84" s="6">
        <f>IF(QoQ!AE86="","",QoQ!AE86-QoQ!AE$1)</f>
        <v>-4.4315771608018935</v>
      </c>
      <c r="AF84" s="6">
        <f>IF(QoQ!AF86="","",QoQ!AF86-QoQ!AF$1)</f>
        <v>0.85181193400980293</v>
      </c>
      <c r="AG84" s="6">
        <f>IF(QoQ!AG86="","",QoQ!AG86-QoQ!AG$1)</f>
        <v>0.21778824876477709</v>
      </c>
      <c r="AH84" s="6">
        <f>IF(QoQ!AH86="","",QoQ!AH86-QoQ!AH$1)</f>
        <v>1.0532508863028487</v>
      </c>
      <c r="AI84" s="6">
        <f>IF(QoQ!AI86="","",QoQ!AI86-QoQ!AI$1)</f>
        <v>1.622245630056113</v>
      </c>
      <c r="AJ84" s="6">
        <f>IF(QoQ!AJ86="","",QoQ!AJ86-QoQ!AJ$1)</f>
        <v>1.733250745209661</v>
      </c>
      <c r="AK84" s="6">
        <f>IF(QoQ!AK86="","",QoQ!AK86-QoQ!AK$1)</f>
        <v>1.074735857211699</v>
      </c>
      <c r="AL84" s="6">
        <f>IF(QoQ!AL86="","",QoQ!AL86-QoQ!AL$1)</f>
        <v>-11.584020108621754</v>
      </c>
      <c r="AM84" s="6">
        <f>IF(QoQ!AM86="","",QoQ!AM86-QoQ!AM$1)</f>
        <v>2.0117418738339596</v>
      </c>
      <c r="AN84" s="6">
        <f>IF(QoQ!AN86="","",QoQ!AN86-QoQ!AN$1)</f>
        <v>0.53086998354022552</v>
      </c>
      <c r="AO84" s="6">
        <f>IF(QoQ!AO86="","",QoQ!AO86-QoQ!AO$1)</f>
        <v>-3.1666666666666732E-2</v>
      </c>
      <c r="AP84" s="4">
        <v>83</v>
      </c>
      <c r="AQ84" s="1">
        <v>40878</v>
      </c>
      <c r="AR84" s="7"/>
    </row>
    <row r="85" spans="1:44">
      <c r="A85" s="6">
        <f>IF(QoQ!A87="","",QoQ!A87-QoQ!A$1)</f>
        <v>0.48722109233319566</v>
      </c>
      <c r="B85" s="6">
        <f>IF(QoQ!B87="","",QoQ!B87-QoQ!B$1)</f>
        <v>0.6366546992543558</v>
      </c>
      <c r="C85" s="6">
        <f>IF(QoQ!C87="","",QoQ!C87-QoQ!C$1)</f>
        <v>-3.2389778195390333</v>
      </c>
      <c r="D85" s="6">
        <f>IF(QoQ!D87="","",QoQ!D87-QoQ!D$1)</f>
        <v>2.5516773803480159</v>
      </c>
      <c r="E85" s="6">
        <f>IF(QoQ!E87="","",QoQ!E87-QoQ!E$1)</f>
        <v>-0.71809436171397945</v>
      </c>
      <c r="F85" s="6">
        <f>IF(QoQ!F87="","",QoQ!F87-QoQ!F$1)</f>
        <v>-0.33722782098194137</v>
      </c>
      <c r="G85" s="6">
        <f>IF(QoQ!G87="","",QoQ!G87-QoQ!G$1)</f>
        <v>-0.20982732715705738</v>
      </c>
      <c r="H85" s="6">
        <f>IF(QoQ!H87="","",QoQ!H87-QoQ!H$1)</f>
        <v>0.8165074209701666</v>
      </c>
      <c r="I85" s="6">
        <f>IF(QoQ!I87="","",QoQ!I87-QoQ!I$1)</f>
        <v>1.5195844979773887</v>
      </c>
      <c r="J85" s="6">
        <f>IF(QoQ!J87="","",QoQ!J87-QoQ!J$1)</f>
        <v>2.8118989263089862</v>
      </c>
      <c r="K85" s="6">
        <f>IF(QoQ!K87="","",QoQ!K87-QoQ!K$1)</f>
        <v>3.6436791899941103</v>
      </c>
      <c r="L85" s="6">
        <f>IF(QoQ!L87="","",QoQ!L87-QoQ!L$1)</f>
        <v>2.5798618900033894</v>
      </c>
      <c r="M85" s="6">
        <f>IF(QoQ!M87="","",QoQ!M87-QoQ!M$1)</f>
        <v>-1.375709088206629</v>
      </c>
      <c r="N85" s="6">
        <f>IF(QoQ!N87="","",QoQ!N87-QoQ!N$1)</f>
        <v>0.49511234927279268</v>
      </c>
      <c r="O85" s="6">
        <f>IF(QoQ!O87="","",QoQ!O87-QoQ!O$1)</f>
        <v>-1.9757813985919896</v>
      </c>
      <c r="P85" s="6">
        <f>IF(QoQ!P87="","",QoQ!P87-QoQ!P$1)</f>
        <v>12.303649490185689</v>
      </c>
      <c r="Q85" s="6">
        <f>IF(QoQ!Q87="","",QoQ!Q87-QoQ!Q$1)</f>
        <v>-0.21852268519197282</v>
      </c>
      <c r="R85" s="6">
        <f>IF(QoQ!R87="","",QoQ!R87-QoQ!R$1)</f>
        <v>-0.32174551568085175</v>
      </c>
      <c r="S85" s="6">
        <f>IF(QoQ!S87="","",QoQ!S87-QoQ!S$1)</f>
        <v>0.17988612955120509</v>
      </c>
      <c r="T85" s="6">
        <f>IF(QoQ!T87="","",QoQ!T87-QoQ!T$1)</f>
        <v>-0.49438040446891057</v>
      </c>
      <c r="U85" s="6">
        <f>IF(QoQ!U87="","",QoQ!U87-QoQ!U$1)</f>
        <v>-0.45480796972087739</v>
      </c>
      <c r="V85" s="6">
        <f>IF(QoQ!V87="","",QoQ!V87-QoQ!V$1)</f>
        <v>-1.863730824467752E-2</v>
      </c>
      <c r="W85" s="6">
        <f>IF(QoQ!W87="","",QoQ!W87-QoQ!W$1)</f>
        <v>0</v>
      </c>
      <c r="X85" s="6">
        <f>IF(QoQ!X87="","",QoQ!X87-QoQ!X$1)</f>
        <v>2.988217742094315</v>
      </c>
      <c r="Y85" s="6">
        <f>IF(QoQ!Y87="","",QoQ!Y87-QoQ!Y$1)</f>
        <v>-0.65256453987262453</v>
      </c>
      <c r="Z85" s="6">
        <f>IF(QoQ!Z87="","",QoQ!Z87-QoQ!Z$1)</f>
        <v>0.21394935338668564</v>
      </c>
      <c r="AA85" s="6">
        <f>IF(QoQ!AA87="","",QoQ!AA87-QoQ!AA$1)</f>
        <v>0.12249661391002165</v>
      </c>
      <c r="AB85" s="6">
        <f>IF(QoQ!AB87="","",QoQ!AB87-QoQ!AB$1)</f>
        <v>0.12877921411183624</v>
      </c>
      <c r="AC85" s="6">
        <f>IF(QoQ!AC87="","",QoQ!AC87-QoQ!AC$1)</f>
        <v>-0.72499999999999998</v>
      </c>
      <c r="AD85" s="6">
        <f>IF(QoQ!AD87="","",QoQ!AD87-QoQ!AD$1)</f>
        <v>2.5420012282491204</v>
      </c>
      <c r="AE85" s="6">
        <f>IF(QoQ!AE87="","",QoQ!AE87-QoQ!AE$1)</f>
        <v>7.148985542976261</v>
      </c>
      <c r="AF85" s="6">
        <f>IF(QoQ!AF87="","",QoQ!AF87-QoQ!AF$1)</f>
        <v>-0.92171412994774493</v>
      </c>
      <c r="AG85" s="6">
        <f>IF(QoQ!AG87="","",QoQ!AG87-QoQ!AG$1)</f>
        <v>-1.0812147567617929</v>
      </c>
      <c r="AH85" s="6">
        <f>IF(QoQ!AH87="","",QoQ!AH87-QoQ!AH$1)</f>
        <v>-0.84982964956969242</v>
      </c>
      <c r="AI85" s="6">
        <f>IF(QoQ!AI87="","",QoQ!AI87-QoQ!AI$1)</f>
        <v>-6.9501738969373275</v>
      </c>
      <c r="AJ85" s="6">
        <f>IF(QoQ!AJ87="","",QoQ!AJ87-QoQ!AJ$1)</f>
        <v>-0.14551172884558339</v>
      </c>
      <c r="AK85" s="6">
        <f>IF(QoQ!AK87="","",QoQ!AK87-QoQ!AK$1)</f>
        <v>-0.34003081759895526</v>
      </c>
      <c r="AL85" s="6">
        <f>IF(QoQ!AL87="","",QoQ!AL87-QoQ!AL$1)</f>
        <v>-9.0261705305094502</v>
      </c>
      <c r="AM85" s="6">
        <f>IF(QoQ!AM87="","",QoQ!AM87-QoQ!AM$1)</f>
        <v>-0.50131452664209109</v>
      </c>
      <c r="AN85" s="6">
        <f>IF(QoQ!AN87="","",QoQ!AN87-QoQ!AN$1)</f>
        <v>-1.58758659054103</v>
      </c>
      <c r="AO85" s="6">
        <f>IF(QoQ!AO87="","",QoQ!AO87-QoQ!AO$1)</f>
        <v>-4.2499999999999982E-2</v>
      </c>
      <c r="AP85" s="4">
        <v>84</v>
      </c>
      <c r="AQ85" s="1">
        <v>40969</v>
      </c>
      <c r="AR85" s="7"/>
    </row>
    <row r="86" spans="1:44">
      <c r="A86" s="6">
        <f>IF(QoQ!A88="","",QoQ!A88-QoQ!A$1)</f>
        <v>0.28988893116431802</v>
      </c>
      <c r="B86" s="6">
        <f>IF(QoQ!B88="","",QoQ!B88-QoQ!B$1)</f>
        <v>0.56457970410460367</v>
      </c>
      <c r="C86" s="6">
        <f>IF(QoQ!C88="","",QoQ!C88-QoQ!C$1)</f>
        <v>-2.3254968611298281</v>
      </c>
      <c r="D86" s="6">
        <f>IF(QoQ!D88="","",QoQ!D88-QoQ!D$1)</f>
        <v>8.0434631641301557</v>
      </c>
      <c r="E86" s="6">
        <f>IF(QoQ!E88="","",QoQ!E88-QoQ!E$1)</f>
        <v>1.8689577827996295E-2</v>
      </c>
      <c r="F86" s="6">
        <f>IF(QoQ!F88="","",QoQ!F88-QoQ!F$1)</f>
        <v>1.2008064012001531</v>
      </c>
      <c r="G86" s="6">
        <f>IF(QoQ!G88="","",QoQ!G88-QoQ!G$1)</f>
        <v>1.3059126728429031</v>
      </c>
      <c r="H86" s="6">
        <f>IF(QoQ!H88="","",QoQ!H88-QoQ!H$1)</f>
        <v>0.99879790382890699</v>
      </c>
      <c r="I86" s="6">
        <f>IF(QoQ!I88="","",QoQ!I88-QoQ!I$1)</f>
        <v>1.2003923086203119</v>
      </c>
      <c r="J86" s="6">
        <f>IF(QoQ!J88="","",QoQ!J88-QoQ!J$1)</f>
        <v>0.21232765689320465</v>
      </c>
      <c r="K86" s="6">
        <f>IF(QoQ!K88="","",QoQ!K88-QoQ!K$1)</f>
        <v>4.057716297607616</v>
      </c>
      <c r="L86" s="6">
        <f>IF(QoQ!L88="","",QoQ!L88-QoQ!L$1)</f>
        <v>-0.97237428115091373</v>
      </c>
      <c r="M86" s="6">
        <f>IF(QoQ!M88="","",QoQ!M88-QoQ!M$1)</f>
        <v>-0.5019572136684648</v>
      </c>
      <c r="N86" s="6">
        <f>IF(QoQ!N88="","",QoQ!N88-QoQ!N$1)</f>
        <v>-11.36448778530756</v>
      </c>
      <c r="O86" s="6">
        <f>IF(QoQ!O88="","",QoQ!O88-QoQ!O$1)</f>
        <v>3.0034715015058389</v>
      </c>
      <c r="P86" s="6">
        <f>IF(QoQ!P88="","",QoQ!P88-QoQ!P$1)</f>
        <v>-2.199525192510305</v>
      </c>
      <c r="Q86" s="6">
        <f>IF(QoQ!Q88="","",QoQ!Q88-QoQ!Q$1)</f>
        <v>-0.1239813615962983</v>
      </c>
      <c r="R86" s="6">
        <f>IF(QoQ!R88="","",QoQ!R88-QoQ!R$1)</f>
        <v>-0.13784221777564903</v>
      </c>
      <c r="S86" s="6">
        <f>IF(QoQ!S88="","",QoQ!S88-QoQ!S$1)</f>
        <v>-7.0634573513289667E-2</v>
      </c>
      <c r="T86" s="6">
        <f>IF(QoQ!T88="","",QoQ!T88-QoQ!T$1)</f>
        <v>-0.28598810907509964</v>
      </c>
      <c r="U86" s="6">
        <f>IF(QoQ!U88="","",QoQ!U88-QoQ!U$1)</f>
        <v>-0.5924666292584877</v>
      </c>
      <c r="V86" s="6">
        <f>IF(QoQ!V88="","",QoQ!V88-QoQ!V$1)</f>
        <v>-0.19931338146968725</v>
      </c>
      <c r="W86" s="6">
        <f>IF(QoQ!W88="","",QoQ!W88-QoQ!W$1)</f>
        <v>0</v>
      </c>
      <c r="X86" s="6">
        <f>IF(QoQ!X88="","",QoQ!X88-QoQ!X$1)</f>
        <v>-0.52166398804311465</v>
      </c>
      <c r="Y86" s="6">
        <f>IF(QoQ!Y88="","",QoQ!Y88-QoQ!Y$1)</f>
        <v>-0.24621764259610346</v>
      </c>
      <c r="Z86" s="6">
        <f>IF(QoQ!Z88="","",QoQ!Z88-QoQ!Z$1)</f>
        <v>-0.20646719019743831</v>
      </c>
      <c r="AA86" s="6">
        <f>IF(QoQ!AA88="","",QoQ!AA88-QoQ!AA$1)</f>
        <v>-0.31764779867408932</v>
      </c>
      <c r="AB86" s="6">
        <f>IF(QoQ!AB88="","",QoQ!AB88-QoQ!AB$1)</f>
        <v>-8.7311976407883241E-2</v>
      </c>
      <c r="AC86" s="6">
        <f>IF(QoQ!AC88="","",QoQ!AC88-QoQ!AC$1)</f>
        <v>-0.71250000000000002</v>
      </c>
      <c r="AD86" s="6">
        <f>IF(QoQ!AD88="","",QoQ!AD88-QoQ!AD$1)</f>
        <v>-6.3867028696029804</v>
      </c>
      <c r="AE86" s="6">
        <f>IF(QoQ!AE88="","",QoQ!AE88-QoQ!AE$1)</f>
        <v>-10.686981508158537</v>
      </c>
      <c r="AF86" s="6">
        <f>IF(QoQ!AF88="","",QoQ!AF88-QoQ!AF$1)</f>
        <v>3.7506484494937116</v>
      </c>
      <c r="AG86" s="6">
        <f>IF(QoQ!AG88="","",QoQ!AG88-QoQ!AG$1)</f>
        <v>1.2694611462729686</v>
      </c>
      <c r="AH86" s="6">
        <f>IF(QoQ!AH88="","",QoQ!AH88-QoQ!AH$1)</f>
        <v>4.4444253701608476</v>
      </c>
      <c r="AI86" s="6">
        <f>IF(QoQ!AI88="","",QoQ!AI88-QoQ!AI$1)</f>
        <v>-4.0592398178610285</v>
      </c>
      <c r="AJ86" s="6">
        <f>IF(QoQ!AJ88="","",QoQ!AJ88-QoQ!AJ$1)</f>
        <v>0.47947794847957304</v>
      </c>
      <c r="AK86" s="6">
        <f>IF(QoQ!AK88="","",QoQ!AK88-QoQ!AK$1)</f>
        <v>2.5628708635670776</v>
      </c>
      <c r="AL86" s="6">
        <f>IF(QoQ!AL88="","",QoQ!AL88-QoQ!AL$1)</f>
        <v>11.240447131869956</v>
      </c>
      <c r="AM86" s="6">
        <f>IF(QoQ!AM88="","",QoQ!AM88-QoQ!AM$1)</f>
        <v>1.3373842997146452</v>
      </c>
      <c r="AN86" s="6">
        <f>IF(QoQ!AN88="","",QoQ!AN88-QoQ!AN$1)</f>
        <v>3.7869215879192994</v>
      </c>
      <c r="AO86" s="6">
        <f>IF(QoQ!AO88="","",QoQ!AO88-QoQ!AO$1)</f>
        <v>-3.6666666666666847E-2</v>
      </c>
      <c r="AP86" s="4">
        <v>85</v>
      </c>
      <c r="AQ86" s="1">
        <v>41061</v>
      </c>
      <c r="AR86" s="7"/>
    </row>
    <row r="87" spans="1:44">
      <c r="A87" s="6">
        <f>IF(QoQ!A89="","",QoQ!A89-QoQ!A$1)</f>
        <v>0.14221369150161389</v>
      </c>
      <c r="B87" s="6">
        <f>IF(QoQ!B89="","",QoQ!B89-QoQ!B$1)</f>
        <v>6.2861027791295321E-2</v>
      </c>
      <c r="C87" s="6">
        <f>IF(QoQ!C89="","",QoQ!C89-QoQ!C$1)</f>
        <v>-0.80005657517428685</v>
      </c>
      <c r="D87" s="6">
        <f>IF(QoQ!D89="","",QoQ!D89-QoQ!D$1)</f>
        <v>-6.5000477056857853E-2</v>
      </c>
      <c r="E87" s="6">
        <f>IF(QoQ!E89="","",QoQ!E89-QoQ!E$1)</f>
        <v>-7.935808329346715</v>
      </c>
      <c r="F87" s="6">
        <f>IF(QoQ!F89="","",QoQ!F89-QoQ!F$1)</f>
        <v>-6.156668694912323</v>
      </c>
      <c r="G87" s="6">
        <f>IF(QoQ!G89="","",QoQ!G89-QoQ!G$1)</f>
        <v>-0.66137732715673825</v>
      </c>
      <c r="H87" s="6">
        <f>IF(QoQ!H89="","",QoQ!H89-QoQ!H$1)</f>
        <v>-2.3779982400724573</v>
      </c>
      <c r="I87" s="6">
        <f>IF(QoQ!I89="","",QoQ!I89-QoQ!I$1)</f>
        <v>0.31602636351973601</v>
      </c>
      <c r="J87" s="6">
        <f>IF(QoQ!J89="","",QoQ!J89-QoQ!J$1)</f>
        <v>-4.0733033614754008</v>
      </c>
      <c r="K87" s="6">
        <f>IF(QoQ!K89="","",QoQ!K89-QoQ!K$1)</f>
        <v>-3.086478449278327</v>
      </c>
      <c r="L87" s="6">
        <f>IF(QoQ!L89="","",QoQ!L89-QoQ!L$1)</f>
        <v>0.56763217273956723</v>
      </c>
      <c r="M87" s="6">
        <f>IF(QoQ!M89="","",QoQ!M89-QoQ!M$1)</f>
        <v>0.86741749467645546</v>
      </c>
      <c r="N87" s="6">
        <f>IF(QoQ!N89="","",QoQ!N89-QoQ!N$1)</f>
        <v>15.211996048036777</v>
      </c>
      <c r="O87" s="6">
        <f>IF(QoQ!O89="","",QoQ!O89-QoQ!O$1)</f>
        <v>-3.8000431009470867</v>
      </c>
      <c r="P87" s="6">
        <f>IF(QoQ!P89="","",QoQ!P89-QoQ!P$1)</f>
        <v>-0.26887648365174344</v>
      </c>
      <c r="Q87" s="6">
        <f>IF(QoQ!Q89="","",QoQ!Q89-QoQ!Q$1)</f>
        <v>-0.21037216170191408</v>
      </c>
      <c r="R87" s="6">
        <f>IF(QoQ!R89="","",QoQ!R89-QoQ!R$1)</f>
        <v>-0.15959575675321269</v>
      </c>
      <c r="S87" s="6">
        <f>IF(QoQ!S89="","",QoQ!S89-QoQ!S$1)</f>
        <v>-0.40597230498407155</v>
      </c>
      <c r="T87" s="6">
        <f>IF(QoQ!T89="","",QoQ!T89-QoQ!T$1)</f>
        <v>-0.78709127665651812</v>
      </c>
      <c r="U87" s="6">
        <f>IF(QoQ!U89="","",QoQ!U89-QoQ!U$1)</f>
        <v>4.7377086250655398E-2</v>
      </c>
      <c r="V87" s="6">
        <f>IF(QoQ!V89="","",QoQ!V89-QoQ!V$1)</f>
        <v>0.78616990558872146</v>
      </c>
      <c r="W87" s="6">
        <f>IF(QoQ!W89="","",QoQ!W89-QoQ!W$1)</f>
        <v>0</v>
      </c>
      <c r="X87" s="6">
        <f>IF(QoQ!X89="","",QoQ!X89-QoQ!X$1)</f>
        <v>-3.1051765117359464E-2</v>
      </c>
      <c r="Y87" s="6">
        <f>IF(QoQ!Y89="","",QoQ!Y89-QoQ!Y$1)</f>
        <v>-4.7677696550628701E-3</v>
      </c>
      <c r="Z87" s="6">
        <f>IF(QoQ!Z89="","",QoQ!Z89-QoQ!Z$1)</f>
        <v>-1.67026339577242E-2</v>
      </c>
      <c r="AA87" s="6">
        <f>IF(QoQ!AA89="","",QoQ!AA89-QoQ!AA$1)</f>
        <v>-0.56330571113815353</v>
      </c>
      <c r="AB87" s="6">
        <f>IF(QoQ!AB89="","",QoQ!AB89-QoQ!AB$1)</f>
        <v>-0.21148339856524939</v>
      </c>
      <c r="AC87" s="6">
        <f>IF(QoQ!AC89="","",QoQ!AC89-QoQ!AC$1)</f>
        <v>-0.71499999999999997</v>
      </c>
      <c r="AD87" s="6">
        <f>IF(QoQ!AD89="","",QoQ!AD89-QoQ!AD$1)</f>
        <v>-1.899123612778773</v>
      </c>
      <c r="AE87" s="6">
        <f>IF(QoQ!AE89="","",QoQ!AE89-QoQ!AE$1)</f>
        <v>0.72973307025914402</v>
      </c>
      <c r="AF87" s="6">
        <f>IF(QoQ!AF89="","",QoQ!AF89-QoQ!AF$1)</f>
        <v>2.179184380514791</v>
      </c>
      <c r="AG87" s="6">
        <f>IF(QoQ!AG89="","",QoQ!AG89-QoQ!AG$1)</f>
        <v>2.1956172091544524</v>
      </c>
      <c r="AH87" s="6">
        <f>IF(QoQ!AH89="","",QoQ!AH89-QoQ!AH$1)</f>
        <v>2.2043204899935689</v>
      </c>
      <c r="AI87" s="6">
        <f>IF(QoQ!AI89="","",QoQ!AI89-QoQ!AI$1)</f>
        <v>0.16305288514658489</v>
      </c>
      <c r="AJ87" s="6">
        <f>IF(QoQ!AJ89="","",QoQ!AJ89-QoQ!AJ$1)</f>
        <v>0.14700057535618316</v>
      </c>
      <c r="AK87" s="6">
        <f>IF(QoQ!AK89="","",QoQ!AK89-QoQ!AK$1)</f>
        <v>1.6255612946404616</v>
      </c>
      <c r="AL87" s="6">
        <f>IF(QoQ!AL89="","",QoQ!AL89-QoQ!AL$1)</f>
        <v>-13.321044141962247</v>
      </c>
      <c r="AM87" s="6">
        <f>IF(QoQ!AM89="","",QoQ!AM89-QoQ!AM$1)</f>
        <v>2.2851831724867067</v>
      </c>
      <c r="AN87" s="6">
        <f>IF(QoQ!AN89="","",QoQ!AN89-QoQ!AN$1)</f>
        <v>-0.88630340768580029</v>
      </c>
      <c r="AO87" s="6">
        <f>IF(QoQ!AO89="","",QoQ!AO89-QoQ!AO$1)</f>
        <v>-6.7500000000000115E-2</v>
      </c>
      <c r="AP87" s="4">
        <v>86</v>
      </c>
      <c r="AQ87" s="1">
        <v>41153</v>
      </c>
      <c r="AR87" s="7"/>
    </row>
    <row r="88" spans="1:44">
      <c r="A88" s="6">
        <f>IF(QoQ!A90="","",QoQ!A90-QoQ!A$1)</f>
        <v>0.67617492394617362</v>
      </c>
      <c r="B88" s="6">
        <f>IF(QoQ!B90="","",QoQ!B90-QoQ!B$1)</f>
        <v>-0.27133820174072043</v>
      </c>
      <c r="C88" s="6">
        <f>IF(QoQ!C90="","",QoQ!C90-QoQ!C$1)</f>
        <v>1.0734475360563183</v>
      </c>
      <c r="D88" s="6">
        <f>IF(QoQ!D90="","",QoQ!D90-QoQ!D$1)</f>
        <v>0.15009021072958295</v>
      </c>
      <c r="E88" s="6">
        <f>IF(QoQ!E90="","",QoQ!E90-QoQ!E$1)</f>
        <v>0.50411597629824456</v>
      </c>
      <c r="F88" s="6">
        <f>IF(QoQ!F90="","",QoQ!F90-QoQ!F$1)</f>
        <v>-2.0549888466269683</v>
      </c>
      <c r="G88" s="6">
        <f>IF(QoQ!G90="","",QoQ!G90-QoQ!G$1)</f>
        <v>1.1178926728429048</v>
      </c>
      <c r="H88" s="6">
        <f>IF(QoQ!H90="","",QoQ!H90-QoQ!H$1)</f>
        <v>2.7349776066548777</v>
      </c>
      <c r="I88" s="6">
        <f>IF(QoQ!I90="","",QoQ!I90-QoQ!I$1)</f>
        <v>2.5493804568091272</v>
      </c>
      <c r="J88" s="6">
        <f>IF(QoQ!J90="","",QoQ!J90-QoQ!J$1)</f>
        <v>-4.5761608950918697</v>
      </c>
      <c r="K88" s="6">
        <f>IF(QoQ!K90="","",QoQ!K90-QoQ!K$1)</f>
        <v>2.1919574388796819</v>
      </c>
      <c r="L88" s="6">
        <f>IF(QoQ!L90="","",QoQ!L90-QoQ!L$1)</f>
        <v>3.815978022654634</v>
      </c>
      <c r="M88" s="6">
        <f>IF(QoQ!M90="","",QoQ!M90-QoQ!M$1)</f>
        <v>7.3290446996380094</v>
      </c>
      <c r="N88" s="6">
        <f>IF(QoQ!N90="","",QoQ!N90-QoQ!N$1)</f>
        <v>1.24833419751717</v>
      </c>
      <c r="O88" s="6">
        <f>IF(QoQ!O90="","",QoQ!O90-QoQ!O$1)</f>
        <v>9.4670756652600172</v>
      </c>
      <c r="P88" s="6">
        <f>IF(QoQ!P90="","",QoQ!P90-QoQ!P$1)</f>
        <v>-5.2239649930204735</v>
      </c>
      <c r="Q88" s="6">
        <f>IF(QoQ!Q90="","",QoQ!Q90-QoQ!Q$1)</f>
        <v>-0.25294913580001388</v>
      </c>
      <c r="R88" s="6">
        <f>IF(QoQ!R90="","",QoQ!R90-QoQ!R$1)</f>
        <v>7.6566116343550483E-3</v>
      </c>
      <c r="S88" s="6">
        <f>IF(QoQ!S90="","",QoQ!S90-QoQ!S$1)</f>
        <v>-1.2644982967952634</v>
      </c>
      <c r="T88" s="6">
        <f>IF(QoQ!T90="","",QoQ!T90-QoQ!T$1)</f>
        <v>-0.25707694187392138</v>
      </c>
      <c r="U88" s="6">
        <f>IF(QoQ!U90="","",QoQ!U90-QoQ!U$1)</f>
        <v>-1.3686647877703466</v>
      </c>
      <c r="V88" s="6">
        <f>IF(QoQ!V90="","",QoQ!V90-QoQ!V$1)</f>
        <v>-1.9892225061646569</v>
      </c>
      <c r="W88" s="6">
        <f>IF(QoQ!W90="","",QoQ!W90-QoQ!W$1)</f>
        <v>0</v>
      </c>
      <c r="X88" s="6">
        <f>IF(QoQ!X90="","",QoQ!X90-QoQ!X$1)</f>
        <v>1.0742194476984193</v>
      </c>
      <c r="Y88" s="6">
        <f>IF(QoQ!Y90="","",QoQ!Y90-QoQ!Y$1)</f>
        <v>0.21913310495002869</v>
      </c>
      <c r="Z88" s="6">
        <f>IF(QoQ!Z90="","",QoQ!Z90-QoQ!Z$1)</f>
        <v>-3.3528880165228703E-2</v>
      </c>
      <c r="AA88" s="6">
        <f>IF(QoQ!AA90="","",QoQ!AA90-QoQ!AA$1)</f>
        <v>-0.15900676722138046</v>
      </c>
      <c r="AB88" s="6">
        <f>IF(QoQ!AB90="","",QoQ!AB90-QoQ!AB$1)</f>
        <v>-5.8076703046530398E-2</v>
      </c>
      <c r="AC88" s="6">
        <f>IF(QoQ!AC90="","",QoQ!AC90-QoQ!AC$1)</f>
        <v>-0.71</v>
      </c>
      <c r="AD88" s="6">
        <f>IF(QoQ!AD90="","",QoQ!AD90-QoQ!AD$1)</f>
        <v>-1.1172273748885793</v>
      </c>
      <c r="AE88" s="6">
        <f>IF(QoQ!AE90="","",QoQ!AE90-QoQ!AE$1)</f>
        <v>-0.52679864380964592</v>
      </c>
      <c r="AF88" s="6">
        <f>IF(QoQ!AF90="","",QoQ!AF90-QoQ!AF$1)</f>
        <v>1.3696394179089739</v>
      </c>
      <c r="AG88" s="6">
        <f>IF(QoQ!AG90="","",QoQ!AG90-QoQ!AG$1)</f>
        <v>1.5452983111542267</v>
      </c>
      <c r="AH88" s="6">
        <f>IF(QoQ!AH90="","",QoQ!AH90-QoQ!AH$1)</f>
        <v>1.3524886209475824</v>
      </c>
      <c r="AI88" s="6">
        <f>IF(QoQ!AI90="","",QoQ!AI90-QoQ!AI$1)</f>
        <v>-2.5925308938471114</v>
      </c>
      <c r="AJ88" s="6">
        <f>IF(QoQ!AJ90="","",QoQ!AJ90-QoQ!AJ$1)</f>
        <v>0.77353840780165251</v>
      </c>
      <c r="AK88" s="6">
        <f>IF(QoQ!AK90="","",QoQ!AK90-QoQ!AK$1)</f>
        <v>3.5605876734332735</v>
      </c>
      <c r="AL88" s="6">
        <f>IF(QoQ!AL90="","",QoQ!AL90-QoQ!AL$1)</f>
        <v>1.3596023935788462</v>
      </c>
      <c r="AM88" s="6">
        <f>IF(QoQ!AM90="","",QoQ!AM90-QoQ!AM$1)</f>
        <v>0.92073633039526781</v>
      </c>
      <c r="AN88" s="6">
        <f>IF(QoQ!AN90="","",QoQ!AN90-QoQ!AN$1)</f>
        <v>-0.84559335706241745</v>
      </c>
      <c r="AO88" s="6">
        <f>IF(QoQ!AO90="","",QoQ!AO90-QoQ!AO$1)</f>
        <v>-6.7499999999999893E-2</v>
      </c>
      <c r="AP88" s="4">
        <v>87</v>
      </c>
      <c r="AQ88" s="1">
        <v>41244</v>
      </c>
      <c r="AR88" s="7"/>
    </row>
    <row r="89" spans="1:44">
      <c r="A89" s="6">
        <f>IF(QoQ!A91="","",QoQ!A91-QoQ!A$1)</f>
        <v>-1.3073561955679793</v>
      </c>
      <c r="B89" s="6">
        <f>IF(QoQ!B91="","",QoQ!B91-QoQ!B$1)</f>
        <v>0.32095808827728267</v>
      </c>
      <c r="C89" s="6">
        <f>IF(QoQ!C91="","",QoQ!C91-QoQ!C$1)</f>
        <v>-3.7328775002392303</v>
      </c>
      <c r="D89" s="6">
        <f>IF(QoQ!D91="","",QoQ!D91-QoQ!D$1)</f>
        <v>-0.8516135102630209</v>
      </c>
      <c r="E89" s="6">
        <f>IF(QoQ!E91="","",QoQ!E91-QoQ!E$1)</f>
        <v>-0.18523647833385348</v>
      </c>
      <c r="F89" s="6">
        <f>IF(QoQ!F91="","",QoQ!F91-QoQ!F$1)</f>
        <v>0.52652818643309574</v>
      </c>
      <c r="G89" s="6">
        <f>IF(QoQ!G91="","",QoQ!G91-QoQ!G$1)</f>
        <v>-1.348137327156802</v>
      </c>
      <c r="H89" s="6">
        <f>IF(QoQ!H91="","",QoQ!H91-QoQ!H$1)</f>
        <v>1.4466565633974291</v>
      </c>
      <c r="I89" s="6">
        <f>IF(QoQ!I91="","",QoQ!I91-QoQ!I$1)</f>
        <v>3.0500981835895002</v>
      </c>
      <c r="J89" s="6">
        <f>IF(QoQ!J91="","",QoQ!J91-QoQ!J$1)</f>
        <v>1.077785027193364</v>
      </c>
      <c r="K89" s="6">
        <f>IF(QoQ!K91="","",QoQ!K91-QoQ!K$1)</f>
        <v>-2.5348589862948159</v>
      </c>
      <c r="L89" s="6">
        <f>IF(QoQ!L91="","",QoQ!L91-QoQ!L$1)</f>
        <v>-2.8195582211427848</v>
      </c>
      <c r="M89" s="6">
        <f>IF(QoQ!M91="","",QoQ!M91-QoQ!M$1)</f>
        <v>0.72692837616697292</v>
      </c>
      <c r="N89" s="6">
        <f>IF(QoQ!N91="","",QoQ!N91-QoQ!N$1)</f>
        <v>-5.7457774373375186</v>
      </c>
      <c r="O89" s="6">
        <f>IF(QoQ!O91="","",QoQ!O91-QoQ!O$1)</f>
        <v>2.8277564572757532</v>
      </c>
      <c r="P89" s="6">
        <f>IF(QoQ!P91="","",QoQ!P91-QoQ!P$1)</f>
        <v>-13.204667413238397</v>
      </c>
      <c r="Q89" s="6">
        <f>IF(QoQ!Q91="","",QoQ!Q91-QoQ!Q$1)</f>
        <v>0.10725696751738101</v>
      </c>
      <c r="R89" s="6">
        <f>IF(QoQ!R91="","",QoQ!R91-QoQ!R$1)</f>
        <v>-0.3490746878493427</v>
      </c>
      <c r="S89" s="6">
        <f>IF(QoQ!S91="","",QoQ!S91-QoQ!S$1)</f>
        <v>1.8701402862336338</v>
      </c>
      <c r="T89" s="6">
        <f>IF(QoQ!T91="","",QoQ!T91-QoQ!T$1)</f>
        <v>-0.73624532047083924</v>
      </c>
      <c r="U89" s="6">
        <f>IF(QoQ!U91="","",QoQ!U91-QoQ!U$1)</f>
        <v>-0.23591278617411721</v>
      </c>
      <c r="V89" s="6">
        <f>IF(QoQ!V91="","",QoQ!V91-QoQ!V$1)</f>
        <v>0.85004870194223292</v>
      </c>
      <c r="W89" s="6">
        <f>IF(QoQ!W91="","",QoQ!W91-QoQ!W$1)</f>
        <v>0</v>
      </c>
      <c r="X89" s="6">
        <f>IF(QoQ!X91="","",QoQ!X91-QoQ!X$1)</f>
        <v>0.50376116658176717</v>
      </c>
      <c r="Y89" s="6">
        <f>IF(QoQ!Y91="","",QoQ!Y91-QoQ!Y$1)</f>
        <v>-0.36895377798369333</v>
      </c>
      <c r="Z89" s="6">
        <f>IF(QoQ!Z91="","",QoQ!Z91-QoQ!Z$1)</f>
        <v>-2.2437708878520368E-2</v>
      </c>
      <c r="AA89" s="6">
        <f>IF(QoQ!AA91="","",QoQ!AA91-QoQ!AA$1)</f>
        <v>-0.19733835351483847</v>
      </c>
      <c r="AB89" s="6">
        <f>IF(QoQ!AB91="","",QoQ!AB91-QoQ!AB$1)</f>
        <v>-0.11011513620396118</v>
      </c>
      <c r="AC89" s="6">
        <f>IF(QoQ!AC91="","",QoQ!AC91-QoQ!AC$1)</f>
        <v>-0.71499999999999997</v>
      </c>
      <c r="AD89" s="6">
        <f>IF(QoQ!AD91="","",QoQ!AD91-QoQ!AD$1)</f>
        <v>1.0325423106260296</v>
      </c>
      <c r="AE89" s="6">
        <f>IF(QoQ!AE91="","",QoQ!AE91-QoQ!AE$1)</f>
        <v>1.0576672789978838</v>
      </c>
      <c r="AF89" s="6">
        <f>IF(QoQ!AF91="","",QoQ!AF91-QoQ!AF$1)</f>
        <v>-0.16547214314273884</v>
      </c>
      <c r="AG89" s="6">
        <f>IF(QoQ!AG91="","",QoQ!AG91-QoQ!AG$1)</f>
        <v>-1.433128829064523</v>
      </c>
      <c r="AH89" s="6">
        <f>IF(QoQ!AH91="","",QoQ!AH91-QoQ!AH$1)</f>
        <v>0.19813746417474865</v>
      </c>
      <c r="AI89" s="6">
        <f>IF(QoQ!AI91="","",QoQ!AI91-QoQ!AI$1)</f>
        <v>-8.6689114038792869</v>
      </c>
      <c r="AJ89" s="6">
        <f>IF(QoQ!AJ91="","",QoQ!AJ91-QoQ!AJ$1)</f>
        <v>-1.1100180629782099</v>
      </c>
      <c r="AK89" s="6">
        <f>IF(QoQ!AK91="","",QoQ!AK91-QoQ!AK$1)</f>
        <v>-2.4104992915744132</v>
      </c>
      <c r="AL89" s="6">
        <f>IF(QoQ!AL91="","",QoQ!AL91-QoQ!AL$1)</f>
        <v>-12.209694413906661</v>
      </c>
      <c r="AM89" s="6">
        <f>IF(QoQ!AM91="","",QoQ!AM91-QoQ!AM$1)</f>
        <v>-2.5812601313937034E-3</v>
      </c>
      <c r="AN89" s="6">
        <f>IF(QoQ!AN91="","",QoQ!AN91-QoQ!AN$1)</f>
        <v>-2.506049558883674</v>
      </c>
      <c r="AO89" s="6">
        <f>IF(QoQ!AO91="","",QoQ!AO91-QoQ!AO$1)</f>
        <v>-6.5400000000000125E-2</v>
      </c>
      <c r="AP89" s="4">
        <v>88</v>
      </c>
      <c r="AQ89" s="1">
        <v>41334</v>
      </c>
      <c r="AR89" s="7"/>
    </row>
    <row r="90" spans="1:44">
      <c r="A90" s="6">
        <f>IF(QoQ!A92="","",QoQ!A92-QoQ!A$1)</f>
        <v>0.48725888093421843</v>
      </c>
      <c r="B90" s="6">
        <f>IF(QoQ!B92="","",QoQ!B92-QoQ!B$1)</f>
        <v>0.60958930649005172</v>
      </c>
      <c r="C90" s="6">
        <f>IF(QoQ!C92="","",QoQ!C92-QoQ!C$1)</f>
        <v>6.6192821910011617</v>
      </c>
      <c r="D90" s="6">
        <f>IF(QoQ!D92="","",QoQ!D92-QoQ!D$1)</f>
        <v>2.3829264522101643</v>
      </c>
      <c r="E90" s="6">
        <f>IF(QoQ!E92="","",QoQ!E92-QoQ!E$1)</f>
        <v>-1.0958079730519783</v>
      </c>
      <c r="F90" s="6">
        <f>IF(QoQ!F92="","",QoQ!F92-QoQ!F$1)</f>
        <v>2.2882879244583045</v>
      </c>
      <c r="G90" s="6">
        <f>IF(QoQ!G92="","",QoQ!G92-QoQ!G$1)</f>
        <v>1.3045826728429439</v>
      </c>
      <c r="H90" s="6">
        <f>IF(QoQ!H92="","",QoQ!H92-QoQ!H$1)</f>
        <v>0.22277276064312135</v>
      </c>
      <c r="I90" s="6">
        <f>IF(QoQ!I92="","",QoQ!I92-QoQ!I$1)</f>
        <v>-0.54064543143510091</v>
      </c>
      <c r="J90" s="6">
        <f>IF(QoQ!J92="","",QoQ!J92-QoQ!J$1)</f>
        <v>-4.7349480134720014</v>
      </c>
      <c r="K90" s="6">
        <f>IF(QoQ!K92="","",QoQ!K92-QoQ!K$1)</f>
        <v>-1.1867305187133872</v>
      </c>
      <c r="L90" s="6">
        <f>IF(QoQ!L92="","",QoQ!L92-QoQ!L$1)</f>
        <v>-0.16275755295230443</v>
      </c>
      <c r="M90" s="6">
        <f>IF(QoQ!M92="","",QoQ!M92-QoQ!M$1)</f>
        <v>0.57224473336502824</v>
      </c>
      <c r="N90" s="6">
        <f>IF(QoQ!N92="","",QoQ!N92-QoQ!N$1)</f>
        <v>6.7456901233449447</v>
      </c>
      <c r="O90" s="6">
        <f>IF(QoQ!O92="","",QoQ!O92-QoQ!O$1)</f>
        <v>-1.3621978814001254</v>
      </c>
      <c r="P90" s="6">
        <f>IF(QoQ!P92="","",QoQ!P92-QoQ!P$1)</f>
        <v>-2.601970293038339</v>
      </c>
      <c r="Q90" s="6">
        <f>IF(QoQ!Q92="","",QoQ!Q92-QoQ!Q$1)</f>
        <v>9.7457854744695704E-2</v>
      </c>
      <c r="R90" s="6">
        <f>IF(QoQ!R92="","",QoQ!R92-QoQ!R$1)</f>
        <v>2.0866941555338747E-2</v>
      </c>
      <c r="S90" s="6">
        <f>IF(QoQ!S92="","",QoQ!S92-QoQ!S$1)</f>
        <v>0.3895405273907161</v>
      </c>
      <c r="T90" s="6">
        <f>IF(QoQ!T92="","",QoQ!T92-QoQ!T$1)</f>
        <v>-0.39497217905127191</v>
      </c>
      <c r="U90" s="6">
        <f>IF(QoQ!U92="","",QoQ!U92-QoQ!U$1)</f>
        <v>-1.8550565841569298</v>
      </c>
      <c r="V90" s="6">
        <f>IF(QoQ!V92="","",QoQ!V92-QoQ!V$1)</f>
        <v>-1.04698173257154</v>
      </c>
      <c r="W90" s="6">
        <f>IF(QoQ!W92="","",QoQ!W92-QoQ!W$1)</f>
        <v>0</v>
      </c>
      <c r="X90" s="6">
        <f>IF(QoQ!X92="","",QoQ!X92-QoQ!X$1)</f>
        <v>1.9034162285443694</v>
      </c>
      <c r="Y90" s="6">
        <f>IF(QoQ!Y92="","",QoQ!Y92-QoQ!Y$1)</f>
        <v>0.24211247591623675</v>
      </c>
      <c r="Z90" s="6">
        <f>IF(QoQ!Z92="","",QoQ!Z92-QoQ!Z$1)</f>
        <v>0.13910345326189577</v>
      </c>
      <c r="AA90" s="6">
        <f>IF(QoQ!AA92="","",QoQ!AA92-QoQ!AA$1)</f>
        <v>-1.1599673885956767</v>
      </c>
      <c r="AB90" s="6">
        <f>IF(QoQ!AB92="","",QoQ!AB92-QoQ!AB$1)</f>
        <v>-0.2189454352279942</v>
      </c>
      <c r="AC90" s="6">
        <f>IF(QoQ!AC92="","",QoQ!AC92-QoQ!AC$1)</f>
        <v>-0.72</v>
      </c>
      <c r="AD90" s="6">
        <f>IF(QoQ!AD92="","",QoQ!AD92-QoQ!AD$1)</f>
        <v>-5.3463190207291174</v>
      </c>
      <c r="AE90" s="6">
        <f>IF(QoQ!AE92="","",QoQ!AE92-QoQ!AE$1)</f>
        <v>-10.197175286597114</v>
      </c>
      <c r="AF90" s="6">
        <f>IF(QoQ!AF92="","",QoQ!AF92-QoQ!AF$1)</f>
        <v>3.1150683762576037</v>
      </c>
      <c r="AG90" s="6">
        <f>IF(QoQ!AG92="","",QoQ!AG92-QoQ!AG$1)</f>
        <v>1.4040467013133653</v>
      </c>
      <c r="AH90" s="6">
        <f>IF(QoQ!AH92="","",QoQ!AH92-QoQ!AH$1)</f>
        <v>3.5883857796859653</v>
      </c>
      <c r="AI90" s="6">
        <f>IF(QoQ!AI92="","",QoQ!AI92-QoQ!AI$1)</f>
        <v>9.1308056471675538</v>
      </c>
      <c r="AJ90" s="6">
        <f>IF(QoQ!AJ92="","",QoQ!AJ92-QoQ!AJ$1)</f>
        <v>1.701303831477496</v>
      </c>
      <c r="AK90" s="6">
        <f>IF(QoQ!AK92="","",QoQ!AK92-QoQ!AK$1)</f>
        <v>2.7768508202503872</v>
      </c>
      <c r="AL90" s="6">
        <f>IF(QoQ!AL92="","",QoQ!AL92-QoQ!AL$1)</f>
        <v>17.703612646089177</v>
      </c>
      <c r="AM90" s="6">
        <f>IF(QoQ!AM92="","",QoQ!AM92-QoQ!AM$1)</f>
        <v>1.9106248811578666</v>
      </c>
      <c r="AN90" s="6">
        <f>IF(QoQ!AN92="","",QoQ!AN92-QoQ!AN$1)</f>
        <v>4.8717266618488848</v>
      </c>
      <c r="AO90" s="6">
        <f>IF(QoQ!AO92="","",QoQ!AO92-QoQ!AO$1)</f>
        <v>-6.3108333333333322E-2</v>
      </c>
      <c r="AP90" s="4">
        <v>89</v>
      </c>
      <c r="AQ90" s="1">
        <v>41426</v>
      </c>
      <c r="AR90" s="7"/>
    </row>
    <row r="91" spans="1:44">
      <c r="A91" s="6">
        <f>IF(QoQ!A93="","",QoQ!A93-QoQ!A$1)</f>
        <v>0.53285996263855706</v>
      </c>
      <c r="B91" s="6">
        <f>IF(QoQ!B93="","",QoQ!B93-QoQ!B$1)</f>
        <v>0.56349733357371923</v>
      </c>
      <c r="C91" s="6">
        <f>IF(QoQ!C93="","",QoQ!C93-QoQ!C$1)</f>
        <v>-3.2503822732474652</v>
      </c>
      <c r="D91" s="6">
        <f>IF(QoQ!D93="","",QoQ!D93-QoQ!D$1)</f>
        <v>2.8065369055295526</v>
      </c>
      <c r="E91" s="6">
        <f>IF(QoQ!E93="","",QoQ!E93-QoQ!E$1)</f>
        <v>0.93389497633544782</v>
      </c>
      <c r="F91" s="6">
        <f>IF(QoQ!F93="","",QoQ!F93-QoQ!F$1)</f>
        <v>-0.93046032014881697</v>
      </c>
      <c r="G91" s="6">
        <f>IF(QoQ!G93="","",QoQ!G93-QoQ!G$1)</f>
        <v>-1.4537327157065738E-2</v>
      </c>
      <c r="H91" s="6">
        <f>IF(QoQ!H93="","",QoQ!H93-QoQ!H$1)</f>
        <v>1.1565257094161505</v>
      </c>
      <c r="I91" s="6">
        <f>IF(QoQ!I93="","",QoQ!I93-QoQ!I$1)</f>
        <v>-0.20347216501140997</v>
      </c>
      <c r="J91" s="6">
        <f>IF(QoQ!J93="","",QoQ!J93-QoQ!J$1)</f>
        <v>-4.9875122593568308</v>
      </c>
      <c r="K91" s="6">
        <f>IF(QoQ!K93="","",QoQ!K93-QoQ!K$1)</f>
        <v>0.16448707033183174</v>
      </c>
      <c r="L91" s="6">
        <f>IF(QoQ!L93="","",QoQ!L93-QoQ!L$1)</f>
        <v>1.1191534138087351</v>
      </c>
      <c r="M91" s="6">
        <f>IF(QoQ!M93="","",QoQ!M93-QoQ!M$1)</f>
        <v>1.4410414854775042</v>
      </c>
      <c r="N91" s="6">
        <f>IF(QoQ!N93="","",QoQ!N93-QoQ!N$1)</f>
        <v>19.634397676426172</v>
      </c>
      <c r="O91" s="6">
        <f>IF(QoQ!O93="","",QoQ!O93-QoQ!O$1)</f>
        <v>-5.4026934276154552</v>
      </c>
      <c r="P91" s="6">
        <f>IF(QoQ!P93="","",QoQ!P93-QoQ!P$1)</f>
        <v>-4.1934303245967808E-2</v>
      </c>
      <c r="Q91" s="6">
        <f>IF(QoQ!Q93="","",QoQ!Q93-QoQ!Q$1)</f>
        <v>0.23901877206228617</v>
      </c>
      <c r="R91" s="6">
        <f>IF(QoQ!R93="","",QoQ!R93-QoQ!R$1)</f>
        <v>-4.3559749163524286E-2</v>
      </c>
      <c r="S91" s="6">
        <f>IF(QoQ!S93="","",QoQ!S93-QoQ!S$1)</f>
        <v>1.3074135369101987</v>
      </c>
      <c r="T91" s="6">
        <f>IF(QoQ!T93="","",QoQ!T93-QoQ!T$1)</f>
        <v>0.92881732769614644</v>
      </c>
      <c r="U91" s="6">
        <f>IF(QoQ!U93="","",QoQ!U93-QoQ!U$1)</f>
        <v>0.88827180648150139</v>
      </c>
      <c r="V91" s="6">
        <f>IF(QoQ!V93="","",QoQ!V93-QoQ!V$1)</f>
        <v>0.41182221548006259</v>
      </c>
      <c r="W91" s="6">
        <f>IF(QoQ!W93="","",QoQ!W93-QoQ!W$1)</f>
        <v>0</v>
      </c>
      <c r="X91" s="6">
        <f>IF(QoQ!X93="","",QoQ!X93-QoQ!X$1)</f>
        <v>-4.3255842584178055</v>
      </c>
      <c r="Y91" s="6">
        <f>IF(QoQ!Y93="","",QoQ!Y93-QoQ!Y$1)</f>
        <v>0.16321960090197352</v>
      </c>
      <c r="Z91" s="6">
        <f>IF(QoQ!Z93="","",QoQ!Z93-QoQ!Z$1)</f>
        <v>2.1976806360570422E-2</v>
      </c>
      <c r="AA91" s="6">
        <f>IF(QoQ!AA93="","",QoQ!AA93-QoQ!AA$1)</f>
        <v>-0.30921422133826482</v>
      </c>
      <c r="AB91" s="6">
        <f>IF(QoQ!AB93="","",QoQ!AB93-QoQ!AB$1)</f>
        <v>-0.10742238623801653</v>
      </c>
      <c r="AC91" s="6">
        <f>IF(QoQ!AC93="","",QoQ!AC93-QoQ!AC$1)</f>
        <v>-0.72750000000000004</v>
      </c>
      <c r="AD91" s="6">
        <f>IF(QoQ!AD93="","",QoQ!AD93-QoQ!AD$1)</f>
        <v>-0.22099596647245379</v>
      </c>
      <c r="AE91" s="6">
        <f>IF(QoQ!AE93="","",QoQ!AE93-QoQ!AE$1)</f>
        <v>6.2121098802864241</v>
      </c>
      <c r="AF91" s="6">
        <f>IF(QoQ!AF93="","",QoQ!AF93-QoQ!AF$1)</f>
        <v>-0.10616157263865023</v>
      </c>
      <c r="AG91" s="6">
        <f>IF(QoQ!AG93="","",QoQ!AG93-QoQ!AG$1)</f>
        <v>-0.16889686085328881</v>
      </c>
      <c r="AH91" s="6">
        <f>IF(QoQ!AH93="","",QoQ!AH93-QoQ!AH$1)</f>
        <v>-5.9635483452008753E-2</v>
      </c>
      <c r="AI91" s="6">
        <f>IF(QoQ!AI93="","",QoQ!AI93-QoQ!AI$1)</f>
        <v>11.334733121507785</v>
      </c>
      <c r="AJ91" s="6">
        <f>IF(QoQ!AJ93="","",QoQ!AJ93-QoQ!AJ$1)</f>
        <v>-3.9365680122962443</v>
      </c>
      <c r="AK91" s="6">
        <f>IF(QoQ!AK93="","",QoQ!AK93-QoQ!AK$1)</f>
        <v>-1.2197042821695985</v>
      </c>
      <c r="AL91" s="6">
        <f>IF(QoQ!AL93="","",QoQ!AL93-QoQ!AL$1)</f>
        <v>5.04232487238761</v>
      </c>
      <c r="AM91" s="6">
        <f>IF(QoQ!AM93="","",QoQ!AM93-QoQ!AM$1)</f>
        <v>-0.75504562150316534</v>
      </c>
      <c r="AN91" s="6">
        <f>IF(QoQ!AN93="","",QoQ!AN93-QoQ!AN$1)</f>
        <v>-3.6476406878611884</v>
      </c>
      <c r="AO91" s="6">
        <f>IF(QoQ!AO93="","",QoQ!AO93-QoQ!AO$1)</f>
        <v>-0.11076666666666668</v>
      </c>
      <c r="AP91" s="4">
        <v>90</v>
      </c>
      <c r="AQ91" s="1">
        <v>41518</v>
      </c>
      <c r="AR91" s="7"/>
    </row>
    <row r="92" spans="1:44">
      <c r="A92" s="6">
        <f>IF(QoQ!A94="","",QoQ!A94-QoQ!A$1)</f>
        <v>0.4990908264192242</v>
      </c>
      <c r="B92" s="6">
        <f>IF(QoQ!B94="","",QoQ!B94-QoQ!B$1)</f>
        <v>-0.24472149900146567</v>
      </c>
      <c r="C92" s="6">
        <f>IF(QoQ!C94="","",QoQ!C94-QoQ!C$1)</f>
        <v>0.65488104509414535</v>
      </c>
      <c r="D92" s="6">
        <f>IF(QoQ!D94="","",QoQ!D94-QoQ!D$1)</f>
        <v>-2.1520254012489346</v>
      </c>
      <c r="E92" s="6">
        <f>IF(QoQ!E94="","",QoQ!E94-QoQ!E$1)</f>
        <v>1.2876421555192334</v>
      </c>
      <c r="F92" s="6">
        <f>IF(QoQ!F94="","",QoQ!F94-QoQ!F$1)</f>
        <v>0.82975057930521823</v>
      </c>
      <c r="G92" s="6">
        <f>IF(QoQ!G94="","",QoQ!G94-QoQ!G$1)</f>
        <v>1.389292672843274</v>
      </c>
      <c r="H92" s="6">
        <f>IF(QoQ!H94="","",QoQ!H94-QoQ!H$1)</f>
        <v>1.4982523268845735</v>
      </c>
      <c r="I92" s="6">
        <f>IF(QoQ!I94="","",QoQ!I94-QoQ!I$1)</f>
        <v>-3.0826171500129909</v>
      </c>
      <c r="J92" s="6">
        <f>IF(QoQ!J94="","",QoQ!J94-QoQ!J$1)</f>
        <v>-3.4633997599446698</v>
      </c>
      <c r="K92" s="6">
        <f>IF(QoQ!K94="","",QoQ!K94-QoQ!K$1)</f>
        <v>-4.8286507248816628</v>
      </c>
      <c r="L92" s="6">
        <f>IF(QoQ!L94="","",QoQ!L94-QoQ!L$1)</f>
        <v>-0.29137979323660745</v>
      </c>
      <c r="M92" s="6">
        <f>IF(QoQ!M94="","",QoQ!M94-QoQ!M$1)</f>
        <v>-4.720562878165822</v>
      </c>
      <c r="N92" s="6">
        <f>IF(QoQ!N94="","",QoQ!N94-QoQ!N$1)</f>
        <v>-21.670229653465324</v>
      </c>
      <c r="O92" s="6">
        <f>IF(QoQ!O94="","",QoQ!O94-QoQ!O$1)</f>
        <v>1.7715058156812018</v>
      </c>
      <c r="P92" s="6">
        <f>IF(QoQ!P94="","",QoQ!P94-QoQ!P$1)</f>
        <v>12.721992327440654</v>
      </c>
      <c r="Q92" s="6">
        <f>IF(QoQ!Q94="","",QoQ!Q94-QoQ!Q$1)</f>
        <v>0.48754982828970983</v>
      </c>
      <c r="R92" s="6">
        <f>IF(QoQ!R94="","",QoQ!R94-QoQ!R$1)</f>
        <v>0.1637932661446786</v>
      </c>
      <c r="S92" s="6">
        <f>IF(QoQ!S94="","",QoQ!S94-QoQ!S$1)</f>
        <v>1.6941238970967398</v>
      </c>
      <c r="T92" s="6">
        <f>IF(QoQ!T94="","",QoQ!T94-QoQ!T$1)</f>
        <v>3.2200653117115929</v>
      </c>
      <c r="U92" s="6">
        <f>IF(QoQ!U94="","",QoQ!U94-QoQ!U$1)</f>
        <v>0.21965950557029423</v>
      </c>
      <c r="V92" s="6">
        <f>IF(QoQ!V94="","",QoQ!V94-QoQ!V$1)</f>
        <v>-0.89377381508481002</v>
      </c>
      <c r="W92" s="6">
        <f>IF(QoQ!W94="","",QoQ!W94-QoQ!W$1)</f>
        <v>0</v>
      </c>
      <c r="X92" s="6">
        <f>IF(QoQ!X94="","",QoQ!X94-QoQ!X$1)</f>
        <v>0.6017862587653422</v>
      </c>
      <c r="Y92" s="6">
        <f>IF(QoQ!Y94="","",QoQ!Y94-QoQ!Y$1)</f>
        <v>0.28233291885115319</v>
      </c>
      <c r="Z92" s="6">
        <f>IF(QoQ!Z94="","",QoQ!Z94-QoQ!Z$1)</f>
        <v>0.18337330243536776</v>
      </c>
      <c r="AA92" s="6">
        <f>IF(QoQ!AA94="","",QoQ!AA94-QoQ!AA$1)</f>
        <v>-0.57281995588492118</v>
      </c>
      <c r="AB92" s="6">
        <f>IF(QoQ!AB94="","",QoQ!AB94-QoQ!AB$1)</f>
        <v>-6.9937258167232952E-2</v>
      </c>
      <c r="AC92" s="6">
        <f>IF(QoQ!AC94="","",QoQ!AC94-QoQ!AC$1)</f>
        <v>-0.72750000000000004</v>
      </c>
      <c r="AD92" s="6">
        <f>IF(QoQ!AD94="","",QoQ!AD94-QoQ!AD$1)</f>
        <v>-2.2824214797868265</v>
      </c>
      <c r="AE92" s="6">
        <f>IF(QoQ!AE94="","",QoQ!AE94-QoQ!AE$1)</f>
        <v>-1.9113341119772287</v>
      </c>
      <c r="AF92" s="6">
        <f>IF(QoQ!AF94="","",QoQ!AF94-QoQ!AF$1)</f>
        <v>-0.85710995219732311</v>
      </c>
      <c r="AG92" s="6">
        <f>IF(QoQ!AG94="","",QoQ!AG94-QoQ!AG$1)</f>
        <v>-2.3087346096117232</v>
      </c>
      <c r="AH92" s="6">
        <f>IF(QoQ!AH94="","",QoQ!AH94-QoQ!AH$1)</f>
        <v>-0.4569525498453253</v>
      </c>
      <c r="AI92" s="6">
        <f>IF(QoQ!AI94="","",QoQ!AI94-QoQ!AI$1)</f>
        <v>-2.9877207825674641</v>
      </c>
      <c r="AJ92" s="6">
        <f>IF(QoQ!AJ94="","",QoQ!AJ94-QoQ!AJ$1)</f>
        <v>-3.30964193562391</v>
      </c>
      <c r="AK92" s="6">
        <f>IF(QoQ!AK94="","",QoQ!AK94-QoQ!AK$1)</f>
        <v>-0.53001266082530796</v>
      </c>
      <c r="AL92" s="6">
        <f>IF(QoQ!AL94="","",QoQ!AL94-QoQ!AL$1)</f>
        <v>1.0870412353775802</v>
      </c>
      <c r="AM92" s="6">
        <f>IF(QoQ!AM94="","",QoQ!AM94-QoQ!AM$1)</f>
        <v>-1.5829208091072351</v>
      </c>
      <c r="AN92" s="6">
        <f>IF(QoQ!AN94="","",QoQ!AN94-QoQ!AN$1)</f>
        <v>-5.3657472307676768</v>
      </c>
      <c r="AO92" s="6">
        <f>IF(QoQ!AO94="","",QoQ!AO94-QoQ!AO$1)</f>
        <v>-0.11092499999999994</v>
      </c>
      <c r="AP92" s="4">
        <v>91</v>
      </c>
      <c r="AQ92" s="1">
        <v>41609</v>
      </c>
      <c r="AR92" s="7"/>
    </row>
    <row r="93" spans="1:44">
      <c r="A93" s="6">
        <f>IF(QoQ!A95="","",QoQ!A95-QoQ!A$1)</f>
        <v>2.8568337486967632E-2</v>
      </c>
      <c r="B93" s="6">
        <f>IF(QoQ!B95="","",QoQ!B95-QoQ!B$1)</f>
        <v>-0.29546267743280175</v>
      </c>
      <c r="C93" s="6">
        <f>IF(QoQ!C95="","",QoQ!C95-QoQ!C$1)</f>
        <v>-0.22114920633080226</v>
      </c>
      <c r="D93" s="6">
        <f>IF(QoQ!D95="","",QoQ!D95-QoQ!D$1)</f>
        <v>-1.008896741510777</v>
      </c>
      <c r="E93" s="6">
        <f>IF(QoQ!E95="","",QoQ!E95-QoQ!E$1)</f>
        <v>2.29150475776291</v>
      </c>
      <c r="F93" s="6">
        <f>IF(QoQ!F95="","",QoQ!F95-QoQ!F$1)</f>
        <v>0.98000089061664197</v>
      </c>
      <c r="G93" s="6">
        <f>IF(QoQ!G95="","",QoQ!G95-QoQ!G$1)</f>
        <v>0.1065426728427975</v>
      </c>
      <c r="H93" s="6">
        <f>IF(QoQ!H95="","",QoQ!H95-QoQ!H$1)</f>
        <v>-0.98276583179948851</v>
      </c>
      <c r="I93" s="6">
        <f>IF(QoQ!I95="","",QoQ!I95-QoQ!I$1)</f>
        <v>-1.060844701405</v>
      </c>
      <c r="J93" s="6">
        <f>IF(QoQ!J95="","",QoQ!J95-QoQ!J$1)</f>
        <v>-5.9275520097031453</v>
      </c>
      <c r="K93" s="6">
        <f>IF(QoQ!K95="","",QoQ!K95-QoQ!K$1)</f>
        <v>1.4945823395953806</v>
      </c>
      <c r="L93" s="6">
        <f>IF(QoQ!L95="","",QoQ!L95-QoQ!L$1)</f>
        <v>0.62575340655654133</v>
      </c>
      <c r="M93" s="6">
        <f>IF(QoQ!M95="","",QoQ!M95-QoQ!M$1)</f>
        <v>-1.8804446916790329</v>
      </c>
      <c r="N93" s="6">
        <f>IF(QoQ!N95="","",QoQ!N95-QoQ!N$1)</f>
        <v>3.7707821234027934</v>
      </c>
      <c r="O93" s="6">
        <f>IF(QoQ!O95="","",QoQ!O95-QoQ!O$1)</f>
        <v>-3.8431845646263705</v>
      </c>
      <c r="P93" s="6">
        <f>IF(QoQ!P95="","",QoQ!P95-QoQ!P$1)</f>
        <v>7.0127555697694124</v>
      </c>
      <c r="Q93" s="6">
        <f>IF(QoQ!Q95="","",QoQ!Q95-QoQ!Q$1)</f>
        <v>0.5127222163744698</v>
      </c>
      <c r="R93" s="6">
        <f>IF(QoQ!R95="","",QoQ!R95-QoQ!R$1)</f>
        <v>0.12029902242841017</v>
      </c>
      <c r="S93" s="6">
        <f>IF(QoQ!S95="","",QoQ!S95-QoQ!S$1)</f>
        <v>1.9508286902600269</v>
      </c>
      <c r="T93" s="6">
        <f>IF(QoQ!T95="","",QoQ!T95-QoQ!T$1)</f>
        <v>1.3825569880178865</v>
      </c>
      <c r="U93" s="6">
        <f>IF(QoQ!U95="","",QoQ!U95-QoQ!U$1)</f>
        <v>0.73586303544938159</v>
      </c>
      <c r="V93" s="6">
        <f>IF(QoQ!V95="","",QoQ!V95-QoQ!V$1)</f>
        <v>-0.39982752474048866</v>
      </c>
      <c r="W93" s="6">
        <f>IF(QoQ!W95="","",QoQ!W95-QoQ!W$1)</f>
        <v>0</v>
      </c>
      <c r="X93" s="6">
        <f>IF(QoQ!X95="","",QoQ!X95-QoQ!X$1)</f>
        <v>-1.630894070713238</v>
      </c>
      <c r="Y93" s="6">
        <f>IF(QoQ!Y95="","",QoQ!Y95-QoQ!Y$1)</f>
        <v>-0.24469646397617928</v>
      </c>
      <c r="Z93" s="6">
        <f>IF(QoQ!Z95="","",QoQ!Z95-QoQ!Z$1)</f>
        <v>-7.9287872767080048E-2</v>
      </c>
      <c r="AA93" s="6">
        <f>IF(QoQ!AA95="","",QoQ!AA95-QoQ!AA$1)</f>
        <v>0.22106628649117421</v>
      </c>
      <c r="AB93" s="6">
        <f>IF(QoQ!AB95="","",QoQ!AB95-QoQ!AB$1)</f>
        <v>-0.1841803440798625</v>
      </c>
      <c r="AC93" s="6">
        <f>IF(QoQ!AC95="","",QoQ!AC95-QoQ!AC$1)</f>
        <v>-0.73250000000000004</v>
      </c>
      <c r="AD93" s="6">
        <f>IF(QoQ!AD95="","",QoQ!AD95-QoQ!AD$1)</f>
        <v>0.47961718564904299</v>
      </c>
      <c r="AE93" s="6">
        <f>IF(QoQ!AE95="","",QoQ!AE95-QoQ!AE$1)</f>
        <v>-2.0029066901593038</v>
      </c>
      <c r="AF93" s="6">
        <f>IF(QoQ!AF95="","",QoQ!AF95-QoQ!AF$1)</f>
        <v>-0.73175821846091349</v>
      </c>
      <c r="AG93" s="6">
        <f>IF(QoQ!AG95="","",QoQ!AG95-QoQ!AG$1)</f>
        <v>-2.1853917329263597</v>
      </c>
      <c r="AH93" s="6">
        <f>IF(QoQ!AH95="","",QoQ!AH95-QoQ!AH$1)</f>
        <v>-0.33666592615079294</v>
      </c>
      <c r="AI93" s="6">
        <f>IF(QoQ!AI95="","",QoQ!AI95-QoQ!AI$1)</f>
        <v>9.0643958438031955</v>
      </c>
      <c r="AJ93" s="6">
        <f>IF(QoQ!AJ95="","",QoQ!AJ95-QoQ!AJ$1)</f>
        <v>-3.5796151796953555</v>
      </c>
      <c r="AK93" s="6">
        <f>IF(QoQ!AK95="","",QoQ!AK95-QoQ!AK$1)</f>
        <v>0.2616156895740227</v>
      </c>
      <c r="AL93" s="6">
        <f>IF(QoQ!AL95="","",QoQ!AL95-QoQ!AL$1)</f>
        <v>-11.531634666063692</v>
      </c>
      <c r="AM93" s="6">
        <f>IF(QoQ!AM95="","",QoQ!AM95-QoQ!AM$1)</f>
        <v>-1.0479089249555074</v>
      </c>
      <c r="AN93" s="6">
        <f>IF(QoQ!AN95="","",QoQ!AN95-QoQ!AN$1)</f>
        <v>-0.25811914320642293</v>
      </c>
      <c r="AO93" s="6">
        <f>IF(QoQ!AO95="","",QoQ!AO95-QoQ!AO$1)</f>
        <v>-0.12400432098765446</v>
      </c>
      <c r="AP93" s="4">
        <v>92</v>
      </c>
      <c r="AQ93" s="1">
        <v>41699</v>
      </c>
      <c r="AR93" s="7"/>
    </row>
    <row r="94" spans="1:44">
      <c r="A94" s="6">
        <f>IF(QoQ!A96="","",QoQ!A96-QoQ!A$1)</f>
        <v>0.77729815798564283</v>
      </c>
      <c r="B94" s="6">
        <f>IF(QoQ!B96="","",QoQ!B96-QoQ!B$1)</f>
        <v>0.64587776400347652</v>
      </c>
      <c r="C94" s="6">
        <f>IF(QoQ!C96="","",QoQ!C96-QoQ!C$1)</f>
        <v>-3.7060992322776518</v>
      </c>
      <c r="D94" s="6">
        <f>IF(QoQ!D96="","",QoQ!D96-QoQ!D$1)</f>
        <v>3.1934015768453872</v>
      </c>
      <c r="E94" s="6">
        <f>IF(QoQ!E96="","",QoQ!E96-QoQ!E$1)</f>
        <v>-0.16698277584996035</v>
      </c>
      <c r="F94" s="6">
        <f>IF(QoQ!F96="","",QoQ!F96-QoQ!F$1)</f>
        <v>-0.52184211869437824</v>
      </c>
      <c r="G94" s="6">
        <f>IF(QoQ!G96="","",QoQ!G96-QoQ!G$1)</f>
        <v>0.10236267284289158</v>
      </c>
      <c r="H94" s="6">
        <f>IF(QoQ!H96="","",QoQ!H96-QoQ!H$1)</f>
        <v>0.73426694355002042</v>
      </c>
      <c r="I94" s="6">
        <f>IF(QoQ!I96="","",QoQ!I96-QoQ!I$1)</f>
        <v>-0.64966513233059686</v>
      </c>
      <c r="J94" s="6">
        <f>IF(QoQ!J96="","",QoQ!J96-QoQ!J$1)</f>
        <v>-0.95660227529825503</v>
      </c>
      <c r="K94" s="6">
        <f>IF(QoQ!K96="","",QoQ!K96-QoQ!K$1)</f>
        <v>-0.55884341900368817</v>
      </c>
      <c r="L94" s="6">
        <f>IF(QoQ!L96="","",QoQ!L96-QoQ!L$1)</f>
        <v>-1.6441377405971482</v>
      </c>
      <c r="M94" s="6">
        <f>IF(QoQ!M96="","",QoQ!M96-QoQ!M$1)</f>
        <v>-0.79501650899216236</v>
      </c>
      <c r="N94" s="6">
        <f>IF(QoQ!N96="","",QoQ!N96-QoQ!N$1)</f>
        <v>-4.08473192183755</v>
      </c>
      <c r="O94" s="6">
        <f>IF(QoQ!O96="","",QoQ!O96-QoQ!O$1)</f>
        <v>0.41612054851234204</v>
      </c>
      <c r="P94" s="6">
        <f>IF(QoQ!P96="","",QoQ!P96-QoQ!P$1)</f>
        <v>-3.910241108070255</v>
      </c>
      <c r="Q94" s="6">
        <f>IF(QoQ!Q96="","",QoQ!Q96-QoQ!Q$1)</f>
        <v>0.11616156501694608</v>
      </c>
      <c r="R94" s="6">
        <f>IF(QoQ!R96="","",QoQ!R96-QoQ!R$1)</f>
        <v>-1.0113116606666195E-2</v>
      </c>
      <c r="S94" s="6">
        <f>IF(QoQ!S96="","",QoQ!S96-QoQ!S$1)</f>
        <v>0.57336955202340123</v>
      </c>
      <c r="T94" s="6">
        <f>IF(QoQ!T96="","",QoQ!T96-QoQ!T$1)</f>
        <v>-0.4022027203893852</v>
      </c>
      <c r="U94" s="6">
        <f>IF(QoQ!U96="","",QoQ!U96-QoQ!U$1)</f>
        <v>-0.67016073285180622</v>
      </c>
      <c r="V94" s="6">
        <f>IF(QoQ!V96="","",QoQ!V96-QoQ!V$1)</f>
        <v>0.27203419409920782</v>
      </c>
      <c r="W94" s="6">
        <f>IF(QoQ!W96="","",QoQ!W96-QoQ!W$1)</f>
        <v>0</v>
      </c>
      <c r="X94" s="6">
        <f>IF(QoQ!X96="","",QoQ!X96-QoQ!X$1)</f>
        <v>1.8017778740928978</v>
      </c>
      <c r="Y94" s="6">
        <f>IF(QoQ!Y96="","",QoQ!Y96-QoQ!Y$1)</f>
        <v>0.36206025391254881</v>
      </c>
      <c r="Z94" s="6">
        <f>IF(QoQ!Z96="","",QoQ!Z96-QoQ!Z$1)</f>
        <v>0.17574392806676664</v>
      </c>
      <c r="AA94" s="6">
        <f>IF(QoQ!AA96="","",QoQ!AA96-QoQ!AA$1)</f>
        <v>-0.46003995950823118</v>
      </c>
      <c r="AB94" s="6">
        <f>IF(QoQ!AB96="","",QoQ!AB96-QoQ!AB$1)</f>
        <v>-6.4753871174008215E-2</v>
      </c>
      <c r="AC94" s="6">
        <f>IF(QoQ!AC96="","",QoQ!AC96-QoQ!AC$1)</f>
        <v>-0.72750000000000004</v>
      </c>
      <c r="AD94" s="6">
        <f>IF(QoQ!AD96="","",QoQ!AD96-QoQ!AD$1)</f>
        <v>-0.39802648738731627</v>
      </c>
      <c r="AE94" s="6">
        <f>IF(QoQ!AE96="","",QoQ!AE96-QoQ!AE$1)</f>
        <v>0.4231521469383992</v>
      </c>
      <c r="AF94" s="6">
        <f>IF(QoQ!AF96="","",QoQ!AF96-QoQ!AF$1)</f>
        <v>1.4554437706790435</v>
      </c>
      <c r="AG94" s="6">
        <f>IF(QoQ!AG96="","",QoQ!AG96-QoQ!AG$1)</f>
        <v>0.50591968628171347</v>
      </c>
      <c r="AH94" s="6">
        <f>IF(QoQ!AH96="","",QoQ!AH96-QoQ!AH$1)</f>
        <v>1.7215863282075463</v>
      </c>
      <c r="AI94" s="6">
        <f>IF(QoQ!AI96="","",QoQ!AI96-QoQ!AI$1)</f>
        <v>-1.5718976894233085</v>
      </c>
      <c r="AJ94" s="6">
        <f>IF(QoQ!AJ96="","",QoQ!AJ96-QoQ!AJ$1)</f>
        <v>1.4986645788915971</v>
      </c>
      <c r="AK94" s="6">
        <f>IF(QoQ!AK96="","",QoQ!AK96-QoQ!AK$1)</f>
        <v>2.7045385628269019</v>
      </c>
      <c r="AL94" s="6">
        <f>IF(QoQ!AL96="","",QoQ!AL96-QoQ!AL$1)</f>
        <v>8.2801166898262082</v>
      </c>
      <c r="AM94" s="6">
        <f>IF(QoQ!AM96="","",QoQ!AM96-QoQ!AM$1)</f>
        <v>0.75947101215100155</v>
      </c>
      <c r="AN94" s="6">
        <f>IF(QoQ!AN96="","",QoQ!AN96-QoQ!AN$1)</f>
        <v>1.6707239705655572</v>
      </c>
      <c r="AO94" s="6">
        <f>IF(QoQ!AO96="","",QoQ!AO96-QoQ!AO$1)</f>
        <v>-0.12328796296296285</v>
      </c>
      <c r="AP94" s="4">
        <v>93</v>
      </c>
      <c r="AQ94" s="1">
        <v>41791</v>
      </c>
      <c r="AR94" s="7"/>
    </row>
    <row r="95" spans="1:44">
      <c r="A95" s="6">
        <f>IF(QoQ!A97="","",QoQ!A97-QoQ!A$1)</f>
        <v>-0.2324713914978892</v>
      </c>
      <c r="B95" s="6">
        <f>IF(QoQ!B97="","",QoQ!B97-QoQ!B$1)</f>
        <v>0.82769508829169602</v>
      </c>
      <c r="C95" s="6">
        <f>IF(QoQ!C97="","",QoQ!C97-QoQ!C$1)</f>
        <v>1.812752548734907</v>
      </c>
      <c r="D95" s="6">
        <f>IF(QoQ!D97="","",QoQ!D97-QoQ!D$1)</f>
        <v>-2.5710905421241375</v>
      </c>
      <c r="E95" s="6">
        <f>IF(QoQ!E97="","",QoQ!E97-QoQ!E$1)</f>
        <v>-4.78927831727919</v>
      </c>
      <c r="F95" s="6">
        <f>IF(QoQ!F97="","",QoQ!F97-QoQ!F$1)</f>
        <v>-3.2118454592096461</v>
      </c>
      <c r="G95" s="6">
        <f>IF(QoQ!G97="","",QoQ!G97-QoQ!G$1)</f>
        <v>0.68646267284318285</v>
      </c>
      <c r="H95" s="6">
        <f>IF(QoQ!H97="","",QoQ!H97-QoQ!H$1)</f>
        <v>-1.1163004195667112</v>
      </c>
      <c r="I95" s="6">
        <f>IF(QoQ!I97="","",QoQ!I97-QoQ!I$1)</f>
        <v>-3.3102924601440376</v>
      </c>
      <c r="J95" s="6">
        <f>IF(QoQ!J97="","",QoQ!J97-QoQ!J$1)</f>
        <v>-3.612999460364791</v>
      </c>
      <c r="K95" s="6">
        <f>IF(QoQ!K97="","",QoQ!K97-QoQ!K$1)</f>
        <v>-0.74842753100377091</v>
      </c>
      <c r="L95" s="6">
        <f>IF(QoQ!L97="","",QoQ!L97-QoQ!L$1)</f>
        <v>-0.71152340189329855</v>
      </c>
      <c r="M95" s="6">
        <f>IF(QoQ!M97="","",QoQ!M97-QoQ!M$1)</f>
        <v>-0.87537381165119577</v>
      </c>
      <c r="N95" s="6">
        <f>IF(QoQ!N97="","",QoQ!N97-QoQ!N$1)</f>
        <v>-44.412547142199948</v>
      </c>
      <c r="O95" s="6">
        <f>IF(QoQ!O97="","",QoQ!O97-QoQ!O$1)</f>
        <v>10.86533863320612</v>
      </c>
      <c r="P95" s="6">
        <f>IF(QoQ!P97="","",QoQ!P97-QoQ!P$1)</f>
        <v>-0.41835468436192147</v>
      </c>
      <c r="Q95" s="6">
        <f>IF(QoQ!Q97="","",QoQ!Q97-QoQ!Q$1)</f>
        <v>-0.18155626538910075</v>
      </c>
      <c r="R95" s="6">
        <f>IF(QoQ!R97="","",QoQ!R97-QoQ!R$1)</f>
        <v>-4.2010994669273716E-2</v>
      </c>
      <c r="S95" s="6">
        <f>IF(QoQ!S97="","",QoQ!S97-QoQ!S$1)</f>
        <v>-0.68696886335293905</v>
      </c>
      <c r="T95" s="6">
        <f>IF(QoQ!T97="","",QoQ!T97-QoQ!T$1)</f>
        <v>-0.67374607020861177</v>
      </c>
      <c r="U95" s="6">
        <f>IF(QoQ!U97="","",QoQ!U97-QoQ!U$1)</f>
        <v>-2.4444543833682797</v>
      </c>
      <c r="V95" s="6">
        <f>IF(QoQ!V97="","",QoQ!V97-QoQ!V$1)</f>
        <v>-0.82012699231001285</v>
      </c>
      <c r="W95" s="6">
        <f>IF(QoQ!W97="","",QoQ!W97-QoQ!W$1)</f>
        <v>6.25E-2</v>
      </c>
      <c r="X95" s="6">
        <f>IF(QoQ!X97="","",QoQ!X97-QoQ!X$1)</f>
        <v>1.9326956359474645</v>
      </c>
      <c r="Y95" s="6">
        <f>IF(QoQ!Y97="","",QoQ!Y97-QoQ!Y$1)</f>
        <v>0.14933054558388803</v>
      </c>
      <c r="Z95" s="6">
        <f>IF(QoQ!Z97="","",QoQ!Z97-QoQ!Z$1)</f>
        <v>4.2962586847698936E-2</v>
      </c>
      <c r="AA95" s="6">
        <f>IF(QoQ!AA97="","",QoQ!AA97-QoQ!AA$1)</f>
        <v>-0.74476785476800544</v>
      </c>
      <c r="AB95" s="6">
        <f>IF(QoQ!AB97="","",QoQ!AB97-QoQ!AB$1)</f>
        <v>-0.12500804750069616</v>
      </c>
      <c r="AC95" s="6">
        <f>IF(QoQ!AC97="","",QoQ!AC97-QoQ!AC$1)</f>
        <v>-0.72750000000000004</v>
      </c>
      <c r="AD95" s="6">
        <f>IF(QoQ!AD97="","",QoQ!AD97-QoQ!AD$1)</f>
        <v>-6.7416579986679306</v>
      </c>
      <c r="AE95" s="6">
        <f>IF(QoQ!AE97="","",QoQ!AE97-QoQ!AE$1)</f>
        <v>-8.3666265194563554</v>
      </c>
      <c r="AF95" s="6">
        <f>IF(QoQ!AF97="","",QoQ!AF97-QoQ!AF$1)</f>
        <v>1.734022206294056</v>
      </c>
      <c r="AG95" s="6">
        <f>IF(QoQ!AG97="","",QoQ!AG97-QoQ!AG$1)</f>
        <v>0.795769992156246</v>
      </c>
      <c r="AH95" s="6">
        <f>IF(QoQ!AH97="","",QoQ!AH97-QoQ!AH$1)</f>
        <v>1.995342219321659</v>
      </c>
      <c r="AI95" s="6">
        <f>IF(QoQ!AI97="","",QoQ!AI97-QoQ!AI$1)</f>
        <v>1.9493302560458727</v>
      </c>
      <c r="AJ95" s="6">
        <f>IF(QoQ!AJ97="","",QoQ!AJ97-QoQ!AJ$1)</f>
        <v>2.2713577212703799</v>
      </c>
      <c r="AK95" s="6">
        <f>IF(QoQ!AK97="","",QoQ!AK97-QoQ!AK$1)</f>
        <v>3.9400206703996581</v>
      </c>
      <c r="AL95" s="6">
        <f>IF(QoQ!AL97="","",QoQ!AL97-QoQ!AL$1)</f>
        <v>6.347648787136607</v>
      </c>
      <c r="AM95" s="6">
        <f>IF(QoQ!AM97="","",QoQ!AM97-QoQ!AM$1)</f>
        <v>0.75020113053400039</v>
      </c>
      <c r="AN95" s="6">
        <f>IF(QoQ!AN97="","",QoQ!AN97-QoQ!AN$1)</f>
        <v>6.322421680246114</v>
      </c>
      <c r="AO95" s="6">
        <f>IF(QoQ!AO97="","",QoQ!AO97-QoQ!AO$1)</f>
        <v>-0.1443506172839506</v>
      </c>
      <c r="AP95" s="4">
        <v>94</v>
      </c>
      <c r="AQ95" s="1">
        <v>41883</v>
      </c>
      <c r="AR95" s="7"/>
    </row>
    <row r="96" spans="1:44">
      <c r="A96" s="6">
        <f>IF(QoQ!A98="","",QoQ!A98-QoQ!A$1)</f>
        <v>0.3735249240692049</v>
      </c>
      <c r="B96" s="6">
        <f>IF(QoQ!B98="","",QoQ!B98-QoQ!B$1)</f>
        <v>4.0101180563181238E-3</v>
      </c>
      <c r="C96" s="6">
        <f>IF(QoQ!C98="","",QoQ!C98-QoQ!C$1)</f>
        <v>-0.45535952145737824</v>
      </c>
      <c r="D96" s="6">
        <f>IF(QoQ!D98="","",QoQ!D98-QoQ!D$1)</f>
        <v>0.86596452677523295</v>
      </c>
      <c r="E96" s="6">
        <f>IF(QoQ!E98="","",QoQ!E98-QoQ!E$1)</f>
        <v>0.18884686785041516</v>
      </c>
      <c r="F96" s="6">
        <f>IF(QoQ!F98="","",QoQ!F98-QoQ!F$1)</f>
        <v>1.0448161753055727</v>
      </c>
      <c r="G96" s="6">
        <f>IF(QoQ!G98="","",QoQ!G98-QoQ!G$1)</f>
        <v>0.50466267284304656</v>
      </c>
      <c r="H96" s="6">
        <f>IF(QoQ!H98="","",QoQ!H98-QoQ!H$1)</f>
        <v>-0.74010893436017966</v>
      </c>
      <c r="I96" s="6">
        <f>IF(QoQ!I98="","",QoQ!I98-QoQ!I$1)</f>
        <v>3.5446860686145225</v>
      </c>
      <c r="J96" s="6">
        <f>IF(QoQ!J98="","",QoQ!J98-QoQ!J$1)</f>
        <v>0.18287333472535028</v>
      </c>
      <c r="K96" s="6">
        <f>IF(QoQ!K98="","",QoQ!K98-QoQ!K$1)</f>
        <v>-10.807861889520325</v>
      </c>
      <c r="L96" s="6">
        <f>IF(QoQ!L98="","",QoQ!L98-QoQ!L$1)</f>
        <v>-1.8004138986699503</v>
      </c>
      <c r="M96" s="6">
        <f>IF(QoQ!M98="","",QoQ!M98-QoQ!M$1)</f>
        <v>1.8094349938822436</v>
      </c>
      <c r="N96" s="6">
        <f>IF(QoQ!N98="","",QoQ!N98-QoQ!N$1)</f>
        <v>42.343617787624424</v>
      </c>
      <c r="O96" s="6">
        <f>IF(QoQ!O98="","",QoQ!O98-QoQ!O$1)</f>
        <v>-8.8317272507442564</v>
      </c>
      <c r="P96" s="6">
        <f>IF(QoQ!P98="","",QoQ!P98-QoQ!P$1)</f>
        <v>-11.746117513578566</v>
      </c>
      <c r="Q96" s="6">
        <f>IF(QoQ!Q98="","",QoQ!Q98-QoQ!Q$1)</f>
        <v>0.31238685236671104</v>
      </c>
      <c r="R96" s="6">
        <f>IF(QoQ!R98="","",QoQ!R98-QoQ!R$1)</f>
        <v>8.2200224907789221E-2</v>
      </c>
      <c r="S96" s="6">
        <f>IF(QoQ!S98="","",QoQ!S98-QoQ!S$1)</f>
        <v>1.1443505546026698</v>
      </c>
      <c r="T96" s="6">
        <f>IF(QoQ!T98="","",QoQ!T98-QoQ!T$1)</f>
        <v>4.0761291217449411</v>
      </c>
      <c r="U96" s="6">
        <f>IF(QoQ!U98="","",QoQ!U98-QoQ!U$1)</f>
        <v>-0.90196831490382856</v>
      </c>
      <c r="V96" s="6">
        <f>IF(QoQ!V98="","",QoQ!V98-QoQ!V$1)</f>
        <v>-0.86424916244081018</v>
      </c>
      <c r="W96" s="6">
        <f>IF(QoQ!W98="","",QoQ!W98-QoQ!W$1)</f>
        <v>6.25E-2</v>
      </c>
      <c r="X96" s="6">
        <f>IF(QoQ!X98="","",QoQ!X98-QoQ!X$1)</f>
        <v>-1.8080129863150696</v>
      </c>
      <c r="Y96" s="6">
        <f>IF(QoQ!Y98="","",QoQ!Y98-QoQ!Y$1)</f>
        <v>-1.7506676923215059E-2</v>
      </c>
      <c r="Z96" s="6">
        <f>IF(QoQ!Z98="","",QoQ!Z98-QoQ!Z$1)</f>
        <v>2.6856659677273464E-3</v>
      </c>
      <c r="AA96" s="6">
        <f>IF(QoQ!AA98="","",QoQ!AA98-QoQ!AA$1)</f>
        <v>-2.2866465887484231</v>
      </c>
      <c r="AB96" s="6">
        <f>IF(QoQ!AB98="","",QoQ!AB98-QoQ!AB$1)</f>
        <v>-0.22929339499423113</v>
      </c>
      <c r="AC96" s="6">
        <f>IF(QoQ!AC98="","",QoQ!AC98-QoQ!AC$1)</f>
        <v>-0.72499999999999998</v>
      </c>
      <c r="AD96" s="6">
        <f>IF(QoQ!AD98="","",QoQ!AD98-QoQ!AD$1)</f>
        <v>-16.203652763342951</v>
      </c>
      <c r="AE96" s="6">
        <f>IF(QoQ!AE98="","",QoQ!AE98-QoQ!AE$1)</f>
        <v>-29.761665097388633</v>
      </c>
      <c r="AF96" s="6">
        <f>IF(QoQ!AF98="","",QoQ!AF98-QoQ!AF$1)</f>
        <v>1.5107251106346595</v>
      </c>
      <c r="AG96" s="6">
        <f>IF(QoQ!AG98="","",QoQ!AG98-QoQ!AG$1)</f>
        <v>-0.77449328130871886</v>
      </c>
      <c r="AH96" s="6">
        <f>IF(QoQ!AH98="","",QoQ!AH98-QoQ!AH$1)</f>
        <v>2.0916966817253977</v>
      </c>
      <c r="AI96" s="6">
        <f>IF(QoQ!AI98="","",QoQ!AI98-QoQ!AI$1)</f>
        <v>3.8482192131179844</v>
      </c>
      <c r="AJ96" s="6">
        <f>IF(QoQ!AJ98="","",QoQ!AJ98-QoQ!AJ$1)</f>
        <v>0.75010143695453779</v>
      </c>
      <c r="AK96" s="6">
        <f>IF(QoQ!AK98="","",QoQ!AK98-QoQ!AK$1)</f>
        <v>0.24998900754089615</v>
      </c>
      <c r="AL96" s="6">
        <f>IF(QoQ!AL98="","",QoQ!AL98-QoQ!AL$1)</f>
        <v>10.678656768030375</v>
      </c>
      <c r="AM96" s="6">
        <f>IF(QoQ!AM98="","",QoQ!AM98-QoQ!AM$1)</f>
        <v>2.1673422772584465</v>
      </c>
      <c r="AN96" s="6">
        <f>IF(QoQ!AN98="","",QoQ!AN98-QoQ!AN$1)</f>
        <v>-5.2883887786607389</v>
      </c>
      <c r="AO96" s="6">
        <f>IF(QoQ!AO98="","",QoQ!AO98-QoQ!AO$1)</f>
        <v>-0.14633055555555541</v>
      </c>
      <c r="AP96" s="4">
        <v>95</v>
      </c>
      <c r="AQ96" s="1">
        <v>41974</v>
      </c>
      <c r="AR96" s="7"/>
    </row>
    <row r="97" spans="1:44">
      <c r="A97" s="6">
        <f>IF(QoQ!A99="","",QoQ!A99-QoQ!A$1)</f>
        <v>0.24108046838215369</v>
      </c>
      <c r="B97" s="6">
        <f>IF(QoQ!B99="","",QoQ!B99-QoQ!B$1)</f>
        <v>0.28866094510229701</v>
      </c>
      <c r="C97" s="6">
        <f>IF(QoQ!C99="","",QoQ!C99-QoQ!C$1)</f>
        <v>-0.41166272990378494</v>
      </c>
      <c r="D97" s="6">
        <f>IF(QoQ!D99="","",QoQ!D99-QoQ!D$1)</f>
        <v>1.4445607699639162</v>
      </c>
      <c r="E97" s="6">
        <f>IF(QoQ!E99="","",QoQ!E99-QoQ!E$1)</f>
        <v>-1.0244393864626002</v>
      </c>
      <c r="F97" s="6">
        <f>IF(QoQ!F99="","",QoQ!F99-QoQ!F$1)</f>
        <v>-1.5246085537706304</v>
      </c>
      <c r="G97" s="6">
        <f>IF(QoQ!G99="","",QoQ!G99-QoQ!G$1)</f>
        <v>5.1186297687777271E-2</v>
      </c>
      <c r="H97" s="6">
        <f>IF(QoQ!H99="","",QoQ!H99-QoQ!H$1)</f>
        <v>2.3017096454674606</v>
      </c>
      <c r="I97" s="6">
        <f>IF(QoQ!I99="","",QoQ!I99-QoQ!I$1)</f>
        <v>1.2998051525672212</v>
      </c>
      <c r="J97" s="6">
        <f>IF(QoQ!J99="","",QoQ!J99-QoQ!J$1)</f>
        <v>1.9499820196524966</v>
      </c>
      <c r="K97" s="6">
        <f>IF(QoQ!K99="","",QoQ!K99-QoQ!K$1)</f>
        <v>-5.3298154153083974</v>
      </c>
      <c r="L97" s="6">
        <f>IF(QoQ!L99="","",QoQ!L99-QoQ!L$1)</f>
        <v>0.26239131230191615</v>
      </c>
      <c r="M97" s="6">
        <f>IF(QoQ!M99="","",QoQ!M99-QoQ!M$1)</f>
        <v>0.24995862698130611</v>
      </c>
      <c r="N97" s="6">
        <f>IF(QoQ!N99="","",QoQ!N99-QoQ!N$1)</f>
        <v>-4.3518731917497959</v>
      </c>
      <c r="O97" s="6">
        <f>IF(QoQ!O99="","",QoQ!O99-QoQ!O$1)</f>
        <v>1.79641620189123</v>
      </c>
      <c r="P97" s="6">
        <f>IF(QoQ!P99="","",QoQ!P99-QoQ!P$1)</f>
        <v>0.17356793100884471</v>
      </c>
      <c r="Q97" s="6">
        <f>IF(QoQ!Q99="","",QoQ!Q99-QoQ!Q$1)</f>
        <v>-1.4786946715679765</v>
      </c>
      <c r="R97" s="6">
        <f>IF(QoQ!R99="","",QoQ!R99-QoQ!R$1)</f>
        <v>8.1145921937897381E-3</v>
      </c>
      <c r="S97" s="6">
        <f>IF(QoQ!S99="","",QoQ!S99-QoQ!S$1)</f>
        <v>-7.0143876244653969</v>
      </c>
      <c r="T97" s="6">
        <f>IF(QoQ!T99="","",QoQ!T99-QoQ!T$1)</f>
        <v>-15.190499976368462</v>
      </c>
      <c r="U97" s="6">
        <f>IF(QoQ!U99="","",QoQ!U99-QoQ!U$1)</f>
        <v>-0.25431333451371502</v>
      </c>
      <c r="V97" s="6">
        <f>IF(QoQ!V99="","",QoQ!V99-QoQ!V$1)</f>
        <v>-0.67853788034776463</v>
      </c>
      <c r="W97" s="6">
        <f>IF(QoQ!W99="","",QoQ!W99-QoQ!W$1)</f>
        <v>6.25E-2</v>
      </c>
      <c r="X97" s="6">
        <f>IF(QoQ!X99="","",QoQ!X99-QoQ!X$1)</f>
        <v>-3.749721085245632</v>
      </c>
      <c r="Y97" s="6">
        <f>IF(QoQ!Y99="","",QoQ!Y99-QoQ!Y$1)</f>
        <v>-0.66984715833310615</v>
      </c>
      <c r="Z97" s="6">
        <f>IF(QoQ!Z99="","",QoQ!Z99-QoQ!Z$1)</f>
        <v>4.5836297382636948E-2</v>
      </c>
      <c r="AA97" s="6">
        <f>IF(QoQ!AA99="","",QoQ!AA99-QoQ!AA$1)</f>
        <v>-3.0075893814854271</v>
      </c>
      <c r="AB97" s="6">
        <f>IF(QoQ!AB99="","",QoQ!AB99-QoQ!AB$1)</f>
        <v>-0.33273679162668862</v>
      </c>
      <c r="AC97" s="6">
        <f>IF(QoQ!AC99="","",QoQ!AC99-QoQ!AC$1)</f>
        <v>-0.72250000000000003</v>
      </c>
      <c r="AD97" s="6">
        <f>IF(QoQ!AD99="","",QoQ!AD99-QoQ!AD$1)</f>
        <v>-18.597779148114032</v>
      </c>
      <c r="AE97" s="6">
        <f>IF(QoQ!AE99="","",QoQ!AE99-QoQ!AE$1)</f>
        <v>-35.776168166493434</v>
      </c>
      <c r="AF97" s="6">
        <f>IF(QoQ!AF99="","",QoQ!AF99-QoQ!AF$1)</f>
        <v>0.77155264609898255</v>
      </c>
      <c r="AG97" s="6">
        <f>IF(QoQ!AG99="","",QoQ!AG99-QoQ!AG$1)</f>
        <v>-0.45570080243455491</v>
      </c>
      <c r="AH97" s="6">
        <f>IF(QoQ!AH99="","",QoQ!AH99-QoQ!AH$1)</f>
        <v>1.093309168184299</v>
      </c>
      <c r="AI97" s="6">
        <f>IF(QoQ!AI99="","",QoQ!AI99-QoQ!AI$1)</f>
        <v>-3.6095013100097413</v>
      </c>
      <c r="AJ97" s="6">
        <f>IF(QoQ!AJ99="","",QoQ!AJ99-QoQ!AJ$1)</f>
        <v>4.2205612692940075</v>
      </c>
      <c r="AK97" s="6">
        <f>IF(QoQ!AK99="","",QoQ!AK99-QoQ!AK$1)</f>
        <v>1.5316187875128588</v>
      </c>
      <c r="AL97" s="6">
        <f>IF(QoQ!AL99="","",QoQ!AL99-QoQ!AL$1)</f>
        <v>-8.1485403095457229</v>
      </c>
      <c r="AM97" s="6">
        <f>IF(QoQ!AM99="","",QoQ!AM99-QoQ!AM$1)</f>
        <v>1.5911863891908182</v>
      </c>
      <c r="AN97" s="6">
        <f>IF(QoQ!AN99="","",QoQ!AN99-QoQ!AN$1)</f>
        <v>5.9358090552140998</v>
      </c>
      <c r="AO97" s="6">
        <f>IF(QoQ!AO99="","",QoQ!AO99-QoQ!AO$1)</f>
        <v>-0.14877283950617293</v>
      </c>
      <c r="AP97" s="4">
        <v>96</v>
      </c>
      <c r="AQ97" s="1">
        <v>42064</v>
      </c>
      <c r="AR97" s="7"/>
    </row>
    <row r="98" spans="1:44">
      <c r="A98" s="6">
        <f>IF(QoQ!A100="","",QoQ!A100-QoQ!A$1)</f>
        <v>4.6401891226879988E-2</v>
      </c>
      <c r="B98" s="6">
        <f>IF(QoQ!B100="","",QoQ!B100-QoQ!B$1)</f>
        <v>-0.94944747506510641</v>
      </c>
      <c r="C98" s="6">
        <f>IF(QoQ!C100="","",QoQ!C100-QoQ!C$1)</f>
        <v>-1.0606477223218687</v>
      </c>
      <c r="D98" s="6">
        <f>IF(QoQ!D100="","",QoQ!D100-QoQ!D$1)</f>
        <v>-3.4946565157391904</v>
      </c>
      <c r="E98" s="6">
        <f>IF(QoQ!E100="","",QoQ!E100-QoQ!E$1)</f>
        <v>-2.7601211701233979</v>
      </c>
      <c r="F98" s="6">
        <f>IF(QoQ!F100="","",QoQ!F100-QoQ!F$1)</f>
        <v>-3.6715728109793311</v>
      </c>
      <c r="G98" s="6">
        <f>IF(QoQ!G100="","",QoQ!G100-QoQ!G$1)</f>
        <v>0.13647705684864819</v>
      </c>
      <c r="H98" s="6">
        <f>IF(QoQ!H100="","",QoQ!H100-QoQ!H$1)</f>
        <v>0.20214486234021334</v>
      </c>
      <c r="I98" s="6">
        <f>IF(QoQ!I100="","",QoQ!I100-QoQ!I$1)</f>
        <v>0.64952874787277803</v>
      </c>
      <c r="J98" s="6">
        <f>IF(QoQ!J100="","",QoQ!J100-QoQ!J$1)</f>
        <v>8.115701935431241E-2</v>
      </c>
      <c r="K98" s="6">
        <f>IF(QoQ!K100="","",QoQ!K100-QoQ!K$1)</f>
        <v>-7.4852968623447147</v>
      </c>
      <c r="L98" s="6">
        <f>IF(QoQ!L100="","",QoQ!L100-QoQ!L$1)</f>
        <v>0.21346331367216531</v>
      </c>
      <c r="M98" s="6">
        <f>IF(QoQ!M100="","",QoQ!M100-QoQ!M$1)</f>
        <v>0.48064811331740631</v>
      </c>
      <c r="N98" s="6">
        <f>IF(QoQ!N100="","",QoQ!N100-QoQ!N$1)</f>
        <v>4.9665988949909279</v>
      </c>
      <c r="O98" s="6">
        <f>IF(QoQ!O100="","",QoQ!O100-QoQ!O$1)</f>
        <v>-0.96126023831051499</v>
      </c>
      <c r="P98" s="6">
        <f>IF(QoQ!P100="","",QoQ!P100-QoQ!P$1)</f>
        <v>-0.69288578114069832</v>
      </c>
      <c r="Q98" s="6">
        <f>IF(QoQ!Q100="","",QoQ!Q100-QoQ!Q$1)</f>
        <v>1.4554701161639223</v>
      </c>
      <c r="R98" s="6">
        <f>IF(QoQ!R100="","",QoQ!R100-QoQ!R$1)</f>
        <v>0.24035816178579716</v>
      </c>
      <c r="S98" s="6">
        <f>IF(QoQ!S100="","",QoQ!S100-QoQ!S$1)</f>
        <v>6.0082227510222443</v>
      </c>
      <c r="T98" s="6">
        <f>IF(QoQ!T100="","",QoQ!T100-QoQ!T$1)</f>
        <v>3.9148448384410486</v>
      </c>
      <c r="U98" s="6">
        <f>IF(QoQ!U100="","",QoQ!U100-QoQ!U$1)</f>
        <v>4.803515102454059E-2</v>
      </c>
      <c r="V98" s="6">
        <f>IF(QoQ!V100="","",QoQ!V100-QoQ!V$1)</f>
        <v>1.028538115929819</v>
      </c>
      <c r="W98" s="6">
        <f>IF(QoQ!W100="","",QoQ!W100-QoQ!W$1)</f>
        <v>6.25E-2</v>
      </c>
      <c r="X98" s="6">
        <f>IF(QoQ!X100="","",QoQ!X100-QoQ!X$1)</f>
        <v>-0.61754360704925071</v>
      </c>
      <c r="Y98" s="6">
        <f>IF(QoQ!Y100="","",QoQ!Y100-QoQ!Y$1)</f>
        <v>0.1386235408949148</v>
      </c>
      <c r="Z98" s="6">
        <f>IF(QoQ!Z100="","",QoQ!Z100-QoQ!Z$1)</f>
        <v>-5.6750476169949438E-2</v>
      </c>
      <c r="AA98" s="6">
        <f>IF(QoQ!AA100="","",QoQ!AA100-QoQ!AA$1)</f>
        <v>-0.70726015570253664</v>
      </c>
      <c r="AB98" s="6">
        <f>IF(QoQ!AB100="","",QoQ!AB100-QoQ!AB$1)</f>
        <v>-5.5672206977726624E-2</v>
      </c>
      <c r="AC98" s="6">
        <f>IF(QoQ!AC100="","",QoQ!AC100-QoQ!AC$1)</f>
        <v>-0.71750000000000003</v>
      </c>
      <c r="AD98" s="6">
        <f>IF(QoQ!AD100="","",QoQ!AD100-QoQ!AD$1)</f>
        <v>0.11938717173562363</v>
      </c>
      <c r="AE98" s="6">
        <f>IF(QoQ!AE100="","",QoQ!AE100-QoQ!AE$1)</f>
        <v>12.285962202049484</v>
      </c>
      <c r="AF98" s="6">
        <f>IF(QoQ!AF100="","",QoQ!AF100-QoQ!AF$1)</f>
        <v>0.73267827304554056</v>
      </c>
      <c r="AG98" s="6">
        <f>IF(QoQ!AG100="","",QoQ!AG100-QoQ!AG$1)</f>
        <v>-1.1476517229857666</v>
      </c>
      <c r="AH98" s="6">
        <f>IF(QoQ!AH100="","",QoQ!AH100-QoQ!AH$1)</f>
        <v>1.2008373425132715</v>
      </c>
      <c r="AI98" s="6">
        <f>IF(QoQ!AI100="","",QoQ!AI100-QoQ!AI$1)</f>
        <v>-2.6160359809496767</v>
      </c>
      <c r="AJ98" s="6">
        <f>IF(QoQ!AJ100="","",QoQ!AJ100-QoQ!AJ$1)</f>
        <v>-2.2554314497286239</v>
      </c>
      <c r="AK98" s="6">
        <f>IF(QoQ!AK100="","",QoQ!AK100-QoQ!AK$1)</f>
        <v>0.54291675895935798</v>
      </c>
      <c r="AL98" s="6">
        <f>IF(QoQ!AL100="","",QoQ!AL100-QoQ!AL$1)</f>
        <v>6.4094409686769227</v>
      </c>
      <c r="AM98" s="6">
        <f>IF(QoQ!AM100="","",QoQ!AM100-QoQ!AM$1)</f>
        <v>-1.2101580228378028</v>
      </c>
      <c r="AN98" s="6">
        <f>IF(QoQ!AN100="","",QoQ!AN100-QoQ!AN$1)</f>
        <v>0.85641436888240707</v>
      </c>
      <c r="AO98" s="6">
        <f>IF(QoQ!AO100="","",QoQ!AO100-QoQ!AO$1)</f>
        <v>-0.16379598765432091</v>
      </c>
      <c r="AP98" s="4">
        <v>97</v>
      </c>
      <c r="AQ98" s="1">
        <v>42156</v>
      </c>
      <c r="AR98" s="7"/>
    </row>
    <row r="99" spans="1:44">
      <c r="A99" s="6">
        <f>IF(QoQ!A101="","",QoQ!A101-QoQ!A$1)</f>
        <v>-0.39466729614951057</v>
      </c>
      <c r="B99" s="6">
        <f>IF(QoQ!B101="","",QoQ!B101-QoQ!B$1)</f>
        <v>-0.60546494000359463</v>
      </c>
      <c r="C99" s="6">
        <f>IF(QoQ!C101="","",QoQ!C101-QoQ!C$1)</f>
        <v>-0.60296430628081688</v>
      </c>
      <c r="D99" s="6">
        <f>IF(QoQ!D101="","",QoQ!D101-QoQ!D$1)</f>
        <v>1.3488024812131241</v>
      </c>
      <c r="E99" s="6">
        <f>IF(QoQ!E101="","",QoQ!E101-QoQ!E$1)</f>
        <v>2.7912951183563699</v>
      </c>
      <c r="F99" s="6">
        <f>IF(QoQ!F101="","",QoQ!F101-QoQ!F$1)</f>
        <v>3.0740387962395754</v>
      </c>
      <c r="G99" s="6">
        <f>IF(QoQ!G101="","",QoQ!G101-QoQ!G$1)</f>
        <v>-1.7152607672676008</v>
      </c>
      <c r="H99" s="6">
        <f>IF(QoQ!H101="","",QoQ!H101-QoQ!H$1)</f>
        <v>-0.21020103646900568</v>
      </c>
      <c r="I99" s="6">
        <f>IF(QoQ!I101="","",QoQ!I101-QoQ!I$1)</f>
        <v>-6.292915824680656E-2</v>
      </c>
      <c r="J99" s="6">
        <f>IF(QoQ!J101="","",QoQ!J101-QoQ!J$1)</f>
        <v>0.80532957170226038</v>
      </c>
      <c r="K99" s="6">
        <f>IF(QoQ!K101="","",QoQ!K101-QoQ!K$1)</f>
        <v>-6.7208720612336545</v>
      </c>
      <c r="L99" s="6">
        <f>IF(QoQ!L101="","",QoQ!L101-QoQ!L$1)</f>
        <v>-2.4604902208236874</v>
      </c>
      <c r="M99" s="6">
        <f>IF(QoQ!M101="","",QoQ!M101-QoQ!M$1)</f>
        <v>-0.97686709110670966</v>
      </c>
      <c r="N99" s="6">
        <f>IF(QoQ!N101="","",QoQ!N101-QoQ!N$1)</f>
        <v>21.976481076126433</v>
      </c>
      <c r="O99" s="6">
        <f>IF(QoQ!O101="","",QoQ!O101-QoQ!O$1)</f>
        <v>-10.118739516866384</v>
      </c>
      <c r="P99" s="6">
        <f>IF(QoQ!P101="","",QoQ!P101-QoQ!P$1)</f>
        <v>-7.0789548473337653</v>
      </c>
      <c r="Q99" s="6">
        <f>IF(QoQ!Q101="","",QoQ!Q101-QoQ!Q$1)</f>
        <v>0.63274654763882077</v>
      </c>
      <c r="R99" s="6">
        <f>IF(QoQ!R101="","",QoQ!R101-QoQ!R$1)</f>
        <v>1.3809388596591754E-2</v>
      </c>
      <c r="S99" s="6">
        <f>IF(QoQ!S101="","",QoQ!S101-QoQ!S$1)</f>
        <v>2.8542056171705643</v>
      </c>
      <c r="T99" s="6">
        <f>IF(QoQ!T101="","",QoQ!T101-QoQ!T$1)</f>
        <v>1.8017253628944188</v>
      </c>
      <c r="U99" s="6">
        <f>IF(QoQ!U101="","",QoQ!U101-QoQ!U$1)</f>
        <v>-0.18122230746848322</v>
      </c>
      <c r="V99" s="6">
        <f>IF(QoQ!V101="","",QoQ!V101-QoQ!V$1)</f>
        <v>0.15745920450521445</v>
      </c>
      <c r="W99" s="6">
        <f>IF(QoQ!W101="","",QoQ!W101-QoQ!W$1)</f>
        <v>6.25E-2</v>
      </c>
      <c r="X99" s="6">
        <f>IF(QoQ!X101="","",QoQ!X101-QoQ!X$1)</f>
        <v>-7.8337237065733394</v>
      </c>
      <c r="Y99" s="6">
        <f>IF(QoQ!Y101="","",QoQ!Y101-QoQ!Y$1)</f>
        <v>-3.7403928262047081E-2</v>
      </c>
      <c r="Z99" s="6">
        <f>IF(QoQ!Z101="","",QoQ!Z101-QoQ!Z$1)</f>
        <v>-3.9507823600501202E-2</v>
      </c>
      <c r="AA99" s="6">
        <f>IF(QoQ!AA101="","",QoQ!AA101-QoQ!AA$1)</f>
        <v>-1.4309757234702545</v>
      </c>
      <c r="AB99" s="6">
        <f>IF(QoQ!AB101="","",QoQ!AB101-QoQ!AB$1)</f>
        <v>-0.17808806199800087</v>
      </c>
      <c r="AC99" s="6">
        <f>IF(QoQ!AC101="","",QoQ!AC101-QoQ!AC$1)</f>
        <v>-0.71750000000000003</v>
      </c>
      <c r="AD99" s="6">
        <f>IF(QoQ!AD101="","",QoQ!AD101-QoQ!AD$1)</f>
        <v>-11.538067667776954</v>
      </c>
      <c r="AE99" s="6">
        <f>IF(QoQ!AE101="","",QoQ!AE101-QoQ!AE$1)</f>
        <v>-21.068871851363447</v>
      </c>
      <c r="AF99" s="6">
        <f>IF(QoQ!AF101="","",QoQ!AF101-QoQ!AF$1)</f>
        <v>1.2555498858886365</v>
      </c>
      <c r="AG99" s="6">
        <f>IF(QoQ!AG101="","",QoQ!AG101-QoQ!AG$1)</f>
        <v>-0.56286051027186934</v>
      </c>
      <c r="AH99" s="6">
        <f>IF(QoQ!AH101="","",QoQ!AH101-QoQ!AH$1)</f>
        <v>1.7011943668114164</v>
      </c>
      <c r="AI99" s="6">
        <f>IF(QoQ!AI101="","",QoQ!AI101-QoQ!AI$1)</f>
        <v>-2.8086369136555596</v>
      </c>
      <c r="AJ99" s="6">
        <f>IF(QoQ!AJ101="","",QoQ!AJ101-QoQ!AJ$1)</f>
        <v>3.79488539994977</v>
      </c>
      <c r="AK99" s="6">
        <f>IF(QoQ!AK101="","",QoQ!AK101-QoQ!AK$1)</f>
        <v>-0.97218801018692358</v>
      </c>
      <c r="AL99" s="6">
        <f>IF(QoQ!AL101="","",QoQ!AL101-QoQ!AL$1)</f>
        <v>13.394519450569053</v>
      </c>
      <c r="AM99" s="6">
        <f>IF(QoQ!AM101="","",QoQ!AM101-QoQ!AM$1)</f>
        <v>-1.9258074726195455</v>
      </c>
      <c r="AN99" s="6">
        <f>IF(QoQ!AN101="","",QoQ!AN101-QoQ!AN$1)</f>
        <v>21.118152452459775</v>
      </c>
      <c r="AO99" s="6">
        <f>IF(QoQ!AO101="","",QoQ!AO101-QoQ!AO$1)</f>
        <v>-0.18958549382716039</v>
      </c>
      <c r="AP99" s="4">
        <v>98</v>
      </c>
      <c r="AQ99" s="1">
        <v>42248</v>
      </c>
      <c r="AR99" s="7"/>
    </row>
    <row r="100" spans="1:44">
      <c r="A100" s="6">
        <f>IF(QoQ!A102="","",QoQ!A102-QoQ!A$1)</f>
        <v>0.16233046650782468</v>
      </c>
      <c r="B100" s="6">
        <f>IF(QoQ!B102="","",QoQ!B102-QoQ!B$1)</f>
        <v>0.25520093062186056</v>
      </c>
      <c r="C100" s="6">
        <f>IF(QoQ!C102="","",QoQ!C102-QoQ!C$1)</f>
        <v>0.64725278142393838</v>
      </c>
      <c r="D100" s="6">
        <f>IF(QoQ!D102="","",QoQ!D102-QoQ!D$1)</f>
        <v>-0.51455903189227747</v>
      </c>
      <c r="E100" s="6">
        <f>IF(QoQ!E102="","",QoQ!E102-QoQ!E$1)</f>
        <v>0.69118815191718763</v>
      </c>
      <c r="F100" s="6">
        <f>IF(QoQ!F102="","",QoQ!F102-QoQ!F$1)</f>
        <v>1.7189345078241098</v>
      </c>
      <c r="G100" s="6">
        <f>IF(QoQ!G102="","",QoQ!G102-QoQ!G$1)</f>
        <v>1.614088633162265</v>
      </c>
      <c r="H100" s="6">
        <f>IF(QoQ!H102="","",QoQ!H102-QoQ!H$1)</f>
        <v>1.0953674071421675</v>
      </c>
      <c r="I100" s="6">
        <f>IF(QoQ!I102="","",QoQ!I102-QoQ!I$1)</f>
        <v>-0.27686967048686084</v>
      </c>
      <c r="J100" s="6">
        <f>IF(QoQ!J102="","",QoQ!J102-QoQ!J$1)</f>
        <v>-3.1997920549597172</v>
      </c>
      <c r="K100" s="6">
        <f>IF(QoQ!K102="","",QoQ!K102-QoQ!K$1)</f>
        <v>-10.678959230711786</v>
      </c>
      <c r="L100" s="6">
        <f>IF(QoQ!L102="","",QoQ!L102-QoQ!L$1)</f>
        <v>-2.8705330740866897</v>
      </c>
      <c r="M100" s="6">
        <f>IF(QoQ!M102="","",QoQ!M102-QoQ!M$1)</f>
        <v>-3.1702184636437476</v>
      </c>
      <c r="N100" s="6">
        <f>IF(QoQ!N102="","",QoQ!N102-QoQ!N$1)</f>
        <v>12.137534038468916</v>
      </c>
      <c r="O100" s="6">
        <f>IF(QoQ!O102="","",QoQ!O102-QoQ!O$1)</f>
        <v>-11.235510531798498</v>
      </c>
      <c r="P100" s="6">
        <f>IF(QoQ!P102="","",QoQ!P102-QoQ!P$1)</f>
        <v>-2.0660011188568426</v>
      </c>
      <c r="Q100" s="6">
        <f>IF(QoQ!Q102="","",QoQ!Q102-QoQ!Q$1)</f>
        <v>-9.5408995592455526E-2</v>
      </c>
      <c r="R100" s="6">
        <f>IF(QoQ!R102="","",QoQ!R102-QoQ!R$1)</f>
        <v>1.5108804134147946E-2</v>
      </c>
      <c r="S100" s="6">
        <f>IF(QoQ!S102="","",QoQ!S102-QoQ!S$1)</f>
        <v>-0.48747164182179209</v>
      </c>
      <c r="T100" s="6">
        <f>IF(QoQ!T102="","",QoQ!T102-QoQ!T$1)</f>
        <v>-1.4870612395814526</v>
      </c>
      <c r="U100" s="6">
        <f>IF(QoQ!U102="","",QoQ!U102-QoQ!U$1)</f>
        <v>0.74385578839897581</v>
      </c>
      <c r="V100" s="6">
        <f>IF(QoQ!V102="","",QoQ!V102-QoQ!V$1)</f>
        <v>0.18695564641703732</v>
      </c>
      <c r="W100" s="6">
        <f>IF(QoQ!W102="","",QoQ!W102-QoQ!W$1)</f>
        <v>6.25E-2</v>
      </c>
      <c r="X100" s="6">
        <f>IF(QoQ!X102="","",QoQ!X102-QoQ!X$1)</f>
        <v>-4.6163128154052844</v>
      </c>
      <c r="Y100" s="6">
        <f>IF(QoQ!Y102="","",QoQ!Y102-QoQ!Y$1)</f>
        <v>-0.31444275950519829</v>
      </c>
      <c r="Z100" s="6">
        <f>IF(QoQ!Z102="","",QoQ!Z102-QoQ!Z$1)</f>
        <v>-0.12581514744103506</v>
      </c>
      <c r="AA100" s="6">
        <f>IF(QoQ!AA102="","",QoQ!AA102-QoQ!AA$1)</f>
        <v>-2.0789908555559578</v>
      </c>
      <c r="AB100" s="6">
        <f>IF(QoQ!AB102="","",QoQ!AB102-QoQ!AB$1)</f>
        <v>-0.25102355499939938</v>
      </c>
      <c r="AC100" s="6">
        <f>IF(QoQ!AC102="","",QoQ!AC102-QoQ!AC$1)</f>
        <v>-0.71</v>
      </c>
      <c r="AD100" s="6">
        <f>IF(QoQ!AD102="","",QoQ!AD102-QoQ!AD$1)</f>
        <v>-9.2884303127632126</v>
      </c>
      <c r="AE100" s="6">
        <f>IF(QoQ!AE102="","",QoQ!AE102-QoQ!AE$1)</f>
        <v>-15.664521303195905</v>
      </c>
      <c r="AF100" s="6">
        <f>IF(QoQ!AF102="","",QoQ!AF102-QoQ!AF$1)</f>
        <v>-0.45589568898583588</v>
      </c>
      <c r="AG100" s="6">
        <f>IF(QoQ!AG102="","",QoQ!AG102-QoQ!AG$1)</f>
        <v>-0.84822067175787363</v>
      </c>
      <c r="AH100" s="6">
        <f>IF(QoQ!AH102="","",QoQ!AH102-QoQ!AH$1)</f>
        <v>-0.33363499073926584</v>
      </c>
      <c r="AI100" s="6">
        <f>IF(QoQ!AI102="","",QoQ!AI102-QoQ!AI$1)</f>
        <v>-3.5977508878805713</v>
      </c>
      <c r="AJ100" s="6">
        <f>IF(QoQ!AJ102="","",QoQ!AJ102-QoQ!AJ$1)</f>
        <v>-6.4314875287116999</v>
      </c>
      <c r="AK100" s="6">
        <f>IF(QoQ!AK102="","",QoQ!AK102-QoQ!AK$1)</f>
        <v>1.8774090846618878</v>
      </c>
      <c r="AL100" s="6">
        <f>IF(QoQ!AL102="","",QoQ!AL102-QoQ!AL$1)</f>
        <v>-16.25478505024552</v>
      </c>
      <c r="AM100" s="6">
        <f>IF(QoQ!AM102="","",QoQ!AM102-QoQ!AM$1)</f>
        <v>-1.5727179699198928</v>
      </c>
      <c r="AN100" s="6">
        <f>IF(QoQ!AN102="","",QoQ!AN102-QoQ!AN$1)</f>
        <v>-7.4565812091512598</v>
      </c>
      <c r="AO100" s="6">
        <f>IF(QoQ!AO102="","",QoQ!AO102-QoQ!AO$1)</f>
        <v>-0.18246820987654355</v>
      </c>
      <c r="AP100" s="4">
        <v>99</v>
      </c>
      <c r="AQ100" s="1">
        <v>42339</v>
      </c>
      <c r="AR100" s="7"/>
    </row>
    <row r="101" spans="1:44">
      <c r="A101" s="6">
        <f>IF(QoQ!A103="","",QoQ!A103-QoQ!A$1)</f>
        <v>-0.19146745316553015</v>
      </c>
      <c r="B101" s="6">
        <f>IF(QoQ!B103="","",QoQ!B103-QoQ!B$1)</f>
        <v>-6.5511515824708155E-2</v>
      </c>
      <c r="C101" s="6">
        <f>IF(QoQ!C103="","",QoQ!C103-QoQ!C$1)</f>
        <v>-3.7461909648603258</v>
      </c>
      <c r="D101" s="6">
        <f>IF(QoQ!D103="","",QoQ!D103-QoQ!D$1)</f>
        <v>-1.5979511870437548</v>
      </c>
      <c r="E101" s="6">
        <f>IF(QoQ!E103="","",QoQ!E103-QoQ!E$1)</f>
        <v>-3.7739819698462869</v>
      </c>
      <c r="F101" s="6">
        <f>IF(QoQ!F103="","",QoQ!F103-QoQ!F$1)</f>
        <v>-2.793354400316054</v>
      </c>
      <c r="G101" s="6">
        <f>IF(QoQ!G103="","",QoQ!G103-QoQ!G$1)</f>
        <v>-0.98484943466215213</v>
      </c>
      <c r="H101" s="6">
        <f>IF(QoQ!H103="","",QoQ!H103-QoQ!H$1)</f>
        <v>1.4560157382925061</v>
      </c>
      <c r="I101" s="6">
        <f>IF(QoQ!I103="","",QoQ!I103-QoQ!I$1)</f>
        <v>-2.0523755805202528</v>
      </c>
      <c r="J101" s="6">
        <f>IF(QoQ!J103="","",QoQ!J103-QoQ!J$1)</f>
        <v>2.4107101702370395</v>
      </c>
      <c r="K101" s="6">
        <f>IF(QoQ!K103="","",QoQ!K103-QoQ!K$1)</f>
        <v>2.7069164148241973</v>
      </c>
      <c r="L101" s="6">
        <f>IF(QoQ!L103="","",QoQ!L103-QoQ!L$1)</f>
        <v>-2.4947153860917055</v>
      </c>
      <c r="M101" s="6">
        <f>IF(QoQ!M103="","",QoQ!M103-QoQ!M$1)</f>
        <v>0.43921675413631056</v>
      </c>
      <c r="N101" s="6">
        <f>IF(QoQ!N103="","",QoQ!N103-QoQ!N$1)</f>
        <v>10.36063097870343</v>
      </c>
      <c r="O101" s="6">
        <f>IF(QoQ!O103="","",QoQ!O103-QoQ!O$1)</f>
        <v>-5.958129653764054</v>
      </c>
      <c r="P101" s="6">
        <f>IF(QoQ!P103="","",QoQ!P103-QoQ!P$1)</f>
        <v>-12.247032661997718</v>
      </c>
      <c r="Q101" s="6">
        <f>IF(QoQ!Q103="","",QoQ!Q103-QoQ!Q$1)</f>
        <v>-0.59871842285984489</v>
      </c>
      <c r="R101" s="6">
        <f>IF(QoQ!R103="","",QoQ!R103-QoQ!R$1)</f>
        <v>-1.5017906803788561E-2</v>
      </c>
      <c r="S101" s="6">
        <f>IF(QoQ!S103="","",QoQ!S103-QoQ!S$1)</f>
        <v>-2.702659905648789</v>
      </c>
      <c r="T101" s="6">
        <f>IF(QoQ!T103="","",QoQ!T103-QoQ!T$1)</f>
        <v>-9.7545854560092415</v>
      </c>
      <c r="U101" s="6">
        <f>IF(QoQ!U103="","",QoQ!U103-QoQ!U$1)</f>
        <v>-1.9640052955655001</v>
      </c>
      <c r="V101" s="6">
        <f>IF(QoQ!V103="","",QoQ!V103-QoQ!V$1)</f>
        <v>-0.42543270958606944</v>
      </c>
      <c r="W101" s="6">
        <f>IF(QoQ!W103="","",QoQ!W103-QoQ!W$1)</f>
        <v>6.25E-2</v>
      </c>
      <c r="X101" s="6">
        <f>IF(QoQ!X103="","",QoQ!X103-QoQ!X$1)</f>
        <v>2.8524872145165956</v>
      </c>
      <c r="Y101" s="6">
        <f>IF(QoQ!Y103="","",QoQ!Y103-QoQ!Y$1)</f>
        <v>-0.99331246575942533</v>
      </c>
      <c r="Z101" s="6">
        <f>IF(QoQ!Z103="","",QoQ!Z103-QoQ!Z$1)</f>
        <v>6.2495897365436592E-2</v>
      </c>
      <c r="AA101" s="6">
        <f>IF(QoQ!AA103="","",QoQ!AA103-QoQ!AA$1)</f>
        <v>-2.0450968851732156</v>
      </c>
      <c r="AB101" s="6">
        <f>IF(QoQ!AB103="","",QoQ!AB103-QoQ!AB$1)</f>
        <v>-8.2659805956540433E-2</v>
      </c>
      <c r="AC101" s="6">
        <f>IF(QoQ!AC103="","",QoQ!AC103-QoQ!AC$1)</f>
        <v>-0.66</v>
      </c>
      <c r="AD101" s="6">
        <f>IF(QoQ!AD103="","",QoQ!AD103-QoQ!AD$1)</f>
        <v>-9.2251154301305611</v>
      </c>
      <c r="AE101" s="6">
        <f>IF(QoQ!AE103="","",QoQ!AE103-QoQ!AE$1)</f>
        <v>-26.249576332673705</v>
      </c>
      <c r="AF101" s="6">
        <f>IF(QoQ!AF103="","",QoQ!AF103-QoQ!AF$1)</f>
        <v>-0.68854847504600236</v>
      </c>
      <c r="AG101" s="6">
        <f>IF(QoQ!AG103="","",QoQ!AG103-QoQ!AG$1)</f>
        <v>-1.7465222547717394</v>
      </c>
      <c r="AH101" s="6">
        <f>IF(QoQ!AH103="","",QoQ!AH103-QoQ!AH$1)</f>
        <v>-0.41900518833092615</v>
      </c>
      <c r="AI101" s="6">
        <f>IF(QoQ!AI103="","",QoQ!AI103-QoQ!AI$1)</f>
        <v>1.7429515344567101</v>
      </c>
      <c r="AJ101" s="6">
        <f>IF(QoQ!AJ103="","",QoQ!AJ103-QoQ!AJ$1)</f>
        <v>-0.61469847393569998</v>
      </c>
      <c r="AK101" s="6">
        <f>IF(QoQ!AK103="","",QoQ!AK103-QoQ!AK$1)</f>
        <v>1.5688053731463132</v>
      </c>
      <c r="AL101" s="6">
        <f>IF(QoQ!AL103="","",QoQ!AL103-QoQ!AL$1)</f>
        <v>-5.7805444527359988</v>
      </c>
      <c r="AM101" s="6">
        <f>IF(QoQ!AM103="","",QoQ!AM103-QoQ!AM$1)</f>
        <v>-1.0459101541447573</v>
      </c>
      <c r="AN101" s="6">
        <f>IF(QoQ!AN103="","",QoQ!AN103-QoQ!AN$1)</f>
        <v>2.0457769619379294</v>
      </c>
      <c r="AO101" s="6">
        <f>IF(QoQ!AO103="","",QoQ!AO103-QoQ!AO$1)</f>
        <v>-0.16950833333333315</v>
      </c>
      <c r="AP101" s="4">
        <v>100</v>
      </c>
      <c r="AQ101" s="1">
        <v>42430</v>
      </c>
      <c r="AR101" s="7"/>
    </row>
    <row r="102" spans="1:44">
      <c r="A102" s="6">
        <f>IF(QoQ!A104="","",QoQ!A104-QoQ!A$1)</f>
        <v>9.4834820147468246E-2</v>
      </c>
      <c r="B102" s="6">
        <f>IF(QoQ!B104="","",QoQ!B104-QoQ!B$1)</f>
        <v>3.4394250452777442E-2</v>
      </c>
      <c r="C102" s="6">
        <f>IF(QoQ!C104="","",QoQ!C104-QoQ!C$1)</f>
        <v>1.5608993733711709</v>
      </c>
      <c r="D102" s="6">
        <f>IF(QoQ!D104="","",QoQ!D104-QoQ!D$1)</f>
        <v>2.7895308068388864</v>
      </c>
      <c r="E102" s="6">
        <f>IF(QoQ!E104="","",QoQ!E104-QoQ!E$1)</f>
        <v>-1.5879835492799321</v>
      </c>
      <c r="F102" s="6">
        <f>IF(QoQ!F104="","",QoQ!F104-QoQ!F$1)</f>
        <v>-3.2503466920842272</v>
      </c>
      <c r="G102" s="6">
        <f>IF(QoQ!G104="","",QoQ!G104-QoQ!G$1)</f>
        <v>0.67172325647038855</v>
      </c>
      <c r="H102" s="6">
        <f>IF(QoQ!H104="","",QoQ!H104-QoQ!H$1)</f>
        <v>-1.0359547333138575</v>
      </c>
      <c r="I102" s="6">
        <f>IF(QoQ!I104="","",QoQ!I104-QoQ!I$1)</f>
        <v>-0.72425734928401697</v>
      </c>
      <c r="J102" s="6">
        <f>IF(QoQ!J104="","",QoQ!J104-QoQ!J$1)</f>
        <v>6.646691932273562</v>
      </c>
      <c r="K102" s="6">
        <f>IF(QoQ!K104="","",QoQ!K104-QoQ!K$1)</f>
        <v>-3.3397689674318656</v>
      </c>
      <c r="L102" s="6">
        <f>IF(QoQ!L104="","",QoQ!L104-QoQ!L$1)</f>
        <v>-5.044327280733615</v>
      </c>
      <c r="M102" s="6">
        <f>IF(QoQ!M104="","",QoQ!M104-QoQ!M$1)</f>
        <v>-4.6334898577675148</v>
      </c>
      <c r="N102" s="6">
        <f>IF(QoQ!N104="","",QoQ!N104-QoQ!N$1)</f>
        <v>-10.286918295512313</v>
      </c>
      <c r="O102" s="6">
        <f>IF(QoQ!O104="","",QoQ!O104-QoQ!O$1)</f>
        <v>-0.86513239243858364</v>
      </c>
      <c r="P102" s="6">
        <f>IF(QoQ!P104="","",QoQ!P104-QoQ!P$1)</f>
        <v>-6.6187321689639358</v>
      </c>
      <c r="Q102" s="6">
        <f>IF(QoQ!Q104="","",QoQ!Q104-QoQ!Q$1)</f>
        <v>1.2487386412992185E-2</v>
      </c>
      <c r="R102" s="6">
        <f>IF(QoQ!R104="","",QoQ!R104-QoQ!R$1)</f>
        <v>-0.12061379303836178</v>
      </c>
      <c r="S102" s="6">
        <f>IF(QoQ!S104="","",QoQ!S104-QoQ!S$1)</f>
        <v>0.4972475854495797</v>
      </c>
      <c r="T102" s="6">
        <f>IF(QoQ!T104="","",QoQ!T104-QoQ!T$1)</f>
        <v>-1.5208828340038059</v>
      </c>
      <c r="U102" s="6">
        <f>IF(QoQ!U104="","",QoQ!U104-QoQ!U$1)</f>
        <v>-0.18817898783571929</v>
      </c>
      <c r="V102" s="6">
        <f>IF(QoQ!V104="","",QoQ!V104-QoQ!V$1)</f>
        <v>-0.74126982285069498</v>
      </c>
      <c r="W102" s="6">
        <f>IF(QoQ!W104="","",QoQ!W104-QoQ!W$1)</f>
        <v>6.25E-2</v>
      </c>
      <c r="X102" s="6">
        <f>IF(QoQ!X104="","",QoQ!X104-QoQ!X$1)</f>
        <v>2.7703554674716222</v>
      </c>
      <c r="Y102" s="6">
        <f>IF(QoQ!Y104="","",QoQ!Y104-QoQ!Y$1)</f>
        <v>0.26413328920438572</v>
      </c>
      <c r="Z102" s="6">
        <f>IF(QoQ!Z104="","",QoQ!Z104-QoQ!Z$1)</f>
        <v>1.0133784772883292E-3</v>
      </c>
      <c r="AA102" s="6">
        <f>IF(QoQ!AA104="","",QoQ!AA104-QoQ!AA$1)</f>
        <v>0.54470619338896009</v>
      </c>
      <c r="AB102" s="6">
        <f>IF(QoQ!AB104="","",QoQ!AB104-QoQ!AB$1)</f>
        <v>4.6973627300986975E-2</v>
      </c>
      <c r="AC102" s="6">
        <f>IF(QoQ!AC104="","",QoQ!AC104-QoQ!AC$1)</f>
        <v>-0.65749999999999997</v>
      </c>
      <c r="AD102" s="6">
        <f>IF(QoQ!AD104="","",QoQ!AD104-QoQ!AD$1)</f>
        <v>11.521897878241376</v>
      </c>
      <c r="AE102" s="6">
        <f>IF(QoQ!AE104="","",QoQ!AE104-QoQ!AE$1)</f>
        <v>28.760607053776862</v>
      </c>
      <c r="AF102" s="6">
        <f>IF(QoQ!AF104="","",QoQ!AF104-QoQ!AF$1)</f>
        <v>-0.7988401714794009</v>
      </c>
      <c r="AG102" s="6">
        <f>IF(QoQ!AG104="","",QoQ!AG104-QoQ!AG$1)</f>
        <v>-1.8546234909270796</v>
      </c>
      <c r="AH102" s="6">
        <f>IF(QoQ!AH104="","",QoQ!AH104-QoQ!AH$1)</f>
        <v>-0.53211928576038581</v>
      </c>
      <c r="AI102" s="6">
        <f>IF(QoQ!AI104="","",QoQ!AI104-QoQ!AI$1)</f>
        <v>-2.8788562216098987</v>
      </c>
      <c r="AJ102" s="6">
        <f>IF(QoQ!AJ104="","",QoQ!AJ104-QoQ!AJ$1)</f>
        <v>0.79860110079881474</v>
      </c>
      <c r="AK102" s="6">
        <f>IF(QoQ!AK104="","",QoQ!AK104-QoQ!AK$1)</f>
        <v>0.70503576908554022</v>
      </c>
      <c r="AL102" s="6">
        <f>IF(QoQ!AL104="","",QoQ!AL104-QoQ!AL$1)</f>
        <v>-1.0773871219100704</v>
      </c>
      <c r="AM102" s="6">
        <f>IF(QoQ!AM104="","",QoQ!AM104-QoQ!AM$1)</f>
        <v>-1.4112525613715607</v>
      </c>
      <c r="AN102" s="6">
        <f>IF(QoQ!AN104="","",QoQ!AN104-QoQ!AN$1)</f>
        <v>4.0661630377167803</v>
      </c>
      <c r="AO102" s="6">
        <f>IF(QoQ!AO104="","",QoQ!AO104-QoQ!AO$1)</f>
        <v>-0.17127499999999984</v>
      </c>
      <c r="AP102" s="4">
        <v>101</v>
      </c>
      <c r="AQ102" s="1">
        <v>42522</v>
      </c>
      <c r="AR102" s="7"/>
    </row>
    <row r="103" spans="1:44">
      <c r="A103" s="6">
        <f>IF(QoQ!A105="","",QoQ!A105-QoQ!A$1)</f>
        <v>-0.10287756326108077</v>
      </c>
      <c r="B103" s="6">
        <f>IF(QoQ!B105="","",QoQ!B105-QoQ!B$1)</f>
        <v>-0.11315749227092442</v>
      </c>
      <c r="C103" s="6">
        <f>IF(QoQ!C105="","",QoQ!C105-QoQ!C$1)</f>
        <v>-2.8133328532850066</v>
      </c>
      <c r="D103" s="6">
        <f>IF(QoQ!D105="","",QoQ!D105-QoQ!D$1)</f>
        <v>-2.6825828449764604</v>
      </c>
      <c r="E103" s="6">
        <f>IF(QoQ!E105="","",QoQ!E105-QoQ!E$1)</f>
        <v>0.47918048079198927</v>
      </c>
      <c r="F103" s="6">
        <f>IF(QoQ!F105="","",QoQ!F105-QoQ!F$1)</f>
        <v>-1.0952900824916929</v>
      </c>
      <c r="G103" s="6">
        <f>IF(QoQ!G105="","",QoQ!G105-QoQ!G$1)</f>
        <v>-1.3441921818390798</v>
      </c>
      <c r="H103" s="6">
        <f>IF(QoQ!H105="","",QoQ!H105-QoQ!H$1)</f>
        <v>1.5410077177347934</v>
      </c>
      <c r="I103" s="6">
        <f>IF(QoQ!I105="","",QoQ!I105-QoQ!I$1)</f>
        <v>-2.3714315565887416</v>
      </c>
      <c r="J103" s="6">
        <f>IF(QoQ!J105="","",QoQ!J105-QoQ!J$1)</f>
        <v>-4.0530344036466603</v>
      </c>
      <c r="K103" s="6">
        <f>IF(QoQ!K105="","",QoQ!K105-QoQ!K$1)</f>
        <v>-3.7835171764398168</v>
      </c>
      <c r="L103" s="6">
        <f>IF(QoQ!L105="","",QoQ!L105-QoQ!L$1)</f>
        <v>-1.6023622307559335</v>
      </c>
      <c r="M103" s="6">
        <f>IF(QoQ!M105="","",QoQ!M105-QoQ!M$1)</f>
        <v>-0.47391230765371029</v>
      </c>
      <c r="N103" s="6">
        <f>IF(QoQ!N105="","",QoQ!N105-QoQ!N$1)</f>
        <v>8.8718823104006379</v>
      </c>
      <c r="O103" s="6">
        <f>IF(QoQ!O105="","",QoQ!O105-QoQ!O$1)</f>
        <v>-6.9455257952709015</v>
      </c>
      <c r="P103" s="6">
        <f>IF(QoQ!P105="","",QoQ!P105-QoQ!P$1)</f>
        <v>-5.8523647526009421</v>
      </c>
      <c r="Q103" s="6">
        <f>IF(QoQ!Q105="","",QoQ!Q105-QoQ!Q$1)</f>
        <v>1.729095176218598E-2</v>
      </c>
      <c r="R103" s="6">
        <f>IF(QoQ!R105="","",QoQ!R105-QoQ!R$1)</f>
        <v>0.15778520457517398</v>
      </c>
      <c r="S103" s="6">
        <f>IF(QoQ!S105="","",QoQ!S105-QoQ!S$1)</f>
        <v>-0.49448311951382751</v>
      </c>
      <c r="T103" s="6">
        <f>IF(QoQ!T105="","",QoQ!T105-QoQ!T$1)</f>
        <v>0.74808493531679821</v>
      </c>
      <c r="U103" s="6">
        <f>IF(QoQ!U105="","",QoQ!U105-QoQ!U$1)</f>
        <v>-0.11376454752267401</v>
      </c>
      <c r="V103" s="6">
        <f>IF(QoQ!V105="","",QoQ!V105-QoQ!V$1)</f>
        <v>1.2836639207551848E-3</v>
      </c>
      <c r="W103" s="6">
        <f>IF(QoQ!W105="","",QoQ!W105-QoQ!W$1)</f>
        <v>0</v>
      </c>
      <c r="X103" s="6">
        <f>IF(QoQ!X105="","",QoQ!X105-QoQ!X$1)</f>
        <v>-1.1367745257776063</v>
      </c>
      <c r="Y103" s="6">
        <f>IF(QoQ!Y105="","",QoQ!Y105-QoQ!Y$1)</f>
        <v>0.11103264089389531</v>
      </c>
      <c r="Z103" s="6">
        <f>IF(QoQ!Z105="","",QoQ!Z105-QoQ!Z$1)</f>
        <v>8.331076189520159E-2</v>
      </c>
      <c r="AA103" s="6">
        <f>IF(QoQ!AA105="","",QoQ!AA105-QoQ!AA$1)</f>
        <v>3.0048350580621275E-2</v>
      </c>
      <c r="AB103" s="6">
        <f>IF(QoQ!AB105="","",QoQ!AB105-QoQ!AB$1)</f>
        <v>-6.6388930208536256E-2</v>
      </c>
      <c r="AC103" s="6">
        <f>IF(QoQ!AC105="","",QoQ!AC105-QoQ!AC$1)</f>
        <v>-0.65249999999999997</v>
      </c>
      <c r="AD103" s="6">
        <f>IF(QoQ!AD105="","",QoQ!AD105-QoQ!AD$1)</f>
        <v>1.5682480105053189</v>
      </c>
      <c r="AE103" s="6">
        <f>IF(QoQ!AE105="","",QoQ!AE105-QoQ!AE$1)</f>
        <v>-0.49655141556519644</v>
      </c>
      <c r="AF103" s="6">
        <f>IF(QoQ!AF105="","",QoQ!AF105-QoQ!AF$1)</f>
        <v>-0.71828936625931494</v>
      </c>
      <c r="AG103" s="6">
        <f>IF(QoQ!AG105="","",QoQ!AG105-QoQ!AG$1)</f>
        <v>-1.850522245093531</v>
      </c>
      <c r="AH103" s="6">
        <f>IF(QoQ!AH105="","",QoQ!AH105-QoQ!AH$1)</f>
        <v>-0.43738784863342428</v>
      </c>
      <c r="AI103" s="6">
        <f>IF(QoQ!AI105="","",QoQ!AI105-QoQ!AI$1)</f>
        <v>-6.8114778741641882</v>
      </c>
      <c r="AJ103" s="6">
        <f>IF(QoQ!AJ105="","",QoQ!AJ105-QoQ!AJ$1)</f>
        <v>-5.2716487400648244</v>
      </c>
      <c r="AK103" s="6">
        <f>IF(QoQ!AK105="","",QoQ!AK105-QoQ!AK$1)</f>
        <v>-0.7096650819148167</v>
      </c>
      <c r="AL103" s="6">
        <f>IF(QoQ!AL105="","",QoQ!AL105-QoQ!AL$1)</f>
        <v>-3.8753395699034123</v>
      </c>
      <c r="AM103" s="6">
        <f>IF(QoQ!AM105="","",QoQ!AM105-QoQ!AM$1)</f>
        <v>-1.8780141243818091</v>
      </c>
      <c r="AN103" s="6">
        <f>IF(QoQ!AN105="","",QoQ!AN105-QoQ!AN$1)</f>
        <v>-6.9980617559227367</v>
      </c>
      <c r="AO103" s="6">
        <f>IF(QoQ!AO105="","",QoQ!AO105-QoQ!AO$1)</f>
        <v>-0.1287083333333332</v>
      </c>
      <c r="AP103" s="4">
        <v>102</v>
      </c>
      <c r="AQ103" s="1">
        <v>42614</v>
      </c>
      <c r="AR103" s="7"/>
    </row>
    <row r="104" spans="1:44">
      <c r="A104" s="6">
        <f>IF(QoQ!A106="","",QoQ!A106-QoQ!A$1)</f>
        <v>0.32580398247440301</v>
      </c>
      <c r="B104" s="6">
        <f>IF(QoQ!B106="","",QoQ!B106-QoQ!B$1)</f>
        <v>0.17050868622615867</v>
      </c>
      <c r="C104" s="6">
        <f>IF(QoQ!C106="","",QoQ!C106-QoQ!C$1)</f>
        <v>-3.5664804176471168</v>
      </c>
      <c r="D104" s="6">
        <f>IF(QoQ!D106="","",QoQ!D106-QoQ!D$1)</f>
        <v>-0.25602739446589695</v>
      </c>
      <c r="E104" s="6">
        <f>IF(QoQ!E106="","",QoQ!E106-QoQ!E$1)</f>
        <v>3.2438504015579372</v>
      </c>
      <c r="F104" s="6">
        <f>IF(QoQ!F106="","",QoQ!F106-QoQ!F$1)</f>
        <v>5.2421244485544998</v>
      </c>
      <c r="G104" s="6">
        <f>IF(QoQ!G106="","",QoQ!G106-QoQ!G$1)</f>
        <v>1.0383069839880583</v>
      </c>
      <c r="H104" s="6">
        <f>IF(QoQ!H106="","",QoQ!H106-QoQ!H$1)</f>
        <v>0.84131881413970167</v>
      </c>
      <c r="I104" s="6">
        <f>IF(QoQ!I106="","",QoQ!I106-QoQ!I$1)</f>
        <v>-6.4501443757932728</v>
      </c>
      <c r="J104" s="6">
        <f>IF(QoQ!J106="","",QoQ!J106-QoQ!J$1)</f>
        <v>-5.9686825412965536</v>
      </c>
      <c r="K104" s="6">
        <f>IF(QoQ!K106="","",QoQ!K106-QoQ!K$1)</f>
        <v>-5.8295210695383055</v>
      </c>
      <c r="L104" s="6">
        <f>IF(QoQ!L106="","",QoQ!L106-QoQ!L$1)</f>
        <v>-0.15077323688131905</v>
      </c>
      <c r="M104" s="6">
        <f>IF(QoQ!M106="","",QoQ!M106-QoQ!M$1)</f>
        <v>0.7973872532838342</v>
      </c>
      <c r="N104" s="6">
        <f>IF(QoQ!N106="","",QoQ!N106-QoQ!N$1)</f>
        <v>-4.1644217283106597</v>
      </c>
      <c r="O104" s="6">
        <f>IF(QoQ!O106="","",QoQ!O106-QoQ!O$1)</f>
        <v>4.346621699738038</v>
      </c>
      <c r="P104" s="6">
        <f>IF(QoQ!P106="","",QoQ!P106-QoQ!P$1)</f>
        <v>-3.9166211659363261</v>
      </c>
      <c r="Q104" s="6">
        <f>IF(QoQ!Q106="","",QoQ!Q106-QoQ!Q$1)</f>
        <v>0.12983926032451043</v>
      </c>
      <c r="R104" s="6">
        <f>IF(QoQ!R106="","",QoQ!R106-QoQ!R$1)</f>
        <v>3.8038914628159892E-2</v>
      </c>
      <c r="S104" s="6">
        <f>IF(QoQ!S106="","",QoQ!S106-QoQ!S$1)</f>
        <v>0.46461530274448792</v>
      </c>
      <c r="T104" s="6">
        <f>IF(QoQ!T106="","",QoQ!T106-QoQ!T$1)</f>
        <v>4.6937031928474848</v>
      </c>
      <c r="U104" s="6">
        <f>IF(QoQ!U106="","",QoQ!U106-QoQ!U$1)</f>
        <v>1.6936501329607005</v>
      </c>
      <c r="V104" s="6">
        <f>IF(QoQ!V106="","",QoQ!V106-QoQ!V$1)</f>
        <v>0.61688110864866674</v>
      </c>
      <c r="W104" s="6">
        <f>IF(QoQ!W106="","",QoQ!W106-QoQ!W$1)</f>
        <v>0</v>
      </c>
      <c r="X104" s="6">
        <f>IF(QoQ!X106="","",QoQ!X106-QoQ!X$1)</f>
        <v>-3.7124853837382754</v>
      </c>
      <c r="Y104" s="6">
        <f>IF(QoQ!Y106="","",QoQ!Y106-QoQ!Y$1)</f>
        <v>-0.24735119526029692</v>
      </c>
      <c r="Z104" s="6">
        <f>IF(QoQ!Z106="","",QoQ!Z106-QoQ!Z$1)</f>
        <v>3.2213132647845422E-2</v>
      </c>
      <c r="AA104" s="6">
        <f>IF(QoQ!AA106="","",QoQ!AA106-QoQ!AA$1)</f>
        <v>0.17564726063914293</v>
      </c>
      <c r="AB104" s="6">
        <f>IF(QoQ!AB106="","",QoQ!AB106-QoQ!AB$1)</f>
        <v>-0.1560754861589308</v>
      </c>
      <c r="AC104" s="6">
        <f>IF(QoQ!AC106="","",QoQ!AC106-QoQ!AC$1)</f>
        <v>-0.63749999999999996</v>
      </c>
      <c r="AD104" s="6">
        <f>IF(QoQ!AD106="","",QoQ!AD106-QoQ!AD$1)</f>
        <v>3.6281427607092382</v>
      </c>
      <c r="AE104" s="6">
        <f>IF(QoQ!AE106="","",QoQ!AE106-QoQ!AE$1)</f>
        <v>5.8556094891232737</v>
      </c>
      <c r="AF104" s="6">
        <f>IF(QoQ!AF106="","",QoQ!AF106-QoQ!AF$1)</f>
        <v>-0.61709480453086174</v>
      </c>
      <c r="AG104" s="6">
        <f>IF(QoQ!AG106="","",QoQ!AG106-QoQ!AG$1)</f>
        <v>-2.3741360545412515</v>
      </c>
      <c r="AH104" s="6">
        <f>IF(QoQ!AH106="","",QoQ!AH106-QoQ!AH$1)</f>
        <v>-0.20633917184216777</v>
      </c>
      <c r="AI104" s="6">
        <f>IF(QoQ!AI106="","",QoQ!AI106-QoQ!AI$1)</f>
        <v>4.3700415161729254</v>
      </c>
      <c r="AJ104" s="6">
        <f>IF(QoQ!AJ106="","",QoQ!AJ106-QoQ!AJ$1)</f>
        <v>-1.9222276594150838</v>
      </c>
      <c r="AK104" s="6">
        <f>IF(QoQ!AK106="","",QoQ!AK106-QoQ!AK$1)</f>
        <v>-1.8584435380798694</v>
      </c>
      <c r="AL104" s="6">
        <f>IF(QoQ!AL106="","",QoQ!AL106-QoQ!AL$1)</f>
        <v>-0.61762287833898877</v>
      </c>
      <c r="AM104" s="6">
        <f>IF(QoQ!AM106="","",QoQ!AM106-QoQ!AM$1)</f>
        <v>-1.8223747134024193</v>
      </c>
      <c r="AN104" s="6">
        <f>IF(QoQ!AN106="","",QoQ!AN106-QoQ!AN$1)</f>
        <v>5.2355229714069997</v>
      </c>
      <c r="AO104" s="6">
        <f>IF(QoQ!AO106="","",QoQ!AO106-QoQ!AO$1)</f>
        <v>-0.12444166666666656</v>
      </c>
      <c r="AP104" s="4">
        <v>103</v>
      </c>
      <c r="AQ104" s="1">
        <v>42705</v>
      </c>
      <c r="AR104" s="7"/>
    </row>
    <row r="105" spans="1:44">
      <c r="A105" s="6">
        <f>IF(QoQ!A107="","",QoQ!A107-QoQ!A$1)</f>
        <v>0.55263761905627584</v>
      </c>
      <c r="B105" s="6">
        <f>IF(QoQ!B107="","",QoQ!B107-QoQ!B$1)</f>
        <v>0.43939564975035661</v>
      </c>
      <c r="C105" s="6">
        <f>IF(QoQ!C107="","",QoQ!C107-QoQ!C$1)</f>
        <v>5.3044623690026116</v>
      </c>
      <c r="D105" s="6">
        <f>IF(QoQ!D107="","",QoQ!D107-QoQ!D$1)</f>
        <v>4.8376715581257832</v>
      </c>
      <c r="E105" s="6">
        <f>IF(QoQ!E107="","",QoQ!E107-QoQ!E$1)</f>
        <v>3.3022275626248669</v>
      </c>
      <c r="F105" s="6">
        <f>IF(QoQ!F107="","",QoQ!F107-QoQ!F$1)</f>
        <v>7.3347636201235265</v>
      </c>
      <c r="G105" s="6">
        <f>IF(QoQ!G107="","",QoQ!G107-QoQ!G$1)</f>
        <v>0.37865680467053786</v>
      </c>
      <c r="H105" s="6">
        <f>IF(QoQ!H107="","",QoQ!H107-QoQ!H$1)</f>
        <v>-1.2339289849176038</v>
      </c>
      <c r="I105" s="6">
        <f>IF(QoQ!I107="","",QoQ!I107-QoQ!I$1)</f>
        <v>-2.0956173347149534</v>
      </c>
      <c r="J105" s="6">
        <f>IF(QoQ!J107="","",QoQ!J107-QoQ!J$1)</f>
        <v>-1.5118560687939264</v>
      </c>
      <c r="K105" s="6">
        <f>IF(QoQ!K107="","",QoQ!K107-QoQ!K$1)</f>
        <v>-4.9071148985825399</v>
      </c>
      <c r="L105" s="6">
        <f>IF(QoQ!L107="","",QoQ!L107-QoQ!L$1)</f>
        <v>-3.3446344466260132</v>
      </c>
      <c r="M105" s="6">
        <f>IF(QoQ!M107="","",QoQ!M107-QoQ!M$1)</f>
        <v>-3.6691214382607318</v>
      </c>
      <c r="N105" s="6">
        <f>IF(QoQ!N107="","",QoQ!N107-QoQ!N$1)</f>
        <v>-7.9681321561926204</v>
      </c>
      <c r="O105" s="6">
        <f>IF(QoQ!O107="","",QoQ!O107-QoQ!O$1)</f>
        <v>-0.81627742459944352</v>
      </c>
      <c r="P105" s="6">
        <f>IF(QoQ!P107="","",QoQ!P107-QoQ!P$1)</f>
        <v>-2.2047488180766313</v>
      </c>
      <c r="Q105" s="6">
        <f>IF(QoQ!Q107="","",QoQ!Q107-QoQ!Q$1)</f>
        <v>1.848955316353893</v>
      </c>
      <c r="R105" s="6">
        <f>IF(QoQ!R107="","",QoQ!R107-QoQ!R$1)</f>
        <v>0.12390486657113509</v>
      </c>
      <c r="S105" s="6">
        <f>IF(QoQ!S107="","",QoQ!S107-QoQ!S$1)</f>
        <v>7.8866153395014376</v>
      </c>
      <c r="T105" s="6">
        <f>IF(QoQ!T107="","",QoQ!T107-QoQ!T$1)</f>
        <v>10.437716956936525</v>
      </c>
      <c r="U105" s="6">
        <f>IF(QoQ!U107="","",QoQ!U107-QoQ!U$1)</f>
        <v>3.2517208389034669</v>
      </c>
      <c r="V105" s="6">
        <f>IF(QoQ!V107="","",QoQ!V107-QoQ!V$1)</f>
        <v>2.7104064867111184</v>
      </c>
      <c r="W105" s="6">
        <f>IF(QoQ!W107="","",QoQ!W107-QoQ!W$1)</f>
        <v>0</v>
      </c>
      <c r="X105" s="6">
        <f>IF(QoQ!X107="","",QoQ!X107-QoQ!X$1)</f>
        <v>-2.0630933510406293</v>
      </c>
      <c r="Y105" s="6">
        <f>IF(QoQ!Y107="","",QoQ!Y107-QoQ!Y$1)</f>
        <v>1.3275728082040326</v>
      </c>
      <c r="Z105" s="6">
        <f>IF(QoQ!Z107="","",QoQ!Z107-QoQ!Z$1)</f>
        <v>9.2123200339818911E-2</v>
      </c>
      <c r="AA105" s="6">
        <f>IF(QoQ!AA107="","",QoQ!AA107-QoQ!AA$1)</f>
        <v>0.19330507207142567</v>
      </c>
      <c r="AB105" s="6">
        <f>IF(QoQ!AB107="","",QoQ!AB107-QoQ!AB$1)</f>
        <v>-3.757026557671872E-2</v>
      </c>
      <c r="AC105" s="6">
        <f>IF(QoQ!AC107="","",QoQ!AC107-QoQ!AC$1)</f>
        <v>-0.57499999999999996</v>
      </c>
      <c r="AD105" s="6">
        <f>IF(QoQ!AD107="","",QoQ!AD107-QoQ!AD$1)</f>
        <v>4.729695809353462</v>
      </c>
      <c r="AE105" s="6">
        <f>IF(QoQ!AE107="","",QoQ!AE107-QoQ!AE$1)</f>
        <v>7.8522297495387026</v>
      </c>
      <c r="AF105" s="6">
        <f>IF(QoQ!AF107="","",QoQ!AF107-QoQ!AF$1)</f>
        <v>-2.2850676250613056</v>
      </c>
      <c r="AG105" s="6">
        <f>IF(QoQ!AG107="","",QoQ!AG107-QoQ!AG$1)</f>
        <v>-3.8795865272292054</v>
      </c>
      <c r="AH105" s="6">
        <f>IF(QoQ!AH107="","",QoQ!AH107-QoQ!AH$1)</f>
        <v>-1.9148290735716595</v>
      </c>
      <c r="AI105" s="6">
        <f>IF(QoQ!AI107="","",QoQ!AI107-QoQ!AI$1)</f>
        <v>18.335486718753902</v>
      </c>
      <c r="AJ105" s="6">
        <f>IF(QoQ!AJ107="","",QoQ!AJ107-QoQ!AJ$1)</f>
        <v>-1.6480578488172051</v>
      </c>
      <c r="AK105" s="6">
        <f>IF(QoQ!AK107="","",QoQ!AK107-QoQ!AK$1)</f>
        <v>-3.0587770700690369</v>
      </c>
      <c r="AL105" s="6">
        <f>IF(QoQ!AL107="","",QoQ!AL107-QoQ!AL$1)</f>
        <v>19.318886040172256</v>
      </c>
      <c r="AM105" s="6">
        <f>IF(QoQ!AM107="","",QoQ!AM107-QoQ!AM$1)</f>
        <v>-1.7271520767255364</v>
      </c>
      <c r="AN105" s="6">
        <f>IF(QoQ!AN107="","",QoQ!AN107-QoQ!AN$1)</f>
        <v>0.56326145371480574</v>
      </c>
      <c r="AO105" s="6">
        <f>IF(QoQ!AO107="","",QoQ!AO107-QoQ!AO$1)</f>
        <v>-0.10288395061728384</v>
      </c>
      <c r="AP105" s="4">
        <v>104</v>
      </c>
      <c r="AQ105" s="1">
        <v>42795</v>
      </c>
      <c r="AR105" s="7"/>
    </row>
    <row r="106" spans="1:44">
      <c r="A106" s="6">
        <f>IF(QoQ!A108="","",QoQ!A108-QoQ!A$1)</f>
        <v>0.39452714657147503</v>
      </c>
      <c r="B106" s="6">
        <f>IF(QoQ!B108="","",QoQ!B108-QoQ!B$1)</f>
        <v>-5.5595517544577699E-3</v>
      </c>
      <c r="C106" s="6">
        <f>IF(QoQ!C108="","",QoQ!C108-QoQ!C$1)</f>
        <v>-1.2962219196937301</v>
      </c>
      <c r="D106" s="6">
        <f>IF(QoQ!D108="","",QoQ!D108-QoQ!D$1)</f>
        <v>-1.95572453924032</v>
      </c>
      <c r="E106" s="6">
        <f>IF(QoQ!E108="","",QoQ!E108-QoQ!E$1)</f>
        <v>-2.0675601419177401</v>
      </c>
      <c r="F106" s="6">
        <f>IF(QoQ!F108="","",QoQ!F108-QoQ!F$1)</f>
        <v>-6.2688492986692417</v>
      </c>
      <c r="G106" s="6">
        <f>IF(QoQ!G108="","",QoQ!G108-QoQ!G$1)</f>
        <v>-1.1166271168717627</v>
      </c>
      <c r="H106" s="6">
        <f>IF(QoQ!H108="","",QoQ!H108-QoQ!H$1)</f>
        <v>4.2046493099403301</v>
      </c>
      <c r="I106" s="6">
        <f>IF(QoQ!I108="","",QoQ!I108-QoQ!I$1)</f>
        <v>-1.7632353564450338</v>
      </c>
      <c r="J106" s="6">
        <f>IF(QoQ!J108="","",QoQ!J108-QoQ!J$1)</f>
        <v>-1.2332652083901061</v>
      </c>
      <c r="K106" s="6">
        <f>IF(QoQ!K108="","",QoQ!K108-QoQ!K$1)</f>
        <v>-2.0240300976712979</v>
      </c>
      <c r="L106" s="6">
        <f>IF(QoQ!L108="","",QoQ!L108-QoQ!L$1)</f>
        <v>-0.69600312148507371</v>
      </c>
      <c r="M106" s="6">
        <f>IF(QoQ!M108="","",QoQ!M108-QoQ!M$1)</f>
        <v>-0.31197965125164284</v>
      </c>
      <c r="N106" s="6">
        <f>IF(QoQ!N108="","",QoQ!N108-QoQ!N$1)</f>
        <v>8.9861400656396331</v>
      </c>
      <c r="O106" s="6">
        <f>IF(QoQ!O108="","",QoQ!O108-QoQ!O$1)</f>
        <v>-6.7988773944649639</v>
      </c>
      <c r="P106" s="6">
        <f>IF(QoQ!P108="","",QoQ!P108-QoQ!P$1)</f>
        <v>-2.320165401869148</v>
      </c>
      <c r="Q106" s="6">
        <f>IF(QoQ!Q108="","",QoQ!Q108-QoQ!Q$1)</f>
        <v>-0.248648347199941</v>
      </c>
      <c r="R106" s="6">
        <f>IF(QoQ!R108="","",QoQ!R108-QoQ!R$1)</f>
        <v>0.13273981582613625</v>
      </c>
      <c r="S106" s="6">
        <f>IF(QoQ!S108="","",QoQ!S108-QoQ!S$1)</f>
        <v>-1.5436658160892609</v>
      </c>
      <c r="T106" s="6">
        <f>IF(QoQ!T108="","",QoQ!T108-QoQ!T$1)</f>
        <v>-4.4883583789877308</v>
      </c>
      <c r="U106" s="6">
        <f>IF(QoQ!U108="","",QoQ!U108-QoQ!U$1)</f>
        <v>0.41495953048464429</v>
      </c>
      <c r="V106" s="6">
        <f>IF(QoQ!V108="","",QoQ!V108-QoQ!V$1)</f>
        <v>8.1788685476678946E-2</v>
      </c>
      <c r="W106" s="6">
        <f>IF(QoQ!W108="","",QoQ!W108-QoQ!W$1)</f>
        <v>0</v>
      </c>
      <c r="X106" s="6">
        <f>IF(QoQ!X108="","",QoQ!X108-QoQ!X$1)</f>
        <v>1.1967694405882445</v>
      </c>
      <c r="Y106" s="6">
        <f>IF(QoQ!Y108="","",QoQ!Y108-QoQ!Y$1)</f>
        <v>0.52438503064574915</v>
      </c>
      <c r="Z106" s="6">
        <f>IF(QoQ!Z108="","",QoQ!Z108-QoQ!Z$1)</f>
        <v>0.2113522677197428</v>
      </c>
      <c r="AA106" s="6">
        <f>IF(QoQ!AA108="","",QoQ!AA108-QoQ!AA$1)</f>
        <v>-0.41228821327302567</v>
      </c>
      <c r="AB106" s="6">
        <f>IF(QoQ!AB108="","",QoQ!AB108-QoQ!AB$1)</f>
        <v>-0.16584518526017716</v>
      </c>
      <c r="AC106" s="6">
        <f>IF(QoQ!AC108="","",QoQ!AC108-QoQ!AC$1)</f>
        <v>-0.51249999999999996</v>
      </c>
      <c r="AD106" s="6">
        <f>IF(QoQ!AD108="","",QoQ!AD108-QoQ!AD$1)</f>
        <v>-6.1402512712976103</v>
      </c>
      <c r="AE106" s="6">
        <f>IF(QoQ!AE108="","",QoQ!AE108-QoQ!AE$1)</f>
        <v>-8.8380222730761968</v>
      </c>
      <c r="AF106" s="6">
        <f>IF(QoQ!AF108="","",QoQ!AF108-QoQ!AF$1)</f>
        <v>0.16623442069128957</v>
      </c>
      <c r="AG106" s="6">
        <f>IF(QoQ!AG108="","",QoQ!AG108-QoQ!AG$1)</f>
        <v>-0.4466845326408293</v>
      </c>
      <c r="AH106" s="6">
        <f>IF(QoQ!AH108="","",QoQ!AH108-QoQ!AH$1)</f>
        <v>0.32970923358168958</v>
      </c>
      <c r="AI106" s="6">
        <f>IF(QoQ!AI108="","",QoQ!AI108-QoQ!AI$1)</f>
        <v>0.6946787597852202</v>
      </c>
      <c r="AJ106" s="6">
        <f>IF(QoQ!AJ108="","",QoQ!AJ108-QoQ!AJ$1)</f>
        <v>-2.2034780279950481</v>
      </c>
      <c r="AK106" s="6">
        <f>IF(QoQ!AK108="","",QoQ!AK108-QoQ!AK$1)</f>
        <v>0.55374914612948745</v>
      </c>
      <c r="AL106" s="6">
        <f>IF(QoQ!AL108="","",QoQ!AL108-QoQ!AL$1)</f>
        <v>-2.3745940794698308</v>
      </c>
      <c r="AM106" s="6">
        <f>IF(QoQ!AM108="","",QoQ!AM108-QoQ!AM$1)</f>
        <v>-0.49961319050853659</v>
      </c>
      <c r="AN106" s="6">
        <f>IF(QoQ!AN108="","",QoQ!AN108-QoQ!AN$1)</f>
        <v>-0.74043669352267349</v>
      </c>
      <c r="AO106" s="6">
        <f>IF(QoQ!AO108="","",QoQ!AO108-QoQ!AO$1)</f>
        <v>-9.7297530864197457E-2</v>
      </c>
      <c r="AP106" s="4">
        <v>105</v>
      </c>
      <c r="AQ106" s="1">
        <v>42887</v>
      </c>
      <c r="AR106" s="7"/>
    </row>
    <row r="107" spans="1:44">
      <c r="A107" s="6">
        <f>IF(QoQ!A109="","",QoQ!A109-QoQ!A$1)</f>
        <v>0.17766893084541557</v>
      </c>
      <c r="B107" s="6">
        <f>IF(QoQ!B109="","",QoQ!B109-QoQ!B$1)</f>
        <v>7.6240647139734108E-2</v>
      </c>
      <c r="C107" s="6">
        <f>IF(QoQ!C109="","",QoQ!C109-QoQ!C$1)</f>
        <v>-2.1073909295523356</v>
      </c>
      <c r="D107" s="6">
        <f>IF(QoQ!D109="","",QoQ!D109-QoQ!D$1)</f>
        <v>-0.18855064338885619</v>
      </c>
      <c r="E107" s="6">
        <f>IF(QoQ!E109="","",QoQ!E109-QoQ!E$1)</f>
        <v>1.6221945664340698</v>
      </c>
      <c r="F107" s="6">
        <f>IF(QoQ!F109="","",QoQ!F109-QoQ!F$1)</f>
        <v>1.2136356936340915</v>
      </c>
      <c r="G107" s="6">
        <f>IF(QoQ!G109="","",QoQ!G109-QoQ!G$1)</f>
        <v>0.90556261898587209</v>
      </c>
      <c r="H107" s="6">
        <f>IF(QoQ!H109="","",QoQ!H109-QoQ!H$1)</f>
        <v>-0.20416558689078901</v>
      </c>
      <c r="I107" s="6">
        <f>IF(QoQ!I109="","",QoQ!I109-QoQ!I$1)</f>
        <v>-1.8579780803483965</v>
      </c>
      <c r="J107" s="6">
        <f>IF(QoQ!J109="","",QoQ!J109-QoQ!J$1)</f>
        <v>4.1057036534187912</v>
      </c>
      <c r="K107" s="6">
        <f>IF(QoQ!K109="","",QoQ!K109-QoQ!K$1)</f>
        <v>-4.6695989351774481</v>
      </c>
      <c r="L107" s="6">
        <f>IF(QoQ!L109="","",QoQ!L109-QoQ!L$1)</f>
        <v>-0.8902893806972626</v>
      </c>
      <c r="M107" s="6">
        <f>IF(QoQ!M109="","",QoQ!M109-QoQ!M$1)</f>
        <v>-2.1958845189199017</v>
      </c>
      <c r="N107" s="6">
        <f>IF(QoQ!N109="","",QoQ!N109-QoQ!N$1)</f>
        <v>-7.9681609078514892</v>
      </c>
      <c r="O107" s="6">
        <f>IF(QoQ!O109="","",QoQ!O109-QoQ!O$1)</f>
        <v>1.9365953217810008</v>
      </c>
      <c r="P107" s="6">
        <f>IF(QoQ!P109="","",QoQ!P109-QoQ!P$1)</f>
        <v>3.9699971587550476</v>
      </c>
      <c r="Q107" s="6">
        <f>IF(QoQ!Q109="","",QoQ!Q109-QoQ!Q$1)</f>
        <v>-0.1228828767663851</v>
      </c>
      <c r="R107" s="6">
        <f>IF(QoQ!R109="","",QoQ!R109-QoQ!R$1)</f>
        <v>5.2330875339364535E-2</v>
      </c>
      <c r="S107" s="6">
        <f>IF(QoQ!S109="","",QoQ!S109-QoQ!S$1)</f>
        <v>-0.72517527133244242</v>
      </c>
      <c r="T107" s="6">
        <f>IF(QoQ!T109="","",QoQ!T109-QoQ!T$1)</f>
        <v>-0.79130087843836827</v>
      </c>
      <c r="U107" s="6">
        <f>IF(QoQ!U109="","",QoQ!U109-QoQ!U$1)</f>
        <v>-1.5574234417312429</v>
      </c>
      <c r="V107" s="6">
        <f>IF(QoQ!V109="","",QoQ!V109-QoQ!V$1)</f>
        <v>-0.85382765748938638</v>
      </c>
      <c r="W107" s="6">
        <f>IF(QoQ!W109="","",QoQ!W109-QoQ!W$1)</f>
        <v>0</v>
      </c>
      <c r="X107" s="6">
        <f>IF(QoQ!X109="","",QoQ!X109-QoQ!X$1)</f>
        <v>-0.36312697193979193</v>
      </c>
      <c r="Y107" s="6">
        <f>IF(QoQ!Y109="","",QoQ!Y109-QoQ!Y$1)</f>
        <v>0.15704051114112949</v>
      </c>
      <c r="Z107" s="6">
        <f>IF(QoQ!Z109="","",QoQ!Z109-QoQ!Z$1)</f>
        <v>0.19988176603606145</v>
      </c>
      <c r="AA107" s="6">
        <f>IF(QoQ!AA109="","",QoQ!AA109-QoQ!AA$1)</f>
        <v>0.38589823265744339</v>
      </c>
      <c r="AB107" s="6">
        <f>IF(QoQ!AB109="","",QoQ!AB109-QoQ!AB$1)</f>
        <v>-0.19791518659326079</v>
      </c>
      <c r="AC107" s="6">
        <f>IF(QoQ!AC109="","",QoQ!AC109-QoQ!AC$1)</f>
        <v>-0.46250000000000002</v>
      </c>
      <c r="AD107" s="6">
        <f>IF(QoQ!AD109="","",QoQ!AD109-QoQ!AD$1)</f>
        <v>1.3229409692693754</v>
      </c>
      <c r="AE107" s="6">
        <f>IF(QoQ!AE109="","",QoQ!AE109-QoQ!AE$1)</f>
        <v>4.0182687983324383</v>
      </c>
      <c r="AF107" s="6">
        <f>IF(QoQ!AF109="","",QoQ!AF109-QoQ!AF$1)</f>
        <v>-0.44382734196363716</v>
      </c>
      <c r="AG107" s="6">
        <f>IF(QoQ!AG109="","",QoQ!AG109-QoQ!AG$1)</f>
        <v>-1.2228504257241235</v>
      </c>
      <c r="AH107" s="6">
        <f>IF(QoQ!AH109="","",QoQ!AH109-QoQ!AH$1)</f>
        <v>-0.24690609287906939</v>
      </c>
      <c r="AI107" s="6">
        <f>IF(QoQ!AI109="","",QoQ!AI109-QoQ!AI$1)</f>
        <v>-6.8604432616653384</v>
      </c>
      <c r="AJ107" s="6">
        <f>IF(QoQ!AJ109="","",QoQ!AJ109-QoQ!AJ$1)</f>
        <v>-0.5748450459178851</v>
      </c>
      <c r="AK107" s="6">
        <f>IF(QoQ!AK109="","",QoQ!AK109-QoQ!AK$1)</f>
        <v>-0.2997128453209581</v>
      </c>
      <c r="AL107" s="6">
        <f>IF(QoQ!AL109="","",QoQ!AL109-QoQ!AL$1)</f>
        <v>-21.254842539320251</v>
      </c>
      <c r="AM107" s="6">
        <f>IF(QoQ!AM109="","",QoQ!AM109-QoQ!AM$1)</f>
        <v>0.51313386274207473</v>
      </c>
      <c r="AN107" s="6">
        <f>IF(QoQ!AN109="","",QoQ!AN109-QoQ!AN$1)</f>
        <v>-2.5672880606825941</v>
      </c>
      <c r="AO107" s="6">
        <f>IF(QoQ!AO109="","",QoQ!AO109-QoQ!AO$1)</f>
        <v>-9.6531481481481496E-2</v>
      </c>
      <c r="AP107" s="4">
        <v>106</v>
      </c>
      <c r="AQ107" s="1">
        <v>42979</v>
      </c>
      <c r="AR107" s="7"/>
    </row>
    <row r="108" spans="1:44">
      <c r="A108" s="6">
        <f>IF(QoQ!A110="","",QoQ!A110-QoQ!A$1)</f>
        <v>-5.9019572013154997E-2</v>
      </c>
      <c r="B108" s="6">
        <f>IF(QoQ!B110="","",QoQ!B110-QoQ!B$1)</f>
        <v>0.29301396005651448</v>
      </c>
      <c r="C108" s="6">
        <f>IF(QoQ!C110="","",QoQ!C110-QoQ!C$1)</f>
        <v>-0.2911220858088166</v>
      </c>
      <c r="D108" s="6">
        <f>IF(QoQ!D110="","",QoQ!D110-QoQ!D$1)</f>
        <v>-2.3598888693410265</v>
      </c>
      <c r="E108" s="6">
        <f>IF(QoQ!E110="","",QoQ!E110-QoQ!E$1)</f>
        <v>-1.874523246666413</v>
      </c>
      <c r="F108" s="6">
        <f>IF(QoQ!F110="","",QoQ!F110-QoQ!F$1)</f>
        <v>-0.22536362924239584</v>
      </c>
      <c r="G108" s="6">
        <f>IF(QoQ!G110="","",QoQ!G110-QoQ!G$1)</f>
        <v>-0.98204196568289337</v>
      </c>
      <c r="H108" s="6">
        <f>IF(QoQ!H110="","",QoQ!H110-QoQ!H$1)</f>
        <v>-0.86918782622910951</v>
      </c>
      <c r="I108" s="6">
        <f>IF(QoQ!I110="","",QoQ!I110-QoQ!I$1)</f>
        <v>2.6556707037980889</v>
      </c>
      <c r="J108" s="6">
        <f>IF(QoQ!J110="","",QoQ!J110-QoQ!J$1)</f>
        <v>-1.9571494603578665</v>
      </c>
      <c r="K108" s="6">
        <f>IF(QoQ!K110="","",QoQ!K110-QoQ!K$1)</f>
        <v>-1.5080355167314008</v>
      </c>
      <c r="L108" s="6">
        <f>IF(QoQ!L110="","",QoQ!L110-QoQ!L$1)</f>
        <v>0.45874488282541326</v>
      </c>
      <c r="M108" s="6">
        <f>IF(QoQ!M110="","",QoQ!M110-QoQ!M$1)</f>
        <v>2.7992177783224848</v>
      </c>
      <c r="N108" s="6">
        <f>IF(QoQ!N110="","",QoQ!N110-QoQ!N$1)</f>
        <v>4.2196006218277207</v>
      </c>
      <c r="O108" s="6">
        <f>IF(QoQ!O110="","",QoQ!O110-QoQ!O$1)</f>
        <v>1.8026075322754578</v>
      </c>
      <c r="P108" s="6">
        <f>IF(QoQ!P110="","",QoQ!P110-QoQ!P$1)</f>
        <v>-8.8373547954239164</v>
      </c>
      <c r="Q108" s="6">
        <f>IF(QoQ!Q110="","",QoQ!Q110-QoQ!Q$1)</f>
        <v>7.531642946859729E-2</v>
      </c>
      <c r="R108" s="6">
        <f>IF(QoQ!R110="","",QoQ!R110-QoQ!R$1)</f>
        <v>-0.12433188912768051</v>
      </c>
      <c r="S108" s="6">
        <f>IF(QoQ!S110="","",QoQ!S110-QoQ!S$1)</f>
        <v>0.76123099561358853</v>
      </c>
      <c r="T108" s="6">
        <f>IF(QoQ!T110="","",QoQ!T110-QoQ!T$1)</f>
        <v>4.4220128151725984</v>
      </c>
      <c r="U108" s="6">
        <f>IF(QoQ!U110="","",QoQ!U110-QoQ!U$1)</f>
        <v>-0.47821018815886357</v>
      </c>
      <c r="V108" s="6">
        <f>IF(QoQ!V110="","",QoQ!V110-QoQ!V$1)</f>
        <v>-0.13946460541971378</v>
      </c>
      <c r="W108" s="6">
        <f>IF(QoQ!W110="","",QoQ!W110-QoQ!W$1)</f>
        <v>0</v>
      </c>
      <c r="X108" s="6">
        <f>IF(QoQ!X110="","",QoQ!X110-QoQ!X$1)</f>
        <v>2.5465966258597117</v>
      </c>
      <c r="Y108" s="6">
        <f>IF(QoQ!Y110="","",QoQ!Y110-QoQ!Y$1)</f>
        <v>-0.14100418519407332</v>
      </c>
      <c r="Z108" s="6">
        <f>IF(QoQ!Z110="","",QoQ!Z110-QoQ!Z$1)</f>
        <v>0.16749845864417467</v>
      </c>
      <c r="AA108" s="6">
        <f>IF(QoQ!AA110="","",QoQ!AA110-QoQ!AA$1)</f>
        <v>0.83253944977901262</v>
      </c>
      <c r="AB108" s="6">
        <f>IF(QoQ!AB110="","",QoQ!AB110-QoQ!AB$1)</f>
        <v>-5.653145452787961E-2</v>
      </c>
      <c r="AC108" s="6">
        <f>IF(QoQ!AC110="","",QoQ!AC110-QoQ!AC$1)</f>
        <v>-0.45</v>
      </c>
      <c r="AD108" s="6">
        <f>IF(QoQ!AD110="","",QoQ!AD110-QoQ!AD$1)</f>
        <v>6.1484363142328355</v>
      </c>
      <c r="AE108" s="6">
        <f>IF(QoQ!AE110="","",QoQ!AE110-QoQ!AE$1)</f>
        <v>15.42448863937754</v>
      </c>
      <c r="AF108" s="6">
        <f>IF(QoQ!AF110="","",QoQ!AF110-QoQ!AF$1)</f>
        <v>-0.39356216292982915</v>
      </c>
      <c r="AG108" s="6">
        <f>IF(QoQ!AG110="","",QoQ!AG110-QoQ!AG$1)</f>
        <v>-1.1013781501560433</v>
      </c>
      <c r="AH108" s="6">
        <f>IF(QoQ!AH110="","",QoQ!AH110-QoQ!AH$1)</f>
        <v>-0.21216532101642493</v>
      </c>
      <c r="AI108" s="6">
        <f>IF(QoQ!AI110="","",QoQ!AI110-QoQ!AI$1)</f>
        <v>-11.894870904965554</v>
      </c>
      <c r="AJ108" s="6">
        <f>IF(QoQ!AJ110="","",QoQ!AJ110-QoQ!AJ$1)</f>
        <v>0.68647356897845402</v>
      </c>
      <c r="AK108" s="6">
        <f>IF(QoQ!AK110="","",QoQ!AK110-QoQ!AK$1)</f>
        <v>1.0979337196537875</v>
      </c>
      <c r="AL108" s="6">
        <f>IF(QoQ!AL110="","",QoQ!AL110-QoQ!AL$1)</f>
        <v>-5.4629742256010205</v>
      </c>
      <c r="AM108" s="6">
        <f>IF(QoQ!AM110="","",QoQ!AM110-QoQ!AM$1)</f>
        <v>-1.2514621663202727</v>
      </c>
      <c r="AN108" s="6">
        <f>IF(QoQ!AN110="","",QoQ!AN110-QoQ!AN$1)</f>
        <v>0.9090520633523933</v>
      </c>
      <c r="AO108" s="6">
        <f>IF(QoQ!AO110="","",QoQ!AO110-QoQ!AO$1)</f>
        <v>-9.5208950617283739E-2</v>
      </c>
      <c r="AP108" s="4">
        <v>107</v>
      </c>
      <c r="AQ108" s="1">
        <v>43070</v>
      </c>
      <c r="AR108" s="7"/>
    </row>
    <row r="109" spans="1:44">
      <c r="A109" s="6">
        <f>IF(QoQ!A111="","",QoQ!A111-QoQ!A$1)</f>
        <v>6.5941610347616031E-2</v>
      </c>
      <c r="B109" s="6">
        <f>IF(QoQ!B111="","",QoQ!B111-QoQ!B$1)</f>
        <v>0.38298407063207907</v>
      </c>
      <c r="C109" s="6">
        <f>IF(QoQ!C111="","",QoQ!C111-QoQ!C$1)</f>
        <v>-2.2733008021109078</v>
      </c>
      <c r="D109" s="6">
        <f>IF(QoQ!D111="","",QoQ!D111-QoQ!D$1)</f>
        <v>0.58097422533674115</v>
      </c>
      <c r="E109" s="6">
        <f>IF(QoQ!E111="","",QoQ!E111-QoQ!E$1)</f>
        <v>0.60002141366120165</v>
      </c>
      <c r="F109" s="6">
        <f>IF(QoQ!F111="","",QoQ!F111-QoQ!F$1)</f>
        <v>-0.76655464945107255</v>
      </c>
      <c r="G109" s="6">
        <f>IF(QoQ!G111="","",QoQ!G111-QoQ!G$1)</f>
        <v>0.35666193084354081</v>
      </c>
      <c r="H109" s="6">
        <f>IF(QoQ!H111="","",QoQ!H111-QoQ!H$1)</f>
        <v>1.0845775819562502</v>
      </c>
      <c r="I109" s="6">
        <f>IF(QoQ!I111="","",QoQ!I111-QoQ!I$1)</f>
        <v>-2.6812290687726126</v>
      </c>
      <c r="J109" s="6">
        <f>IF(QoQ!J111="","",QoQ!J111-QoQ!J$1)</f>
        <v>2.5728161636880289</v>
      </c>
      <c r="K109" s="6">
        <f>IF(QoQ!K111="","",QoQ!K111-QoQ!K$1)</f>
        <v>-8.774970197727483E-2</v>
      </c>
      <c r="L109" s="6">
        <f>IF(QoQ!L111="","",QoQ!L111-QoQ!L$1)</f>
        <v>2.2428660590044354</v>
      </c>
      <c r="M109" s="6">
        <f>IF(QoQ!M111="","",QoQ!M111-QoQ!M$1)</f>
        <v>1.5181059216273272</v>
      </c>
      <c r="N109" s="6">
        <f>IF(QoQ!N111="","",QoQ!N111-QoQ!N$1)</f>
        <v>4.0408061931427097</v>
      </c>
      <c r="O109" s="6">
        <f>IF(QoQ!O111="","",QoQ!O111-QoQ!O$1)</f>
        <v>-0.30989027279779857</v>
      </c>
      <c r="P109" s="6">
        <f>IF(QoQ!P111="","",QoQ!P111-QoQ!P$1)</f>
        <v>5.0721192781188424</v>
      </c>
      <c r="Q109" s="6">
        <f>IF(QoQ!Q111="","",QoQ!Q111-QoQ!Q$1)</f>
        <v>0.10955935249600735</v>
      </c>
      <c r="R109" s="6">
        <f>IF(QoQ!R111="","",QoQ!R111-QoQ!R$1)</f>
        <v>-0.16985826008141441</v>
      </c>
      <c r="S109" s="6">
        <f>IF(QoQ!S111="","",QoQ!S111-QoQ!S$1)</f>
        <v>1.0594313620232645</v>
      </c>
      <c r="T109" s="6">
        <f>IF(QoQ!T111="","",QoQ!T111-QoQ!T$1)</f>
        <v>-0.55606526523665056</v>
      </c>
      <c r="U109" s="6">
        <f>IF(QoQ!U111="","",QoQ!U111-QoQ!U$1)</f>
        <v>-0.29510373426939496</v>
      </c>
      <c r="V109" s="6">
        <f>IF(QoQ!V111="","",QoQ!V111-QoQ!V$1)</f>
        <v>-0.48141274414476898</v>
      </c>
      <c r="W109" s="6">
        <f>IF(QoQ!W111="","",QoQ!W111-QoQ!W$1)</f>
        <v>6.25E-2</v>
      </c>
      <c r="X109" s="6">
        <f>IF(QoQ!X111="","",QoQ!X111-QoQ!X$1)</f>
        <v>3.0807108364835853</v>
      </c>
      <c r="Y109" s="6">
        <f>IF(QoQ!Y111="","",QoQ!Y111-QoQ!Y$1)</f>
        <v>0.35367658951284864</v>
      </c>
      <c r="Z109" s="6">
        <f>IF(QoQ!Z111="","",QoQ!Z111-QoQ!Z$1)</f>
        <v>0.15602975121585871</v>
      </c>
      <c r="AA109" s="6">
        <f>IF(QoQ!AA111="","",QoQ!AA111-QoQ!AA$1)</f>
        <v>0.38217827961238182</v>
      </c>
      <c r="AB109" s="6">
        <f>IF(QoQ!AB111="","",QoQ!AB111-QoQ!AB$1)</f>
        <v>0.13436894998384818</v>
      </c>
      <c r="AC109" s="6">
        <f>IF(QoQ!AC111="","",QoQ!AC111-QoQ!AC$1)</f>
        <v>-0.38750000000000001</v>
      </c>
      <c r="AD109" s="6">
        <f>IF(QoQ!AD111="","",QoQ!AD111-QoQ!AD$1)</f>
        <v>5.1887395702912062</v>
      </c>
      <c r="AE109" s="6">
        <f>IF(QoQ!AE111="","",QoQ!AE111-QoQ!AE$1)</f>
        <v>7.5191045838855768</v>
      </c>
      <c r="AF109" s="6">
        <f>IF(QoQ!AF111="","",QoQ!AF111-QoQ!AF$1)</f>
        <v>-0.34421791679120117</v>
      </c>
      <c r="AG109" s="6">
        <f>IF(QoQ!AG111="","",QoQ!AG111-QoQ!AG$1)</f>
        <v>-1.7569535860165342</v>
      </c>
      <c r="AH109" s="6">
        <f>IF(QoQ!AH111="","",QoQ!AH111-QoQ!AH$1)</f>
        <v>-2.195104314127172E-2</v>
      </c>
      <c r="AI109" s="6">
        <f>IF(QoQ!AI111="","",QoQ!AI111-QoQ!AI$1)</f>
        <v>-2.2686368819197957</v>
      </c>
      <c r="AJ109" s="6">
        <f>IF(QoQ!AJ111="","",QoQ!AJ111-QoQ!AJ$1)</f>
        <v>1.441635347668099</v>
      </c>
      <c r="AK109" s="6">
        <f>IF(QoQ!AK111="","",QoQ!AK111-QoQ!AK$1)</f>
        <v>-0.41642640171956224</v>
      </c>
      <c r="AL109" s="6">
        <f>IF(QoQ!AL111="","",QoQ!AL111-QoQ!AL$1)</f>
        <v>-15.763195836730986</v>
      </c>
      <c r="AM109" s="6">
        <f>IF(QoQ!AM111="","",QoQ!AM111-QoQ!AM$1)</f>
        <v>1.3287018698995214</v>
      </c>
      <c r="AN109" s="6">
        <f>IF(QoQ!AN111="","",QoQ!AN111-QoQ!AN$1)</f>
        <v>-1.6048706876949819</v>
      </c>
      <c r="AO109" s="6">
        <f>IF(QoQ!AO111="","",QoQ!AO111-QoQ!AO$1)</f>
        <v>-0.12290246913580227</v>
      </c>
      <c r="AP109" s="4">
        <v>108</v>
      </c>
      <c r="AQ109" s="1">
        <v>43160</v>
      </c>
      <c r="AR109" s="7"/>
    </row>
    <row r="110" spans="1:44">
      <c r="A110" s="6">
        <f>IF(QoQ!A112="","",QoQ!A112-QoQ!A$1)</f>
        <v>0.12696999970630118</v>
      </c>
      <c r="B110" s="6">
        <f>IF(QoQ!B112="","",QoQ!B112-QoQ!B$1)</f>
        <v>0.8396124901251385</v>
      </c>
      <c r="C110" s="6">
        <f>IF(QoQ!C112="","",QoQ!C112-QoQ!C$1)</f>
        <v>2.4382454484909144</v>
      </c>
      <c r="D110" s="6">
        <f>IF(QoQ!D112="","",QoQ!D112-QoQ!D$1)</f>
        <v>-0.22369158893744889</v>
      </c>
      <c r="E110" s="6">
        <f>IF(QoQ!E112="","",QoQ!E112-QoQ!E$1)</f>
        <v>-2.3423268825391119</v>
      </c>
      <c r="F110" s="6">
        <f>IF(QoQ!F112="","",QoQ!F112-QoQ!F$1)</f>
        <v>-0.61498527767521671</v>
      </c>
      <c r="G110" s="6">
        <f>IF(QoQ!G112="","",QoQ!G112-QoQ!G$1)</f>
        <v>-1.3448771214492026</v>
      </c>
      <c r="H110" s="6">
        <f>IF(QoQ!H112="","",QoQ!H112-QoQ!H$1)</f>
        <v>1.7904197273796205</v>
      </c>
      <c r="I110" s="6">
        <f>IF(QoQ!I112="","",QoQ!I112-QoQ!I$1)</f>
        <v>2.720402995577663</v>
      </c>
      <c r="J110" s="6">
        <f>IF(QoQ!J112="","",QoQ!J112-QoQ!J$1)</f>
        <v>-4.5040959755276102</v>
      </c>
      <c r="K110" s="6">
        <f>IF(QoQ!K112="","",QoQ!K112-QoQ!K$1)</f>
        <v>0.46660501246652109</v>
      </c>
      <c r="L110" s="6">
        <f>IF(QoQ!L112="","",QoQ!L112-QoQ!L$1)</f>
        <v>-0.44182076242072899</v>
      </c>
      <c r="M110" s="6">
        <f>IF(QoQ!M112="","",QoQ!M112-QoQ!M$1)</f>
        <v>0.51789578096618172</v>
      </c>
      <c r="N110" s="6">
        <f>IF(QoQ!N112="","",QoQ!N112-QoQ!N$1)</f>
        <v>-3.231533501440309</v>
      </c>
      <c r="O110" s="6">
        <f>IF(QoQ!O112="","",QoQ!O112-QoQ!O$1)</f>
        <v>3.1764380043308709</v>
      </c>
      <c r="P110" s="6">
        <f>IF(QoQ!P112="","",QoQ!P112-QoQ!P$1)</f>
        <v>-4.5025603139971775</v>
      </c>
      <c r="Q110" s="6">
        <f>IF(QoQ!Q112="","",QoQ!Q112-QoQ!Q$1)</f>
        <v>-0.84079923508257393</v>
      </c>
      <c r="R110" s="6">
        <f>IF(QoQ!R112="","",QoQ!R112-QoQ!R$1)</f>
        <v>-0.12855580599708682</v>
      </c>
      <c r="S110" s="6">
        <f>IF(QoQ!S112="","",QoQ!S112-QoQ!S$1)</f>
        <v>-3.2854515558428501</v>
      </c>
      <c r="T110" s="6">
        <f>IF(QoQ!T112="","",QoQ!T112-QoQ!T$1)</f>
        <v>-2.2025440723048484</v>
      </c>
      <c r="U110" s="6">
        <f>IF(QoQ!U112="","",QoQ!U112-QoQ!U$1)</f>
        <v>1.0163970425823823</v>
      </c>
      <c r="V110" s="6">
        <f>IF(QoQ!V112="","",QoQ!V112-QoQ!V$1)</f>
        <v>0.47965412383810602</v>
      </c>
      <c r="W110" s="6">
        <f>IF(QoQ!W112="","",QoQ!W112-QoQ!W$1)</f>
        <v>6.25E-2</v>
      </c>
      <c r="X110" s="6">
        <f>IF(QoQ!X112="","",QoQ!X112-QoQ!X$1)</f>
        <v>0.82488427293966826</v>
      </c>
      <c r="Y110" s="6">
        <f>IF(QoQ!Y112="","",QoQ!Y112-QoQ!Y$1)</f>
        <v>0.44982197235677157</v>
      </c>
      <c r="Z110" s="6">
        <f>IF(QoQ!Z112="","",QoQ!Z112-QoQ!Z$1)</f>
        <v>7.7780942102339434E-2</v>
      </c>
      <c r="AA110" s="6">
        <f>IF(QoQ!AA112="","",QoQ!AA112-QoQ!AA$1)</f>
        <v>0.72636588481154174</v>
      </c>
      <c r="AB110" s="6">
        <f>IF(QoQ!AB112="","",QoQ!AB112-QoQ!AB$1)</f>
        <v>3.5084717186939507E-2</v>
      </c>
      <c r="AC110" s="6">
        <f>IF(QoQ!AC112="","",QoQ!AC112-QoQ!AC$1)</f>
        <v>-0.315</v>
      </c>
      <c r="AD110" s="6">
        <f>IF(QoQ!AD112="","",QoQ!AD112-QoQ!AD$1)</f>
        <v>2.0221591067988296</v>
      </c>
      <c r="AE110" s="6">
        <f>IF(QoQ!AE112="","",QoQ!AE112-QoQ!AE$1)</f>
        <v>9.8600847901650024</v>
      </c>
      <c r="AF110" s="6">
        <f>IF(QoQ!AF112="","",QoQ!AF112-QoQ!AF$1)</f>
        <v>1.0675093725170046</v>
      </c>
      <c r="AG110" s="6">
        <f>IF(QoQ!AG112="","",QoQ!AG112-QoQ!AG$1)</f>
        <v>5.771248234418767</v>
      </c>
      <c r="AH110" s="6">
        <f>IF(QoQ!AH112="","",QoQ!AH112-QoQ!AH$1)</f>
        <v>0.13479997802306354</v>
      </c>
      <c r="AI110" s="6">
        <f>IF(QoQ!AI112="","",QoQ!AI112-QoQ!AI$1)</f>
        <v>15.737257365962284</v>
      </c>
      <c r="AJ110" s="6">
        <f>IF(QoQ!AJ112="","",QoQ!AJ112-QoQ!AJ$1)</f>
        <v>-0.6331088216290065</v>
      </c>
      <c r="AK110" s="6">
        <f>IF(QoQ!AK112="","",QoQ!AK112-QoQ!AK$1)</f>
        <v>1.0778764439855681</v>
      </c>
      <c r="AL110" s="6">
        <f>IF(QoQ!AL112="","",QoQ!AL112-QoQ!AL$1)</f>
        <v>32.941170275002008</v>
      </c>
      <c r="AM110" s="6">
        <f>IF(QoQ!AM112="","",QoQ!AM112-QoQ!AM$1)</f>
        <v>0.59255999263296943</v>
      </c>
      <c r="AN110" s="6">
        <f>IF(QoQ!AN112="","",QoQ!AN112-QoQ!AN$1)</f>
        <v>-0.59577526593176233</v>
      </c>
      <c r="AO110" s="6">
        <f>IF(QoQ!AO112="","",QoQ!AO112-QoQ!AO$1)</f>
        <v>-6.9949382716049335E-2</v>
      </c>
      <c r="AP110" s="4">
        <v>109</v>
      </c>
      <c r="AQ110" s="1">
        <v>43252</v>
      </c>
      <c r="AR110" s="7"/>
    </row>
    <row r="111" spans="1:44">
      <c r="A111" s="6">
        <f>IF(QoQ!A113="","",QoQ!A113-QoQ!A$1)</f>
        <v>-0.20741731642148842</v>
      </c>
      <c r="B111" s="6">
        <f>IF(QoQ!B113="","",QoQ!B113-QoQ!B$1)</f>
        <v>0.79806316938163135</v>
      </c>
      <c r="C111" s="6">
        <f>IF(QoQ!C113="","",QoQ!C113-QoQ!C$1)</f>
        <v>-0.9657558646617338</v>
      </c>
      <c r="D111" s="6">
        <f>IF(QoQ!D113="","",QoQ!D113-QoQ!D$1)</f>
        <v>0.89397964865949597</v>
      </c>
      <c r="E111" s="6">
        <f>IF(QoQ!E113="","",QoQ!E113-QoQ!E$1)</f>
        <v>0.10623989242191456</v>
      </c>
      <c r="F111" s="6">
        <f>IF(QoQ!F113="","",QoQ!F113-QoQ!F$1)</f>
        <v>-7.8519776960110144E-2</v>
      </c>
      <c r="G111" s="6">
        <f>IF(QoQ!G113="","",QoQ!G113-QoQ!G$1)</f>
        <v>1.2521765872427886</v>
      </c>
      <c r="H111" s="6">
        <f>IF(QoQ!H113="","",QoQ!H113-QoQ!H$1)</f>
        <v>0.44003742027622961</v>
      </c>
      <c r="I111" s="6">
        <f>IF(QoQ!I113="","",QoQ!I113-QoQ!I$1)</f>
        <v>1.0704167785105585</v>
      </c>
      <c r="J111" s="6">
        <f>IF(QoQ!J113="","",QoQ!J113-QoQ!J$1)</f>
        <v>-6.1169220891952403</v>
      </c>
      <c r="K111" s="6">
        <f>IF(QoQ!K113="","",QoQ!K113-QoQ!K$1)</f>
        <v>4.0143639300600977</v>
      </c>
      <c r="L111" s="6">
        <f>IF(QoQ!L113="","",QoQ!L113-QoQ!L$1)</f>
        <v>-1.3499541554271013</v>
      </c>
      <c r="M111" s="6">
        <f>IF(QoQ!M113="","",QoQ!M113-QoQ!M$1)</f>
        <v>-2.3571595424168246</v>
      </c>
      <c r="N111" s="6">
        <f>IF(QoQ!N113="","",QoQ!N113-QoQ!N$1)</f>
        <v>-10.200676420892504</v>
      </c>
      <c r="O111" s="6">
        <f>IF(QoQ!O113="","",QoQ!O113-QoQ!O$1)</f>
        <v>2.7233719902046207</v>
      </c>
      <c r="P111" s="6">
        <f>IF(QoQ!P113="","",QoQ!P113-QoQ!P$1)</f>
        <v>2.6506113522051771</v>
      </c>
      <c r="Q111" s="6">
        <f>IF(QoQ!Q113="","",QoQ!Q113-QoQ!Q$1)</f>
        <v>-0.84820950527803907</v>
      </c>
      <c r="R111" s="6">
        <f>IF(QoQ!R113="","",QoQ!R113-QoQ!R$1)</f>
        <v>-0.10848110989636572</v>
      </c>
      <c r="S111" s="6">
        <f>IF(QoQ!S113="","",QoQ!S113-QoQ!S$1)</f>
        <v>-3.4713213194658898</v>
      </c>
      <c r="T111" s="6">
        <f>IF(QoQ!T113="","",QoQ!T113-QoQ!T$1)</f>
        <v>4.6384463839952317E-2</v>
      </c>
      <c r="U111" s="6">
        <f>IF(QoQ!U113="","",QoQ!U113-QoQ!U$1)</f>
        <v>0.14342326307151643</v>
      </c>
      <c r="V111" s="6">
        <f>IF(QoQ!V113="","",QoQ!V113-QoQ!V$1)</f>
        <v>0.96529785022769921</v>
      </c>
      <c r="W111" s="6">
        <f>IF(QoQ!W113="","",QoQ!W113-QoQ!W$1)</f>
        <v>6.25E-2</v>
      </c>
      <c r="X111" s="6">
        <f>IF(QoQ!X113="","",QoQ!X113-QoQ!X$1)</f>
        <v>5.3768053359973839E-2</v>
      </c>
      <c r="Y111" s="6">
        <f>IF(QoQ!Y113="","",QoQ!Y113-QoQ!Y$1)</f>
        <v>-0.32378146479934089</v>
      </c>
      <c r="Z111" s="6">
        <f>IF(QoQ!Z113="","",QoQ!Z113-QoQ!Z$1)</f>
        <v>-7.4008007977176438E-2</v>
      </c>
      <c r="AA111" s="6">
        <f>IF(QoQ!AA113="","",QoQ!AA113-QoQ!AA$1)</f>
        <v>-0.28983690169627918</v>
      </c>
      <c r="AB111" s="6">
        <f>IF(QoQ!AB113="","",QoQ!AB113-QoQ!AB$1)</f>
        <v>-0.18110184084864434</v>
      </c>
      <c r="AC111" s="6">
        <f>IF(QoQ!AC113="","",QoQ!AC113-QoQ!AC$1)</f>
        <v>-0.26750000000000002</v>
      </c>
      <c r="AD111" s="6">
        <f>IF(QoQ!AD113="","",QoQ!AD113-QoQ!AD$1)</f>
        <v>-1.9017567892083003</v>
      </c>
      <c r="AE111" s="6">
        <f>IF(QoQ!AE113="","",QoQ!AE113-QoQ!AE$1)</f>
        <v>-0.27807173086915171</v>
      </c>
      <c r="AF111" s="6">
        <f>IF(QoQ!AF113="","",QoQ!AF113-QoQ!AF$1)</f>
        <v>-2.0355546278538084E-2</v>
      </c>
      <c r="AG111" s="6">
        <f>IF(QoQ!AG113="","",QoQ!AG113-QoQ!AG$1)</f>
        <v>-0.29983776280463781</v>
      </c>
      <c r="AH111" s="6">
        <f>IF(QoQ!AH113="","",QoQ!AH113-QoQ!AH$1)</f>
        <v>7.4890498999656163E-2</v>
      </c>
      <c r="AI111" s="6">
        <f>IF(QoQ!AI113="","",QoQ!AI113-QoQ!AI$1)</f>
        <v>-3.225314528431019</v>
      </c>
      <c r="AJ111" s="6">
        <f>IF(QoQ!AJ113="","",QoQ!AJ113-QoQ!AJ$1)</f>
        <v>0.1590196546234961</v>
      </c>
      <c r="AK111" s="6">
        <f>IF(QoQ!AK113="","",QoQ!AK113-QoQ!AK$1)</f>
        <v>-0.67652476155772334</v>
      </c>
      <c r="AL111" s="6">
        <f>IF(QoQ!AL113="","",QoQ!AL113-QoQ!AL$1)</f>
        <v>-1.3153125919484099</v>
      </c>
      <c r="AM111" s="6">
        <f>IF(QoQ!AM113="","",QoQ!AM113-QoQ!AM$1)</f>
        <v>8.9846335163440427E-2</v>
      </c>
      <c r="AN111" s="6">
        <f>IF(QoQ!AN113="","",QoQ!AN113-QoQ!AN$1)</f>
        <v>-0.65891841826983411</v>
      </c>
      <c r="AO111" s="6">
        <f>IF(QoQ!AO113="","",QoQ!AO113-QoQ!AO$1)</f>
        <v>-6.439782763532742E-2</v>
      </c>
      <c r="AP111" s="4">
        <v>110</v>
      </c>
      <c r="AQ111" s="1">
        <v>43344</v>
      </c>
      <c r="AR111" s="7"/>
    </row>
    <row r="112" spans="1:44">
      <c r="A112" s="6">
        <f>IF(QoQ!A114="","",QoQ!A114-QoQ!A$1)</f>
        <v>0.1369607284622818</v>
      </c>
      <c r="B112" s="6">
        <f>IF(QoQ!B114="","",QoQ!B114-QoQ!B$1)</f>
        <v>-0.17892043063490504</v>
      </c>
      <c r="C112" s="6">
        <f>IF(QoQ!C114="","",QoQ!C114-QoQ!C$1)</f>
        <v>-0.63775895622365075</v>
      </c>
      <c r="D112" s="6">
        <f>IF(QoQ!D114="","",QoQ!D114-QoQ!D$1)</f>
        <v>-4.7223375043200804</v>
      </c>
      <c r="E112" s="6">
        <f>IF(QoQ!E114="","",QoQ!E114-QoQ!E$1)</f>
        <v>0.52553005554874521</v>
      </c>
      <c r="F112" s="6">
        <f>IF(QoQ!F114="","",QoQ!F114-QoQ!F$1)</f>
        <v>-0.58611227101324403</v>
      </c>
      <c r="G112" s="6">
        <f>IF(QoQ!G114="","",QoQ!G114-QoQ!G$1)</f>
        <v>-0.54632846967273707</v>
      </c>
      <c r="H112" s="6">
        <f>IF(QoQ!H114="","",QoQ!H114-QoQ!H$1)</f>
        <v>-1.0511196356314942</v>
      </c>
      <c r="I112" s="6">
        <f>IF(QoQ!I114="","",QoQ!I114-QoQ!I$1)</f>
        <v>-3.63926566550158</v>
      </c>
      <c r="J112" s="6">
        <f>IF(QoQ!J114="","",QoQ!J114-QoQ!J$1)</f>
        <v>29.889594222454598</v>
      </c>
      <c r="K112" s="6">
        <f>IF(QoQ!K114="","",QoQ!K114-QoQ!K$1)</f>
        <v>2.5603847376243549</v>
      </c>
      <c r="L112" s="6">
        <f>IF(QoQ!L114="","",QoQ!L114-QoQ!L$1)</f>
        <v>-6.1791376199197723E-2</v>
      </c>
      <c r="M112" s="6">
        <f>IF(QoQ!M114="","",QoQ!M114-QoQ!M$1)</f>
        <v>-6.8203334864544463</v>
      </c>
      <c r="N112" s="6">
        <f>IF(QoQ!N114="","",QoQ!N114-QoQ!N$1)</f>
        <v>-19.124546916672774</v>
      </c>
      <c r="O112" s="6">
        <f>IF(QoQ!O114="","",QoQ!O114-QoQ!O$1)</f>
        <v>-1.0257683214756064E-3</v>
      </c>
      <c r="P112" s="6">
        <f>IF(QoQ!P114="","",QoQ!P114-QoQ!P$1)</f>
        <v>22.997420478596343</v>
      </c>
      <c r="Q112" s="6">
        <f>IF(QoQ!Q114="","",QoQ!Q114-QoQ!Q$1)</f>
        <v>-0.13710746622981168</v>
      </c>
      <c r="R112" s="6">
        <f>IF(QoQ!R114="","",QoQ!R114-QoQ!R$1)</f>
        <v>-3.9543374702723122E-2</v>
      </c>
      <c r="S112" s="6">
        <f>IF(QoQ!S114="","",QoQ!S114-QoQ!S$1)</f>
        <v>-0.48974268266096788</v>
      </c>
      <c r="T112" s="6">
        <f>IF(QoQ!T114="","",QoQ!T114-QoQ!T$1)</f>
        <v>-5.099080593579447E-2</v>
      </c>
      <c r="U112" s="6">
        <f>IF(QoQ!U114="","",QoQ!U114-QoQ!U$1)</f>
        <v>-0.7951285746529676</v>
      </c>
      <c r="V112" s="6">
        <f>IF(QoQ!V114="","",QoQ!V114-QoQ!V$1)</f>
        <v>-0.3870543234379572</v>
      </c>
      <c r="W112" s="6">
        <f>IF(QoQ!W114="","",QoQ!W114-QoQ!W$1)</f>
        <v>6.25E-2</v>
      </c>
      <c r="X112" s="6">
        <f>IF(QoQ!X114="","",QoQ!X114-QoQ!X$1)</f>
        <v>-0.68271741606986569</v>
      </c>
      <c r="Y112" s="6">
        <f>IF(QoQ!Y114="","",QoQ!Y114-QoQ!Y$1)</f>
        <v>-0.5749128745635872</v>
      </c>
      <c r="Z112" s="6">
        <f>IF(QoQ!Z114="","",QoQ!Z114-QoQ!Z$1)</f>
        <v>-6.9258868469947332E-2</v>
      </c>
      <c r="AA112" s="6">
        <f>IF(QoQ!AA114="","",QoQ!AA114-QoQ!AA$1)</f>
        <v>-0.8395654513968831</v>
      </c>
      <c r="AB112" s="6">
        <f>IF(QoQ!AB114="","",QoQ!AB114-QoQ!AB$1)</f>
        <v>-3.4764686591782612E-2</v>
      </c>
      <c r="AC112" s="6">
        <f>IF(QoQ!AC114="","",QoQ!AC114-QoQ!AC$1)</f>
        <v>-0.19499999999999995</v>
      </c>
      <c r="AD112" s="6">
        <f>IF(QoQ!AD114="","",QoQ!AD114-QoQ!AD$1)</f>
        <v>-5.9740368790846148</v>
      </c>
      <c r="AE112" s="6">
        <f>IF(QoQ!AE114="","",QoQ!AE114-QoQ!AE$1)</f>
        <v>-9.7798831070262384</v>
      </c>
      <c r="AF112" s="6">
        <f>IF(QoQ!AF114="","",QoQ!AF114-QoQ!AF$1)</f>
        <v>0.47197577583203976</v>
      </c>
      <c r="AG112" s="6">
        <f>IF(QoQ!AG114="","",QoQ!AG114-QoQ!AG$1)</f>
        <v>-0.84614904104044886</v>
      </c>
      <c r="AH112" s="6">
        <f>IF(QoQ!AH114="","",QoQ!AH114-QoQ!AH$1)</f>
        <v>0.78533296079058745</v>
      </c>
      <c r="AI112" s="6">
        <f>IF(QoQ!AI114="","",QoQ!AI114-QoQ!AI$1)</f>
        <v>-0.24106245672765825</v>
      </c>
      <c r="AJ112" s="6">
        <f>IF(QoQ!AJ114="","",QoQ!AJ114-QoQ!AJ$1)</f>
        <v>0.46587571515934245</v>
      </c>
      <c r="AK112" s="6">
        <f>IF(QoQ!AK114="","",QoQ!AK114-QoQ!AK$1)</f>
        <v>1.0319119882022045</v>
      </c>
      <c r="AL112" s="6">
        <f>IF(QoQ!AL114="","",QoQ!AL114-QoQ!AL$1)</f>
        <v>-10.29146789417296</v>
      </c>
      <c r="AM112" s="6">
        <f>IF(QoQ!AM114="","",QoQ!AM114-QoQ!AM$1)</f>
        <v>1.7533525850071414</v>
      </c>
      <c r="AN112" s="6">
        <f>IF(QoQ!AN114="","",QoQ!AN114-QoQ!AN$1)</f>
        <v>-3.4661662910693645</v>
      </c>
      <c r="AO112" s="6">
        <f>IF(QoQ!AO114="","",QoQ!AO114-QoQ!AO$1)</f>
        <v>-6.409871794871802E-2</v>
      </c>
      <c r="AP112" s="4">
        <v>111</v>
      </c>
      <c r="AQ112" s="1">
        <v>43435</v>
      </c>
      <c r="AR112" s="7"/>
    </row>
    <row r="113" spans="1:44">
      <c r="A113" s="6">
        <f>IF(QoQ!A115="","",QoQ!A115-QoQ!A$1)</f>
        <v>-5.4080015082677679E-2</v>
      </c>
      <c r="B113" s="6">
        <f>IF(QoQ!B115="","",QoQ!B115-QoQ!B$1)</f>
        <v>-8.7002198876140469E-4</v>
      </c>
      <c r="C113" s="6">
        <f>IF(QoQ!C115="","",QoQ!C115-QoQ!C$1)</f>
        <v>-2.4068982729576645</v>
      </c>
      <c r="D113" s="6">
        <f>IF(QoQ!D115="","",QoQ!D115-QoQ!D$1)</f>
        <v>-3.5788775685362118</v>
      </c>
      <c r="E113" s="6">
        <f>IF(QoQ!E115="","",QoQ!E115-QoQ!E$1)</f>
        <v>-1.9956460275539467</v>
      </c>
      <c r="F113" s="6">
        <f>IF(QoQ!F115="","",QoQ!F115-QoQ!F$1)</f>
        <v>-4.3377891828825135</v>
      </c>
      <c r="G113" s="6">
        <f>IF(QoQ!G115="","",QoQ!G115-QoQ!G$1)</f>
        <v>0.62891418956772704</v>
      </c>
      <c r="H113" s="6">
        <f>IF(QoQ!H115="","",QoQ!H115-QoQ!H$1)</f>
        <v>-9.8459826513705551E-2</v>
      </c>
      <c r="I113" s="6">
        <f>IF(QoQ!I115="","",QoQ!I115-QoQ!I$1)</f>
        <v>3.0910870895585854</v>
      </c>
      <c r="J113" s="6">
        <f>IF(QoQ!J115="","",QoQ!J115-QoQ!J$1)</f>
        <v>0.41890802859129517</v>
      </c>
      <c r="K113" s="6">
        <f>IF(QoQ!K115="","",QoQ!K115-QoQ!K$1)</f>
        <v>-5.1750438092684732</v>
      </c>
      <c r="L113" s="6">
        <f>IF(QoQ!L115="","",QoQ!L115-QoQ!L$1)</f>
        <v>2.8514472103508495</v>
      </c>
      <c r="M113" s="6">
        <f>IF(QoQ!M115="","",QoQ!M115-QoQ!M$1)</f>
        <v>-1.5048834378918226</v>
      </c>
      <c r="N113" s="6">
        <f>IF(QoQ!N115="","",QoQ!N115-QoQ!N$1)</f>
        <v>-13.544647090234518</v>
      </c>
      <c r="O113" s="6">
        <f>IF(QoQ!O115="","",QoQ!O115-QoQ!O$1)</f>
        <v>4.0719570263560838</v>
      </c>
      <c r="P113" s="6">
        <f>IF(QoQ!P115="","",QoQ!P115-QoQ!P$1)</f>
        <v>14.607366541848958</v>
      </c>
      <c r="Q113" s="6">
        <f>IF(QoQ!Q115="","",QoQ!Q115-QoQ!Q$1)</f>
        <v>-0.45668437149735303</v>
      </c>
      <c r="R113" s="6">
        <f>IF(QoQ!R115="","",QoQ!R115-QoQ!R$1)</f>
        <v>-0.13423555523773184</v>
      </c>
      <c r="S113" s="6">
        <f>IF(QoQ!S115="","",QoQ!S115-QoQ!S$1)</f>
        <v>-1.6335521521484666</v>
      </c>
      <c r="T113" s="6">
        <f>IF(QoQ!T115="","",QoQ!T115-QoQ!T$1)</f>
        <v>-6.3336174602581146</v>
      </c>
      <c r="U113" s="6">
        <f>IF(QoQ!U115="","",QoQ!U115-QoQ!U$1)</f>
        <v>-1.399292821098161</v>
      </c>
      <c r="V113" s="6">
        <f>IF(QoQ!V115="","",QoQ!V115-QoQ!V$1)</f>
        <v>-2.032495373894819</v>
      </c>
      <c r="W113" s="6">
        <f>IF(QoQ!W115="","",QoQ!W115-QoQ!W$1)</f>
        <v>6.25E-2</v>
      </c>
      <c r="X113" s="6">
        <f>IF(QoQ!X115="","",QoQ!X115-QoQ!X$1)</f>
        <v>0.73435743390745012</v>
      </c>
      <c r="Y113" s="6">
        <f>IF(QoQ!Y115="","",QoQ!Y115-QoQ!Y$1)</f>
        <v>-1.7056621580101843</v>
      </c>
      <c r="Z113" s="6">
        <f>IF(QoQ!Z115="","",QoQ!Z115-QoQ!Z$1)</f>
        <v>-1.8885622009169434E-2</v>
      </c>
      <c r="AA113" s="6">
        <f>IF(QoQ!AA115="","",QoQ!AA115-QoQ!AA$1)</f>
        <v>-1.3218360386126309</v>
      </c>
      <c r="AB113" s="6">
        <f>IF(QoQ!AB115="","",QoQ!AB115-QoQ!AB$1)</f>
        <v>-9.9057443775558085E-2</v>
      </c>
      <c r="AC113" s="6">
        <f>IF(QoQ!AC115="","",QoQ!AC115-QoQ!AC$1)</f>
        <v>-0.15000000000000002</v>
      </c>
      <c r="AD113" s="6">
        <f>IF(QoQ!AD115="","",QoQ!AD115-QoQ!AD$1)</f>
        <v>-5.1448106254675787</v>
      </c>
      <c r="AE113" s="6">
        <f>IF(QoQ!AE115="","",QoQ!AE115-QoQ!AE$1)</f>
        <v>-9.5901410967481144</v>
      </c>
      <c r="AF113" s="6">
        <f>IF(QoQ!AF115="","",QoQ!AF115-QoQ!AF$1)</f>
        <v>-0.51301356446898694</v>
      </c>
      <c r="AG113" s="6">
        <f>IF(QoQ!AG115="","",QoQ!AG115-QoQ!AG$1)</f>
        <v>-1.9378300639411361</v>
      </c>
      <c r="AH113" s="6">
        <f>IF(QoQ!AH115="","",QoQ!AH115-QoQ!AH$1)</f>
        <v>-0.18131017555248818</v>
      </c>
      <c r="AI113" s="6">
        <f>IF(QoQ!AI115="","",QoQ!AI115-QoQ!AI$1)</f>
        <v>3.8042522967559695</v>
      </c>
      <c r="AJ113" s="6">
        <f>IF(QoQ!AJ115="","",QoQ!AJ115-QoQ!AJ$1)</f>
        <v>-0.919105765641551</v>
      </c>
      <c r="AK113" s="6">
        <f>IF(QoQ!AK115="","",QoQ!AK115-QoQ!AK$1)</f>
        <v>1.1410642718001562</v>
      </c>
      <c r="AL113" s="6">
        <f>IF(QoQ!AL115="","",QoQ!AL115-QoQ!AL$1)</f>
        <v>-15.863150381993709</v>
      </c>
      <c r="AM113" s="6">
        <f>IF(QoQ!AM115="","",QoQ!AM115-QoQ!AM$1)</f>
        <v>-0.38991805321474682</v>
      </c>
      <c r="AN113" s="6">
        <f>IF(QoQ!AN115="","",QoQ!AN115-QoQ!AN$1)</f>
        <v>3.0364473661681552</v>
      </c>
      <c r="AO113" s="6">
        <f>IF(QoQ!AO115="","",QoQ!AO115-QoQ!AO$1)</f>
        <v>-6.7765064102563999E-2</v>
      </c>
      <c r="AP113" s="4">
        <v>112</v>
      </c>
      <c r="AQ113" s="1">
        <v>43525</v>
      </c>
      <c r="AR113" s="7"/>
    </row>
    <row r="114" spans="1:44">
      <c r="A114" s="6">
        <f>IF(QoQ!A116="","",QoQ!A116-QoQ!A$1)</f>
        <v>0.63145306514962862</v>
      </c>
      <c r="B114" s="6">
        <f>IF(QoQ!B116="","",QoQ!B116-QoQ!B$1)</f>
        <v>1.2839183881149294</v>
      </c>
      <c r="C114" s="6">
        <f>IF(QoQ!C116="","",QoQ!C116-QoQ!C$1)</f>
        <v>-1.3029818286728228</v>
      </c>
      <c r="D114" s="6">
        <f>IF(QoQ!D116="","",QoQ!D116-QoQ!D$1)</f>
        <v>2.9277194464308876</v>
      </c>
      <c r="E114" s="6">
        <f>IF(QoQ!E116="","",QoQ!E116-QoQ!E$1)</f>
        <v>-2.0780266740374804</v>
      </c>
      <c r="F114" s="6">
        <f>IF(QoQ!F116="","",QoQ!F116-QoQ!F$1)</f>
        <v>-1.2863172884984677</v>
      </c>
      <c r="G114" s="6">
        <f>IF(QoQ!G116="","",QoQ!G116-QoQ!G$1)</f>
        <v>-0.92472657545835402</v>
      </c>
      <c r="H114" s="6">
        <f>IF(QoQ!H116="","",QoQ!H116-QoQ!H$1)</f>
        <v>-0.67174879269939036</v>
      </c>
      <c r="I114" s="6">
        <f>IF(QoQ!I116="","",QoQ!I116-QoQ!I$1)</f>
        <v>0.45740621429642414</v>
      </c>
      <c r="J114" s="6">
        <f>IF(QoQ!J116="","",QoQ!J116-QoQ!J$1)</f>
        <v>4.5626487729453435</v>
      </c>
      <c r="K114" s="6">
        <f>IF(QoQ!K116="","",QoQ!K116-QoQ!K$1)</f>
        <v>-3.4945451058855417</v>
      </c>
      <c r="L114" s="6">
        <f>IF(QoQ!L116="","",QoQ!L116-QoQ!L$1)</f>
        <v>2.7544520491488771</v>
      </c>
      <c r="M114" s="6">
        <f>IF(QoQ!M116="","",QoQ!M116-QoQ!M$1)</f>
        <v>-0.90129805934678608</v>
      </c>
      <c r="N114" s="6">
        <f>IF(QoQ!N116="","",QoQ!N116-QoQ!N$1)</f>
        <v>-2.6844481016757715</v>
      </c>
      <c r="O114" s="6">
        <f>IF(QoQ!O116="","",QoQ!O116-QoQ!O$1)</f>
        <v>-0.13299579164917852</v>
      </c>
      <c r="P114" s="6">
        <f>IF(QoQ!P116="","",QoQ!P116-QoQ!P$1)</f>
        <v>11.276001565522787</v>
      </c>
      <c r="Q114" s="6">
        <f>IF(QoQ!Q116="","",QoQ!Q116-QoQ!Q$1)</f>
        <v>8.269733822081049E-2</v>
      </c>
      <c r="R114" s="6">
        <f>IF(QoQ!R116="","",QoQ!R116-QoQ!R$1)</f>
        <v>-0.12487175256275285</v>
      </c>
      <c r="S114" s="6">
        <f>IF(QoQ!S116="","",QoQ!S116-QoQ!S$1)</f>
        <v>0.84229996725059064</v>
      </c>
      <c r="T114" s="6">
        <f>IF(QoQ!T116="","",QoQ!T116-QoQ!T$1)</f>
        <v>1.9250964145251652</v>
      </c>
      <c r="U114" s="6">
        <f>IF(QoQ!U116="","",QoQ!U116-QoQ!U$1)</f>
        <v>0.82780102428955327</v>
      </c>
      <c r="V114" s="6">
        <f>IF(QoQ!V116="","",QoQ!V116-QoQ!V$1)</f>
        <v>0.72485499838817335</v>
      </c>
      <c r="W114" s="6">
        <f>IF(QoQ!W116="","",QoQ!W116-QoQ!W$1)</f>
        <v>2.083333333333337E-2</v>
      </c>
      <c r="X114" s="6">
        <f>IF(QoQ!X116="","",QoQ!X116-QoQ!X$1)</f>
        <v>-0.51255416585099201</v>
      </c>
      <c r="Y114" s="6">
        <f>IF(QoQ!Y116="","",QoQ!Y116-QoQ!Y$1)</f>
        <v>0.45712764320733479</v>
      </c>
      <c r="Z114" s="6">
        <f>IF(QoQ!Z116="","",QoQ!Z116-QoQ!Z$1)</f>
        <v>-3.4250826177208427E-2</v>
      </c>
      <c r="AA114" s="6">
        <f>IF(QoQ!AA116="","",QoQ!AA116-QoQ!AA$1)</f>
        <v>0.29090919966889861</v>
      </c>
      <c r="AB114" s="6">
        <f>IF(QoQ!AB116="","",QoQ!AB116-QoQ!AB$1)</f>
        <v>-7.8412172439931926E-2</v>
      </c>
      <c r="AC114" s="6">
        <f>IF(QoQ!AC116="","",QoQ!AC116-QoQ!AC$1)</f>
        <v>-0.15000000000000002</v>
      </c>
      <c r="AD114" s="6">
        <f>IF(QoQ!AD116="","",QoQ!AD116-QoQ!AD$1)</f>
        <v>-0.40283496631408178</v>
      </c>
      <c r="AE114" s="6">
        <f>IF(QoQ!AE116="","",QoQ!AE116-QoQ!AE$1)</f>
        <v>7.9965277228005185</v>
      </c>
      <c r="AF114" s="6">
        <f>IF(QoQ!AF116="","",QoQ!AF116-QoQ!AF$1)</f>
        <v>-0.69080885445245221</v>
      </c>
      <c r="AG114" s="6">
        <f>IF(QoQ!AG116="","",QoQ!AG116-QoQ!AG$1)</f>
        <v>-1.3753224067722476</v>
      </c>
      <c r="AH114" s="6">
        <f>IF(QoQ!AH116="","",QoQ!AH116-QoQ!AH$1)</f>
        <v>-0.51372172788057802</v>
      </c>
      <c r="AI114" s="6">
        <f>IF(QoQ!AI116="","",QoQ!AI116-QoQ!AI$1)</f>
        <v>5.8484183038426369</v>
      </c>
      <c r="AJ114" s="6">
        <f>IF(QoQ!AJ116="","",QoQ!AJ116-QoQ!AJ$1)</f>
        <v>-3.643008086460795</v>
      </c>
      <c r="AK114" s="6">
        <f>IF(QoQ!AK116="","",QoQ!AK116-QoQ!AK$1)</f>
        <v>-0.12554000195927117</v>
      </c>
      <c r="AL114" s="6">
        <f>IF(QoQ!AL116="","",QoQ!AL116-QoQ!AL$1)</f>
        <v>7.1072144766016701</v>
      </c>
      <c r="AM114" s="6">
        <f>IF(QoQ!AM116="","",QoQ!AM116-QoQ!AM$1)</f>
        <v>-1.3880119612566184</v>
      </c>
      <c r="AN114" s="6">
        <f>IF(QoQ!AN116="","",QoQ!AN116-QoQ!AN$1)</f>
        <v>-1.5932697761686148</v>
      </c>
      <c r="AO114" s="6">
        <f>IF(QoQ!AO116="","",QoQ!AO116-QoQ!AO$1)</f>
        <v>-4.8119551282051254E-2</v>
      </c>
      <c r="AP114" s="4">
        <v>113</v>
      </c>
      <c r="AQ114" s="1">
        <v>43617</v>
      </c>
      <c r="AR114" s="7"/>
    </row>
    <row r="115" spans="1:44">
      <c r="A115" s="6">
        <f>IF(QoQ!A117="","",QoQ!A117-QoQ!A$1)</f>
        <v>-0.88725424957867383</v>
      </c>
      <c r="B115" s="6">
        <f>IF(QoQ!B117="","",QoQ!B117-QoQ!B$1)</f>
        <v>0.15755952170393961</v>
      </c>
      <c r="C115" s="6">
        <f>IF(QoQ!C117="","",QoQ!C117-QoQ!C$1)</f>
        <v>-1.7109034476077229</v>
      </c>
      <c r="D115" s="6">
        <f>IF(QoQ!D117="","",QoQ!D117-QoQ!D$1)</f>
        <v>-2.1158155671431409</v>
      </c>
      <c r="E115" s="6">
        <f>IF(QoQ!E117="","",QoQ!E117-QoQ!E$1)</f>
        <v>-2.0610795014157599</v>
      </c>
      <c r="F115" s="6">
        <f>IF(QoQ!F117="","",QoQ!F117-QoQ!F$1)</f>
        <v>-1.1523293010318709</v>
      </c>
      <c r="G115" s="6">
        <f>IF(QoQ!G117="","",QoQ!G117-QoQ!G$1)</f>
        <v>0.58690504254364306</v>
      </c>
      <c r="H115" s="6">
        <f>IF(QoQ!H117="","",QoQ!H117-QoQ!H$1)</f>
        <v>0.12383135447076477</v>
      </c>
      <c r="I115" s="6">
        <f>IF(QoQ!I117="","",QoQ!I117-QoQ!I$1)</f>
        <v>6.1752186568419916</v>
      </c>
      <c r="J115" s="6">
        <f>IF(QoQ!J117="","",QoQ!J117-QoQ!J$1)</f>
        <v>2.8542722721976697</v>
      </c>
      <c r="K115" s="6">
        <f>IF(QoQ!K117="","",QoQ!K117-QoQ!K$1)</f>
        <v>-1.8497307134255445</v>
      </c>
      <c r="L115" s="6">
        <f>IF(QoQ!L117="","",QoQ!L117-QoQ!L$1)</f>
        <v>2.8443244821313334</v>
      </c>
      <c r="M115" s="6">
        <f>IF(QoQ!M117="","",QoQ!M117-QoQ!M$1)</f>
        <v>1.332965976146792</v>
      </c>
      <c r="N115" s="6">
        <f>IF(QoQ!N117="","",QoQ!N117-QoQ!N$1)</f>
        <v>13.323202556626914</v>
      </c>
      <c r="O115" s="6">
        <f>IF(QoQ!O117="","",QoQ!O117-QoQ!O$1)</f>
        <v>-4.061133507379</v>
      </c>
      <c r="P115" s="6">
        <f>IF(QoQ!P117="","",QoQ!P117-QoQ!P$1)</f>
        <v>6.001831822354367</v>
      </c>
      <c r="Q115" s="6">
        <f>IF(QoQ!Q117="","",QoQ!Q117-QoQ!Q$1)</f>
        <v>-0.22501483175160431</v>
      </c>
      <c r="R115" s="6">
        <f>IF(QoQ!R117="","",QoQ!R117-QoQ!R$1)</f>
        <v>-0.17390378933944878</v>
      </c>
      <c r="S115" s="6">
        <f>IF(QoQ!S117="","",QoQ!S117-QoQ!S$1)</f>
        <v>-0.41137577498585154</v>
      </c>
      <c r="T115" s="6">
        <f>IF(QoQ!T117="","",QoQ!T117-QoQ!T$1)</f>
        <v>-0.71449980048495065</v>
      </c>
      <c r="U115" s="6">
        <f>IF(QoQ!U117="","",QoQ!U117-QoQ!U$1)</f>
        <v>-0.38048916143734635</v>
      </c>
      <c r="V115" s="6">
        <f>IF(QoQ!V117="","",QoQ!V117-QoQ!V$1)</f>
        <v>-1.4179022200283522</v>
      </c>
      <c r="W115" s="6">
        <f>IF(QoQ!W117="","",QoQ!W117-QoQ!W$1)</f>
        <v>0</v>
      </c>
      <c r="X115" s="6">
        <f>IF(QoQ!X117="","",QoQ!X117-QoQ!X$1)</f>
        <v>0.52763765928427453</v>
      </c>
      <c r="Y115" s="6">
        <f>IF(QoQ!Y117="","",QoQ!Y117-QoQ!Y$1)</f>
        <v>-0.31271550339990062</v>
      </c>
      <c r="Z115" s="6">
        <f>IF(QoQ!Z117="","",QoQ!Z117-QoQ!Z$1)</f>
        <v>-8.5013616607629405E-2</v>
      </c>
      <c r="AA115" s="6">
        <f>IF(QoQ!AA117="","",QoQ!AA117-QoQ!AA$1)</f>
        <v>-1.1127731559506409</v>
      </c>
      <c r="AB115" s="6">
        <f>IF(QoQ!AB117="","",QoQ!AB117-QoQ!AB$1)</f>
        <v>-0.12931100219811081</v>
      </c>
      <c r="AC115" s="6">
        <f>IF(QoQ!AC117="","",QoQ!AC117-QoQ!AC$1)</f>
        <v>-0.20250000000000001</v>
      </c>
      <c r="AD115" s="6">
        <f>IF(QoQ!AD117="","",QoQ!AD117-QoQ!AD$1)</f>
        <v>-4.9366538184057092</v>
      </c>
      <c r="AE115" s="6">
        <f>IF(QoQ!AE117="","",QoQ!AE117-QoQ!AE$1)</f>
        <v>-11.835843870002112</v>
      </c>
      <c r="AF115" s="6">
        <f>IF(QoQ!AF117="","",QoQ!AF117-QoQ!AF$1)</f>
        <v>0.11555237078806679</v>
      </c>
      <c r="AG115" s="6">
        <f>IF(QoQ!AG117="","",QoQ!AG117-QoQ!AG$1)</f>
        <v>-0.71128602294103715</v>
      </c>
      <c r="AH115" s="6">
        <f>IF(QoQ!AH117="","",QoQ!AH117-QoQ!AH$1)</f>
        <v>0.32070017252383476</v>
      </c>
      <c r="AI115" s="6">
        <f>IF(QoQ!AI117="","",QoQ!AI117-QoQ!AI$1)</f>
        <v>-1.914030660065178</v>
      </c>
      <c r="AJ115" s="6">
        <f>IF(QoQ!AJ117="","",QoQ!AJ117-QoQ!AJ$1)</f>
        <v>1.2208206239461852</v>
      </c>
      <c r="AK115" s="6">
        <f>IF(QoQ!AK117="","",QoQ!AK117-QoQ!AK$1)</f>
        <v>-0.61244510797777596</v>
      </c>
      <c r="AL115" s="6">
        <f>IF(QoQ!AL117="","",QoQ!AL117-QoQ!AL$1)</f>
        <v>16.060488332298142</v>
      </c>
      <c r="AM115" s="6">
        <f>IF(QoQ!AM117="","",QoQ!AM117-QoQ!AM$1)</f>
        <v>-0.15393703159409422</v>
      </c>
      <c r="AN115" s="6">
        <f>IF(QoQ!AN117="","",QoQ!AN117-QoQ!AN$1)</f>
        <v>-0.54377117044244405</v>
      </c>
      <c r="AO115" s="6">
        <f>IF(QoQ!AO117="","",QoQ!AO117-QoQ!AO$1)</f>
        <v>-6.7853846153846042E-2</v>
      </c>
      <c r="AP115" s="4">
        <v>114</v>
      </c>
      <c r="AQ115" s="1">
        <v>43709</v>
      </c>
      <c r="AR115" s="7"/>
    </row>
    <row r="116" spans="1:44">
      <c r="A116" s="6">
        <f>IF(QoQ!A118="","",QoQ!A118-QoQ!A$1)</f>
        <v>-0.70389801625200943</v>
      </c>
      <c r="B116" s="6">
        <f>IF(QoQ!B118="","",QoQ!B118-QoQ!B$1)</f>
        <v>2.8002372932993902E-2</v>
      </c>
      <c r="C116" s="6">
        <f>IF(QoQ!C118="","",QoQ!C118-QoQ!C$1)</f>
        <v>0.57156837539106853</v>
      </c>
      <c r="D116" s="6">
        <f>IF(QoQ!D118="","",QoQ!D118-QoQ!D$1)</f>
        <v>-2.0480330242999329</v>
      </c>
      <c r="E116" s="6">
        <f>IF(QoQ!E118="","",QoQ!E118-QoQ!E$1)</f>
        <v>-1.1798458081456122</v>
      </c>
      <c r="F116" s="6">
        <f>IF(QoQ!F118="","",QoQ!F118-QoQ!F$1)</f>
        <v>0.42784283350278041</v>
      </c>
      <c r="G116" s="6">
        <f>IF(QoQ!G118="","",QoQ!G118-QoQ!G$1)</f>
        <v>-0.19323386725301966</v>
      </c>
      <c r="H116" s="6">
        <f>IF(QoQ!H118="","",QoQ!H118-QoQ!H$1)</f>
        <v>-1.1492730992815905</v>
      </c>
      <c r="I116" s="6">
        <f>IF(QoQ!I118="","",QoQ!I118-QoQ!I$1)</f>
        <v>6.3045431342590135</v>
      </c>
      <c r="J116" s="6">
        <f>IF(QoQ!J118="","",QoQ!J118-QoQ!J$1)</f>
        <v>-15.837697291823632</v>
      </c>
      <c r="K116" s="6">
        <f>IF(QoQ!K118="","",QoQ!K118-QoQ!K$1)</f>
        <v>-3.107581435680713</v>
      </c>
      <c r="L116" s="6">
        <f>IF(QoQ!L118="","",QoQ!L118-QoQ!L$1)</f>
        <v>-0.32407827859564176</v>
      </c>
      <c r="M116" s="6">
        <f>IF(QoQ!M118="","",QoQ!M118-QoQ!M$1)</f>
        <v>0.15687465575283177</v>
      </c>
      <c r="N116" s="6">
        <f>IF(QoQ!N118="","",QoQ!N118-QoQ!N$1)</f>
        <v>10.793631744272325</v>
      </c>
      <c r="O116" s="6">
        <f>IF(QoQ!O118="","",QoQ!O118-QoQ!O$1)</f>
        <v>-5.5287142960751288</v>
      </c>
      <c r="P116" s="6">
        <f>IF(QoQ!P118="","",QoQ!P118-QoQ!P$1)</f>
        <v>-1.4766701924795782</v>
      </c>
      <c r="Q116" s="6">
        <f>IF(QoQ!Q118="","",QoQ!Q118-QoQ!Q$1)</f>
        <v>-0.39982418743605591</v>
      </c>
      <c r="R116" s="6">
        <f>IF(QoQ!R118="","",QoQ!R118-QoQ!R$1)</f>
        <v>-0.10497163566677914</v>
      </c>
      <c r="S116" s="6">
        <f>IF(QoQ!S118="","",QoQ!S118-QoQ!S$1)</f>
        <v>-1.4836326309629024</v>
      </c>
      <c r="T116" s="6">
        <f>IF(QoQ!T118="","",QoQ!T118-QoQ!T$1)</f>
        <v>-0.32446595637301634</v>
      </c>
      <c r="U116" s="6">
        <f>IF(QoQ!U118="","",QoQ!U118-QoQ!U$1)</f>
        <v>-0.78696536180940702</v>
      </c>
      <c r="V116" s="6">
        <f>IF(QoQ!V118="","",QoQ!V118-QoQ!V$1)</f>
        <v>-0.53741491514055495</v>
      </c>
      <c r="W116" s="6">
        <f>IF(QoQ!W118="","",QoQ!W118-QoQ!W$1)</f>
        <v>0</v>
      </c>
      <c r="X116" s="6">
        <f>IF(QoQ!X118="","",QoQ!X118-QoQ!X$1)</f>
        <v>4.6821080339589316E-2</v>
      </c>
      <c r="Y116" s="6">
        <f>IF(QoQ!Y118="","",QoQ!Y118-QoQ!Y$1)</f>
        <v>-1.0796065552825334</v>
      </c>
      <c r="Z116" s="6">
        <f>IF(QoQ!Z118="","",QoQ!Z118-QoQ!Z$1)</f>
        <v>-0.52418450835625463</v>
      </c>
      <c r="AA116" s="6">
        <f>IF(QoQ!AA118="","",QoQ!AA118-QoQ!AA$1)</f>
        <v>-0.90735635642793477</v>
      </c>
      <c r="AB116" s="6">
        <f>IF(QoQ!AB118="","",QoQ!AB118-QoQ!AB$1)</f>
        <v>-0.14988181423146091</v>
      </c>
      <c r="AC116" s="6">
        <f>IF(QoQ!AC118="","",QoQ!AC118-QoQ!AC$1)</f>
        <v>-0.33750000000000002</v>
      </c>
      <c r="AD116" s="6">
        <f>IF(QoQ!AD118="","",QoQ!AD118-QoQ!AD$1)</f>
        <v>0.41114589839046412</v>
      </c>
      <c r="AE116" s="6">
        <f>IF(QoQ!AE118="","",QoQ!AE118-QoQ!AE$1)</f>
        <v>1.1083675083641511</v>
      </c>
      <c r="AF116" s="6">
        <f>IF(QoQ!AF118="","",QoQ!AF118-QoQ!AF$1)</f>
        <v>-0.79875558835250215</v>
      </c>
      <c r="AG116" s="6">
        <f>IF(QoQ!AG118="","",QoQ!AG118-QoQ!AG$1)</f>
        <v>-1.5714943036343452</v>
      </c>
      <c r="AH116" s="6">
        <f>IF(QoQ!AH118="","",QoQ!AH118-QoQ!AH$1)</f>
        <v>-0.60566742953327768</v>
      </c>
      <c r="AI116" s="6">
        <f>IF(QoQ!AI118="","",QoQ!AI118-QoQ!AI$1)</f>
        <v>-14.29136243627884</v>
      </c>
      <c r="AJ116" s="6">
        <f>IF(QoQ!AJ118="","",QoQ!AJ118-QoQ!AJ$1)</f>
        <v>0.16826485049649409</v>
      </c>
      <c r="AK116" s="6">
        <f>IF(QoQ!AK118="","",QoQ!AK118-QoQ!AK$1)</f>
        <v>-0.48461401502688339</v>
      </c>
      <c r="AL116" s="6">
        <f>IF(QoQ!AL118="","",QoQ!AL118-QoQ!AL$1)</f>
        <v>-11.861187930215614</v>
      </c>
      <c r="AM116" s="6">
        <f>IF(QoQ!AM118="","",QoQ!AM118-QoQ!AM$1)</f>
        <v>-0.95875785604213704</v>
      </c>
      <c r="AN116" s="6">
        <f>IF(QoQ!AN118="","",QoQ!AN118-QoQ!AN$1)</f>
        <v>-2.5942034678822559</v>
      </c>
      <c r="AO116" s="6">
        <f>IF(QoQ!AO118="","",QoQ!AO118-QoQ!AO$1)</f>
        <v>-9.0396153846153959E-2</v>
      </c>
      <c r="AP116" s="4">
        <v>115</v>
      </c>
      <c r="AQ116" s="1">
        <v>43800</v>
      </c>
      <c r="AR116" s="7"/>
    </row>
    <row r="117" spans="1:44">
      <c r="A117" s="6">
        <f>IF(QoQ!A119="","",QoQ!A119-QoQ!A$1)</f>
        <v>-3.0102067794743905</v>
      </c>
      <c r="B117" s="6">
        <f>IF(QoQ!B119="","",QoQ!B119-QoQ!B$1)</f>
        <v>-1.5042628914444354</v>
      </c>
      <c r="C117" s="6">
        <f>IF(QoQ!C119="","",QoQ!C119-QoQ!C$1)</f>
        <v>0.28427662154362898</v>
      </c>
      <c r="D117" s="6">
        <f>IF(QoQ!D119="","",QoQ!D119-QoQ!D$1)</f>
        <v>-7.7238490763990661</v>
      </c>
      <c r="E117" s="6">
        <f>IF(QoQ!E119="","",QoQ!E119-QoQ!E$1)</f>
        <v>-5.901569937874541</v>
      </c>
      <c r="F117" s="6">
        <f>IF(QoQ!F119="","",QoQ!F119-QoQ!F$1)</f>
        <v>-3.975490500381873</v>
      </c>
      <c r="G117" s="6">
        <f>IF(QoQ!G119="","",QoQ!G119-QoQ!G$1)</f>
        <v>-2.8414360135805383</v>
      </c>
      <c r="H117" s="6">
        <f>IF(QoQ!H119="","",QoQ!H119-QoQ!H$1)</f>
        <v>-0.32979573942503748</v>
      </c>
      <c r="I117" s="6">
        <f>IF(QoQ!I119="","",QoQ!I119-QoQ!I$1)</f>
        <v>-1.4919956317079848</v>
      </c>
      <c r="J117" s="6">
        <f>IF(QoQ!J119="","",QoQ!J119-QoQ!J$1)</f>
        <v>-1.751837282594332</v>
      </c>
      <c r="K117" s="6">
        <f>IF(QoQ!K119="","",QoQ!K119-QoQ!K$1)</f>
        <v>0.34448387223504495</v>
      </c>
      <c r="L117" s="6">
        <f>IF(QoQ!L119="","",QoQ!L119-QoQ!L$1)</f>
        <v>-8.4644470825457834</v>
      </c>
      <c r="M117" s="6">
        <f>IF(QoQ!M119="","",QoQ!M119-QoQ!M$1)</f>
        <v>-3.1411807316767302</v>
      </c>
      <c r="N117" s="6">
        <f>IF(QoQ!N119="","",QoQ!N119-QoQ!N$1)</f>
        <v>0.74385003787464798</v>
      </c>
      <c r="O117" s="6">
        <f>IF(QoQ!O119="","",QoQ!O119-QoQ!O$1)</f>
        <v>-5.4728253783546368</v>
      </c>
      <c r="P117" s="6">
        <f>IF(QoQ!P119="","",QoQ!P119-QoQ!P$1)</f>
        <v>-21.111997822391835</v>
      </c>
      <c r="Q117" s="6">
        <f>IF(QoQ!Q119="","",QoQ!Q119-QoQ!Q$1)</f>
        <v>-0.51497157106546265</v>
      </c>
      <c r="R117" s="6">
        <f>IF(QoQ!R119="","",QoQ!R119-QoQ!R$1)</f>
        <v>-0.28226572670688727</v>
      </c>
      <c r="S117" s="6">
        <f>IF(QoQ!S119="","",QoQ!S119-QoQ!S$1)</f>
        <v>-1.3810061802783202</v>
      </c>
      <c r="T117" s="6">
        <f>IF(QoQ!T119="","",QoQ!T119-QoQ!T$1)</f>
        <v>-4.5767499372373868</v>
      </c>
      <c r="U117" s="6">
        <f>IF(QoQ!U119="","",QoQ!U119-QoQ!U$1)</f>
        <v>-1.1980237818077588</v>
      </c>
      <c r="V117" s="6">
        <f>IF(QoQ!V119="","",QoQ!V119-QoQ!V$1)</f>
        <v>-0.60685119363442452</v>
      </c>
      <c r="W117" s="6">
        <f>IF(QoQ!W119="","",QoQ!W119-QoQ!W$1)</f>
        <v>-8.2500000000000018E-2</v>
      </c>
      <c r="X117" s="6">
        <f>IF(QoQ!X119="","",QoQ!X119-QoQ!X$1)</f>
        <v>0.18495755969362704</v>
      </c>
      <c r="Y117" s="6">
        <f>IF(QoQ!Y119="","",QoQ!Y119-QoQ!Y$1)</f>
        <v>-9.0018662205017179</v>
      </c>
      <c r="Z117" s="6">
        <f>IF(QoQ!Z119="","",QoQ!Z119-QoQ!Z$1)</f>
        <v>-3.3909306670711801</v>
      </c>
      <c r="AA117" s="6">
        <f>IF(QoQ!AA119="","",QoQ!AA119-QoQ!AA$1)</f>
        <v>-1.03951770224639</v>
      </c>
      <c r="AB117" s="6">
        <f>IF(QoQ!AB119="","",QoQ!AB119-QoQ!AB$1)</f>
        <v>-4.9730035756511692E-2</v>
      </c>
      <c r="AC117" s="6">
        <f>IF(QoQ!AC119="","",QoQ!AC119-QoQ!AC$1)</f>
        <v>-0.4375</v>
      </c>
      <c r="AD117" s="6">
        <f>IF(QoQ!AD119="","",QoQ!AD119-QoQ!AD$1)</f>
        <v>-8.8229554371508989</v>
      </c>
      <c r="AE117" s="6">
        <f>IF(QoQ!AE119="","",QoQ!AE119-QoQ!AE$1)</f>
        <v>-24.000280545430901</v>
      </c>
      <c r="AF117" s="6">
        <f>IF(QoQ!AF119="","",QoQ!AF119-QoQ!AF$1)</f>
        <v>-0.36325830527934666</v>
      </c>
      <c r="AG117" s="6">
        <f>IF(QoQ!AG119="","",QoQ!AG119-QoQ!AG$1)</f>
        <v>-2.3642215923080805</v>
      </c>
      <c r="AH117" s="6">
        <f>IF(QoQ!AH119="","",QoQ!AH119-QoQ!AH$1)</f>
        <v>7.1771486270299389E-2</v>
      </c>
      <c r="AI117" s="6">
        <f>IF(QoQ!AI119="","",QoQ!AI119-QoQ!AI$1)</f>
        <v>11.537073124324841</v>
      </c>
      <c r="AJ117" s="6">
        <f>IF(QoQ!AJ119="","",QoQ!AJ119-QoQ!AJ$1)</f>
        <v>3.7463277287241352</v>
      </c>
      <c r="AK117" s="6">
        <f>IF(QoQ!AK119="","",QoQ!AK119-QoQ!AK$1)</f>
        <v>-1.7484635698159341</v>
      </c>
      <c r="AL117" s="6">
        <f>IF(QoQ!AL119="","",QoQ!AL119-QoQ!AL$1)</f>
        <v>22.730533513489707</v>
      </c>
      <c r="AM117" s="6">
        <f>IF(QoQ!AM119="","",QoQ!AM119-QoQ!AM$1)</f>
        <v>-0.34907019280829532</v>
      </c>
      <c r="AN117" s="6">
        <f>IF(QoQ!AN119="","",QoQ!AN119-QoQ!AN$1)</f>
        <v>10.075217579048029</v>
      </c>
      <c r="AO117" s="6">
        <f>IF(QoQ!AO119="","",QoQ!AO119-QoQ!AO$1)</f>
        <v>-4.654743589743604E-2</v>
      </c>
      <c r="AP117" s="4">
        <v>116</v>
      </c>
      <c r="AQ117" s="1">
        <v>43891</v>
      </c>
      <c r="AR117" s="7"/>
    </row>
    <row r="118" spans="1:44">
      <c r="A118" s="6">
        <f>IF(QoQ!A120="","",QoQ!A120-QoQ!A$1)</f>
        <v>-18.201136103780232</v>
      </c>
      <c r="B118" s="6">
        <f>IF(QoQ!B120="","",QoQ!B120-QoQ!B$1)</f>
        <v>-24.555438258106637</v>
      </c>
      <c r="C118" s="6">
        <f>IF(QoQ!C120="","",QoQ!C120-QoQ!C$1)</f>
        <v>-3.879570530038134</v>
      </c>
      <c r="D118" s="6">
        <f>IF(QoQ!D120="","",QoQ!D120-QoQ!D$1)</f>
        <v>-27.457642773004775</v>
      </c>
      <c r="E118" s="6">
        <f>IF(QoQ!E120="","",QoQ!E120-QoQ!E$1)</f>
        <v>-19.090637403094583</v>
      </c>
      <c r="F118" s="6">
        <f>IF(QoQ!F120="","",QoQ!F120-QoQ!F$1)</f>
        <v>-19.810046945641332</v>
      </c>
      <c r="G118" s="6">
        <f>IF(QoQ!G120="","",QoQ!G120-QoQ!G$1)</f>
        <v>-32.754115817004262</v>
      </c>
      <c r="H118" s="6">
        <f>IF(QoQ!H120="","",QoQ!H120-QoQ!H$1)</f>
        <v>-4.3630803986220936</v>
      </c>
      <c r="I118" s="6">
        <f>IF(QoQ!I120="","",QoQ!I120-QoQ!I$1)</f>
        <v>6.8576605588108084</v>
      </c>
      <c r="J118" s="6">
        <f>IF(QoQ!J120="","",QoQ!J120-QoQ!J$1)</f>
        <v>-10.83731371339694</v>
      </c>
      <c r="K118" s="6">
        <f>IF(QoQ!K120="","",QoQ!K120-QoQ!K$1)</f>
        <v>-8.8259818761333317</v>
      </c>
      <c r="L118" s="6">
        <f>IF(QoQ!L120="","",QoQ!L120-QoQ!L$1)</f>
        <v>-3.0139252899035736</v>
      </c>
      <c r="M118" s="6">
        <f>IF(QoQ!M120="","",QoQ!M120-QoQ!M$1)</f>
        <v>-10.636675160109842</v>
      </c>
      <c r="N118" s="6">
        <f>IF(QoQ!N120="","",QoQ!N120-QoQ!N$1)</f>
        <v>-3.4566543646414547</v>
      </c>
      <c r="O118" s="6">
        <f>IF(QoQ!O120="","",QoQ!O120-QoQ!O$1)</f>
        <v>-15.371876998084332</v>
      </c>
      <c r="P118" s="6">
        <f>IF(QoQ!P120="","",QoQ!P120-QoQ!P$1)</f>
        <v>14.161402094538657</v>
      </c>
      <c r="Q118" s="6">
        <f>IF(QoQ!Q120="","",QoQ!Q120-QoQ!Q$1)</f>
        <v>-3.4506390168931032</v>
      </c>
      <c r="R118" s="6">
        <f>IF(QoQ!R120="","",QoQ!R120-QoQ!R$1)</f>
        <v>-0.29004238547509331</v>
      </c>
      <c r="S118" s="6">
        <f>IF(QoQ!S120="","",QoQ!S120-QoQ!S$1)</f>
        <v>-16.252331935463602</v>
      </c>
      <c r="T118" s="6">
        <f>IF(QoQ!T120="","",QoQ!T120-QoQ!T$1)</f>
        <v>-34.999348822640997</v>
      </c>
      <c r="U118" s="6">
        <f>IF(QoQ!U120="","",QoQ!U120-QoQ!U$1)</f>
        <v>-3.7630115766797392</v>
      </c>
      <c r="V118" s="6">
        <f>IF(QoQ!V120="","",QoQ!V120-QoQ!V$1)</f>
        <v>-2.9125244185276324</v>
      </c>
      <c r="W118" s="6">
        <f>IF(QoQ!W120="","",QoQ!W120-QoQ!W$1)</f>
        <v>-0.20750000000000002</v>
      </c>
      <c r="X118" s="6">
        <f>IF(QoQ!X120="","",QoQ!X120-QoQ!X$1)</f>
        <v>-1.8299830725912856</v>
      </c>
      <c r="Y118" s="6">
        <f>IF(QoQ!Y120="","",QoQ!Y120-QoQ!Y$1)</f>
        <v>-8.9533514877021414</v>
      </c>
      <c r="Z118" s="6">
        <f>IF(QoQ!Z120="","",QoQ!Z120-QoQ!Z$1)</f>
        <v>-8.6049077372078528</v>
      </c>
      <c r="AA118" s="6">
        <f>IF(QoQ!AA120="","",QoQ!AA120-QoQ!AA$1)</f>
        <v>-5.3891786369109838</v>
      </c>
      <c r="AB118" s="6">
        <f>IF(QoQ!AB120="","",QoQ!AB120-QoQ!AB$1)</f>
        <v>-0.688483434341155</v>
      </c>
      <c r="AC118" s="6">
        <f>IF(QoQ!AC120="","",QoQ!AC120-QoQ!AC$1)</f>
        <v>-0.73499999999999999</v>
      </c>
      <c r="AD118" s="6">
        <f>IF(QoQ!AD120="","",QoQ!AD120-QoQ!AD$1)</f>
        <v>-16.225221653940125</v>
      </c>
      <c r="AE118" s="6">
        <f>IF(QoQ!AE120="","",QoQ!AE120-QoQ!AE$1)</f>
        <v>-53.626143189582997</v>
      </c>
      <c r="AF118" s="6">
        <f>IF(QoQ!AF120="","",QoQ!AF120-QoQ!AF$1)</f>
        <v>1.6925779400918386</v>
      </c>
      <c r="AG118" s="6">
        <f>IF(QoQ!AG120="","",QoQ!AG120-QoQ!AG$1)</f>
        <v>-1.4968774112052552E-2</v>
      </c>
      <c r="AH118" s="6">
        <f>IF(QoQ!AH120="","",QoQ!AH120-QoQ!AH$1)</f>
        <v>2.062903037632061</v>
      </c>
      <c r="AI118" s="6">
        <f>IF(QoQ!AI120="","",QoQ!AI120-QoQ!AI$1)</f>
        <v>12.167602166775847</v>
      </c>
      <c r="AJ118" s="6">
        <f>IF(QoQ!AJ120="","",QoQ!AJ120-QoQ!AJ$1)</f>
        <v>-4.4337155273512607</v>
      </c>
      <c r="AK118" s="6">
        <f>IF(QoQ!AK120="","",QoQ!AK120-QoQ!AK$1)</f>
        <v>2.9907923072018052</v>
      </c>
      <c r="AL118" s="6">
        <f>IF(QoQ!AL120="","",QoQ!AL120-QoQ!AL$1)</f>
        <v>-15.60541005578839</v>
      </c>
      <c r="AM118" s="6">
        <f>IF(QoQ!AM120="","",QoQ!AM120-QoQ!AM$1)</f>
        <v>2.7064450489560259</v>
      </c>
      <c r="AN118" s="6">
        <f>IF(QoQ!AN120="","",QoQ!AN120-QoQ!AN$1)</f>
        <v>-4.94876897412668</v>
      </c>
      <c r="AO118" s="6">
        <f>IF(QoQ!AO120="","",QoQ!AO120-QoQ!AO$1)</f>
        <v>-4.1105448717948745E-2</v>
      </c>
      <c r="AP118" s="4">
        <v>117</v>
      </c>
      <c r="AQ118" s="1">
        <v>43983</v>
      </c>
      <c r="AR118" s="7"/>
    </row>
    <row r="119" spans="1:44">
      <c r="A119" s="6">
        <f>IF(QoQ!A121="","",QoQ!A121-QoQ!A$1)</f>
        <v>14.897326197495097</v>
      </c>
      <c r="B119" s="6">
        <f>IF(QoQ!B121="","",QoQ!B121-QoQ!B$1)</f>
        <v>18.880259115519205</v>
      </c>
      <c r="C119" s="6">
        <f>IF(QoQ!C121="","",QoQ!C121-QoQ!C$1)</f>
        <v>4.0985349932562896</v>
      </c>
      <c r="D119" s="6">
        <f>IF(QoQ!D121="","",QoQ!D121-QoQ!D$1)</f>
        <v>21.742019168114716</v>
      </c>
      <c r="E119" s="6">
        <f>IF(QoQ!E121="","",QoQ!E121-QoQ!E$1)</f>
        <v>17.905542096811001</v>
      </c>
      <c r="F119" s="6">
        <f>IF(QoQ!F121="","",QoQ!F121-QoQ!F$1)</f>
        <v>11.226618286237498</v>
      </c>
      <c r="G119" s="6">
        <f>IF(QoQ!G121="","",QoQ!G121-QoQ!G$1)</f>
        <v>30.984701902356871</v>
      </c>
      <c r="H119" s="6">
        <f>IF(QoQ!H121="","",QoQ!H121-QoQ!H$1)</f>
        <v>1.689828963495823</v>
      </c>
      <c r="I119" s="6">
        <f>IF(QoQ!I121="","",QoQ!I121-QoQ!I$1)</f>
        <v>-3.1227944563791237</v>
      </c>
      <c r="J119" s="6">
        <f>IF(QoQ!J121="","",QoQ!J121-QoQ!J$1)</f>
        <v>4.8879125768819245</v>
      </c>
      <c r="K119" s="6">
        <f>IF(QoQ!K121="","",QoQ!K121-QoQ!K$1)</f>
        <v>-7.9094904278929086</v>
      </c>
      <c r="L119" s="6">
        <f>IF(QoQ!L121="","",QoQ!L121-QoQ!L$1)</f>
        <v>-10.667583927150886</v>
      </c>
      <c r="M119" s="6">
        <f>IF(QoQ!M121="","",QoQ!M121-QoQ!M$1)</f>
        <v>-11.027630260580411</v>
      </c>
      <c r="N119" s="6">
        <f>IF(QoQ!N121="","",QoQ!N121-QoQ!N$1)</f>
        <v>-6.0387015498317744</v>
      </c>
      <c r="O119" s="6">
        <f>IF(QoQ!O121="","",QoQ!O121-QoQ!O$1)</f>
        <v>-14.691982437696055</v>
      </c>
      <c r="P119" s="6">
        <f>IF(QoQ!P121="","",QoQ!P121-QoQ!P$1)</f>
        <v>-10.074334301210454</v>
      </c>
      <c r="Q119" s="6">
        <f>IF(QoQ!Q121="","",QoQ!Q121-QoQ!Q$1)</f>
        <v>0.92732931069831759</v>
      </c>
      <c r="R119" s="6">
        <f>IF(QoQ!R121="","",QoQ!R121-QoQ!R$1)</f>
        <v>-0.32454566080025926</v>
      </c>
      <c r="S119" s="6">
        <f>IF(QoQ!S121="","",QoQ!S121-QoQ!S$1)</f>
        <v>6.2445712290814237</v>
      </c>
      <c r="T119" s="6">
        <f>IF(QoQ!T121="","",QoQ!T121-QoQ!T$1)</f>
        <v>12.816518579738364</v>
      </c>
      <c r="U119" s="6">
        <f>IF(QoQ!U121="","",QoQ!U121-QoQ!U$1)</f>
        <v>-1.4940743079863181</v>
      </c>
      <c r="V119" s="6">
        <f>IF(QoQ!V121="","",QoQ!V121-QoQ!V$1)</f>
        <v>-1.4564428437856818</v>
      </c>
      <c r="W119" s="6">
        <f>IF(QoQ!W121="","",QoQ!W121-QoQ!W$1)</f>
        <v>-0.3125</v>
      </c>
      <c r="X119" s="6">
        <f>IF(QoQ!X121="","",QoQ!X121-QoQ!X$1)</f>
        <v>0.43710751734629749</v>
      </c>
      <c r="Y119" s="6">
        <f>IF(QoQ!Y121="","",QoQ!Y121-QoQ!Y$1)</f>
        <v>7.7506011569488003</v>
      </c>
      <c r="Z119" s="6">
        <f>IF(QoQ!Z121="","",QoQ!Z121-QoQ!Z$1)</f>
        <v>7.7024299785465384</v>
      </c>
      <c r="AA119" s="6">
        <f>IF(QoQ!AA121="","",QoQ!AA121-QoQ!AA$1)</f>
        <v>2.5981273817542228</v>
      </c>
      <c r="AB119" s="6">
        <f>IF(QoQ!AB121="","",QoQ!AB121-QoQ!AB$1)</f>
        <v>0.24135548043164134</v>
      </c>
      <c r="AC119" s="6">
        <f>IF(QoQ!AC121="","",QoQ!AC121-QoQ!AC$1)</f>
        <v>-0.72750000000000004</v>
      </c>
      <c r="AD119" s="6">
        <f>IF(QoQ!AD121="","",QoQ!AD121-QoQ!AD$1)</f>
        <v>13.516695492086152</v>
      </c>
      <c r="AE119" s="6">
        <f>IF(QoQ!AE121="","",QoQ!AE121-QoQ!AE$1)</f>
        <v>35.795785319477936</v>
      </c>
      <c r="AF119" s="6">
        <f>IF(QoQ!AF121="","",QoQ!AF121-QoQ!AF$1)</f>
        <v>-0.4068338347178071</v>
      </c>
      <c r="AG119" s="6">
        <f>IF(QoQ!AG121="","",QoQ!AG121-QoQ!AG$1)</f>
        <v>2.2606435884764995</v>
      </c>
      <c r="AH119" s="6">
        <f>IF(QoQ!AH121="","",QoQ!AH121-QoQ!AH$1)</f>
        <v>-0.89146738877260501</v>
      </c>
      <c r="AI119" s="6">
        <f>IF(QoQ!AI121="","",QoQ!AI121-QoQ!AI$1)</f>
        <v>-2.7390740483977702</v>
      </c>
      <c r="AJ119" s="6">
        <f>IF(QoQ!AJ121="","",QoQ!AJ121-QoQ!AJ$1)</f>
        <v>0.67669840101998391</v>
      </c>
      <c r="AK119" s="6">
        <f>IF(QoQ!AK121="","",QoQ!AK121-QoQ!AK$1)</f>
        <v>0.1420649029214669</v>
      </c>
      <c r="AL119" s="6">
        <f>IF(QoQ!AL121="","",QoQ!AL121-QoQ!AL$1)</f>
        <v>-4.7472591268481121</v>
      </c>
      <c r="AM119" s="6">
        <f>IF(QoQ!AM121="","",QoQ!AM121-QoQ!AM$1)</f>
        <v>-0.13912165813359967</v>
      </c>
      <c r="AN119" s="6">
        <f>IF(QoQ!AN121="","",QoQ!AN121-QoQ!AN$1)</f>
        <v>0.2060512056970909</v>
      </c>
      <c r="AO119" s="6">
        <f>IF(QoQ!AO121="","",QoQ!AO121-QoQ!AO$1)</f>
        <v>-3.5828205128205171E-2</v>
      </c>
      <c r="AP119" s="4">
        <v>118</v>
      </c>
      <c r="AQ119" s="1">
        <v>44075</v>
      </c>
      <c r="AR119" s="7"/>
    </row>
    <row r="120" spans="1:44">
      <c r="A120" s="6">
        <f>IF(QoQ!A122="","",QoQ!A122-QoQ!A$1)</f>
        <v>-1.4253210294089054</v>
      </c>
      <c r="B120" s="6">
        <f>IF(QoQ!B122="","",QoQ!B122-QoQ!B$1)</f>
        <v>-1.4243153835731823</v>
      </c>
      <c r="C120" s="6">
        <f>IF(QoQ!C122="","",QoQ!C122-QoQ!C$1)</f>
        <v>-2.7244825267739921</v>
      </c>
      <c r="D120" s="6">
        <f>IF(QoQ!D122="","",QoQ!D122-QoQ!D$1)</f>
        <v>-2.8470076293721052</v>
      </c>
      <c r="E120" s="6">
        <f>IF(QoQ!E122="","",QoQ!E122-QoQ!E$1)</f>
        <v>1.2145742742943435</v>
      </c>
      <c r="F120" s="6">
        <f>IF(QoQ!F122="","",QoQ!F122-QoQ!F$1)</f>
        <v>5.1502786239925546</v>
      </c>
      <c r="G120" s="6">
        <f>IF(QoQ!G122="","",QoQ!G122-QoQ!G$1)</f>
        <v>-0.11455304728655824</v>
      </c>
      <c r="H120" s="6">
        <f>IF(QoQ!H122="","",QoQ!H122-QoQ!H$1)</f>
        <v>-0.41824312476000902</v>
      </c>
      <c r="I120" s="6">
        <f>IF(QoQ!I122="","",QoQ!I122-QoQ!I$1)</f>
        <v>-5.1554422615039517</v>
      </c>
      <c r="J120" s="6">
        <f>IF(QoQ!J122="","",QoQ!J122-QoQ!J$1)</f>
        <v>1.0277777161309862</v>
      </c>
      <c r="K120" s="6">
        <f>IF(QoQ!K122="","",QoQ!K122-QoQ!K$1)</f>
        <v>4.0620606259957306</v>
      </c>
      <c r="L120" s="6">
        <f>IF(QoQ!L122="","",QoQ!L122-QoQ!L$1)</f>
        <v>2.4002039178963321</v>
      </c>
      <c r="M120" s="6">
        <f>IF(QoQ!M122="","",QoQ!M122-QoQ!M$1)</f>
        <v>5.3708771469777981</v>
      </c>
      <c r="N120" s="6">
        <f>IF(QoQ!N122="","",QoQ!N122-QoQ!N$1)</f>
        <v>3.6051682413615893</v>
      </c>
      <c r="O120" s="6">
        <f>IF(QoQ!O122="","",QoQ!O122-QoQ!O$1)</f>
        <v>6.6819133853000903</v>
      </c>
      <c r="P120" s="6">
        <f>IF(QoQ!P122="","",QoQ!P122-QoQ!P$1)</f>
        <v>-3.893942471715091</v>
      </c>
      <c r="Q120" s="6">
        <f>IF(QoQ!Q122="","",QoQ!Q122-QoQ!Q$1)</f>
        <v>-0.41622549115173979</v>
      </c>
      <c r="R120" s="6">
        <f>IF(QoQ!R122="","",QoQ!R122-QoQ!R$1)</f>
        <v>-0.30511249523001688</v>
      </c>
      <c r="S120" s="6">
        <f>IF(QoQ!S122="","",QoQ!S122-QoQ!S$1)</f>
        <v>-0.87427196694772435</v>
      </c>
      <c r="T120" s="6">
        <f>IF(QoQ!T122="","",QoQ!T122-QoQ!T$1)</f>
        <v>-0.62551083487074277</v>
      </c>
      <c r="U120" s="6">
        <f>IF(QoQ!U122="","",QoQ!U122-QoQ!U$1)</f>
        <v>8.3880116198170485E-2</v>
      </c>
      <c r="V120" s="6">
        <f>IF(QoQ!V122="","",QoQ!V122-QoQ!V$1)</f>
        <v>-0.82603383803485442</v>
      </c>
      <c r="W120" s="6">
        <f>IF(QoQ!W122="","",QoQ!W122-QoQ!W$1)</f>
        <v>-0.3125</v>
      </c>
      <c r="X120" s="6">
        <f>IF(QoQ!X122="","",QoQ!X122-QoQ!X$1)</f>
        <v>-9.5108574865066547E-2</v>
      </c>
      <c r="Y120" s="6">
        <f>IF(QoQ!Y122="","",QoQ!Y122-QoQ!Y$1)</f>
        <v>1.3840204402478049</v>
      </c>
      <c r="Z120" s="6">
        <f>IF(QoQ!Z122="","",QoQ!Z122-QoQ!Z$1)</f>
        <v>1.4080175554889109</v>
      </c>
      <c r="AA120" s="6">
        <f>IF(QoQ!AA122="","",QoQ!AA122-QoQ!AA$1)</f>
        <v>1.0325020334997554</v>
      </c>
      <c r="AB120" s="6">
        <f>IF(QoQ!AB122="","",QoQ!AB122-QoQ!AB$1)</f>
        <v>-5.2321580242867094E-2</v>
      </c>
      <c r="AC120" s="6">
        <f>IF(QoQ!AC122="","",QoQ!AC122-QoQ!AC$1)</f>
        <v>-0.72750000000000004</v>
      </c>
      <c r="AD120" s="6">
        <f>IF(QoQ!AD122="","",QoQ!AD122-QoQ!AD$1)</f>
        <v>8.4813700256625477</v>
      </c>
      <c r="AE120" s="6">
        <f>IF(QoQ!AE122="","",QoQ!AE122-QoQ!AE$1)</f>
        <v>2.2331143435595018</v>
      </c>
      <c r="AF120" s="6">
        <f>IF(QoQ!AF122="","",QoQ!AF122-QoQ!AF$1)</f>
        <v>-1.8605810216344754</v>
      </c>
      <c r="AG120" s="6">
        <f>IF(QoQ!AG122="","",QoQ!AG122-QoQ!AG$1)</f>
        <v>-1.7118399983558712</v>
      </c>
      <c r="AH120" s="6">
        <f>IF(QoQ!AH122="","",QoQ!AH122-QoQ!AH$1)</f>
        <v>-1.8527064723537259</v>
      </c>
      <c r="AI120" s="6">
        <f>IF(QoQ!AI122="","",QoQ!AI122-QoQ!AI$1)</f>
        <v>-8.1826724759939076</v>
      </c>
      <c r="AJ120" s="6">
        <f>IF(QoQ!AJ122="","",QoQ!AJ122-QoQ!AJ$1)</f>
        <v>0.13376235563342864</v>
      </c>
      <c r="AK120" s="6">
        <f>IF(QoQ!AK122="","",QoQ!AK122-QoQ!AK$1)</f>
        <v>-1.9154596224914684</v>
      </c>
      <c r="AL120" s="6">
        <f>IF(QoQ!AL122="","",QoQ!AL122-QoQ!AL$1)</f>
        <v>-2.5666642421044039</v>
      </c>
      <c r="AM120" s="6">
        <f>IF(QoQ!AM122="","",QoQ!AM122-QoQ!AM$1)</f>
        <v>-1.5818102227374906</v>
      </c>
      <c r="AN120" s="6">
        <f>IF(QoQ!AN122="","",QoQ!AN122-QoQ!AN$1)</f>
        <v>-2.4445659842658438</v>
      </c>
      <c r="AO120" s="6">
        <f>IF(QoQ!AO122="","",QoQ!AO122-QoQ!AO$1)</f>
        <v>-7.6225320512820716E-2</v>
      </c>
      <c r="AP120" s="4">
        <v>119</v>
      </c>
      <c r="AQ120" s="1">
        <v>44166</v>
      </c>
      <c r="AR120" s="7"/>
    </row>
    <row r="121" spans="1:44">
      <c r="A121" s="6">
        <f>IF(QoQ!A123="","",QoQ!A123-QoQ!A$1)</f>
        <v>-0.18277913641892019</v>
      </c>
      <c r="B121" s="6">
        <f>IF(QoQ!B123="","",QoQ!B123-QoQ!B$1)</f>
        <v>-0.88447142924652866</v>
      </c>
      <c r="C121" s="6">
        <f>IF(QoQ!C123="","",QoQ!C123-QoQ!C$1)</f>
        <v>1.7647505312705811</v>
      </c>
      <c r="D121" s="6">
        <f>IF(QoQ!D123="","",QoQ!D123-QoQ!D$1)</f>
        <v>0.83274623248282476</v>
      </c>
      <c r="E121" s="6">
        <f>IF(QoQ!E123="","",QoQ!E123-QoQ!E$1)</f>
        <v>7.0809708315913387</v>
      </c>
      <c r="F121" s="6">
        <f>IF(QoQ!F123="","",QoQ!F123-QoQ!F$1)</f>
        <v>10.913909502600074</v>
      </c>
      <c r="G121" s="6">
        <f>IF(QoQ!G123="","",QoQ!G123-QoQ!G$1)</f>
        <v>-0.96739977589184112</v>
      </c>
      <c r="H121" s="6">
        <f>IF(QoQ!H123="","",QoQ!H123-QoQ!H$1)</f>
        <v>-0.53456753987722427</v>
      </c>
      <c r="I121" s="6">
        <f>IF(QoQ!I123="","",QoQ!I123-QoQ!I$1)</f>
        <v>3.9347253534892142</v>
      </c>
      <c r="J121" s="6">
        <f>IF(QoQ!J123="","",QoQ!J123-QoQ!J$1)</f>
        <v>7.370500299692563</v>
      </c>
      <c r="K121" s="6">
        <f>IF(QoQ!K123="","",QoQ!K123-QoQ!K$1)</f>
        <v>-6.2490269663415017</v>
      </c>
      <c r="L121" s="6">
        <f>IF(QoQ!L123="","",QoQ!L123-QoQ!L$1)</f>
        <v>0.42649019045861669</v>
      </c>
      <c r="M121" s="6">
        <f>IF(QoQ!M123="","",QoQ!M123-QoQ!M$1)</f>
        <v>-0.31147612729084395</v>
      </c>
      <c r="N121" s="6">
        <f>IF(QoQ!N123="","",QoQ!N123-QoQ!N$1)</f>
        <v>-3.9178500096800164</v>
      </c>
      <c r="O121" s="6">
        <f>IF(QoQ!O123="","",QoQ!O123-QoQ!O$1)</f>
        <v>2.2725432892924751</v>
      </c>
      <c r="P121" s="6">
        <f>IF(QoQ!P123="","",QoQ!P123-QoQ!P$1)</f>
        <v>1.8873210711889197</v>
      </c>
      <c r="Q121" s="6">
        <f>IF(QoQ!Q123="","",QoQ!Q123-QoQ!Q$1)</f>
        <v>1.435315500890028</v>
      </c>
      <c r="R121" s="6">
        <f>IF(QoQ!R123="","",QoQ!R123-QoQ!R$1)</f>
        <v>-0.35998516748596621</v>
      </c>
      <c r="S121" s="6">
        <f>IF(QoQ!S123="","",QoQ!S123-QoQ!S$1)</f>
        <v>8.5330830759742327</v>
      </c>
      <c r="T121" s="6">
        <f>IF(QoQ!T123="","",QoQ!T123-QoQ!T$1)</f>
        <v>17.653223026425515</v>
      </c>
      <c r="U121" s="6">
        <f>IF(QoQ!U123="","",QoQ!U123-QoQ!U$1)</f>
        <v>1.3494199081161664</v>
      </c>
      <c r="V121" s="6">
        <f>IF(QoQ!V123="","",QoQ!V123-QoQ!V$1)</f>
        <v>1.0758960290990744</v>
      </c>
      <c r="W121" s="6">
        <f>IF(QoQ!W123="","",QoQ!W123-QoQ!W$1)</f>
        <v>-0.3125</v>
      </c>
      <c r="X121" s="6">
        <f>IF(QoQ!X123="","",QoQ!X123-QoQ!X$1)</f>
        <v>1.8492690975571505E-2</v>
      </c>
      <c r="Y121" s="6">
        <f>IF(QoQ!Y123="","",QoQ!Y123-QoQ!Y$1)</f>
        <v>4.3179744392418886</v>
      </c>
      <c r="Z121" s="6">
        <f>IF(QoQ!Z123="","",QoQ!Z123-QoQ!Z$1)</f>
        <v>0.27008260191269007</v>
      </c>
      <c r="AA121" s="6">
        <f>IF(QoQ!AA123="","",QoQ!AA123-QoQ!AA$1)</f>
        <v>4.2021460374314632</v>
      </c>
      <c r="AB121" s="6">
        <f>IF(QoQ!AB123="","",QoQ!AB123-QoQ!AB$1)</f>
        <v>0.35092460800732972</v>
      </c>
      <c r="AC121" s="6">
        <f>IF(QoQ!AC123="","",QoQ!AC123-QoQ!AC$1)</f>
        <v>-0.73</v>
      </c>
      <c r="AD121" s="6">
        <f>IF(QoQ!AD123="","",QoQ!AD123-QoQ!AD$1)</f>
        <v>15.782117844699098</v>
      </c>
      <c r="AE121" s="6">
        <f>IF(QoQ!AE123="","",QoQ!AE123-QoQ!AE$1)</f>
        <v>31.009334453717322</v>
      </c>
      <c r="AF121" s="6">
        <f>IF(QoQ!AF123="","",QoQ!AF123-QoQ!AF$1)</f>
        <v>-2.188250439459543</v>
      </c>
      <c r="AG121" s="6">
        <f>IF(QoQ!AG123="","",QoQ!AG123-QoQ!AG$1)</f>
        <v>-3.9574027011315289</v>
      </c>
      <c r="AH121" s="6">
        <f>IF(QoQ!AH123="","",QoQ!AH123-QoQ!AH$1)</f>
        <v>-1.8003351663265867</v>
      </c>
      <c r="AI121" s="6">
        <f>IF(QoQ!AI123="","",QoQ!AI123-QoQ!AI$1)</f>
        <v>-0.62841275153554799</v>
      </c>
      <c r="AJ121" s="6">
        <f>IF(QoQ!AJ123="","",QoQ!AJ123-QoQ!AJ$1)</f>
        <v>-1.0805566292239452</v>
      </c>
      <c r="AK121" s="6">
        <f>IF(QoQ!AK123="","",QoQ!AK123-QoQ!AK$1)</f>
        <v>-4.866960965727027</v>
      </c>
      <c r="AL121" s="6">
        <f>IF(QoQ!AL123="","",QoQ!AL123-QoQ!AL$1)</f>
        <v>7.2000802311515075</v>
      </c>
      <c r="AM121" s="6">
        <f>IF(QoQ!AM123="","",QoQ!AM123-QoQ!AM$1)</f>
        <v>-1.3860862301687296</v>
      </c>
      <c r="AN121" s="6">
        <f>IF(QoQ!AN123="","",QoQ!AN123-QoQ!AN$1)</f>
        <v>-2.6130317703554375</v>
      </c>
      <c r="AO121" s="6">
        <f>IF(QoQ!AO123="","",QoQ!AO123-QoQ!AO$1)</f>
        <v>-9.0353525641025612E-2</v>
      </c>
      <c r="AP121" s="4">
        <v>120</v>
      </c>
      <c r="AQ121" s="1">
        <v>44256</v>
      </c>
      <c r="AR121" s="7"/>
    </row>
    <row r="122" spans="1:44">
      <c r="A122" s="6">
        <f>IF(QoQ!A124="","",QoQ!A124-QoQ!A$1)</f>
        <v>-2.5098612219586895</v>
      </c>
      <c r="B122" s="6">
        <f>IF(QoQ!B124="","",QoQ!B124-QoQ!B$1)</f>
        <v>-11.533599296015815</v>
      </c>
      <c r="C122" s="6">
        <f>IF(QoQ!C124="","",QoQ!C124-QoQ!C$1)</f>
        <v>0.72377685336322184</v>
      </c>
      <c r="D122" s="6">
        <f>IF(QoQ!D124="","",QoQ!D124-QoQ!D$1)</f>
        <v>-7.6463462370548729</v>
      </c>
      <c r="E122" s="6">
        <f>IF(QoQ!E124="","",QoQ!E124-QoQ!E$1)</f>
        <v>1.2659118071291782</v>
      </c>
      <c r="F122" s="6">
        <f>IF(QoQ!F124="","",QoQ!F124-QoQ!F$1)</f>
        <v>-1.0631687460129038</v>
      </c>
      <c r="G122" s="6">
        <f>IF(QoQ!G124="","",QoQ!G124-QoQ!G$1)</f>
        <v>-3.1826534538844009</v>
      </c>
      <c r="H122" s="6">
        <f>IF(QoQ!H124="","",QoQ!H124-QoQ!H$1)</f>
        <v>-0.2066253076991873</v>
      </c>
      <c r="I122" s="6">
        <f>IF(QoQ!I124="","",QoQ!I124-QoQ!I$1)</f>
        <v>-10.45132188327845</v>
      </c>
      <c r="J122" s="6">
        <f>IF(QoQ!J124="","",QoQ!J124-QoQ!J$1)</f>
        <v>8.1915725898944434</v>
      </c>
      <c r="K122" s="6">
        <f>IF(QoQ!K124="","",QoQ!K124-QoQ!K$1)</f>
        <v>4.9769623565393921</v>
      </c>
      <c r="L122" s="6">
        <f>IF(QoQ!L124="","",QoQ!L124-QoQ!L$1)</f>
        <v>-2.4015832691033534</v>
      </c>
      <c r="M122" s="6">
        <f>IF(QoQ!M124="","",QoQ!M124-QoQ!M$1)</f>
        <v>5.6649724774677717</v>
      </c>
      <c r="N122" s="6">
        <f>IF(QoQ!N124="","",QoQ!N124-QoQ!N$1)</f>
        <v>4.3032012361310619</v>
      </c>
      <c r="O122" s="6">
        <f>IF(QoQ!O124="","",QoQ!O124-QoQ!O$1)</f>
        <v>6.5959872005291285</v>
      </c>
      <c r="P122" s="6">
        <f>IF(QoQ!P124="","",QoQ!P124-QoQ!P$1)</f>
        <v>-22.182004206590925</v>
      </c>
      <c r="Q122" s="6">
        <f>IF(QoQ!Q124="","",QoQ!Q124-QoQ!Q$1)</f>
        <v>9.1328520357952025E-2</v>
      </c>
      <c r="R122" s="6">
        <f>IF(QoQ!R124="","",QoQ!R124-QoQ!R$1)</f>
        <v>-0.28480730893234796</v>
      </c>
      <c r="S122" s="6">
        <f>IF(QoQ!S124="","",QoQ!S124-QoQ!S$1)</f>
        <v>1.5013367766484724</v>
      </c>
      <c r="T122" s="6">
        <f>IF(QoQ!T124="","",QoQ!T124-QoQ!T$1)</f>
        <v>2.8575441396026506</v>
      </c>
      <c r="U122" s="6">
        <f>IF(QoQ!U124="","",QoQ!U124-QoQ!U$1)</f>
        <v>2.9251195879596033</v>
      </c>
      <c r="V122" s="6">
        <f>IF(QoQ!V124="","",QoQ!V124-QoQ!V$1)</f>
        <v>1.7162173647328531</v>
      </c>
      <c r="W122" s="6">
        <f>IF(QoQ!W124="","",QoQ!W124-QoQ!W$1)</f>
        <v>-0.3125</v>
      </c>
      <c r="X122" s="6">
        <f>IF(QoQ!X124="","",QoQ!X124-QoQ!X$1)</f>
        <v>-0.99730498115802324</v>
      </c>
      <c r="Y122" s="6">
        <f>IF(QoQ!Y124="","",QoQ!Y124-QoQ!Y$1)</f>
        <v>-0.63772587666776348</v>
      </c>
      <c r="Z122" s="6">
        <f>IF(QoQ!Z124="","",QoQ!Z124-QoQ!Z$1)</f>
        <v>0.12112691918010587</v>
      </c>
      <c r="AA122" s="6">
        <f>IF(QoQ!AA124="","",QoQ!AA124-QoQ!AA$1)</f>
        <v>3.7725123209040579</v>
      </c>
      <c r="AB122" s="6">
        <f>IF(QoQ!AB124="","",QoQ!AB124-QoQ!AB$1)</f>
        <v>0.91156453296730411</v>
      </c>
      <c r="AC122" s="6">
        <f>IF(QoQ!AC124="","",QoQ!AC124-QoQ!AC$1)</f>
        <v>-0.73250000000000004</v>
      </c>
      <c r="AD122" s="6">
        <f>IF(QoQ!AD124="","",QoQ!AD124-QoQ!AD$1)</f>
        <v>9.3228603882334209</v>
      </c>
      <c r="AE122" s="6">
        <f>IF(QoQ!AE124="","",QoQ!AE124-QoQ!AE$1)</f>
        <v>11.228722053249331</v>
      </c>
      <c r="AF122" s="6">
        <f>IF(QoQ!AF124="","",QoQ!AF124-QoQ!AF$1)</f>
        <v>-3.4654126861074488</v>
      </c>
      <c r="AG122" s="6">
        <f>IF(QoQ!AG124="","",QoQ!AG124-QoQ!AG$1)</f>
        <v>-4.8417644499545656</v>
      </c>
      <c r="AH122" s="6">
        <f>IF(QoQ!AH124="","",QoQ!AH124-QoQ!AH$1)</f>
        <v>-3.1594958429708297</v>
      </c>
      <c r="AI122" s="6">
        <f>IF(QoQ!AI124="","",QoQ!AI124-QoQ!AI$1)</f>
        <v>2.825440787666301</v>
      </c>
      <c r="AJ122" s="6">
        <f>IF(QoQ!AJ124="","",QoQ!AJ124-QoQ!AJ$1)</f>
        <v>-6.9613403554213047</v>
      </c>
      <c r="AK122" s="6">
        <f>IF(QoQ!AK124="","",QoQ!AK124-QoQ!AK$1)</f>
        <v>-2.4263267379504354</v>
      </c>
      <c r="AL122" s="6">
        <f>IF(QoQ!AL124="","",QoQ!AL124-QoQ!AL$1)</f>
        <v>-10.374754422010923</v>
      </c>
      <c r="AM122" s="6">
        <f>IF(QoQ!AM124="","",QoQ!AM124-QoQ!AM$1)</f>
        <v>-3.9137095728000153</v>
      </c>
      <c r="AN122" s="6">
        <f>IF(QoQ!AN124="","",QoQ!AN124-QoQ!AN$1)</f>
        <v>-2.6594296816549665</v>
      </c>
      <c r="AO122" s="6">
        <f>IF(QoQ!AO124="","",QoQ!AO124-QoQ!AO$1)</f>
        <v>-9.3240384615384642E-2</v>
      </c>
      <c r="AP122" s="4">
        <v>121</v>
      </c>
      <c r="AQ122" s="1">
        <v>44348</v>
      </c>
      <c r="AR122" s="7"/>
    </row>
    <row r="123" spans="1:44">
      <c r="A123" s="6">
        <f>IF(QoQ!A125="","",QoQ!A125-QoQ!A$1)</f>
        <v>-4.6713845788750357</v>
      </c>
      <c r="B123" s="6">
        <f>IF(QoQ!B125="","",QoQ!B125-QoQ!B$1)</f>
        <v>3.2318680446552657</v>
      </c>
      <c r="C123" s="6">
        <f>IF(QoQ!C125="","",QoQ!C125-QoQ!C$1)</f>
        <v>-3.8313478977913036</v>
      </c>
      <c r="D123" s="6">
        <f>IF(QoQ!D125="","",QoQ!D125-QoQ!D$1)</f>
        <v>-4.9853495410357951</v>
      </c>
      <c r="E123" s="6">
        <f>IF(QoQ!E125="","",QoQ!E125-QoQ!E$1)</f>
        <v>-3.0702790709224219</v>
      </c>
      <c r="F123" s="6">
        <f>IF(QoQ!F125="","",QoQ!F125-QoQ!F$1)</f>
        <v>-1.4114205232615338</v>
      </c>
      <c r="G123" s="6">
        <f>IF(QoQ!G125="","",QoQ!G125-QoQ!G$1)</f>
        <v>-1.6860238262559473</v>
      </c>
      <c r="H123" s="6">
        <f>IF(QoQ!H125="","",QoQ!H125-QoQ!H$1)</f>
        <v>-2.0579890893650017</v>
      </c>
      <c r="I123" s="6">
        <f>IF(QoQ!I125="","",QoQ!I125-QoQ!I$1)</f>
        <v>-7.0647933018746611</v>
      </c>
      <c r="J123" s="6">
        <f>IF(QoQ!J125="","",QoQ!J125-QoQ!J$1)</f>
        <v>12.808015160106113</v>
      </c>
      <c r="K123" s="6">
        <f>IF(QoQ!K125="","",QoQ!K125-QoQ!K$1)</f>
        <v>-0.94937489566667144</v>
      </c>
      <c r="L123" s="6">
        <f>IF(QoQ!L125="","",QoQ!L125-QoQ!L$1)</f>
        <v>-0.39962944401452594</v>
      </c>
      <c r="M123" s="6">
        <f>IF(QoQ!M125="","",QoQ!M125-QoQ!M$1)</f>
        <v>0.91575239221249305</v>
      </c>
      <c r="N123" s="6">
        <f>IF(QoQ!N125="","",QoQ!N125-QoQ!N$1)</f>
        <v>0.17538336113962005</v>
      </c>
      <c r="O123" s="6">
        <f>IF(QoQ!O125="","",QoQ!O125-QoQ!O$1)</f>
        <v>1.4100623863755553</v>
      </c>
      <c r="P123" s="6">
        <f>IF(QoQ!P125="","",QoQ!P125-QoQ!P$1)</f>
        <v>-4.306178945390986</v>
      </c>
      <c r="Q123" s="6">
        <f>IF(QoQ!Q125="","",QoQ!Q125-QoQ!Q$1)</f>
        <v>-0.99646304742270508</v>
      </c>
      <c r="R123" s="6">
        <f>IF(QoQ!R125="","",QoQ!R125-QoQ!R$1)</f>
        <v>-0.40713054054750103</v>
      </c>
      <c r="S123" s="6">
        <f>IF(QoQ!S125="","",QoQ!S125-QoQ!S$1)</f>
        <v>-3.2169864652061713</v>
      </c>
      <c r="T123" s="6">
        <f>IF(QoQ!T125="","",QoQ!T125-QoQ!T$1)</f>
        <v>-6.9556603345468924</v>
      </c>
      <c r="U123" s="6">
        <f>IF(QoQ!U125="","",QoQ!U125-QoQ!U$1)</f>
        <v>2.4333169551738871</v>
      </c>
      <c r="V123" s="6">
        <f>IF(QoQ!V125="","",QoQ!V125-QoQ!V$1)</f>
        <v>1.4180002888200505</v>
      </c>
      <c r="W123" s="6">
        <f>IF(QoQ!W125="","",QoQ!W125-QoQ!W$1)</f>
        <v>-0.3125</v>
      </c>
      <c r="X123" s="6">
        <f>IF(QoQ!X125="","",QoQ!X125-QoQ!X$1)</f>
        <v>-0.43883606854995855</v>
      </c>
      <c r="Y123" s="6">
        <f>IF(QoQ!Y125="","",QoQ!Y125-QoQ!Y$1)</f>
        <v>0.760162581294346</v>
      </c>
      <c r="Z123" s="6">
        <f>IF(QoQ!Z125="","",QoQ!Z125-QoQ!Z$1)</f>
        <v>0.35397011181877036</v>
      </c>
      <c r="AA123" s="6">
        <f>IF(QoQ!AA125="","",QoQ!AA125-QoQ!AA$1)</f>
        <v>1.8610225581118223</v>
      </c>
      <c r="AB123" s="6">
        <f>IF(QoQ!AB125="","",QoQ!AB125-QoQ!AB$1)</f>
        <v>0.67910276361727662</v>
      </c>
      <c r="AC123" s="6">
        <f>IF(QoQ!AC125="","",QoQ!AC125-QoQ!AC$1)</f>
        <v>-0.72750000000000004</v>
      </c>
      <c r="AD123" s="6">
        <f>IF(QoQ!AD125="","",QoQ!AD125-QoQ!AD$1)</f>
        <v>7.0006675296903786</v>
      </c>
      <c r="AE123" s="6">
        <f>IF(QoQ!AE125="","",QoQ!AE125-QoQ!AE$1)</f>
        <v>5.3604843877301347</v>
      </c>
      <c r="AF123" s="6">
        <f>IF(QoQ!AF125="","",QoQ!AF125-QoQ!AF$1)</f>
        <v>-1.8741311433361285</v>
      </c>
      <c r="AG123" s="6">
        <f>IF(QoQ!AG125="","",QoQ!AG125-QoQ!AG$1)</f>
        <v>-2.4709688567535144</v>
      </c>
      <c r="AH123" s="6">
        <f>IF(QoQ!AH125="","",QoQ!AH125-QoQ!AH$1)</f>
        <v>-1.7207876498875045</v>
      </c>
      <c r="AI123" s="6">
        <f>IF(QoQ!AI125="","",QoQ!AI125-QoQ!AI$1)</f>
        <v>-3.1882713729997456</v>
      </c>
      <c r="AJ123" s="6">
        <f>IF(QoQ!AJ125="","",QoQ!AJ125-QoQ!AJ$1)</f>
        <v>3.0950800931297637</v>
      </c>
      <c r="AK123" s="6">
        <f>IF(QoQ!AK125="","",QoQ!AK125-QoQ!AK$1)</f>
        <v>-2.5530075389652227</v>
      </c>
      <c r="AL123" s="6">
        <f>IF(QoQ!AL125="","",QoQ!AL125-QoQ!AL$1)</f>
        <v>-8.4106954679877965</v>
      </c>
      <c r="AM123" s="6">
        <f>IF(QoQ!AM125="","",QoQ!AM125-QoQ!AM$1)</f>
        <v>-0.29055412414803883</v>
      </c>
      <c r="AN123" s="6">
        <f>IF(QoQ!AN125="","",QoQ!AN125-QoQ!AN$1)</f>
        <v>2.6354317169067372</v>
      </c>
      <c r="AO123" s="6">
        <f>IF(QoQ!AO125="","",QoQ!AO125-QoQ!AO$1)</f>
        <v>-9.5969230769230696E-2</v>
      </c>
      <c r="AP123" s="4">
        <v>122</v>
      </c>
      <c r="AQ123" s="1">
        <v>44440</v>
      </c>
      <c r="AR123" s="7"/>
    </row>
    <row r="124" spans="1:44">
      <c r="A124" s="6">
        <f>IF(QoQ!A126="","",QoQ!A126-QoQ!A$1)</f>
        <v>6.3962914769959296</v>
      </c>
      <c r="B124" s="6">
        <f>IF(QoQ!B126="","",QoQ!B126-QoQ!B$1)</f>
        <v>6.8363807318321577</v>
      </c>
      <c r="C124" s="6">
        <f>IF(QoQ!C126="","",QoQ!C126-QoQ!C$1)</f>
        <v>1.0371728842979939</v>
      </c>
      <c r="D124" s="6">
        <f>IF(QoQ!D126="","",QoQ!D126-QoQ!D$1)</f>
        <v>5.0505739191971442</v>
      </c>
      <c r="E124" s="6">
        <f>IF(QoQ!E126="","",QoQ!E126-QoQ!E$1)</f>
        <v>7.0244141185850459</v>
      </c>
      <c r="F124" s="6">
        <f>IF(QoQ!F126="","",QoQ!F126-QoQ!F$1)</f>
        <v>5.8988039926151918</v>
      </c>
      <c r="G124" s="6">
        <f>IF(QoQ!G126="","",QoQ!G126-QoQ!G$1)</f>
        <v>6.1066753817562622</v>
      </c>
      <c r="H124" s="6">
        <f>IF(QoQ!H126="","",QoQ!H126-QoQ!H$1)</f>
        <v>0.59217014709913429</v>
      </c>
      <c r="I124" s="6">
        <f>IF(QoQ!I126="","",QoQ!I126-QoQ!I$1)</f>
        <v>3.0201424113108306</v>
      </c>
      <c r="J124" s="6">
        <f>IF(QoQ!J126="","",QoQ!J126-QoQ!J$1)</f>
        <v>-13.070095934545312</v>
      </c>
      <c r="K124" s="6">
        <f>IF(QoQ!K126="","",QoQ!K126-QoQ!K$1)</f>
        <v>-1.3986219284360932</v>
      </c>
      <c r="L124" s="6">
        <f>IF(QoQ!L126="","",QoQ!L126-QoQ!L$1)</f>
        <v>-4.1055099995054061</v>
      </c>
      <c r="M124" s="6">
        <f>IF(QoQ!M126="","",QoQ!M126-QoQ!M$1)</f>
        <v>-4.5470308127093055</v>
      </c>
      <c r="N124" s="6">
        <f>IF(QoQ!N126="","",QoQ!N126-QoQ!N$1)</f>
        <v>-32.482869707897159</v>
      </c>
      <c r="O124" s="6">
        <f>IF(QoQ!O126="","",QoQ!O126-QoQ!O$1)</f>
        <v>10.763944583216626</v>
      </c>
      <c r="P124" s="6">
        <f>IF(QoQ!P126="","",QoQ!P126-QoQ!P$1)</f>
        <v>-2.9396024563220555</v>
      </c>
      <c r="Q124" s="6">
        <f>IF(QoQ!Q126="","",QoQ!Q126-QoQ!Q$1)</f>
        <v>0.6365981476100917</v>
      </c>
      <c r="R124" s="6">
        <f>IF(QoQ!R126="","",QoQ!R126-QoQ!R$1)</f>
        <v>-7.2568443270346894E-2</v>
      </c>
      <c r="S124" s="6">
        <f>IF(QoQ!S126="","",QoQ!S126-QoQ!S$1)</f>
        <v>3.3010954924108589</v>
      </c>
      <c r="T124" s="6">
        <f>IF(QoQ!T126="","",QoQ!T126-QoQ!T$1)</f>
        <v>6.7425583865692884</v>
      </c>
      <c r="U124" s="6">
        <f>IF(QoQ!U126="","",QoQ!U126-QoQ!U$1)</f>
        <v>0.70225646179929169</v>
      </c>
      <c r="V124" s="6">
        <f>IF(QoQ!V126="","",QoQ!V126-QoQ!V$1)</f>
        <v>1.0372011864651867</v>
      </c>
      <c r="W124" s="6">
        <f>IF(QoQ!W126="","",QoQ!W126-QoQ!W$1)</f>
        <v>-0.3125</v>
      </c>
      <c r="X124" s="6">
        <f>IF(QoQ!X126="","",QoQ!X126-QoQ!X$1)</f>
        <v>1.251761040516552</v>
      </c>
      <c r="Y124" s="6">
        <f>IF(QoQ!Y126="","",QoQ!Y126-QoQ!Y$1)</f>
        <v>0.74111798223193603</v>
      </c>
      <c r="Z124" s="6">
        <f>IF(QoQ!Z126="","",QoQ!Z126-QoQ!Z$1)</f>
        <v>0.50747075811676212</v>
      </c>
      <c r="AA124" s="6">
        <f>IF(QoQ!AA126="","",QoQ!AA126-QoQ!AA$1)</f>
        <v>1.0946492394968987</v>
      </c>
      <c r="AB124" s="6">
        <f>IF(QoQ!AB126="","",QoQ!AB126-QoQ!AB$1)</f>
        <v>0.79270835102033343</v>
      </c>
      <c r="AC124" s="6">
        <f>IF(QoQ!AC126="","",QoQ!AC126-QoQ!AC$1)</f>
        <v>-0.73</v>
      </c>
      <c r="AD124" s="6">
        <f>IF(QoQ!AD126="","",QoQ!AD126-QoQ!AD$1)</f>
        <v>10.644484278734836</v>
      </c>
      <c r="AE124" s="6">
        <f>IF(QoQ!AE126="","",QoQ!AE126-QoQ!AE$1)</f>
        <v>6.9718261714490506</v>
      </c>
      <c r="AF124" s="6">
        <f>IF(QoQ!AF126="","",QoQ!AF126-QoQ!AF$1)</f>
        <v>-1.1576978174070875</v>
      </c>
      <c r="AG124" s="6">
        <f>IF(QoQ!AG126="","",QoQ!AG126-QoQ!AG$1)</f>
        <v>-0.37712179330900919</v>
      </c>
      <c r="AH124" s="6">
        <f>IF(QoQ!AH126="","",QoQ!AH126-QoQ!AH$1)</f>
        <v>-1.2700017927103517</v>
      </c>
      <c r="AI124" s="6">
        <f>IF(QoQ!AI126="","",QoQ!AI126-QoQ!AI$1)</f>
        <v>-4.2493072636878662</v>
      </c>
      <c r="AJ124" s="6">
        <f>IF(QoQ!AJ126="","",QoQ!AJ126-QoQ!AJ$1)</f>
        <v>-2.8523649748052966</v>
      </c>
      <c r="AK124" s="6">
        <f>IF(QoQ!AK126="","",QoQ!AK126-QoQ!AK$1)</f>
        <v>-1.6608430877583271</v>
      </c>
      <c r="AL124" s="6">
        <f>IF(QoQ!AL126="","",QoQ!AL126-QoQ!AL$1)</f>
        <v>-10.81541456766276</v>
      </c>
      <c r="AM124" s="6">
        <f>IF(QoQ!AM126="","",QoQ!AM126-QoQ!AM$1)</f>
        <v>-0.89796599061567917</v>
      </c>
      <c r="AN124" s="6">
        <f>IF(QoQ!AN126="","",QoQ!AN126-QoQ!AN$1)</f>
        <v>-4.9450352858976503</v>
      </c>
      <c r="AO124" s="6">
        <f>IF(QoQ!AO126="","",QoQ!AO126-QoQ!AO$1)</f>
        <v>-0.10009455128205114</v>
      </c>
      <c r="AP124" s="4">
        <v>123</v>
      </c>
      <c r="AQ124" s="1">
        <v>44531</v>
      </c>
      <c r="AR124" s="7"/>
    </row>
    <row r="125" spans="1:44">
      <c r="A125" s="6">
        <f>IF(QoQ!A127="","",QoQ!A127-QoQ!A$1)</f>
        <v>1.1386186042785429</v>
      </c>
      <c r="B125" s="6">
        <f>IF(QoQ!B127="","",QoQ!B127-QoQ!B$1)</f>
        <v>0.81829907394750201</v>
      </c>
      <c r="C125" s="6">
        <f>IF(QoQ!C127="","",QoQ!C127-QoQ!C$1)</f>
        <v>3.0778094919172396</v>
      </c>
      <c r="D125" s="6">
        <f>IF(QoQ!D127="","",QoQ!D127-QoQ!D$1)</f>
        <v>3.5368110731132294</v>
      </c>
      <c r="E125" s="6">
        <f>IF(QoQ!E127="","",QoQ!E127-QoQ!E$1)</f>
        <v>2.4220612043694199</v>
      </c>
      <c r="F125" s="6">
        <f>IF(QoQ!F127="","",QoQ!F127-QoQ!F$1)</f>
        <v>7.7826573670680208</v>
      </c>
      <c r="G125" s="6">
        <f>IF(QoQ!G127="","",QoQ!G127-QoQ!G$1)</f>
        <v>1.3069379259461864</v>
      </c>
      <c r="H125" s="6">
        <f>IF(QoQ!H127="","",QoQ!H127-QoQ!H$1)</f>
        <v>-0.66631503761936184</v>
      </c>
      <c r="I125" s="6">
        <f>IF(QoQ!I127="","",QoQ!I127-QoQ!I$1)</f>
        <v>-5.6391542145646181</v>
      </c>
      <c r="J125" s="6">
        <f>IF(QoQ!J127="","",QoQ!J127-QoQ!J$1)</f>
        <v>-0.64236900195994973</v>
      </c>
      <c r="K125" s="6">
        <f>IF(QoQ!K127="","",QoQ!K127-QoQ!K$1)</f>
        <v>1.6938968691054348</v>
      </c>
      <c r="L125" s="6">
        <f>IF(QoQ!L127="","",QoQ!L127-QoQ!L$1)</f>
        <v>2.4896994166647732</v>
      </c>
      <c r="M125" s="6">
        <f>IF(QoQ!M127="","",QoQ!M127-QoQ!M$1)</f>
        <v>1.3767421183069941</v>
      </c>
      <c r="N125" s="6">
        <f>IF(QoQ!N127="","",QoQ!N127-QoQ!N$1)</f>
        <v>-0.55717793469556753</v>
      </c>
      <c r="O125" s="6">
        <f>IF(QoQ!O127="","",QoQ!O127-QoQ!O$1)</f>
        <v>2.2387691344614975</v>
      </c>
      <c r="P125" s="6">
        <f>IF(QoQ!P127="","",QoQ!P127-QoQ!P$1)</f>
        <v>5.5224203050644913</v>
      </c>
      <c r="Q125" s="6">
        <f>IF(QoQ!Q127="","",QoQ!Q127-QoQ!Q$1)</f>
        <v>0.46300323288252521</v>
      </c>
      <c r="R125" s="6">
        <f>IF(QoQ!R127="","",QoQ!R127-QoQ!R$1)</f>
        <v>0.48298457983372711</v>
      </c>
      <c r="S125" s="6">
        <f>IF(QoQ!S127="","",QoQ!S127-QoQ!S$1)</f>
        <v>0.38914793428542349</v>
      </c>
      <c r="T125" s="6">
        <f>IF(QoQ!T127="","",QoQ!T127-QoQ!T$1)</f>
        <v>0.24086353987621012</v>
      </c>
      <c r="U125" s="6">
        <f>IF(QoQ!U127="","",QoQ!U127-QoQ!U$1)</f>
        <v>1.6850823264633554</v>
      </c>
      <c r="V125" s="6">
        <f>IF(QoQ!V127="","",QoQ!V127-QoQ!V$1)</f>
        <v>0.92056676736418064</v>
      </c>
      <c r="W125" s="6">
        <f>IF(QoQ!W127="","",QoQ!W127-QoQ!W$1)</f>
        <v>-0.3125</v>
      </c>
      <c r="X125" s="6">
        <f>IF(QoQ!X127="","",QoQ!X127-QoQ!X$1)</f>
        <v>0.48260754863116301</v>
      </c>
      <c r="Y125" s="6">
        <f>IF(QoQ!Y127="","",QoQ!Y127-QoQ!Y$1)</f>
        <v>1.8766370245036783</v>
      </c>
      <c r="Z125" s="6">
        <f>IF(QoQ!Z127="","",QoQ!Z127-QoQ!Z$1)</f>
        <v>9.6340956027469726E-3</v>
      </c>
      <c r="AA125" s="6">
        <f>IF(QoQ!AA127="","",QoQ!AA127-QoQ!AA$1)</f>
        <v>3.6509224266200633</v>
      </c>
      <c r="AB125" s="6">
        <f>IF(QoQ!AB127="","",QoQ!AB127-QoQ!AB$1)</f>
        <v>0.98807870328310266</v>
      </c>
      <c r="AC125" s="6">
        <f>IF(QoQ!AC127="","",QoQ!AC127-QoQ!AC$1)</f>
        <v>-0.72</v>
      </c>
      <c r="AD125" s="6">
        <f>IF(QoQ!AD127="","",QoQ!AD127-QoQ!AD$1)</f>
        <v>11.433779257641593</v>
      </c>
      <c r="AE125" s="6">
        <f>IF(QoQ!AE127="","",QoQ!AE127-QoQ!AE$1)</f>
        <v>22.669284596625726</v>
      </c>
      <c r="AF125" s="6">
        <f>IF(QoQ!AF127="","",QoQ!AF127-QoQ!AF$1)</f>
        <v>-2.2916394531493518</v>
      </c>
      <c r="AG125" s="6">
        <f>IF(QoQ!AG127="","",QoQ!AG127-QoQ!AG$1)</f>
        <v>-2.6248902103097409</v>
      </c>
      <c r="AH125" s="6">
        <f>IF(QoQ!AH127="","",QoQ!AH127-QoQ!AH$1)</f>
        <v>-2.1887732613301294</v>
      </c>
      <c r="AI125" s="6">
        <f>IF(QoQ!AI127="","",QoQ!AI127-QoQ!AI$1)</f>
        <v>-2.0970087641498534</v>
      </c>
      <c r="AJ125" s="6">
        <f>IF(QoQ!AJ127="","",QoQ!AJ127-QoQ!AJ$1)</f>
        <v>-0.79066426659147782</v>
      </c>
      <c r="AK125" s="6">
        <f>IF(QoQ!AK127="","",QoQ!AK127-QoQ!AK$1)</f>
        <v>-4.526815266835543</v>
      </c>
      <c r="AL125" s="6">
        <f>IF(QoQ!AL127="","",QoQ!AL127-QoQ!AL$1)</f>
        <v>14.329526090169971</v>
      </c>
      <c r="AM125" s="6">
        <f>IF(QoQ!AM127="","",QoQ!AM127-QoQ!AM$1)</f>
        <v>-2.8158376857956902</v>
      </c>
      <c r="AN125" s="6">
        <f>IF(QoQ!AN127="","",QoQ!AN127-QoQ!AN$1)</f>
        <v>1.8899557959367825</v>
      </c>
      <c r="AO125" s="6">
        <f>IF(QoQ!AO127="","",QoQ!AO127-QoQ!AO$1)</f>
        <v>-0.11129800000000001</v>
      </c>
      <c r="AP125" s="4">
        <v>124</v>
      </c>
      <c r="AQ125" s="1">
        <v>44621</v>
      </c>
      <c r="AR125" s="7"/>
    </row>
    <row r="126" spans="1:44">
      <c r="A126" s="6">
        <f>IF(QoQ!A128="","",QoQ!A128-QoQ!A$1)</f>
        <v>1.5250358408758427</v>
      </c>
      <c r="B126" s="6">
        <f>IF(QoQ!B128="","",QoQ!B128-QoQ!B$1)</f>
        <v>0.56914776016405755</v>
      </c>
      <c r="C126" s="6">
        <f>IF(QoQ!C128="","",QoQ!C128-QoQ!C$1)</f>
        <v>-2.5635424613841762</v>
      </c>
      <c r="D126" s="6">
        <f>IF(QoQ!D128="","",QoQ!D128-QoQ!D$1)</f>
        <v>-1.7982712655964217</v>
      </c>
      <c r="E126" s="6">
        <f>IF(QoQ!E128="","",QoQ!E128-QoQ!E$1)</f>
        <v>3.9482229285162092</v>
      </c>
      <c r="F126" s="6">
        <f>IF(QoQ!F128="","",QoQ!F128-QoQ!F$1)</f>
        <v>1.2761129241811568</v>
      </c>
      <c r="G126" s="6">
        <f>IF(QoQ!G128="","",QoQ!G128-QoQ!G$1)</f>
        <v>-0.45524225056758277</v>
      </c>
      <c r="H126" s="6">
        <f>IF(QoQ!H128="","",QoQ!H128-QoQ!H$1)</f>
        <v>-0.49221934001782564</v>
      </c>
      <c r="I126" s="6">
        <f>IF(QoQ!I128="","",QoQ!I128-QoQ!I$1)</f>
        <v>-4.2681153910881573</v>
      </c>
      <c r="J126" s="6">
        <f>IF(QoQ!J128="","",QoQ!J128-QoQ!J$1)</f>
        <v>-1.2382263614975209</v>
      </c>
      <c r="K126" s="6">
        <f>IF(QoQ!K128="","",QoQ!K128-QoQ!K$1)</f>
        <v>4.8771590782568008</v>
      </c>
      <c r="L126" s="6">
        <f>IF(QoQ!L128="","",QoQ!L128-QoQ!L$1)</f>
        <v>-1.3157508147646955</v>
      </c>
      <c r="M126" s="6">
        <f>IF(QoQ!M128="","",QoQ!M128-QoQ!M$1)</f>
        <v>0.41506204251520673</v>
      </c>
      <c r="N126" s="6">
        <f>IF(QoQ!N128="","",QoQ!N128-QoQ!N$1)</f>
        <v>-11.720859705873409</v>
      </c>
      <c r="O126" s="6">
        <f>IF(QoQ!O128="","",QoQ!O128-QoQ!O$1)</f>
        <v>5.2361699577859033</v>
      </c>
      <c r="P126" s="6">
        <f>IF(QoQ!P128="","",QoQ!P128-QoQ!P$1)</f>
        <v>-6.4112490059758098</v>
      </c>
      <c r="Q126" s="6">
        <f>IF(QoQ!Q128="","",QoQ!Q128-QoQ!Q$1)</f>
        <v>0.66479314278430124</v>
      </c>
      <c r="R126" s="6">
        <f>IF(QoQ!R128="","",QoQ!R128-QoQ!R$1)</f>
        <v>0.44212607812727223</v>
      </c>
      <c r="S126" s="6">
        <f>IF(QoQ!S128="","",QoQ!S128-QoQ!S$1)</f>
        <v>1.4839240150567108</v>
      </c>
      <c r="T126" s="6">
        <f>IF(QoQ!T128="","",QoQ!T128-QoQ!T$1)</f>
        <v>1.3970295694036905</v>
      </c>
      <c r="U126" s="6">
        <f>IF(QoQ!U128="","",QoQ!U128-QoQ!U$1)</f>
        <v>4.4525127784646568</v>
      </c>
      <c r="V126" s="6">
        <f>IF(QoQ!V128="","",QoQ!V128-QoQ!V$1)</f>
        <v>5.9428543612811513</v>
      </c>
      <c r="W126" s="6">
        <f>IF(QoQ!W128="","",QoQ!W128-QoQ!W$1)</f>
        <v>-0.27083333333333331</v>
      </c>
      <c r="X126" s="6">
        <f>IF(QoQ!X128="","",QoQ!X128-QoQ!X$1)</f>
        <v>0.14927398452078744</v>
      </c>
      <c r="Y126" s="6">
        <f>IF(QoQ!Y128="","",QoQ!Y128-QoQ!Y$1)</f>
        <v>-0.83329366361963308</v>
      </c>
      <c r="Z126" s="6">
        <f>IF(QoQ!Z128="","",QoQ!Z128-QoQ!Z$1)</f>
        <v>-0.17476979651948621</v>
      </c>
      <c r="AA126" s="6">
        <f>IF(QoQ!AA128="","",QoQ!AA128-QoQ!AA$1)</f>
        <v>4.1015227493712301</v>
      </c>
      <c r="AB126" s="6">
        <f>IF(QoQ!AB128="","",QoQ!AB128-QoQ!AB$1)</f>
        <v>0.68632274226293344</v>
      </c>
      <c r="AC126" s="6">
        <f>IF(QoQ!AC128="","",QoQ!AC128-QoQ!AC$1)</f>
        <v>-0.5575</v>
      </c>
      <c r="AD126" s="6">
        <f>IF(QoQ!AD128="","",QoQ!AD128-QoQ!AD$1)</f>
        <v>6.6625986072960881</v>
      </c>
      <c r="AE126" s="6">
        <f>IF(QoQ!AE128="","",QoQ!AE128-QoQ!AE$1)</f>
        <v>11.096139471485287</v>
      </c>
      <c r="AF126" s="6">
        <f>IF(QoQ!AF128="","",QoQ!AF128-QoQ!AF$1)</f>
        <v>-3.0702206679916428</v>
      </c>
      <c r="AG126" s="6">
        <f>IF(QoQ!AG128="","",QoQ!AG128-QoQ!AG$1)</f>
        <v>-3.1253579031299319</v>
      </c>
      <c r="AH126" s="6">
        <f>IF(QoQ!AH128="","",QoQ!AH128-QoQ!AH$1)</f>
        <v>-3.0212513014814388</v>
      </c>
      <c r="AI126" s="6">
        <f>IF(QoQ!AI128="","",QoQ!AI128-QoQ!AI$1)</f>
        <v>4.1352536631392489E-2</v>
      </c>
      <c r="AJ126" s="6">
        <f>IF(QoQ!AJ128="","",QoQ!AJ128-QoQ!AJ$1)</f>
        <v>-1.9305421367129147</v>
      </c>
      <c r="AK126" s="6">
        <f>IF(QoQ!AK128="","",QoQ!AK128-QoQ!AK$1)</f>
        <v>-4.0202627931193788</v>
      </c>
      <c r="AL126" s="6">
        <f>IF(QoQ!AL128="","",QoQ!AL128-QoQ!AL$1)</f>
        <v>3.4372907598945295</v>
      </c>
      <c r="AM126" s="6">
        <f>IF(QoQ!AM128="","",QoQ!AM128-QoQ!AM$1)</f>
        <v>-3.1473236724908262</v>
      </c>
      <c r="AN126" s="6">
        <f>IF(QoQ!AN128="","",QoQ!AN128-QoQ!AN$1)</f>
        <v>1.3769926058006929</v>
      </c>
      <c r="AO126" s="6">
        <f>IF(QoQ!AO128="","",QoQ!AO128-QoQ!AO$1)</f>
        <v>-0.10113533333333341</v>
      </c>
      <c r="AP126" s="4">
        <v>125</v>
      </c>
      <c r="AQ126" s="1">
        <v>44713</v>
      </c>
      <c r="AR126" s="7"/>
    </row>
    <row r="127" spans="1:44">
      <c r="A127" s="6">
        <f>IF(QoQ!A129="","",QoQ!A129-QoQ!A$1)</f>
        <v>1.6772568249760811E-2</v>
      </c>
      <c r="B127" s="6">
        <f>IF(QoQ!B129="","",QoQ!B129-QoQ!B$1)</f>
        <v>-8.7765637250589279E-2</v>
      </c>
      <c r="C127" s="6">
        <f>IF(QoQ!C129="","",QoQ!C129-QoQ!C$1)</f>
        <v>-0.7554810048252244</v>
      </c>
      <c r="D127" s="6">
        <f>IF(QoQ!D129="","",QoQ!D129-QoQ!D$1)</f>
        <v>1.5179819931038327</v>
      </c>
      <c r="E127" s="6">
        <f>IF(QoQ!E129="","",QoQ!E129-QoQ!E$1)</f>
        <v>2.4070798078825542</v>
      </c>
      <c r="F127" s="6">
        <f>IF(QoQ!F129="","",QoQ!F129-QoQ!F$1)</f>
        <v>0.62829035065921901</v>
      </c>
      <c r="G127" s="6">
        <f>IF(QoQ!G129="","",QoQ!G129-QoQ!G$1)</f>
        <v>0.61248227105583219</v>
      </c>
      <c r="H127" s="6">
        <f>IF(QoQ!H129="","",QoQ!H129-QoQ!H$1)</f>
        <v>-0.64221830559659132</v>
      </c>
      <c r="I127" s="6">
        <f>IF(QoQ!I129="","",QoQ!I129-QoQ!I$1)</f>
        <v>1.0543818149973334</v>
      </c>
      <c r="J127" s="6">
        <f>IF(QoQ!J129="","",QoQ!J129-QoQ!J$1)</f>
        <v>-12.930178340012535</v>
      </c>
      <c r="K127" s="6">
        <f>IF(QoQ!K129="","",QoQ!K129-QoQ!K$1)</f>
        <v>17.144165600298152</v>
      </c>
      <c r="L127" s="6">
        <f>IF(QoQ!L129="","",QoQ!L129-QoQ!L$1)</f>
        <v>9.5589989732872045</v>
      </c>
      <c r="M127" s="6">
        <f>IF(QoQ!M129="","",QoQ!M129-QoQ!M$1)</f>
        <v>8.8679971733748282</v>
      </c>
      <c r="N127" s="6">
        <f>IF(QoQ!N129="","",QoQ!N129-QoQ!N$1)</f>
        <v>-3.5248943978707401</v>
      </c>
      <c r="O127" s="6">
        <f>IF(QoQ!O129="","",QoQ!O129-QoQ!O$1)</f>
        <v>13.050765971022823</v>
      </c>
      <c r="P127" s="6">
        <f>IF(QoQ!P129="","",QoQ!P129-QoQ!P$1)</f>
        <v>11.458494414124093</v>
      </c>
      <c r="Q127" s="6">
        <f>IF(QoQ!Q129="","",QoQ!Q129-QoQ!Q$1)</f>
        <v>0.59179142485411784</v>
      </c>
      <c r="R127" s="6">
        <f>IF(QoQ!R129="","",QoQ!R129-QoQ!R$1)</f>
        <v>0.75098591225268629</v>
      </c>
      <c r="S127" s="6">
        <f>IF(QoQ!S129="","",QoQ!S129-QoQ!S$1)</f>
        <v>7.0294390293503817E-3</v>
      </c>
      <c r="T127" s="6">
        <f>IF(QoQ!T129="","",QoQ!T129-QoQ!T$1)</f>
        <v>-0.20681314935655171</v>
      </c>
      <c r="U127" s="6">
        <f>IF(QoQ!U129="","",QoQ!U129-QoQ!U$1)</f>
        <v>1.0037355815008444</v>
      </c>
      <c r="V127" s="6">
        <f>IF(QoQ!V129="","",QoQ!V129-QoQ!V$1)</f>
        <v>0.39237114202724266</v>
      </c>
      <c r="W127" s="6">
        <f>IF(QoQ!W129="","",QoQ!W129-QoQ!W$1)</f>
        <v>-0.16666666666666663</v>
      </c>
      <c r="X127" s="6">
        <f>IF(QoQ!X129="","",QoQ!X129-QoQ!X$1)</f>
        <v>0.75206321928395159</v>
      </c>
      <c r="Y127" s="6">
        <f>IF(QoQ!Y129="","",QoQ!Y129-QoQ!Y$1)</f>
        <v>0.24425334116937969</v>
      </c>
      <c r="Z127" s="6">
        <f>IF(QoQ!Z129="","",QoQ!Z129-QoQ!Z$1)</f>
        <v>6.4048250324463485E-2</v>
      </c>
      <c r="AA127" s="6">
        <f>IF(QoQ!AA129="","",QoQ!AA129-QoQ!AA$1)</f>
        <v>-2.8606728226576248</v>
      </c>
      <c r="AB127" s="6">
        <f>IF(QoQ!AB129="","",QoQ!AB129-QoQ!AB$1)</f>
        <v>0.75402252879728016</v>
      </c>
      <c r="AC127" s="6">
        <f>IF(QoQ!AC129="","",QoQ!AC129-QoQ!AC$1)</f>
        <v>-0.20499999999999996</v>
      </c>
      <c r="AD127" s="6">
        <f>IF(QoQ!AD129="","",QoQ!AD129-QoQ!AD$1)</f>
        <v>-0.24553120553279928</v>
      </c>
      <c r="AE127" s="6">
        <f>IF(QoQ!AE129="","",QoQ!AE129-QoQ!AE$1)</f>
        <v>-13.254885412154373</v>
      </c>
      <c r="AF127" s="6">
        <f>IF(QoQ!AF129="","",QoQ!AF129-QoQ!AF$1)</f>
        <v>1.1175132988810343</v>
      </c>
      <c r="AG127" s="6">
        <f>IF(QoQ!AG129="","",QoQ!AG129-QoQ!AG$1)</f>
        <v>1.3613638319756132</v>
      </c>
      <c r="AH127" s="6">
        <f>IF(QoQ!AH129="","",QoQ!AH129-QoQ!AH$1)</f>
        <v>1.1083889730426355</v>
      </c>
      <c r="AI127" s="6">
        <f>IF(QoQ!AI129="","",QoQ!AI129-QoQ!AI$1)</f>
        <v>2.9198307419894189</v>
      </c>
      <c r="AJ127" s="6">
        <f>IF(QoQ!AJ129="","",QoQ!AJ129-QoQ!AJ$1)</f>
        <v>5.2536165859158803</v>
      </c>
      <c r="AK127" s="6">
        <f>IF(QoQ!AK129="","",QoQ!AK129-QoQ!AK$1)</f>
        <v>1.5571219648376848</v>
      </c>
      <c r="AL127" s="6">
        <f>IF(QoQ!AL129="","",QoQ!AL129-QoQ!AL$1)</f>
        <v>1.5280002653462739</v>
      </c>
      <c r="AM127" s="6">
        <f>IF(QoQ!AM129="","",QoQ!AM129-QoQ!AM$1)</f>
        <v>3.6722117407537125</v>
      </c>
      <c r="AN127" s="6">
        <f>IF(QoQ!AN129="","",QoQ!AN129-QoQ!AN$1)</f>
        <v>-0.8161144794187859</v>
      </c>
      <c r="AO127" s="6">
        <f>IF(QoQ!AO129="","",QoQ!AO129-QoQ!AO$1)</f>
        <v>-5.269166666666647E-2</v>
      </c>
      <c r="AP127" s="4">
        <v>126</v>
      </c>
      <c r="AQ127" s="1">
        <v>44805</v>
      </c>
      <c r="AR127" s="7"/>
    </row>
    <row r="128" spans="1:44">
      <c r="A128" s="6">
        <f>IF(QoQ!A130="","",QoQ!A130-QoQ!A$1)</f>
        <v>1.2728275706326508E-2</v>
      </c>
      <c r="B128" s="6">
        <f>IF(QoQ!B130="","",QoQ!B130-QoQ!B$1)</f>
        <v>-0.44838866495428631</v>
      </c>
      <c r="C128" s="6">
        <f>IF(QoQ!C130="","",QoQ!C130-QoQ!C$1)</f>
        <v>-1.289039133682216</v>
      </c>
      <c r="D128" s="6">
        <f>IF(QoQ!D130="","",QoQ!D130-QoQ!D$1)</f>
        <v>1.1787038084971466</v>
      </c>
      <c r="E128" s="6">
        <f>IF(QoQ!E130="","",QoQ!E130-QoQ!E$1)</f>
        <v>-4.3172799573434961</v>
      </c>
      <c r="F128" s="6">
        <f>IF(QoQ!F130="","",QoQ!F130-QoQ!F$1)</f>
        <v>-6.4952218152822976</v>
      </c>
      <c r="G128" s="6">
        <f>IF(QoQ!G130="","",QoQ!G130-QoQ!G$1)</f>
        <v>1.374130145094157</v>
      </c>
      <c r="H128" s="6">
        <f>IF(QoQ!H130="","",QoQ!H130-QoQ!H$1)</f>
        <v>-0.71423586022123908</v>
      </c>
      <c r="I128" s="6">
        <f>IF(QoQ!I130="","",QoQ!I130-QoQ!I$1)</f>
        <v>1.3110874142087314</v>
      </c>
      <c r="J128" s="6">
        <f>IF(QoQ!J130="","",QoQ!J130-QoQ!J$1)</f>
        <v>16.470705081546242</v>
      </c>
      <c r="K128" s="6">
        <f>IF(QoQ!K130="","",QoQ!K130-QoQ!K$1)</f>
        <v>26.396092377075057</v>
      </c>
      <c r="L128" s="6">
        <f>IF(QoQ!L130="","",QoQ!L130-QoQ!L$1)</f>
        <v>2.0027672383817108</v>
      </c>
      <c r="M128" s="6">
        <f>IF(QoQ!M130="","",QoQ!M130-QoQ!M$1)</f>
        <v>-2.6834310130841388</v>
      </c>
      <c r="N128" s="6">
        <f>IF(QoQ!N130="","",QoQ!N130-QoQ!N$1)</f>
        <v>25.269839911606784</v>
      </c>
      <c r="O128" s="6">
        <f>IF(QoQ!O130="","",QoQ!O130-QoQ!O$1)</f>
        <v>-13.139424509915793</v>
      </c>
      <c r="P128" s="6">
        <f>IF(QoQ!P130="","",QoQ!P130-QoQ!P$1)</f>
        <v>14.304804751932059</v>
      </c>
      <c r="Q128" s="6">
        <f>IF(QoQ!Q130="","",QoQ!Q130-QoQ!Q$1)</f>
        <v>0.12411310734635062</v>
      </c>
      <c r="R128" s="6">
        <f>IF(QoQ!R130="","",QoQ!R130-QoQ!R$1)</f>
        <v>0.43016206362006548</v>
      </c>
      <c r="S128" s="6">
        <f>IF(QoQ!S130="","",QoQ!S130-QoQ!S$1)</f>
        <v>-1.0124366651372851</v>
      </c>
      <c r="T128" s="6">
        <f>IF(QoQ!T130="","",QoQ!T130-QoQ!T$1)</f>
        <v>-1.6384514165824711</v>
      </c>
      <c r="U128" s="6">
        <f>IF(QoQ!U130="","",QoQ!U130-QoQ!U$1)</f>
        <v>-1.5106365603768941</v>
      </c>
      <c r="V128" s="6">
        <f>IF(QoQ!V130="","",QoQ!V130-QoQ!V$1)</f>
        <v>-0.96140148480590204</v>
      </c>
      <c r="W128" s="6">
        <f>IF(QoQ!W130="","",QoQ!W130-QoQ!W$1)</f>
        <v>-0.10416666666666663</v>
      </c>
      <c r="X128" s="6">
        <f>IF(QoQ!X130="","",QoQ!X130-QoQ!X$1)</f>
        <v>-0.34612765535549445</v>
      </c>
      <c r="Y128" s="6">
        <f>IF(QoQ!Y130="","",QoQ!Y130-QoQ!Y$1)</f>
        <v>-0.30772295941342387</v>
      </c>
      <c r="Z128" s="6">
        <f>IF(QoQ!Z130="","",QoQ!Z130-QoQ!Z$1)</f>
        <v>-0.19220672882021639</v>
      </c>
      <c r="AA128" s="6">
        <f>IF(QoQ!AA130="","",QoQ!AA130-QoQ!AA$1)</f>
        <v>-2.063554029897039</v>
      </c>
      <c r="AB128" s="6">
        <f>IF(QoQ!AB130="","",QoQ!AB130-QoQ!AB$1)</f>
        <v>0.65102480454656253</v>
      </c>
      <c r="AC128" s="6">
        <f>IF(QoQ!AC130="","",QoQ!AC130-QoQ!AC$1)</f>
        <v>0.16249999999999998</v>
      </c>
      <c r="AD128" s="6">
        <f>IF(QoQ!AD130="","",QoQ!AD130-QoQ!AD$1)</f>
        <v>-18.964163229293728</v>
      </c>
      <c r="AE128" s="6">
        <f>IF(QoQ!AE130="","",QoQ!AE130-QoQ!AE$1)</f>
        <v>-13.675975661794157</v>
      </c>
      <c r="AF128" s="6">
        <f>IF(QoQ!AF130="","",QoQ!AF130-QoQ!AF$1)</f>
        <v>1.15571098872074</v>
      </c>
      <c r="AG128" s="6">
        <f>IF(QoQ!AG130="","",QoQ!AG130-QoQ!AG$1)</f>
        <v>1.7395019955352438</v>
      </c>
      <c r="AH128" s="6">
        <f>IF(QoQ!AH130="","",QoQ!AH130-QoQ!AH$1)</f>
        <v>1.0796868772490997</v>
      </c>
      <c r="AI128" s="6">
        <f>IF(QoQ!AI130="","",QoQ!AI130-QoQ!AI$1)</f>
        <v>-2.3801410183772855</v>
      </c>
      <c r="AJ128" s="6">
        <f>IF(QoQ!AJ130="","",QoQ!AJ130-QoQ!AJ$1)</f>
        <v>1.6297508792140181</v>
      </c>
      <c r="AK128" s="6">
        <f>IF(QoQ!AK130="","",QoQ!AK130-QoQ!AK$1)</f>
        <v>2.2774215075855175</v>
      </c>
      <c r="AL128" s="6">
        <f>IF(QoQ!AL130="","",QoQ!AL130-QoQ!AL$1)</f>
        <v>1.4118011521157166</v>
      </c>
      <c r="AM128" s="6">
        <f>IF(QoQ!AM130="","",QoQ!AM130-QoQ!AM$1)</f>
        <v>0.74291184557767687</v>
      </c>
      <c r="AN128" s="6">
        <f>IF(QoQ!AN130="","",QoQ!AN130-QoQ!AN$1)</f>
        <v>1.3006915585798902</v>
      </c>
      <c r="AO128" s="6">
        <f>IF(QoQ!AO130="","",QoQ!AO130-QoQ!AO$1)</f>
        <v>2.7318333333333222E-2</v>
      </c>
      <c r="AP128" s="4">
        <v>127</v>
      </c>
      <c r="AQ128" s="1">
        <v>44896</v>
      </c>
      <c r="AR128" s="7"/>
    </row>
    <row r="129" spans="1:49">
      <c r="A129" s="6">
        <f>IF(QoQ!A131="","",QoQ!A131-QoQ!A$1)</f>
        <v>-0.54985750554931778</v>
      </c>
      <c r="B129" s="6">
        <f>IF(QoQ!B131="","",QoQ!B131-QoQ!B$1)</f>
        <v>-0.34767323781238191</v>
      </c>
      <c r="C129" s="6">
        <f>IF(QoQ!C131="","",QoQ!C131-QoQ!C$1)</f>
        <v>-1.906248485595234</v>
      </c>
      <c r="D129" s="6">
        <f>IF(QoQ!D131="","",QoQ!D131-QoQ!D$1)</f>
        <v>-0.15259101399062736</v>
      </c>
      <c r="E129" s="6">
        <f>IF(QoQ!E131="","",QoQ!E131-QoQ!E$1)</f>
        <v>-8.1467248230943792</v>
      </c>
      <c r="F129" s="6">
        <f>IF(QoQ!F131="","",QoQ!F131-QoQ!F$1)</f>
        <v>-3.87830394925499</v>
      </c>
      <c r="G129" s="6">
        <f>IF(QoQ!G131="","",QoQ!G131-QoQ!G$1)</f>
        <v>-9.9067567171381432E-2</v>
      </c>
      <c r="H129" s="6">
        <f>IF(QoQ!H131="","",QoQ!H131-QoQ!H$1)</f>
        <v>-0.71157519936316183</v>
      </c>
      <c r="I129" s="6">
        <f>IF(QoQ!I131="","",QoQ!I131-QoQ!I$1)</f>
        <v>-7.8456499977110656</v>
      </c>
      <c r="J129" s="6">
        <f>IF(QoQ!J131="","",QoQ!J131-QoQ!J$1)</f>
        <v>12.73484222090406</v>
      </c>
      <c r="K129" s="6">
        <f>IF(QoQ!K131="","",QoQ!K131-QoQ!K$1)</f>
        <v>6.5324557085670367</v>
      </c>
      <c r="L129" s="6">
        <f>IF(QoQ!L131="","",QoQ!L131-QoQ!L$1)</f>
        <v>3.5199468701390497</v>
      </c>
      <c r="M129" s="6">
        <f>IF(QoQ!M131="","",QoQ!M131-QoQ!M$1)</f>
        <v>4.6649682480789085</v>
      </c>
      <c r="N129" s="6">
        <f>IF(QoQ!N131="","",QoQ!N131-QoQ!N$1)</f>
        <v>4.5370018671009253</v>
      </c>
      <c r="O129" s="6">
        <f>IF(QoQ!O131="","",QoQ!O131-QoQ!O$1)</f>
        <v>4.7413138929612249</v>
      </c>
      <c r="P129" s="6">
        <f>IF(QoQ!P131="","",QoQ!P131-QoQ!P$1)</f>
        <v>0.54988717938567033</v>
      </c>
      <c r="Q129" s="6">
        <f>IF(QoQ!Q131="","",QoQ!Q131-QoQ!Q$1)</f>
        <v>0.14702116360230444</v>
      </c>
      <c r="R129" s="6">
        <f>IF(QoQ!R131="","",QoQ!R131-QoQ!R$1)</f>
        <v>0.1906961970797576</v>
      </c>
      <c r="S129" s="6">
        <f>IF(QoQ!S131="","",QoQ!S131-QoQ!S$1)</f>
        <v>-1.6515617128886384E-2</v>
      </c>
      <c r="T129" s="6">
        <f>IF(QoQ!T131="","",QoQ!T131-QoQ!T$1)</f>
        <v>-1.4520679727682637</v>
      </c>
      <c r="U129" s="6">
        <f>IF(QoQ!U131="","",QoQ!U131-QoQ!U$1)</f>
        <v>-3.2973248709811651</v>
      </c>
      <c r="V129" s="6">
        <f>IF(QoQ!V131="","",QoQ!V131-QoQ!V$1)</f>
        <v>-2.1572516258243422</v>
      </c>
      <c r="W129" s="6">
        <f>IF(QoQ!W131="","",QoQ!W131-QoQ!W$1)</f>
        <v>-6.25E-2</v>
      </c>
      <c r="X129" s="6">
        <f>IF(QoQ!X131="","",QoQ!X131-QoQ!X$1)</f>
        <v>0.604310754217255</v>
      </c>
      <c r="Y129" s="6">
        <f>IF(QoQ!Y131="","",QoQ!Y131-QoQ!Y$1)</f>
        <v>-2.2917665627479611</v>
      </c>
      <c r="Z129" s="6">
        <f>IF(QoQ!Z131="","",QoQ!Z131-QoQ!Z$1)</f>
        <v>7.0322906082061376E-2</v>
      </c>
      <c r="AA129" s="6">
        <f>IF(QoQ!AA131="","",QoQ!AA131-QoQ!AA$1)</f>
        <v>-0.51978239373414126</v>
      </c>
      <c r="AB129" s="6">
        <f>IF(QoQ!AB131="","",QoQ!AB131-QoQ!AB$1)</f>
        <v>0.65234492337928174</v>
      </c>
      <c r="AC129" s="6">
        <f>IF(QoQ!AC131="","",QoQ!AC131-QoQ!AC$1)</f>
        <v>0.37749999999999995</v>
      </c>
      <c r="AD129" s="6">
        <f>IF(QoQ!AD131="","",QoQ!AD131-QoQ!AD$1)</f>
        <v>-10.476904876750627</v>
      </c>
      <c r="AE129" s="6">
        <f>IF(QoQ!AE131="","",QoQ!AE131-QoQ!AE$1)</f>
        <v>-10.017236404249591</v>
      </c>
      <c r="AF129" s="6">
        <f>IF(QoQ!AF131="","",QoQ!AF131-QoQ!AF$1)</f>
        <v>0.10069044553994622</v>
      </c>
      <c r="AG129" s="6">
        <f>IF(QoQ!AG131="","",QoQ!AG131-QoQ!AG$1)</f>
        <v>0.76326141710911299</v>
      </c>
      <c r="AH129" s="6">
        <f>IF(QoQ!AH131="","",QoQ!AH131-QoQ!AH$1)</f>
        <v>7.8858064444080611E-3</v>
      </c>
      <c r="AI129" s="6">
        <f>IF(QoQ!AI131="","",QoQ!AI131-QoQ!AI$1)</f>
        <v>1.4898249811665631</v>
      </c>
      <c r="AJ129" s="6">
        <f>IF(QoQ!AJ131="","",QoQ!AJ131-QoQ!AJ$1)</f>
        <v>0.95032984975850132</v>
      </c>
      <c r="AK129" s="6">
        <f>IF(QoQ!AK131="","",QoQ!AK131-QoQ!AK$1)</f>
        <v>0.76465895722735455</v>
      </c>
      <c r="AL129" s="6">
        <f>IF(QoQ!AL131="","",QoQ!AL131-QoQ!AL$1)</f>
        <v>-4.1343224415578996</v>
      </c>
      <c r="AM129" s="6">
        <f>IF(QoQ!AM131="","",QoQ!AM131-QoQ!AM$1)</f>
        <v>1.2275549101894936</v>
      </c>
      <c r="AN129" s="6">
        <f>IF(QoQ!AN131="","",QoQ!AN131-QoQ!AN$1)</f>
        <v>-1.219656050571629</v>
      </c>
      <c r="AO129" s="6">
        <f>IF(QoQ!AO131="","",QoQ!AO131-QoQ!AO$1)</f>
        <v>7.5860999999999956E-2</v>
      </c>
      <c r="AP129" s="4">
        <v>128</v>
      </c>
      <c r="AQ129" s="1">
        <v>44986</v>
      </c>
      <c r="AR129" s="7"/>
    </row>
    <row r="130" spans="1:49">
      <c r="A130" s="6">
        <f>IF(QoQ!A132="","",QoQ!A132-QoQ!A$1)</f>
        <v>-1.2959790921926464</v>
      </c>
      <c r="B130" s="6">
        <f>IF(QoQ!B132="","",QoQ!B132-QoQ!B$1)</f>
        <v>-0.98868591243335358</v>
      </c>
      <c r="C130" s="6">
        <f>IF(QoQ!C132="","",QoQ!C132-QoQ!C$1)</f>
        <v>2.2844173875576392</v>
      </c>
      <c r="D130" s="6">
        <f>IF(QoQ!D132="","",QoQ!D132-QoQ!D$1)</f>
        <v>-1.0049202610367496</v>
      </c>
      <c r="E130" s="6">
        <f>IF(QoQ!E132="","",QoQ!E132-QoQ!E$1)</f>
        <v>-3.2890479773906134</v>
      </c>
      <c r="F130" s="6">
        <f>IF(QoQ!F132="","",QoQ!F132-QoQ!F$1)</f>
        <v>-3.7843516994893744</v>
      </c>
      <c r="G130" s="6">
        <f>IF(QoQ!G132="","",QoQ!G132-QoQ!G$1)</f>
        <v>6.0769290055872727E-2</v>
      </c>
      <c r="H130" s="6">
        <f>IF(QoQ!H132="","",QoQ!H132-QoQ!H$1)</f>
        <v>-0.44173233731917261</v>
      </c>
      <c r="I130" s="6">
        <f>IF(QoQ!I132="","",QoQ!I132-QoQ!I$1)</f>
        <v>-2.3948377580162918</v>
      </c>
      <c r="J130" s="6">
        <f>IF(QoQ!J132="","",QoQ!J132-QoQ!J$1)</f>
        <v>5.4507324839916267</v>
      </c>
      <c r="K130" s="6">
        <f>IF(QoQ!K132="","",QoQ!K132-QoQ!K$1)</f>
        <v>7.3253377580048866</v>
      </c>
      <c r="L130" s="6">
        <f>IF(QoQ!L132="","",QoQ!L132-QoQ!L$1)</f>
        <v>3.0363711002079405</v>
      </c>
      <c r="M130" s="6">
        <f>IF(QoQ!M132="","",QoQ!M132-QoQ!M$1)</f>
        <v>3.2850786304323698</v>
      </c>
      <c r="N130" s="6">
        <f>IF(QoQ!N132="","",QoQ!N132-QoQ!N$1)</f>
        <v>7.9097038435216813</v>
      </c>
      <c r="O130" s="6">
        <f>IF(QoQ!O132="","",QoQ!O132-QoQ!O$1)</f>
        <v>1.1288500818620484</v>
      </c>
      <c r="P130" s="6">
        <f>IF(QoQ!P132="","",QoQ!P132-QoQ!P$1)</f>
        <v>2.2781464313345436</v>
      </c>
      <c r="Q130" s="6">
        <f>IF(QoQ!Q132="","",QoQ!Q132-QoQ!Q$1)</f>
        <v>-9.6960493099152334E-2</v>
      </c>
      <c r="R130" s="6">
        <f>IF(QoQ!R132="","",QoQ!R132-QoQ!R$1)</f>
        <v>-5.5109422587668822E-2</v>
      </c>
      <c r="S130" s="6">
        <f>IF(QoQ!S132="","",QoQ!S132-QoQ!S$1)</f>
        <v>-0.2539861368696632</v>
      </c>
      <c r="T130" s="6">
        <f>IF(QoQ!T132="","",QoQ!T132-QoQ!T$1)</f>
        <v>-0.48007251571139825</v>
      </c>
      <c r="U130" s="6">
        <f>IF(QoQ!U132="","",QoQ!U132-QoQ!U$1)</f>
        <v>-1.0225198069595873</v>
      </c>
      <c r="V130" s="6">
        <f>IF(QoQ!V132="","",QoQ!V132-QoQ!V$1)</f>
        <v>-1.2121865820228024</v>
      </c>
      <c r="W130" s="6">
        <f>IF(QoQ!W132="","",QoQ!W132-QoQ!W$1)</f>
        <v>-2.083333333333337E-2</v>
      </c>
      <c r="X130" s="6">
        <f>IF(QoQ!X132="","",QoQ!X132-QoQ!X$1)</f>
        <v>-2.0136187723025252</v>
      </c>
      <c r="Y130" s="6">
        <f>IF(QoQ!Y132="","",QoQ!Y132-QoQ!Y$1)</f>
        <v>0.26553841735656047</v>
      </c>
      <c r="Z130" s="6">
        <f>IF(QoQ!Z132="","",QoQ!Z132-QoQ!Z$1)</f>
        <v>0.28440558709047803</v>
      </c>
      <c r="AA130" s="6">
        <f>IF(QoQ!AA132="","",QoQ!AA132-QoQ!AA$1)</f>
        <v>-1.4150785767607197</v>
      </c>
      <c r="AB130" s="6">
        <f>IF(QoQ!AB132="","",QoQ!AB132-QoQ!AB$1)</f>
        <v>0.473065044361201</v>
      </c>
      <c r="AC130" s="6">
        <f>IF(QoQ!AC132="","",QoQ!AC132-QoQ!AC$1)</f>
        <v>0.49750000000000005</v>
      </c>
      <c r="AD130" s="6">
        <f>IF(QoQ!AD132="","",QoQ!AD132-QoQ!AD$1)</f>
        <v>-9.6499989152938142</v>
      </c>
      <c r="AE130" s="6">
        <f>IF(QoQ!AE132="","",QoQ!AE132-QoQ!AE$1)</f>
        <v>-4.8732365657209042</v>
      </c>
      <c r="AF130" s="6">
        <f>IF(QoQ!AF132="","",QoQ!AF132-QoQ!AF$1)</f>
        <v>-0.42608503502366135</v>
      </c>
      <c r="AG130" s="6">
        <f>IF(QoQ!AG132="","",QoQ!AG132-QoQ!AG$1)</f>
        <v>0.61868350764306212</v>
      </c>
      <c r="AH130" s="6">
        <f>IF(QoQ!AH132="","",QoQ!AH132-QoQ!AH$1)</f>
        <v>-0.59697937625333408</v>
      </c>
      <c r="AI130" s="6">
        <f>IF(QoQ!AI132="","",QoQ!AI132-QoQ!AI$1)</f>
        <v>1.5043510389204644</v>
      </c>
      <c r="AJ130" s="6">
        <f>IF(QoQ!AJ132="","",QoQ!AJ132-QoQ!AJ$1)</f>
        <v>-0.67578349245260916</v>
      </c>
      <c r="AK130" s="6">
        <f>IF(QoQ!AK132="","",QoQ!AK132-QoQ!AK$1)</f>
        <v>0.12442382787637718</v>
      </c>
      <c r="AL130" s="6">
        <f>IF(QoQ!AL132="","",QoQ!AL132-QoQ!AL$1)</f>
        <v>-5.7550850266624778</v>
      </c>
      <c r="AM130" s="6">
        <f>IF(QoQ!AM132="","",QoQ!AM132-QoQ!AM$1)</f>
        <v>-1.0344784595700496</v>
      </c>
      <c r="AN130" s="6">
        <f>IF(QoQ!AN132="","",QoQ!AN132-QoQ!AN$1)</f>
        <v>4.9739867811135001</v>
      </c>
      <c r="AO130" s="6">
        <f>IF(QoQ!AO132="","",QoQ!AO132-QoQ!AO$1)</f>
        <v>9.3248000000000109E-2</v>
      </c>
      <c r="AP130" s="4">
        <v>129</v>
      </c>
      <c r="AQ130" s="1">
        <v>45078</v>
      </c>
      <c r="AR130" s="7"/>
    </row>
    <row r="131" spans="1:49">
      <c r="A131" s="6">
        <f>IF(QoQ!A133="","",QoQ!A133-QoQ!A$1)</f>
        <v>0.32800644109851373</v>
      </c>
      <c r="B131" s="6">
        <f>IF(QoQ!B133="","",QoQ!B133-QoQ!B$1)</f>
        <v>-5.9998239530121289E-3</v>
      </c>
      <c r="C131" s="6">
        <f>IF(QoQ!C133="","",QoQ!C133-QoQ!C$1)</f>
        <v>-1.043765939302953</v>
      </c>
      <c r="D131" s="6">
        <f>IF(QoQ!D133="","",QoQ!D133-QoQ!D$1)</f>
        <v>0.75852039273315319</v>
      </c>
      <c r="E131" s="6">
        <f>IF(QoQ!E133="","",QoQ!E133-QoQ!E$1)</f>
        <v>-1.0207970252684717</v>
      </c>
      <c r="F131" s="6">
        <f>IF(QoQ!F133="","",QoQ!F133-QoQ!F$1)</f>
        <v>-1.4864370806170035</v>
      </c>
      <c r="G131" s="6">
        <f>IF(QoQ!G133="","",QoQ!G133-QoQ!G$1)</f>
        <v>0.7822058344619871</v>
      </c>
      <c r="H131" s="6">
        <f>IF(QoQ!H133="","",QoQ!H133-QoQ!H$1)</f>
        <v>-1.4748073225768978</v>
      </c>
      <c r="I131" s="6">
        <f>IF(QoQ!I133="","",QoQ!I133-QoQ!I$1)</f>
        <v>-1.1893111155734504</v>
      </c>
      <c r="J131" s="6">
        <f>IF(QoQ!J133="","",QoQ!J133-QoQ!J$1)</f>
        <v>4.4022569624598242</v>
      </c>
      <c r="K131" s="6">
        <f>IF(QoQ!K133="","",QoQ!K133-QoQ!K$1)</f>
        <v>-3.3553236850143113</v>
      </c>
      <c r="L131" s="6">
        <f>IF(QoQ!L133="","",QoQ!L133-QoQ!L$1)</f>
        <v>-2.3042661890780609</v>
      </c>
      <c r="M131" s="6">
        <f>IF(QoQ!M133="","",QoQ!M133-QoQ!M$1)</f>
        <v>-1.3358816953287862</v>
      </c>
      <c r="N131" s="6">
        <f>IF(QoQ!N133="","",QoQ!N133-QoQ!N$1)</f>
        <v>-3.6933460187065865</v>
      </c>
      <c r="O131" s="6">
        <f>IF(QoQ!O133="","",QoQ!O133-QoQ!O$1)</f>
        <v>-0.19272269439264877</v>
      </c>
      <c r="P131" s="6">
        <f>IF(QoQ!P133="","",QoQ!P133-QoQ!P$1)</f>
        <v>-4.9492486663566133</v>
      </c>
      <c r="Q131" s="6">
        <f>IF(QoQ!Q133="","",QoQ!Q133-QoQ!Q$1)</f>
        <v>-0.1714736000328364</v>
      </c>
      <c r="R131" s="6">
        <f>IF(QoQ!R133="","",QoQ!R133-QoQ!R$1)</f>
        <v>-6.4839830371444973E-2</v>
      </c>
      <c r="S131" s="6">
        <f>IF(QoQ!S133="","",QoQ!S133-QoQ!S$1)</f>
        <v>-0.5729812407633863</v>
      </c>
      <c r="T131" s="6">
        <f>IF(QoQ!T133="","",QoQ!T133-QoQ!T$1)</f>
        <v>-0.48007648596654023</v>
      </c>
      <c r="U131" s="6">
        <f>IF(QoQ!U133="","",QoQ!U133-QoQ!U$1)</f>
        <v>-0.30754992090085742</v>
      </c>
      <c r="V131" s="6">
        <f>IF(QoQ!V133="","",QoQ!V133-QoQ!V$1)</f>
        <v>-3.3797007758179842E-2</v>
      </c>
      <c r="W131" s="6">
        <f>IF(QoQ!W133="","",QoQ!W133-QoQ!W$1)</f>
        <v>0</v>
      </c>
      <c r="X131" s="6">
        <f>IF(QoQ!X133="","",QoQ!X133-QoQ!X$1)</f>
        <v>-0.27752860194710599</v>
      </c>
      <c r="Y131" s="6">
        <f>IF(QoQ!Y133="","",QoQ!Y133-QoQ!Y$1)</f>
        <v>-0.14666422537452273</v>
      </c>
      <c r="Z131" s="6">
        <f>IF(QoQ!Z133="","",QoQ!Z133-QoQ!Z$1)</f>
        <v>-8.0162176408018593E-2</v>
      </c>
      <c r="AA131" s="6">
        <f>IF(QoQ!AA133="","",QoQ!AA133-QoQ!AA$1)</f>
        <v>0.5715821547457407</v>
      </c>
      <c r="AB131" s="6">
        <f>IF(QoQ!AB133="","",QoQ!AB133-QoQ!AB$1)</f>
        <v>8.5338114081552674E-2</v>
      </c>
      <c r="AC131" s="6">
        <f>IF(QoQ!AC133="","",QoQ!AC133-QoQ!AC$1)</f>
        <v>0.56499999999999995</v>
      </c>
      <c r="AD131" s="6">
        <f>IF(QoQ!AD133="","",QoQ!AD133-QoQ!AD$1)</f>
        <v>0.2028115275874729</v>
      </c>
      <c r="AE131" s="6">
        <f>IF(QoQ!AE133="","",QoQ!AE133-QoQ!AE$1)</f>
        <v>9.5296402819208588</v>
      </c>
      <c r="AF131" s="6">
        <f>IF(QoQ!AF133="","",QoQ!AF133-QoQ!AF$1)</f>
        <v>0.72993767886116379</v>
      </c>
      <c r="AG131" s="6">
        <f>IF(QoQ!AG133="","",QoQ!AG133-QoQ!AG$1)</f>
        <v>1.434392850315708</v>
      </c>
      <c r="AH131" s="6">
        <f>IF(QoQ!AH133="","",QoQ!AH133-QoQ!AH$1)</f>
        <v>0.62494574639185463</v>
      </c>
      <c r="AI131" s="6">
        <f>IF(QoQ!AI133="","",QoQ!AI133-QoQ!AI$1)</f>
        <v>-2.6088310485942925</v>
      </c>
      <c r="AJ131" s="6">
        <f>IF(QoQ!AJ133="","",QoQ!AJ133-QoQ!AJ$1)</f>
        <v>2.4528012531109349</v>
      </c>
      <c r="AK131" s="6">
        <f>IF(QoQ!AK133="","",QoQ!AK133-QoQ!AK$1)</f>
        <v>-0.80405319401386877</v>
      </c>
      <c r="AL131" s="6">
        <f>IF(QoQ!AL133="","",QoQ!AL133-QoQ!AL$1)</f>
        <v>13.789596032636243</v>
      </c>
      <c r="AM131" s="6">
        <f>IF(QoQ!AM133="","",QoQ!AM133-QoQ!AM$1)</f>
        <v>0.4929477887009992</v>
      </c>
      <c r="AN131" s="6">
        <f>IF(QoQ!AN133="","",QoQ!AN133-QoQ!AN$1)</f>
        <v>1.3503998868089953</v>
      </c>
      <c r="AO131" s="6">
        <f>IF(QoQ!AO133="","",QoQ!AO133-QoQ!AO$1)</f>
        <v>0.11482243589743568</v>
      </c>
      <c r="AP131" s="4">
        <v>130</v>
      </c>
      <c r="AQ131" s="1">
        <v>45170</v>
      </c>
      <c r="AR131" s="7"/>
    </row>
    <row r="132" spans="1:49">
      <c r="A132" s="6">
        <f>IF(QoQ!A134="","",QoQ!A134-QoQ!A$1)</f>
        <v>-0.12132705010558098</v>
      </c>
      <c r="B132" s="6">
        <f>IF(QoQ!B134="","",QoQ!B134-QoQ!B$1)</f>
        <v>-0.4792578623274788</v>
      </c>
      <c r="C132" s="6">
        <f>IF(QoQ!C134="","",QoQ!C134-QoQ!C$1)</f>
        <v>0.13913738123851105</v>
      </c>
      <c r="D132" s="6">
        <f>IF(QoQ!D134="","",QoQ!D134-QoQ!D$1)</f>
        <v>2.3535850607455266</v>
      </c>
      <c r="E132" s="6">
        <f>IF(QoQ!E134="","",QoQ!E134-QoQ!E$1)</f>
        <v>0.2466906933243993</v>
      </c>
      <c r="F132" s="6">
        <f>IF(QoQ!F134="","",QoQ!F134-QoQ!F$1)</f>
        <v>2.9121257339455817</v>
      </c>
      <c r="G132" s="6">
        <f>IF(QoQ!G134="","",QoQ!G134-QoQ!G$1)</f>
        <v>-0.51061740193172622</v>
      </c>
      <c r="H132" s="6">
        <f>IF(QoQ!H134="","",QoQ!H134-QoQ!H$1)</f>
        <v>-0.23311643062054277</v>
      </c>
      <c r="I132" s="6">
        <f>IF(QoQ!I134="","",QoQ!I134-QoQ!I$1)</f>
        <v>-9.0779545454516288</v>
      </c>
      <c r="J132" s="6">
        <f>IF(QoQ!J134="","",QoQ!J134-QoQ!J$1)</f>
        <v>6.7648594871543644</v>
      </c>
      <c r="K132" s="6">
        <f>IF(QoQ!K134="","",QoQ!K134-QoQ!K$1)</f>
        <v>-4.1858138293892981</v>
      </c>
      <c r="L132" s="6">
        <f>IF(QoQ!L134="","",QoQ!L134-QoQ!L$1)</f>
        <v>-0.20272118547022755</v>
      </c>
      <c r="M132" s="6">
        <f>IF(QoQ!M134="","",QoQ!M134-QoQ!M$1)</f>
        <v>2.7792908728964338E-2</v>
      </c>
      <c r="N132" s="6">
        <f>IF(QoQ!N134="","",QoQ!N134-QoQ!N$1)</f>
        <v>-0.26607182554171893</v>
      </c>
      <c r="O132" s="6">
        <f>IF(QoQ!O134="","",QoQ!O134-QoQ!O$1)</f>
        <v>0.1821667080401459</v>
      </c>
      <c r="P132" s="6">
        <f>IF(QoQ!P134="","",QoQ!P134-QoQ!P$1)</f>
        <v>-0.94072468926971697</v>
      </c>
      <c r="Q132" s="6">
        <f>IF(QoQ!Q134="","",QoQ!Q134-QoQ!Q$1)</f>
        <v>-0.20917239047439345</v>
      </c>
      <c r="R132" s="6">
        <f>IF(QoQ!R134="","",QoQ!R134-QoQ!R$1)</f>
        <v>-1.1389424464918418E-2</v>
      </c>
      <c r="S132" s="6">
        <f>IF(QoQ!S134="","",QoQ!S134-QoQ!S$1)</f>
        <v>-0.95932407694286337</v>
      </c>
      <c r="T132" s="6">
        <f>IF(QoQ!T134="","",QoQ!T134-QoQ!T$1)</f>
        <v>-0.2811029307758377</v>
      </c>
      <c r="U132" s="6">
        <f>IF(QoQ!U134="","",QoQ!U134-QoQ!U$1)</f>
        <v>1.9819708893584522</v>
      </c>
      <c r="V132" s="6">
        <f>IF(QoQ!V134="","",QoQ!V134-QoQ!V$1)</f>
        <v>1.1457200885610854</v>
      </c>
      <c r="W132" s="6">
        <f>IF(QoQ!W134="","",QoQ!W134-QoQ!W$1)</f>
        <v>0</v>
      </c>
      <c r="X132" s="6">
        <f>IF(QoQ!X134="","",QoQ!X134-QoQ!X$1)</f>
        <v>-0.76861516644923222</v>
      </c>
      <c r="Y132" s="6">
        <f>IF(QoQ!Y134="","",QoQ!Y134-QoQ!Y$1)</f>
        <v>-0.2193505353251638</v>
      </c>
      <c r="Z132" s="6">
        <f>IF(QoQ!Z134="","",QoQ!Z134-QoQ!Z$1)</f>
        <v>4.4106656480230266E-2</v>
      </c>
      <c r="AA132" s="6">
        <f>IF(QoQ!AA134="","",QoQ!AA134-QoQ!AA$1)</f>
        <v>-1.0927092860016039</v>
      </c>
      <c r="AB132" s="6">
        <f>IF(QoQ!AB134="","",QoQ!AB134-QoQ!AB$1)</f>
        <v>2.796058849001426E-2</v>
      </c>
      <c r="AC132" s="6">
        <f>IF(QoQ!AC134="","",QoQ!AC134-QoQ!AC$1)</f>
        <v>0.58250000000000002</v>
      </c>
      <c r="AD132" s="6">
        <f>IF(QoQ!AD134="","",QoQ!AD134-QoQ!AD$1)</f>
        <v>-2.9623982295350348E-2</v>
      </c>
      <c r="AE132" s="6">
        <f>IF(QoQ!AE134="","",QoQ!AE134-QoQ!AE$1)</f>
        <v>-4.0941176784859294</v>
      </c>
      <c r="AF132" s="6">
        <f>IF(QoQ!AF134="","",QoQ!AF134-QoQ!AF$1)</f>
        <v>0.76418891808491196</v>
      </c>
      <c r="AG132" s="6">
        <f>IF(QoQ!AG134="","",QoQ!AG134-QoQ!AG$1)</f>
        <v>0.93294165564553566</v>
      </c>
      <c r="AH132" s="6">
        <f>IF(QoQ!AH134="","",QoQ!AH134-QoQ!AH$1)</f>
        <v>0.76696968118159625</v>
      </c>
      <c r="AI132" s="6">
        <f>IF(QoQ!AI134="","",QoQ!AI134-QoQ!AI$1)</f>
        <v>-3.0828089545017905</v>
      </c>
      <c r="AJ132" s="6">
        <f>IF(QoQ!AJ134="","",QoQ!AJ134-QoQ!AJ$1)</f>
        <v>-1.6885540973350963</v>
      </c>
      <c r="AK132" s="6">
        <f>IF(QoQ!AK134="","",QoQ!AK134-QoQ!AK$1)</f>
        <v>0.95412979048180047</v>
      </c>
      <c r="AL132" s="6">
        <f>IF(QoQ!AL134="","",QoQ!AL134-QoQ!AL$1)</f>
        <v>-10.284887943264948</v>
      </c>
      <c r="AM132" s="6">
        <f>IF(QoQ!AM134="","",QoQ!AM134-QoQ!AM$1)</f>
        <v>1.0123682839216697</v>
      </c>
      <c r="AN132" s="6">
        <f>IF(QoQ!AN134="","",QoQ!AN134-QoQ!AN$1)</f>
        <v>-4.9582321192590113</v>
      </c>
      <c r="AO132" s="6">
        <f>IF(QoQ!AO134="","",QoQ!AO134-QoQ!AO$1)</f>
        <v>0.11677692307692311</v>
      </c>
      <c r="AP132" s="4">
        <v>131</v>
      </c>
      <c r="AQ132" s="1">
        <v>45261</v>
      </c>
      <c r="AR132" s="7"/>
    </row>
    <row r="133" spans="1:49">
      <c r="A133" s="6">
        <f>IF(QoQ!A135="","",QoQ!A135-QoQ!A$1)</f>
        <v>0.67196306054138888</v>
      </c>
      <c r="B133" s="6">
        <f>IF(QoQ!B135="","",QoQ!B135-QoQ!B$1)</f>
        <v>-5.9468539082820016E-2</v>
      </c>
      <c r="C133" s="6">
        <f>IF(QoQ!C135="","",QoQ!C135-QoQ!C$1)</f>
        <v>-0.27976265581619897</v>
      </c>
      <c r="D133" s="6">
        <f>IF(QoQ!D135="","",QoQ!D135-QoQ!D$1)</f>
        <v>3.1294628142679786</v>
      </c>
      <c r="E133" s="6">
        <f>IF(QoQ!E135="","",QoQ!E135-QoQ!E$1)</f>
        <v>4.206736688448693</v>
      </c>
      <c r="F133" s="6">
        <f>IF(QoQ!F135="","",QoQ!F135-QoQ!F$1)</f>
        <v>3.4260997977700249</v>
      </c>
      <c r="G133" s="6">
        <f>IF(QoQ!G135="","",QoQ!G135-QoQ!G$1)</f>
        <v>-0.13963924967013819</v>
      </c>
      <c r="H133" s="6">
        <f>IF(QoQ!H135="","",QoQ!H135-QoQ!H$1)</f>
        <v>-1.10790867005699</v>
      </c>
      <c r="I133" s="6">
        <f>IF(QoQ!I135="","",QoQ!I135-QoQ!I$1)</f>
        <v>5.8710562418935419</v>
      </c>
      <c r="J133" s="6">
        <f>IF(QoQ!J135="","",QoQ!J135-QoQ!J$1)</f>
        <v>-9.2872689352154385</v>
      </c>
      <c r="K133" s="6">
        <f>IF(QoQ!K135="","",QoQ!K135-QoQ!K$1)</f>
        <v>-0.63289382780815551</v>
      </c>
      <c r="L133" s="6">
        <f>IF(QoQ!L135="","",QoQ!L135-QoQ!L$1)</f>
        <v>-3.2438368044354937</v>
      </c>
      <c r="M133" s="6">
        <f>IF(QoQ!M135="","",QoQ!M135-QoQ!M$1)</f>
        <v>-4.6510417831672797</v>
      </c>
      <c r="N133" s="6">
        <f>IF(QoQ!N135="","",QoQ!N135-QoQ!N$1)</f>
        <v>-2.897314973617787</v>
      </c>
      <c r="O133" s="6">
        <f>IF(QoQ!O135="","",QoQ!O135-QoQ!O$1)</f>
        <v>-5.470354230251556</v>
      </c>
      <c r="P133" s="6">
        <f>IF(QoQ!P135="","",QoQ!P135-QoQ!P$1)</f>
        <v>0.29488932277696245</v>
      </c>
      <c r="Q133" s="6">
        <f>IF(QoQ!Q135="","",QoQ!Q135-QoQ!Q$1)</f>
        <v>0.16400913469570666</v>
      </c>
      <c r="R133" s="6">
        <f>IF(QoQ!R135="","",QoQ!R135-QoQ!R$1)</f>
        <v>-7.8732279456666054E-2</v>
      </c>
      <c r="S133" s="6">
        <f>IF(QoQ!S135="","",QoQ!S135-QoQ!S$1)</f>
        <v>1.0836914779822506</v>
      </c>
      <c r="T133" s="6">
        <f>IF(QoQ!T135="","",QoQ!T135-QoQ!T$1)</f>
        <v>-0.32731193163657823</v>
      </c>
      <c r="U133" s="6">
        <f>IF(QoQ!U135="","",QoQ!U135-QoQ!U$1)</f>
        <v>-0.22652621356485031</v>
      </c>
      <c r="V133" s="6">
        <f>IF(QoQ!V135="","",QoQ!V135-QoQ!V$1)</f>
        <v>5.6866653643727783E-2</v>
      </c>
      <c r="W133" s="6">
        <f>IF(QoQ!W135="","",QoQ!W135-QoQ!W$1)</f>
        <v>0</v>
      </c>
      <c r="X133" s="6">
        <f>IF(QoQ!X135="","",QoQ!X135-QoQ!X$1)</f>
        <v>-0.74531161210931973</v>
      </c>
      <c r="Y133" s="6">
        <f>IF(QoQ!Y135="","",QoQ!Y135-QoQ!Y$1)</f>
        <v>0.36243211606513914</v>
      </c>
      <c r="Z133" s="6">
        <f>IF(QoQ!Z135="","",QoQ!Z135-QoQ!Z$1)</f>
        <v>2.2662343374049376E-2</v>
      </c>
      <c r="AA133" s="6">
        <f>IF(QoQ!AA135="","",QoQ!AA135-QoQ!AA$1)</f>
        <v>0.11575227774224051</v>
      </c>
      <c r="AB133" s="6">
        <f>IF(QoQ!AB135="","",QoQ!AB135-QoQ!AB$1)</f>
        <v>0.4802136419497578</v>
      </c>
      <c r="AC133" s="6">
        <f>IF(QoQ!AC135="","",QoQ!AC135-QoQ!AC$1)</f>
        <v>0.58250000000000002</v>
      </c>
      <c r="AD133" s="6">
        <f>IF(QoQ!AD135="","",QoQ!AD135-QoQ!AD$1)</f>
        <v>-3.3642376315873381</v>
      </c>
      <c r="AE133" s="6">
        <f>IF(QoQ!AE135="","",QoQ!AE135-QoQ!AE$1)</f>
        <v>-2.3059551809176946</v>
      </c>
      <c r="AF133" s="6">
        <f>IF(QoQ!AF135="","",QoQ!AF135-QoQ!AF$1)</f>
        <v>-1.0034119871280451</v>
      </c>
      <c r="AG133" s="6">
        <f>IF(QoQ!AG135="","",QoQ!AG135-QoQ!AG$1)</f>
        <v>-0.75004501661161416</v>
      </c>
      <c r="AH133" s="6">
        <f>IF(QoQ!AH135="","",QoQ!AH135-QoQ!AH$1)</f>
        <v>-1.0181449188879093</v>
      </c>
      <c r="AI133" s="6">
        <f>IF(QoQ!AI135="","",QoQ!AI135-QoQ!AI$1)</f>
        <v>1.1643196241478853</v>
      </c>
      <c r="AJ133" s="6">
        <f>IF(QoQ!AJ135="","",QoQ!AJ135-QoQ!AJ$1)</f>
        <v>-0.70557391314525808</v>
      </c>
      <c r="AK133" s="6">
        <f>IF(QoQ!AK135="","",QoQ!AK135-QoQ!AK$1)</f>
        <v>-1.6629219489092546</v>
      </c>
      <c r="AL133" s="6">
        <f>IF(QoQ!AL135="","",QoQ!AL135-QoQ!AL$1)</f>
        <v>-7.7556994158157826</v>
      </c>
      <c r="AM133" s="6">
        <f>IF(QoQ!AM135="","",QoQ!AM135-QoQ!AM$1)</f>
        <v>-1.0086755122289082</v>
      </c>
      <c r="AN133" s="6">
        <f>IF(QoQ!AN135="","",QoQ!AN135-QoQ!AN$1)</f>
        <v>4.0799313712865342</v>
      </c>
      <c r="AO133" s="6">
        <f>IF(QoQ!AO135="","",QoQ!AO135-QoQ!AO$1)</f>
        <v>9.2987666666666469E-2</v>
      </c>
      <c r="AP133" s="4">
        <v>132</v>
      </c>
      <c r="AQ133" s="1">
        <v>45352</v>
      </c>
      <c r="AR133" s="7"/>
    </row>
    <row r="134" spans="1:49">
      <c r="A134" s="6">
        <f>IF(QoQ!A136="","",QoQ!A136-QoQ!A$1)</f>
        <v>0.34585830931359451</v>
      </c>
      <c r="B134" s="6">
        <f>IF(QoQ!B136="","",QoQ!B136-QoQ!B$1)</f>
        <v>-0.1574912759534719</v>
      </c>
      <c r="C134" s="6">
        <f>IF(QoQ!C136="","",QoQ!C136-QoQ!C$1)</f>
        <v>-2.3477210015684644</v>
      </c>
      <c r="D134" s="6">
        <f>IF(QoQ!D136="","",QoQ!D136-QoQ!D$1)</f>
        <v>0.84113614267409731</v>
      </c>
      <c r="E134" s="6">
        <f>IF(QoQ!E136="","",QoQ!E136-QoQ!E$1)</f>
        <v>0.73101696318524945</v>
      </c>
      <c r="F134" s="6">
        <f>IF(QoQ!F136="","",QoQ!F136-QoQ!F$1)</f>
        <v>-0.25680342259703537</v>
      </c>
      <c r="G134" s="6">
        <f>IF(QoQ!G136="","",QoQ!G136-QoQ!G$1)</f>
        <v>1.178595854956106</v>
      </c>
      <c r="H134" s="6">
        <f>IF(QoQ!H136="","",QoQ!H136-QoQ!H$1)</f>
        <v>-0.82682669649013452</v>
      </c>
      <c r="I134" s="6">
        <f>IF(QoQ!I136="","",QoQ!I136-QoQ!I$1)</f>
        <v>-0.36434169733449662</v>
      </c>
      <c r="J134" s="6">
        <f>IF(QoQ!J136="","",QoQ!J136-QoQ!J$1)</f>
        <v>-4.5124381582971314</v>
      </c>
      <c r="K134" s="6">
        <f>IF(QoQ!K136="","",QoQ!K136-QoQ!K$1)</f>
        <v>-5.3113295325821506</v>
      </c>
      <c r="L134" s="6">
        <f>IF(QoQ!L136="","",QoQ!L136-QoQ!L$1)</f>
        <v>-2.4757575267371736</v>
      </c>
      <c r="M134" s="6">
        <f>IF(QoQ!M136="","",QoQ!M136-QoQ!M$1)</f>
        <v>-2.0970329408256245</v>
      </c>
      <c r="N134" s="6">
        <f>IF(QoQ!N136="","",QoQ!N136-QoQ!N$1)</f>
        <v>-1.9355629071224678E-2</v>
      </c>
      <c r="O134" s="6">
        <f>IF(QoQ!O136="","",QoQ!O136-QoQ!O$1)</f>
        <v>-3.1027940823829994</v>
      </c>
      <c r="P134" s="6">
        <f>IF(QoQ!P136="","",QoQ!P136-QoQ!P$1)</f>
        <v>-3.5686366762281709</v>
      </c>
      <c r="Q134" s="6">
        <f>IF(QoQ!Q136="","",QoQ!Q136-QoQ!Q$1)</f>
        <v>8.904767631744348E-2</v>
      </c>
      <c r="R134" s="6">
        <f>IF(QoQ!R136="","",QoQ!R136-QoQ!R$1)</f>
        <v>5.7206320707112956E-2</v>
      </c>
      <c r="S134" s="6">
        <f>IF(QoQ!S136="","",QoQ!S136-QoQ!S$1)</f>
        <v>0.20889638467787186</v>
      </c>
      <c r="T134" s="6">
        <f>IF(QoQ!T136="","",QoQ!T136-QoQ!T$1)</f>
        <v>-1.7183634135274517E-2</v>
      </c>
      <c r="U134" s="6">
        <f>IF(QoQ!U136="","",QoQ!U136-QoQ!U$1)</f>
        <v>-0.75303920856818374</v>
      </c>
      <c r="V134" s="6">
        <f>IF(QoQ!V136="","",QoQ!V136-QoQ!V$1)</f>
        <v>-0.83111633811878782</v>
      </c>
      <c r="W134" s="6">
        <f>IF(QoQ!W136="","",QoQ!W136-QoQ!W$1)</f>
        <v>0</v>
      </c>
      <c r="X134" s="6">
        <f>IF(QoQ!X136="","",QoQ!X136-QoQ!X$1)</f>
        <v>1.4587597153614265</v>
      </c>
      <c r="Y134" s="6">
        <f>IF(QoQ!Y136="","",QoQ!Y136-QoQ!Y$1)</f>
        <v>-5.0082295368746088E-2</v>
      </c>
      <c r="Z134" s="6">
        <f>IF(QoQ!Z136="","",QoQ!Z136-QoQ!Z$1)</f>
        <v>-2.118378739573834E-2</v>
      </c>
      <c r="AA134" s="6">
        <f>IF(QoQ!AA136="","",QoQ!AA136-QoQ!AA$1)</f>
        <v>0.23213551324809145</v>
      </c>
      <c r="AB134" s="6">
        <f>IF(QoQ!AB136="","",QoQ!AB136-QoQ!AB$1)</f>
        <v>0.21053351056578651</v>
      </c>
      <c r="AC134" s="6">
        <f>IF(QoQ!AC136="","",QoQ!AC136-QoQ!AC$1)</f>
        <v>0.58250000000000002</v>
      </c>
      <c r="AD134" s="6">
        <f>IF(QoQ!AD136="","",QoQ!AD136-QoQ!AD$1)</f>
        <v>4.0245392752782232</v>
      </c>
      <c r="AE134" s="6">
        <f>IF(QoQ!AE136="","",QoQ!AE136-QoQ!AE$1)</f>
        <v>1.1003158699085622</v>
      </c>
      <c r="AF134" s="6">
        <f>IF(QoQ!AF136="","",QoQ!AF136-QoQ!AF$1)</f>
        <v>-0.88199332891929128</v>
      </c>
      <c r="AG134" s="6">
        <f>IF(QoQ!AG136="","",QoQ!AG136-QoQ!AG$1)</f>
        <v>-0.83801455305062889</v>
      </c>
      <c r="AH134" s="6">
        <f>IF(QoQ!AH136="","",QoQ!AH136-QoQ!AH$1)</f>
        <v>-0.85409942946683137</v>
      </c>
      <c r="AI134" s="6">
        <f>IF(QoQ!AI136="","",QoQ!AI136-QoQ!AI$1)</f>
        <v>-3.7935761019870387</v>
      </c>
      <c r="AJ134" s="6">
        <f>IF(QoQ!AJ136="","",QoQ!AJ136-QoQ!AJ$1)</f>
        <v>-2.966562767127519</v>
      </c>
      <c r="AK134" s="6">
        <f>IF(QoQ!AK136="","",QoQ!AK136-QoQ!AK$1)</f>
        <v>-1.2610854620974992</v>
      </c>
      <c r="AL134" s="6">
        <f>IF(QoQ!AL136="","",QoQ!AL136-QoQ!AL$1)</f>
        <v>7.7561069284225406</v>
      </c>
      <c r="AM134" s="6">
        <f>IF(QoQ!AM136="","",QoQ!AM136-QoQ!AM$1)</f>
        <v>-2.1290618282211371</v>
      </c>
      <c r="AN134" s="6">
        <f>IF(QoQ!AN136="","",QoQ!AN136-QoQ!AN$1)</f>
        <v>-2.6910082729529519</v>
      </c>
      <c r="AO134" s="6">
        <f>IF(QoQ!AO136="","",QoQ!AO136-QoQ!AO$1)</f>
        <v>8.5891000000000162E-2</v>
      </c>
      <c r="AP134" s="4">
        <v>133</v>
      </c>
      <c r="AQ134" s="1">
        <v>45444</v>
      </c>
      <c r="AR134" s="7"/>
    </row>
    <row r="135" spans="1:49">
      <c r="A135" s="6">
        <f>IF(QoQ!A137="","",QoQ!A137-QoQ!A$1)</f>
        <v>-0.19901776288879136</v>
      </c>
      <c r="B135" s="6">
        <f>IF(QoQ!B137="","",QoQ!B137-QoQ!B$1)</f>
        <v>-0.46795908180708201</v>
      </c>
      <c r="C135" s="6">
        <f>IF(QoQ!C137="","",QoQ!C137-QoQ!C$1)</f>
        <v>1.5266650850755878</v>
      </c>
      <c r="D135" s="6">
        <f>IF(QoQ!D137="","",QoQ!D137-QoQ!D$1)</f>
        <v>3.6954646323627349</v>
      </c>
      <c r="E135" s="6">
        <f>IF(QoQ!E137="","",QoQ!E137-QoQ!E$1)</f>
        <v>1.8608352120827196</v>
      </c>
      <c r="F135" s="6">
        <f>IF(QoQ!F137="","",QoQ!F137-QoQ!F$1)</f>
        <v>2.1411073064310124</v>
      </c>
      <c r="G135" s="6">
        <f>IF(QoQ!G137="","",QoQ!G137-QoQ!G$1)</f>
        <v>0.12227954382690853</v>
      </c>
      <c r="H135" s="6">
        <f>IF(QoQ!H137="","",QoQ!H137-QoQ!H$1)</f>
        <v>-0.89751890813175172</v>
      </c>
      <c r="I135" s="6">
        <f>IF(QoQ!I137="","",QoQ!I137-QoQ!I$1)</f>
        <v>-0.96330396501017079</v>
      </c>
      <c r="J135" s="6">
        <f>IF(QoQ!J137="","",QoQ!J137-QoQ!J$1)</f>
        <v>-3.4818965846771617</v>
      </c>
      <c r="K135" s="6">
        <f>IF(QoQ!K137="","",QoQ!K137-QoQ!K$1)</f>
        <v>-0.35660933568598274</v>
      </c>
      <c r="L135" s="6">
        <f>IF(QoQ!L137="","",QoQ!L137-QoQ!L$1)</f>
        <v>1.7269748620728915</v>
      </c>
      <c r="M135" s="6">
        <f>IF(QoQ!M137="","",QoQ!M137-QoQ!M$1)</f>
        <v>2.2369342387367737</v>
      </c>
      <c r="N135" s="6">
        <f>IF(QoQ!N137="","",QoQ!N137-QoQ!N$1)</f>
        <v>6.763406333170586</v>
      </c>
      <c r="O135" s="6">
        <f>IF(QoQ!O137="","",QoQ!O137-QoQ!O$1)</f>
        <v>-9.1547509354972689E-2</v>
      </c>
      <c r="P135" s="6">
        <f>IF(QoQ!P137="","",QoQ!P137-QoQ!P$1)</f>
        <v>0.27781996459540048</v>
      </c>
      <c r="Q135" s="6">
        <f>IF(QoQ!Q137="","",QoQ!Q137-QoQ!Q$1)</f>
        <v>-0.16522412640885814</v>
      </c>
      <c r="R135" s="6">
        <f>IF(QoQ!R137="","",QoQ!R137-QoQ!R$1)</f>
        <v>-6.9465471912604382E-2</v>
      </c>
      <c r="S135" s="6">
        <f>IF(QoQ!S137="","",QoQ!S137-QoQ!S$1)</f>
        <v>-0.52620322123717722</v>
      </c>
      <c r="T135" s="6">
        <f>IF(QoQ!T137="","",QoQ!T137-QoQ!T$1)</f>
        <v>-0.42103880398492038</v>
      </c>
      <c r="U135" s="6">
        <f>IF(QoQ!U137="","",QoQ!U137-QoQ!U$1)</f>
        <v>-1.681779010344757</v>
      </c>
      <c r="V135" s="6">
        <f>IF(QoQ!V137="","",QoQ!V137-QoQ!V$1)</f>
        <v>-1.1128511736303164</v>
      </c>
      <c r="W135" s="6">
        <f>IF(QoQ!W137="","",QoQ!W137-QoQ!W$1)</f>
        <v>0</v>
      </c>
      <c r="X135" s="6">
        <f>IF(QoQ!X137="","",QoQ!X137-QoQ!X$1)</f>
        <v>4.8219875987606926</v>
      </c>
      <c r="Y135" s="6">
        <f>IF(QoQ!Y137="","",QoQ!Y137-QoQ!Y$1)</f>
        <v>-0.22212110781950534</v>
      </c>
      <c r="Z135" s="6">
        <f>IF(QoQ!Z137="","",QoQ!Z137-QoQ!Z$1)</f>
        <v>-2.6947390064413157E-2</v>
      </c>
      <c r="AA135" s="6">
        <f>IF(QoQ!AA137="","",QoQ!AA137-QoQ!AA$1)</f>
        <v>-0.65859783249494019</v>
      </c>
      <c r="AB135" s="6">
        <f>IF(QoQ!AB137="","",QoQ!AB137-QoQ!AB$1)</f>
        <v>8.0566154374450138E-2</v>
      </c>
      <c r="AC135" s="6">
        <f>IF(QoQ!AC137="","",QoQ!AC137-QoQ!AC$1)</f>
        <v>0.56499999999999995</v>
      </c>
      <c r="AD135" s="6">
        <f>IF(QoQ!AD137="","",QoQ!AD137-QoQ!AD$1)</f>
        <v>-3.8563347494982958</v>
      </c>
      <c r="AE135" s="6">
        <f>IF(QoQ!AE137="","",QoQ!AE137-QoQ!AE$1)</f>
        <v>-6.6727819404631816</v>
      </c>
      <c r="AF135" s="6">
        <f>IF(QoQ!AF137="","",QoQ!AF137-QoQ!AF$1)</f>
        <v>0.91611407406437895</v>
      </c>
      <c r="AG135" s="6">
        <f>IF(QoQ!AG137="","",QoQ!AG137-QoQ!AG$1)</f>
        <v>1.7718492619811737</v>
      </c>
      <c r="AH135" s="6">
        <f>IF(QoQ!AH137="","",QoQ!AH137-QoQ!AH$1)</f>
        <v>0.77636582300780566</v>
      </c>
      <c r="AI135" s="6">
        <f>IF(QoQ!AI137="","",QoQ!AI137-QoQ!AI$1)</f>
        <v>-5.0825470206473682</v>
      </c>
      <c r="AJ135" s="6">
        <f>IF(QoQ!AJ137="","",QoQ!AJ137-QoQ!AJ$1)</f>
        <v>2.5550415231320387</v>
      </c>
      <c r="AK135" s="6">
        <f>IF(QoQ!AK137="","",QoQ!AK137-QoQ!AK$1)</f>
        <v>-1.8818879244160147E-2</v>
      </c>
      <c r="AL135" s="6">
        <f>IF(QoQ!AL137="","",QoQ!AL137-QoQ!AL$1)</f>
        <v>-11.650449169370916</v>
      </c>
      <c r="AM135" s="6">
        <f>IF(QoQ!AM137="","",QoQ!AM137-QoQ!AM$1)</f>
        <v>-8.6764267745399914E-2</v>
      </c>
      <c r="AN135" s="6">
        <f>IF(QoQ!AN137="","",QoQ!AN137-QoQ!AN$1)</f>
        <v>8.7347326708147861</v>
      </c>
      <c r="AO135" s="6">
        <f>IF(QoQ!AO137="","",QoQ!AO137-QoQ!AO$1)</f>
        <v>6.6320000000000157E-2</v>
      </c>
      <c r="AP135" s="4">
        <v>134</v>
      </c>
      <c r="AQ135" s="1">
        <v>45536</v>
      </c>
      <c r="AR135" s="7"/>
    </row>
    <row r="136" spans="1:49">
      <c r="A136" s="6">
        <f>IF(QoQ!A138="","",QoQ!A138-QoQ!A$1)</f>
        <v>-0.47125495688910657</v>
      </c>
      <c r="B136" s="6">
        <f>IF(QoQ!B138="","",QoQ!B138-QoQ!B$1)</f>
        <v>-0.14961824625984077</v>
      </c>
      <c r="C136" s="6">
        <f>IF(QoQ!C138="","",QoQ!C138-QoQ!C$1)</f>
        <v>-1.1041132216845466</v>
      </c>
      <c r="D136" s="6">
        <f>IF(QoQ!D138="","",QoQ!D138-QoQ!D$1)</f>
        <v>-0.67872018025568126</v>
      </c>
      <c r="E136" s="6">
        <f>IF(QoQ!E138="","",QoQ!E138-QoQ!E$1)</f>
        <v>-2.4550581445584547</v>
      </c>
      <c r="F136" s="6">
        <f>IF(QoQ!F138="","",QoQ!F138-QoQ!F$1)</f>
        <v>-3.6081495351822928</v>
      </c>
      <c r="G136" s="6">
        <f>IF(QoQ!G138="","",QoQ!G138-QoQ!G$1)</f>
        <v>0.27244320425814794</v>
      </c>
      <c r="H136" s="6">
        <f>IF(QoQ!H138="","",QoQ!H138-QoQ!H$1)</f>
        <v>-0.51772842271949493</v>
      </c>
      <c r="I136" s="6">
        <f>IF(QoQ!I138="","",QoQ!I138-QoQ!I$1)</f>
        <v>-0.10235818027641408</v>
      </c>
      <c r="J136" s="6">
        <f>IF(QoQ!J138="","",QoQ!J138-QoQ!J$1)</f>
        <v>-0.57914220187137044</v>
      </c>
      <c r="K136" s="6">
        <f>IF(QoQ!K138="","",QoQ!K138-QoQ!K$1)</f>
        <v>-10.478399140267511</v>
      </c>
      <c r="L136" s="6">
        <f>IF(QoQ!L138="","",QoQ!L138-QoQ!L$1)</f>
        <v>1.777928970536732</v>
      </c>
      <c r="M136" s="6">
        <f>IF(QoQ!M138="","",QoQ!M138-QoQ!M$1)</f>
        <v>3.9661031861915141</v>
      </c>
      <c r="N136" s="6">
        <f>IF(QoQ!N138="","",QoQ!N138-QoQ!N$1)</f>
        <v>6.3015532910593128</v>
      </c>
      <c r="O136" s="6">
        <f>IF(QoQ!O138="","",QoQ!O138-QoQ!O$1)</f>
        <v>2.6988916094588102</v>
      </c>
      <c r="P136" s="6">
        <f>IF(QoQ!P138="","",QoQ!P138-QoQ!P$1)</f>
        <v>-4.3192759211225722</v>
      </c>
      <c r="Q136" s="6">
        <f>IF(QoQ!Q138="","",QoQ!Q138-QoQ!Q$1)</f>
        <v>-0.25519404969138926</v>
      </c>
      <c r="R136" s="6">
        <f>IF(QoQ!R138="","",QoQ!R138-QoQ!R$1)</f>
        <v>-0.20485273787192071</v>
      </c>
      <c r="S136" s="6">
        <f>IF(QoQ!S138="","",QoQ!S138-QoQ!S$1)</f>
        <v>-0.44562754216672251</v>
      </c>
      <c r="T136" s="6">
        <f>IF(QoQ!T138="","",QoQ!T138-QoQ!T$1)</f>
        <v>-0.77663739316960378</v>
      </c>
      <c r="U136" s="6">
        <f>IF(QoQ!U138="","",QoQ!U138-QoQ!U$1)</f>
        <v>0.72887412573367016</v>
      </c>
      <c r="V136" s="6">
        <f>IF(QoQ!V138="","",QoQ!V138-QoQ!V$1)</f>
        <v>-1.1758303930730611</v>
      </c>
      <c r="W136" s="6">
        <f>IF(QoQ!W138="","",QoQ!W138-QoQ!W$1)</f>
        <v>0</v>
      </c>
      <c r="X136" s="6">
        <f>IF(QoQ!X138="","",QoQ!X138-QoQ!X$1)</f>
        <v>2.4000897158843162</v>
      </c>
      <c r="Y136" s="6">
        <f>IF(QoQ!Y138="","",QoQ!Y138-QoQ!Y$1)</f>
        <v>4.6989897011811665E-2</v>
      </c>
      <c r="Z136" s="6">
        <f>IF(QoQ!Z138="","",QoQ!Z138-QoQ!Z$1)</f>
        <v>0.12538243261148951</v>
      </c>
      <c r="AA136" s="6">
        <f>IF(QoQ!AA138="","",QoQ!AA138-QoQ!AA$1)</f>
        <v>-0.5319134575211304</v>
      </c>
      <c r="AB136" s="6">
        <f>IF(QoQ!AB138="","",QoQ!AB138-QoQ!AB$1)</f>
        <v>0.17080946626454074</v>
      </c>
      <c r="AC136" s="6">
        <f>IF(QoQ!AC138="","",QoQ!AC138-QoQ!AC$1)</f>
        <v>0.41250000000000009</v>
      </c>
      <c r="AD136" s="6">
        <f>IF(QoQ!AD138="","",QoQ!AD138-QoQ!AD$1)</f>
        <v>0.58682586201318387</v>
      </c>
      <c r="AE136" s="6">
        <f>IF(QoQ!AE138="","",QoQ!AE138-QoQ!AE$1)</f>
        <v>-7.9207153375594936</v>
      </c>
      <c r="AF136" s="6">
        <f>IF(QoQ!AF138="","",QoQ!AF138-QoQ!AF$1)</f>
        <v>0.91884383576722817</v>
      </c>
      <c r="AG136" s="6">
        <f>IF(QoQ!AG138="","",QoQ!AG138-QoQ!AG$1)</f>
        <v>0.53730824254579468</v>
      </c>
      <c r="AH136" s="6">
        <f>IF(QoQ!AH138="","",QoQ!AH138-QoQ!AH$1)</f>
        <v>1.0344781980807318</v>
      </c>
      <c r="AI136" s="6">
        <f>IF(QoQ!AI138="","",QoQ!AI138-QoQ!AI$1)</f>
        <v>-3.1902822638793826</v>
      </c>
      <c r="AJ136" s="6">
        <f>IF(QoQ!AJ138="","",QoQ!AJ138-QoQ!AJ$1)</f>
        <v>-0.97293172108362547</v>
      </c>
      <c r="AK136" s="6">
        <f>IF(QoQ!AK138="","",QoQ!AK138-QoQ!AK$1)</f>
        <v>0.29285814047028724</v>
      </c>
      <c r="AL136" s="6">
        <f>IF(QoQ!AL138="","",QoQ!AL138-QoQ!AL$1)</f>
        <v>11.176919280037133</v>
      </c>
      <c r="AM136" s="6">
        <f>IF(QoQ!AM138="","",QoQ!AM138-QoQ!AM$1)</f>
        <v>0.83631331566794609</v>
      </c>
      <c r="AN136" s="6">
        <f>IF(QoQ!AN138="","",QoQ!AN138-QoQ!AN$1)</f>
        <v>-6.5882529658295512</v>
      </c>
      <c r="AO136" s="6">
        <f>IF(QoQ!AO138="","",QoQ!AO138-QoQ!AO$1)</f>
        <v>3.7482333333333173E-2</v>
      </c>
      <c r="AP136" s="4">
        <v>135</v>
      </c>
      <c r="AQ136" s="1">
        <v>45627</v>
      </c>
      <c r="AR136" s="7"/>
    </row>
    <row r="137" spans="1:49">
      <c r="A137" s="6">
        <f>IF(QoQ!A139="","",QoQ!A139-QoQ!A$1)</f>
        <v>0.17822256562230487</v>
      </c>
      <c r="B137" s="6">
        <f>IF(QoQ!B139="","",QoQ!B139-QoQ!B$1)</f>
        <v>-0.29357083821320873</v>
      </c>
      <c r="C137" s="6">
        <f>IF(QoQ!C139="","",QoQ!C139-QoQ!C$1)</f>
        <v>0.42517831555000107</v>
      </c>
      <c r="D137" s="6">
        <f>IF(QoQ!D139="","",QoQ!D139-QoQ!D$1)</f>
        <v>1.4656641615680068</v>
      </c>
      <c r="E137" s="6">
        <f>IF(QoQ!E139="","",QoQ!E139-QoQ!E$1)</f>
        <v>-9.5600691337920929E-2</v>
      </c>
      <c r="F137" s="6">
        <f>IF(QoQ!F139="","",QoQ!F139-QoQ!F$1)</f>
        <v>0.75941044260796908</v>
      </c>
      <c r="G137" s="6">
        <f>IF(QoQ!G139="","",QoQ!G139-QoQ!G$1)</f>
        <v>-1.4690797488594858</v>
      </c>
      <c r="H137" s="6">
        <f>IF(QoQ!H139="","",QoQ!H139-QoQ!H$1)</f>
        <v>-1.0333563335084555</v>
      </c>
      <c r="I137" s="6">
        <f>IF(QoQ!I139="","",QoQ!I139-QoQ!I$1)</f>
        <v>-0.14726887908605746</v>
      </c>
      <c r="J137" s="6">
        <f>IF(QoQ!J139="","",QoQ!J139-QoQ!J$1)</f>
        <v>-1.9595737727419653</v>
      </c>
      <c r="K137" s="6">
        <f>IF(QoQ!K139="","",QoQ!K139-QoQ!K$1)</f>
        <v>-5.1804261423998526</v>
      </c>
      <c r="L137" s="6">
        <f>IF(QoQ!L139="","",QoQ!L139-QoQ!L$1)</f>
        <v>-0.38836325455449727</v>
      </c>
      <c r="M137" s="6">
        <f>IF(QoQ!M139="","",QoQ!M139-QoQ!M$1)</f>
        <v>0.68784509674796279</v>
      </c>
      <c r="N137" s="6">
        <f>IF(QoQ!N139="","",QoQ!N139-QoQ!N$1)</f>
        <v>3.3942194073464256</v>
      </c>
      <c r="O137" s="6">
        <f>IF(QoQ!O139="","",QoQ!O139-QoQ!O$1)</f>
        <v>-0.84671266045895111</v>
      </c>
      <c r="P137" s="6">
        <f>IF(QoQ!P139="","",QoQ!P139-QoQ!P$1)</f>
        <v>-3.6382337764035264</v>
      </c>
      <c r="Q137" s="6">
        <f>IF(QoQ!Q139="","",QoQ!Q139-QoQ!Q$1)</f>
        <v>-0.15651466509499651</v>
      </c>
      <c r="R137" s="6">
        <f>IF(QoQ!R139="","",QoQ!R139-QoQ!R$1)</f>
        <v>5.0062863566476157E-2</v>
      </c>
      <c r="S137" s="6">
        <f>IF(QoQ!S139="","",QoQ!S139-QoQ!S$1)</f>
        <v>-0.94279915552165117</v>
      </c>
      <c r="T137" s="6">
        <f>IF(QoQ!T139="","",QoQ!T139-QoQ!T$1)</f>
        <v>-0.12474870898885154</v>
      </c>
      <c r="U137" s="6">
        <f>IF(QoQ!U139="","",QoQ!U139-QoQ!U$1)</f>
        <v>1.0886186335558976</v>
      </c>
      <c r="V137" s="6">
        <f>IF(QoQ!V139="","",QoQ!V139-QoQ!V$1)</f>
        <v>0.80799673301024111</v>
      </c>
      <c r="W137" s="6">
        <f>IF(QoQ!W139="","",QoQ!W139-QoQ!W$1)</f>
        <v>0</v>
      </c>
      <c r="X137" s="6">
        <f>IF(QoQ!X139="","",QoQ!X139-QoQ!X$1)</f>
        <v>0.10329574318044786</v>
      </c>
      <c r="Y137" s="6">
        <f>IF(QoQ!Y139="","",QoQ!Y139-QoQ!Y$1)</f>
        <v>0.96856711476112434</v>
      </c>
      <c r="Z137" s="6">
        <f>IF(QoQ!Z139="","",QoQ!Z139-QoQ!Z$1)</f>
        <v>6.9253867300595795E-2</v>
      </c>
      <c r="AA137" s="6">
        <f>IF(QoQ!AA139="","",QoQ!AA139-QoQ!AA$1)</f>
        <v>0.8478235171895816</v>
      </c>
      <c r="AB137" s="6">
        <f>IF(QoQ!AB139="","",QoQ!AB139-QoQ!AB$1)</f>
        <v>0.30563655383199873</v>
      </c>
      <c r="AC137" s="6">
        <f>IF(QoQ!AC139="","",QoQ!AC139-QoQ!AC$1)</f>
        <v>0.33250000000000002</v>
      </c>
      <c r="AD137" s="6">
        <f>IF(QoQ!AD139="","",QoQ!AD139-QoQ!AD$1)</f>
        <v>1.6416670933341728</v>
      </c>
      <c r="AE137" s="6">
        <f>IF(QoQ!AE139="","",QoQ!AE139-QoQ!AE$1)</f>
        <v>0.60768758635458497</v>
      </c>
      <c r="AF137" s="6">
        <f>IF(QoQ!AF139="","",QoQ!AF139-QoQ!AF$1)</f>
        <v>-0.36740193860335579</v>
      </c>
      <c r="AG137" s="6">
        <f>IF(QoQ!AG139="","",QoQ!AG139-QoQ!AG$1)</f>
        <v>-0.53030121042998957</v>
      </c>
      <c r="AH137" s="6">
        <f>IF(QoQ!AH139="","",QoQ!AH139-QoQ!AH$1)</f>
        <v>-0.29706607570754351</v>
      </c>
      <c r="AI137" s="6">
        <f>IF(QoQ!AI139="","",QoQ!AI139-QoQ!AI$1)</f>
        <v>-3.8913265102912589</v>
      </c>
      <c r="AJ137" s="6">
        <f>IF(QoQ!AJ139="","",QoQ!AJ139-QoQ!AJ$1)</f>
        <v>1.1724653801895348</v>
      </c>
      <c r="AK137" s="6">
        <f>IF(QoQ!AK139="","",QoQ!AK139-QoQ!AK$1)</f>
        <v>-0.7331944890000659</v>
      </c>
      <c r="AL137" s="6">
        <f>IF(QoQ!AL139="","",QoQ!AL139-QoQ!AL$1)</f>
        <v>1.1976539890154978</v>
      </c>
      <c r="AM137" s="6">
        <f>IF(QoQ!AM139="","",QoQ!AM139-QoQ!AM$1)</f>
        <v>-0.14940344548727724</v>
      </c>
      <c r="AN137" s="6">
        <f>IF(QoQ!AN139="","",QoQ!AN139-QoQ!AN$1)</f>
        <v>-0.18876161589751728</v>
      </c>
      <c r="AO137" s="6">
        <f>IF(QoQ!AO139="","",QoQ!AO139-QoQ!AO$1)</f>
        <v>3.3989583333331463E-3</v>
      </c>
      <c r="AP137" s="4">
        <v>136</v>
      </c>
      <c r="AQ137" s="1">
        <v>45717</v>
      </c>
    </row>
    <row r="138" spans="1:49">
      <c r="A138" s="6">
        <f>IF(QoQ!A140="","",QoQ!A140-QoQ!A$1)</f>
        <v>0.34287911638753221</v>
      </c>
      <c r="B138" s="6">
        <f>IF(QoQ!B140="","",QoQ!B140-QoQ!B$1)</f>
        <v>-0.10930509427136292</v>
      </c>
      <c r="C138" s="6">
        <f>IF(QoQ!C140="","",QoQ!C140-QoQ!C$1)</f>
        <v>-0.22615249826977935</v>
      </c>
      <c r="D138" s="6">
        <f>IF(QoQ!D140="","",QoQ!D140-QoQ!D$1)</f>
        <v>3.1869226553523173</v>
      </c>
      <c r="E138" s="6">
        <f>IF(QoQ!E140="","",QoQ!E140-QoQ!E$1)</f>
        <v>-0.7779237155544767</v>
      </c>
      <c r="F138" s="6">
        <f>IF(QoQ!F140="","",QoQ!F140-QoQ!F$1)</f>
        <v>3.1316352961190521</v>
      </c>
      <c r="G138" s="6">
        <f>IF(QoQ!G140="","",QoQ!G140-QoQ!G$1)</f>
        <v>1.6636817668443271E-2</v>
      </c>
      <c r="H138" s="6">
        <f>IF(QoQ!H140="","",QoQ!H140-QoQ!H$1)</f>
        <v>-0.67093777061994775</v>
      </c>
      <c r="I138" s="6">
        <f>IF(QoQ!I140="","",QoQ!I140-QoQ!I$1)</f>
        <v>0.99954886221557393</v>
      </c>
      <c r="J138" s="6">
        <f>IF(QoQ!J140="","",QoQ!J140-QoQ!J$1)</f>
        <v>-1.2362696882472823E-2</v>
      </c>
      <c r="K138" s="6">
        <f>IF(QoQ!K140="","",QoQ!K140-QoQ!K$1)</f>
        <v>-6.1959896492587969</v>
      </c>
      <c r="L138" s="6">
        <f>IF(QoQ!L140="","",QoQ!L140-QoQ!L$1)</f>
        <v>1.1264080015620261</v>
      </c>
      <c r="M138" s="6">
        <f>IF(QoQ!M140="","",QoQ!M140-QoQ!M$1)</f>
        <v>2.8100408766509131</v>
      </c>
      <c r="N138" s="6">
        <f>IF(QoQ!N140="","",QoQ!N140-QoQ!N$1)</f>
        <v>4.507883440950561</v>
      </c>
      <c r="O138" s="6">
        <f>IF(QoQ!O140="","",QoQ!O140-QoQ!O$1)</f>
        <v>1.8100905871722757</v>
      </c>
      <c r="P138" s="6">
        <f>IF(QoQ!P140="","",QoQ!P140-QoQ!P$1)</f>
        <v>-4.1645601636751293</v>
      </c>
      <c r="Q138" s="6">
        <f>IF(QoQ!Q140="","",QoQ!Q140-QoQ!Q$1)</f>
        <v>-0.15319593990947733</v>
      </c>
      <c r="R138" s="6">
        <f>IF(QoQ!R140="","",QoQ!R140-QoQ!R$1)</f>
        <v>3.4627792560479764E-2</v>
      </c>
      <c r="S138" s="6">
        <f>IF(QoQ!S140="","",QoQ!S140-QoQ!S$1)</f>
        <v>-0.87493185507831861</v>
      </c>
      <c r="T138" s="6">
        <f>IF(QoQ!T140="","",QoQ!T140-QoQ!T$1)</f>
        <v>-1.0138574987963027</v>
      </c>
      <c r="U138" s="6">
        <f>IF(QoQ!U140="","",QoQ!U140-QoQ!U$1)</f>
        <v>-2.3023312985035096</v>
      </c>
      <c r="V138" s="6">
        <f>IF(QoQ!V140="","",QoQ!V140-QoQ!V$1)</f>
        <v>-2.4098790158093366</v>
      </c>
      <c r="W138" s="6">
        <f>IF(QoQ!W140="","",QoQ!W140-QoQ!W$1)</f>
        <v>0</v>
      </c>
      <c r="X138" s="6">
        <f>IF(QoQ!X140="","",QoQ!X140-QoQ!X$1)</f>
        <v>0.40130575603607804</v>
      </c>
      <c r="Y138" s="6">
        <f>IF(QoQ!Y140="","",QoQ!Y140-QoQ!Y$1)</f>
        <v>-7.795208180001012E-3</v>
      </c>
      <c r="Z138" s="6">
        <f>IF(QoQ!Z140="","",QoQ!Z140-QoQ!Z$1)</f>
        <v>5.4050212703368739E-2</v>
      </c>
      <c r="AA138" s="6">
        <f>IF(QoQ!AA140="","",QoQ!AA140-QoQ!AA$1)</f>
        <v>-0.83566170964571773</v>
      </c>
      <c r="AB138" s="6">
        <f>IF(QoQ!AB140="","",QoQ!AB140-QoQ!AB$1)</f>
        <v>0.14114029609256906</v>
      </c>
      <c r="AC138" s="6">
        <f>IF(QoQ!AC140="","",QoQ!AC140-QoQ!AC$1)</f>
        <v>0.33250000000000002</v>
      </c>
      <c r="AD138" s="6">
        <f>IF(QoQ!AD140="","",QoQ!AD140-QoQ!AD$1)</f>
        <v>-5.5223211967550139</v>
      </c>
      <c r="AE138" s="6">
        <f>IF(QoQ!AE140="","",QoQ!AE140-QoQ!AE$1)</f>
        <v>-11.848476189012363</v>
      </c>
      <c r="AF138" s="6">
        <f>IF(QoQ!AF140="","",QoQ!AF140-QoQ!AF$1)</f>
        <v>9.6074502503491477E-2</v>
      </c>
      <c r="AG138" s="6">
        <f>IF(QoQ!AG140="","",QoQ!AG140-QoQ!AG$1)</f>
        <v>0.27051299567250009</v>
      </c>
      <c r="AH138" s="6">
        <f>IF(QoQ!AH140="","",QoQ!AH140-QoQ!AH$1)</f>
        <v>9.6566274742463598E-2</v>
      </c>
      <c r="AI138" s="6">
        <f>IF(QoQ!AI140="","",QoQ!AI140-QoQ!AI$1)</f>
        <v>2.45777122897197</v>
      </c>
      <c r="AJ138" s="6">
        <f>IF(QoQ!AJ140="","",QoQ!AJ140-QoQ!AJ$1)</f>
        <v>-0.34812546588720084</v>
      </c>
      <c r="AK138" s="6">
        <f>IF(QoQ!AK140="","",QoQ!AK140-QoQ!AK$1)</f>
        <v>0.94682845085418155</v>
      </c>
      <c r="AL138" s="6">
        <f>IF(QoQ!AL140="","",QoQ!AL140-QoQ!AL$1)</f>
        <v>-13.833899389125907</v>
      </c>
      <c r="AM138" s="6">
        <f>IF(QoQ!AM140="","",QoQ!AM140-QoQ!AM$1)</f>
        <v>-1.1493407624373153</v>
      </c>
      <c r="AN138" s="6">
        <f>IF(QoQ!AN140="","",QoQ!AN140-QoQ!AN$1)</f>
        <v>9.4736263629747519</v>
      </c>
      <c r="AO138" s="6">
        <f>IF(QoQ!AO140="","",QoQ!AO140-QoQ!AO$1)</f>
        <v>-2.0982291666666875E-2</v>
      </c>
      <c r="AP138" s="4">
        <v>137</v>
      </c>
      <c r="AQ138" s="1">
        <v>45809</v>
      </c>
      <c r="AW138">
        <v>200000</v>
      </c>
    </row>
    <row r="139" spans="1:49">
      <c r="A139" s="6">
        <f>IF(QoQ!A141="","",QoQ!A141-QoQ!A$1)</f>
        <v>0.71027014555525603</v>
      </c>
      <c r="B139" s="6">
        <f>IF(QoQ!B141="","",QoQ!B141-QoQ!B$1)</f>
        <v>-0.38085863422743005</v>
      </c>
      <c r="C139" s="6">
        <f>IF(QoQ!C141="","",QoQ!C141-QoQ!C$1)</f>
        <v>1.5681718238429347</v>
      </c>
      <c r="D139" s="6">
        <f>IF(QoQ!D141="","",QoQ!D141-QoQ!D$1)</f>
        <v>-0.9561272900913641</v>
      </c>
      <c r="E139" s="6">
        <f>IF(QoQ!E141="","",QoQ!E141-QoQ!E$1)</f>
        <v>1.0503198096763651</v>
      </c>
      <c r="F139" s="6">
        <f>IF(QoQ!F141="","",QoQ!F141-QoQ!F$1)</f>
        <v>-3.618381797144683</v>
      </c>
      <c r="G139" s="6">
        <f>IF(QoQ!G141="","",QoQ!G141-QoQ!G$1)</f>
        <v>0.44369353533417522</v>
      </c>
      <c r="H139" s="6">
        <f>IF(QoQ!H141="","",QoQ!H141-QoQ!H$1)</f>
        <v>-0.71085831986308157</v>
      </c>
      <c r="I139" s="6">
        <f>IF(QoQ!I141="","",QoQ!I141-QoQ!I$1)</f>
        <v>2.091764652423306</v>
      </c>
      <c r="J139" s="6">
        <f>IF(QoQ!J141="","",QoQ!J141-QoQ!J$1)</f>
        <v>2.6607583526890419</v>
      </c>
      <c r="K139" s="6">
        <f>IF(QoQ!K141="","",QoQ!K141-QoQ!K$1)</f>
        <v>-0.78565063482912167</v>
      </c>
      <c r="L139" s="6">
        <f>IF(QoQ!L141="","",QoQ!L141-QoQ!L$1)</f>
        <v>0.85021746058993664</v>
      </c>
      <c r="M139" s="6">
        <f>IF(QoQ!M141="","",QoQ!M141-QoQ!M$1)</f>
        <v>3.186661562777438</v>
      </c>
      <c r="N139" s="6">
        <f>IF(QoQ!N141="","",QoQ!N141-QoQ!N$1)</f>
        <v>3.187753999285821</v>
      </c>
      <c r="O139" s="6">
        <f>IF(QoQ!O141="","",QoQ!O141-QoQ!O$1)</f>
        <v>3.186142842179466</v>
      </c>
      <c r="P139" s="6">
        <f>IF(QoQ!P141="","",QoQ!P141-QoQ!P$1)</f>
        <v>-7.0783847707228649</v>
      </c>
      <c r="Q139" s="6">
        <f>IF(QoQ!Q141="","",QoQ!Q141-QoQ!Q$1)</f>
        <v>-0.17039823129800646</v>
      </c>
      <c r="R139" s="6">
        <f>IF(QoQ!R141="","",QoQ!R141-QoQ!R$1)</f>
        <v>6.9635262589802793E-2</v>
      </c>
      <c r="S139" s="6">
        <f>IF(QoQ!S141="","",QoQ!S141-QoQ!S$1)</f>
        <v>-1.1024053855411786</v>
      </c>
      <c r="T139" s="6">
        <f>IF(QoQ!T141="","",QoQ!T141-QoQ!T$1)</f>
        <v>-1.6514860109320886</v>
      </c>
      <c r="U139" s="6">
        <f>IF(QoQ!U141="","",QoQ!U141-QoQ!U$1)</f>
        <v>-0.29106173198777008</v>
      </c>
      <c r="V139" s="6">
        <f>IF(QoQ!V141="","",QoQ!V141-QoQ!V$1)</f>
        <v>-0.59060500791436055</v>
      </c>
      <c r="W139" s="6">
        <f>IF(QoQ!W141="","",QoQ!W141-QoQ!W$1)</f>
        <v>-6.25E-2</v>
      </c>
      <c r="X139" s="6">
        <f>IF(QoQ!X141="","",QoQ!X141-QoQ!X$1)</f>
        <v>1.046214823282005</v>
      </c>
      <c r="Y139" s="6">
        <f>IF(QoQ!Y141="","",QoQ!Y141-QoQ!Y$1)</f>
        <v>-0.33495540276474789</v>
      </c>
      <c r="Z139" s="6">
        <f>IF(QoQ!Z141="","",QoQ!Z141-QoQ!Z$1)</f>
        <v>-0.14620246786027014</v>
      </c>
      <c r="AA139" s="6">
        <f>IF(QoQ!AA141="","",QoQ!AA141-QoQ!AA$1)</f>
        <v>0.19916804812072897</v>
      </c>
      <c r="AB139" s="6">
        <f>IF(QoQ!AB141="","",QoQ!AB141-QoQ!AB$1)</f>
        <v>0.20890543728930078</v>
      </c>
      <c r="AC139" s="6">
        <f>IF(QoQ!AC141="","",QoQ!AC141-QoQ!AC$1)</f>
        <v>0.32250000000000001</v>
      </c>
      <c r="AD139" s="6">
        <f>IF(QoQ!AD141="","",QoQ!AD141-QoQ!AD$1)</f>
        <v>0.29431645273367724</v>
      </c>
      <c r="AE139" s="6">
        <f>IF(QoQ!AE141="","",QoQ!AE141-QoQ!AE$1)</f>
        <v>0.4004605255524174</v>
      </c>
      <c r="AF139" s="6">
        <f>IF(QoQ!AF141="","",QoQ!AF141-QoQ!AF$1)</f>
        <v>-0.21185915866596927</v>
      </c>
      <c r="AG139" s="6">
        <f>IF(QoQ!AG141="","",QoQ!AG141-QoQ!AG$1)</f>
        <v>-0.54904380629199023</v>
      </c>
      <c r="AH139" s="6">
        <f>IF(QoQ!AH141="","",QoQ!AH141-QoQ!AH$1)</f>
        <v>-0.10539647191705148</v>
      </c>
      <c r="AI139" s="6">
        <f>IF(QoQ!AI141="","",QoQ!AI141-QoQ!AI$1)</f>
        <v>-0.23003334131737008</v>
      </c>
      <c r="AJ139" s="6">
        <f>IF(QoQ!AJ141="","",QoQ!AJ141-QoQ!AJ$1)</f>
        <v>-1.1637848652707243</v>
      </c>
      <c r="AK139" s="6">
        <f>IF(QoQ!AK141="","",QoQ!AK141-QoQ!AK$1)</f>
        <v>-2.2818800130247467</v>
      </c>
      <c r="AL139" s="6">
        <f>IF(QoQ!AL141="","",QoQ!AL141-QoQ!AL$1)</f>
        <v>7.818656795994964</v>
      </c>
      <c r="AM139" s="6">
        <f>IF(QoQ!AM141="","",QoQ!AM141-QoQ!AM$1)</f>
        <v>-0.48815560581749695</v>
      </c>
      <c r="AN139" s="6">
        <f>IF(QoQ!AN141="","",QoQ!AN141-QoQ!AN$1)</f>
        <v>-0.62536974772787968</v>
      </c>
      <c r="AO139" s="6">
        <f>IF(QoQ!AO141="","",QoQ!AO141-QoQ!AO$1)</f>
        <v>3.8854166666646428E-4</v>
      </c>
      <c r="AP139" s="4">
        <v>138</v>
      </c>
      <c r="AQ139" s="1">
        <v>45901</v>
      </c>
      <c r="AW139">
        <v>159996</v>
      </c>
    </row>
    <row r="140" spans="1:49">
      <c r="A140" s="6">
        <f>IF(QoQ!A142="","",QoQ!A142-QoQ!A$1)</f>
        <v>0.37121756934166461</v>
      </c>
      <c r="B140" s="6">
        <f>IF(QoQ!B142="","",QoQ!B142-QoQ!B$1)</f>
        <v>-0.13427344246719697</v>
      </c>
      <c r="C140" s="6">
        <f>IF(QoQ!C142="","",QoQ!C142-QoQ!C$1)</f>
        <v>-0.14599372651706055</v>
      </c>
      <c r="D140" s="6">
        <f>IF(QoQ!D142="","",QoQ!D142-QoQ!D$1)</f>
        <v>1.0610162874231763</v>
      </c>
      <c r="E140" s="6">
        <f>IF(QoQ!E142="","",QoQ!E142-QoQ!E$1)</f>
        <v>-0.32062502522767655</v>
      </c>
      <c r="F140" s="6">
        <f>IF(QoQ!F142="","",QoQ!F142-QoQ!F$1)</f>
        <v>3.3187327447837411</v>
      </c>
      <c r="G140" s="6">
        <f>IF(QoQ!G142="","",QoQ!G142-QoQ!G$1)</f>
        <v>0.36404603632724508</v>
      </c>
      <c r="H140" s="6">
        <f>IF(QoQ!H142="","",QoQ!H142-QoQ!H$1)</f>
        <v>-0.45158578041999231</v>
      </c>
      <c r="I140" s="6">
        <f>IF(QoQ!I142="","",QoQ!I142-QoQ!I$1)</f>
        <v>1.6914836780597451</v>
      </c>
      <c r="J140" s="6">
        <f>IF(QoQ!J142="","",QoQ!J142-QoQ!J$1)</f>
        <v>-5.1153383602184341</v>
      </c>
      <c r="K140" s="6">
        <f>IF(QoQ!K142="","",QoQ!K142-QoQ!K$1)</f>
        <v>-3.6791336721923109</v>
      </c>
      <c r="L140" s="6">
        <f>IF(QoQ!L142="","",QoQ!L142-QoQ!L$1)</f>
        <v>-2.2280152667724873</v>
      </c>
      <c r="M140" s="6">
        <f>IF(QoQ!M142="","",QoQ!M142-QoQ!M$1)</f>
        <v>-2.9220760670306722</v>
      </c>
      <c r="N140" s="6">
        <f>IF(QoQ!N142="","",QoQ!N142-QoQ!N$1)</f>
        <v>1.0389803306219809</v>
      </c>
      <c r="O140" s="6">
        <f>IF(QoQ!O142="","",QoQ!O142-QoQ!O$1)</f>
        <v>-5.3792741999552218</v>
      </c>
      <c r="P140" s="6">
        <f>IF(QoQ!P142="","",QoQ!P142-QoQ!P$1)</f>
        <v>4.8715904713774405E-2</v>
      </c>
      <c r="Q140" s="6">
        <f>IF(QoQ!Q142="","",QoQ!Q142-QoQ!Q$1)</f>
        <v>-0.17766115952658307</v>
      </c>
      <c r="R140" s="6">
        <f>IF(QoQ!R142="","",QoQ!R142-QoQ!R$1)</f>
        <v>9.8831124396840164E-2</v>
      </c>
      <c r="S140" s="6">
        <f>IF(QoQ!S142="","",QoQ!S142-QoQ!S$1)</f>
        <v>-1.2649283983195241</v>
      </c>
      <c r="T140" s="6">
        <f>IF(QoQ!T142="","",QoQ!T142-QoQ!T$1)</f>
        <v>-3.3438523315729465</v>
      </c>
      <c r="U140" s="6">
        <f>IF(QoQ!U142="","",QoQ!U142-QoQ!U$1)</f>
        <v>1.1361475284482632</v>
      </c>
      <c r="V140" s="6">
        <f>IF(QoQ!V142="","",QoQ!V142-QoQ!V$1)</f>
        <v>0.66286730920080528</v>
      </c>
      <c r="W140" s="6">
        <f>IF(QoQ!W142="","",QoQ!W142-QoQ!W$1)</f>
        <v>-6.25E-2</v>
      </c>
      <c r="X140" s="6">
        <f>IF(QoQ!X142="","",QoQ!X142-QoQ!X$1)</f>
        <v>2.6335151901884046</v>
      </c>
      <c r="Y140" s="6">
        <f>IF(QoQ!Y142="","",QoQ!Y142-QoQ!Y$1)</f>
        <v>-0.16706284430476226</v>
      </c>
      <c r="Z140" s="6">
        <f>IF(QoQ!Z142="","",QoQ!Z142-QoQ!Z$1)</f>
        <v>-6.8443695577152019E-2</v>
      </c>
      <c r="AA140" s="6">
        <f>IF(QoQ!AA142="","",QoQ!AA142-QoQ!AA$1)</f>
        <v>-0.15063713085259239</v>
      </c>
      <c r="AB140" s="6">
        <f>IF(QoQ!AB142="","",QoQ!AB142-QoQ!AB$1)</f>
        <v>0.16550488697457122</v>
      </c>
      <c r="AC140" s="6">
        <f>IF(QoQ!AC142="","",QoQ!AC142-QoQ!AC$1)</f>
        <v>0.22499999999999998</v>
      </c>
      <c r="AD140" s="6">
        <f>IF(QoQ!AD142="","",QoQ!AD142-QoQ!AD$1)</f>
        <v>1.1289882051362623</v>
      </c>
      <c r="AE140" s="6">
        <f>IF(QoQ!AE142="","",QoQ!AE142-QoQ!AE$1)</f>
        <v>-9.1141867711968736</v>
      </c>
      <c r="AF140" s="6">
        <f>IF(QoQ!AF142="","",QoQ!AF142-QoQ!AF$1)</f>
        <v>0.48058398456732476</v>
      </c>
      <c r="AG140" s="6">
        <f>IF(QoQ!AG142="","",QoQ!AG142-QoQ!AG$1)</f>
        <v>0.35558398415802506</v>
      </c>
      <c r="AH140" s="6">
        <f>IF(QoQ!AH142="","",QoQ!AH142-QoQ!AH$1)</f>
        <v>0.54308398415379111</v>
      </c>
      <c r="AI140" s="6">
        <f>IF(QoQ!AI142="","",QoQ!AI142-QoQ!AI$1)</f>
        <v>-6.5646402265326902</v>
      </c>
      <c r="AJ140" s="6">
        <f>IF(QoQ!AJ142="","",QoQ!AJ142-QoQ!AJ$1)</f>
        <v>1.0803195239950401</v>
      </c>
      <c r="AK140" s="6">
        <f>IF(QoQ!AK142="","",QoQ!AK142-QoQ!AK$1)</f>
        <v>0.69540311887051454</v>
      </c>
      <c r="AL140" s="6">
        <f>IF(QoQ!AL142="","",QoQ!AL142-QoQ!AL$1)</f>
        <v>-6.9309070122387846</v>
      </c>
      <c r="AM140" s="6">
        <f>IF(QoQ!AM142="","",QoQ!AM142-QoQ!AM$1)</f>
        <v>0.34147096621626316</v>
      </c>
      <c r="AN140" s="6">
        <f>IF(QoQ!AN142="","",QoQ!AN142-QoQ!AN$1)</f>
        <v>-0.24017781878402589</v>
      </c>
      <c r="AO140" s="6">
        <f>IF(QoQ!AO142="","",QoQ!AO142-QoQ!AO$1)</f>
        <v>-2.1967361111111083E-2</v>
      </c>
      <c r="AP140" s="4">
        <v>139</v>
      </c>
      <c r="AQ140" s="1">
        <v>45992</v>
      </c>
      <c r="AW140">
        <f>AW138-AW139</f>
        <v>40004</v>
      </c>
    </row>
    <row r="141" spans="1:49">
      <c r="A141" s="6"/>
      <c r="B141" s="6"/>
      <c r="C141" s="6">
        <f>IF(QoQ!C143="","",QoQ!C143-QoQ!C$1)</f>
        <v>-0.20291697621973515</v>
      </c>
      <c r="D141" s="55"/>
      <c r="E141" s="6"/>
      <c r="F141" s="6"/>
      <c r="G141" s="6">
        <f>IF(QoQ!G143="","",QoQ!G143-QoQ!G$1)</f>
        <v>-0.15061107457441619</v>
      </c>
      <c r="H141" s="6">
        <f>IF(QoQ!H143="","",QoQ!H143-QoQ!H$1)</f>
        <v>-0.75031198014128542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>
        <f>IF(QoQ!T143="","",QoQ!T143-QoQ!T$1)</f>
        <v>-0.5</v>
      </c>
      <c r="U141" s="6"/>
      <c r="V141" s="6"/>
      <c r="W141" s="6">
        <f>IF(QoQ!W143="","",QoQ!W143-QoQ!W$1)</f>
        <v>-6.25E-2</v>
      </c>
      <c r="X141" s="6">
        <f>IF(QoQ!X143="","",QoQ!X143-QoQ!X$1)</f>
        <v>4.7574592671131102</v>
      </c>
      <c r="Y141" s="6">
        <f>IF(QoQ!Y143="","",QoQ!Y143-QoQ!Y$1)</f>
        <v>-0.64310095907115905</v>
      </c>
      <c r="Z141" s="6">
        <f>IF(QoQ!Z143="","",QoQ!Z143-QoQ!Z$1)</f>
        <v>-6.7736423168226034E-2</v>
      </c>
      <c r="AA141" s="6"/>
      <c r="AB141" s="6"/>
      <c r="AC141" s="6"/>
      <c r="AD141" s="6">
        <f>IF(QoQ!AD143="","",QoQ!AD143-QoQ!AD$1)</f>
        <v>7.7507933897344259</v>
      </c>
      <c r="AE141" s="6">
        <f>IF(QoQ!AE143="","",QoQ!AE143-QoQ!AE$1)</f>
        <v>21.862730967046605</v>
      </c>
      <c r="AF141" s="6">
        <f>IF(QoQ!AF143="","",QoQ!AF143-QoQ!AF$1)</f>
        <v>1.3416232753970192E-2</v>
      </c>
      <c r="AG141" s="6">
        <f>IF(QoQ!AG143="","",QoQ!AG143-QoQ!AG$1)</f>
        <v>-9.367355251444387E-3</v>
      </c>
      <c r="AH141" s="6">
        <f>IF(QoQ!AH143="","",QoQ!AH143-QoQ!AH$1)</f>
        <v>5.4751999855711109E-2</v>
      </c>
      <c r="AI141" s="6"/>
      <c r="AJ141" s="6"/>
      <c r="AK141" s="6"/>
      <c r="AL141" s="6"/>
      <c r="AM141" s="6"/>
      <c r="AN141" s="6"/>
      <c r="AO141" s="6">
        <f>IF(QoQ!AO143="","",QoQ!AO143-QoQ!AO$1)</f>
        <v>-4.9999999999999989E-2</v>
      </c>
      <c r="AP141" s="4">
        <v>140</v>
      </c>
      <c r="AQ141" s="1">
        <v>46082</v>
      </c>
    </row>
    <row r="142" spans="1:49">
      <c r="A142" s="6"/>
      <c r="B142" s="6"/>
      <c r="C142" s="6">
        <f>IF(QoQ!C144="","",QoQ!C144-QoQ!C$1)</f>
        <v>-0.19057398568454209</v>
      </c>
      <c r="D142" s="55"/>
      <c r="E142" s="6"/>
      <c r="F142" s="6"/>
      <c r="G142" s="6">
        <f>IF(QoQ!G144="","",QoQ!G144-QoQ!G$1)</f>
        <v>-0.15061107457441619</v>
      </c>
      <c r="H142" s="6">
        <f>IF(QoQ!H144="","",QoQ!H144-QoQ!H$1)</f>
        <v>-0.75031198014128542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>
        <f>IF(QoQ!T144="","",QoQ!T144-QoQ!T$1)</f>
        <v>-0.5</v>
      </c>
      <c r="U142" s="6"/>
      <c r="V142" s="6"/>
      <c r="W142" s="6">
        <f>IF(QoQ!W144="","",QoQ!W144-QoQ!W$1)</f>
        <v>-6.25E-2</v>
      </c>
      <c r="X142" s="6">
        <f>IF(QoQ!X144="","",QoQ!X144-QoQ!X$1)</f>
        <v>1.6237011735142914E-15</v>
      </c>
      <c r="Y142" s="6">
        <f>IF(QoQ!Y144="","",QoQ!Y144-QoQ!Y$1)</f>
        <v>-0.29408292144927572</v>
      </c>
      <c r="Z142" s="6">
        <f>IF(QoQ!Z144="","",QoQ!Z144-QoQ!Z$1)</f>
        <v>-0.21223750056590907</v>
      </c>
      <c r="AA142" s="6"/>
      <c r="AB142" s="6"/>
      <c r="AC142" s="6"/>
      <c r="AD142" s="6">
        <f>IF(QoQ!AD144="","",QoQ!AD144-QoQ!AD$1)</f>
        <v>12.554628415783029</v>
      </c>
      <c r="AE142" s="6">
        <f>IF(QoQ!AE144="","",QoQ!AE144-QoQ!AE$1)</f>
        <v>35.290549368936844</v>
      </c>
      <c r="AF142" s="6">
        <f>IF(QoQ!AF144="","",QoQ!AF144-QoQ!AF$1)</f>
        <v>1.3437875149511669E-2</v>
      </c>
      <c r="AG142" s="6">
        <f>IF(QoQ!AG144="","",QoQ!AG144-QoQ!AG$1)</f>
        <v>-9.367355251444387E-3</v>
      </c>
      <c r="AH142" s="6">
        <f>IF(QoQ!AH144="","",QoQ!AH144-QoQ!AH$1)</f>
        <v>5.4751999855711109E-2</v>
      </c>
      <c r="AI142" s="6"/>
      <c r="AJ142" s="6"/>
      <c r="AK142" s="6"/>
      <c r="AL142" s="6"/>
      <c r="AM142" s="6"/>
      <c r="AN142" s="6"/>
      <c r="AO142" s="6">
        <f>IF(QoQ!AO144="","",QoQ!AO144-QoQ!AO$1)</f>
        <v>-4.9999999999999989E-2</v>
      </c>
      <c r="AP142" s="4">
        <v>141</v>
      </c>
      <c r="AQ142" s="1">
        <v>46174</v>
      </c>
    </row>
    <row r="143" spans="1:49">
      <c r="A143" s="6"/>
      <c r="B143" s="6"/>
      <c r="C143" s="6">
        <f>IF(QoQ!C145="","",QoQ!C145-QoQ!C$1)</f>
        <v>-0.36791577682122845</v>
      </c>
      <c r="D143" s="55"/>
      <c r="E143" s="6"/>
      <c r="F143" s="6"/>
      <c r="G143" s="6">
        <f>IF(QoQ!G145="","",QoQ!G145-QoQ!G$1)</f>
        <v>-0.15061107457441619</v>
      </c>
      <c r="H143" s="6">
        <f>IF(QoQ!H145="","",QoQ!H145-QoQ!H$1)</f>
        <v>-0.75031198014128542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>
        <f>IF(QoQ!T145="","",QoQ!T145-QoQ!T$1)</f>
        <v>-0.5</v>
      </c>
      <c r="U143" s="6"/>
      <c r="V143" s="6"/>
      <c r="W143" s="6">
        <f>IF(QoQ!W145="","",QoQ!W145-QoQ!W$1)</f>
        <v>-6.25E-2</v>
      </c>
      <c r="X143" s="6">
        <f>IF(QoQ!X145="","",QoQ!X145-QoQ!X$1)</f>
        <v>1.6237011735142914E-15</v>
      </c>
      <c r="Y143" s="6">
        <f>IF(QoQ!Y145="","",QoQ!Y145-QoQ!Y$1)</f>
        <v>-1.089284215804498E-2</v>
      </c>
      <c r="Z143" s="6">
        <f>IF(QoQ!Z145="","",QoQ!Z145-QoQ!Z$1)</f>
        <v>0.15786009274645196</v>
      </c>
      <c r="AA143" s="6"/>
      <c r="AB143" s="6"/>
      <c r="AC143" s="6"/>
      <c r="AD143" s="6">
        <f>IF(QoQ!AD145="","",QoQ!AD145-QoQ!AD$1)</f>
        <v>-6.7528246048929068</v>
      </c>
      <c r="AE143" s="6">
        <f>IF(QoQ!AE145="","",QoQ!AE145-QoQ!AE$1)</f>
        <v>-14.976194237515873</v>
      </c>
      <c r="AF143" s="6">
        <f>IF(QoQ!AF145="","",QoQ!AF145-QoQ!AF$1)</f>
        <v>1.3459534775949855E-2</v>
      </c>
      <c r="AG143" s="6">
        <f>IF(QoQ!AG145="","",QoQ!AG145-QoQ!AG$1)</f>
        <v>-9.367355251444387E-3</v>
      </c>
      <c r="AH143" s="6">
        <f>IF(QoQ!AH145="","",QoQ!AH145-QoQ!AH$1)</f>
        <v>5.4751999855711109E-2</v>
      </c>
      <c r="AI143" s="6"/>
      <c r="AJ143" s="6"/>
      <c r="AK143" s="6"/>
      <c r="AL143" s="6"/>
      <c r="AM143" s="6"/>
      <c r="AN143" s="6"/>
      <c r="AO143" s="6">
        <f>IF(QoQ!AO145="","",QoQ!AO145-QoQ!AO$1)</f>
        <v>-4.9999999999999989E-2</v>
      </c>
      <c r="AP143" s="4">
        <v>142</v>
      </c>
      <c r="AQ143" s="1">
        <v>46266</v>
      </c>
    </row>
    <row r="144" spans="1:49">
      <c r="A144" s="6"/>
      <c r="B144" s="6"/>
      <c r="C144" s="6">
        <f>IF(QoQ!C146="","",QoQ!C146-QoQ!C$1)</f>
        <v>-0.50757460575284019</v>
      </c>
      <c r="D144" s="55"/>
      <c r="E144" s="6"/>
      <c r="F144" s="6"/>
      <c r="G144" s="6">
        <f>IF(QoQ!G146="","",QoQ!G146-QoQ!G$1)</f>
        <v>-0.15061107457441619</v>
      </c>
      <c r="H144" s="6">
        <f>IF(QoQ!H146="","",QoQ!H146-QoQ!H$1)</f>
        <v>-0.75031198014128542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>
        <f>IF(QoQ!T146="","",QoQ!T146-QoQ!T$1)</f>
        <v>-0.5</v>
      </c>
      <c r="U144" s="6"/>
      <c r="V144" s="6"/>
      <c r="W144" s="6">
        <f>IF(QoQ!W146="","",QoQ!W146-QoQ!W$1)</f>
        <v>-6.25E-2</v>
      </c>
      <c r="X144" s="6">
        <f>IF(QoQ!X146="","",QoQ!X146-QoQ!X$1)</f>
        <v>1.6237011735142914E-15</v>
      </c>
      <c r="Y144" s="6">
        <f>IF(QoQ!Y146="","",QoQ!Y146-QoQ!Y$1)</f>
        <v>-8.3401259186499654E-4</v>
      </c>
      <c r="Z144" s="6">
        <f>IF(QoQ!Z146="","",QoQ!Z146-QoQ!Z$1)</f>
        <v>9.7785136135702277E-2</v>
      </c>
      <c r="AA144" s="6"/>
      <c r="AB144" s="6"/>
      <c r="AC144" s="6"/>
      <c r="AD144" s="6">
        <f>IF(QoQ!AD146="","",QoQ!AD146-QoQ!AD$1)</f>
        <v>-5.3058040800204678</v>
      </c>
      <c r="AE144" s="6">
        <f>IF(QoQ!AE146="","",QoQ!AE146-QoQ!AE$1)</f>
        <v>-11.536051565782628</v>
      </c>
      <c r="AF144" s="6">
        <f>IF(QoQ!AF146="","",QoQ!AF146-QoQ!AF$1)</f>
        <v>1.3481211946284377E-2</v>
      </c>
      <c r="AG144" s="6">
        <f>IF(QoQ!AG146="","",QoQ!AG146-QoQ!AG$1)</f>
        <v>-9.367355251444387E-3</v>
      </c>
      <c r="AH144" s="6">
        <f>IF(QoQ!AH146="","",QoQ!AH146-QoQ!AH$1)</f>
        <v>5.4751999855711109E-2</v>
      </c>
      <c r="AI144" s="6"/>
      <c r="AJ144" s="6"/>
      <c r="AK144" s="6"/>
      <c r="AL144" s="6"/>
      <c r="AM144" s="6"/>
      <c r="AN144" s="6"/>
      <c r="AO144" s="6">
        <f>IF(QoQ!AO146="","",QoQ!AO146-QoQ!AO$1)</f>
        <v>-4.9999999999999989E-2</v>
      </c>
      <c r="AP144" s="4">
        <v>143</v>
      </c>
      <c r="AQ144" s="1">
        <v>46357</v>
      </c>
    </row>
    <row r="145" spans="1:43">
      <c r="A145" s="6"/>
      <c r="B145" s="6"/>
      <c r="C145" s="6">
        <f>IF(QoQ!C147="","",QoQ!C147-QoQ!C$1)</f>
        <v>-0.36196663792896189</v>
      </c>
      <c r="D145" s="55"/>
      <c r="E145" s="6"/>
      <c r="F145" s="6"/>
      <c r="G145" s="6">
        <f>IF(QoQ!G147="","",QoQ!G147-QoQ!G$1)</f>
        <v>-0.15061107457441619</v>
      </c>
      <c r="H145" s="6">
        <f>IF(QoQ!H147="","",QoQ!H147-QoQ!H$1)</f>
        <v>-0.75031198014128542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>
        <f>IF(QoQ!T147="","",QoQ!T147-QoQ!T$1)</f>
        <v>-0.5</v>
      </c>
      <c r="U145" s="6"/>
      <c r="V145" s="6"/>
      <c r="W145" s="6">
        <f>IF(QoQ!W147="","",QoQ!W147-QoQ!W$1)</f>
        <v>-6.25E-2</v>
      </c>
      <c r="X145" s="6">
        <f>IF(QoQ!X147="","",QoQ!X147-QoQ!X$1)</f>
        <v>1.6237011735142914E-15</v>
      </c>
      <c r="Y145" s="6">
        <f>IF(QoQ!Y147="","",QoQ!Y147-QoQ!Y$1)</f>
        <v>-2.6269929652427804E-2</v>
      </c>
      <c r="Z145" s="6">
        <f>IF(QoQ!Z147="","",QoQ!Z147-QoQ!Z$1)</f>
        <v>1.7795403640196938E-2</v>
      </c>
      <c r="AA145" s="6"/>
      <c r="AB145" s="6"/>
      <c r="AC145" s="6"/>
      <c r="AD145" s="6">
        <f>IF(QoQ!AD147="","",QoQ!AD147-QoQ!AD$1)</f>
        <v>-3.3128785679706878</v>
      </c>
      <c r="AE145" s="6">
        <f>IF(QoQ!AE147="","",QoQ!AE147-QoQ!AE$1)</f>
        <v>-6.7158413839948636</v>
      </c>
      <c r="AF145" s="6">
        <f>IF(QoQ!AF147="","",QoQ!AF147-QoQ!AF$1)</f>
        <v>1.3502906665392889E-2</v>
      </c>
      <c r="AG145" s="6">
        <f>IF(QoQ!AG147="","",QoQ!AG147-QoQ!AG$1)</f>
        <v>-9.367355251444387E-3</v>
      </c>
      <c r="AH145" s="6">
        <f>IF(QoQ!AH147="","",QoQ!AH147-QoQ!AH$1)</f>
        <v>5.4751999855711109E-2</v>
      </c>
      <c r="AI145" s="6"/>
      <c r="AJ145" s="6"/>
      <c r="AK145" s="6"/>
      <c r="AL145" s="6"/>
      <c r="AM145" s="6"/>
      <c r="AN145" s="6"/>
      <c r="AO145" s="6">
        <f>IF(QoQ!AO147="","",QoQ!AO147-QoQ!AO$1)</f>
        <v>-4.9999999999999989E-2</v>
      </c>
      <c r="AP145" s="4">
        <v>144</v>
      </c>
      <c r="AQ145" s="1">
        <v>46447</v>
      </c>
    </row>
    <row r="146" spans="1:43">
      <c r="A146" s="6"/>
      <c r="B146" s="6"/>
      <c r="C146" s="6">
        <f>IF(QoQ!C148="","",QoQ!C148-QoQ!C$1)</f>
        <v>-0.46905134868347864</v>
      </c>
      <c r="D146" s="55"/>
      <c r="E146" s="6"/>
      <c r="F146" s="6"/>
      <c r="G146" s="6">
        <f>IF(QoQ!G148="","",QoQ!G148-QoQ!G$1)</f>
        <v>-0.15061107457441619</v>
      </c>
      <c r="H146" s="6">
        <f>IF(QoQ!H148="","",QoQ!H148-QoQ!H$1)</f>
        <v>-0.75031198014128542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>
        <f>IF(QoQ!T148="","",QoQ!T148-QoQ!T$1)</f>
        <v>-0.5</v>
      </c>
      <c r="U146" s="6"/>
      <c r="V146" s="6"/>
      <c r="W146" s="6">
        <f>IF(QoQ!W148="","",QoQ!W148-QoQ!W$1)</f>
        <v>-6.25E-2</v>
      </c>
      <c r="X146" s="6">
        <f>IF(QoQ!X148="","",QoQ!X148-QoQ!X$1)</f>
        <v>1.6237011735142914E-15</v>
      </c>
      <c r="Y146" s="6">
        <f>IF(QoQ!Y148="","",QoQ!Y148-QoQ!Y$1)</f>
        <v>-0.35932344548467543</v>
      </c>
      <c r="Z146" s="6">
        <f>IF(QoQ!Z148="","",QoQ!Z148-QoQ!Z$1)</f>
        <v>-0.27747802460128246</v>
      </c>
      <c r="AA146" s="6"/>
      <c r="AB146" s="6"/>
      <c r="AC146" s="6"/>
      <c r="AD146" s="6">
        <f>IF(QoQ!AD148="","",QoQ!AD148-QoQ!AD$1)</f>
        <v>-1</v>
      </c>
      <c r="AE146" s="6">
        <f>IF(QoQ!AE148="","",QoQ!AE148-QoQ!AE$1)</f>
        <v>-1</v>
      </c>
      <c r="AF146" s="6">
        <f>IF(QoQ!AF148="","",QoQ!AF148-QoQ!AF$1)</f>
        <v>1.3524618938022481E-2</v>
      </c>
      <c r="AG146" s="6">
        <f>IF(QoQ!AG148="","",QoQ!AG148-QoQ!AG$1)</f>
        <v>-9.367355251444387E-3</v>
      </c>
      <c r="AH146" s="6">
        <f>IF(QoQ!AH148="","",QoQ!AH148-QoQ!AH$1)</f>
        <v>5.4751999855711109E-2</v>
      </c>
      <c r="AI146" s="6"/>
      <c r="AJ146" s="6"/>
      <c r="AK146" s="6"/>
      <c r="AL146" s="6"/>
      <c r="AM146" s="6"/>
      <c r="AN146" s="6"/>
      <c r="AO146" s="6">
        <f>IF(QoQ!AO148="","",QoQ!AO148-QoQ!AO$1)</f>
        <v>-4.9999999999999989E-2</v>
      </c>
      <c r="AP146" s="4">
        <v>145</v>
      </c>
      <c r="AQ146" s="1">
        <v>46539</v>
      </c>
    </row>
    <row r="147" spans="1:43">
      <c r="A147" s="6"/>
      <c r="B147" s="6"/>
      <c r="C147" s="6">
        <f>IF(QoQ!C149="","",QoQ!C149-QoQ!C$1)</f>
        <v>-0.48503366157687045</v>
      </c>
      <c r="D147" s="55"/>
      <c r="E147" s="6"/>
      <c r="F147" s="6"/>
      <c r="G147" s="6">
        <f>IF(QoQ!G149="","",QoQ!G149-QoQ!G$1)</f>
        <v>-0.15061107457441619</v>
      </c>
      <c r="H147" s="6">
        <f>IF(QoQ!H149="","",QoQ!H149-QoQ!H$1)</f>
        <v>-0.75031198014128542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>
        <f>IF(QoQ!T149="","",QoQ!T149-QoQ!T$1)</f>
        <v>-0.5</v>
      </c>
      <c r="U147" s="6"/>
      <c r="V147" s="6"/>
      <c r="W147" s="6">
        <f>IF(QoQ!W149="","",QoQ!W149-QoQ!W$1)</f>
        <v>-6.25E-2</v>
      </c>
      <c r="X147" s="6">
        <f>IF(QoQ!X149="","",QoQ!X149-QoQ!X$1)</f>
        <v>1.6237011735142914E-15</v>
      </c>
      <c r="Y147" s="6">
        <f>IF(QoQ!Y149="","",QoQ!Y149-QoQ!Y$1)</f>
        <v>3.9007787803663319E-2</v>
      </c>
      <c r="Z147" s="6">
        <f>IF(QoQ!Z149="","",QoQ!Z149-QoQ!Z$1)</f>
        <v>0.20776072270816415</v>
      </c>
      <c r="AA147" s="6"/>
      <c r="AB147" s="6"/>
      <c r="AC147" s="6"/>
      <c r="AD147" s="6">
        <f>IF(QoQ!AD149="","",QoQ!AD149-QoQ!AD$1)</f>
        <v>-1</v>
      </c>
      <c r="AE147" s="6">
        <f>IF(QoQ!AE149="","",QoQ!AE149-QoQ!AE$1)</f>
        <v>-1</v>
      </c>
      <c r="AF147" s="6">
        <f>IF(QoQ!AF149="","",QoQ!AF149-QoQ!AF$1)</f>
        <v>1.3546348768962879E-2</v>
      </c>
      <c r="AG147" s="6">
        <f>IF(QoQ!AG149="","",QoQ!AG149-QoQ!AG$1)</f>
        <v>-9.367355251444387E-3</v>
      </c>
      <c r="AH147" s="6">
        <f>IF(QoQ!AH149="","",QoQ!AH149-QoQ!AH$1)</f>
        <v>5.4751999855711109E-2</v>
      </c>
      <c r="AI147" s="6"/>
      <c r="AJ147" s="6"/>
      <c r="AK147" s="6"/>
      <c r="AL147" s="6"/>
      <c r="AM147" s="6"/>
      <c r="AN147" s="6"/>
      <c r="AO147" s="6">
        <f>IF(QoQ!AO149="","",QoQ!AO149-QoQ!AO$1)</f>
        <v>-4.9999999999999989E-2</v>
      </c>
      <c r="AP147" s="4">
        <v>146</v>
      </c>
      <c r="AQ147" s="1">
        <v>46631</v>
      </c>
    </row>
    <row r="148" spans="1:43">
      <c r="A148" s="6"/>
      <c r="B148" s="6"/>
      <c r="C148" s="6">
        <f>IF(QoQ!C150="","",QoQ!C150-QoQ!C$1)</f>
        <v>-0.44850169707052423</v>
      </c>
      <c r="D148" s="55"/>
      <c r="E148" s="6"/>
      <c r="F148" s="6"/>
      <c r="G148" s="6">
        <f>IF(QoQ!G150="","",QoQ!G150-QoQ!G$1)</f>
        <v>-0.15061107457441619</v>
      </c>
      <c r="H148" s="6">
        <f>IF(QoQ!H150="","",QoQ!H150-QoQ!H$1)</f>
        <v>-0.75031198014128542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>
        <f>IF(QoQ!T150="","",QoQ!T150-QoQ!T$1)</f>
        <v>-0.5</v>
      </c>
      <c r="U148" s="6"/>
      <c r="V148" s="6"/>
      <c r="W148" s="6">
        <f>IF(QoQ!W150="","",QoQ!W150-QoQ!W$1)</f>
        <v>-6.25E-2</v>
      </c>
      <c r="X148" s="6">
        <f>IF(QoQ!X150="","",QoQ!X150-QoQ!X$1)</f>
        <v>1.6237011735142914E-15</v>
      </c>
      <c r="Y148" s="6">
        <f>IF(QoQ!Y150="","",QoQ!Y150-QoQ!Y$1)</f>
        <v>-0.10747910247395576</v>
      </c>
      <c r="Z148" s="6">
        <f>IF(QoQ!Z150="","",QoQ!Z150-QoQ!Z$1)</f>
        <v>-8.8599537464069122E-3</v>
      </c>
      <c r="AA148" s="6"/>
      <c r="AB148" s="6"/>
      <c r="AC148" s="6"/>
      <c r="AD148" s="6">
        <f>IF(QoQ!AD150="","",QoQ!AD150-QoQ!AD$1)</f>
        <v>-1</v>
      </c>
      <c r="AE148" s="6">
        <f>IF(QoQ!AE150="","",QoQ!AE150-QoQ!AE$1)</f>
        <v>-1</v>
      </c>
      <c r="AF148" s="6">
        <f>IF(QoQ!AF150="","",QoQ!AF150-QoQ!AF$1)</f>
        <v>1.356809616293897E-2</v>
      </c>
      <c r="AG148" s="6">
        <f>IF(QoQ!AG150="","",QoQ!AG150-QoQ!AG$1)</f>
        <v>-9.367355251444387E-3</v>
      </c>
      <c r="AH148" s="6">
        <f>IF(QoQ!AH150="","",QoQ!AH150-QoQ!AH$1)</f>
        <v>5.4751999855711109E-2</v>
      </c>
      <c r="AI148" s="6"/>
      <c r="AJ148" s="6"/>
      <c r="AK148" s="6"/>
      <c r="AL148" s="6"/>
      <c r="AM148" s="6"/>
      <c r="AN148" s="6"/>
      <c r="AO148" s="6">
        <f>IF(QoQ!AO150="","",QoQ!AO150-QoQ!AO$1)</f>
        <v>-4.9999999999999989E-2</v>
      </c>
      <c r="AP148" s="4">
        <v>147</v>
      </c>
      <c r="AQ148" s="1">
        <v>46722</v>
      </c>
    </row>
    <row r="149" spans="1:43">
      <c r="D149" s="11"/>
    </row>
    <row r="150" spans="1:43">
      <c r="D150" s="11"/>
    </row>
    <row r="151" spans="1:43">
      <c r="C151" s="6"/>
      <c r="D151" s="11"/>
    </row>
    <row r="152" spans="1:43"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</row>
    <row r="153" spans="1:43">
      <c r="C153" s="6"/>
      <c r="D153" s="11"/>
      <c r="G153" s="10"/>
      <c r="H153" s="10"/>
      <c r="I153" s="10"/>
      <c r="J153" s="10"/>
      <c r="K153" s="10"/>
      <c r="L153" s="10"/>
      <c r="M153" s="10"/>
      <c r="N153" s="10"/>
      <c r="O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 spans="1:43">
      <c r="C154" s="6"/>
      <c r="D154" s="11"/>
    </row>
    <row r="155" spans="1:43">
      <c r="C155" s="6"/>
      <c r="D155" s="11"/>
    </row>
    <row r="156" spans="1:43">
      <c r="C156" s="6"/>
      <c r="D156" s="11"/>
    </row>
    <row r="157" spans="1:43">
      <c r="C157" s="6"/>
      <c r="D157" s="11"/>
      <c r="H157" s="10"/>
      <c r="I157" s="10"/>
      <c r="J157" s="10"/>
      <c r="K157" s="10"/>
      <c r="L157" s="10"/>
      <c r="M157" s="10"/>
      <c r="N157" s="10"/>
      <c r="O157" s="10"/>
      <c r="P157" s="10"/>
    </row>
    <row r="158" spans="1:43">
      <c r="C158" s="6"/>
      <c r="D158" s="11"/>
    </row>
    <row r="159" spans="1:43">
      <c r="C159" s="6"/>
    </row>
    <row r="160" spans="1:43">
      <c r="C160" s="6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4C02F-EC4E-4D70-85AC-4EB64C941D63}">
  <dimension ref="A1:AP193"/>
  <sheetViews>
    <sheetView zoomScale="65" zoomScaleNormal="60" workbookViewId="0">
      <pane xSplit="2" ySplit="2" topLeftCell="C131" activePane="bottomRight" state="frozen"/>
      <selection pane="topRight" activeCell="C1" sqref="C1"/>
      <selection pane="bottomLeft" activeCell="A3" sqref="A3"/>
      <selection pane="bottomRight" activeCell="K147" sqref="K147"/>
    </sheetView>
  </sheetViews>
  <sheetFormatPr defaultRowHeight="14.5" outlineLevelRow="1"/>
  <cols>
    <col min="5" max="5" width="12.453125" customWidth="1"/>
    <col min="6" max="6" width="10.6328125" customWidth="1"/>
    <col min="7" max="7" width="11.26953125" customWidth="1"/>
    <col min="14" max="14" width="12.453125" customWidth="1"/>
    <col min="15" max="15" width="10.6328125" customWidth="1"/>
    <col min="16" max="16" width="11.26953125" customWidth="1"/>
    <col min="36" max="36" width="9.6328125" customWidth="1"/>
  </cols>
  <sheetData>
    <row r="1" spans="1:41" s="2" customFormat="1" ht="29">
      <c r="D1" s="3" t="s">
        <v>169</v>
      </c>
      <c r="E1" s="3" t="s">
        <v>3</v>
      </c>
      <c r="F1" s="3" t="s">
        <v>2</v>
      </c>
      <c r="G1" s="3" t="s">
        <v>368</v>
      </c>
      <c r="H1" s="3" t="s">
        <v>4</v>
      </c>
      <c r="I1" s="3" t="s">
        <v>5</v>
      </c>
      <c r="J1" s="3" t="s">
        <v>370</v>
      </c>
      <c r="K1" s="3" t="s">
        <v>371</v>
      </c>
      <c r="L1" s="3"/>
      <c r="M1" s="3" t="s">
        <v>10</v>
      </c>
      <c r="N1" s="3" t="s">
        <v>3</v>
      </c>
      <c r="O1" s="3" t="s">
        <v>2</v>
      </c>
      <c r="P1" s="3" t="s">
        <v>368</v>
      </c>
      <c r="Q1" s="3" t="s">
        <v>4</v>
      </c>
      <c r="R1" s="3" t="s">
        <v>5</v>
      </c>
      <c r="S1" s="3" t="s">
        <v>372</v>
      </c>
      <c r="T1" s="2" t="s">
        <v>369</v>
      </c>
      <c r="V1" s="3" t="s">
        <v>374</v>
      </c>
      <c r="W1" s="3" t="s">
        <v>357</v>
      </c>
      <c r="X1" s="3" t="s">
        <v>375</v>
      </c>
      <c r="Y1" s="3" t="s">
        <v>376</v>
      </c>
      <c r="Z1" s="3"/>
      <c r="AA1" s="3" t="s">
        <v>374</v>
      </c>
      <c r="AB1" s="3" t="s">
        <v>357</v>
      </c>
      <c r="AC1" s="3" t="s">
        <v>375</v>
      </c>
      <c r="AD1" s="3" t="s">
        <v>426</v>
      </c>
      <c r="AF1" s="2" t="s">
        <v>404</v>
      </c>
      <c r="AG1" s="2" t="s">
        <v>405</v>
      </c>
      <c r="AI1" s="2" t="s">
        <v>423</v>
      </c>
      <c r="AJ1" s="2" t="s">
        <v>424</v>
      </c>
      <c r="AK1" s="2" t="s">
        <v>425</v>
      </c>
    </row>
    <row r="2" spans="1:41" s="2" customFormat="1">
      <c r="D2" s="2">
        <v>1</v>
      </c>
      <c r="E2" s="2">
        <f>ss!F2</f>
        <v>0.6</v>
      </c>
      <c r="F2" s="2">
        <f>1-E2-G2-H2-I2</f>
        <v>0.22000000000000008</v>
      </c>
      <c r="G2" s="2">
        <f>ss!F4</f>
        <v>0.13</v>
      </c>
      <c r="H2" s="2">
        <f>ss!F5</f>
        <v>0.7</v>
      </c>
      <c r="I2" s="2">
        <f>-ss!F6</f>
        <v>-0.65</v>
      </c>
      <c r="J2" s="2">
        <f>H2+I2</f>
        <v>4.9999999999999933E-2</v>
      </c>
      <c r="K2" s="53"/>
      <c r="L2" s="53"/>
      <c r="M2" s="70">
        <f>QoQ!A1</f>
        <v>1.125</v>
      </c>
      <c r="N2" s="45">
        <f>QoQ!B1</f>
        <v>1.5</v>
      </c>
      <c r="O2" s="45">
        <f>QoQ!D1</f>
        <v>1</v>
      </c>
      <c r="P2" s="45">
        <f>QoQ!C1</f>
        <v>1.5</v>
      </c>
      <c r="Q2" s="45">
        <f>QoQ!E1</f>
        <v>1</v>
      </c>
      <c r="R2" s="45">
        <f>QoQ!F1</f>
        <v>1</v>
      </c>
      <c r="V2" s="9">
        <v>1</v>
      </c>
      <c r="W2" s="2">
        <v>0.9</v>
      </c>
      <c r="X2" s="9">
        <v>0.1</v>
      </c>
      <c r="Y2" s="9">
        <v>0</v>
      </c>
      <c r="Z2" s="53"/>
      <c r="AA2" s="7">
        <f>QoQ!Q1</f>
        <v>0.5</v>
      </c>
      <c r="AB2" s="45">
        <f>QoQ!R1</f>
        <v>0.5</v>
      </c>
      <c r="AC2" s="45">
        <f>QoQ!T1</f>
        <v>0.5</v>
      </c>
      <c r="AD2" s="45"/>
      <c r="AE2" s="45"/>
      <c r="AJ2" s="4"/>
      <c r="AK2" s="4"/>
      <c r="AL2" s="4"/>
      <c r="AM2" s="4"/>
      <c r="AN2" s="4"/>
      <c r="AO2" s="4"/>
    </row>
    <row r="3" spans="1:41" s="2" customFormat="1">
      <c r="A3">
        <f t="shared" ref="A3" si="0">A7-1</f>
        <v>1991</v>
      </c>
      <c r="B3">
        <f t="shared" ref="B3:B6" si="1">B7</f>
        <v>1</v>
      </c>
      <c r="K3" s="53"/>
      <c r="L3" s="53"/>
      <c r="V3" s="53"/>
      <c r="W3" s="53"/>
      <c r="X3" s="53"/>
      <c r="Y3" s="53"/>
      <c r="Z3" s="53"/>
      <c r="AA3" s="53"/>
    </row>
    <row r="4" spans="1:41" hidden="1">
      <c r="B4">
        <f t="shared" si="1"/>
        <v>2</v>
      </c>
      <c r="C4" s="1">
        <v>33390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41" hidden="1">
      <c r="B5">
        <f t="shared" si="1"/>
        <v>3</v>
      </c>
      <c r="C5" s="1">
        <v>33482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41" hidden="1">
      <c r="B6">
        <f t="shared" si="1"/>
        <v>4</v>
      </c>
      <c r="C6" s="1">
        <v>33573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41" hidden="1" outlineLevel="1">
      <c r="A7">
        <f t="shared" ref="A7:A67" si="2">A11-1</f>
        <v>1992</v>
      </c>
      <c r="B7">
        <f t="shared" ref="B7:B70" si="3">B11</f>
        <v>1</v>
      </c>
      <c r="C7" s="1">
        <v>33664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41" hidden="1" outlineLevel="1">
      <c r="B8">
        <f t="shared" si="3"/>
        <v>2</v>
      </c>
      <c r="C8" s="1">
        <v>33756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41" hidden="1" outlineLevel="1">
      <c r="B9">
        <f t="shared" si="3"/>
        <v>3</v>
      </c>
      <c r="C9" s="1">
        <v>33848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spans="1:41" hidden="1" outlineLevel="1">
      <c r="B10">
        <f t="shared" si="3"/>
        <v>4</v>
      </c>
      <c r="C10" s="1">
        <v>33939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 spans="1:41" hidden="1" outlineLevel="1">
      <c r="A11">
        <f t="shared" si="2"/>
        <v>1993</v>
      </c>
      <c r="B11">
        <f t="shared" si="3"/>
        <v>1</v>
      </c>
      <c r="C11" s="1">
        <v>34029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41" hidden="1" outlineLevel="1">
      <c r="B12">
        <f t="shared" si="3"/>
        <v>2</v>
      </c>
      <c r="C12" s="1">
        <v>34121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41" hidden="1" outlineLevel="1">
      <c r="B13">
        <f t="shared" si="3"/>
        <v>3</v>
      </c>
      <c r="C13" s="1">
        <v>34213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41" hidden="1" outlineLevel="1">
      <c r="B14">
        <f t="shared" si="3"/>
        <v>4</v>
      </c>
      <c r="C14" s="1">
        <v>34304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41" hidden="1" outlineLevel="1">
      <c r="A15">
        <f t="shared" si="2"/>
        <v>1994</v>
      </c>
      <c r="B15">
        <f t="shared" si="3"/>
        <v>1</v>
      </c>
      <c r="C15" s="1">
        <v>34394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41" hidden="1" outlineLevel="1">
      <c r="B16">
        <f t="shared" si="3"/>
        <v>2</v>
      </c>
      <c r="C16" s="1">
        <v>34486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 hidden="1" outlineLevel="1">
      <c r="B17">
        <f t="shared" si="3"/>
        <v>3</v>
      </c>
      <c r="C17" s="1">
        <v>34578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 hidden="1" outlineLevel="1">
      <c r="B18">
        <f t="shared" si="3"/>
        <v>4</v>
      </c>
      <c r="C18" s="1">
        <v>34669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 hidden="1" outlineLevel="1">
      <c r="A19">
        <f t="shared" si="2"/>
        <v>1995</v>
      </c>
      <c r="B19">
        <f t="shared" si="3"/>
        <v>1</v>
      </c>
      <c r="C19" s="1">
        <v>34759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 hidden="1" outlineLevel="1">
      <c r="B20">
        <f t="shared" si="3"/>
        <v>2</v>
      </c>
      <c r="C20" s="1">
        <v>34851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 hidden="1" outlineLevel="1">
      <c r="B21">
        <f t="shared" si="3"/>
        <v>3</v>
      </c>
      <c r="C21" s="1">
        <v>34943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 hidden="1" outlineLevel="1">
      <c r="B22">
        <f t="shared" si="3"/>
        <v>4</v>
      </c>
      <c r="C22" s="1">
        <v>35034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 hidden="1" outlineLevel="1">
      <c r="A23">
        <f t="shared" si="2"/>
        <v>1996</v>
      </c>
      <c r="B23">
        <f t="shared" si="3"/>
        <v>1</v>
      </c>
      <c r="C23" s="1">
        <v>35125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 hidden="1" outlineLevel="1">
      <c r="B24">
        <f t="shared" si="3"/>
        <v>2</v>
      </c>
      <c r="C24" s="1">
        <v>35217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 hidden="1" outlineLevel="1">
      <c r="B25">
        <f t="shared" si="3"/>
        <v>3</v>
      </c>
      <c r="C25" s="1">
        <v>35309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 hidden="1" outlineLevel="1">
      <c r="B26">
        <f t="shared" si="3"/>
        <v>4</v>
      </c>
      <c r="C26" s="1">
        <v>35400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 hidden="1" outlineLevel="1">
      <c r="A27">
        <f t="shared" si="2"/>
        <v>1997</v>
      </c>
      <c r="B27">
        <f t="shared" si="3"/>
        <v>1</v>
      </c>
      <c r="C27" s="1">
        <v>35490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 hidden="1" outlineLevel="1">
      <c r="B28">
        <f t="shared" si="3"/>
        <v>2</v>
      </c>
      <c r="C28" s="1">
        <v>35582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 hidden="1" outlineLevel="1">
      <c r="B29">
        <f t="shared" si="3"/>
        <v>3</v>
      </c>
      <c r="C29" s="1">
        <v>35674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 hidden="1" outlineLevel="1">
      <c r="B30">
        <f t="shared" si="3"/>
        <v>4</v>
      </c>
      <c r="C30" s="1">
        <v>35765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 hidden="1" outlineLevel="1">
      <c r="A31">
        <f t="shared" si="2"/>
        <v>1998</v>
      </c>
      <c r="B31">
        <f t="shared" si="3"/>
        <v>1</v>
      </c>
      <c r="C31" s="1">
        <v>35855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 hidden="1" outlineLevel="1">
      <c r="B32">
        <f t="shared" si="3"/>
        <v>2</v>
      </c>
      <c r="C32" s="1">
        <v>35947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 hidden="1" outlineLevel="1">
      <c r="B33">
        <f t="shared" si="3"/>
        <v>3</v>
      </c>
      <c r="C33" s="1">
        <v>36039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 hidden="1" outlineLevel="1">
      <c r="B34">
        <f t="shared" si="3"/>
        <v>4</v>
      </c>
      <c r="C34" s="1">
        <v>36130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 hidden="1" outlineLevel="1">
      <c r="A35">
        <f t="shared" si="2"/>
        <v>1999</v>
      </c>
      <c r="B35">
        <f t="shared" si="3"/>
        <v>1</v>
      </c>
      <c r="C35" s="1">
        <v>36220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 hidden="1" outlineLevel="1">
      <c r="B36">
        <f t="shared" si="3"/>
        <v>2</v>
      </c>
      <c r="C36" s="1">
        <v>36312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 hidden="1" outlineLevel="1">
      <c r="B37">
        <f t="shared" si="3"/>
        <v>3</v>
      </c>
      <c r="C37" s="1">
        <v>36404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 hidden="1" outlineLevel="1">
      <c r="B38">
        <f t="shared" si="3"/>
        <v>4</v>
      </c>
      <c r="C38" s="1">
        <v>36495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 hidden="1" outlineLevel="1">
      <c r="A39">
        <f t="shared" si="2"/>
        <v>2000</v>
      </c>
      <c r="B39">
        <f t="shared" si="3"/>
        <v>1</v>
      </c>
      <c r="C39" s="1">
        <v>36586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spans="1:31" hidden="1" outlineLevel="1">
      <c r="B40">
        <f t="shared" si="3"/>
        <v>2</v>
      </c>
      <c r="C40" s="1">
        <v>36678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spans="1:31" hidden="1" outlineLevel="1">
      <c r="B41">
        <f t="shared" si="3"/>
        <v>3</v>
      </c>
      <c r="C41" s="1">
        <v>36770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spans="1:31" hidden="1" outlineLevel="1">
      <c r="B42">
        <f t="shared" si="3"/>
        <v>4</v>
      </c>
      <c r="C42" s="1">
        <v>36861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spans="1:31" hidden="1" outlineLevel="1">
      <c r="A43">
        <f t="shared" si="2"/>
        <v>2001</v>
      </c>
      <c r="B43">
        <f t="shared" si="3"/>
        <v>1</v>
      </c>
      <c r="C43" s="1">
        <v>36951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spans="1:31" hidden="1" outlineLevel="1">
      <c r="B44">
        <f t="shared" si="3"/>
        <v>2</v>
      </c>
      <c r="C44" s="1">
        <v>37043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spans="1:31" hidden="1" outlineLevel="1">
      <c r="B45">
        <f t="shared" si="3"/>
        <v>3</v>
      </c>
      <c r="C45" s="1">
        <v>37135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spans="1:31" hidden="1" outlineLevel="1">
      <c r="B46">
        <f t="shared" si="3"/>
        <v>4</v>
      </c>
      <c r="C46" s="1">
        <v>37226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spans="1:31" hidden="1" outlineLevel="1">
      <c r="A47">
        <f t="shared" si="2"/>
        <v>2002</v>
      </c>
      <c r="B47">
        <f t="shared" si="3"/>
        <v>1</v>
      </c>
      <c r="C47" s="1">
        <v>37316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spans="1:31" hidden="1" outlineLevel="1">
      <c r="B48">
        <f t="shared" si="3"/>
        <v>2</v>
      </c>
      <c r="C48" s="1">
        <v>37408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spans="1:31" hidden="1" outlineLevel="1">
      <c r="B49">
        <f t="shared" si="3"/>
        <v>3</v>
      </c>
      <c r="C49" s="1">
        <v>37500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 spans="1:31" hidden="1" outlineLevel="1">
      <c r="B50">
        <f t="shared" si="3"/>
        <v>4</v>
      </c>
      <c r="C50" s="1">
        <v>37591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 spans="1:31" hidden="1" outlineLevel="1">
      <c r="A51">
        <f t="shared" si="2"/>
        <v>2003</v>
      </c>
      <c r="B51">
        <f t="shared" si="3"/>
        <v>1</v>
      </c>
      <c r="C51" s="1">
        <v>37681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 spans="1:31" hidden="1" outlineLevel="1">
      <c r="B52">
        <f t="shared" si="3"/>
        <v>2</v>
      </c>
      <c r="C52" s="1">
        <v>37773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 spans="1:31" hidden="1" outlineLevel="1">
      <c r="B53">
        <f t="shared" si="3"/>
        <v>3</v>
      </c>
      <c r="C53" s="1">
        <v>37865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 spans="1:31" hidden="1" outlineLevel="1">
      <c r="B54">
        <f t="shared" si="3"/>
        <v>4</v>
      </c>
      <c r="C54" s="1">
        <v>37956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 spans="1:31" hidden="1" outlineLevel="1">
      <c r="A55">
        <f t="shared" si="2"/>
        <v>2004</v>
      </c>
      <c r="B55">
        <f t="shared" si="3"/>
        <v>1</v>
      </c>
      <c r="C55" s="1">
        <v>38047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</row>
    <row r="56" spans="1:31" hidden="1" outlineLevel="1">
      <c r="B56">
        <f t="shared" si="3"/>
        <v>2</v>
      </c>
      <c r="C56" s="1">
        <v>38139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 spans="1:31" hidden="1" outlineLevel="1">
      <c r="B57">
        <f t="shared" si="3"/>
        <v>3</v>
      </c>
      <c r="C57" s="1">
        <v>38231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 spans="1:31" hidden="1" outlineLevel="1">
      <c r="B58">
        <f t="shared" si="3"/>
        <v>4</v>
      </c>
      <c r="C58" s="1">
        <v>38322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 spans="1:31" hidden="1" outlineLevel="1">
      <c r="A59">
        <f t="shared" si="2"/>
        <v>2005</v>
      </c>
      <c r="B59">
        <f t="shared" si="3"/>
        <v>1</v>
      </c>
      <c r="C59" s="1">
        <v>38412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 spans="1:31" hidden="1" outlineLevel="1">
      <c r="B60">
        <f t="shared" si="3"/>
        <v>2</v>
      </c>
      <c r="C60" s="1">
        <v>38504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spans="1:31" hidden="1" outlineLevel="1">
      <c r="B61">
        <f t="shared" si="3"/>
        <v>3</v>
      </c>
      <c r="C61" s="1">
        <v>38596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spans="1:31" hidden="1" outlineLevel="1">
      <c r="B62">
        <f t="shared" si="3"/>
        <v>4</v>
      </c>
      <c r="C62" s="1">
        <v>38687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 spans="1:31" hidden="1" outlineLevel="1">
      <c r="A63">
        <f t="shared" si="2"/>
        <v>2006</v>
      </c>
      <c r="B63">
        <f t="shared" si="3"/>
        <v>1</v>
      </c>
      <c r="C63" s="1">
        <v>38777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 spans="1:31" hidden="1" outlineLevel="1">
      <c r="B64">
        <f t="shared" si="3"/>
        <v>2</v>
      </c>
      <c r="C64" s="1">
        <v>38869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pans="1:31" hidden="1" outlineLevel="1">
      <c r="B65">
        <f t="shared" si="3"/>
        <v>3</v>
      </c>
      <c r="C65" s="1">
        <v>38961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 spans="1:31" hidden="1" outlineLevel="1">
      <c r="B66">
        <f t="shared" si="3"/>
        <v>4</v>
      </c>
      <c r="C66" s="1">
        <v>39052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 spans="1:31" hidden="1" outlineLevel="1">
      <c r="A67">
        <f t="shared" si="2"/>
        <v>2007</v>
      </c>
      <c r="B67">
        <f t="shared" si="3"/>
        <v>1</v>
      </c>
      <c r="C67" s="1">
        <v>39142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 spans="1:31" hidden="1" outlineLevel="1">
      <c r="B68">
        <f t="shared" si="3"/>
        <v>2</v>
      </c>
      <c r="C68" s="1">
        <v>39234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pans="1:31" hidden="1" outlineLevel="1">
      <c r="B69">
        <f t="shared" si="3"/>
        <v>3</v>
      </c>
      <c r="C69" s="1">
        <v>39326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spans="1:31" hidden="1" outlineLevel="1">
      <c r="B70">
        <f t="shared" si="3"/>
        <v>4</v>
      </c>
      <c r="C70" s="1">
        <v>39417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 spans="1:31" hidden="1" outlineLevel="1">
      <c r="A71">
        <f t="shared" ref="A71:A95" si="4">A75-1</f>
        <v>2008</v>
      </c>
      <c r="B71">
        <f t="shared" ref="B71:B98" si="5">B75</f>
        <v>1</v>
      </c>
      <c r="C71" s="1">
        <v>39508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 spans="1:31" hidden="1" outlineLevel="1">
      <c r="B72">
        <f t="shared" si="5"/>
        <v>2</v>
      </c>
      <c r="C72" s="1">
        <v>39600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 spans="1:31" hidden="1" outlineLevel="1">
      <c r="B73">
        <f t="shared" si="5"/>
        <v>3</v>
      </c>
      <c r="C73" s="1">
        <v>39692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 spans="1:31" hidden="1" outlineLevel="1">
      <c r="B74">
        <f t="shared" si="5"/>
        <v>4</v>
      </c>
      <c r="C74" s="1">
        <v>39783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spans="1:31" hidden="1" outlineLevel="1">
      <c r="A75">
        <f t="shared" si="4"/>
        <v>2009</v>
      </c>
      <c r="B75">
        <f t="shared" si="5"/>
        <v>1</v>
      </c>
      <c r="C75" s="1">
        <v>39873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 spans="1:31" hidden="1" outlineLevel="1">
      <c r="B76">
        <f t="shared" si="5"/>
        <v>2</v>
      </c>
      <c r="C76" s="1">
        <v>39965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spans="1:31" hidden="1" outlineLevel="1">
      <c r="B77">
        <f t="shared" si="5"/>
        <v>3</v>
      </c>
      <c r="C77" s="1">
        <v>40057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 spans="1:31" hidden="1" outlineLevel="1">
      <c r="B78">
        <f t="shared" si="5"/>
        <v>4</v>
      </c>
      <c r="C78" s="1">
        <v>40148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 spans="1:31" hidden="1" outlineLevel="1">
      <c r="A79">
        <f t="shared" si="4"/>
        <v>2010</v>
      </c>
      <c r="B79">
        <f t="shared" si="5"/>
        <v>1</v>
      </c>
      <c r="C79" s="1">
        <v>40238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 spans="1:31" hidden="1" outlineLevel="1">
      <c r="B80">
        <f t="shared" si="5"/>
        <v>2</v>
      </c>
      <c r="C80" s="1">
        <v>40330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spans="1:31" hidden="1" outlineLevel="1">
      <c r="B81">
        <f t="shared" si="5"/>
        <v>3</v>
      </c>
      <c r="C81" s="1">
        <v>40422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 spans="1:31" hidden="1" outlineLevel="1">
      <c r="B82">
        <f t="shared" si="5"/>
        <v>4</v>
      </c>
      <c r="C82" s="1">
        <v>40513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 spans="1:31" hidden="1" outlineLevel="1">
      <c r="A83">
        <f t="shared" si="4"/>
        <v>2011</v>
      </c>
      <c r="B83">
        <f t="shared" si="5"/>
        <v>1</v>
      </c>
      <c r="C83" s="1">
        <v>40603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 spans="1:31" hidden="1" outlineLevel="1">
      <c r="B84">
        <f t="shared" si="5"/>
        <v>2</v>
      </c>
      <c r="C84" s="1">
        <v>40695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 spans="1:31" hidden="1" outlineLevel="1">
      <c r="B85">
        <f t="shared" si="5"/>
        <v>3</v>
      </c>
      <c r="C85" s="1">
        <v>40787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 spans="1:31" hidden="1" outlineLevel="1">
      <c r="B86">
        <f t="shared" si="5"/>
        <v>4</v>
      </c>
      <c r="C86" s="1">
        <v>40878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 spans="1:31" hidden="1" outlineLevel="1">
      <c r="A87">
        <f t="shared" si="4"/>
        <v>2012</v>
      </c>
      <c r="B87">
        <f t="shared" si="5"/>
        <v>1</v>
      </c>
      <c r="C87" s="1">
        <v>40969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 spans="1:31" hidden="1" outlineLevel="1">
      <c r="B88">
        <f t="shared" si="5"/>
        <v>2</v>
      </c>
      <c r="C88" s="1">
        <v>41061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spans="1:31" hidden="1" outlineLevel="1">
      <c r="B89">
        <f t="shared" si="5"/>
        <v>3</v>
      </c>
      <c r="C89" s="1">
        <v>41153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 spans="1:31" hidden="1" outlineLevel="1">
      <c r="B90">
        <f t="shared" si="5"/>
        <v>4</v>
      </c>
      <c r="C90" s="1">
        <v>41244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 spans="1:31" hidden="1" outlineLevel="1">
      <c r="A91">
        <f t="shared" si="4"/>
        <v>2013</v>
      </c>
      <c r="B91">
        <f t="shared" si="5"/>
        <v>1</v>
      </c>
      <c r="C91" s="1">
        <v>41334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 spans="1:31" hidden="1" outlineLevel="1">
      <c r="B92">
        <f t="shared" si="5"/>
        <v>2</v>
      </c>
      <c r="C92" s="1">
        <v>41426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spans="1:31" hidden="1" outlineLevel="1">
      <c r="B93">
        <f t="shared" si="5"/>
        <v>3</v>
      </c>
      <c r="C93" s="1">
        <v>41518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 spans="1:31" hidden="1" outlineLevel="1">
      <c r="B94">
        <f t="shared" si="5"/>
        <v>4</v>
      </c>
      <c r="C94" s="1">
        <v>41609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 spans="1:31" hidden="1" outlineLevel="1">
      <c r="A95">
        <f t="shared" si="4"/>
        <v>2014</v>
      </c>
      <c r="B95">
        <f t="shared" si="5"/>
        <v>1</v>
      </c>
      <c r="C95" s="1">
        <v>41699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 spans="1:31" hidden="1" outlineLevel="1">
      <c r="B96">
        <f t="shared" si="5"/>
        <v>2</v>
      </c>
      <c r="C96" s="1">
        <v>41791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 spans="1:31" hidden="1" outlineLevel="1">
      <c r="B97">
        <f t="shared" si="5"/>
        <v>3</v>
      </c>
      <c r="C97" s="1">
        <v>41883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pans="1:31" hidden="1" outlineLevel="1">
      <c r="B98">
        <f t="shared" si="5"/>
        <v>4</v>
      </c>
      <c r="C98" s="1">
        <v>41974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 spans="1:31" hidden="1" outlineLevel="1">
      <c r="A99">
        <f t="shared" ref="A99" si="6">A103-1</f>
        <v>2015</v>
      </c>
      <c r="B99">
        <f t="shared" ref="B99:B130" si="7">B103</f>
        <v>1</v>
      </c>
      <c r="C99" s="1">
        <v>42064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spans="1:31" hidden="1" outlineLevel="1">
      <c r="B100">
        <f t="shared" si="7"/>
        <v>2</v>
      </c>
      <c r="C100" s="1">
        <v>42156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 spans="1:31" hidden="1" outlineLevel="1">
      <c r="B101">
        <f t="shared" si="7"/>
        <v>3</v>
      </c>
      <c r="C101" s="1">
        <v>42248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 spans="1:31" hidden="1" outlineLevel="1">
      <c r="B102">
        <f t="shared" si="7"/>
        <v>4</v>
      </c>
      <c r="C102" s="1">
        <v>42339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spans="1:31" hidden="1" outlineLevel="1">
      <c r="A103">
        <f t="shared" ref="A103" si="8">A107-1</f>
        <v>2016</v>
      </c>
      <c r="B103">
        <f t="shared" si="7"/>
        <v>1</v>
      </c>
      <c r="C103" s="1">
        <v>42430</v>
      </c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 spans="1:31" hidden="1" outlineLevel="1">
      <c r="B104">
        <f t="shared" si="7"/>
        <v>2</v>
      </c>
      <c r="C104" s="1">
        <v>42522</v>
      </c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spans="1:31" hidden="1" outlineLevel="1">
      <c r="B105">
        <f t="shared" si="7"/>
        <v>3</v>
      </c>
      <c r="C105" s="1">
        <v>42614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spans="1:31" hidden="1" outlineLevel="1">
      <c r="B106">
        <f t="shared" si="7"/>
        <v>4</v>
      </c>
      <c r="C106" s="1">
        <v>42705</v>
      </c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spans="1:31" hidden="1" outlineLevel="1">
      <c r="A107">
        <f t="shared" ref="A107" si="9">A111-1</f>
        <v>2017</v>
      </c>
      <c r="B107">
        <f t="shared" si="7"/>
        <v>1</v>
      </c>
      <c r="C107" s="1">
        <v>42795</v>
      </c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 spans="1:31" hidden="1" outlineLevel="1">
      <c r="B108">
        <f t="shared" si="7"/>
        <v>2</v>
      </c>
      <c r="C108" s="1">
        <v>42887</v>
      </c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spans="1:31" hidden="1" outlineLevel="1">
      <c r="B109">
        <f t="shared" si="7"/>
        <v>3</v>
      </c>
      <c r="C109" s="1">
        <v>42979</v>
      </c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spans="1:31" hidden="1" outlineLevel="1">
      <c r="B110">
        <f t="shared" si="7"/>
        <v>4</v>
      </c>
      <c r="C110" s="1">
        <v>43070</v>
      </c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spans="1:31" hidden="1" outlineLevel="1">
      <c r="A111">
        <f t="shared" ref="A111" si="10">A115-1</f>
        <v>2018</v>
      </c>
      <c r="B111">
        <f t="shared" si="7"/>
        <v>1</v>
      </c>
      <c r="C111" s="1">
        <v>43160</v>
      </c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spans="1:31" hidden="1" outlineLevel="1">
      <c r="B112">
        <f t="shared" si="7"/>
        <v>2</v>
      </c>
      <c r="C112" s="1">
        <v>43252</v>
      </c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spans="1:42" hidden="1" outlineLevel="1">
      <c r="B113">
        <f t="shared" si="7"/>
        <v>3</v>
      </c>
      <c r="C113" s="1">
        <v>43344</v>
      </c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spans="1:42" hidden="1" outlineLevel="1">
      <c r="B114">
        <f t="shared" si="7"/>
        <v>4</v>
      </c>
      <c r="C114" s="1">
        <v>43435</v>
      </c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spans="1:42" outlineLevel="1">
      <c r="A115">
        <f t="shared" ref="A115" si="11">A119-1</f>
        <v>2019</v>
      </c>
      <c r="B115">
        <f t="shared" si="7"/>
        <v>1</v>
      </c>
      <c r="C115" s="1">
        <v>43525</v>
      </c>
      <c r="D115" s="9">
        <v>2.3555999999999999</v>
      </c>
      <c r="E115" s="9">
        <v>4.2466999999999997</v>
      </c>
      <c r="F115" s="9">
        <v>-1.9535</v>
      </c>
      <c r="G115" s="9">
        <v>4.468</v>
      </c>
      <c r="H115" s="9">
        <v>-1.9441999999999999</v>
      </c>
      <c r="I115" s="9">
        <v>-3.5522999999999998</v>
      </c>
      <c r="J115" s="9">
        <f t="shared" ref="J115:J131" si="12">SUMPRODUCT($H$2:$I$2,H115:I115)</f>
        <v>0.94805500000000009</v>
      </c>
      <c r="K115" s="9">
        <f t="shared" ref="K115:K131" si="13">SUMPRODUCT($E$2:$I$2,E115:I115)-D115</f>
        <v>1.2915450000000002</v>
      </c>
      <c r="L115" s="9"/>
      <c r="M115" s="9">
        <f t="shared" ref="M115:M132" si="14">D115</f>
        <v>2.3555999999999999</v>
      </c>
      <c r="N115" s="9">
        <f t="shared" ref="N115:N131" si="15">(E115-(N$2-$M$2)*4)*E$2</f>
        <v>1.6480199999999998</v>
      </c>
      <c r="O115" s="9">
        <f t="shared" ref="O115:O131" si="16">(F115-(O$2-$M$2)*4)*F$2</f>
        <v>-0.31977000000000011</v>
      </c>
      <c r="P115" s="9">
        <f t="shared" ref="P115:P131" si="17">(G115-(P$2-$M$2)*4)*G$2</f>
        <v>0.38584000000000002</v>
      </c>
      <c r="Q115" s="9">
        <f t="shared" ref="Q115:Q131" si="18">(H115-(Q$2-$M$2)*4)*H$2</f>
        <v>-1.0109399999999999</v>
      </c>
      <c r="R115" s="9">
        <f t="shared" ref="R115:R131" si="19">(I115-(R$2-$M$2)*4)*I$2</f>
        <v>1.983995</v>
      </c>
      <c r="S115" s="9">
        <f t="shared" ref="S115:S132" si="20">Q115+R115</f>
        <v>0.973055</v>
      </c>
      <c r="T115" s="9">
        <f t="shared" ref="T115:T131" si="21">M115-N115-O115-P115-S115</f>
        <v>-0.33154499999999976</v>
      </c>
      <c r="U115" s="9"/>
      <c r="V115" s="9">
        <v>1.4555</v>
      </c>
      <c r="W115" s="9">
        <v>1.7901</v>
      </c>
      <c r="X115" s="9">
        <v>-3.3125</v>
      </c>
      <c r="Y115" s="9">
        <v>0.17566999999999999</v>
      </c>
      <c r="Z115" s="9"/>
      <c r="AA115" s="9">
        <f t="shared" ref="AA115:AA126" si="22">V115</f>
        <v>1.4555</v>
      </c>
      <c r="AB115" s="9">
        <f t="shared" ref="AB115:AB132" si="23">0.9*(W115+4*($AA$2-$AB$2))</f>
        <v>1.6110900000000001</v>
      </c>
      <c r="AC115" s="9">
        <f t="shared" ref="AC115:AC132" si="24">0.1*(X115+4*($AA$2-$AC$2))</f>
        <v>-0.33125000000000004</v>
      </c>
      <c r="AD115" s="9">
        <f t="shared" ref="AD115:AD126" si="25">AA115-AB115-AC115</f>
        <v>0.17565999999999993</v>
      </c>
      <c r="AE115" s="9"/>
      <c r="AF115" s="9">
        <v>4.9112000000000001E-3</v>
      </c>
      <c r="AG115" s="9">
        <v>1.4015</v>
      </c>
      <c r="AI115" s="9">
        <v>4.7073</v>
      </c>
      <c r="AJ115" s="7">
        <v>3.8374000000000001</v>
      </c>
      <c r="AK115" s="9">
        <v>4.7576000000000001</v>
      </c>
      <c r="AL115" s="9"/>
      <c r="AM115" s="9"/>
      <c r="AN115" s="9"/>
      <c r="AO115" s="9"/>
      <c r="AP115" s="5"/>
    </row>
    <row r="116" spans="1:42" outlineLevel="1">
      <c r="B116">
        <f t="shared" si="7"/>
        <v>2</v>
      </c>
      <c r="C116" s="1">
        <v>43617</v>
      </c>
      <c r="D116" s="9">
        <v>3.5895999999999999</v>
      </c>
      <c r="E116" s="9">
        <v>5.9044999999999996</v>
      </c>
      <c r="F116" s="9">
        <v>1.7228000000000001</v>
      </c>
      <c r="G116" s="9">
        <v>3.0221</v>
      </c>
      <c r="H116" s="9">
        <v>-3.1505999999999998</v>
      </c>
      <c r="I116" s="9">
        <v>-4.2796000000000003</v>
      </c>
      <c r="J116" s="9">
        <f>SUMPRODUCT($H$2:$I$2,H116:I116)</f>
        <v>0.57632000000000039</v>
      </c>
      <c r="K116" s="9">
        <f t="shared" si="13"/>
        <v>1.3013090000000007</v>
      </c>
      <c r="L116" s="9"/>
      <c r="M116" s="9">
        <f t="shared" si="14"/>
        <v>3.5895999999999999</v>
      </c>
      <c r="N116" s="9">
        <f t="shared" si="15"/>
        <v>2.6426999999999996</v>
      </c>
      <c r="O116" s="9">
        <f t="shared" si="16"/>
        <v>0.48901600000000028</v>
      </c>
      <c r="P116" s="9">
        <f t="shared" si="17"/>
        <v>0.19787300000000002</v>
      </c>
      <c r="Q116" s="9">
        <f t="shared" si="18"/>
        <v>-1.8554199999999998</v>
      </c>
      <c r="R116" s="9">
        <f t="shared" si="19"/>
        <v>2.4567400000000004</v>
      </c>
      <c r="S116" s="9">
        <f t="shared" si="20"/>
        <v>0.60132000000000052</v>
      </c>
      <c r="T116" s="9">
        <f t="shared" si="21"/>
        <v>-0.34130900000000053</v>
      </c>
      <c r="U116" s="9"/>
      <c r="V116" s="9">
        <v>1.5347</v>
      </c>
      <c r="W116" s="9">
        <v>1.6452</v>
      </c>
      <c r="X116" s="9">
        <v>-1.6735</v>
      </c>
      <c r="Y116" s="9">
        <v>0.22136</v>
      </c>
      <c r="Z116" s="9"/>
      <c r="AA116" s="9">
        <f t="shared" si="22"/>
        <v>1.5347</v>
      </c>
      <c r="AB116" s="9">
        <f t="shared" si="23"/>
        <v>1.48068</v>
      </c>
      <c r="AC116" s="9">
        <f t="shared" si="24"/>
        <v>-0.16735</v>
      </c>
      <c r="AD116" s="9">
        <f t="shared" si="25"/>
        <v>0.22136999999999996</v>
      </c>
      <c r="AE116" s="9"/>
      <c r="AF116" s="9">
        <v>-1.3662000000000001</v>
      </c>
      <c r="AG116" s="9">
        <v>0.68874000000000002</v>
      </c>
      <c r="AI116" s="9">
        <v>3.9864999999999999</v>
      </c>
      <c r="AJ116" s="7">
        <v>2.3540999999999999</v>
      </c>
      <c r="AK116" s="9">
        <v>4.2039</v>
      </c>
      <c r="AL116" s="9"/>
      <c r="AM116" s="9"/>
      <c r="AN116" s="9"/>
      <c r="AO116" s="9"/>
      <c r="AP116" s="5"/>
    </row>
    <row r="117" spans="1:42" outlineLevel="1">
      <c r="B117">
        <f t="shared" si="7"/>
        <v>3</v>
      </c>
      <c r="C117" s="1">
        <v>43709</v>
      </c>
      <c r="D117" s="9">
        <v>3.4312</v>
      </c>
      <c r="E117" s="9">
        <v>6.6295000000000002</v>
      </c>
      <c r="F117" s="9">
        <v>0.36414000000000002</v>
      </c>
      <c r="G117" s="9">
        <v>0.98495999999999995</v>
      </c>
      <c r="H117" s="9">
        <v>-3.9342000000000001</v>
      </c>
      <c r="I117" s="9">
        <v>-4.4833999999999996</v>
      </c>
      <c r="J117" s="9">
        <f t="shared" si="12"/>
        <v>0.16026999999999969</v>
      </c>
      <c r="K117" s="9">
        <f t="shared" si="13"/>
        <v>0.91492559999999967</v>
      </c>
      <c r="L117" s="9"/>
      <c r="M117" s="9">
        <f t="shared" si="14"/>
        <v>3.4312</v>
      </c>
      <c r="N117" s="9">
        <f t="shared" si="15"/>
        <v>3.0777000000000001</v>
      </c>
      <c r="O117" s="9">
        <f t="shared" si="16"/>
        <v>0.19011080000000008</v>
      </c>
      <c r="P117" s="9">
        <f t="shared" si="17"/>
        <v>-6.6955200000000006E-2</v>
      </c>
      <c r="Q117" s="9">
        <f t="shared" si="18"/>
        <v>-2.40394</v>
      </c>
      <c r="R117" s="9">
        <f t="shared" si="19"/>
        <v>2.58921</v>
      </c>
      <c r="S117" s="9">
        <f t="shared" si="20"/>
        <v>0.18527000000000005</v>
      </c>
      <c r="T117" s="9">
        <f t="shared" si="21"/>
        <v>4.5074399999999792E-2</v>
      </c>
      <c r="U117" s="9"/>
      <c r="V117" s="9">
        <v>1.3409</v>
      </c>
      <c r="W117" s="9">
        <v>1.4885999999999999</v>
      </c>
      <c r="X117" s="9">
        <v>-2.6646999999999998</v>
      </c>
      <c r="Y117" s="9">
        <v>0.26761000000000001</v>
      </c>
      <c r="Z117" s="9"/>
      <c r="AA117" s="9">
        <f t="shared" si="22"/>
        <v>1.3409</v>
      </c>
      <c r="AB117" s="9">
        <f t="shared" si="23"/>
        <v>1.3397399999999999</v>
      </c>
      <c r="AC117" s="9">
        <f t="shared" si="24"/>
        <v>-0.26646999999999998</v>
      </c>
      <c r="AD117" s="9">
        <f t="shared" si="25"/>
        <v>0.26763000000000003</v>
      </c>
      <c r="AE117" s="9"/>
      <c r="AF117" s="9">
        <v>-1.4422999999999999</v>
      </c>
      <c r="AG117" s="9">
        <v>1.149</v>
      </c>
      <c r="AI117" s="9">
        <v>4.0545999999999998</v>
      </c>
      <c r="AJ117" s="7">
        <v>1.5488999999999999</v>
      </c>
      <c r="AK117" s="9">
        <v>4.4634999999999998</v>
      </c>
      <c r="AL117" s="9"/>
      <c r="AM117" s="9"/>
      <c r="AN117" s="9"/>
      <c r="AO117" s="9"/>
      <c r="AP117" s="5"/>
    </row>
    <row r="118" spans="1:42" outlineLevel="1">
      <c r="B118">
        <f t="shared" si="7"/>
        <v>4</v>
      </c>
      <c r="C118" s="1">
        <v>43800</v>
      </c>
      <c r="D118" s="9">
        <v>3.4862000000000002</v>
      </c>
      <c r="E118" s="9">
        <v>7.4686000000000003</v>
      </c>
      <c r="F118" s="9">
        <v>-0.81501000000000001</v>
      </c>
      <c r="G118" s="9">
        <v>1.1508</v>
      </c>
      <c r="H118" s="9">
        <v>-3.3146</v>
      </c>
      <c r="I118" s="9">
        <v>-2.3485999999999998</v>
      </c>
      <c r="J118" s="9">
        <f t="shared" si="12"/>
        <v>-0.79363000000000006</v>
      </c>
      <c r="K118" s="9">
        <f t="shared" si="13"/>
        <v>0.17163179999999922</v>
      </c>
      <c r="L118" s="9"/>
      <c r="M118" s="9">
        <f t="shared" si="14"/>
        <v>3.4862000000000002</v>
      </c>
      <c r="N118" s="9">
        <f t="shared" si="15"/>
        <v>3.5811600000000001</v>
      </c>
      <c r="O118" s="9">
        <f t="shared" si="16"/>
        <v>-6.9302200000000036E-2</v>
      </c>
      <c r="P118" s="9">
        <f t="shared" si="17"/>
        <v>-4.5395999999999999E-2</v>
      </c>
      <c r="Q118" s="9">
        <f t="shared" si="18"/>
        <v>-1.9702199999999999</v>
      </c>
      <c r="R118" s="9">
        <f t="shared" si="19"/>
        <v>1.2015899999999999</v>
      </c>
      <c r="S118" s="9">
        <f t="shared" si="20"/>
        <v>-0.76862999999999992</v>
      </c>
      <c r="T118" s="9">
        <f t="shared" si="21"/>
        <v>0.78836820000000007</v>
      </c>
      <c r="U118" s="9"/>
      <c r="V118" s="9">
        <v>1.0012000000000001</v>
      </c>
      <c r="W118" s="9">
        <v>1.462</v>
      </c>
      <c r="X118" s="9">
        <v>-3.3443999999999998</v>
      </c>
      <c r="Y118" s="9">
        <v>1.9803000000000001E-2</v>
      </c>
      <c r="Z118" s="9"/>
      <c r="AA118" s="9">
        <f t="shared" si="22"/>
        <v>1.0012000000000001</v>
      </c>
      <c r="AB118" s="9">
        <f t="shared" si="23"/>
        <v>1.3158000000000001</v>
      </c>
      <c r="AC118" s="9">
        <f t="shared" si="24"/>
        <v>-0.33444000000000002</v>
      </c>
      <c r="AD118" s="9">
        <f t="shared" si="25"/>
        <v>1.9840000000000024E-2</v>
      </c>
      <c r="AE118" s="9"/>
      <c r="AF118" s="9">
        <v>-2.4352</v>
      </c>
      <c r="AG118" s="9">
        <v>1.0117</v>
      </c>
      <c r="AI118" s="9">
        <v>3.1901000000000002</v>
      </c>
      <c r="AJ118" s="7">
        <v>-9.5933000000000004E-2</v>
      </c>
      <c r="AK118" s="9">
        <v>3.77</v>
      </c>
      <c r="AL118" s="9"/>
      <c r="AM118" s="9"/>
      <c r="AN118" s="9"/>
      <c r="AO118" s="9"/>
      <c r="AP118" s="5"/>
    </row>
    <row r="119" spans="1:42" outlineLevel="1">
      <c r="A119">
        <f t="shared" ref="A119" si="26">A123-1</f>
        <v>2020</v>
      </c>
      <c r="B119">
        <f t="shared" si="7"/>
        <v>1</v>
      </c>
      <c r="C119" s="1">
        <v>43891</v>
      </c>
      <c r="D119" s="9">
        <v>0.53008999999999995</v>
      </c>
      <c r="E119" s="9">
        <v>5.9652000000000003</v>
      </c>
      <c r="F119" s="9">
        <v>-4.96</v>
      </c>
      <c r="G119" s="9">
        <v>3.8420000000000001</v>
      </c>
      <c r="H119" s="9">
        <v>-7.2205000000000004</v>
      </c>
      <c r="I119" s="9">
        <v>-1.9863</v>
      </c>
      <c r="J119" s="9">
        <f t="shared" si="12"/>
        <v>-3.763255</v>
      </c>
      <c r="K119" s="9">
        <f t="shared" si="13"/>
        <v>-1.3059650000000003</v>
      </c>
      <c r="L119" s="9"/>
      <c r="M119" s="9">
        <f t="shared" si="14"/>
        <v>0.53008999999999995</v>
      </c>
      <c r="N119" s="9">
        <f t="shared" si="15"/>
        <v>2.6791200000000002</v>
      </c>
      <c r="O119" s="9">
        <f t="shared" si="16"/>
        <v>-0.98120000000000041</v>
      </c>
      <c r="P119" s="9">
        <f t="shared" si="17"/>
        <v>0.30446000000000001</v>
      </c>
      <c r="Q119" s="9">
        <f t="shared" si="18"/>
        <v>-4.7043499999999998</v>
      </c>
      <c r="R119" s="9">
        <f t="shared" si="19"/>
        <v>0.96609500000000004</v>
      </c>
      <c r="S119" s="9">
        <f t="shared" si="20"/>
        <v>-3.7382549999999997</v>
      </c>
      <c r="T119" s="9">
        <f t="shared" si="21"/>
        <v>2.2659649999999996</v>
      </c>
      <c r="U119" s="9"/>
      <c r="V119" s="9">
        <v>0.94289000000000001</v>
      </c>
      <c r="W119" s="9">
        <v>1.3140000000000001</v>
      </c>
      <c r="X119" s="9">
        <v>-1.681</v>
      </c>
      <c r="Y119" s="9">
        <v>-7.1600999999999998E-2</v>
      </c>
      <c r="Z119" s="9"/>
      <c r="AA119" s="9">
        <f t="shared" si="22"/>
        <v>0.94289000000000001</v>
      </c>
      <c r="AB119" s="9">
        <f t="shared" si="23"/>
        <v>1.1826000000000001</v>
      </c>
      <c r="AC119" s="9">
        <f t="shared" si="24"/>
        <v>-0.16810000000000003</v>
      </c>
      <c r="AD119" s="9">
        <f t="shared" si="25"/>
        <v>-7.1610000000000062E-2</v>
      </c>
      <c r="AE119" s="9"/>
      <c r="AF119" s="9">
        <v>-4.3525</v>
      </c>
      <c r="AG119" s="9">
        <v>-1.1523000000000001</v>
      </c>
      <c r="AI119" s="9">
        <v>3.3210000000000002</v>
      </c>
      <c r="AJ119" s="7">
        <v>-0.52232000000000001</v>
      </c>
      <c r="AK119" s="9">
        <v>4.0231000000000003</v>
      </c>
      <c r="AL119" s="9"/>
      <c r="AM119" s="9"/>
      <c r="AN119" s="9"/>
      <c r="AO119" s="9"/>
      <c r="AP119" s="5"/>
    </row>
    <row r="120" spans="1:42" outlineLevel="1">
      <c r="B120">
        <f t="shared" si="7"/>
        <v>2</v>
      </c>
      <c r="C120" s="1">
        <v>43983</v>
      </c>
      <c r="D120" s="9">
        <v>-18.302</v>
      </c>
      <c r="E120" s="9">
        <v>-19.873999999999999</v>
      </c>
      <c r="F120" s="9">
        <v>-35.344999999999999</v>
      </c>
      <c r="G120" s="9">
        <v>1.2654000000000001</v>
      </c>
      <c r="H120" s="9">
        <v>-24.233000000000001</v>
      </c>
      <c r="I120" s="9">
        <v>-20.51</v>
      </c>
      <c r="J120" s="9">
        <f t="shared" si="12"/>
        <v>-3.6315999999999988</v>
      </c>
      <c r="K120" s="9">
        <f t="shared" si="13"/>
        <v>-4.8653980000000026</v>
      </c>
      <c r="L120" s="9"/>
      <c r="M120" s="9">
        <f t="shared" si="14"/>
        <v>-18.302</v>
      </c>
      <c r="N120" s="9">
        <f t="shared" si="15"/>
        <v>-12.824399999999999</v>
      </c>
      <c r="O120" s="9">
        <f t="shared" si="16"/>
        <v>-7.6659000000000024</v>
      </c>
      <c r="P120" s="9">
        <f t="shared" si="17"/>
        <v>-3.049799999999999E-2</v>
      </c>
      <c r="Q120" s="9">
        <f t="shared" si="18"/>
        <v>-16.613099999999999</v>
      </c>
      <c r="R120" s="9">
        <f t="shared" si="19"/>
        <v>13.006500000000001</v>
      </c>
      <c r="S120" s="9">
        <f t="shared" si="20"/>
        <v>-3.6065999999999985</v>
      </c>
      <c r="T120" s="9">
        <f t="shared" si="21"/>
        <v>5.8253979999999999</v>
      </c>
      <c r="U120" s="9"/>
      <c r="V120" s="9">
        <v>-2.5903999999999998</v>
      </c>
      <c r="W120" s="9">
        <v>1.1488</v>
      </c>
      <c r="X120" s="9">
        <v>-38.915999999999997</v>
      </c>
      <c r="Y120" s="9">
        <v>0.26723000000000002</v>
      </c>
      <c r="Z120" s="9"/>
      <c r="AA120" s="9">
        <f t="shared" si="22"/>
        <v>-2.5903999999999998</v>
      </c>
      <c r="AB120" s="9">
        <f t="shared" si="23"/>
        <v>1.0339200000000002</v>
      </c>
      <c r="AC120" s="9">
        <f t="shared" si="24"/>
        <v>-3.8915999999999999</v>
      </c>
      <c r="AD120" s="9">
        <f t="shared" si="25"/>
        <v>0.26727999999999996</v>
      </c>
      <c r="AE120" s="9"/>
      <c r="AF120" s="9">
        <v>-21.175999999999998</v>
      </c>
      <c r="AG120" s="9">
        <v>-26.431000000000001</v>
      </c>
      <c r="AI120" s="9">
        <v>5.6788999999999996</v>
      </c>
      <c r="AJ120" s="7">
        <v>0.83803000000000005</v>
      </c>
      <c r="AK120" s="9">
        <v>6.5997000000000003</v>
      </c>
      <c r="AL120" s="9"/>
      <c r="AM120" s="9"/>
      <c r="AN120" s="9"/>
      <c r="AO120" s="9"/>
      <c r="AP120" s="5"/>
    </row>
    <row r="121" spans="1:42" outlineLevel="1">
      <c r="B121">
        <f t="shared" si="7"/>
        <v>3</v>
      </c>
      <c r="C121" s="1">
        <v>44075</v>
      </c>
      <c r="D121" s="9">
        <v>-2.5179</v>
      </c>
      <c r="E121" s="9">
        <v>-1.1514</v>
      </c>
      <c r="F121" s="9">
        <v>-11.488</v>
      </c>
      <c r="G121" s="9">
        <v>7.0747999999999998</v>
      </c>
      <c r="H121" s="9">
        <v>-4.2664999999999997</v>
      </c>
      <c r="I121" s="9">
        <v>-8.1311</v>
      </c>
      <c r="J121" s="9">
        <f t="shared" si="12"/>
        <v>2.2986650000000002</v>
      </c>
      <c r="K121" s="9">
        <f t="shared" si="13"/>
        <v>2.5180889999999998</v>
      </c>
      <c r="L121" s="9"/>
      <c r="M121" s="9">
        <f t="shared" si="14"/>
        <v>-2.5179</v>
      </c>
      <c r="N121" s="9">
        <f t="shared" si="15"/>
        <v>-1.5908399999999998</v>
      </c>
      <c r="O121" s="9">
        <f t="shared" si="16"/>
        <v>-2.4173600000000008</v>
      </c>
      <c r="P121" s="9">
        <f t="shared" si="17"/>
        <v>0.72472400000000003</v>
      </c>
      <c r="Q121" s="9">
        <f t="shared" si="18"/>
        <v>-2.6365499999999997</v>
      </c>
      <c r="R121" s="9">
        <f t="shared" si="19"/>
        <v>4.9602149999999998</v>
      </c>
      <c r="S121" s="9">
        <f t="shared" si="20"/>
        <v>2.3236650000000001</v>
      </c>
      <c r="T121" s="9">
        <f t="shared" si="21"/>
        <v>-1.5580889999999994</v>
      </c>
      <c r="U121" s="9"/>
      <c r="V121" s="9">
        <v>-1.4380999999999999</v>
      </c>
      <c r="W121" s="9">
        <v>0.99817</v>
      </c>
      <c r="X121" s="9">
        <v>-25.82</v>
      </c>
      <c r="Y121" s="9">
        <v>0.24554000000000001</v>
      </c>
      <c r="Z121" s="9"/>
      <c r="AA121" s="9">
        <f t="shared" si="22"/>
        <v>-1.4380999999999999</v>
      </c>
      <c r="AB121" s="9">
        <f t="shared" si="23"/>
        <v>0.89835300000000007</v>
      </c>
      <c r="AC121" s="9">
        <f t="shared" si="24"/>
        <v>-2.5820000000000003</v>
      </c>
      <c r="AD121" s="9">
        <f t="shared" si="25"/>
        <v>0.24554700000000018</v>
      </c>
      <c r="AE121" s="9"/>
      <c r="AF121" s="9">
        <v>1.1896</v>
      </c>
      <c r="AG121" s="9">
        <v>-2.4963000000000002</v>
      </c>
      <c r="AI121" s="9">
        <v>5.2190000000000003</v>
      </c>
      <c r="AJ121" s="7">
        <v>3.81</v>
      </c>
      <c r="AK121" s="9">
        <v>5.3875000000000002</v>
      </c>
      <c r="AL121" s="9"/>
      <c r="AM121" s="9"/>
      <c r="AN121" s="9"/>
      <c r="AO121" s="9"/>
      <c r="AP121" s="5"/>
    </row>
    <row r="122" spans="1:42" outlineLevel="1">
      <c r="B122">
        <f t="shared" si="7"/>
        <v>4</v>
      </c>
      <c r="C122" s="1">
        <v>44166</v>
      </c>
      <c r="D122" s="9">
        <v>-3.2393000000000001</v>
      </c>
      <c r="E122" s="9">
        <v>-2.6038000000000001</v>
      </c>
      <c r="F122" s="9">
        <v>-12.286</v>
      </c>
      <c r="G122" s="9">
        <v>3.7787999999999999</v>
      </c>
      <c r="H122" s="9">
        <v>-1.8721000000000001</v>
      </c>
      <c r="I122" s="9">
        <v>-3.4085999999999999</v>
      </c>
      <c r="J122" s="9">
        <f t="shared" si="12"/>
        <v>0.90512000000000015</v>
      </c>
      <c r="K122" s="9">
        <f t="shared" si="13"/>
        <v>0.37046399999999968</v>
      </c>
      <c r="L122" s="9"/>
      <c r="M122" s="9">
        <f t="shared" si="14"/>
        <v>-3.2393000000000001</v>
      </c>
      <c r="N122" s="9">
        <f t="shared" si="15"/>
        <v>-2.4622799999999998</v>
      </c>
      <c r="O122" s="9">
        <f t="shared" si="16"/>
        <v>-2.5929200000000008</v>
      </c>
      <c r="P122" s="9">
        <f t="shared" si="17"/>
        <v>0.29624400000000001</v>
      </c>
      <c r="Q122" s="9">
        <f t="shared" si="18"/>
        <v>-0.96047000000000005</v>
      </c>
      <c r="R122" s="9">
        <f t="shared" si="19"/>
        <v>1.89059</v>
      </c>
      <c r="S122" s="9">
        <f t="shared" si="20"/>
        <v>0.93011999999999995</v>
      </c>
      <c r="T122" s="9">
        <f t="shared" si="21"/>
        <v>0.58953600000000062</v>
      </c>
      <c r="U122" s="9"/>
      <c r="V122" s="9">
        <v>-1.4544999999999999</v>
      </c>
      <c r="W122" s="9">
        <v>0.79803000000000002</v>
      </c>
      <c r="X122" s="9">
        <v>-26.11</v>
      </c>
      <c r="Y122" s="9">
        <v>0.43822</v>
      </c>
      <c r="Z122" s="9"/>
      <c r="AA122" s="9">
        <f t="shared" si="22"/>
        <v>-1.4544999999999999</v>
      </c>
      <c r="AB122" s="9">
        <f t="shared" si="23"/>
        <v>0.71822700000000006</v>
      </c>
      <c r="AC122" s="9">
        <f t="shared" si="24"/>
        <v>-2.6110000000000002</v>
      </c>
      <c r="AD122" s="9">
        <f t="shared" si="25"/>
        <v>0.43827300000000013</v>
      </c>
      <c r="AE122" s="9"/>
      <c r="AF122" s="9">
        <v>1.4005000000000001</v>
      </c>
      <c r="AG122" s="9">
        <v>-2.5832000000000002</v>
      </c>
      <c r="AI122" s="9">
        <v>4.1710000000000003</v>
      </c>
      <c r="AJ122" s="7">
        <v>3.6696</v>
      </c>
      <c r="AK122" s="9">
        <v>4.1405000000000003</v>
      </c>
      <c r="AL122" s="9"/>
      <c r="AM122" s="9"/>
      <c r="AN122" s="9"/>
      <c r="AO122" s="9"/>
      <c r="AP122" s="5"/>
    </row>
    <row r="123" spans="1:42" outlineLevel="1">
      <c r="A123">
        <f t="shared" ref="A123" si="27">A127-1</f>
        <v>2021</v>
      </c>
      <c r="B123">
        <f t="shared" si="7"/>
        <v>1</v>
      </c>
      <c r="C123" s="1">
        <v>44256</v>
      </c>
      <c r="D123" s="9">
        <v>-0.41191</v>
      </c>
      <c r="E123" s="9">
        <v>-1.984</v>
      </c>
      <c r="F123" s="9">
        <v>-3.7299000000000002</v>
      </c>
      <c r="G123" s="9">
        <v>5.2591999999999999</v>
      </c>
      <c r="H123" s="9">
        <v>11.11</v>
      </c>
      <c r="I123" s="9">
        <v>11.481</v>
      </c>
      <c r="J123" s="9">
        <f t="shared" si="12"/>
        <v>0.31434999999999924</v>
      </c>
      <c r="K123" s="9">
        <f t="shared" si="13"/>
        <v>-0.60102200000000106</v>
      </c>
      <c r="L123" s="9"/>
      <c r="M123" s="9">
        <f t="shared" si="14"/>
        <v>-0.41191</v>
      </c>
      <c r="N123" s="9">
        <f t="shared" si="15"/>
        <v>-2.0903999999999998</v>
      </c>
      <c r="O123" s="9">
        <f t="shared" si="16"/>
        <v>-0.71057800000000026</v>
      </c>
      <c r="P123" s="9">
        <f t="shared" si="17"/>
        <v>0.48869600000000002</v>
      </c>
      <c r="Q123" s="9">
        <f t="shared" si="18"/>
        <v>8.1269999999999989</v>
      </c>
      <c r="R123" s="9">
        <f t="shared" si="19"/>
        <v>-7.7876500000000002</v>
      </c>
      <c r="S123" s="9">
        <f t="shared" si="20"/>
        <v>0.33934999999999871</v>
      </c>
      <c r="T123" s="9">
        <f t="shared" si="21"/>
        <v>1.5610220000000012</v>
      </c>
      <c r="U123" s="9"/>
      <c r="V123" s="9">
        <v>0.49578</v>
      </c>
      <c r="W123" s="9">
        <v>0.72031000000000001</v>
      </c>
      <c r="X123" s="9">
        <v>-3.2822</v>
      </c>
      <c r="Y123" s="9">
        <v>0.17571000000000001</v>
      </c>
      <c r="Z123" s="9"/>
      <c r="AA123" s="9">
        <f t="shared" si="22"/>
        <v>0.49578</v>
      </c>
      <c r="AB123" s="9">
        <f t="shared" si="23"/>
        <v>0.64827900000000005</v>
      </c>
      <c r="AC123" s="9">
        <f t="shared" si="24"/>
        <v>-0.32822000000000001</v>
      </c>
      <c r="AD123" s="9">
        <f t="shared" si="25"/>
        <v>0.17572099999999996</v>
      </c>
      <c r="AE123" s="9"/>
      <c r="AF123" s="9">
        <v>0.41438999999999998</v>
      </c>
      <c r="AG123" s="9">
        <v>-3.32</v>
      </c>
      <c r="AI123" s="9">
        <v>2.3490000000000002</v>
      </c>
      <c r="AJ123" s="7">
        <v>2.0764</v>
      </c>
      <c r="AK123" s="9">
        <v>2.2684000000000002</v>
      </c>
      <c r="AL123" s="9"/>
      <c r="AM123" s="9"/>
      <c r="AN123" s="9"/>
      <c r="AO123" s="9"/>
      <c r="AP123" s="5"/>
    </row>
    <row r="124" spans="1:42" outlineLevel="1">
      <c r="B124">
        <f t="shared" si="7"/>
        <v>2</v>
      </c>
      <c r="C124" s="1">
        <v>44348</v>
      </c>
      <c r="D124" s="9">
        <v>15.279</v>
      </c>
      <c r="E124" s="9">
        <v>11.038</v>
      </c>
      <c r="F124" s="9">
        <v>16.081</v>
      </c>
      <c r="G124" s="9">
        <v>9.8626000000000005</v>
      </c>
      <c r="H124" s="9">
        <v>31.466999999999999</v>
      </c>
      <c r="I124" s="9">
        <v>30.228000000000002</v>
      </c>
      <c r="J124" s="9">
        <f t="shared" si="12"/>
        <v>2.3786999999999949</v>
      </c>
      <c r="K124" s="9">
        <f t="shared" si="13"/>
        <v>-1.4575420000000072</v>
      </c>
      <c r="L124" s="9"/>
      <c r="M124" s="9">
        <f t="shared" si="14"/>
        <v>15.279</v>
      </c>
      <c r="N124" s="9">
        <f t="shared" si="15"/>
        <v>5.7228000000000003</v>
      </c>
      <c r="O124" s="9">
        <f t="shared" si="16"/>
        <v>3.6478200000000012</v>
      </c>
      <c r="P124" s="9">
        <f t="shared" si="17"/>
        <v>1.0871380000000002</v>
      </c>
      <c r="Q124" s="9">
        <f t="shared" si="18"/>
        <v>22.376899999999999</v>
      </c>
      <c r="R124" s="9">
        <f t="shared" si="19"/>
        <v>-19.973200000000002</v>
      </c>
      <c r="S124" s="9">
        <f t="shared" si="20"/>
        <v>2.4036999999999971</v>
      </c>
      <c r="T124" s="9">
        <f t="shared" si="21"/>
        <v>2.4175420000000019</v>
      </c>
      <c r="U124" s="9"/>
      <c r="V124" s="9">
        <v>4.0377000000000001</v>
      </c>
      <c r="W124" s="9">
        <v>0.72555000000000003</v>
      </c>
      <c r="X124" s="9">
        <v>34.792000000000002</v>
      </c>
      <c r="Y124" s="9">
        <v>-9.4470999999999999E-2</v>
      </c>
      <c r="Z124" s="9"/>
      <c r="AA124" s="9">
        <f t="shared" si="22"/>
        <v>4.0377000000000001</v>
      </c>
      <c r="AB124" s="9">
        <f t="shared" si="23"/>
        <v>0.65299499999999999</v>
      </c>
      <c r="AC124" s="9">
        <f t="shared" si="24"/>
        <v>3.4792000000000005</v>
      </c>
      <c r="AD124" s="9">
        <f t="shared" si="25"/>
        <v>-9.4495000000000218E-2</v>
      </c>
      <c r="AE124" s="9"/>
      <c r="AF124" s="9">
        <v>0.77295000000000003</v>
      </c>
      <c r="AG124" s="9">
        <v>-5.7686000000000002</v>
      </c>
      <c r="AI124" s="9">
        <v>-2.8022</v>
      </c>
      <c r="AJ124" s="7">
        <v>-2.7504</v>
      </c>
      <c r="AK124" s="9">
        <v>-2.9540000000000002</v>
      </c>
      <c r="AL124" s="9"/>
      <c r="AM124" s="9"/>
      <c r="AN124" s="9"/>
      <c r="AO124" s="9"/>
      <c r="AP124" s="5"/>
    </row>
    <row r="125" spans="1:42" outlineLevel="1">
      <c r="B125">
        <f t="shared" si="7"/>
        <v>3</v>
      </c>
      <c r="C125" s="1">
        <v>44440</v>
      </c>
      <c r="D125" s="9">
        <v>-4.2892999999999999</v>
      </c>
      <c r="E125" s="9">
        <v>-4.6105</v>
      </c>
      <c r="F125" s="9">
        <v>-10.646000000000001</v>
      </c>
      <c r="G125" s="9">
        <v>1.9327000000000001</v>
      </c>
      <c r="H125" s="9">
        <v>10.491</v>
      </c>
      <c r="I125" s="9">
        <v>17.59</v>
      </c>
      <c r="J125" s="9">
        <f t="shared" si="12"/>
        <v>-4.0898000000000012</v>
      </c>
      <c r="K125" s="9">
        <f t="shared" si="13"/>
        <v>-4.6576690000000029</v>
      </c>
      <c r="L125" s="9"/>
      <c r="M125" s="9">
        <f t="shared" si="14"/>
        <v>-4.2892999999999999</v>
      </c>
      <c r="N125" s="9">
        <f t="shared" si="15"/>
        <v>-3.6662999999999997</v>
      </c>
      <c r="O125" s="9">
        <f t="shared" si="16"/>
        <v>-2.232120000000001</v>
      </c>
      <c r="P125" s="9">
        <f t="shared" si="17"/>
        <v>5.6251000000000016E-2</v>
      </c>
      <c r="Q125" s="9">
        <f t="shared" si="18"/>
        <v>7.6936999999999989</v>
      </c>
      <c r="R125" s="9">
        <f t="shared" si="19"/>
        <v>-11.7585</v>
      </c>
      <c r="S125" s="9">
        <f t="shared" si="20"/>
        <v>-4.0648000000000009</v>
      </c>
      <c r="T125" s="9">
        <f t="shared" si="21"/>
        <v>5.6176690000000011</v>
      </c>
      <c r="U125" s="9"/>
      <c r="V125" s="9">
        <v>2.1139999999999999</v>
      </c>
      <c r="W125" s="9">
        <v>0.64295999999999998</v>
      </c>
      <c r="X125" s="9">
        <v>13.792999999999999</v>
      </c>
      <c r="Y125" s="9">
        <v>0.15595999999999999</v>
      </c>
      <c r="Z125" s="9"/>
      <c r="AA125" s="9">
        <f t="shared" si="22"/>
        <v>2.1139999999999999</v>
      </c>
      <c r="AB125" s="9">
        <f t="shared" si="23"/>
        <v>0.57866399999999996</v>
      </c>
      <c r="AC125" s="9">
        <f t="shared" si="24"/>
        <v>1.3793</v>
      </c>
      <c r="AD125" s="9">
        <f t="shared" si="25"/>
        <v>0.15603600000000006</v>
      </c>
      <c r="AE125" s="9"/>
      <c r="AF125" s="9">
        <v>-0.16045999999999999</v>
      </c>
      <c r="AG125" s="9">
        <v>-7.0796000000000001</v>
      </c>
      <c r="AI125" s="9">
        <v>-4.3331999999999997</v>
      </c>
      <c r="AJ125" s="7">
        <v>-7.4820000000000002</v>
      </c>
      <c r="AK125" s="9">
        <v>-3.7833000000000001</v>
      </c>
      <c r="AL125" s="9"/>
      <c r="AM125" s="9"/>
      <c r="AN125" s="9"/>
      <c r="AO125" s="9"/>
      <c r="AP125" s="5"/>
    </row>
    <row r="126" spans="1:42" outlineLevel="1">
      <c r="B126">
        <f t="shared" si="7"/>
        <v>4</v>
      </c>
      <c r="C126" s="1">
        <v>44531</v>
      </c>
      <c r="D126" s="9">
        <v>3.5323000000000002</v>
      </c>
      <c r="E126" s="9">
        <v>3.6501999999999999</v>
      </c>
      <c r="F126" s="9">
        <v>-2.7484000000000002</v>
      </c>
      <c r="G126" s="9">
        <v>5.6943999999999999</v>
      </c>
      <c r="H126" s="9">
        <v>16.300999999999998</v>
      </c>
      <c r="I126" s="9">
        <v>18.338000000000001</v>
      </c>
      <c r="J126" s="9">
        <f t="shared" si="12"/>
        <v>-0.50900000000000212</v>
      </c>
      <c r="K126" s="9">
        <f t="shared" si="13"/>
        <v>-1.7155560000000021</v>
      </c>
      <c r="L126" s="9"/>
      <c r="M126" s="9">
        <f t="shared" si="14"/>
        <v>3.5323000000000002</v>
      </c>
      <c r="N126" s="9">
        <f t="shared" si="15"/>
        <v>1.2901199999999999</v>
      </c>
      <c r="O126" s="9">
        <f t="shared" si="16"/>
        <v>-0.49464800000000025</v>
      </c>
      <c r="P126" s="9">
        <f t="shared" si="17"/>
        <v>0.54527199999999998</v>
      </c>
      <c r="Q126" s="9">
        <f t="shared" si="18"/>
        <v>11.760699999999998</v>
      </c>
      <c r="R126" s="9">
        <f t="shared" si="19"/>
        <v>-12.244700000000002</v>
      </c>
      <c r="S126" s="9">
        <f t="shared" si="20"/>
        <v>-0.48400000000000354</v>
      </c>
      <c r="T126" s="9">
        <f t="shared" si="21"/>
        <v>2.6755560000000038</v>
      </c>
      <c r="U126" s="9"/>
      <c r="V126" s="9">
        <v>3.1667999999999998</v>
      </c>
      <c r="W126" s="9">
        <v>0.87551000000000001</v>
      </c>
      <c r="X126" s="9">
        <v>22.773</v>
      </c>
      <c r="Y126" s="9">
        <v>0.10156</v>
      </c>
      <c r="Z126" s="9"/>
      <c r="AA126" s="9">
        <f t="shared" si="22"/>
        <v>3.1667999999999998</v>
      </c>
      <c r="AB126" s="9">
        <f t="shared" si="23"/>
        <v>0.78795900000000008</v>
      </c>
      <c r="AC126" s="9">
        <f t="shared" si="24"/>
        <v>2.2772999999999999</v>
      </c>
      <c r="AD126" s="9">
        <f t="shared" si="25"/>
        <v>0.10154099999999966</v>
      </c>
      <c r="AE126" s="9"/>
      <c r="AF126" s="9">
        <v>2.6469999999999998</v>
      </c>
      <c r="AG126" s="9">
        <v>-2.3711000000000002</v>
      </c>
      <c r="AI126" s="9">
        <v>-3.6153</v>
      </c>
      <c r="AJ126" s="7">
        <v>-6.1473000000000004</v>
      </c>
      <c r="AK126" s="9">
        <v>-3.2006000000000001</v>
      </c>
      <c r="AL126" s="9"/>
      <c r="AM126" s="9"/>
      <c r="AN126" s="9"/>
      <c r="AO126" s="9"/>
      <c r="AP126" s="5"/>
    </row>
    <row r="127" spans="1:42">
      <c r="A127">
        <f t="shared" ref="A127" si="28">A131-1</f>
        <v>2022</v>
      </c>
      <c r="B127">
        <f t="shared" si="7"/>
        <v>1</v>
      </c>
      <c r="C127" s="1">
        <v>44621</v>
      </c>
      <c r="D127" s="9">
        <v>4.8536999999999999</v>
      </c>
      <c r="E127" s="9">
        <v>5.3529</v>
      </c>
      <c r="F127" s="9">
        <v>-4.4311000000000003E-2</v>
      </c>
      <c r="G127" s="9">
        <v>7.0073999999999996</v>
      </c>
      <c r="H127" s="9">
        <v>11.641999999999999</v>
      </c>
      <c r="I127" s="9">
        <v>15.207000000000001</v>
      </c>
      <c r="J127" s="9">
        <f t="shared" si="12"/>
        <v>-1.7351500000000009</v>
      </c>
      <c r="K127" s="9">
        <f t="shared" si="13"/>
        <v>-2.4758964200000015</v>
      </c>
      <c r="L127" s="9"/>
      <c r="M127" s="9">
        <f t="shared" si="14"/>
        <v>4.8536999999999999</v>
      </c>
      <c r="N127" s="9">
        <f t="shared" si="15"/>
        <v>2.3117399999999999</v>
      </c>
      <c r="O127" s="9">
        <f t="shared" si="16"/>
        <v>0.10025158000000003</v>
      </c>
      <c r="P127" s="9">
        <f t="shared" si="17"/>
        <v>0.71596199999999999</v>
      </c>
      <c r="Q127" s="9">
        <f t="shared" si="18"/>
        <v>8.4993999999999996</v>
      </c>
      <c r="R127" s="9">
        <f t="shared" si="19"/>
        <v>-10.20955</v>
      </c>
      <c r="S127" s="9">
        <f t="shared" si="20"/>
        <v>-1.7101500000000005</v>
      </c>
      <c r="T127" s="9">
        <f t="shared" si="21"/>
        <v>3.4358964200000006</v>
      </c>
      <c r="U127" s="9"/>
      <c r="V127" s="9">
        <v>2.1945000000000001</v>
      </c>
      <c r="W127" s="9">
        <v>1.7184999999999999</v>
      </c>
      <c r="X127" s="9">
        <v>4.6768000000000001</v>
      </c>
      <c r="Y127" s="9">
        <v>0.18015</v>
      </c>
      <c r="Z127" s="9"/>
      <c r="AA127" s="9">
        <f>V127</f>
        <v>2.1945000000000001</v>
      </c>
      <c r="AB127" s="9">
        <f t="shared" si="23"/>
        <v>1.5466499999999999</v>
      </c>
      <c r="AC127" s="9">
        <f t="shared" si="24"/>
        <v>0.46768000000000004</v>
      </c>
      <c r="AD127" s="9">
        <f>AA127-AB127-AC127</f>
        <v>0.18017000000000022</v>
      </c>
      <c r="AE127" s="9"/>
      <c r="AF127" s="9">
        <v>1.9695</v>
      </c>
      <c r="AG127" s="9">
        <v>-1.3619000000000001</v>
      </c>
      <c r="AI127" s="9">
        <v>-3.6943000000000001</v>
      </c>
      <c r="AJ127" s="7">
        <v>-4.8147000000000002</v>
      </c>
      <c r="AK127" s="9">
        <v>-3.5891000000000002</v>
      </c>
      <c r="AL127" s="9"/>
      <c r="AM127" s="9"/>
      <c r="AN127" s="9"/>
      <c r="AO127" s="9"/>
      <c r="AP127" s="5"/>
    </row>
    <row r="128" spans="1:42">
      <c r="B128">
        <f t="shared" si="7"/>
        <v>2</v>
      </c>
      <c r="C128" s="1">
        <v>44713</v>
      </c>
      <c r="D128" s="9">
        <v>8.8886000000000003</v>
      </c>
      <c r="E128" s="9">
        <v>17.456</v>
      </c>
      <c r="F128" s="9">
        <v>5.8037999999999998</v>
      </c>
      <c r="G128" s="9">
        <v>3.7201</v>
      </c>
      <c r="H128" s="9">
        <v>14.324</v>
      </c>
      <c r="I128" s="9">
        <v>17.545999999999999</v>
      </c>
      <c r="J128" s="9">
        <f t="shared" si="12"/>
        <v>-1.3780999999999999</v>
      </c>
      <c r="K128" s="9">
        <f t="shared" si="13"/>
        <v>1.9673490000000005</v>
      </c>
      <c r="L128" s="9"/>
      <c r="M128" s="9">
        <f t="shared" si="14"/>
        <v>8.8886000000000003</v>
      </c>
      <c r="N128" s="9">
        <f t="shared" si="15"/>
        <v>9.573599999999999</v>
      </c>
      <c r="O128" s="9">
        <f t="shared" si="16"/>
        <v>1.3868360000000004</v>
      </c>
      <c r="P128" s="9">
        <f t="shared" si="17"/>
        <v>0.28861300000000001</v>
      </c>
      <c r="Q128" s="9">
        <f t="shared" si="18"/>
        <v>10.376799999999999</v>
      </c>
      <c r="R128" s="9">
        <f t="shared" si="19"/>
        <v>-11.729900000000001</v>
      </c>
      <c r="S128" s="9">
        <f t="shared" si="20"/>
        <v>-1.3531000000000013</v>
      </c>
      <c r="T128" s="9">
        <f t="shared" si="21"/>
        <v>-1.0073489999999978</v>
      </c>
      <c r="U128" s="9"/>
      <c r="V128" s="9">
        <v>2.7679</v>
      </c>
      <c r="W128" s="9">
        <v>2.4453999999999998</v>
      </c>
      <c r="X128" s="9">
        <v>3.2397999999999998</v>
      </c>
      <c r="Y128" s="9">
        <v>0.24307999999999999</v>
      </c>
      <c r="Z128" s="9"/>
      <c r="AA128" s="9">
        <f t="shared" ref="AA128:AA150" si="29">V128</f>
        <v>2.7679</v>
      </c>
      <c r="AB128" s="9">
        <f t="shared" si="23"/>
        <v>2.20086</v>
      </c>
      <c r="AC128" s="9">
        <f t="shared" si="24"/>
        <v>0.32397999999999999</v>
      </c>
      <c r="AD128" s="9">
        <f t="shared" ref="AD128:AD150" si="30">AA128-AB128-AC128</f>
        <v>0.24306</v>
      </c>
      <c r="AE128" s="9"/>
      <c r="AF128" s="9">
        <v>0.30926999999999999</v>
      </c>
      <c r="AG128" s="9">
        <v>-1.7139</v>
      </c>
      <c r="AI128" s="9">
        <v>-3.2723</v>
      </c>
      <c r="AJ128" s="7">
        <v>-3.0983000000000001</v>
      </c>
      <c r="AK128" s="9">
        <v>-3.4508000000000001</v>
      </c>
      <c r="AL128" s="9"/>
      <c r="AM128" s="9"/>
      <c r="AN128" s="9"/>
      <c r="AO128" s="9"/>
      <c r="AP128" s="5"/>
    </row>
    <row r="129" spans="1:42">
      <c r="B129">
        <f t="shared" si="7"/>
        <v>3</v>
      </c>
      <c r="C129" s="1">
        <v>44805</v>
      </c>
      <c r="D129" s="9">
        <v>13.577</v>
      </c>
      <c r="E129" s="9">
        <v>14.135999999999999</v>
      </c>
      <c r="F129" s="9">
        <v>12.307</v>
      </c>
      <c r="G129" s="9">
        <v>6.7960000000000003</v>
      </c>
      <c r="H129" s="9">
        <v>19.802</v>
      </c>
      <c r="I129" s="9">
        <v>19.585999999999999</v>
      </c>
      <c r="J129" s="9">
        <f t="shared" si="12"/>
        <v>1.1304999999999996</v>
      </c>
      <c r="K129" s="9">
        <f t="shared" si="13"/>
        <v>-0.37387999999999977</v>
      </c>
      <c r="L129" s="9"/>
      <c r="M129" s="9">
        <f t="shared" si="14"/>
        <v>13.577</v>
      </c>
      <c r="N129" s="9">
        <f t="shared" si="15"/>
        <v>7.581599999999999</v>
      </c>
      <c r="O129" s="9">
        <f t="shared" si="16"/>
        <v>2.817540000000001</v>
      </c>
      <c r="P129" s="9">
        <f t="shared" si="17"/>
        <v>0.68848000000000009</v>
      </c>
      <c r="Q129" s="9">
        <f t="shared" si="18"/>
        <v>14.211399999999999</v>
      </c>
      <c r="R129" s="9">
        <f t="shared" si="19"/>
        <v>-13.055899999999999</v>
      </c>
      <c r="S129" s="9">
        <f t="shared" si="20"/>
        <v>1.1555</v>
      </c>
      <c r="T129" s="9">
        <f t="shared" si="21"/>
        <v>1.3338799999999997</v>
      </c>
      <c r="U129" s="9"/>
      <c r="V129" s="9">
        <v>4.3562000000000003</v>
      </c>
      <c r="W129" s="9">
        <v>3.6034999999999999</v>
      </c>
      <c r="X129" s="9">
        <v>11.628</v>
      </c>
      <c r="Y129" s="9">
        <v>-4.9757000000000003E-2</v>
      </c>
      <c r="Z129" s="9"/>
      <c r="AA129" s="9">
        <f t="shared" si="29"/>
        <v>4.3562000000000003</v>
      </c>
      <c r="AB129" s="9">
        <f t="shared" si="23"/>
        <v>3.24315</v>
      </c>
      <c r="AC129" s="9">
        <f t="shared" si="24"/>
        <v>1.1628000000000001</v>
      </c>
      <c r="AD129" s="9">
        <f t="shared" si="30"/>
        <v>-4.9749999999999739E-2</v>
      </c>
      <c r="AE129" s="9"/>
      <c r="AF129" s="9">
        <v>7.2909000000000002E-2</v>
      </c>
      <c r="AG129" s="9">
        <v>-1.2513000000000001</v>
      </c>
      <c r="AI129" s="9">
        <v>-0.26273999999999997</v>
      </c>
      <c r="AJ129" s="7">
        <v>0.73399000000000003</v>
      </c>
      <c r="AK129" s="9">
        <v>-0.62163999999999997</v>
      </c>
      <c r="AL129" s="9"/>
      <c r="AM129" s="9"/>
      <c r="AN129" s="9"/>
      <c r="AO129" s="9"/>
      <c r="AP129" s="5"/>
    </row>
    <row r="130" spans="1:42">
      <c r="B130">
        <f t="shared" si="7"/>
        <v>4</v>
      </c>
      <c r="C130" s="1">
        <v>44896</v>
      </c>
      <c r="D130" s="9">
        <v>7.1932</v>
      </c>
      <c r="E130" s="9">
        <v>6.8513000000000002</v>
      </c>
      <c r="F130" s="9">
        <v>8.4352</v>
      </c>
      <c r="G130" s="9">
        <v>4.4696999999999996</v>
      </c>
      <c r="H130" s="9">
        <v>8.4601000000000006</v>
      </c>
      <c r="I130" s="9">
        <v>7.1917999999999997</v>
      </c>
      <c r="J130" s="9">
        <f t="shared" si="12"/>
        <v>1.2473999999999998</v>
      </c>
      <c r="K130" s="9">
        <f t="shared" si="13"/>
        <v>0.60178499999999957</v>
      </c>
      <c r="L130" s="9"/>
      <c r="M130" s="9">
        <f t="shared" si="14"/>
        <v>7.1932</v>
      </c>
      <c r="N130" s="9">
        <f t="shared" si="15"/>
        <v>3.2107800000000002</v>
      </c>
      <c r="O130" s="9">
        <f t="shared" si="16"/>
        <v>1.9657440000000008</v>
      </c>
      <c r="P130" s="9">
        <f t="shared" si="17"/>
        <v>0.38606099999999993</v>
      </c>
      <c r="Q130" s="9">
        <f t="shared" si="18"/>
        <v>6.2720700000000003</v>
      </c>
      <c r="R130" s="9">
        <f t="shared" si="19"/>
        <v>-4.9996700000000001</v>
      </c>
      <c r="S130" s="9">
        <f t="shared" si="20"/>
        <v>1.2724000000000002</v>
      </c>
      <c r="T130" s="9">
        <f t="shared" si="21"/>
        <v>0.35821499999999884</v>
      </c>
      <c r="U130" s="9"/>
      <c r="V130" s="9">
        <v>3.8437000000000001</v>
      </c>
      <c r="W130" s="9">
        <v>4.1063000000000001</v>
      </c>
      <c r="X130" s="9">
        <v>1.696</v>
      </c>
      <c r="Y130" s="9">
        <v>-2.1530000000000001E-2</v>
      </c>
      <c r="Z130" s="9"/>
      <c r="AA130" s="9">
        <f t="shared" si="29"/>
        <v>3.8437000000000001</v>
      </c>
      <c r="AB130" s="9">
        <f t="shared" si="23"/>
        <v>3.6956700000000002</v>
      </c>
      <c r="AC130" s="9">
        <f t="shared" si="24"/>
        <v>0.1696</v>
      </c>
      <c r="AD130" s="9">
        <f t="shared" si="30"/>
        <v>-2.1570000000000117E-2</v>
      </c>
      <c r="AE130" s="9"/>
      <c r="AF130" s="9">
        <v>0.79176999999999997</v>
      </c>
      <c r="AG130" s="9">
        <v>-0.20680999999999999</v>
      </c>
      <c r="AI130" s="9">
        <v>2.0449999999999999</v>
      </c>
      <c r="AJ130" s="7">
        <v>2.8506</v>
      </c>
      <c r="AK130" s="9">
        <v>1.7281</v>
      </c>
      <c r="AL130" s="9"/>
      <c r="AM130" s="9"/>
      <c r="AN130" s="9"/>
      <c r="AO130" s="9"/>
      <c r="AP130" s="5"/>
    </row>
    <row r="131" spans="1:42">
      <c r="A131">
        <f>A135-1</f>
        <v>2023</v>
      </c>
      <c r="B131">
        <f>B135</f>
        <v>1</v>
      </c>
      <c r="C131" s="1">
        <v>44986</v>
      </c>
      <c r="D131" s="9">
        <v>5.5046999999999997</v>
      </c>
      <c r="E131" s="9">
        <v>5.6852999999999998</v>
      </c>
      <c r="F131" s="9">
        <v>4.7458</v>
      </c>
      <c r="G131" s="9">
        <v>-0.51431000000000004</v>
      </c>
      <c r="H131" s="9">
        <v>-2.1086999999999998</v>
      </c>
      <c r="I131" s="9">
        <v>-4.4691000000000001</v>
      </c>
      <c r="J131" s="9">
        <f t="shared" si="12"/>
        <v>1.4288250000000007</v>
      </c>
      <c r="K131" s="9">
        <f t="shared" si="13"/>
        <v>0.31252070000000121</v>
      </c>
      <c r="L131" s="9"/>
      <c r="M131" s="9">
        <f t="shared" si="14"/>
        <v>5.5046999999999997</v>
      </c>
      <c r="N131" s="9">
        <f t="shared" si="15"/>
        <v>2.51118</v>
      </c>
      <c r="O131" s="9">
        <f t="shared" si="16"/>
        <v>1.1540760000000005</v>
      </c>
      <c r="P131" s="9">
        <f t="shared" si="17"/>
        <v>-0.26186029999999999</v>
      </c>
      <c r="Q131" s="9">
        <f t="shared" si="18"/>
        <v>-1.1260899999999998</v>
      </c>
      <c r="R131" s="9">
        <f t="shared" si="19"/>
        <v>2.5799150000000002</v>
      </c>
      <c r="S131" s="9">
        <f t="shared" si="20"/>
        <v>1.4538250000000004</v>
      </c>
      <c r="T131" s="9">
        <f t="shared" si="21"/>
        <v>0.64747929999999898</v>
      </c>
      <c r="U131" s="9"/>
      <c r="V131" s="9">
        <v>3.5276999999999998</v>
      </c>
      <c r="W131" s="9">
        <v>3.8140000000000001</v>
      </c>
      <c r="X131" s="9">
        <v>9.4365000000000004E-2</v>
      </c>
      <c r="Y131" s="9">
        <v>8.5708999999999994E-2</v>
      </c>
      <c r="Z131" s="9"/>
      <c r="AA131" s="9">
        <f t="shared" si="29"/>
        <v>3.5276999999999998</v>
      </c>
      <c r="AB131" s="9">
        <f t="shared" si="23"/>
        <v>3.4326000000000003</v>
      </c>
      <c r="AC131" s="9">
        <f t="shared" si="24"/>
        <v>9.4365000000000004E-3</v>
      </c>
      <c r="AD131" s="9">
        <f t="shared" si="30"/>
        <v>8.5663499999999518E-2</v>
      </c>
      <c r="AE131" s="9"/>
      <c r="AF131" s="9">
        <v>0.53498999999999997</v>
      </c>
      <c r="AG131" s="9">
        <v>-0.30425999999999997</v>
      </c>
      <c r="AI131" s="9">
        <v>4.4558999999999997</v>
      </c>
      <c r="AJ131" s="7">
        <v>6.2388000000000003</v>
      </c>
      <c r="AK131" s="9">
        <v>3.9247000000000001</v>
      </c>
      <c r="AL131" s="9"/>
      <c r="AM131" s="9"/>
      <c r="AN131" s="9"/>
      <c r="AO131" s="9"/>
      <c r="AP131" s="5"/>
    </row>
    <row r="132" spans="1:42">
      <c r="B132">
        <f t="shared" ref="B132:B134" si="31">B136</f>
        <v>2</v>
      </c>
      <c r="C132" s="1">
        <v>45078</v>
      </c>
      <c r="D132" s="9">
        <v>2.6837</v>
      </c>
      <c r="E132" s="9">
        <v>4.1275000000000004</v>
      </c>
      <c r="F132" s="9">
        <v>5.5392000000000001</v>
      </c>
      <c r="G132" s="9">
        <v>4.3335999999999997</v>
      </c>
      <c r="H132" s="9">
        <v>-9.3460000000000001</v>
      </c>
      <c r="I132" s="9">
        <v>-9.5296000000000003</v>
      </c>
      <c r="J132" s="9">
        <f t="shared" ref="J132:J150" si="32">SUMPRODUCT($H$2:$I$2,H132:I132)</f>
        <v>-0.34795999999999871</v>
      </c>
      <c r="K132" s="9">
        <f t="shared" ref="K132:K150" si="33">SUMPRODUCT($E$2:$I$2,E132:I132)-D132</f>
        <v>1.2268320000000017</v>
      </c>
      <c r="L132" s="9"/>
      <c r="M132" s="9">
        <f t="shared" si="14"/>
        <v>2.6837</v>
      </c>
      <c r="N132" s="9">
        <f t="shared" ref="N132:N150" si="34">(E132-(N$2-$M$2)*4)*E$2</f>
        <v>1.5765000000000002</v>
      </c>
      <c r="O132" s="9">
        <f t="shared" ref="O132:O150" si="35">(F132-(O$2-$M$2)*4)*F$2</f>
        <v>1.3286240000000005</v>
      </c>
      <c r="P132" s="9">
        <f t="shared" ref="P132:P149" si="36">(G132-(P$2-$M$2)*4)*G$2</f>
        <v>0.36836799999999997</v>
      </c>
      <c r="Q132" s="9">
        <f t="shared" ref="Q132:Q150" si="37">(H132-(Q$2-$M$2)*4)*H$2</f>
        <v>-6.1921999999999997</v>
      </c>
      <c r="R132" s="9">
        <f t="shared" ref="R132:R149" si="38">(I132-(R$2-$M$2)*4)*I$2</f>
        <v>5.8692400000000005</v>
      </c>
      <c r="S132" s="9">
        <f t="shared" si="20"/>
        <v>-0.32295999999999925</v>
      </c>
      <c r="T132" s="9">
        <f t="shared" ref="T132:T139" si="39">M132-N132-O132-P132-S132</f>
        <v>-0.26683200000000151</v>
      </c>
      <c r="U132" s="9"/>
      <c r="V132" s="9">
        <v>2.766</v>
      </c>
      <c r="W132" s="9">
        <v>3.3167</v>
      </c>
      <c r="X132" s="9">
        <v>-1.6753</v>
      </c>
      <c r="Y132" s="9">
        <v>-5.1568999999999997E-2</v>
      </c>
      <c r="Z132" s="9"/>
      <c r="AA132" s="9">
        <f t="shared" si="29"/>
        <v>2.766</v>
      </c>
      <c r="AB132" s="9">
        <f t="shared" si="23"/>
        <v>2.9850300000000001</v>
      </c>
      <c r="AC132" s="9">
        <f t="shared" si="24"/>
        <v>-0.16753000000000001</v>
      </c>
      <c r="AD132" s="9">
        <f t="shared" si="30"/>
        <v>-5.1500000000000046E-2</v>
      </c>
      <c r="AE132" s="9"/>
      <c r="AF132" s="9">
        <v>0.85485</v>
      </c>
      <c r="AG132" s="9">
        <v>-0.28039999999999998</v>
      </c>
      <c r="AI132" s="9">
        <v>7.1174999999999997</v>
      </c>
      <c r="AJ132" s="7">
        <v>9.9827999999999992</v>
      </c>
      <c r="AK132" s="9">
        <v>6.3490000000000002</v>
      </c>
      <c r="AL132" s="9"/>
      <c r="AM132" s="9"/>
      <c r="AN132" s="9"/>
      <c r="AO132" s="9"/>
      <c r="AP132" s="5"/>
    </row>
    <row r="133" spans="1:42">
      <c r="B133">
        <f t="shared" si="31"/>
        <v>3</v>
      </c>
      <c r="C133" s="1">
        <v>45170</v>
      </c>
      <c r="D133" s="9">
        <v>2.9948999999999999</v>
      </c>
      <c r="E133" s="9">
        <v>4.2092999999999998</v>
      </c>
      <c r="F133" s="9">
        <v>4.7797000000000001</v>
      </c>
      <c r="G133" s="9">
        <v>4.0453999999999999</v>
      </c>
      <c r="H133" s="9">
        <v>-12.773999999999999</v>
      </c>
      <c r="I133" s="9">
        <v>-11.644</v>
      </c>
      <c r="J133" s="9">
        <f t="shared" si="32"/>
        <v>-1.3731999999999989</v>
      </c>
      <c r="K133" s="9">
        <f t="shared" si="33"/>
        <v>-0.26508399999999854</v>
      </c>
      <c r="L133" s="9"/>
      <c r="M133" s="9">
        <f t="shared" ref="M133:M150" si="40">D133</f>
        <v>2.9948999999999999</v>
      </c>
      <c r="N133" s="9">
        <f t="shared" si="34"/>
        <v>1.6255799999999998</v>
      </c>
      <c r="O133" s="9">
        <f t="shared" si="35"/>
        <v>1.1615340000000005</v>
      </c>
      <c r="P133" s="9">
        <f t="shared" si="36"/>
        <v>0.33090199999999997</v>
      </c>
      <c r="Q133" s="9">
        <f t="shared" si="37"/>
        <v>-8.5917999999999992</v>
      </c>
      <c r="R133" s="9">
        <f t="shared" si="38"/>
        <v>7.2436000000000007</v>
      </c>
      <c r="S133" s="9">
        <f t="shared" ref="S133:S150" si="41">Q133+R133</f>
        <v>-1.3481999999999985</v>
      </c>
      <c r="T133" s="9">
        <f t="shared" si="39"/>
        <v>1.2250839999999981</v>
      </c>
      <c r="U133" s="9"/>
      <c r="V133" s="9">
        <v>2.0026999999999999</v>
      </c>
      <c r="W133" s="9">
        <v>2.5009000000000001</v>
      </c>
      <c r="X133" s="9">
        <v>-1.9315</v>
      </c>
      <c r="Y133" s="9">
        <v>-5.4966000000000001E-2</v>
      </c>
      <c r="Z133" s="9"/>
      <c r="AA133" s="9">
        <f t="shared" si="29"/>
        <v>2.0026999999999999</v>
      </c>
      <c r="AB133" s="9">
        <f t="shared" ref="AB133:AB150" si="42">0.9*(W133+4*($AA$2-$AB$2))</f>
        <v>2.25081</v>
      </c>
      <c r="AC133" s="9">
        <f t="shared" ref="AC133:AC150" si="43">0.1*(X133+4*($AA$2-$AC$2))</f>
        <v>-0.19315000000000002</v>
      </c>
      <c r="AD133" s="9">
        <f t="shared" si="30"/>
        <v>-5.4960000000000037E-2</v>
      </c>
      <c r="AE133" s="9"/>
      <c r="AF133" s="9">
        <v>1.3033999999999999</v>
      </c>
      <c r="AG133" s="9">
        <v>0.30620000000000003</v>
      </c>
      <c r="AI133" s="9">
        <v>6.7340999999999998</v>
      </c>
      <c r="AJ133" s="7">
        <v>10.055999999999999</v>
      </c>
      <c r="AK133" s="9">
        <v>5.8654999999999999</v>
      </c>
      <c r="AL133" s="9"/>
      <c r="AM133" s="9"/>
      <c r="AN133" s="9"/>
      <c r="AO133" s="9"/>
      <c r="AP133" s="5"/>
    </row>
    <row r="134" spans="1:42">
      <c r="B134">
        <f t="shared" si="31"/>
        <v>4</v>
      </c>
      <c r="C134" s="1">
        <v>45261</v>
      </c>
      <c r="D134" s="9">
        <v>2.8607999999999998</v>
      </c>
      <c r="E134" s="9">
        <v>4.1783999999999999</v>
      </c>
      <c r="F134" s="9">
        <v>5.9546000000000001</v>
      </c>
      <c r="G134" s="9">
        <v>5.4734999999999996</v>
      </c>
      <c r="H134" s="9">
        <v>-8.2098999999999993</v>
      </c>
      <c r="I134" s="9">
        <v>-2.2370000000000001</v>
      </c>
      <c r="J134" s="9">
        <f t="shared" si="32"/>
        <v>-4.2928799999999985</v>
      </c>
      <c r="K134" s="9">
        <f t="shared" si="33"/>
        <v>-2.6250729999999987</v>
      </c>
      <c r="L134" s="9"/>
      <c r="M134" s="9">
        <f t="shared" si="40"/>
        <v>2.8607999999999998</v>
      </c>
      <c r="N134" s="9">
        <f t="shared" si="34"/>
        <v>1.6070399999999998</v>
      </c>
      <c r="O134" s="9">
        <f t="shared" si="35"/>
        <v>1.4200120000000005</v>
      </c>
      <c r="P134" s="9">
        <f t="shared" si="36"/>
        <v>0.51655499999999999</v>
      </c>
      <c r="Q134" s="9">
        <f t="shared" si="37"/>
        <v>-5.3969299999999993</v>
      </c>
      <c r="R134" s="9">
        <f t="shared" si="38"/>
        <v>1.1290500000000001</v>
      </c>
      <c r="S134" s="9">
        <f t="shared" si="41"/>
        <v>-4.267879999999999</v>
      </c>
      <c r="T134" s="9">
        <f t="shared" si="39"/>
        <v>3.5850729999999986</v>
      </c>
      <c r="U134" s="9"/>
      <c r="V134" s="9">
        <v>1.6694</v>
      </c>
      <c r="W134" s="9">
        <v>2.0594000000000001</v>
      </c>
      <c r="X134" s="9">
        <v>-0.65434999999999999</v>
      </c>
      <c r="Y134" s="9">
        <v>-0.11856999999999999</v>
      </c>
      <c r="Z134" s="9"/>
      <c r="AA134" s="9">
        <f t="shared" si="29"/>
        <v>1.6694</v>
      </c>
      <c r="AB134" s="9">
        <f t="shared" si="42"/>
        <v>1.8534600000000001</v>
      </c>
      <c r="AC134" s="9">
        <f t="shared" si="43"/>
        <v>-6.5435000000000007E-2</v>
      </c>
      <c r="AD134" s="9">
        <f t="shared" si="30"/>
        <v>-0.11862500000000011</v>
      </c>
      <c r="AE134" s="9"/>
      <c r="AF134" s="9">
        <v>0.86438000000000004</v>
      </c>
      <c r="AG134" s="9">
        <v>-0.10295</v>
      </c>
      <c r="AI134" s="9">
        <v>6.3326000000000002</v>
      </c>
      <c r="AJ134" s="7">
        <v>9.2492999999999999</v>
      </c>
      <c r="AK134" s="9">
        <v>5.5528000000000004</v>
      </c>
      <c r="AL134" s="9"/>
      <c r="AM134" s="9"/>
      <c r="AN134" s="9"/>
      <c r="AO134" s="9"/>
      <c r="AP134" s="5"/>
    </row>
    <row r="135" spans="1:42">
      <c r="A135">
        <v>2024</v>
      </c>
      <c r="B135">
        <v>1</v>
      </c>
      <c r="C135" s="1">
        <v>45352</v>
      </c>
      <c r="D135" s="9">
        <v>4.0827</v>
      </c>
      <c r="E135" s="9">
        <v>4.4665999999999997</v>
      </c>
      <c r="F135" s="9">
        <v>9.2365999999999993</v>
      </c>
      <c r="G135" s="9">
        <v>7.1</v>
      </c>
      <c r="H135" s="9">
        <v>4.1436000000000002</v>
      </c>
      <c r="I135" s="9">
        <v>5.0674000000000001</v>
      </c>
      <c r="J135" s="9">
        <f t="shared" si="32"/>
        <v>-0.39329000000000036</v>
      </c>
      <c r="K135" s="9">
        <f t="shared" si="33"/>
        <v>1.1590219999999993</v>
      </c>
      <c r="L135" s="9"/>
      <c r="M135" s="9">
        <f t="shared" si="40"/>
        <v>4.0827</v>
      </c>
      <c r="N135" s="9">
        <f t="shared" si="34"/>
        <v>1.7799599999999998</v>
      </c>
      <c r="O135" s="9">
        <f t="shared" si="35"/>
        <v>2.1420520000000005</v>
      </c>
      <c r="P135" s="9">
        <f t="shared" si="36"/>
        <v>0.72799999999999998</v>
      </c>
      <c r="Q135" s="9">
        <f t="shared" si="37"/>
        <v>3.2505199999999999</v>
      </c>
      <c r="R135" s="9">
        <f t="shared" si="38"/>
        <v>-3.6188100000000003</v>
      </c>
      <c r="S135" s="9">
        <f t="shared" si="41"/>
        <v>-0.36829000000000045</v>
      </c>
      <c r="T135" s="9">
        <f t="shared" si="39"/>
        <v>-0.19902200000000003</v>
      </c>
      <c r="U135" s="9"/>
      <c r="V135" s="9">
        <v>1.6863999999999999</v>
      </c>
      <c r="W135" s="9">
        <v>1.7899</v>
      </c>
      <c r="X135" s="9">
        <v>0.44117000000000001</v>
      </c>
      <c r="Y135" s="9">
        <v>3.1350000000000003E-2</v>
      </c>
      <c r="Z135" s="9"/>
      <c r="AA135" s="9">
        <f t="shared" si="29"/>
        <v>1.6863999999999999</v>
      </c>
      <c r="AB135" s="9">
        <f t="shared" si="42"/>
        <v>1.6109100000000001</v>
      </c>
      <c r="AC135" s="9">
        <f t="shared" si="43"/>
        <v>4.4117000000000003E-2</v>
      </c>
      <c r="AD135" s="9">
        <f t="shared" si="30"/>
        <v>3.1372999999999832E-2</v>
      </c>
      <c r="AE135" s="9"/>
      <c r="AF135" s="9">
        <v>0.45047999999999999</v>
      </c>
      <c r="AG135" s="9">
        <v>-0.21575</v>
      </c>
      <c r="AI135" s="9">
        <v>5.2190000000000003</v>
      </c>
      <c r="AJ135" s="7">
        <v>7.7359999999999998</v>
      </c>
      <c r="AK135" s="9">
        <v>4.5267999999999997</v>
      </c>
      <c r="AL135" s="9"/>
      <c r="AM135" s="9"/>
      <c r="AN135" s="9"/>
      <c r="AO135" s="9"/>
      <c r="AP135" s="5"/>
    </row>
    <row r="136" spans="1:42">
      <c r="B136">
        <v>2</v>
      </c>
      <c r="C136" s="1">
        <v>45444</v>
      </c>
      <c r="D136" s="9">
        <v>5.7244999999999999</v>
      </c>
      <c r="E136" s="9">
        <v>5.2977999999999996</v>
      </c>
      <c r="F136" s="9">
        <v>11.083</v>
      </c>
      <c r="G136" s="9">
        <v>2.4679000000000002</v>
      </c>
      <c r="H136" s="9">
        <v>8.1636000000000006</v>
      </c>
      <c r="I136" s="9">
        <v>8.5950000000000006</v>
      </c>
      <c r="J136" s="9">
        <f t="shared" si="32"/>
        <v>0.12776999999999994</v>
      </c>
      <c r="K136" s="9">
        <f t="shared" si="33"/>
        <v>0.34103700000000092</v>
      </c>
      <c r="L136" s="9"/>
      <c r="M136" s="9">
        <f t="shared" si="40"/>
        <v>5.7244999999999999</v>
      </c>
      <c r="N136" s="9">
        <f t="shared" si="34"/>
        <v>2.2786799999999996</v>
      </c>
      <c r="O136" s="9">
        <f t="shared" si="35"/>
        <v>2.5482600000000009</v>
      </c>
      <c r="P136" s="9">
        <f t="shared" si="36"/>
        <v>0.12582700000000002</v>
      </c>
      <c r="Q136" s="9">
        <f t="shared" si="37"/>
        <v>6.0645199999999999</v>
      </c>
      <c r="R136" s="9">
        <f t="shared" si="38"/>
        <v>-5.9117500000000005</v>
      </c>
      <c r="S136" s="9">
        <f t="shared" si="41"/>
        <v>0.15276999999999941</v>
      </c>
      <c r="T136" s="9">
        <f t="shared" si="39"/>
        <v>0.61896300000000004</v>
      </c>
      <c r="U136" s="9"/>
      <c r="V136" s="9">
        <v>1.8724000000000001</v>
      </c>
      <c r="W136" s="9">
        <v>1.9021999999999999</v>
      </c>
      <c r="X136" s="9">
        <v>0.94279000000000002</v>
      </c>
      <c r="Y136" s="9">
        <v>6.6112000000000004E-2</v>
      </c>
      <c r="Z136" s="9"/>
      <c r="AA136" s="9">
        <f t="shared" si="29"/>
        <v>1.8724000000000001</v>
      </c>
      <c r="AB136" s="9">
        <f t="shared" si="42"/>
        <v>1.7119799999999998</v>
      </c>
      <c r="AC136" s="9">
        <f t="shared" si="43"/>
        <v>9.4279000000000002E-2</v>
      </c>
      <c r="AD136" s="9">
        <f t="shared" si="30"/>
        <v>6.6141000000000227E-2</v>
      </c>
      <c r="AE136" s="9"/>
      <c r="AF136" s="9">
        <v>0.94955999999999996</v>
      </c>
      <c r="AG136" s="9">
        <v>0.68810000000000004</v>
      </c>
      <c r="AI136" s="9">
        <v>4.7461000000000002</v>
      </c>
      <c r="AJ136" s="7">
        <v>6.2793000000000001</v>
      </c>
      <c r="AK136" s="9">
        <v>4.2697000000000003</v>
      </c>
      <c r="AL136" s="9"/>
      <c r="AM136" s="9"/>
      <c r="AN136" s="9"/>
      <c r="AO136" s="9"/>
      <c r="AP136" s="5"/>
    </row>
    <row r="137" spans="1:42">
      <c r="B137">
        <v>3</v>
      </c>
      <c r="C137" s="1">
        <v>45536</v>
      </c>
      <c r="D137" s="9">
        <v>5.1974999999999998</v>
      </c>
      <c r="E137" s="9">
        <v>4.8357999999999999</v>
      </c>
      <c r="F137" s="9">
        <v>14.02</v>
      </c>
      <c r="G137" s="9">
        <v>5.0382999999999996</v>
      </c>
      <c r="H137" s="9">
        <v>11.045</v>
      </c>
      <c r="I137" s="9">
        <v>12.223000000000001</v>
      </c>
      <c r="J137" s="9">
        <f t="shared" si="32"/>
        <v>-0.21345000000000081</v>
      </c>
      <c r="K137" s="9">
        <f t="shared" si="33"/>
        <v>1.2299089999999993</v>
      </c>
      <c r="L137" s="9"/>
      <c r="M137" s="9">
        <f t="shared" si="40"/>
        <v>5.1974999999999998</v>
      </c>
      <c r="N137" s="9">
        <f t="shared" si="34"/>
        <v>2.0014799999999999</v>
      </c>
      <c r="O137" s="9">
        <f t="shared" si="35"/>
        <v>3.1944000000000012</v>
      </c>
      <c r="P137" s="9">
        <f t="shared" si="36"/>
        <v>0.45997899999999997</v>
      </c>
      <c r="Q137" s="9">
        <f t="shared" si="37"/>
        <v>8.0815000000000001</v>
      </c>
      <c r="R137" s="9">
        <f t="shared" si="38"/>
        <v>-8.2699500000000015</v>
      </c>
      <c r="S137" s="9">
        <f t="shared" si="41"/>
        <v>-0.18845000000000134</v>
      </c>
      <c r="T137" s="9">
        <f t="shared" si="39"/>
        <v>-0.26990900000000001</v>
      </c>
      <c r="U137" s="9"/>
      <c r="V137" s="9">
        <v>1.8787</v>
      </c>
      <c r="W137" s="9">
        <v>1.8976</v>
      </c>
      <c r="X137" s="9">
        <v>0.99890000000000001</v>
      </c>
      <c r="Y137" s="9">
        <v>7.0913000000000004E-2</v>
      </c>
      <c r="Z137" s="9"/>
      <c r="AA137" s="9">
        <f t="shared" si="29"/>
        <v>1.8787</v>
      </c>
      <c r="AB137" s="9">
        <f t="shared" si="42"/>
        <v>1.70784</v>
      </c>
      <c r="AC137" s="9">
        <f t="shared" si="43"/>
        <v>9.9890000000000007E-2</v>
      </c>
      <c r="AD137" s="9">
        <f t="shared" si="30"/>
        <v>7.0970000000000005E-2</v>
      </c>
      <c r="AE137" s="9"/>
      <c r="AF137" s="9">
        <v>1.0139</v>
      </c>
      <c r="AG137" s="9">
        <v>0.76959</v>
      </c>
      <c r="AI137" s="9">
        <v>4.931</v>
      </c>
      <c r="AJ137" s="7">
        <v>6.6166999999999998</v>
      </c>
      <c r="AK137" s="9">
        <v>4.4211</v>
      </c>
      <c r="AL137" s="9"/>
      <c r="AM137" s="9"/>
      <c r="AN137" s="9"/>
      <c r="AO137" s="9"/>
      <c r="AP137" s="5"/>
    </row>
    <row r="138" spans="1:42">
      <c r="B138">
        <v>4</v>
      </c>
      <c r="C138" s="1">
        <v>45627</v>
      </c>
      <c r="D138" s="9">
        <v>4.8475000000000001</v>
      </c>
      <c r="E138" s="9">
        <v>5.1654999999999998</v>
      </c>
      <c r="F138" s="9">
        <v>10.987</v>
      </c>
      <c r="G138" s="9">
        <v>3.7951000000000001</v>
      </c>
      <c r="H138" s="9">
        <v>8.3435000000000006</v>
      </c>
      <c r="I138" s="9">
        <v>5.7023000000000001</v>
      </c>
      <c r="J138" s="9">
        <f t="shared" si="32"/>
        <v>2.1339549999999994</v>
      </c>
      <c r="K138" s="9">
        <f t="shared" si="33"/>
        <v>3.2962580000000017</v>
      </c>
      <c r="L138" s="9"/>
      <c r="M138" s="9">
        <f t="shared" si="40"/>
        <v>4.8475000000000001</v>
      </c>
      <c r="N138" s="9">
        <f t="shared" si="34"/>
        <v>2.1992999999999996</v>
      </c>
      <c r="O138" s="9">
        <f t="shared" si="35"/>
        <v>2.5271400000000011</v>
      </c>
      <c r="P138" s="9">
        <f t="shared" si="36"/>
        <v>0.29836300000000004</v>
      </c>
      <c r="Q138" s="9">
        <f t="shared" si="37"/>
        <v>6.1904500000000002</v>
      </c>
      <c r="R138" s="9">
        <f t="shared" si="38"/>
        <v>-4.0314950000000005</v>
      </c>
      <c r="S138" s="9">
        <f t="shared" si="41"/>
        <v>2.1589549999999997</v>
      </c>
      <c r="T138" s="9">
        <f t="shared" si="39"/>
        <v>-2.3362580000000004</v>
      </c>
      <c r="U138" s="9"/>
      <c r="V138" s="9">
        <v>1.8326</v>
      </c>
      <c r="W138" s="9">
        <v>1.7041999999999999</v>
      </c>
      <c r="X138" s="9">
        <v>0.52914000000000005</v>
      </c>
      <c r="Y138" s="9">
        <v>0.24598</v>
      </c>
      <c r="Z138" s="9"/>
      <c r="AA138" s="9">
        <f t="shared" si="29"/>
        <v>1.8326</v>
      </c>
      <c r="AB138" s="9">
        <f t="shared" si="42"/>
        <v>1.5337799999999999</v>
      </c>
      <c r="AC138" s="9">
        <f t="shared" si="43"/>
        <v>5.291400000000001E-2</v>
      </c>
      <c r="AD138" s="9">
        <f t="shared" si="30"/>
        <v>0.24590600000000007</v>
      </c>
      <c r="AE138" s="9"/>
      <c r="AF138" s="9">
        <v>0.72780999999999996</v>
      </c>
      <c r="AG138" s="9">
        <v>0.97108000000000005</v>
      </c>
      <c r="AI138" s="9">
        <v>5.0792999999999999</v>
      </c>
      <c r="AJ138" s="7">
        <v>6.2210999999999999</v>
      </c>
      <c r="AK138" s="9">
        <v>4.6886000000000001</v>
      </c>
      <c r="AL138" s="9"/>
      <c r="AM138" s="9"/>
      <c r="AN138" s="9"/>
      <c r="AO138" s="9"/>
      <c r="AP138" s="5"/>
    </row>
    <row r="139" spans="1:42">
      <c r="A139">
        <v>2025</v>
      </c>
      <c r="B139">
        <f t="shared" ref="B139:B150" si="44">B135</f>
        <v>1</v>
      </c>
      <c r="C139" s="1">
        <v>45717</v>
      </c>
      <c r="D139" s="9">
        <v>4.3537999999999997</v>
      </c>
      <c r="E139" s="9">
        <v>4.9314</v>
      </c>
      <c r="F139" s="9">
        <v>9.3234999999999992</v>
      </c>
      <c r="G139" s="9">
        <v>4.5</v>
      </c>
      <c r="H139" s="9">
        <v>4.0411999999999999</v>
      </c>
      <c r="I139" s="9">
        <v>3.0356000000000001</v>
      </c>
      <c r="J139" s="9">
        <f t="shared" si="32"/>
        <v>0.85569999999999946</v>
      </c>
      <c r="K139" s="9">
        <f t="shared" si="33"/>
        <v>2.0969100000000021</v>
      </c>
      <c r="L139" s="9"/>
      <c r="M139" s="9">
        <f t="shared" si="40"/>
        <v>4.3537999999999997</v>
      </c>
      <c r="N139" s="9">
        <f t="shared" si="34"/>
        <v>2.05884</v>
      </c>
      <c r="O139" s="9">
        <f t="shared" si="35"/>
        <v>2.1611700000000007</v>
      </c>
      <c r="P139" s="9">
        <f t="shared" si="36"/>
        <v>0.39</v>
      </c>
      <c r="Q139" s="9">
        <f t="shared" si="37"/>
        <v>3.1788399999999997</v>
      </c>
      <c r="R139" s="9">
        <f t="shared" si="38"/>
        <v>-2.2981400000000001</v>
      </c>
      <c r="S139" s="9">
        <f t="shared" si="41"/>
        <v>0.88069999999999959</v>
      </c>
      <c r="T139" s="9">
        <f t="shared" si="39"/>
        <v>-1.1369100000000008</v>
      </c>
      <c r="U139" s="9"/>
      <c r="V139" s="9">
        <v>1.5121</v>
      </c>
      <c r="W139" s="9">
        <v>1.833</v>
      </c>
      <c r="X139" s="9">
        <v>0.68901999999999997</v>
      </c>
      <c r="Y139" s="9">
        <v>-0.20644000000000001</v>
      </c>
      <c r="Z139" s="9"/>
      <c r="AA139" s="9">
        <f t="shared" si="29"/>
        <v>1.5121</v>
      </c>
      <c r="AB139" s="9">
        <f t="shared" si="42"/>
        <v>1.6496999999999999</v>
      </c>
      <c r="AC139" s="9">
        <f t="shared" si="43"/>
        <v>6.8902000000000005E-2</v>
      </c>
      <c r="AD139" s="9">
        <f t="shared" si="30"/>
        <v>-0.20650199999999996</v>
      </c>
      <c r="AE139" s="9"/>
      <c r="AF139" s="9">
        <v>-0.86058999999999997</v>
      </c>
      <c r="AG139" s="9">
        <v>-0.16492999999999999</v>
      </c>
      <c r="AI139" s="9">
        <v>5.7102000000000004</v>
      </c>
      <c r="AJ139" s="7">
        <v>6.4408000000000003</v>
      </c>
      <c r="AK139" s="9">
        <v>5.4097</v>
      </c>
      <c r="AL139" s="9"/>
      <c r="AM139" s="9"/>
      <c r="AN139" s="9"/>
      <c r="AO139" s="9"/>
      <c r="AP139" s="5"/>
    </row>
    <row r="140" spans="1:42">
      <c r="B140">
        <f t="shared" si="44"/>
        <v>2</v>
      </c>
      <c r="C140" s="1">
        <v>45809</v>
      </c>
      <c r="D140" s="9">
        <v>4.3507999999999996</v>
      </c>
      <c r="E140" s="9">
        <v>4.9794999999999998</v>
      </c>
      <c r="F140" s="9">
        <v>11.669</v>
      </c>
      <c r="G140" s="9">
        <v>6.6215999999999999</v>
      </c>
      <c r="H140" s="9">
        <v>2.5323000000000002</v>
      </c>
      <c r="I140" s="9">
        <v>6.4240000000000004</v>
      </c>
      <c r="J140" s="9">
        <f t="shared" si="32"/>
        <v>-2.40299</v>
      </c>
      <c r="K140" s="9">
        <f t="shared" si="33"/>
        <v>-0.33810199999999835</v>
      </c>
      <c r="L140" s="9"/>
      <c r="M140" s="9">
        <f t="shared" si="40"/>
        <v>4.3507999999999996</v>
      </c>
      <c r="N140" s="9">
        <f t="shared" si="34"/>
        <v>2.0876999999999999</v>
      </c>
      <c r="O140" s="9">
        <f t="shared" si="35"/>
        <v>2.6771800000000012</v>
      </c>
      <c r="P140" s="9">
        <f t="shared" si="36"/>
        <v>0.66580800000000007</v>
      </c>
      <c r="Q140" s="9">
        <f t="shared" si="37"/>
        <v>2.1226099999999999</v>
      </c>
      <c r="R140" s="9">
        <f t="shared" si="38"/>
        <v>-4.5006000000000004</v>
      </c>
      <c r="S140" s="9">
        <f t="shared" si="41"/>
        <v>-2.3779900000000005</v>
      </c>
      <c r="T140" s="9">
        <f t="shared" ref="T140:T149" si="45">M140-N140-O140-P140-S140</f>
        <v>1.2981019999999988</v>
      </c>
      <c r="U140" s="9"/>
      <c r="V140" s="9">
        <v>1.2699</v>
      </c>
      <c r="W140" s="9">
        <v>1.8104</v>
      </c>
      <c r="X140" s="9">
        <v>-0.31955</v>
      </c>
      <c r="Y140" s="9">
        <v>-0.32751000000000002</v>
      </c>
      <c r="Z140" s="9"/>
      <c r="AA140" s="9">
        <f t="shared" si="29"/>
        <v>1.2699</v>
      </c>
      <c r="AB140" s="9">
        <f t="shared" si="42"/>
        <v>1.6293600000000001</v>
      </c>
      <c r="AC140" s="9">
        <f t="shared" si="43"/>
        <v>-3.1955000000000004E-2</v>
      </c>
      <c r="AD140" s="9">
        <f t="shared" si="30"/>
        <v>-0.3275050000000001</v>
      </c>
      <c r="AE140" s="9"/>
      <c r="AF140" s="9">
        <v>-1.29</v>
      </c>
      <c r="AG140" s="9">
        <v>-0.15790000000000001</v>
      </c>
      <c r="AI140" s="9">
        <v>6.6893000000000002</v>
      </c>
      <c r="AJ140" s="7">
        <v>7.5494000000000003</v>
      </c>
      <c r="AK140" s="9">
        <v>6.3602999999999996</v>
      </c>
      <c r="AL140" s="9"/>
      <c r="AM140" s="9"/>
      <c r="AN140" s="9"/>
      <c r="AO140" s="9"/>
      <c r="AP140" s="5"/>
    </row>
    <row r="141" spans="1:42">
      <c r="B141">
        <f t="shared" si="44"/>
        <v>3</v>
      </c>
      <c r="C141" s="1">
        <v>45901</v>
      </c>
      <c r="D141" s="9">
        <v>5.2601000000000004</v>
      </c>
      <c r="E141" s="9">
        <v>5.0666000000000002</v>
      </c>
      <c r="F141" s="9">
        <v>7.0176999999999996</v>
      </c>
      <c r="G141" s="9">
        <v>6.6631</v>
      </c>
      <c r="H141" s="9">
        <v>1.7217</v>
      </c>
      <c r="I141" s="9">
        <v>0.66451000000000005</v>
      </c>
      <c r="J141" s="9">
        <f t="shared" si="32"/>
        <v>0.77325849999999996</v>
      </c>
      <c r="K141" s="9">
        <f t="shared" si="33"/>
        <v>0.96321550000000045</v>
      </c>
      <c r="L141" s="9"/>
      <c r="M141" s="9">
        <f t="shared" si="40"/>
        <v>5.2601000000000004</v>
      </c>
      <c r="N141" s="9">
        <f t="shared" si="34"/>
        <v>2.1399599999999999</v>
      </c>
      <c r="O141" s="9">
        <f t="shared" si="35"/>
        <v>1.6538940000000006</v>
      </c>
      <c r="P141" s="9">
        <f t="shared" si="36"/>
        <v>0.67120299999999999</v>
      </c>
      <c r="Q141" s="9">
        <f t="shared" si="37"/>
        <v>1.5551900000000001</v>
      </c>
      <c r="R141" s="9">
        <f t="shared" si="38"/>
        <v>-0.75693149999999998</v>
      </c>
      <c r="S141" s="9">
        <f t="shared" si="41"/>
        <v>0.79825850000000009</v>
      </c>
      <c r="T141" s="9">
        <f t="shared" si="45"/>
        <v>-3.2155000000001488E-3</v>
      </c>
      <c r="U141" s="9"/>
      <c r="V141" s="9">
        <v>1.2646999999999999</v>
      </c>
      <c r="W141" s="9">
        <v>1.9495</v>
      </c>
      <c r="X141" s="9">
        <v>-1.7250000000000001</v>
      </c>
      <c r="Y141" s="9">
        <v>-0.31733</v>
      </c>
      <c r="Z141" s="9"/>
      <c r="AA141" s="9">
        <f t="shared" si="29"/>
        <v>1.2646999999999999</v>
      </c>
      <c r="AB141" s="9">
        <f t="shared" si="42"/>
        <v>1.7545500000000001</v>
      </c>
      <c r="AC141" s="9">
        <f t="shared" si="43"/>
        <v>-0.17250000000000001</v>
      </c>
      <c r="AD141" s="9">
        <f t="shared" si="30"/>
        <v>-0.31735000000000013</v>
      </c>
      <c r="AE141" s="9"/>
      <c r="AF141" s="9">
        <v>-1.0805</v>
      </c>
      <c r="AG141" s="9">
        <v>0.19525000000000001</v>
      </c>
      <c r="AI141" s="9">
        <v>5.5488</v>
      </c>
      <c r="AJ141" s="7">
        <v>5.2285000000000004</v>
      </c>
      <c r="AK141" s="9">
        <v>5.4786000000000001</v>
      </c>
      <c r="AL141" s="9"/>
      <c r="AM141" s="9"/>
      <c r="AN141" s="9"/>
      <c r="AO141" s="9"/>
      <c r="AP141" s="5"/>
    </row>
    <row r="142" spans="1:42">
      <c r="B142">
        <f t="shared" si="44"/>
        <v>4</v>
      </c>
      <c r="C142" s="1">
        <v>45992</v>
      </c>
      <c r="D142" s="9">
        <v>6.1025999999999998</v>
      </c>
      <c r="E142" s="9">
        <v>5.0819999999999999</v>
      </c>
      <c r="F142" s="9">
        <v>8.7575000000000003</v>
      </c>
      <c r="G142" s="9">
        <v>7.6212</v>
      </c>
      <c r="H142" s="9">
        <v>3.8561999999999999</v>
      </c>
      <c r="I142" s="9">
        <v>7.5914000000000001</v>
      </c>
      <c r="J142" s="9">
        <f t="shared" si="32"/>
        <v>-2.2350700000000008</v>
      </c>
      <c r="K142" s="9">
        <f t="shared" si="33"/>
        <v>-2.3710639999999987</v>
      </c>
      <c r="L142" s="9"/>
      <c r="M142" s="9">
        <f t="shared" si="40"/>
        <v>6.1025999999999998</v>
      </c>
      <c r="N142" s="9">
        <f t="shared" si="34"/>
        <v>2.1492</v>
      </c>
      <c r="O142" s="9">
        <f t="shared" si="35"/>
        <v>2.0366500000000007</v>
      </c>
      <c r="P142" s="9">
        <f t="shared" si="36"/>
        <v>0.79575600000000002</v>
      </c>
      <c r="Q142" s="9">
        <f t="shared" si="37"/>
        <v>3.0493399999999995</v>
      </c>
      <c r="R142" s="9">
        <f t="shared" si="38"/>
        <v>-5.2594099999999999</v>
      </c>
      <c r="S142" s="9">
        <f t="shared" si="41"/>
        <v>-2.2100700000000004</v>
      </c>
      <c r="T142" s="9">
        <f t="shared" si="45"/>
        <v>3.3310639999999996</v>
      </c>
      <c r="U142" s="9"/>
      <c r="V142" s="9">
        <v>1.3422000000000001</v>
      </c>
      <c r="W142" s="9">
        <v>2.2532000000000001</v>
      </c>
      <c r="X142" s="9">
        <v>-4.5056000000000003</v>
      </c>
      <c r="Y142" s="9">
        <v>-0.23505000000000001</v>
      </c>
      <c r="Z142" s="9"/>
      <c r="AA142" s="9">
        <f t="shared" si="29"/>
        <v>1.3422000000000001</v>
      </c>
      <c r="AB142" s="9">
        <f t="shared" si="42"/>
        <v>2.0278800000000001</v>
      </c>
      <c r="AC142" s="9">
        <f t="shared" si="43"/>
        <v>-0.45056000000000007</v>
      </c>
      <c r="AD142" s="9">
        <f t="shared" si="30"/>
        <v>-0.23512</v>
      </c>
      <c r="AE142" s="9"/>
      <c r="AF142" s="9">
        <v>-1.2331000000000001</v>
      </c>
      <c r="AG142" s="9">
        <v>0.18966</v>
      </c>
      <c r="AI142" s="9">
        <v>5.1130000000000004</v>
      </c>
      <c r="AJ142" s="7">
        <v>5.0468000000000002</v>
      </c>
      <c r="AK142" s="9">
        <v>4.9871999999999996</v>
      </c>
      <c r="AL142" s="9"/>
      <c r="AM142" s="9"/>
      <c r="AN142" s="9"/>
      <c r="AO142" s="9"/>
      <c r="AP142" s="5"/>
    </row>
    <row r="143" spans="1:42">
      <c r="A143">
        <v>2026</v>
      </c>
      <c r="B143">
        <f>B139</f>
        <v>1</v>
      </c>
      <c r="C143" s="1">
        <v>46082</v>
      </c>
      <c r="D143" s="9">
        <v>5.5509000000000004</v>
      </c>
      <c r="E143" s="9">
        <v>4.6413000000000002</v>
      </c>
      <c r="F143" s="9">
        <v>7.4734999999999996</v>
      </c>
      <c r="G143" s="9">
        <v>6.9931000000000001</v>
      </c>
      <c r="H143" s="9">
        <v>2.6071</v>
      </c>
      <c r="I143" s="9">
        <v>5.2926000000000002</v>
      </c>
      <c r="J143" s="9">
        <f t="shared" si="32"/>
        <v>-1.6152200000000005</v>
      </c>
      <c r="K143" s="9">
        <f t="shared" si="33"/>
        <v>-1.8280670000000008</v>
      </c>
      <c r="L143" s="9"/>
      <c r="M143" s="9">
        <f t="shared" si="40"/>
        <v>5.5509000000000004</v>
      </c>
      <c r="N143" s="9">
        <f t="shared" si="34"/>
        <v>1.8847800000000001</v>
      </c>
      <c r="O143" s="9">
        <f t="shared" si="35"/>
        <v>1.7541700000000007</v>
      </c>
      <c r="P143" s="9">
        <f t="shared" si="36"/>
        <v>0.71410300000000004</v>
      </c>
      <c r="Q143" s="9">
        <f t="shared" si="37"/>
        <v>2.1749699999999996</v>
      </c>
      <c r="R143" s="9">
        <f t="shared" si="38"/>
        <v>-3.76519</v>
      </c>
      <c r="S143" s="9">
        <f t="shared" si="41"/>
        <v>-1.5902200000000004</v>
      </c>
      <c r="T143" s="9">
        <f t="shared" si="45"/>
        <v>2.7880669999999999</v>
      </c>
      <c r="U143" s="9"/>
      <c r="V143" s="9">
        <v>1.4214</v>
      </c>
      <c r="W143" s="9">
        <v>2.2614999999999998</v>
      </c>
      <c r="X143" s="9">
        <v>-4.8619000000000003</v>
      </c>
      <c r="Y143" s="9">
        <v>-0.12778</v>
      </c>
      <c r="Z143" s="9"/>
      <c r="AA143" s="9">
        <f t="shared" si="29"/>
        <v>1.4214</v>
      </c>
      <c r="AB143" s="9">
        <f t="shared" si="42"/>
        <v>2.0353499999999998</v>
      </c>
      <c r="AC143" s="9">
        <f t="shared" si="43"/>
        <v>-0.48619000000000007</v>
      </c>
      <c r="AD143" s="9">
        <f t="shared" si="30"/>
        <v>-0.12775999999999971</v>
      </c>
      <c r="AE143" s="9"/>
      <c r="AF143" s="9">
        <v>-1.4142999999999999</v>
      </c>
      <c r="AG143" s="9">
        <v>0.18668000000000001</v>
      </c>
      <c r="AI143" s="9">
        <v>5.6185999999999998</v>
      </c>
      <c r="AJ143" s="7">
        <v>5.6909000000000001</v>
      </c>
      <c r="AK143" s="9">
        <v>5.4623999999999997</v>
      </c>
      <c r="AL143" s="9"/>
      <c r="AM143" s="9"/>
      <c r="AN143" s="9"/>
      <c r="AO143" s="9"/>
      <c r="AP143" s="5"/>
    </row>
    <row r="144" spans="1:42">
      <c r="B144">
        <f>B140</f>
        <v>2</v>
      </c>
      <c r="C144" s="1">
        <v>46174</v>
      </c>
      <c r="D144" s="9">
        <v>4.9009999999999998</v>
      </c>
      <c r="E144" s="9">
        <v>4.7645</v>
      </c>
      <c r="F144" s="9">
        <v>5.0011999999999999</v>
      </c>
      <c r="G144" s="9">
        <v>7.0286999999999997</v>
      </c>
      <c r="H144" s="9">
        <v>2.2425999999999999</v>
      </c>
      <c r="I144" s="9">
        <v>1.5763</v>
      </c>
      <c r="J144" s="9">
        <f t="shared" si="32"/>
        <v>0.54522499999999963</v>
      </c>
      <c r="K144" s="9">
        <f t="shared" si="33"/>
        <v>0.51692000000000071</v>
      </c>
      <c r="L144" s="9"/>
      <c r="M144" s="9">
        <f t="shared" si="40"/>
        <v>4.9009999999999998</v>
      </c>
      <c r="N144" s="9">
        <f t="shared" si="34"/>
        <v>1.9586999999999999</v>
      </c>
      <c r="O144" s="9">
        <f t="shared" si="35"/>
        <v>1.2102640000000005</v>
      </c>
      <c r="P144" s="9">
        <f t="shared" si="36"/>
        <v>0.71873100000000001</v>
      </c>
      <c r="Q144" s="9">
        <f t="shared" si="37"/>
        <v>1.9198199999999999</v>
      </c>
      <c r="R144" s="9">
        <f t="shared" si="38"/>
        <v>-1.3495949999999999</v>
      </c>
      <c r="S144" s="9">
        <f t="shared" si="41"/>
        <v>0.57022499999999998</v>
      </c>
      <c r="T144" s="9">
        <f t="shared" si="45"/>
        <v>0.44307999999999947</v>
      </c>
      <c r="U144" s="9"/>
      <c r="V144" s="9">
        <v>1.6553</v>
      </c>
      <c r="W144" s="9">
        <v>2.2884000000000002</v>
      </c>
      <c r="X144" s="9">
        <v>-3.3788</v>
      </c>
      <c r="Y144" s="9">
        <v>-6.6408999999999996E-2</v>
      </c>
      <c r="Z144" s="9"/>
      <c r="AA144" s="9">
        <f t="shared" si="29"/>
        <v>1.6553</v>
      </c>
      <c r="AB144" s="9">
        <f t="shared" si="42"/>
        <v>2.0595600000000003</v>
      </c>
      <c r="AC144" s="9">
        <f t="shared" si="43"/>
        <v>-0.33788000000000001</v>
      </c>
      <c r="AD144" s="9">
        <f t="shared" si="30"/>
        <v>-6.6380000000000272E-2</v>
      </c>
      <c r="AE144" s="9"/>
      <c r="AF144" s="9">
        <v>-1.4944</v>
      </c>
      <c r="AG144" s="9">
        <v>0.18404000000000001</v>
      </c>
      <c r="AI144" s="9">
        <v>5.6574</v>
      </c>
      <c r="AJ144" s="7">
        <v>5.5343</v>
      </c>
      <c r="AK144" s="9">
        <v>5.5439999999999996</v>
      </c>
      <c r="AL144" s="9"/>
      <c r="AM144" s="9"/>
      <c r="AN144" s="9"/>
      <c r="AO144" s="9"/>
      <c r="AP144" s="5"/>
    </row>
    <row r="145" spans="1:42">
      <c r="B145">
        <f>B141</f>
        <v>3</v>
      </c>
      <c r="C145" s="1">
        <v>46266</v>
      </c>
      <c r="D145" s="9">
        <v>4.0206999999999997</v>
      </c>
      <c r="E145" s="9">
        <v>5.0894000000000004</v>
      </c>
      <c r="F145" s="9">
        <v>6.4085999999999999</v>
      </c>
      <c r="G145" s="9">
        <v>5.0926</v>
      </c>
      <c r="H145" s="9">
        <v>0.77237999999999996</v>
      </c>
      <c r="I145" s="9">
        <v>5.0037000000000003</v>
      </c>
      <c r="J145" s="9">
        <f t="shared" si="32"/>
        <v>-2.7117390000000006</v>
      </c>
      <c r="K145" s="9">
        <f t="shared" si="33"/>
        <v>-1.6068689999999997</v>
      </c>
      <c r="L145" s="9"/>
      <c r="M145" s="9">
        <f t="shared" si="40"/>
        <v>4.0206999999999997</v>
      </c>
      <c r="N145" s="9">
        <f t="shared" si="34"/>
        <v>2.1536400000000002</v>
      </c>
      <c r="O145" s="9">
        <f t="shared" si="35"/>
        <v>1.5198920000000005</v>
      </c>
      <c r="P145" s="9">
        <f t="shared" si="36"/>
        <v>0.46703800000000001</v>
      </c>
      <c r="Q145" s="9">
        <f t="shared" si="37"/>
        <v>0.89066599999999996</v>
      </c>
      <c r="R145" s="9">
        <f t="shared" si="38"/>
        <v>-3.5774050000000002</v>
      </c>
      <c r="S145" s="9">
        <f t="shared" si="41"/>
        <v>-2.6867390000000002</v>
      </c>
      <c r="T145" s="9">
        <f t="shared" si="45"/>
        <v>2.5668689999999992</v>
      </c>
      <c r="U145" s="9"/>
      <c r="V145" s="9">
        <v>1.7297</v>
      </c>
      <c r="W145" s="9">
        <v>2.1968999999999999</v>
      </c>
      <c r="X145" s="9">
        <v>-2.0482999999999998</v>
      </c>
      <c r="Y145" s="9">
        <v>-4.2714000000000002E-2</v>
      </c>
      <c r="Z145" s="9"/>
      <c r="AA145" s="9">
        <f t="shared" si="29"/>
        <v>1.7297</v>
      </c>
      <c r="AB145" s="9">
        <f t="shared" si="42"/>
        <v>1.9772099999999999</v>
      </c>
      <c r="AC145" s="9">
        <f t="shared" si="43"/>
        <v>-0.20482999999999998</v>
      </c>
      <c r="AD145" s="9">
        <f t="shared" si="30"/>
        <v>-4.2679999999999912E-2</v>
      </c>
      <c r="AE145" s="9"/>
      <c r="AF145" s="9">
        <v>-1.4944</v>
      </c>
      <c r="AG145" s="9">
        <v>0.18157000000000001</v>
      </c>
      <c r="AI145" s="9">
        <v>6.0091000000000001</v>
      </c>
      <c r="AJ145" s="7">
        <v>6.1971999999999996</v>
      </c>
      <c r="AK145" s="9">
        <v>5.8274999999999997</v>
      </c>
      <c r="AL145" s="9"/>
      <c r="AM145" s="9"/>
      <c r="AN145" s="9"/>
      <c r="AO145" s="9"/>
      <c r="AP145" s="5"/>
    </row>
    <row r="146" spans="1:42">
      <c r="B146">
        <f>B142</f>
        <v>4</v>
      </c>
      <c r="C146" s="1">
        <v>46357</v>
      </c>
      <c r="D146" s="9">
        <v>3.4962</v>
      </c>
      <c r="E146" s="9">
        <v>5.0990000000000002</v>
      </c>
      <c r="F146" s="9">
        <v>5.5978000000000003</v>
      </c>
      <c r="G146" s="9">
        <v>4.7309999999999999</v>
      </c>
      <c r="H146" s="9">
        <v>0.90288999999999997</v>
      </c>
      <c r="I146" s="9">
        <v>1.5679000000000001</v>
      </c>
      <c r="J146" s="9">
        <f t="shared" si="32"/>
        <v>-0.38711200000000023</v>
      </c>
      <c r="K146" s="9">
        <f t="shared" si="33"/>
        <v>1.0226340000000009</v>
      </c>
      <c r="L146" s="9"/>
      <c r="M146" s="9">
        <f t="shared" si="40"/>
        <v>3.4962</v>
      </c>
      <c r="N146" s="9">
        <f t="shared" si="34"/>
        <v>2.1594000000000002</v>
      </c>
      <c r="O146" s="9">
        <f t="shared" si="35"/>
        <v>1.3415160000000006</v>
      </c>
      <c r="P146" s="9">
        <f t="shared" si="36"/>
        <v>0.42003000000000001</v>
      </c>
      <c r="Q146" s="9">
        <f t="shared" si="37"/>
        <v>0.98202299999999987</v>
      </c>
      <c r="R146" s="9">
        <f t="shared" si="38"/>
        <v>-1.3441349999999999</v>
      </c>
      <c r="S146" s="9">
        <f t="shared" si="41"/>
        <v>-0.36211199999999999</v>
      </c>
      <c r="T146" s="9">
        <f t="shared" si="45"/>
        <v>-6.2634000000000856E-2</v>
      </c>
      <c r="U146" s="9"/>
      <c r="V146" s="9">
        <v>1.8314999999999999</v>
      </c>
      <c r="W146" s="9">
        <v>2.0880000000000001</v>
      </c>
      <c r="X146" s="9">
        <v>0.99502999999999997</v>
      </c>
      <c r="Y146" s="9">
        <v>-0.14718000000000001</v>
      </c>
      <c r="Z146" s="9"/>
      <c r="AA146" s="9">
        <f t="shared" si="29"/>
        <v>1.8314999999999999</v>
      </c>
      <c r="AB146" s="9">
        <f t="shared" si="42"/>
        <v>1.8792000000000002</v>
      </c>
      <c r="AC146" s="9">
        <f t="shared" si="43"/>
        <v>9.9503000000000008E-2</v>
      </c>
      <c r="AD146" s="9">
        <f t="shared" si="30"/>
        <v>-0.14720300000000031</v>
      </c>
      <c r="AE146" s="9"/>
      <c r="AF146" s="9">
        <v>-1.4585999999999999</v>
      </c>
      <c r="AG146" s="9">
        <v>0.17915</v>
      </c>
      <c r="AI146" s="9">
        <v>5.6662999999999997</v>
      </c>
      <c r="AJ146" s="7">
        <v>5.9554</v>
      </c>
      <c r="AK146" s="9">
        <v>5.4625000000000004</v>
      </c>
      <c r="AL146" s="9"/>
      <c r="AM146" s="9"/>
      <c r="AN146" s="9"/>
      <c r="AO146" s="9"/>
      <c r="AP146" s="5"/>
    </row>
    <row r="147" spans="1:42">
      <c r="A147">
        <v>2027</v>
      </c>
      <c r="B147">
        <f t="shared" si="44"/>
        <v>1</v>
      </c>
      <c r="C147" s="1">
        <v>46447</v>
      </c>
      <c r="D147" s="9">
        <v>3.7479</v>
      </c>
      <c r="E147" s="9">
        <v>5.6700999999999997</v>
      </c>
      <c r="F147" s="9">
        <v>5.5750999999999999</v>
      </c>
      <c r="G147" s="9">
        <v>4.5720000000000001</v>
      </c>
      <c r="H147" s="9">
        <v>2.1158000000000001</v>
      </c>
      <c r="I147" s="9">
        <v>2.9722</v>
      </c>
      <c r="J147" s="9">
        <f t="shared" si="32"/>
        <v>-0.45086999999999988</v>
      </c>
      <c r="K147" s="9">
        <f t="shared" si="33"/>
        <v>1.0241719999999996</v>
      </c>
      <c r="L147" s="9"/>
      <c r="M147" s="9">
        <f t="shared" si="40"/>
        <v>3.7479</v>
      </c>
      <c r="N147" s="9">
        <f t="shared" si="34"/>
        <v>2.5020599999999997</v>
      </c>
      <c r="O147" s="9">
        <f t="shared" si="35"/>
        <v>1.3365220000000004</v>
      </c>
      <c r="P147" s="9">
        <f t="shared" si="36"/>
        <v>0.39936000000000005</v>
      </c>
      <c r="Q147" s="9">
        <f t="shared" si="37"/>
        <v>1.8310599999999999</v>
      </c>
      <c r="R147" s="9">
        <f t="shared" si="38"/>
        <v>-2.2569300000000001</v>
      </c>
      <c r="S147" s="9">
        <f t="shared" si="41"/>
        <v>-0.42587000000000019</v>
      </c>
      <c r="T147" s="9">
        <f t="shared" si="45"/>
        <v>-6.4172000000000007E-2</v>
      </c>
      <c r="U147" s="9"/>
      <c r="V147" s="9">
        <v>1.8283</v>
      </c>
      <c r="W147" s="9">
        <v>2.0106000000000002</v>
      </c>
      <c r="X147" s="9">
        <v>0.99502999999999997</v>
      </c>
      <c r="Y147" s="9">
        <v>-8.0755999999999994E-2</v>
      </c>
      <c r="Z147" s="9"/>
      <c r="AA147" s="9">
        <f t="shared" si="29"/>
        <v>1.8283</v>
      </c>
      <c r="AB147" s="9">
        <f t="shared" si="42"/>
        <v>1.8095400000000001</v>
      </c>
      <c r="AC147" s="9">
        <f t="shared" si="43"/>
        <v>9.9503000000000008E-2</v>
      </c>
      <c r="AD147" s="9">
        <f t="shared" si="30"/>
        <v>-8.074300000000012E-2</v>
      </c>
      <c r="AE147" s="9"/>
      <c r="AF147" s="9">
        <v>-1.4160999999999999</v>
      </c>
      <c r="AG147" s="9">
        <v>0.17718999999999999</v>
      </c>
      <c r="AI147" s="9">
        <v>5.6662999999999997</v>
      </c>
      <c r="AJ147" s="7">
        <v>5.9554</v>
      </c>
      <c r="AK147" s="9">
        <v>5.4625000000000004</v>
      </c>
      <c r="AL147" s="9"/>
      <c r="AM147" s="9"/>
      <c r="AN147" s="9"/>
      <c r="AO147" s="9"/>
      <c r="AP147" s="5"/>
    </row>
    <row r="148" spans="1:42">
      <c r="B148">
        <f t="shared" si="44"/>
        <v>2</v>
      </c>
      <c r="C148" s="1">
        <v>46539</v>
      </c>
      <c r="D148" s="9">
        <v>3.8828</v>
      </c>
      <c r="E148" s="9">
        <v>5.5221999999999998</v>
      </c>
      <c r="F148" s="9">
        <v>5.07</v>
      </c>
      <c r="G148" s="9">
        <v>4.2934999999999999</v>
      </c>
      <c r="H148" s="9">
        <v>2.9266999999999999</v>
      </c>
      <c r="I148" s="9">
        <v>3.3028</v>
      </c>
      <c r="J148" s="9">
        <f>SUMPRODUCT($H$2:$I$2,H148:I148)</f>
        <v>-9.8130000000000273E-2</v>
      </c>
      <c r="K148" s="9">
        <f t="shared" si="33"/>
        <v>1.0059450000000001</v>
      </c>
      <c r="L148" s="9"/>
      <c r="M148" s="9">
        <f t="shared" si="40"/>
        <v>3.8828</v>
      </c>
      <c r="N148" s="9">
        <f t="shared" si="34"/>
        <v>2.4133199999999997</v>
      </c>
      <c r="O148" s="9">
        <f t="shared" si="35"/>
        <v>1.2254000000000005</v>
      </c>
      <c r="P148" s="9">
        <f t="shared" si="36"/>
        <v>0.36315500000000001</v>
      </c>
      <c r="Q148" s="9">
        <f t="shared" si="37"/>
        <v>2.3986899999999998</v>
      </c>
      <c r="R148" s="9">
        <f t="shared" si="38"/>
        <v>-2.4718200000000001</v>
      </c>
      <c r="S148" s="9">
        <f t="shared" si="41"/>
        <v>-7.3130000000000361E-2</v>
      </c>
      <c r="T148" s="9">
        <f t="shared" si="45"/>
        <v>-4.5944999999999792E-2</v>
      </c>
      <c r="U148" s="9"/>
      <c r="V148" s="9">
        <v>1.6698999999999999</v>
      </c>
      <c r="W148" s="9">
        <v>1.9298</v>
      </c>
      <c r="X148" s="9">
        <v>1.9983999999999999E-15</v>
      </c>
      <c r="Y148" s="9">
        <v>-6.6902000000000003E-2</v>
      </c>
      <c r="Z148" s="9"/>
      <c r="AA148" s="9">
        <f t="shared" si="29"/>
        <v>1.6698999999999999</v>
      </c>
      <c r="AB148" s="9">
        <f t="shared" si="42"/>
        <v>1.73682</v>
      </c>
      <c r="AC148" s="9">
        <f t="shared" si="43"/>
        <v>1.9984000000000001E-16</v>
      </c>
      <c r="AD148" s="9">
        <f t="shared" si="30"/>
        <v>-6.6920000000000285E-2</v>
      </c>
      <c r="AE148" s="9"/>
      <c r="AF148" s="9">
        <v>-1.3871</v>
      </c>
      <c r="AG148" s="9">
        <v>0.17544999999999999</v>
      </c>
      <c r="AI148" s="9">
        <v>5.6662999999999997</v>
      </c>
      <c r="AJ148" s="7">
        <v>5.9554</v>
      </c>
      <c r="AK148" s="9">
        <v>5.4625000000000004</v>
      </c>
      <c r="AL148" s="9"/>
      <c r="AM148" s="9"/>
      <c r="AN148" s="9"/>
      <c r="AO148" s="9"/>
      <c r="AP148" s="5"/>
    </row>
    <row r="149" spans="1:42">
      <c r="B149">
        <f t="shared" si="44"/>
        <v>3</v>
      </c>
      <c r="C149" s="1">
        <v>46631</v>
      </c>
      <c r="D149" s="9">
        <v>4.0204000000000004</v>
      </c>
      <c r="E149" s="9">
        <v>5.3813000000000004</v>
      </c>
      <c r="F149" s="9">
        <v>4.7933000000000003</v>
      </c>
      <c r="G149" s="9">
        <v>4.1764000000000001</v>
      </c>
      <c r="H149" s="9">
        <v>3.3378999999999999</v>
      </c>
      <c r="I149" s="9">
        <v>3.302</v>
      </c>
      <c r="J149" s="9">
        <f t="shared" si="32"/>
        <v>0.19022999999999968</v>
      </c>
      <c r="K149" s="9">
        <f t="shared" si="33"/>
        <v>0.99606800000000018</v>
      </c>
      <c r="L149" s="9"/>
      <c r="M149" s="9">
        <f t="shared" si="40"/>
        <v>4.0204000000000004</v>
      </c>
      <c r="N149" s="9">
        <f>(E149-(N$2-$M$2)*4)*E$2</f>
        <v>2.3287800000000001</v>
      </c>
      <c r="O149" s="9">
        <f>(F149-(O$2-$M$2)*4)*F$2</f>
        <v>1.1645260000000006</v>
      </c>
      <c r="P149" s="9">
        <f t="shared" si="36"/>
        <v>0.34793200000000002</v>
      </c>
      <c r="Q149" s="9">
        <f t="shared" si="37"/>
        <v>2.6865299999999999</v>
      </c>
      <c r="R149" s="9">
        <f t="shared" si="38"/>
        <v>-2.4713000000000003</v>
      </c>
      <c r="S149" s="9">
        <f t="shared" si="41"/>
        <v>0.21522999999999959</v>
      </c>
      <c r="T149" s="9">
        <f t="shared" si="45"/>
        <v>-3.6067999999999878E-2</v>
      </c>
      <c r="U149" s="9"/>
      <c r="V149" s="9">
        <v>1.6727000000000001</v>
      </c>
      <c r="W149" s="9">
        <v>1.9146000000000001</v>
      </c>
      <c r="X149" s="9">
        <v>2.8866E-15</v>
      </c>
      <c r="Y149" s="9">
        <v>-5.0466999999999998E-2</v>
      </c>
      <c r="Z149" s="9"/>
      <c r="AA149" s="9">
        <f t="shared" si="29"/>
        <v>1.6727000000000001</v>
      </c>
      <c r="AB149" s="9">
        <f t="shared" si="42"/>
        <v>1.7231400000000001</v>
      </c>
      <c r="AC149" s="9">
        <f t="shared" si="43"/>
        <v>2.8866000000000004E-16</v>
      </c>
      <c r="AD149" s="9">
        <f t="shared" si="30"/>
        <v>-5.0440000000000332E-2</v>
      </c>
      <c r="AE149" s="9"/>
      <c r="AF149" s="9">
        <v>-1.3708</v>
      </c>
      <c r="AG149" s="9">
        <v>0.17405999999999999</v>
      </c>
      <c r="AI149" s="9">
        <v>5.6662999999999997</v>
      </c>
      <c r="AJ149" s="7">
        <v>5.9554</v>
      </c>
      <c r="AK149" s="9">
        <v>5.4625000000000004</v>
      </c>
      <c r="AL149" s="9"/>
      <c r="AM149" s="9"/>
      <c r="AN149" s="9"/>
      <c r="AO149" s="9"/>
      <c r="AP149" s="5"/>
    </row>
    <row r="150" spans="1:42">
      <c r="B150">
        <f t="shared" si="44"/>
        <v>4</v>
      </c>
      <c r="C150" s="1">
        <v>46722</v>
      </c>
      <c r="D150" s="9">
        <v>4.1532999999999998</v>
      </c>
      <c r="E150" s="9">
        <v>5.2868000000000004</v>
      </c>
      <c r="F150" s="9">
        <v>4.7182000000000004</v>
      </c>
      <c r="G150" s="9">
        <v>4.2354000000000003</v>
      </c>
      <c r="H150" s="9">
        <v>3.4557000000000002</v>
      </c>
      <c r="I150" s="9">
        <v>3.1271</v>
      </c>
      <c r="J150" s="9">
        <f t="shared" si="32"/>
        <v>0.38637499999999969</v>
      </c>
      <c r="K150" s="9">
        <f t="shared" si="33"/>
        <v>0.993761000000001</v>
      </c>
      <c r="L150" s="9"/>
      <c r="M150" s="9">
        <f t="shared" si="40"/>
        <v>4.1532999999999998</v>
      </c>
      <c r="N150" s="9">
        <f t="shared" si="34"/>
        <v>2.2720800000000003</v>
      </c>
      <c r="O150" s="9">
        <f t="shared" si="35"/>
        <v>1.1480040000000005</v>
      </c>
      <c r="P150" s="9">
        <f>(G150-(P$2-$M$2)*4)*G$2</f>
        <v>0.35560200000000003</v>
      </c>
      <c r="Q150" s="9">
        <f t="shared" si="37"/>
        <v>2.7689900000000001</v>
      </c>
      <c r="R150" s="9">
        <f>(I150-(R$2-$M$2)*4)*I$2</f>
        <v>-2.357615</v>
      </c>
      <c r="S150" s="9">
        <f t="shared" si="41"/>
        <v>0.41137500000000005</v>
      </c>
      <c r="T150" s="9">
        <f>M150-N150-O150-P150-S150</f>
        <v>-3.3761000000001096E-2</v>
      </c>
      <c r="U150" s="9"/>
      <c r="V150" s="9">
        <v>1.6362000000000001</v>
      </c>
      <c r="W150" s="9">
        <v>1.8647</v>
      </c>
      <c r="X150" s="9">
        <v>2.6644999999999998E-15</v>
      </c>
      <c r="Y150" s="9">
        <v>-4.2025E-2</v>
      </c>
      <c r="Z150" s="9"/>
      <c r="AA150" s="9">
        <f t="shared" si="29"/>
        <v>1.6362000000000001</v>
      </c>
      <c r="AB150" s="9">
        <f t="shared" si="42"/>
        <v>1.6782300000000001</v>
      </c>
      <c r="AC150" s="9">
        <f t="shared" si="43"/>
        <v>2.6645000000000002E-16</v>
      </c>
      <c r="AD150" s="9">
        <f t="shared" si="30"/>
        <v>-4.2030000000000275E-2</v>
      </c>
      <c r="AE150" s="9"/>
      <c r="AF150" s="9">
        <v>-1.3405</v>
      </c>
      <c r="AG150" s="9">
        <v>0.17244000000000001</v>
      </c>
      <c r="AI150" s="9">
        <v>5.6662999999999997</v>
      </c>
      <c r="AJ150" s="7">
        <v>5.9554</v>
      </c>
      <c r="AK150" s="9">
        <v>5.4625000000000004</v>
      </c>
      <c r="AL150" s="9"/>
      <c r="AM150" s="9"/>
      <c r="AN150" s="9"/>
      <c r="AO150" s="9"/>
      <c r="AP150" s="5"/>
    </row>
    <row r="151" spans="1:42">
      <c r="L151" s="9"/>
      <c r="U151" s="9"/>
      <c r="AB151" s="7"/>
      <c r="AC151" s="7"/>
      <c r="AD151" s="7"/>
      <c r="AE151" s="7"/>
      <c r="AF151" s="9"/>
      <c r="AG151" s="9"/>
      <c r="AI151" s="9"/>
      <c r="AJ151" s="7"/>
      <c r="AK151" s="9"/>
    </row>
    <row r="152" spans="1:42">
      <c r="L152" s="9"/>
      <c r="S152" s="9"/>
      <c r="X152" s="53"/>
      <c r="AB152" s="7"/>
      <c r="AC152" s="7"/>
      <c r="AD152" s="7"/>
      <c r="AE152" s="7"/>
      <c r="AF152" s="9"/>
      <c r="AG152" s="9"/>
      <c r="AI152" s="9"/>
      <c r="AJ152" s="7"/>
      <c r="AK152" s="9"/>
    </row>
    <row r="153" spans="1:42">
      <c r="A153">
        <v>2025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>
        <f t="shared" ref="M153" si="46">AVERAGE(M139:M142)</f>
        <v>5.0168249999999999</v>
      </c>
      <c r="N153" s="9">
        <f t="shared" ref="N153:T153" si="47">AVERAGE(N139:N142)</f>
        <v>2.1089250000000002</v>
      </c>
      <c r="O153" s="9">
        <f t="shared" si="47"/>
        <v>2.1322235000000012</v>
      </c>
      <c r="P153" s="9">
        <f t="shared" si="47"/>
        <v>0.63069175</v>
      </c>
      <c r="Q153" s="9">
        <f t="shared" si="47"/>
        <v>2.4764949999999994</v>
      </c>
      <c r="R153" s="9">
        <f t="shared" si="47"/>
        <v>-3.2037703750000004</v>
      </c>
      <c r="S153" s="9">
        <f t="shared" si="47"/>
        <v>-0.72727537500000028</v>
      </c>
      <c r="T153" s="9">
        <f t="shared" si="47"/>
        <v>0.87226012499999939</v>
      </c>
      <c r="U153" s="9"/>
      <c r="V153" s="9">
        <f t="shared" ref="V153:Y153" si="48">AVERAGE(V139:V142)</f>
        <v>1.3472249999999999</v>
      </c>
      <c r="W153" s="9">
        <f t="shared" si="48"/>
        <v>1.961525</v>
      </c>
      <c r="X153" s="9">
        <f t="shared" si="48"/>
        <v>-1.4652825</v>
      </c>
      <c r="Y153" s="9">
        <f t="shared" si="48"/>
        <v>-0.2715825</v>
      </c>
      <c r="Z153" s="9"/>
      <c r="AA153" s="9">
        <f>AVERAGE(AA139:AA142)</f>
        <v>1.3472249999999999</v>
      </c>
      <c r="AB153" s="9">
        <f>AVERAGE(AB139:AB142)</f>
        <v>1.7653725000000002</v>
      </c>
      <c r="AC153" s="9">
        <f>AVERAGE(AC139:AC142)</f>
        <v>-0.14652825000000003</v>
      </c>
      <c r="AD153" s="9">
        <f>AVERAGE(AD139:AD142)</f>
        <v>-0.27161925000000009</v>
      </c>
      <c r="AE153" s="9"/>
      <c r="AF153" s="9"/>
      <c r="AG153" s="9"/>
      <c r="AI153" s="9">
        <f t="shared" ref="AI153" si="49">AVERAGE(AI139:AI142)</f>
        <v>5.7653249999999998</v>
      </c>
      <c r="AJ153" s="9">
        <f t="shared" ref="AJ153" si="50">AVERAGE(AJ139:AJ142)</f>
        <v>6.0663750000000007</v>
      </c>
      <c r="AK153" s="9">
        <f t="shared" ref="AK153" si="51">AVERAGE(AK139:AK142)</f>
        <v>5.5589499999999994</v>
      </c>
    </row>
    <row r="154" spans="1:42">
      <c r="A154">
        <v>2026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>
        <f t="shared" ref="M154" si="52">AVERAGE(M143:M146)</f>
        <v>4.4922000000000004</v>
      </c>
      <c r="N154" s="9">
        <f t="shared" ref="N154:Q154" si="53">AVERAGE(N143:N146)</f>
        <v>2.0391300000000001</v>
      </c>
      <c r="O154" s="9">
        <f t="shared" si="53"/>
        <v>1.4564605000000004</v>
      </c>
      <c r="P154" s="9">
        <f t="shared" si="53"/>
        <v>0.57997550000000009</v>
      </c>
      <c r="Q154" s="9">
        <f t="shared" si="53"/>
        <v>1.4918697499999998</v>
      </c>
      <c r="R154" s="9">
        <f t="shared" ref="R154:T154" si="54">AVERAGE(R143:R146)</f>
        <v>-2.5090812499999999</v>
      </c>
      <c r="S154" s="9">
        <f t="shared" si="54"/>
        <v>-1.0172115000000002</v>
      </c>
      <c r="T154" s="9">
        <f t="shared" si="54"/>
        <v>1.4338454999999994</v>
      </c>
      <c r="U154" s="9"/>
      <c r="V154" s="9">
        <f t="shared" ref="V154:Y154" si="55">AVERAGE(V143:V146)</f>
        <v>1.659475</v>
      </c>
      <c r="W154" s="9">
        <f t="shared" si="55"/>
        <v>2.2087000000000003</v>
      </c>
      <c r="X154" s="9">
        <f t="shared" si="55"/>
        <v>-2.3234925</v>
      </c>
      <c r="Y154" s="9">
        <f t="shared" si="55"/>
        <v>-9.6020750000000002E-2</v>
      </c>
      <c r="Z154" s="9"/>
      <c r="AA154" s="9">
        <f t="shared" ref="AA154:AB154" si="56">AVERAGE(AA143:AA146)</f>
        <v>1.659475</v>
      </c>
      <c r="AB154" s="9">
        <f t="shared" si="56"/>
        <v>1.98783</v>
      </c>
      <c r="AC154" s="9">
        <f t="shared" ref="AC154:AD154" si="57">AVERAGE(AC143:AC146)</f>
        <v>-0.23234925000000003</v>
      </c>
      <c r="AD154" s="9">
        <f t="shared" si="57"/>
        <v>-9.6005750000000056E-2</v>
      </c>
      <c r="AE154" s="9"/>
      <c r="AF154" s="9"/>
      <c r="AG154" s="9"/>
      <c r="AI154" s="9">
        <f t="shared" ref="AI154" si="58">AVERAGE(AI143:AI146)</f>
        <v>5.7378499999999999</v>
      </c>
      <c r="AJ154" s="9">
        <f t="shared" ref="AJ154" si="59">AVERAGE(AJ143:AJ146)</f>
        <v>5.8444500000000001</v>
      </c>
      <c r="AK154" s="9">
        <f t="shared" ref="AK154" si="60">AVERAGE(AK143:AK146)</f>
        <v>5.5740999999999996</v>
      </c>
    </row>
    <row r="155" spans="1:42">
      <c r="A155">
        <v>2027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>
        <f t="shared" ref="M155" si="61">AVERAGE(M147:M150)</f>
        <v>3.9510999999999998</v>
      </c>
      <c r="N155" s="9">
        <f t="shared" ref="N155:Q155" si="62">AVERAGE(N147:N150)</f>
        <v>2.37906</v>
      </c>
      <c r="O155" s="9">
        <f t="shared" si="62"/>
        <v>1.2186130000000004</v>
      </c>
      <c r="P155" s="9">
        <f t="shared" si="62"/>
        <v>0.36651225000000004</v>
      </c>
      <c r="Q155" s="9">
        <f t="shared" si="62"/>
        <v>2.4213174999999998</v>
      </c>
      <c r="R155" s="9">
        <f t="shared" ref="R155:T155" si="63">AVERAGE(R147:R150)</f>
        <v>-2.38941625</v>
      </c>
      <c r="S155" s="9">
        <f t="shared" si="63"/>
        <v>3.190124999999977E-2</v>
      </c>
      <c r="T155" s="9">
        <f t="shared" si="63"/>
        <v>-4.4986500000000193E-2</v>
      </c>
      <c r="U155" s="9"/>
      <c r="V155" s="9">
        <f t="shared" ref="V155:Y155" si="64">AVERAGE(V147:V150)</f>
        <v>1.701775</v>
      </c>
      <c r="W155" s="9">
        <f t="shared" si="64"/>
        <v>1.9299250000000001</v>
      </c>
      <c r="X155" s="9">
        <f t="shared" si="64"/>
        <v>0.24875750000000188</v>
      </c>
      <c r="Y155" s="9">
        <f t="shared" si="64"/>
        <v>-6.0037500000000001E-2</v>
      </c>
      <c r="Z155" s="9"/>
      <c r="AA155" s="9">
        <f t="shared" ref="AA155:AB155" si="65">AVERAGE(AA147:AA150)</f>
        <v>1.701775</v>
      </c>
      <c r="AB155" s="9">
        <f t="shared" si="65"/>
        <v>1.7369325</v>
      </c>
      <c r="AC155" s="9">
        <f t="shared" ref="AC155:AD155" si="66">AVERAGE(AC147:AC150)</f>
        <v>2.4875750000000189E-2</v>
      </c>
      <c r="AD155" s="9">
        <f t="shared" si="66"/>
        <v>-6.003325000000026E-2</v>
      </c>
      <c r="AE155" s="9"/>
      <c r="AF155" s="9"/>
      <c r="AG155" s="9"/>
      <c r="AI155" s="9">
        <f t="shared" ref="AI155" si="67">AVERAGE(AI147:AI150)</f>
        <v>5.6662999999999997</v>
      </c>
      <c r="AJ155" s="9">
        <f t="shared" ref="AJ155" si="68">AVERAGE(AJ147:AJ150)</f>
        <v>5.9554</v>
      </c>
      <c r="AK155" s="9">
        <f t="shared" ref="AK155" si="69">AVERAGE(AK147:AK150)</f>
        <v>5.4625000000000004</v>
      </c>
    </row>
    <row r="156" spans="1:42">
      <c r="U156" s="9"/>
      <c r="V156" s="53"/>
      <c r="W156" s="53"/>
      <c r="X156" s="53"/>
      <c r="AB156" s="7"/>
      <c r="AC156" s="7"/>
      <c r="AD156" s="7"/>
      <c r="AE156" s="7"/>
      <c r="AF156" s="9"/>
      <c r="AG156" s="9"/>
      <c r="AI156" s="9"/>
      <c r="AJ156" s="7"/>
      <c r="AK156" s="9"/>
    </row>
    <row r="157" spans="1:42">
      <c r="L157" s="9"/>
      <c r="U157" s="9"/>
      <c r="V157" s="53"/>
      <c r="W157" s="53"/>
      <c r="X157" s="53"/>
      <c r="AB157" s="7"/>
      <c r="AC157" s="7"/>
      <c r="AD157" s="7"/>
      <c r="AE157" s="7"/>
      <c r="AF157" s="9"/>
      <c r="AG157" s="9"/>
      <c r="AI157" s="9"/>
      <c r="AJ157" s="7"/>
      <c r="AK157" s="9"/>
    </row>
    <row r="158" spans="1:42">
      <c r="L158" s="9"/>
      <c r="U158" s="9"/>
      <c r="V158" s="53"/>
      <c r="W158" s="53"/>
      <c r="X158" s="53"/>
      <c r="AB158" s="7"/>
      <c r="AC158" s="7"/>
      <c r="AD158" s="7"/>
      <c r="AE158" s="7"/>
      <c r="AF158" s="9"/>
      <c r="AG158" s="9"/>
      <c r="AI158" s="9"/>
      <c r="AJ158" s="7"/>
      <c r="AK158" s="9"/>
    </row>
    <row r="159" spans="1:42">
      <c r="L159" s="9"/>
      <c r="U159" s="9"/>
      <c r="V159" s="53"/>
      <c r="W159" s="53"/>
      <c r="X159" s="53"/>
      <c r="AB159" s="7"/>
      <c r="AC159" s="7"/>
      <c r="AD159" s="7"/>
      <c r="AE159" s="7"/>
      <c r="AF159" s="9"/>
      <c r="AG159" s="9"/>
      <c r="AI159" s="9"/>
      <c r="AJ159" s="7"/>
      <c r="AK159" s="9"/>
    </row>
    <row r="160" spans="1:42">
      <c r="L160" s="9"/>
      <c r="U160" s="9"/>
      <c r="V160" s="53"/>
      <c r="W160" s="53"/>
      <c r="X160" s="53"/>
      <c r="AB160" s="7"/>
      <c r="AC160" s="7"/>
      <c r="AD160" s="7"/>
      <c r="AE160" s="7"/>
      <c r="AF160" s="9"/>
      <c r="AG160" s="9"/>
      <c r="AI160" s="9"/>
      <c r="AJ160" s="7"/>
      <c r="AK160" s="9"/>
    </row>
    <row r="161" spans="12:37">
      <c r="L161" s="9"/>
      <c r="U161" s="9"/>
      <c r="V161" s="53"/>
      <c r="W161" s="53"/>
      <c r="X161" s="53"/>
      <c r="AB161" s="7"/>
      <c r="AC161" s="7"/>
      <c r="AD161" s="7"/>
      <c r="AE161" s="7"/>
      <c r="AF161" s="9"/>
      <c r="AG161" s="9"/>
      <c r="AI161" s="9"/>
      <c r="AJ161" s="7"/>
      <c r="AK161" s="9"/>
    </row>
    <row r="162" spans="12:37">
      <c r="L162" s="9"/>
      <c r="U162" s="9"/>
      <c r="V162" s="53"/>
      <c r="W162" s="53"/>
      <c r="X162" s="53"/>
      <c r="AB162" s="7"/>
      <c r="AC162" s="7"/>
      <c r="AD162" s="7"/>
      <c r="AE162" s="7"/>
      <c r="AF162" s="9"/>
      <c r="AG162" s="9"/>
      <c r="AI162" s="9"/>
      <c r="AJ162" s="7"/>
      <c r="AK162" s="9"/>
    </row>
    <row r="163" spans="12:37">
      <c r="L163" s="9"/>
      <c r="U163" s="9"/>
      <c r="V163" s="53"/>
      <c r="W163" s="53"/>
      <c r="X163" s="53"/>
      <c r="AB163" s="7"/>
      <c r="AC163" s="7"/>
      <c r="AD163" s="7"/>
      <c r="AE163" s="7"/>
      <c r="AF163" s="9"/>
      <c r="AG163" s="9"/>
      <c r="AI163" s="9"/>
      <c r="AJ163" s="7"/>
      <c r="AK163" s="9"/>
    </row>
    <row r="164" spans="12:37">
      <c r="L164" s="9"/>
      <c r="U164" s="9"/>
      <c r="V164" s="53"/>
      <c r="W164" s="53"/>
      <c r="X164" s="53"/>
      <c r="AB164" s="7"/>
      <c r="AC164" s="7"/>
      <c r="AD164" s="7"/>
      <c r="AE164" s="7"/>
      <c r="AF164" s="9"/>
      <c r="AG164" s="9"/>
      <c r="AI164" s="9"/>
      <c r="AJ164" s="7"/>
      <c r="AK164" s="9"/>
    </row>
    <row r="165" spans="12:37">
      <c r="L165" s="9"/>
      <c r="U165" s="9"/>
      <c r="V165" s="53"/>
      <c r="W165" s="53"/>
      <c r="X165" s="53"/>
      <c r="AB165" s="7"/>
      <c r="AC165" s="7"/>
      <c r="AD165" s="7"/>
      <c r="AE165" s="7"/>
      <c r="AF165" s="9"/>
      <c r="AG165" s="9"/>
      <c r="AI165" s="9"/>
      <c r="AJ165" s="7"/>
      <c r="AK165" s="9"/>
    </row>
    <row r="166" spans="12:37">
      <c r="V166" s="53"/>
      <c r="W166" s="53"/>
      <c r="X166" s="53"/>
    </row>
    <row r="167" spans="12:37">
      <c r="V167" s="53"/>
      <c r="W167" s="53"/>
      <c r="X167" s="53"/>
    </row>
    <row r="168" spans="12:37">
      <c r="V168" s="53"/>
      <c r="W168" s="53"/>
      <c r="X168" s="53"/>
    </row>
    <row r="169" spans="12:37">
      <c r="V169" s="53"/>
      <c r="W169" s="53"/>
      <c r="X169" s="53"/>
    </row>
    <row r="170" spans="12:37">
      <c r="V170" s="53"/>
      <c r="W170" s="53"/>
      <c r="X170" s="53"/>
    </row>
    <row r="171" spans="12:37">
      <c r="V171" s="53"/>
      <c r="W171" s="53"/>
      <c r="X171" s="53"/>
    </row>
    <row r="172" spans="12:37">
      <c r="V172" s="53"/>
      <c r="W172" s="53"/>
      <c r="X172" s="53"/>
    </row>
    <row r="173" spans="12:37">
      <c r="V173" s="53"/>
      <c r="W173" s="53"/>
      <c r="X173" s="53"/>
    </row>
    <row r="174" spans="12:37">
      <c r="V174" s="53"/>
      <c r="W174" s="53"/>
      <c r="X174" s="53"/>
    </row>
    <row r="175" spans="12:37">
      <c r="V175" s="53"/>
      <c r="W175" s="53"/>
      <c r="X175" s="53"/>
    </row>
    <row r="181" spans="22:42"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</row>
    <row r="190" spans="22:42"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</row>
    <row r="191" spans="22:42"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</row>
    <row r="193" spans="22:33"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9F7B5-2DD6-4709-86F3-11E15AA2C4B8}">
  <dimension ref="A1:BZ91"/>
  <sheetViews>
    <sheetView tabSelected="1" zoomScale="65" zoomScaleNormal="70" workbookViewId="0">
      <pane xSplit="2" ySplit="2" topLeftCell="C61" activePane="bottomRight" state="frozen"/>
      <selection pane="topRight" activeCell="C1" sqref="C1"/>
      <selection pane="bottomLeft" activeCell="A3" sqref="A3"/>
      <selection pane="bottomRight" activeCell="K51" sqref="K51"/>
    </sheetView>
  </sheetViews>
  <sheetFormatPr defaultRowHeight="14.5" outlineLevelRow="1"/>
  <sheetData>
    <row r="1" spans="1:78">
      <c r="C1" s="113" t="s">
        <v>393</v>
      </c>
      <c r="D1" s="113"/>
      <c r="E1" s="113"/>
      <c r="F1" s="113"/>
      <c r="G1" s="113"/>
      <c r="H1" s="113"/>
      <c r="I1" s="113"/>
      <c r="J1" s="113"/>
      <c r="K1" s="113"/>
      <c r="M1" s="113" t="s">
        <v>396</v>
      </c>
      <c r="N1" s="113"/>
      <c r="O1" s="113"/>
      <c r="P1" s="113"/>
      <c r="Q1" s="113"/>
      <c r="R1" s="113"/>
      <c r="S1" s="113"/>
      <c r="T1" s="113"/>
      <c r="U1" s="113"/>
      <c r="W1" s="113" t="s">
        <v>400</v>
      </c>
      <c r="X1" s="113"/>
      <c r="Y1" s="113"/>
      <c r="Z1" s="113"/>
      <c r="AA1" s="113"/>
      <c r="AB1" s="113"/>
      <c r="AC1" s="113"/>
      <c r="AD1" s="113"/>
      <c r="AF1" s="113" t="s">
        <v>394</v>
      </c>
      <c r="AG1" s="113"/>
      <c r="AH1" s="113"/>
      <c r="AI1" s="113"/>
      <c r="AJ1" s="113"/>
      <c r="AK1" s="113"/>
      <c r="AL1" s="113"/>
      <c r="AN1" s="113" t="s">
        <v>395</v>
      </c>
      <c r="AO1" s="113"/>
      <c r="AP1" s="113"/>
      <c r="AQ1" s="113"/>
      <c r="AR1" s="113"/>
      <c r="AS1" s="113"/>
      <c r="AT1" s="113"/>
      <c r="AV1" s="113" t="s">
        <v>397</v>
      </c>
      <c r="AW1" s="113"/>
      <c r="AX1" s="113"/>
      <c r="AY1" s="113"/>
      <c r="AZ1" s="113"/>
      <c r="BA1" s="113"/>
      <c r="BB1" s="113"/>
      <c r="BD1" s="113" t="s">
        <v>398</v>
      </c>
      <c r="BE1" s="113"/>
      <c r="BF1" s="113"/>
      <c r="BG1" s="113"/>
      <c r="BH1" s="113"/>
      <c r="BI1" s="113"/>
      <c r="BJ1" s="113"/>
      <c r="BL1" s="113" t="s">
        <v>399</v>
      </c>
      <c r="BM1" s="113"/>
      <c r="BN1" s="113"/>
      <c r="BO1" s="113"/>
      <c r="BP1" s="113"/>
      <c r="BQ1" s="113"/>
      <c r="BR1" s="113"/>
      <c r="BT1" s="113" t="s">
        <v>402</v>
      </c>
      <c r="BU1" s="113"/>
      <c r="BV1" s="113"/>
      <c r="BW1" s="113"/>
      <c r="BX1" s="113"/>
      <c r="BY1" s="113"/>
      <c r="BZ1" s="113"/>
    </row>
    <row r="2" spans="1:78" s="2" customFormat="1" ht="43.5">
      <c r="C2" s="2" t="s">
        <v>10</v>
      </c>
      <c r="D2" s="2" t="s">
        <v>427</v>
      </c>
      <c r="E2" s="2" t="s">
        <v>389</v>
      </c>
      <c r="F2" s="2" t="s">
        <v>388</v>
      </c>
      <c r="G2" s="2" t="s">
        <v>387</v>
      </c>
      <c r="H2" s="2" t="s">
        <v>401</v>
      </c>
      <c r="I2" s="2" t="s">
        <v>390</v>
      </c>
      <c r="J2" s="2" t="s">
        <v>391</v>
      </c>
      <c r="K2" s="2" t="s">
        <v>392</v>
      </c>
      <c r="M2" s="2" t="s">
        <v>10</v>
      </c>
      <c r="N2" s="2" t="s">
        <v>427</v>
      </c>
      <c r="O2" s="2" t="s">
        <v>389</v>
      </c>
      <c r="P2" s="2" t="s">
        <v>388</v>
      </c>
      <c r="Q2" s="2" t="s">
        <v>387</v>
      </c>
      <c r="R2" s="2" t="s">
        <v>401</v>
      </c>
      <c r="S2" s="2" t="s">
        <v>390</v>
      </c>
      <c r="T2" s="2" t="s">
        <v>391</v>
      </c>
      <c r="U2" s="2" t="s">
        <v>392</v>
      </c>
      <c r="W2" s="2" t="s">
        <v>10</v>
      </c>
      <c r="X2" s="2" t="s">
        <v>389</v>
      </c>
      <c r="Y2" s="2" t="s">
        <v>388</v>
      </c>
      <c r="Z2" s="2" t="s">
        <v>387</v>
      </c>
      <c r="AA2" s="2" t="s">
        <v>401</v>
      </c>
      <c r="AB2" s="2" t="s">
        <v>390</v>
      </c>
      <c r="AC2" s="2" t="s">
        <v>391</v>
      </c>
      <c r="AD2" s="2" t="s">
        <v>392</v>
      </c>
      <c r="AF2" s="2" t="s">
        <v>10</v>
      </c>
      <c r="AG2" s="2" t="s">
        <v>389</v>
      </c>
      <c r="AH2" s="2" t="s">
        <v>388</v>
      </c>
      <c r="AI2" s="2" t="s">
        <v>387</v>
      </c>
      <c r="AJ2" s="2" t="s">
        <v>390</v>
      </c>
      <c r="AK2" s="2" t="s">
        <v>391</v>
      </c>
      <c r="AL2" s="2" t="s">
        <v>392</v>
      </c>
      <c r="AN2" s="2" t="s">
        <v>10</v>
      </c>
      <c r="AO2" s="2" t="s">
        <v>389</v>
      </c>
      <c r="AP2" s="2" t="s">
        <v>388</v>
      </c>
      <c r="AQ2" s="2" t="s">
        <v>387</v>
      </c>
      <c r="AR2" s="2" t="s">
        <v>390</v>
      </c>
      <c r="AS2" s="2" t="s">
        <v>391</v>
      </c>
      <c r="AT2" s="2" t="s">
        <v>392</v>
      </c>
      <c r="AV2" s="2" t="s">
        <v>10</v>
      </c>
      <c r="AW2" s="2" t="s">
        <v>389</v>
      </c>
      <c r="AX2" s="2" t="s">
        <v>388</v>
      </c>
      <c r="AY2" s="2" t="s">
        <v>387</v>
      </c>
      <c r="AZ2" s="2" t="s">
        <v>390</v>
      </c>
      <c r="BA2" s="2" t="s">
        <v>391</v>
      </c>
      <c r="BB2" s="2" t="s">
        <v>392</v>
      </c>
      <c r="BD2" s="2" t="s">
        <v>10</v>
      </c>
      <c r="BE2" s="2" t="s">
        <v>389</v>
      </c>
      <c r="BF2" s="2" t="s">
        <v>388</v>
      </c>
      <c r="BG2" s="2" t="s">
        <v>387</v>
      </c>
      <c r="BH2" s="2" t="s">
        <v>390</v>
      </c>
      <c r="BI2" s="2" t="s">
        <v>391</v>
      </c>
      <c r="BJ2" s="2" t="s">
        <v>392</v>
      </c>
      <c r="BL2" s="2" t="s">
        <v>10</v>
      </c>
      <c r="BM2" s="2" t="s">
        <v>389</v>
      </c>
      <c r="BN2" s="2" t="s">
        <v>388</v>
      </c>
      <c r="BO2" s="2" t="s">
        <v>387</v>
      </c>
      <c r="BP2" s="2" t="s">
        <v>390</v>
      </c>
      <c r="BQ2" s="2" t="s">
        <v>391</v>
      </c>
      <c r="BR2" s="2" t="s">
        <v>392</v>
      </c>
      <c r="BT2" s="2" t="s">
        <v>10</v>
      </c>
      <c r="BU2" s="2" t="s">
        <v>389</v>
      </c>
      <c r="BV2" s="2" t="s">
        <v>388</v>
      </c>
      <c r="BW2" s="2" t="s">
        <v>387</v>
      </c>
      <c r="BX2" s="2" t="s">
        <v>390</v>
      </c>
      <c r="BY2" s="2" t="s">
        <v>391</v>
      </c>
      <c r="BZ2" s="2" t="s">
        <v>392</v>
      </c>
    </row>
    <row r="4" spans="1:78">
      <c r="A4">
        <f t="shared" ref="A4" si="0">A8-1</f>
        <v>2018</v>
      </c>
      <c r="B4">
        <f t="shared" ref="B4:B7" si="1">B8</f>
        <v>1</v>
      </c>
      <c r="C4" s="5">
        <f>'NSA data'!B110</f>
        <v>327096.255</v>
      </c>
      <c r="D4" s="87">
        <f>E4+F4+G4</f>
        <v>303484.35700000002</v>
      </c>
      <c r="E4" s="5">
        <f>'NSA data'!C110</f>
        <v>184719.86199999999</v>
      </c>
      <c r="F4" s="5">
        <f>'NSA data'!D110</f>
        <v>36399.034</v>
      </c>
      <c r="G4" s="5">
        <f>'NSA data'!E110</f>
        <v>82365.460999999996</v>
      </c>
      <c r="H4" s="35">
        <f t="shared" ref="H4:H7" si="2">I4-J4</f>
        <v>26117.377999999997</v>
      </c>
      <c r="I4" s="5">
        <f>'NSA data'!F110</f>
        <v>223747.42499999999</v>
      </c>
      <c r="J4" s="5">
        <f>'NSA data'!G110</f>
        <v>197630.04699999999</v>
      </c>
      <c r="K4" s="35">
        <f t="shared" ref="K4:K7" si="3">C4-E4-F4-G4-I4+J4</f>
        <v>-2505.4799999999814</v>
      </c>
      <c r="AF4" s="5">
        <f>'SA data'!A110</f>
        <v>334996.52</v>
      </c>
      <c r="AG4" s="5">
        <f>'SA data'!B110</f>
        <v>187677.31</v>
      </c>
      <c r="AH4" s="5">
        <f>'SA data'!C110</f>
        <v>40942.885000000002</v>
      </c>
      <c r="AI4" s="5">
        <f>'SA data'!D110</f>
        <v>83392.070000000007</v>
      </c>
      <c r="AJ4" s="5">
        <f>'SA data'!E110</f>
        <v>229491.28</v>
      </c>
      <c r="AK4" s="5">
        <f>'SA data'!F110</f>
        <v>204890.72</v>
      </c>
      <c r="AL4" s="35">
        <f t="shared" ref="AL4:AL7" si="4">AF4-AG4-AH4-AI4-AJ4+AK4</f>
        <v>-1616.304999999993</v>
      </c>
      <c r="AM4" s="5"/>
      <c r="AN4" s="7">
        <f t="shared" ref="AN4:AN35" si="5">C4/AF4</f>
        <v>0.97641687442006853</v>
      </c>
      <c r="AO4" s="7">
        <f t="shared" ref="AO4:AO35" si="6">E4/AG4</f>
        <v>0.98424184575109264</v>
      </c>
      <c r="AP4" s="7">
        <f t="shared" ref="AP4:AP35" si="7">F4/AH4</f>
        <v>0.88901976497259527</v>
      </c>
      <c r="AQ4" s="7">
        <f t="shared" ref="AQ4:AQ35" si="8">G4/AI4</f>
        <v>0.98768936902513615</v>
      </c>
      <c r="AR4" s="7">
        <f t="shared" ref="AR4:AR35" si="9">I4/AJ4</f>
        <v>0.97497135838886773</v>
      </c>
      <c r="AS4" s="7">
        <f t="shared" ref="AS4:AS35" si="10">J4/AK4</f>
        <v>0.96456319251550282</v>
      </c>
    </row>
    <row r="5" spans="1:78">
      <c r="B5">
        <f t="shared" si="1"/>
        <v>2</v>
      </c>
      <c r="C5" s="5">
        <f>'NSA data'!B111</f>
        <v>333437.64</v>
      </c>
      <c r="D5" s="87">
        <f t="shared" ref="D5:D43" si="11">E5+F5+G5</f>
        <v>315180.511</v>
      </c>
      <c r="E5" s="5">
        <f>'NSA data'!C111</f>
        <v>188796.07199999999</v>
      </c>
      <c r="F5" s="5">
        <f>'NSA data'!D111</f>
        <v>39450.525999999998</v>
      </c>
      <c r="G5" s="5">
        <f>'NSA data'!E111</f>
        <v>86933.913</v>
      </c>
      <c r="H5" s="35">
        <f t="shared" si="2"/>
        <v>18084.800000000017</v>
      </c>
      <c r="I5" s="5">
        <f>'NSA data'!F111</f>
        <v>222887.66200000001</v>
      </c>
      <c r="J5" s="5">
        <f>'NSA data'!G111</f>
        <v>204802.86199999999</v>
      </c>
      <c r="K5" s="35">
        <f t="shared" si="3"/>
        <v>172.3289999999979</v>
      </c>
      <c r="AF5" s="5">
        <f>'SA data'!A111</f>
        <v>339216.94</v>
      </c>
      <c r="AG5" s="5">
        <f>'SA data'!B111</f>
        <v>192120</v>
      </c>
      <c r="AH5" s="5">
        <f>'SA data'!C111</f>
        <v>42587.487999999998</v>
      </c>
      <c r="AI5" s="5">
        <f>'SA data'!D111</f>
        <v>84041.968999999997</v>
      </c>
      <c r="AJ5" s="5">
        <f>'SA data'!E111</f>
        <v>226431.34</v>
      </c>
      <c r="AK5" s="5">
        <f>'SA data'!F111</f>
        <v>205681.1</v>
      </c>
      <c r="AL5" s="35">
        <f t="shared" si="4"/>
        <v>-282.75699999998324</v>
      </c>
      <c r="AM5" s="5"/>
      <c r="AN5" s="7">
        <f t="shared" si="5"/>
        <v>0.98296282019406223</v>
      </c>
      <c r="AO5" s="7">
        <f t="shared" si="6"/>
        <v>0.98269868831980001</v>
      </c>
      <c r="AP5" s="7">
        <f t="shared" si="7"/>
        <v>0.92634075999035215</v>
      </c>
      <c r="AQ5" s="7">
        <f t="shared" si="8"/>
        <v>1.0344107121050437</v>
      </c>
      <c r="AR5" s="7">
        <f t="shared" si="9"/>
        <v>0.98434987842230681</v>
      </c>
      <c r="AS5" s="7">
        <f t="shared" si="10"/>
        <v>0.99573009868189144</v>
      </c>
    </row>
    <row r="6" spans="1:78">
      <c r="B6">
        <f t="shared" si="1"/>
        <v>3</v>
      </c>
      <c r="C6" s="5">
        <f>'NSA data'!B112</f>
        <v>345685.04399999999</v>
      </c>
      <c r="D6" s="87">
        <f t="shared" si="11"/>
        <v>329536.44199999998</v>
      </c>
      <c r="E6" s="5">
        <f>'NSA data'!C112</f>
        <v>203883.717</v>
      </c>
      <c r="F6" s="5">
        <f>'NSA data'!D112</f>
        <v>40264.894999999997</v>
      </c>
      <c r="G6" s="5">
        <f>'NSA data'!E112</f>
        <v>85387.83</v>
      </c>
      <c r="H6" s="35">
        <f t="shared" si="2"/>
        <v>21372.073999999993</v>
      </c>
      <c r="I6" s="5">
        <f>'NSA data'!F112</f>
        <v>232374.908</v>
      </c>
      <c r="J6" s="5">
        <f>'NSA data'!G112</f>
        <v>211002.834</v>
      </c>
      <c r="K6" s="35">
        <f t="shared" si="3"/>
        <v>-5223.4719999999797</v>
      </c>
      <c r="AF6" s="5">
        <f>'SA data'!A112</f>
        <v>342343.86</v>
      </c>
      <c r="AG6" s="5">
        <f>'SA data'!B112</f>
        <v>196586.16</v>
      </c>
      <c r="AH6" s="5">
        <f>'SA data'!C112</f>
        <v>42815.618000000002</v>
      </c>
      <c r="AI6" s="5">
        <f>'SA data'!D112</f>
        <v>85648.876000000004</v>
      </c>
      <c r="AJ6" s="5">
        <f>'SA data'!E112</f>
        <v>228950.12</v>
      </c>
      <c r="AK6" s="5">
        <f>'SA data'!F112</f>
        <v>207585.17</v>
      </c>
      <c r="AL6" s="35">
        <f t="shared" si="4"/>
        <v>-4071.7440000000061</v>
      </c>
      <c r="AM6" s="5"/>
      <c r="AN6" s="7">
        <f t="shared" si="5"/>
        <v>1.0097597310493607</v>
      </c>
      <c r="AO6" s="7">
        <f t="shared" si="6"/>
        <v>1.0371214179065302</v>
      </c>
      <c r="AP6" s="7">
        <f t="shared" si="7"/>
        <v>0.94042540738288527</v>
      </c>
      <c r="AQ6" s="7">
        <f t="shared" si="8"/>
        <v>0.99695213746879763</v>
      </c>
      <c r="AR6" s="7">
        <f t="shared" si="9"/>
        <v>1.0149586643588568</v>
      </c>
      <c r="AS6" s="7">
        <f t="shared" si="10"/>
        <v>1.0164639121378467</v>
      </c>
    </row>
    <row r="7" spans="1:78">
      <c r="B7">
        <f t="shared" si="1"/>
        <v>4</v>
      </c>
      <c r="C7" s="5">
        <f>'NSA data'!B113</f>
        <v>357547.45600000001</v>
      </c>
      <c r="D7" s="87">
        <f t="shared" si="11"/>
        <v>333474.45999999996</v>
      </c>
      <c r="E7" s="5">
        <f>'NSA data'!C113</f>
        <v>198654.11300000001</v>
      </c>
      <c r="F7" s="5">
        <f>'NSA data'!D113</f>
        <v>53915.082999999999</v>
      </c>
      <c r="G7" s="5">
        <f>'NSA data'!E113</f>
        <v>80905.263999999996</v>
      </c>
      <c r="H7" s="35">
        <f t="shared" si="2"/>
        <v>25194.081000000006</v>
      </c>
      <c r="I7" s="5">
        <f>'NSA data'!F113</f>
        <v>238452.152</v>
      </c>
      <c r="J7" s="5">
        <f>'NSA data'!G113</f>
        <v>213258.071</v>
      </c>
      <c r="K7" s="35">
        <f t="shared" si="3"/>
        <v>-1121.085000000021</v>
      </c>
      <c r="AF7" s="5">
        <f>'SA data'!A113</f>
        <v>346691.48</v>
      </c>
      <c r="AG7" s="5">
        <f>'SA data'!B113</f>
        <v>199200.45</v>
      </c>
      <c r="AH7" s="5">
        <f>'SA data'!C113</f>
        <v>43186.387999999999</v>
      </c>
      <c r="AI7" s="5">
        <f>'SA data'!D113</f>
        <v>82519.342999999993</v>
      </c>
      <c r="AJ7" s="5">
        <f>'SA data'!E113</f>
        <v>232469.6</v>
      </c>
      <c r="AK7" s="5">
        <f>'SA data'!F113</f>
        <v>208446.12</v>
      </c>
      <c r="AL7" s="35">
        <f t="shared" si="4"/>
        <v>-2238.1810000000405</v>
      </c>
      <c r="AM7" s="5"/>
      <c r="AN7" s="7">
        <f t="shared" si="5"/>
        <v>1.0313130740911198</v>
      </c>
      <c r="AO7" s="7">
        <f t="shared" si="6"/>
        <v>0.99725735057325426</v>
      </c>
      <c r="AP7" s="7">
        <f t="shared" si="7"/>
        <v>1.2484276990240537</v>
      </c>
      <c r="AQ7" s="7">
        <f t="shared" si="8"/>
        <v>0.98043999211191013</v>
      </c>
      <c r="AR7" s="7">
        <f t="shared" si="9"/>
        <v>1.0257347713421454</v>
      </c>
      <c r="AS7" s="7">
        <f t="shared" si="10"/>
        <v>1.023084867206931</v>
      </c>
    </row>
    <row r="8" spans="1:78">
      <c r="A8">
        <f t="shared" ref="A8" si="12">A12-1</f>
        <v>2019</v>
      </c>
      <c r="B8">
        <f t="shared" ref="B8:B23" si="13">B12</f>
        <v>1</v>
      </c>
      <c r="C8" s="5">
        <f>'NSA data'!B114</f>
        <v>342373.16800000001</v>
      </c>
      <c r="D8" s="87">
        <f t="shared" si="11"/>
        <v>317125.50099999999</v>
      </c>
      <c r="E8" s="5">
        <f>'NSA data'!C114</f>
        <v>199021.75099999999</v>
      </c>
      <c r="F8" s="5">
        <f>'NSA data'!D114</f>
        <v>38559.408000000003</v>
      </c>
      <c r="G8" s="5">
        <f>'NSA data'!E114</f>
        <v>79544.342000000004</v>
      </c>
      <c r="H8" s="35">
        <f>I8-J8</f>
        <v>29917.915999999997</v>
      </c>
      <c r="I8" s="5">
        <f>'NSA data'!F114</f>
        <v>224408.61600000001</v>
      </c>
      <c r="J8" s="5">
        <f>'NSA data'!G114</f>
        <v>194490.7</v>
      </c>
      <c r="K8" s="35">
        <f>C8-E8-F8-G8-I8+J8</f>
        <v>-4670.2489999999816</v>
      </c>
      <c r="L8" s="5"/>
      <c r="M8" s="9">
        <f t="shared" ref="M8:M43" si="14">(C8/C4-1)*100</f>
        <v>4.6704640504062089</v>
      </c>
      <c r="N8" s="9">
        <f t="shared" ref="N8:N43" si="15">(D8/D4-1)*100</f>
        <v>4.4948425463655628</v>
      </c>
      <c r="O8" s="9">
        <f t="shared" ref="O8:O43" si="16">(E8/E4-1)*100</f>
        <v>7.7424749267082094</v>
      </c>
      <c r="P8" s="9">
        <f t="shared" ref="P8:P43" si="17">(F8/F4-1)*100</f>
        <v>5.9352509190216507</v>
      </c>
      <c r="Q8" s="9">
        <f t="shared" ref="Q8:Q43" si="18">(G8/G4-1)*100</f>
        <v>-3.4251237906626764</v>
      </c>
      <c r="R8" s="23">
        <f t="shared" ref="R8:R43" si="19">(H8/H4-1)*100</f>
        <v>14.551759368800354</v>
      </c>
      <c r="S8" s="9">
        <f t="shared" ref="S8:S43" si="20">(I8/I4-1)*100</f>
        <v>0.29550775835744947</v>
      </c>
      <c r="T8" s="9">
        <f t="shared" ref="T8:T43" si="21">(J8/J4-1)*100</f>
        <v>-1.5884968139485256</v>
      </c>
      <c r="U8" s="9"/>
      <c r="V8" s="9"/>
      <c r="W8" s="23">
        <f t="shared" ref="W8:W43" si="22">(C8/C4-1)*100</f>
        <v>4.6704640504062089</v>
      </c>
      <c r="X8" s="23">
        <f t="shared" ref="X8:X43" si="23">((E8-E4)/($C8-$C4))*$W8</f>
        <v>4.3723793169078062</v>
      </c>
      <c r="Y8" s="23">
        <f t="shared" ref="Y8:Y43" si="24">((F8-F4)/($C8-$C4))*$W8</f>
        <v>0.6604704171865271</v>
      </c>
      <c r="Z8" s="23">
        <f t="shared" ref="Z8:Z43" si="25">((G8-G4)/($C8-$C4))*$W8</f>
        <v>-0.86247364709204488</v>
      </c>
      <c r="AA8" s="23">
        <f t="shared" ref="AA8:AA11" si="26">AB8-AC8</f>
        <v>1.1619020217764358</v>
      </c>
      <c r="AB8" s="23">
        <f t="shared" ref="AB8:AB43" si="27">((I8-I4)/($C8-$C4))*$W8</f>
        <v>0.20213958120676792</v>
      </c>
      <c r="AC8" s="23">
        <f t="shared" ref="AC8:AC43" si="28">((J8-J4)/($C8-$C4))*$W8</f>
        <v>-0.95976244056966775</v>
      </c>
      <c r="AD8" s="23">
        <f t="shared" ref="AD8:AD43" si="29">((K8-K4)/($C8-$C4))*$W8</f>
        <v>-0.66181405837251284</v>
      </c>
      <c r="AE8" s="5"/>
      <c r="AF8" s="5">
        <f>'SA data'!A114</f>
        <v>350424.21999999898</v>
      </c>
      <c r="AG8" s="5">
        <f>'SA data'!B114</f>
        <v>202209.22</v>
      </c>
      <c r="AH8" s="5">
        <f>'SA data'!C114</f>
        <v>42796.502</v>
      </c>
      <c r="AI8" s="5">
        <f>'SA data'!D114</f>
        <v>80418.475999999995</v>
      </c>
      <c r="AJ8" s="5">
        <f>'SA data'!E114</f>
        <v>230166.51</v>
      </c>
      <c r="AK8" s="5">
        <f>'SA data'!F114</f>
        <v>201603.46</v>
      </c>
      <c r="AL8" s="35">
        <f>AF8-AG8-AH8-AI8-AJ8+AK8</f>
        <v>-3563.0280000010389</v>
      </c>
      <c r="AM8" s="5"/>
      <c r="AN8" s="7">
        <f t="shared" si="5"/>
        <v>0.97702484149069657</v>
      </c>
      <c r="AO8" s="7">
        <f t="shared" si="6"/>
        <v>0.98423677713607716</v>
      </c>
      <c r="AP8" s="7">
        <f t="shared" si="7"/>
        <v>0.90099438500838225</v>
      </c>
      <c r="AQ8" s="7">
        <f t="shared" si="8"/>
        <v>0.98913018446159073</v>
      </c>
      <c r="AR8" s="7">
        <f t="shared" si="9"/>
        <v>0.97498378891003734</v>
      </c>
      <c r="AS8" s="7">
        <f t="shared" si="10"/>
        <v>0.96471905789712153</v>
      </c>
      <c r="AT8" s="8"/>
      <c r="AU8" s="8"/>
      <c r="AV8" s="9">
        <f t="shared" ref="AV8:AV11" si="30">(AF8/AF4-1)*100</f>
        <v>4.6053314225469988</v>
      </c>
      <c r="AW8" s="9">
        <f t="shared" ref="AW8:AW11" si="31">(AG8/AG4-1)*100</f>
        <v>7.7430297780802571</v>
      </c>
      <c r="AX8" s="9">
        <f t="shared" ref="AX8:AX11" si="32">(AH8/AH4-1)*100</f>
        <v>4.5273238561474027</v>
      </c>
      <c r="AY8" s="9">
        <f t="shared" ref="AY8:AY11" si="33">(AI8/AI4-1)*100</f>
        <v>-3.5657994818931948</v>
      </c>
      <c r="AZ8" s="9">
        <f t="shared" ref="AZ8:AZ11" si="34">(AJ8/AJ4-1)*100</f>
        <v>0.29422904434539543</v>
      </c>
      <c r="BA8" s="9">
        <f t="shared" ref="BA8:BA11" si="35">(AK8/AK4-1)*100</f>
        <v>-1.6043967242635571</v>
      </c>
      <c r="BB8" s="9"/>
      <c r="BC8" s="9"/>
      <c r="BD8" s="9">
        <f t="shared" ref="BD8:BD11" si="36">(AF8/AF7-1)*100</f>
        <v>1.0766748580031349</v>
      </c>
      <c r="BE8" s="9">
        <f t="shared" ref="BE8:BE11" si="37">(AG8/AG7-1)*100</f>
        <v>1.5104232947264817</v>
      </c>
      <c r="BF8" s="9">
        <f t="shared" ref="BF8:BF11" si="38">(AH8/AH7-1)*100</f>
        <v>-0.90279835396281927</v>
      </c>
      <c r="BG8" s="9">
        <f t="shared" ref="BG8:BG11" si="39">(AI8/AI7-1)*100</f>
        <v>-2.5459085392863567</v>
      </c>
      <c r="BH8" s="9">
        <f t="shared" ref="BH8:BH11" si="40">(AJ8/AJ7-1)*100</f>
        <v>-0.99070588154321904</v>
      </c>
      <c r="BI8" s="9">
        <f t="shared" ref="BI8:BI11" si="41">(AK8/AK7-1)*100</f>
        <v>-3.2826996252077079</v>
      </c>
      <c r="BJ8" s="9"/>
      <c r="BK8" s="9"/>
      <c r="BL8" s="9">
        <f t="shared" ref="BL8:BL11" si="42">LN(AF8/AF7)*100</f>
        <v>1.0709199849173223</v>
      </c>
      <c r="BM8" s="9">
        <f t="shared" ref="BM8:BM11" si="43">LN(AG8/AG7)*100</f>
        <v>1.4991299780112386</v>
      </c>
      <c r="BN8" s="9">
        <f t="shared" ref="BN8:BN11" si="44">LN(AH8/AH7)*100</f>
        <v>-0.90689827295766423</v>
      </c>
      <c r="BO8" s="9">
        <f t="shared" ref="BO8:BO11" si="45">LN(AI8/AI7)*100</f>
        <v>-2.5788775685362118</v>
      </c>
      <c r="BP8" s="9">
        <f t="shared" ref="BP8:BP11" si="46">LN(AJ8/AJ7)*100</f>
        <v>-0.99564602755394671</v>
      </c>
      <c r="BQ8" s="9">
        <f t="shared" ref="BQ8:BQ11" si="47">LN(AK8/AK7)*100</f>
        <v>-3.3377891828825135</v>
      </c>
      <c r="BR8" s="9"/>
      <c r="BS8" s="9"/>
      <c r="BT8" s="9">
        <f>Model!D115</f>
        <v>2.3555999999999999</v>
      </c>
      <c r="BU8" s="9">
        <f>Model!E115</f>
        <v>4.2466999999999997</v>
      </c>
      <c r="BV8" s="9">
        <f>Model!G115</f>
        <v>4.468</v>
      </c>
      <c r="BW8" s="9">
        <f>Model!F115</f>
        <v>-1.9535</v>
      </c>
      <c r="BX8" s="9">
        <f>Model!H115</f>
        <v>-1.9441999999999999</v>
      </c>
      <c r="BY8" s="9">
        <f>Model!I115</f>
        <v>-3.5522999999999998</v>
      </c>
    </row>
    <row r="9" spans="1:78">
      <c r="B9">
        <f t="shared" si="13"/>
        <v>2</v>
      </c>
      <c r="C9" s="5">
        <f>'NSA data'!B115</f>
        <v>349909.766</v>
      </c>
      <c r="D9" s="87">
        <f t="shared" si="11"/>
        <v>329424.50599999999</v>
      </c>
      <c r="E9" s="5">
        <f>'NSA data'!C115</f>
        <v>203545.432</v>
      </c>
      <c r="F9" s="5">
        <f>'NSA data'!D115</f>
        <v>39460.5</v>
      </c>
      <c r="G9" s="5">
        <f>'NSA data'!E115</f>
        <v>86418.573999999993</v>
      </c>
      <c r="H9" s="35">
        <f t="shared" ref="H9:H43" si="48">I9-J9</f>
        <v>23960.453999999998</v>
      </c>
      <c r="I9" s="5">
        <f>'NSA data'!F115</f>
        <v>224133.18</v>
      </c>
      <c r="J9" s="5">
        <f>'NSA data'!G115</f>
        <v>200172.726</v>
      </c>
      <c r="K9" s="35">
        <f t="shared" ref="K9:K43" si="49">C9-E9-F9-G9-I9+J9</f>
        <v>-3475.1939999999886</v>
      </c>
      <c r="L9" s="5"/>
      <c r="M9" s="9">
        <f t="shared" si="14"/>
        <v>4.9400919464281268</v>
      </c>
      <c r="N9" s="9">
        <f t="shared" si="15"/>
        <v>4.5193133784848794</v>
      </c>
      <c r="O9" s="9">
        <f t="shared" si="16"/>
        <v>7.8123235530027424</v>
      </c>
      <c r="P9" s="9">
        <f t="shared" si="17"/>
        <v>2.5282299151108134E-2</v>
      </c>
      <c r="Q9" s="9">
        <f t="shared" si="18"/>
        <v>-0.59279397673035472</v>
      </c>
      <c r="R9" s="23">
        <f t="shared" si="19"/>
        <v>32.489460762629243</v>
      </c>
      <c r="S9" s="9">
        <f t="shared" si="20"/>
        <v>0.558809755920886</v>
      </c>
      <c r="T9" s="9">
        <f t="shared" si="21"/>
        <v>-2.2607770002745387</v>
      </c>
      <c r="U9" s="9"/>
      <c r="V9" s="9"/>
      <c r="W9" s="23">
        <f t="shared" si="22"/>
        <v>4.9400919464281268</v>
      </c>
      <c r="X9" s="23">
        <f t="shared" si="23"/>
        <v>4.4234238222175621</v>
      </c>
      <c r="Y9" s="23">
        <f t="shared" si="24"/>
        <v>2.9912639736779543E-3</v>
      </c>
      <c r="Z9" s="23">
        <f t="shared" si="25"/>
        <v>-0.15455333716973521</v>
      </c>
      <c r="AA9" s="23">
        <f t="shared" si="26"/>
        <v>1.7621447896524183</v>
      </c>
      <c r="AB9" s="23">
        <f t="shared" si="27"/>
        <v>0.37353851232871715</v>
      </c>
      <c r="AC9" s="23">
        <f t="shared" si="28"/>
        <v>-1.3886062773237011</v>
      </c>
      <c r="AD9" s="23">
        <f t="shared" si="29"/>
        <v>-1.0939145922457918</v>
      </c>
      <c r="AE9" s="5"/>
      <c r="AF9" s="5">
        <f>'SA data'!A115</f>
        <v>356633.63</v>
      </c>
      <c r="AG9" s="5">
        <f>'SA data'!B115</f>
        <v>207917.65</v>
      </c>
      <c r="AH9" s="5">
        <f>'SA data'!C115</f>
        <v>42880.902000000002</v>
      </c>
      <c r="AI9" s="5">
        <f>'SA data'!D115</f>
        <v>83639.938999999998</v>
      </c>
      <c r="AJ9" s="5">
        <f>'SA data'!E115</f>
        <v>227698.58</v>
      </c>
      <c r="AK9" s="5">
        <f>'SA data'!F115</f>
        <v>201027.06</v>
      </c>
      <c r="AL9" s="35">
        <f t="shared" ref="AL9:AL43" si="50">AF9-AG9-AH9-AI9-AJ9+AK9</f>
        <v>-4476.3809999999939</v>
      </c>
      <c r="AM9" s="5"/>
      <c r="AN9" s="7">
        <f t="shared" si="5"/>
        <v>0.98114629851368751</v>
      </c>
      <c r="AO9" s="7">
        <f t="shared" si="6"/>
        <v>0.9789713956463052</v>
      </c>
      <c r="AP9" s="7">
        <f t="shared" si="7"/>
        <v>0.9202348402092847</v>
      </c>
      <c r="AQ9" s="7">
        <f t="shared" si="8"/>
        <v>1.0332213896043132</v>
      </c>
      <c r="AR9" s="7">
        <f t="shared" si="9"/>
        <v>0.98434157999579974</v>
      </c>
      <c r="AS9" s="7">
        <f t="shared" si="10"/>
        <v>0.99575015423296742</v>
      </c>
      <c r="AT9" s="8"/>
      <c r="AU9" s="8"/>
      <c r="AV9" s="9">
        <f t="shared" si="30"/>
        <v>5.1343809657619088</v>
      </c>
      <c r="AW9" s="9">
        <f t="shared" si="31"/>
        <v>8.2228034561732102</v>
      </c>
      <c r="AX9" s="9">
        <f t="shared" si="32"/>
        <v>0.68896761414996011</v>
      </c>
      <c r="AY9" s="9">
        <f t="shared" si="33"/>
        <v>-0.47836813533009837</v>
      </c>
      <c r="AZ9" s="9">
        <f t="shared" si="34"/>
        <v>0.55965751030753186</v>
      </c>
      <c r="BA9" s="9">
        <f t="shared" si="35"/>
        <v>-2.262745580415515</v>
      </c>
      <c r="BB9" s="9"/>
      <c r="BC9" s="9"/>
      <c r="BD9" s="9">
        <f t="shared" si="36"/>
        <v>1.7719694146714593</v>
      </c>
      <c r="BE9" s="9">
        <f t="shared" si="37"/>
        <v>2.8230315116194893</v>
      </c>
      <c r="BF9" s="9">
        <f t="shared" si="38"/>
        <v>0.19721237964729355</v>
      </c>
      <c r="BG9" s="9">
        <f t="shared" si="39"/>
        <v>4.0058742222371935</v>
      </c>
      <c r="BH9" s="9">
        <f t="shared" si="40"/>
        <v>-1.0722367906608188</v>
      </c>
      <c r="BI9" s="9">
        <f t="shared" si="41"/>
        <v>-0.2859077914635022</v>
      </c>
      <c r="BJ9" s="9"/>
      <c r="BK9" s="9"/>
      <c r="BL9" s="9">
        <f t="shared" si="42"/>
        <v>1.7564530651496286</v>
      </c>
      <c r="BM9" s="9">
        <f t="shared" si="43"/>
        <v>2.7839183881149294</v>
      </c>
      <c r="BN9" s="9">
        <f t="shared" si="44"/>
        <v>0.19701817132717719</v>
      </c>
      <c r="BO9" s="9">
        <f t="shared" si="45"/>
        <v>3.9277194464308876</v>
      </c>
      <c r="BP9" s="9">
        <f t="shared" si="46"/>
        <v>-1.0780266740374804</v>
      </c>
      <c r="BQ9" s="9">
        <f t="shared" si="47"/>
        <v>-0.28631728849846771</v>
      </c>
      <c r="BR9" s="9"/>
      <c r="BS9" s="9"/>
      <c r="BT9" s="9">
        <f>Model!D116</f>
        <v>3.5895999999999999</v>
      </c>
      <c r="BU9" s="9">
        <f>Model!E116</f>
        <v>5.9044999999999996</v>
      </c>
      <c r="BV9" s="9">
        <f>Model!G116</f>
        <v>3.0221</v>
      </c>
      <c r="BW9" s="9">
        <f>Model!F116</f>
        <v>1.7228000000000001</v>
      </c>
      <c r="BX9" s="9">
        <f>Model!H116</f>
        <v>-3.1505999999999998</v>
      </c>
      <c r="BY9" s="9">
        <f>Model!I116</f>
        <v>-4.2796000000000003</v>
      </c>
    </row>
    <row r="10" spans="1:78">
      <c r="B10">
        <f t="shared" si="13"/>
        <v>3</v>
      </c>
      <c r="C10" s="5">
        <f>'NSA data'!B116</f>
        <v>361117.29</v>
      </c>
      <c r="D10" s="87">
        <f t="shared" si="11"/>
        <v>340940.66000000003</v>
      </c>
      <c r="E10" s="5">
        <f>'NSA data'!C116</f>
        <v>218308.53200000001</v>
      </c>
      <c r="F10" s="5">
        <f>'NSA data'!D116</f>
        <v>40413.288</v>
      </c>
      <c r="G10" s="5">
        <f>'NSA data'!E116</f>
        <v>82218.84</v>
      </c>
      <c r="H10" s="35">
        <f t="shared" si="48"/>
        <v>24646.406000000017</v>
      </c>
      <c r="I10" s="5">
        <f>'NSA data'!F116</f>
        <v>228651.717</v>
      </c>
      <c r="J10" s="5">
        <f>'NSA data'!G116</f>
        <v>204005.31099999999</v>
      </c>
      <c r="K10" s="35">
        <f t="shared" si="49"/>
        <v>-4469.7760000000417</v>
      </c>
      <c r="L10" s="5"/>
      <c r="M10" s="9">
        <f t="shared" si="14"/>
        <v>4.4642504117129223</v>
      </c>
      <c r="N10" s="9">
        <f t="shared" si="15"/>
        <v>3.4606849338987722</v>
      </c>
      <c r="O10" s="9">
        <f t="shared" si="16"/>
        <v>7.0750206108906699</v>
      </c>
      <c r="P10" s="9">
        <f t="shared" si="17"/>
        <v>0.3685418774840965</v>
      </c>
      <c r="Q10" s="9">
        <f t="shared" si="18"/>
        <v>-3.7112900046763153</v>
      </c>
      <c r="R10" s="23">
        <f t="shared" si="19"/>
        <v>15.320609501913696</v>
      </c>
      <c r="S10" s="9">
        <f t="shared" si="20"/>
        <v>-1.6022345235312541</v>
      </c>
      <c r="T10" s="9">
        <f t="shared" si="21"/>
        <v>-3.316317068992547</v>
      </c>
      <c r="U10" s="9"/>
      <c r="V10" s="9"/>
      <c r="W10" s="23">
        <f t="shared" si="22"/>
        <v>4.4642504117129223</v>
      </c>
      <c r="X10" s="23">
        <f t="shared" si="23"/>
        <v>4.1728201003685923</v>
      </c>
      <c r="Y10" s="23">
        <f t="shared" si="24"/>
        <v>4.2927225975099972E-2</v>
      </c>
      <c r="Z10" s="23">
        <f t="shared" si="25"/>
        <v>-0.91672753999736467</v>
      </c>
      <c r="AA10" s="23">
        <f t="shared" si="26"/>
        <v>0.94720094398993626</v>
      </c>
      <c r="AB10" s="23">
        <f t="shared" si="27"/>
        <v>-1.0770471747687165</v>
      </c>
      <c r="AC10" s="23">
        <f t="shared" si="28"/>
        <v>-2.0242481187586527</v>
      </c>
      <c r="AD10" s="23">
        <f t="shared" si="29"/>
        <v>0.2180296813766518</v>
      </c>
      <c r="AE10" s="5"/>
      <c r="AF10" s="5">
        <f>'SA data'!A116</f>
        <v>357482.52</v>
      </c>
      <c r="AG10" s="5">
        <f>'SA data'!B116</f>
        <v>211392.73</v>
      </c>
      <c r="AH10" s="5">
        <f>'SA data'!C116</f>
        <v>42790.559999999998</v>
      </c>
      <c r="AI10" s="5">
        <f>'SA data'!D116</f>
        <v>82711.858999999997</v>
      </c>
      <c r="AJ10" s="5">
        <f>'SA data'!E116</f>
        <v>225295.29</v>
      </c>
      <c r="AK10" s="5">
        <f>'SA data'!F116</f>
        <v>200721.07</v>
      </c>
      <c r="AL10" s="35">
        <f t="shared" si="50"/>
        <v>-3986.8489999999874</v>
      </c>
      <c r="AM10" s="5"/>
      <c r="AN10" s="7">
        <f t="shared" si="5"/>
        <v>1.0101676859612603</v>
      </c>
      <c r="AO10" s="7">
        <f t="shared" si="6"/>
        <v>1.0327154202512072</v>
      </c>
      <c r="AP10" s="7">
        <f t="shared" si="7"/>
        <v>0.94444400821115693</v>
      </c>
      <c r="AQ10" s="7">
        <f t="shared" si="8"/>
        <v>0.99403931907757026</v>
      </c>
      <c r="AR10" s="7">
        <f t="shared" si="9"/>
        <v>1.0148979013276309</v>
      </c>
      <c r="AS10" s="7">
        <f t="shared" si="10"/>
        <v>1.0163622134935808</v>
      </c>
      <c r="AT10" s="8"/>
      <c r="AU10" s="8"/>
      <c r="AV10" s="9">
        <f t="shared" si="30"/>
        <v>4.4220626594559054</v>
      </c>
      <c r="AW10" s="9">
        <f t="shared" si="31"/>
        <v>7.5318476132806067</v>
      </c>
      <c r="AX10" s="9">
        <f t="shared" si="32"/>
        <v>-5.8525372680606758E-2</v>
      </c>
      <c r="AY10" s="9">
        <f t="shared" si="33"/>
        <v>-3.429136653235243</v>
      </c>
      <c r="AZ10" s="9">
        <f t="shared" si="34"/>
        <v>-1.596343343257467</v>
      </c>
      <c r="BA10" s="9">
        <f t="shared" si="35"/>
        <v>-3.3066427625827011</v>
      </c>
      <c r="BB10" s="9"/>
      <c r="BC10" s="9"/>
      <c r="BD10" s="9">
        <f t="shared" si="36"/>
        <v>0.23802858973227536</v>
      </c>
      <c r="BE10" s="9">
        <f t="shared" si="37"/>
        <v>1.6713732576334905</v>
      </c>
      <c r="BF10" s="9">
        <f t="shared" si="38"/>
        <v>-0.21068120255494094</v>
      </c>
      <c r="BG10" s="9">
        <f t="shared" si="39"/>
        <v>-1.1096134347969855</v>
      </c>
      <c r="BH10" s="9">
        <f t="shared" si="40"/>
        <v>-1.0554699111430477</v>
      </c>
      <c r="BI10" s="9">
        <f t="shared" si="41"/>
        <v>-0.15221333884104515</v>
      </c>
      <c r="BJ10" s="9"/>
      <c r="BK10" s="9"/>
      <c r="BL10" s="9">
        <f t="shared" si="42"/>
        <v>0.23774575042132615</v>
      </c>
      <c r="BM10" s="9">
        <f t="shared" si="43"/>
        <v>1.6575595217039396</v>
      </c>
      <c r="BN10" s="9">
        <f t="shared" si="44"/>
        <v>-0.21090344760772298</v>
      </c>
      <c r="BO10" s="9">
        <f t="shared" si="45"/>
        <v>-1.1158155671431411</v>
      </c>
      <c r="BP10" s="9">
        <f t="shared" si="46"/>
        <v>-1.0610795014157601</v>
      </c>
      <c r="BQ10" s="9">
        <f t="shared" si="47"/>
        <v>-0.15232930103187081</v>
      </c>
      <c r="BR10" s="9"/>
      <c r="BS10" s="9"/>
      <c r="BT10" s="9">
        <f>Model!D117</f>
        <v>3.4312</v>
      </c>
      <c r="BU10" s="9">
        <f>Model!E117</f>
        <v>6.6295000000000002</v>
      </c>
      <c r="BV10" s="9">
        <f>Model!G117</f>
        <v>0.98495999999999995</v>
      </c>
      <c r="BW10" s="9">
        <f>Model!F117</f>
        <v>0.36414000000000002</v>
      </c>
      <c r="BX10" s="9">
        <f>Model!H117</f>
        <v>-3.9342000000000001</v>
      </c>
      <c r="BY10" s="9">
        <f>Model!I117</f>
        <v>-4.4833999999999996</v>
      </c>
    </row>
    <row r="11" spans="1:78">
      <c r="B11">
        <f t="shared" si="13"/>
        <v>4</v>
      </c>
      <c r="C11" s="5">
        <f>'NSA data'!B117</f>
        <v>370551.73800000001</v>
      </c>
      <c r="D11" s="87">
        <f t="shared" si="11"/>
        <v>349418.41200000001</v>
      </c>
      <c r="E11" s="5">
        <f>'NSA data'!C117</f>
        <v>214838.592</v>
      </c>
      <c r="F11" s="5">
        <f>'NSA data'!D117</f>
        <v>54225.856</v>
      </c>
      <c r="G11" s="5">
        <f>'NSA data'!E117</f>
        <v>80353.964000000007</v>
      </c>
      <c r="H11" s="35">
        <f t="shared" si="48"/>
        <v>22400.690999999992</v>
      </c>
      <c r="I11" s="5">
        <f>'NSA data'!F117</f>
        <v>230683.50899999999</v>
      </c>
      <c r="J11" s="5">
        <f>'NSA data'!G117</f>
        <v>208282.818</v>
      </c>
      <c r="K11" s="35">
        <f t="shared" si="49"/>
        <v>-1267.3649999999907</v>
      </c>
      <c r="L11" s="5"/>
      <c r="M11" s="9">
        <f t="shared" si="14"/>
        <v>3.6370785980365028</v>
      </c>
      <c r="N11" s="9">
        <f t="shared" si="15"/>
        <v>4.7811613519068485</v>
      </c>
      <c r="O11" s="9">
        <f t="shared" si="16"/>
        <v>8.1470646419487878</v>
      </c>
      <c r="P11" s="9">
        <f t="shared" si="17"/>
        <v>0.57641198475015809</v>
      </c>
      <c r="Q11" s="9">
        <f t="shared" si="18"/>
        <v>-0.68141425260040966</v>
      </c>
      <c r="R11" s="23">
        <f t="shared" si="19"/>
        <v>-11.087485191462287</v>
      </c>
      <c r="S11" s="9">
        <f t="shared" si="20"/>
        <v>-3.2579462734309894</v>
      </c>
      <c r="T11" s="9">
        <f t="shared" si="21"/>
        <v>-2.3329728983621956</v>
      </c>
      <c r="U11" s="9"/>
      <c r="V11" s="9"/>
      <c r="W11" s="23">
        <f t="shared" si="22"/>
        <v>3.6370785980365028</v>
      </c>
      <c r="X11" s="23">
        <f t="shared" si="23"/>
        <v>4.5265261235700027</v>
      </c>
      <c r="Y11" s="23">
        <f t="shared" si="24"/>
        <v>8.691797264528725E-2</v>
      </c>
      <c r="Z11" s="23">
        <f t="shared" si="25"/>
        <v>-0.15418932249373557</v>
      </c>
      <c r="AA11" s="23">
        <f t="shared" si="26"/>
        <v>-0.78126412399925105</v>
      </c>
      <c r="AB11" s="23">
        <f t="shared" si="27"/>
        <v>-2.1727585722215279</v>
      </c>
      <c r="AC11" s="23">
        <f t="shared" si="28"/>
        <v>-1.3914944482222769</v>
      </c>
      <c r="AD11" s="23">
        <f t="shared" si="29"/>
        <v>-4.0912051685796209E-2</v>
      </c>
      <c r="AE11" s="5"/>
      <c r="AF11" s="5">
        <f>'SA data'!A117</f>
        <v>358991.06</v>
      </c>
      <c r="AG11" s="5">
        <f>'SA data'!B117</f>
        <v>214647.62</v>
      </c>
      <c r="AH11" s="5">
        <f>'SA data'!C117</f>
        <v>43686.241000000002</v>
      </c>
      <c r="AI11" s="5">
        <f>'SA data'!D117</f>
        <v>81849.538</v>
      </c>
      <c r="AJ11" s="5">
        <f>'SA data'!E117</f>
        <v>224890.47</v>
      </c>
      <c r="AK11" s="5">
        <f>'SA data'!F117</f>
        <v>203607.61</v>
      </c>
      <c r="AL11" s="35">
        <f t="shared" si="50"/>
        <v>-2475.1990000000224</v>
      </c>
      <c r="AM11" s="5"/>
      <c r="AN11" s="7">
        <f t="shared" si="5"/>
        <v>1.0322032476240495</v>
      </c>
      <c r="AO11" s="7">
        <f t="shared" si="6"/>
        <v>1.0008897000581698</v>
      </c>
      <c r="AP11" s="7">
        <f t="shared" si="7"/>
        <v>1.2412570813771777</v>
      </c>
      <c r="AQ11" s="7">
        <f t="shared" si="8"/>
        <v>0.98172776491420155</v>
      </c>
      <c r="AR11" s="7">
        <f t="shared" si="9"/>
        <v>1.0257593796660214</v>
      </c>
      <c r="AS11" s="7">
        <f t="shared" si="10"/>
        <v>1.0229618529484237</v>
      </c>
      <c r="AT11" s="8"/>
      <c r="AU11" s="8"/>
      <c r="AV11" s="9">
        <f t="shared" si="30"/>
        <v>3.5477018356493861</v>
      </c>
      <c r="AW11" s="9">
        <f t="shared" si="31"/>
        <v>7.7545858957647873</v>
      </c>
      <c r="AX11" s="9">
        <f t="shared" si="32"/>
        <v>1.1574318278250173</v>
      </c>
      <c r="AY11" s="9">
        <f t="shared" si="33"/>
        <v>-0.81169453809150083</v>
      </c>
      <c r="AZ11" s="9">
        <f t="shared" si="34"/>
        <v>-3.2602671489089352</v>
      </c>
      <c r="BA11" s="9">
        <f t="shared" si="35"/>
        <v>-2.3212281427929748</v>
      </c>
      <c r="BB11" s="9"/>
      <c r="BC11" s="9"/>
      <c r="BD11" s="9">
        <f t="shared" si="36"/>
        <v>0.42198986400789895</v>
      </c>
      <c r="BE11" s="9">
        <f t="shared" si="37"/>
        <v>1.5397360164656426</v>
      </c>
      <c r="BF11" s="9">
        <f t="shared" si="38"/>
        <v>2.0931742889085836</v>
      </c>
      <c r="BG11" s="9">
        <f t="shared" si="39"/>
        <v>-1.0425602935608014</v>
      </c>
      <c r="BH11" s="9">
        <f t="shared" si="40"/>
        <v>-0.17968418247892304</v>
      </c>
      <c r="BI11" s="9">
        <f t="shared" si="41"/>
        <v>1.4380851995258848</v>
      </c>
      <c r="BJ11" s="9"/>
      <c r="BK11" s="9"/>
      <c r="BL11" s="9">
        <f t="shared" si="42"/>
        <v>0.42110198374799063</v>
      </c>
      <c r="BM11" s="9">
        <f t="shared" si="43"/>
        <v>1.5280023729329939</v>
      </c>
      <c r="BN11" s="9">
        <f t="shared" si="44"/>
        <v>2.0715683753910685</v>
      </c>
      <c r="BO11" s="9">
        <f t="shared" si="45"/>
        <v>-1.0480330242999327</v>
      </c>
      <c r="BP11" s="9">
        <f t="shared" si="46"/>
        <v>-0.1798458081456123</v>
      </c>
      <c r="BQ11" s="9">
        <f t="shared" si="47"/>
        <v>1.4278428335027804</v>
      </c>
      <c r="BR11" s="9"/>
      <c r="BS11" s="9"/>
      <c r="BT11" s="9">
        <f>Model!D118</f>
        <v>3.4862000000000002</v>
      </c>
      <c r="BU11" s="9">
        <f>Model!E118</f>
        <v>7.4686000000000003</v>
      </c>
      <c r="BV11" s="9">
        <f>Model!G118</f>
        <v>1.1508</v>
      </c>
      <c r="BW11" s="9">
        <f>Model!F118</f>
        <v>-0.81501000000000001</v>
      </c>
      <c r="BX11" s="9">
        <f>Model!H118</f>
        <v>-3.3146</v>
      </c>
      <c r="BY11" s="9">
        <f>Model!I118</f>
        <v>-2.3485999999999998</v>
      </c>
    </row>
    <row r="12" spans="1:78" hidden="1" outlineLevel="1">
      <c r="A12">
        <f t="shared" ref="A12" si="51">A16-1</f>
        <v>2020</v>
      </c>
      <c r="B12">
        <f t="shared" si="13"/>
        <v>1</v>
      </c>
      <c r="C12" s="5">
        <f>'NSA data'!B118</f>
        <v>344689.51799999998</v>
      </c>
      <c r="D12" s="87">
        <f t="shared" si="11"/>
        <v>329928.49099999998</v>
      </c>
      <c r="E12" s="5">
        <f>'NSA data'!C118</f>
        <v>213285.21599999999</v>
      </c>
      <c r="F12" s="5">
        <f>'NSA data'!D118</f>
        <v>40623.574000000001</v>
      </c>
      <c r="G12" s="5">
        <f>'NSA data'!E118</f>
        <v>76019.701000000001</v>
      </c>
      <c r="H12" s="35">
        <f t="shared" si="48"/>
        <v>18078.498999999982</v>
      </c>
      <c r="I12" s="5">
        <f>'NSA data'!F118</f>
        <v>208781.73199999999</v>
      </c>
      <c r="J12" s="5">
        <f>'NSA data'!G118</f>
        <v>190703.23300000001</v>
      </c>
      <c r="K12" s="35">
        <f t="shared" si="49"/>
        <v>-3317.4719999999797</v>
      </c>
      <c r="L12" s="5"/>
      <c r="M12" s="9">
        <f t="shared" si="14"/>
        <v>0.67655710683496295</v>
      </c>
      <c r="N12" s="9">
        <f t="shared" si="15"/>
        <v>4.0371997709512497</v>
      </c>
      <c r="O12" s="9">
        <f t="shared" si="16"/>
        <v>7.166787011134268</v>
      </c>
      <c r="P12" s="9">
        <f t="shared" si="17"/>
        <v>5.3532097795692124</v>
      </c>
      <c r="Q12" s="9">
        <f t="shared" si="18"/>
        <v>-4.4310392309235613</v>
      </c>
      <c r="R12" s="23">
        <f t="shared" si="19"/>
        <v>-39.573000338660016</v>
      </c>
      <c r="S12" s="9">
        <f t="shared" si="20"/>
        <v>-6.9635846780499833</v>
      </c>
      <c r="T12" s="9">
        <f t="shared" si="21"/>
        <v>-1.9473769182793865</v>
      </c>
      <c r="U12" s="9"/>
      <c r="V12" s="9"/>
      <c r="W12" s="23">
        <f t="shared" si="22"/>
        <v>0.67655710683496295</v>
      </c>
      <c r="X12" s="23">
        <f t="shared" si="23"/>
        <v>4.1660580714666828</v>
      </c>
      <c r="Y12" s="23">
        <f t="shared" si="24"/>
        <v>0.60289946553289031</v>
      </c>
      <c r="Z12" s="23">
        <f t="shared" si="25"/>
        <v>-1.0294734895814177</v>
      </c>
      <c r="AA12" s="23">
        <f>AB12-AC12</f>
        <v>-3.4580446444331674</v>
      </c>
      <c r="AB12" s="23">
        <f t="shared" si="27"/>
        <v>-4.5642840796449988</v>
      </c>
      <c r="AC12" s="23">
        <f t="shared" si="28"/>
        <v>-1.1062394352118312</v>
      </c>
      <c r="AD12" s="23">
        <f t="shared" si="29"/>
        <v>0.39511770384997563</v>
      </c>
      <c r="AE12" s="5"/>
      <c r="AF12" s="5">
        <f>'SA data'!A118</f>
        <v>352286.73</v>
      </c>
      <c r="AG12" s="5">
        <f>'SA data'!B118</f>
        <v>214638.47</v>
      </c>
      <c r="AH12" s="5">
        <f>'SA data'!C118</f>
        <v>44472.72</v>
      </c>
      <c r="AI12" s="5">
        <f>'SA data'!D118</f>
        <v>76527.042000000001</v>
      </c>
      <c r="AJ12" s="5">
        <f>'SA data'!E118</f>
        <v>214133.1</v>
      </c>
      <c r="AK12" s="5">
        <f>'SA data'!F118</f>
        <v>197638.53</v>
      </c>
      <c r="AL12" s="35">
        <f t="shared" si="50"/>
        <v>153.92799999998533</v>
      </c>
      <c r="AM12" s="5"/>
      <c r="AN12" s="7">
        <f t="shared" si="5"/>
        <v>0.97843457799276179</v>
      </c>
      <c r="AO12" s="7">
        <f t="shared" si="6"/>
        <v>0.99369519359693526</v>
      </c>
      <c r="AP12" s="7">
        <f t="shared" si="7"/>
        <v>0.9134492785689744</v>
      </c>
      <c r="AQ12" s="7">
        <f t="shared" si="8"/>
        <v>0.99337043498950339</v>
      </c>
      <c r="AR12" s="7">
        <f t="shared" si="9"/>
        <v>0.97500915085056905</v>
      </c>
      <c r="AS12" s="7">
        <f t="shared" si="10"/>
        <v>0.96490918547107185</v>
      </c>
      <c r="AT12" s="8"/>
      <c r="AU12" s="8"/>
      <c r="AV12" s="9">
        <f t="shared" ref="AV12:AV43" si="52">(AF12/AF8-1)*100</f>
        <v>0.53150150409153607</v>
      </c>
      <c r="AW12" s="9">
        <f t="shared" ref="AW12:AW43" si="53">(AG12/AG8-1)*100</f>
        <v>6.1467276319052022</v>
      </c>
      <c r="AX12" s="9">
        <f t="shared" ref="AX12:AX43" si="54">(AH12/AH8-1)*100</f>
        <v>3.9167173055405291</v>
      </c>
      <c r="AY12" s="9">
        <f t="shared" ref="AY12:AY43" si="55">(AI12/AI8-1)*100</f>
        <v>-4.8389800373734975</v>
      </c>
      <c r="AZ12" s="9">
        <f t="shared" ref="AZ12:AZ43" si="56">(AJ12/AJ8-1)*100</f>
        <v>-6.9660047415238679</v>
      </c>
      <c r="BA12" s="9">
        <f t="shared" ref="BA12:BA43" si="57">(AK12/AK8-1)*100</f>
        <v>-1.9666973969593493</v>
      </c>
      <c r="BB12" s="9"/>
      <c r="BC12" s="9"/>
      <c r="BD12" s="9">
        <f t="shared" ref="BD12:BD43" si="58">(AF12/AF11-1)*100</f>
        <v>-1.8675478993822381</v>
      </c>
      <c r="BE12" s="9">
        <f t="shared" ref="BE12:BE43" si="59">(AG12/AG11-1)*100</f>
        <v>-4.2628005845091188E-3</v>
      </c>
      <c r="BF12" s="9">
        <f t="shared" ref="BF12:BF43" si="60">(AH12/AH11-1)*100</f>
        <v>1.8002899356801993</v>
      </c>
      <c r="BG12" s="9">
        <f t="shared" ref="BG12:BG43" si="61">(AI12/AI11-1)*100</f>
        <v>-6.5027807487441187</v>
      </c>
      <c r="BH12" s="9">
        <f t="shared" ref="BH12:BH43" si="62">(AJ12/AJ11-1)*100</f>
        <v>-4.7833818836342861</v>
      </c>
      <c r="BI12" s="9">
        <f t="shared" ref="BI12:BI43" si="63">(AK12/AK11-1)*100</f>
        <v>-2.931658595668396</v>
      </c>
      <c r="BJ12" s="9"/>
      <c r="BK12" s="9"/>
      <c r="BL12" s="9">
        <f t="shared" ref="BL12:BL35" si="64">LN(AF12/AF11)*100</f>
        <v>-1.8852067794743905</v>
      </c>
      <c r="BM12" s="9">
        <f t="shared" ref="BM12:BM35" si="65">LN(AG12/AG11)*100</f>
        <v>-4.2628914444353622E-3</v>
      </c>
      <c r="BN12" s="9">
        <f t="shared" ref="BN12:BN35" si="66">LN(AH12/AH11)*100</f>
        <v>1.784276621543629</v>
      </c>
      <c r="BO12" s="9">
        <f t="shared" ref="BO12:BO35" si="67">LN(AI12/AI11)*100</f>
        <v>-6.7238490763990661</v>
      </c>
      <c r="BP12" s="9">
        <f t="shared" ref="BP12:BP35" si="68">LN(AJ12/AJ11)*100</f>
        <v>-4.901569937874541</v>
      </c>
      <c r="BQ12" s="9">
        <f t="shared" ref="BQ12:BQ35" si="69">LN(AK12/AK11)*100</f>
        <v>-2.975490500381873</v>
      </c>
      <c r="BR12" s="9"/>
      <c r="BS12" s="9"/>
      <c r="BT12" s="9">
        <f>Model!D119</f>
        <v>0.53008999999999995</v>
      </c>
      <c r="BU12" s="9">
        <f>Model!E119</f>
        <v>5.9652000000000003</v>
      </c>
      <c r="BV12" s="9">
        <f>Model!G119</f>
        <v>3.8420000000000001</v>
      </c>
      <c r="BW12" s="9">
        <f>Model!F119</f>
        <v>-4.96</v>
      </c>
      <c r="BX12" s="9">
        <f>Model!H119</f>
        <v>-7.2205000000000004</v>
      </c>
      <c r="BY12" s="9">
        <f>Model!I119</f>
        <v>-1.9863</v>
      </c>
    </row>
    <row r="13" spans="1:78" hidden="1" outlineLevel="1">
      <c r="B13">
        <f t="shared" si="13"/>
        <v>2</v>
      </c>
      <c r="C13" s="5">
        <f>'NSA data'!B119</f>
        <v>290686.02100000001</v>
      </c>
      <c r="D13" s="87">
        <f t="shared" si="11"/>
        <v>267619.23400000005</v>
      </c>
      <c r="E13" s="5">
        <f>'NSA data'!C119</f>
        <v>166551.45000000001</v>
      </c>
      <c r="F13" s="5">
        <f>'NSA data'!D119</f>
        <v>39709.438999999998</v>
      </c>
      <c r="G13" s="5">
        <f>'NSA data'!E119</f>
        <v>61358.345000000001</v>
      </c>
      <c r="H13" s="35">
        <f t="shared" si="48"/>
        <v>12844.776000000013</v>
      </c>
      <c r="I13" s="5">
        <f>'NSA data'!F119</f>
        <v>175905.38200000001</v>
      </c>
      <c r="J13" s="5">
        <f>'NSA data'!G119</f>
        <v>163060.606</v>
      </c>
      <c r="K13" s="35">
        <f t="shared" si="49"/>
        <v>10222.010999999969</v>
      </c>
      <c r="L13" s="5"/>
      <c r="M13" s="9">
        <f t="shared" si="14"/>
        <v>-16.925433570207925</v>
      </c>
      <c r="N13" s="9">
        <f t="shared" si="15"/>
        <v>-18.761589036123482</v>
      </c>
      <c r="O13" s="9">
        <f t="shared" si="16"/>
        <v>-18.174803352992953</v>
      </c>
      <c r="P13" s="9">
        <f t="shared" si="17"/>
        <v>0.63085617262832461</v>
      </c>
      <c r="Q13" s="9">
        <f t="shared" si="18"/>
        <v>-28.99866063515465</v>
      </c>
      <c r="R13" s="23">
        <f t="shared" si="19"/>
        <v>-46.391767034130424</v>
      </c>
      <c r="S13" s="9">
        <f t="shared" si="20"/>
        <v>-21.517473673465027</v>
      </c>
      <c r="T13" s="9">
        <f t="shared" si="21"/>
        <v>-18.54004825812283</v>
      </c>
      <c r="U13" s="9"/>
      <c r="V13" s="9"/>
      <c r="W13" s="23">
        <f t="shared" si="22"/>
        <v>-16.925433570207925</v>
      </c>
      <c r="X13" s="23">
        <f t="shared" si="23"/>
        <v>-10.572434837386044</v>
      </c>
      <c r="Y13" s="23">
        <f t="shared" si="24"/>
        <v>7.1143770248469851E-2</v>
      </c>
      <c r="Z13" s="23">
        <f t="shared" si="25"/>
        <v>-7.1619118512971118</v>
      </c>
      <c r="AA13" s="23">
        <f t="shared" ref="AA13:AA43" si="70">AB13-AC13</f>
        <v>-3.176726996525149</v>
      </c>
      <c r="AB13" s="23">
        <f t="shared" si="27"/>
        <v>-13.782924252534288</v>
      </c>
      <c r="AC13" s="23">
        <f t="shared" si="28"/>
        <v>-10.606197256009139</v>
      </c>
      <c r="AD13" s="23">
        <f t="shared" si="29"/>
        <v>3.9144963447519094</v>
      </c>
      <c r="AE13" s="5"/>
      <c r="AF13" s="5">
        <f>'SA data'!A119</f>
        <v>296985.71999999898</v>
      </c>
      <c r="AG13" s="5">
        <f>'SA data'!B119</f>
        <v>170442.96</v>
      </c>
      <c r="AH13" s="5">
        <f>'SA data'!C119</f>
        <v>43426.951999999997</v>
      </c>
      <c r="AI13" s="5">
        <f>'SA data'!D119</f>
        <v>58736.875999999997</v>
      </c>
      <c r="AJ13" s="5">
        <f>'SA data'!E119</f>
        <v>178696.95999999999</v>
      </c>
      <c r="AK13" s="5">
        <f>'SA data'!F119</f>
        <v>163749.74</v>
      </c>
      <c r="AL13" s="35">
        <f t="shared" si="50"/>
        <v>9431.71199999901</v>
      </c>
      <c r="AM13" s="5"/>
      <c r="AN13" s="7">
        <f t="shared" si="5"/>
        <v>0.97878787235965758</v>
      </c>
      <c r="AO13" s="7">
        <f t="shared" si="6"/>
        <v>0.97716825617203562</v>
      </c>
      <c r="AP13" s="7">
        <f t="shared" si="7"/>
        <v>0.9143961795891179</v>
      </c>
      <c r="AQ13" s="7">
        <f t="shared" si="8"/>
        <v>1.0446307188690118</v>
      </c>
      <c r="AR13" s="7">
        <f t="shared" si="9"/>
        <v>0.98437814498914822</v>
      </c>
      <c r="AS13" s="7">
        <f t="shared" si="10"/>
        <v>0.99579154140947035</v>
      </c>
      <c r="AT13" s="8"/>
      <c r="AU13" s="8"/>
      <c r="AV13" s="9">
        <f t="shared" si="52"/>
        <v>-16.725262281070073</v>
      </c>
      <c r="AW13" s="9">
        <f t="shared" si="53"/>
        <v>-18.023813755109298</v>
      </c>
      <c r="AX13" s="9">
        <f t="shared" si="54"/>
        <v>1.2734107132354566</v>
      </c>
      <c r="AY13" s="9">
        <f t="shared" si="55"/>
        <v>-29.774128601408954</v>
      </c>
      <c r="AZ13" s="9">
        <f t="shared" si="56"/>
        <v>-21.520388928204991</v>
      </c>
      <c r="BA13" s="9">
        <f t="shared" si="57"/>
        <v>-18.543433903873442</v>
      </c>
      <c r="BB13" s="9"/>
      <c r="BC13" s="9"/>
      <c r="BD13" s="9">
        <f t="shared" si="58"/>
        <v>-15.697727246212478</v>
      </c>
      <c r="BE13" s="9">
        <f t="shared" si="59"/>
        <v>-20.59067510125282</v>
      </c>
      <c r="BF13" s="9">
        <f t="shared" si="60"/>
        <v>-2.3514819871597759</v>
      </c>
      <c r="BG13" s="9">
        <f t="shared" si="61"/>
        <v>-23.246901402513387</v>
      </c>
      <c r="BH13" s="9">
        <f t="shared" si="62"/>
        <v>-16.548651282776937</v>
      </c>
      <c r="BI13" s="9">
        <f t="shared" si="63"/>
        <v>-17.146853905460645</v>
      </c>
      <c r="BJ13" s="9"/>
      <c r="BK13" s="9"/>
      <c r="BL13" s="9">
        <f t="shared" si="64"/>
        <v>-17.076136103780232</v>
      </c>
      <c r="BM13" s="9">
        <f t="shared" si="65"/>
        <v>-23.055438258106637</v>
      </c>
      <c r="BN13" s="9">
        <f t="shared" si="66"/>
        <v>-2.379570530038134</v>
      </c>
      <c r="BO13" s="9">
        <f t="shared" si="67"/>
        <v>-26.457642773004775</v>
      </c>
      <c r="BP13" s="9">
        <f t="shared" si="68"/>
        <v>-18.090637403094583</v>
      </c>
      <c r="BQ13" s="9">
        <f t="shared" si="69"/>
        <v>-18.810046945641332</v>
      </c>
      <c r="BR13" s="9"/>
      <c r="BS13" s="9"/>
      <c r="BT13" s="9">
        <f>Model!D120</f>
        <v>-18.302</v>
      </c>
      <c r="BU13" s="9">
        <f>Model!E120</f>
        <v>-19.873999999999999</v>
      </c>
      <c r="BV13" s="9">
        <f>Model!G120</f>
        <v>1.2654000000000001</v>
      </c>
      <c r="BW13" s="9">
        <f>Model!F120</f>
        <v>-35.344999999999999</v>
      </c>
      <c r="BX13" s="9">
        <f>Model!H120</f>
        <v>-24.233000000000001</v>
      </c>
      <c r="BY13" s="9">
        <f>Model!I120</f>
        <v>-20.51</v>
      </c>
    </row>
    <row r="14" spans="1:78" hidden="1" outlineLevel="1">
      <c r="B14">
        <f t="shared" si="13"/>
        <v>3</v>
      </c>
      <c r="C14" s="5">
        <f>'NSA data'!B120</f>
        <v>352137.25300000003</v>
      </c>
      <c r="D14" s="87">
        <f t="shared" si="11"/>
        <v>331112.96799999999</v>
      </c>
      <c r="E14" s="5">
        <f>'NSA data'!C120</f>
        <v>214652.56</v>
      </c>
      <c r="F14" s="5">
        <f>'NSA data'!D120</f>
        <v>43587.173999999999</v>
      </c>
      <c r="G14" s="5">
        <f>'NSA data'!E120</f>
        <v>72873.233999999997</v>
      </c>
      <c r="H14" s="35">
        <f t="shared" si="48"/>
        <v>31035.910999999993</v>
      </c>
      <c r="I14" s="5">
        <f>'NSA data'!F120</f>
        <v>219086.359</v>
      </c>
      <c r="J14" s="5">
        <f>'NSA data'!G120</f>
        <v>188050.448</v>
      </c>
      <c r="K14" s="35">
        <f t="shared" si="49"/>
        <v>-10011.62599999996</v>
      </c>
      <c r="L14" s="5"/>
      <c r="M14" s="9">
        <f t="shared" si="14"/>
        <v>-2.4867369269413686</v>
      </c>
      <c r="N14" s="9">
        <f t="shared" si="15"/>
        <v>-2.882522724042369</v>
      </c>
      <c r="O14" s="9">
        <f t="shared" si="16"/>
        <v>-1.6746812259266219</v>
      </c>
      <c r="P14" s="9">
        <f t="shared" si="17"/>
        <v>7.8535703405276047</v>
      </c>
      <c r="Q14" s="9">
        <f t="shared" si="18"/>
        <v>-11.366745140164959</v>
      </c>
      <c r="R14" s="23">
        <f t="shared" si="19"/>
        <v>25.924692630641456</v>
      </c>
      <c r="S14" s="9">
        <f t="shared" si="20"/>
        <v>-4.1833746649713621</v>
      </c>
      <c r="T14" s="9">
        <f t="shared" si="21"/>
        <v>-7.820807665149454</v>
      </c>
      <c r="U14" s="9"/>
      <c r="V14" s="9"/>
      <c r="W14" s="23">
        <f t="shared" si="22"/>
        <v>-2.4867369269413686</v>
      </c>
      <c r="X14" s="23">
        <f t="shared" si="23"/>
        <v>-1.012405692344448</v>
      </c>
      <c r="Y14" s="23">
        <f t="shared" si="24"/>
        <v>0.87890723814414906</v>
      </c>
      <c r="Z14" s="23">
        <f t="shared" si="25"/>
        <v>-2.5879696870786764</v>
      </c>
      <c r="AA14" s="23">
        <f t="shared" si="70"/>
        <v>1.7693711093146423</v>
      </c>
      <c r="AB14" s="23">
        <f t="shared" si="27"/>
        <v>-2.6488230458309001</v>
      </c>
      <c r="AC14" s="23">
        <f t="shared" si="28"/>
        <v>-4.4181941551455424</v>
      </c>
      <c r="AD14" s="23">
        <f t="shared" si="29"/>
        <v>-1.5346398949770355</v>
      </c>
      <c r="AE14" s="5"/>
      <c r="AF14" s="5">
        <f>'SA data'!A120</f>
        <v>348593.78999999899</v>
      </c>
      <c r="AG14" s="5">
        <f>'SA data'!B120</f>
        <v>208972.63</v>
      </c>
      <c r="AH14" s="5">
        <f>'SA data'!C120</f>
        <v>45927.571000000004</v>
      </c>
      <c r="AI14" s="5">
        <f>'SA data'!D120</f>
        <v>73735.763000000006</v>
      </c>
      <c r="AJ14" s="5">
        <f>'SA data'!E120</f>
        <v>215885.21</v>
      </c>
      <c r="AK14" s="5">
        <f>'SA data'!F120</f>
        <v>185046.19</v>
      </c>
      <c r="AL14" s="35">
        <f t="shared" si="50"/>
        <v>-10881.194000001007</v>
      </c>
      <c r="AM14" s="5"/>
      <c r="AN14" s="7">
        <f t="shared" si="5"/>
        <v>1.0101650204382615</v>
      </c>
      <c r="AO14" s="7">
        <f t="shared" si="6"/>
        <v>1.0271802580079505</v>
      </c>
      <c r="AP14" s="7">
        <f t="shared" si="7"/>
        <v>0.94904156808118578</v>
      </c>
      <c r="AQ14" s="7">
        <f t="shared" si="8"/>
        <v>0.9883024333795799</v>
      </c>
      <c r="AR14" s="7">
        <f t="shared" si="9"/>
        <v>1.0148280143878314</v>
      </c>
      <c r="AS14" s="7">
        <f t="shared" si="10"/>
        <v>1.0162351789031701</v>
      </c>
      <c r="AT14" s="8"/>
      <c r="AU14" s="8"/>
      <c r="AV14" s="9">
        <f t="shared" si="52"/>
        <v>-2.4864796186401028</v>
      </c>
      <c r="AW14" s="9">
        <f t="shared" si="53"/>
        <v>-1.1448359647940665</v>
      </c>
      <c r="AX14" s="9">
        <f t="shared" si="54"/>
        <v>7.3310819021765727</v>
      </c>
      <c r="AY14" s="9">
        <f t="shared" si="55"/>
        <v>-10.852247922513737</v>
      </c>
      <c r="AZ14" s="9">
        <f t="shared" si="56"/>
        <v>-4.1767761767234513</v>
      </c>
      <c r="BA14" s="9">
        <f t="shared" si="57"/>
        <v>-7.8092847950641193</v>
      </c>
      <c r="BB14" s="9"/>
      <c r="BC14" s="9"/>
      <c r="BD14" s="9">
        <f t="shared" si="58"/>
        <v>17.377290059602934</v>
      </c>
      <c r="BE14" s="9">
        <f t="shared" si="59"/>
        <v>22.605609524734849</v>
      </c>
      <c r="BF14" s="9">
        <f t="shared" si="60"/>
        <v>5.7582189972715803</v>
      </c>
      <c r="BG14" s="9">
        <f t="shared" si="61"/>
        <v>25.535724780459912</v>
      </c>
      <c r="BH14" s="9">
        <f t="shared" si="62"/>
        <v>20.810790513727827</v>
      </c>
      <c r="BI14" s="9">
        <f t="shared" si="63"/>
        <v>13.005486298787417</v>
      </c>
      <c r="BJ14" s="9"/>
      <c r="BK14" s="9"/>
      <c r="BL14" s="9">
        <f t="shared" si="64"/>
        <v>16.022326197495097</v>
      </c>
      <c r="BM14" s="9">
        <f t="shared" si="65"/>
        <v>20.380259115519205</v>
      </c>
      <c r="BN14" s="9">
        <f t="shared" si="66"/>
        <v>5.5985349932562896</v>
      </c>
      <c r="BO14" s="9">
        <f t="shared" si="67"/>
        <v>22.742019168114716</v>
      </c>
      <c r="BP14" s="9">
        <f t="shared" si="68"/>
        <v>18.905542096811001</v>
      </c>
      <c r="BQ14" s="9">
        <f t="shared" si="69"/>
        <v>12.226618286237498</v>
      </c>
      <c r="BR14" s="9"/>
      <c r="BS14" s="9"/>
      <c r="BT14" s="9">
        <f>Model!D121</f>
        <v>-2.5179</v>
      </c>
      <c r="BU14" s="9">
        <f>Model!E121</f>
        <v>-1.1514</v>
      </c>
      <c r="BV14" s="9">
        <f>Model!G121</f>
        <v>7.0747999999999998</v>
      </c>
      <c r="BW14" s="9">
        <f>Model!F121</f>
        <v>-11.488</v>
      </c>
      <c r="BX14" s="9">
        <f>Model!H121</f>
        <v>-4.2664999999999997</v>
      </c>
      <c r="BY14" s="9">
        <f>Model!I121</f>
        <v>-8.1311</v>
      </c>
    </row>
    <row r="15" spans="1:78" hidden="1" outlineLevel="1">
      <c r="B15">
        <f t="shared" si="13"/>
        <v>4</v>
      </c>
      <c r="C15" s="5">
        <f>'NSA data'!B121</f>
        <v>358736.29599999997</v>
      </c>
      <c r="D15" s="87">
        <f t="shared" si="11"/>
        <v>334982.84600000002</v>
      </c>
      <c r="E15" s="5">
        <f>'NSA data'!C121</f>
        <v>208257.95499999999</v>
      </c>
      <c r="F15" s="5">
        <f>'NSA data'!D121</f>
        <v>55801.177000000003</v>
      </c>
      <c r="G15" s="5">
        <f>'NSA data'!E121</f>
        <v>70923.714000000007</v>
      </c>
      <c r="H15" s="35">
        <f t="shared" si="48"/>
        <v>25110.372999999992</v>
      </c>
      <c r="I15" s="5">
        <f>'NSA data'!F121</f>
        <v>226383.3</v>
      </c>
      <c r="J15" s="5">
        <f>'NSA data'!G121</f>
        <v>201272.927</v>
      </c>
      <c r="K15" s="35">
        <f t="shared" si="49"/>
        <v>-1356.9230000000098</v>
      </c>
      <c r="L15" s="5"/>
      <c r="M15" s="9">
        <f t="shared" si="14"/>
        <v>-3.188607902305951</v>
      </c>
      <c r="N15" s="9">
        <f t="shared" si="15"/>
        <v>-4.13131234767331</v>
      </c>
      <c r="O15" s="9">
        <f t="shared" si="16"/>
        <v>-3.0630609420490007</v>
      </c>
      <c r="P15" s="9">
        <f t="shared" si="17"/>
        <v>2.9051104329270494</v>
      </c>
      <c r="Q15" s="9">
        <f t="shared" si="18"/>
        <v>-11.735886483459613</v>
      </c>
      <c r="R15" s="23">
        <f t="shared" si="19"/>
        <v>12.096421489854947</v>
      </c>
      <c r="S15" s="9">
        <f t="shared" si="20"/>
        <v>-1.8641163465221933</v>
      </c>
      <c r="T15" s="9">
        <f t="shared" si="21"/>
        <v>-3.3655637403561589</v>
      </c>
      <c r="U15" s="9"/>
      <c r="V15" s="9"/>
      <c r="W15" s="23">
        <f t="shared" si="22"/>
        <v>-3.188607902305951</v>
      </c>
      <c r="X15" s="23">
        <f t="shared" si="23"/>
        <v>-1.7759023437639414</v>
      </c>
      <c r="Y15" s="23">
        <f t="shared" si="24"/>
        <v>0.4251284877255127</v>
      </c>
      <c r="Z15" s="23">
        <f t="shared" si="25"/>
        <v>-2.5449212708860656</v>
      </c>
      <c r="AA15" s="23">
        <f t="shared" si="70"/>
        <v>0.7312560493239415</v>
      </c>
      <c r="AB15" s="23">
        <f t="shared" si="27"/>
        <v>-1.1604881475417621</v>
      </c>
      <c r="AC15" s="23">
        <f t="shared" si="28"/>
        <v>-1.8917441968657036</v>
      </c>
      <c r="AD15" s="23">
        <f t="shared" si="29"/>
        <v>-2.4168824705396236E-2</v>
      </c>
      <c r="AE15" s="5"/>
      <c r="AF15" s="5">
        <f>'SA data'!A121</f>
        <v>347548.46</v>
      </c>
      <c r="AG15" s="5">
        <f>'SA data'!B121</f>
        <v>209130.85</v>
      </c>
      <c r="AH15" s="5">
        <f>'SA data'!C121</f>
        <v>45368.625</v>
      </c>
      <c r="AI15" s="5">
        <f>'SA data'!D121</f>
        <v>72386.357999999993</v>
      </c>
      <c r="AJ15" s="5">
        <f>'SA data'!E121</f>
        <v>220719.48</v>
      </c>
      <c r="AK15" s="5">
        <f>'SA data'!F121</f>
        <v>196784.31</v>
      </c>
      <c r="AL15" s="35">
        <f t="shared" si="50"/>
        <v>-3272.5430000000051</v>
      </c>
      <c r="AM15" s="5"/>
      <c r="AN15" s="7">
        <f t="shared" si="5"/>
        <v>1.0321907224103366</v>
      </c>
      <c r="AO15" s="7">
        <f t="shared" si="6"/>
        <v>0.99582608209166645</v>
      </c>
      <c r="AP15" s="7">
        <f t="shared" si="7"/>
        <v>1.2299508085157971</v>
      </c>
      <c r="AQ15" s="7">
        <f t="shared" si="8"/>
        <v>0.9797939274690407</v>
      </c>
      <c r="AR15" s="7">
        <f t="shared" si="9"/>
        <v>1.0256607164895457</v>
      </c>
      <c r="AS15" s="7">
        <f t="shared" si="10"/>
        <v>1.0228098317391259</v>
      </c>
      <c r="AT15" s="8"/>
      <c r="AU15" s="8"/>
      <c r="AV15" s="9">
        <f t="shared" si="52"/>
        <v>-3.1874331355215335</v>
      </c>
      <c r="AW15" s="9">
        <f t="shared" si="53"/>
        <v>-2.5701519541656226</v>
      </c>
      <c r="AX15" s="9">
        <f t="shared" si="54"/>
        <v>3.8510614818061395</v>
      </c>
      <c r="AY15" s="9">
        <f t="shared" si="55"/>
        <v>-11.561677965732697</v>
      </c>
      <c r="AZ15" s="9">
        <f t="shared" si="56"/>
        <v>-1.8546761897024755</v>
      </c>
      <c r="BA15" s="9">
        <f t="shared" si="57"/>
        <v>-3.3512008711265695</v>
      </c>
      <c r="BB15" s="9"/>
      <c r="BC15" s="9"/>
      <c r="BD15" s="9">
        <f t="shared" si="58"/>
        <v>-0.29987051691281463</v>
      </c>
      <c r="BE15" s="9">
        <f t="shared" si="59"/>
        <v>7.5713264459564833E-2</v>
      </c>
      <c r="BF15" s="9">
        <f t="shared" si="60"/>
        <v>-1.2170162449914979</v>
      </c>
      <c r="BG15" s="9">
        <f t="shared" si="61"/>
        <v>-1.8300549761721685</v>
      </c>
      <c r="BH15" s="9">
        <f t="shared" si="62"/>
        <v>2.2392779940784369</v>
      </c>
      <c r="BI15" s="9">
        <f t="shared" si="63"/>
        <v>6.3433459505434886</v>
      </c>
      <c r="BJ15" s="9"/>
      <c r="BK15" s="9"/>
      <c r="BL15" s="9">
        <f t="shared" si="64"/>
        <v>-0.30032102940890543</v>
      </c>
      <c r="BM15" s="9">
        <f t="shared" si="65"/>
        <v>7.5684616426817758E-2</v>
      </c>
      <c r="BN15" s="9">
        <f t="shared" si="66"/>
        <v>-1.2244825267739921</v>
      </c>
      <c r="BO15" s="9">
        <f t="shared" si="67"/>
        <v>-1.8470076293721054</v>
      </c>
      <c r="BP15" s="9">
        <f t="shared" si="68"/>
        <v>2.2145742742943435</v>
      </c>
      <c r="BQ15" s="9">
        <f t="shared" si="69"/>
        <v>6.1502786239925546</v>
      </c>
      <c r="BR15" s="9"/>
      <c r="BS15" s="9"/>
      <c r="BT15" s="9">
        <f>Model!D122</f>
        <v>-3.2393000000000001</v>
      </c>
      <c r="BU15" s="9">
        <f>Model!E122</f>
        <v>-2.6038000000000001</v>
      </c>
      <c r="BV15" s="9">
        <f>Model!G122</f>
        <v>3.7787999999999999</v>
      </c>
      <c r="BW15" s="9">
        <f>Model!F122</f>
        <v>-12.286</v>
      </c>
      <c r="BX15" s="9">
        <f>Model!H122</f>
        <v>-1.8721000000000001</v>
      </c>
      <c r="BY15" s="9">
        <f>Model!I122</f>
        <v>-3.4085999999999999</v>
      </c>
    </row>
    <row r="16" spans="1:78" hidden="1" outlineLevel="1">
      <c r="A16">
        <f t="shared" ref="A16" si="71">A20-1</f>
        <v>2021</v>
      </c>
      <c r="B16">
        <f t="shared" si="13"/>
        <v>1</v>
      </c>
      <c r="C16" s="5">
        <f>'NSA data'!B122</f>
        <v>343912.37900000002</v>
      </c>
      <c r="D16" s="87">
        <f t="shared" si="11"/>
        <v>326513.75899999996</v>
      </c>
      <c r="E16" s="5">
        <f>'NSA data'!C122</f>
        <v>209680.63099999999</v>
      </c>
      <c r="F16" s="5">
        <f>'NSA data'!D122</f>
        <v>43154.553999999996</v>
      </c>
      <c r="G16" s="5">
        <f>'NSA data'!E122</f>
        <v>73678.573999999993</v>
      </c>
      <c r="H16" s="35">
        <f t="shared" si="48"/>
        <v>19374.563999999984</v>
      </c>
      <c r="I16" s="5">
        <f>'NSA data'!F122</f>
        <v>233326.07999999999</v>
      </c>
      <c r="J16" s="5">
        <f>'NSA data'!G122</f>
        <v>213951.516</v>
      </c>
      <c r="K16" s="35">
        <f t="shared" si="49"/>
        <v>-1975.9439999999595</v>
      </c>
      <c r="L16" s="5"/>
      <c r="M16" s="9">
        <f t="shared" si="14"/>
        <v>-0.22546058392177715</v>
      </c>
      <c r="N16" s="9">
        <f t="shared" si="15"/>
        <v>-1.0349915491232986</v>
      </c>
      <c r="O16" s="9">
        <f t="shared" si="16"/>
        <v>-1.6900304051078674</v>
      </c>
      <c r="P16" s="9">
        <f t="shared" si="17"/>
        <v>6.2303233093178756</v>
      </c>
      <c r="Q16" s="9">
        <f t="shared" si="18"/>
        <v>-3.0796319496179114</v>
      </c>
      <c r="R16" s="23">
        <f t="shared" si="19"/>
        <v>7.1690962839337624</v>
      </c>
      <c r="S16" s="9">
        <f t="shared" si="20"/>
        <v>11.755984474733649</v>
      </c>
      <c r="T16" s="9">
        <f t="shared" si="21"/>
        <v>12.190817446707891</v>
      </c>
      <c r="U16" s="9"/>
      <c r="V16" s="9"/>
      <c r="W16" s="23">
        <f t="shared" si="22"/>
        <v>-0.22546058392177715</v>
      </c>
      <c r="X16" s="23">
        <f t="shared" si="23"/>
        <v>-1.0457483653448254</v>
      </c>
      <c r="Y16" s="23">
        <f t="shared" si="24"/>
        <v>0.73427820337721217</v>
      </c>
      <c r="Z16" s="23">
        <f t="shared" si="25"/>
        <v>-0.67919877969714926</v>
      </c>
      <c r="AA16" s="23">
        <f t="shared" si="70"/>
        <v>0.37600940333787314</v>
      </c>
      <c r="AB16" s="23">
        <f t="shared" si="27"/>
        <v>7.1207120374341546</v>
      </c>
      <c r="AC16" s="23">
        <f t="shared" si="28"/>
        <v>6.7447026340962815</v>
      </c>
      <c r="AD16" s="23">
        <f t="shared" si="29"/>
        <v>0.38919895440510832</v>
      </c>
      <c r="AE16" s="5"/>
      <c r="AF16" s="5">
        <f>'SA data'!A122</f>
        <v>350838.61</v>
      </c>
      <c r="AG16" s="5">
        <f>'SA data'!B122</f>
        <v>210422.08</v>
      </c>
      <c r="AH16" s="5">
        <f>'SA data'!C122</f>
        <v>46874.241000000002</v>
      </c>
      <c r="AI16" s="5">
        <f>'SA data'!D122</f>
        <v>73725.248000000007</v>
      </c>
      <c r="AJ16" s="5">
        <f>'SA data'!E122</f>
        <v>239296.24</v>
      </c>
      <c r="AK16" s="5">
        <f>'SA data'!F122</f>
        <v>221682.76</v>
      </c>
      <c r="AL16" s="35">
        <f t="shared" si="50"/>
        <v>2203.560999999987</v>
      </c>
      <c r="AM16" s="5"/>
      <c r="AN16" s="7">
        <f t="shared" si="5"/>
        <v>0.9802580707978521</v>
      </c>
      <c r="AO16" s="7">
        <f t="shared" si="6"/>
        <v>0.99647637263161737</v>
      </c>
      <c r="AP16" s="7">
        <f t="shared" si="7"/>
        <v>0.92064539242352739</v>
      </c>
      <c r="AQ16" s="7">
        <f t="shared" si="8"/>
        <v>0.99936691972877445</v>
      </c>
      <c r="AR16" s="7">
        <f t="shared" si="9"/>
        <v>0.97505117506234107</v>
      </c>
      <c r="AS16" s="7">
        <f t="shared" si="10"/>
        <v>0.96512473951515221</v>
      </c>
      <c r="AT16" s="8"/>
      <c r="AU16" s="8"/>
      <c r="AV16" s="9">
        <f t="shared" si="52"/>
        <v>-0.4110628861893284</v>
      </c>
      <c r="AW16" s="9">
        <f t="shared" si="53"/>
        <v>-1.9644148600202027</v>
      </c>
      <c r="AX16" s="9">
        <f t="shared" si="54"/>
        <v>5.3999867784115807</v>
      </c>
      <c r="AY16" s="9">
        <f t="shared" si="55"/>
        <v>-3.6611816251828966</v>
      </c>
      <c r="AZ16" s="9">
        <f t="shared" si="56"/>
        <v>11.751167848408306</v>
      </c>
      <c r="BA16" s="9">
        <f t="shared" si="57"/>
        <v>12.165760390952119</v>
      </c>
      <c r="BB16" s="9"/>
      <c r="BC16" s="9"/>
      <c r="BD16" s="9">
        <f t="shared" si="58"/>
        <v>0.94667373867804994</v>
      </c>
      <c r="BE16" s="9">
        <f t="shared" si="59"/>
        <v>0.61742684065979603</v>
      </c>
      <c r="BF16" s="9">
        <f t="shared" si="60"/>
        <v>3.3186282370250453</v>
      </c>
      <c r="BG16" s="9">
        <f t="shared" si="61"/>
        <v>1.8496441000664943</v>
      </c>
      <c r="BH16" s="9">
        <f t="shared" si="62"/>
        <v>8.4164569434469492</v>
      </c>
      <c r="BI16" s="9">
        <f t="shared" si="63"/>
        <v>12.652660163810836</v>
      </c>
      <c r="BJ16" s="9"/>
      <c r="BK16" s="9"/>
      <c r="BL16" s="9">
        <f t="shared" si="64"/>
        <v>0.94222086358107981</v>
      </c>
      <c r="BM16" s="9">
        <f t="shared" si="65"/>
        <v>0.61552857075347134</v>
      </c>
      <c r="BN16" s="9">
        <f t="shared" si="66"/>
        <v>3.2647505312705811</v>
      </c>
      <c r="BO16" s="9">
        <f t="shared" si="67"/>
        <v>1.8327462324828248</v>
      </c>
      <c r="BP16" s="9">
        <f t="shared" si="68"/>
        <v>8.0809708315913387</v>
      </c>
      <c r="BQ16" s="9">
        <f t="shared" si="69"/>
        <v>11.913909502600074</v>
      </c>
      <c r="BR16" s="9"/>
      <c r="BS16" s="9"/>
      <c r="BT16" s="9">
        <f>Model!D123</f>
        <v>-0.41191</v>
      </c>
      <c r="BU16" s="9">
        <f>Model!E123</f>
        <v>-1.984</v>
      </c>
      <c r="BV16" s="9">
        <f>Model!G123</f>
        <v>5.2591999999999999</v>
      </c>
      <c r="BW16" s="9">
        <f>Model!F123</f>
        <v>-3.7299000000000002</v>
      </c>
      <c r="BX16" s="9">
        <f>Model!H123</f>
        <v>11.11</v>
      </c>
      <c r="BY16" s="9">
        <f>Model!I123</f>
        <v>11.481</v>
      </c>
    </row>
    <row r="17" spans="1:77" hidden="1" outlineLevel="1">
      <c r="B17">
        <f t="shared" si="13"/>
        <v>2</v>
      </c>
      <c r="C17" s="5">
        <f>'NSA data'!B123</f>
        <v>338160.18</v>
      </c>
      <c r="D17" s="87">
        <f t="shared" si="11"/>
        <v>301331.39399999997</v>
      </c>
      <c r="E17" s="5">
        <f>'NSA data'!C123</f>
        <v>185891.59</v>
      </c>
      <c r="F17" s="5">
        <f>'NSA data'!D123</f>
        <v>43925.275999999998</v>
      </c>
      <c r="G17" s="5">
        <f>'NSA data'!E123</f>
        <v>71514.528000000006</v>
      </c>
      <c r="H17" s="35">
        <f t="shared" si="48"/>
        <v>20342.954999999987</v>
      </c>
      <c r="I17" s="5">
        <f>'NSA data'!F123</f>
        <v>240971.427</v>
      </c>
      <c r="J17" s="5">
        <f>'NSA data'!G123</f>
        <v>220628.47200000001</v>
      </c>
      <c r="K17" s="35">
        <f t="shared" si="49"/>
        <v>16485.831000000006</v>
      </c>
      <c r="L17" s="5"/>
      <c r="M17" s="9">
        <f t="shared" si="14"/>
        <v>16.331765399891719</v>
      </c>
      <c r="N17" s="9">
        <f t="shared" si="15"/>
        <v>12.59706168951964</v>
      </c>
      <c r="O17" s="9">
        <f t="shared" si="16"/>
        <v>11.6121114526472</v>
      </c>
      <c r="P17" s="9">
        <f t="shared" si="17"/>
        <v>10.616712565493568</v>
      </c>
      <c r="Q17" s="9">
        <f t="shared" si="18"/>
        <v>16.552244034613395</v>
      </c>
      <c r="R17" s="23">
        <f t="shared" si="19"/>
        <v>58.3753192737652</v>
      </c>
      <c r="S17" s="9">
        <f t="shared" si="20"/>
        <v>36.989229243707847</v>
      </c>
      <c r="T17" s="9">
        <f t="shared" si="21"/>
        <v>35.304582395578741</v>
      </c>
      <c r="U17" s="9"/>
      <c r="V17" s="9"/>
      <c r="W17" s="23">
        <f t="shared" si="22"/>
        <v>16.331765399891719</v>
      </c>
      <c r="X17" s="23">
        <f t="shared" si="23"/>
        <v>6.6532748748863915</v>
      </c>
      <c r="Y17" s="23">
        <f t="shared" si="24"/>
        <v>1.4503060675215609</v>
      </c>
      <c r="Z17" s="23">
        <f t="shared" si="25"/>
        <v>3.4938670133023022</v>
      </c>
      <c r="AA17" s="23">
        <f t="shared" si="70"/>
        <v>2.5794769814541461</v>
      </c>
      <c r="AB17" s="23">
        <f t="shared" si="27"/>
        <v>22.383616789057761</v>
      </c>
      <c r="AC17" s="23">
        <f t="shared" si="28"/>
        <v>19.804139807603615</v>
      </c>
      <c r="AD17" s="23">
        <f t="shared" si="29"/>
        <v>2.1548404627273197</v>
      </c>
      <c r="AE17" s="5"/>
      <c r="AF17" s="5">
        <f>'SA data'!A123</f>
        <v>346013.46999999898</v>
      </c>
      <c r="AG17" s="5">
        <f>'SA data'!B123</f>
        <v>190333.81</v>
      </c>
      <c r="AH17" s="5">
        <f>'SA data'!C123</f>
        <v>47928.296000000002</v>
      </c>
      <c r="AI17" s="5">
        <f>'SA data'!D123</f>
        <v>68984.501000000004</v>
      </c>
      <c r="AJ17" s="5">
        <f>'SA data'!E123</f>
        <v>244780.38</v>
      </c>
      <c r="AK17" s="5">
        <f>'SA data'!F123</f>
        <v>221542.77</v>
      </c>
      <c r="AL17" s="35">
        <f t="shared" si="50"/>
        <v>15529.252999998949</v>
      </c>
      <c r="AM17" s="5"/>
      <c r="AN17" s="7">
        <f t="shared" si="5"/>
        <v>0.9773035136464514</v>
      </c>
      <c r="AO17" s="7">
        <f t="shared" si="6"/>
        <v>0.97666089908041032</v>
      </c>
      <c r="AP17" s="7">
        <f t="shared" si="7"/>
        <v>0.91647898352155055</v>
      </c>
      <c r="AQ17" s="7">
        <f t="shared" si="8"/>
        <v>1.0366752960929586</v>
      </c>
      <c r="AR17" s="7">
        <f t="shared" si="9"/>
        <v>0.98443930432659676</v>
      </c>
      <c r="AS17" s="7">
        <f t="shared" si="10"/>
        <v>0.99587304067742777</v>
      </c>
      <c r="AT17" s="8"/>
      <c r="AU17" s="8"/>
      <c r="AV17" s="9">
        <f t="shared" si="52"/>
        <v>16.508453672452728</v>
      </c>
      <c r="AW17" s="9">
        <f t="shared" si="53"/>
        <v>11.670091859470165</v>
      </c>
      <c r="AX17" s="9">
        <f t="shared" si="54"/>
        <v>10.365323359557909</v>
      </c>
      <c r="AY17" s="9">
        <f t="shared" si="55"/>
        <v>17.446663319308996</v>
      </c>
      <c r="AZ17" s="9">
        <f t="shared" si="56"/>
        <v>36.980718642331702</v>
      </c>
      <c r="BA17" s="9">
        <f t="shared" si="57"/>
        <v>35.293509473663896</v>
      </c>
      <c r="BB17" s="9"/>
      <c r="BC17" s="9"/>
      <c r="BD17" s="9">
        <f t="shared" si="58"/>
        <v>-1.3753161318251106</v>
      </c>
      <c r="BE17" s="9">
        <f t="shared" si="59"/>
        <v>-9.5466549898185598</v>
      </c>
      <c r="BF17" s="9">
        <f t="shared" si="60"/>
        <v>2.2486870774078183</v>
      </c>
      <c r="BG17" s="9">
        <f t="shared" si="61"/>
        <v>-6.4302896614196525</v>
      </c>
      <c r="BH17" s="9">
        <f t="shared" si="62"/>
        <v>2.2917785920915534</v>
      </c>
      <c r="BI17" s="9">
        <f t="shared" si="63"/>
        <v>-6.3148798760903624E-2</v>
      </c>
      <c r="BJ17" s="9"/>
      <c r="BK17" s="9"/>
      <c r="BL17" s="9">
        <f t="shared" si="64"/>
        <v>-1.3848612219586893</v>
      </c>
      <c r="BM17" s="9">
        <f t="shared" si="65"/>
        <v>-10.033599296015815</v>
      </c>
      <c r="BN17" s="9">
        <f t="shared" si="66"/>
        <v>2.2237768533632218</v>
      </c>
      <c r="BO17" s="9">
        <f t="shared" si="67"/>
        <v>-6.6463462370548729</v>
      </c>
      <c r="BP17" s="9">
        <f t="shared" si="68"/>
        <v>2.2659118071291782</v>
      </c>
      <c r="BQ17" s="9">
        <f t="shared" si="69"/>
        <v>-6.3168746012903759E-2</v>
      </c>
      <c r="BR17" s="9"/>
      <c r="BS17" s="9"/>
      <c r="BT17" s="9">
        <f>Model!D124</f>
        <v>15.279</v>
      </c>
      <c r="BU17" s="9">
        <f>Model!E124</f>
        <v>11.038</v>
      </c>
      <c r="BV17" s="9">
        <f>Model!G124</f>
        <v>9.8626000000000005</v>
      </c>
      <c r="BW17" s="9">
        <f>Model!F124</f>
        <v>16.081</v>
      </c>
      <c r="BX17" s="9">
        <f>Model!H124</f>
        <v>31.466999999999999</v>
      </c>
      <c r="BY17" s="9">
        <f>Model!I124</f>
        <v>30.228000000000002</v>
      </c>
    </row>
    <row r="18" spans="1:77" hidden="1" outlineLevel="1">
      <c r="B18">
        <f t="shared" si="13"/>
        <v>3</v>
      </c>
      <c r="C18" s="5">
        <f>'NSA data'!B124</f>
        <v>337421.28100000002</v>
      </c>
      <c r="D18" s="87">
        <f t="shared" si="11"/>
        <v>315305.22200000001</v>
      </c>
      <c r="E18" s="5">
        <f>'NSA data'!C124</f>
        <v>205803.992</v>
      </c>
      <c r="F18" s="5">
        <f>'NSA data'!D124</f>
        <v>44363.485999999997</v>
      </c>
      <c r="G18" s="5">
        <f>'NSA data'!E124</f>
        <v>65137.743999999999</v>
      </c>
      <c r="H18" s="35">
        <f t="shared" si="48"/>
        <v>19166.959999999992</v>
      </c>
      <c r="I18" s="5">
        <f>'NSA data'!F124</f>
        <v>243357.31299999999</v>
      </c>
      <c r="J18" s="5">
        <f>'NSA data'!G124</f>
        <v>224190.353</v>
      </c>
      <c r="K18" s="35">
        <f t="shared" si="49"/>
        <v>2949.0990000000165</v>
      </c>
      <c r="L18" s="5"/>
      <c r="M18" s="9">
        <f t="shared" si="14"/>
        <v>-4.1790443568888724</v>
      </c>
      <c r="N18" s="9">
        <f t="shared" si="15"/>
        <v>-4.7741247029624017</v>
      </c>
      <c r="O18" s="9">
        <f t="shared" si="16"/>
        <v>-4.1222746190401782</v>
      </c>
      <c r="P18" s="9">
        <f t="shared" si="17"/>
        <v>1.7810560510300499</v>
      </c>
      <c r="Q18" s="9">
        <f t="shared" si="18"/>
        <v>-10.614994800422883</v>
      </c>
      <c r="R18" s="23">
        <f t="shared" si="19"/>
        <v>-38.242637697988002</v>
      </c>
      <c r="S18" s="9">
        <f t="shared" si="20"/>
        <v>11.078258870512325</v>
      </c>
      <c r="T18" s="9">
        <f t="shared" si="21"/>
        <v>19.218196704322654</v>
      </c>
      <c r="U18" s="9"/>
      <c r="V18" s="9"/>
      <c r="W18" s="23">
        <f t="shared" si="22"/>
        <v>-4.1790443568888724</v>
      </c>
      <c r="X18" s="23">
        <f t="shared" si="23"/>
        <v>-2.5128179210280797</v>
      </c>
      <c r="Y18" s="23">
        <f t="shared" si="24"/>
        <v>0.2204572204122911</v>
      </c>
      <c r="Z18" s="23">
        <f t="shared" si="25"/>
        <v>-2.196725831788092</v>
      </c>
      <c r="AA18" s="23">
        <f t="shared" si="70"/>
        <v>-3.3705468248200328</v>
      </c>
      <c r="AB18" s="23">
        <f t="shared" si="27"/>
        <v>6.892469851805191</v>
      </c>
      <c r="AC18" s="23">
        <f t="shared" si="28"/>
        <v>10.263016676625224</v>
      </c>
      <c r="AD18" s="23">
        <f t="shared" si="29"/>
        <v>3.6805890003350372</v>
      </c>
      <c r="AE18" s="5"/>
      <c r="AF18" s="5">
        <f>'SA data'!A124</f>
        <v>333957.53999999899</v>
      </c>
      <c r="AG18" s="5">
        <f>'SA data'!B124</f>
        <v>199556.64</v>
      </c>
      <c r="AH18" s="5">
        <f>'SA data'!C124</f>
        <v>46823.845000000001</v>
      </c>
      <c r="AI18" s="5">
        <f>'SA data'!D124</f>
        <v>66289.290999999997</v>
      </c>
      <c r="AJ18" s="5">
        <f>'SA data'!E124</f>
        <v>239764.84</v>
      </c>
      <c r="AK18" s="5">
        <f>'SA data'!F124</f>
        <v>220633.17</v>
      </c>
      <c r="AL18" s="35">
        <f t="shared" si="50"/>
        <v>2156.0939999989932</v>
      </c>
      <c r="AM18" s="5"/>
      <c r="AN18" s="7">
        <f t="shared" si="5"/>
        <v>1.0103718005588407</v>
      </c>
      <c r="AO18" s="7">
        <f t="shared" si="6"/>
        <v>1.0313061594943671</v>
      </c>
      <c r="AP18" s="7">
        <f t="shared" si="7"/>
        <v>0.94745499862303051</v>
      </c>
      <c r="AQ18" s="7">
        <f t="shared" si="8"/>
        <v>0.98262846105866486</v>
      </c>
      <c r="AR18" s="7">
        <f t="shared" si="9"/>
        <v>1.0149833186550621</v>
      </c>
      <c r="AS18" s="7">
        <f t="shared" si="10"/>
        <v>1.0161226120261064</v>
      </c>
      <c r="AT18" s="8"/>
      <c r="AU18" s="8"/>
      <c r="AV18" s="9">
        <f t="shared" si="52"/>
        <v>-4.1986548297375137</v>
      </c>
      <c r="AW18" s="9">
        <f t="shared" si="53"/>
        <v>-4.5058484453203267</v>
      </c>
      <c r="AX18" s="9">
        <f t="shared" si="54"/>
        <v>1.9514944519926747</v>
      </c>
      <c r="AY18" s="9">
        <f t="shared" si="55"/>
        <v>-10.098860711592561</v>
      </c>
      <c r="AZ18" s="9">
        <f t="shared" si="56"/>
        <v>11.06126260339928</v>
      </c>
      <c r="BA18" s="9">
        <f t="shared" si="57"/>
        <v>19.231403791669543</v>
      </c>
      <c r="BB18" s="9"/>
      <c r="BC18" s="9"/>
      <c r="BD18" s="9">
        <f t="shared" si="58"/>
        <v>-3.4842371888007762</v>
      </c>
      <c r="BE18" s="9">
        <f t="shared" si="59"/>
        <v>4.8456078297387295</v>
      </c>
      <c r="BF18" s="9">
        <f t="shared" si="60"/>
        <v>-2.3043819458968495</v>
      </c>
      <c r="BG18" s="9">
        <f t="shared" si="61"/>
        <v>-3.9069790473660215</v>
      </c>
      <c r="BH18" s="9">
        <f t="shared" si="62"/>
        <v>-2.0489959203429664</v>
      </c>
      <c r="BI18" s="9">
        <f t="shared" si="63"/>
        <v>-0.41057534849815447</v>
      </c>
      <c r="BJ18" s="9"/>
      <c r="BK18" s="9"/>
      <c r="BL18" s="9">
        <f t="shared" si="64"/>
        <v>-3.5463845788750357</v>
      </c>
      <c r="BM18" s="9">
        <f t="shared" si="65"/>
        <v>4.7318680446552657</v>
      </c>
      <c r="BN18" s="9">
        <f t="shared" si="66"/>
        <v>-2.3313478977913036</v>
      </c>
      <c r="BO18" s="9">
        <f t="shared" si="67"/>
        <v>-3.9853495410357951</v>
      </c>
      <c r="BP18" s="9">
        <f t="shared" si="68"/>
        <v>-2.0702790709224219</v>
      </c>
      <c r="BQ18" s="9">
        <f t="shared" si="69"/>
        <v>-0.41142052326153378</v>
      </c>
      <c r="BR18" s="9"/>
      <c r="BS18" s="9"/>
      <c r="BT18" s="9">
        <f>Model!D125</f>
        <v>-4.2892999999999999</v>
      </c>
      <c r="BU18" s="9">
        <f>Model!E125</f>
        <v>-4.6105</v>
      </c>
      <c r="BV18" s="9">
        <f>Model!G125</f>
        <v>1.9327000000000001</v>
      </c>
      <c r="BW18" s="9">
        <f>Model!F125</f>
        <v>-10.646000000000001</v>
      </c>
      <c r="BX18" s="9">
        <f>Model!H125</f>
        <v>10.491</v>
      </c>
      <c r="BY18" s="9">
        <f>Model!I125</f>
        <v>17.59</v>
      </c>
    </row>
    <row r="19" spans="1:77" hidden="1" outlineLevel="1">
      <c r="B19">
        <f t="shared" si="13"/>
        <v>4</v>
      </c>
      <c r="C19" s="5">
        <f>'NSA data'!B125</f>
        <v>371388.11099999998</v>
      </c>
      <c r="D19" s="87">
        <f t="shared" si="11"/>
        <v>343404.41700000002</v>
      </c>
      <c r="E19" s="5">
        <f>'NSA data'!C125</f>
        <v>215726.57</v>
      </c>
      <c r="F19" s="5">
        <f>'NSA data'!D125</f>
        <v>58766.275000000001</v>
      </c>
      <c r="G19" s="5">
        <f>'NSA data'!E125</f>
        <v>68911.572</v>
      </c>
      <c r="H19" s="35">
        <f t="shared" si="48"/>
        <v>24693.535000000003</v>
      </c>
      <c r="I19" s="5">
        <f>'NSA data'!F125</f>
        <v>266439.587</v>
      </c>
      <c r="J19" s="5">
        <f>'NSA data'!G125</f>
        <v>241746.052</v>
      </c>
      <c r="K19" s="35">
        <f t="shared" si="49"/>
        <v>3290.158999999956</v>
      </c>
      <c r="L19" s="5"/>
      <c r="M19" s="9">
        <f t="shared" si="14"/>
        <v>3.5267730477988701</v>
      </c>
      <c r="N19" s="9">
        <f t="shared" si="15"/>
        <v>2.514030524416766</v>
      </c>
      <c r="O19" s="9">
        <f t="shared" si="16"/>
        <v>3.5862327563910057</v>
      </c>
      <c r="P19" s="9">
        <f t="shared" si="17"/>
        <v>5.3136836163867995</v>
      </c>
      <c r="Q19" s="9">
        <f t="shared" si="18"/>
        <v>-2.8370510884413225</v>
      </c>
      <c r="R19" s="23">
        <f t="shared" si="19"/>
        <v>-1.6600231306798552</v>
      </c>
      <c r="S19" s="9">
        <f t="shared" si="20"/>
        <v>17.694011439889778</v>
      </c>
      <c r="T19" s="9">
        <f t="shared" si="21"/>
        <v>20.108578735976756</v>
      </c>
      <c r="U19" s="9"/>
      <c r="V19" s="9"/>
      <c r="W19" s="23">
        <f t="shared" si="22"/>
        <v>3.5267730477988701</v>
      </c>
      <c r="X19" s="23">
        <f t="shared" si="23"/>
        <v>2.0819234304632515</v>
      </c>
      <c r="Y19" s="23">
        <f t="shared" si="24"/>
        <v>0.82653972655167063</v>
      </c>
      <c r="Z19" s="23">
        <f t="shared" si="25"/>
        <v>-0.56089724469921021</v>
      </c>
      <c r="AA19" s="23">
        <f t="shared" si="70"/>
        <v>-0.11619621561794524</v>
      </c>
      <c r="AB19" s="23">
        <f t="shared" si="27"/>
        <v>11.165942071275644</v>
      </c>
      <c r="AC19" s="23">
        <f t="shared" si="28"/>
        <v>11.28213828689359</v>
      </c>
      <c r="AD19" s="23">
        <f t="shared" si="29"/>
        <v>1.2954033511010985</v>
      </c>
      <c r="AE19" s="5"/>
      <c r="AF19" s="5">
        <f>'SA data'!A125</f>
        <v>360044.19</v>
      </c>
      <c r="AG19" s="5">
        <f>'SA data'!B125</f>
        <v>216905.53</v>
      </c>
      <c r="AH19" s="5">
        <f>'SA data'!C125</f>
        <v>48027.046000000002</v>
      </c>
      <c r="AI19" s="5">
        <f>'SA data'!D125</f>
        <v>70423.998999999996</v>
      </c>
      <c r="AJ19" s="5">
        <f>'SA data'!E125</f>
        <v>259797.57</v>
      </c>
      <c r="AK19" s="5">
        <f>'SA data'!F125</f>
        <v>236391.54</v>
      </c>
      <c r="AL19" s="35">
        <f t="shared" si="50"/>
        <v>1281.5849999999919</v>
      </c>
      <c r="AM19" s="5"/>
      <c r="AN19" s="7">
        <f t="shared" si="5"/>
        <v>1.0315070241794486</v>
      </c>
      <c r="AO19" s="7">
        <f t="shared" si="6"/>
        <v>0.99456463834739484</v>
      </c>
      <c r="AP19" s="7">
        <f t="shared" si="7"/>
        <v>1.2236079437406997</v>
      </c>
      <c r="AQ19" s="7">
        <f t="shared" si="8"/>
        <v>0.97852398299619425</v>
      </c>
      <c r="AR19" s="7">
        <f t="shared" si="9"/>
        <v>1.0255661244252592</v>
      </c>
      <c r="AS19" s="7">
        <f t="shared" si="10"/>
        <v>1.0226510305741059</v>
      </c>
      <c r="AT19" s="8"/>
      <c r="AU19" s="8"/>
      <c r="AV19" s="9">
        <f t="shared" si="52"/>
        <v>3.595392136106712</v>
      </c>
      <c r="AW19" s="9">
        <f t="shared" si="53"/>
        <v>3.7176150720948042</v>
      </c>
      <c r="AX19" s="9">
        <f t="shared" si="54"/>
        <v>5.8596023132726716</v>
      </c>
      <c r="AY19" s="9">
        <f t="shared" si="55"/>
        <v>-2.7109514198794149</v>
      </c>
      <c r="AZ19" s="9">
        <f t="shared" si="56"/>
        <v>17.704866829153467</v>
      </c>
      <c r="BA19" s="9">
        <f t="shared" si="57"/>
        <v>20.127229655657008</v>
      </c>
      <c r="BB19" s="9"/>
      <c r="BC19" s="9"/>
      <c r="BD19" s="9">
        <f t="shared" si="58"/>
        <v>7.8113672774092979</v>
      </c>
      <c r="BE19" s="9">
        <f t="shared" si="59"/>
        <v>8.6937172323606973</v>
      </c>
      <c r="BF19" s="9">
        <f t="shared" si="60"/>
        <v>2.5696330576867377</v>
      </c>
      <c r="BG19" s="9">
        <f t="shared" si="61"/>
        <v>6.2373694719408013</v>
      </c>
      <c r="BH19" s="9">
        <f t="shared" si="62"/>
        <v>8.3551574951523442</v>
      </c>
      <c r="BI19" s="9">
        <f t="shared" si="63"/>
        <v>7.1423394768791892</v>
      </c>
      <c r="BJ19" s="9"/>
      <c r="BK19" s="9"/>
      <c r="BL19" s="9">
        <f t="shared" si="64"/>
        <v>7.5212914769959296</v>
      </c>
      <c r="BM19" s="9">
        <f t="shared" si="65"/>
        <v>8.3363807318321577</v>
      </c>
      <c r="BN19" s="9">
        <f t="shared" si="66"/>
        <v>2.5371728842979939</v>
      </c>
      <c r="BO19" s="9">
        <f t="shared" si="67"/>
        <v>6.0505739191971442</v>
      </c>
      <c r="BP19" s="9">
        <f t="shared" si="68"/>
        <v>8.0244141185850459</v>
      </c>
      <c r="BQ19" s="9">
        <f t="shared" si="69"/>
        <v>6.8988039926151918</v>
      </c>
      <c r="BR19" s="9"/>
      <c r="BS19" s="9"/>
      <c r="BT19" s="9">
        <f>Model!D126</f>
        <v>3.5323000000000002</v>
      </c>
      <c r="BU19" s="9">
        <f>Model!E126</f>
        <v>3.6501999999999999</v>
      </c>
      <c r="BV19" s="9">
        <f>Model!G126</f>
        <v>5.6943999999999999</v>
      </c>
      <c r="BW19" s="9">
        <f>Model!F126</f>
        <v>-2.7484000000000002</v>
      </c>
      <c r="BX19" s="9">
        <f>Model!H126</f>
        <v>16.300999999999998</v>
      </c>
      <c r="BY19" s="9">
        <f>Model!I126</f>
        <v>18.338000000000001</v>
      </c>
    </row>
    <row r="20" spans="1:77" collapsed="1">
      <c r="A20">
        <f t="shared" ref="A20" si="72">A24-1</f>
        <v>2022</v>
      </c>
      <c r="B20">
        <f t="shared" si="13"/>
        <v>1</v>
      </c>
      <c r="C20" s="5">
        <f>'NSA data'!B126</f>
        <v>361334.78899999999</v>
      </c>
      <c r="D20" s="87">
        <f t="shared" si="11"/>
        <v>341789.25100000005</v>
      </c>
      <c r="E20" s="5">
        <f>'NSA data'!C126</f>
        <v>221515.57800000001</v>
      </c>
      <c r="F20" s="5">
        <f>'NSA data'!D126</f>
        <v>46366.512999999999</v>
      </c>
      <c r="G20" s="5">
        <f>'NSA data'!E126</f>
        <v>73907.16</v>
      </c>
      <c r="H20" s="35">
        <f t="shared" si="48"/>
        <v>12968.747000000003</v>
      </c>
      <c r="I20" s="5">
        <f>'NSA data'!F126</f>
        <v>262088.291</v>
      </c>
      <c r="J20" s="5">
        <f>'NSA data'!G126</f>
        <v>249119.54399999999</v>
      </c>
      <c r="K20" s="35">
        <f t="shared" si="49"/>
        <v>6576.7909999999683</v>
      </c>
      <c r="L20" s="5"/>
      <c r="M20" s="9">
        <f t="shared" si="14"/>
        <v>5.0659444276648147</v>
      </c>
      <c r="N20" s="9">
        <f t="shared" si="15"/>
        <v>4.6783608895330175</v>
      </c>
      <c r="O20" s="9">
        <f t="shared" si="16"/>
        <v>5.6442728846995971</v>
      </c>
      <c r="P20" s="9">
        <f t="shared" si="17"/>
        <v>7.4429201608710915</v>
      </c>
      <c r="Q20" s="9">
        <f t="shared" si="18"/>
        <v>0.31024758975386479</v>
      </c>
      <c r="R20" s="23">
        <f t="shared" si="19"/>
        <v>-33.063025315047021</v>
      </c>
      <c r="S20" s="9">
        <f t="shared" si="20"/>
        <v>12.327045052143347</v>
      </c>
      <c r="T20" s="9">
        <f t="shared" si="21"/>
        <v>16.437382009482924</v>
      </c>
      <c r="U20" s="9"/>
      <c r="V20" s="9"/>
      <c r="W20" s="23">
        <f t="shared" si="22"/>
        <v>5.0659444276648147</v>
      </c>
      <c r="X20" s="23">
        <f t="shared" si="23"/>
        <v>3.4412681027687091</v>
      </c>
      <c r="Y20" s="23">
        <f t="shared" si="24"/>
        <v>0.93394689930600228</v>
      </c>
      <c r="Z20" s="23">
        <f t="shared" si="25"/>
        <v>6.6466348395098213E-2</v>
      </c>
      <c r="AA20" s="23">
        <f t="shared" si="70"/>
        <v>-1.8626305393909615</v>
      </c>
      <c r="AB20" s="23">
        <f t="shared" si="27"/>
        <v>8.3632380676823654</v>
      </c>
      <c r="AC20" s="23">
        <f t="shared" si="28"/>
        <v>10.225868607073327</v>
      </c>
      <c r="AD20" s="23">
        <f t="shared" si="29"/>
        <v>2.4868936165859674</v>
      </c>
      <c r="AE20" s="5"/>
      <c r="AF20" s="5">
        <f>'SA data'!A126</f>
        <v>368287.16</v>
      </c>
      <c r="AG20" s="5">
        <f>'SA data'!B126</f>
        <v>221992.79</v>
      </c>
      <c r="AH20" s="5">
        <f>'SA data'!C126</f>
        <v>50276.733</v>
      </c>
      <c r="AI20" s="5">
        <f>'SA data'!D126</f>
        <v>73692.587</v>
      </c>
      <c r="AJ20" s="5">
        <f>'SA data'!E126</f>
        <v>268841.87</v>
      </c>
      <c r="AK20" s="5">
        <f>'SA data'!F126</f>
        <v>258091.99</v>
      </c>
      <c r="AL20" s="35">
        <f t="shared" si="50"/>
        <v>11575.169999999955</v>
      </c>
      <c r="AM20" s="5"/>
      <c r="AN20" s="7">
        <f t="shared" si="5"/>
        <v>0.98112241816956103</v>
      </c>
      <c r="AO20" s="7">
        <f t="shared" si="6"/>
        <v>0.99785032658042638</v>
      </c>
      <c r="AP20" s="7">
        <f t="shared" si="7"/>
        <v>0.92222605235706145</v>
      </c>
      <c r="AQ20" s="7">
        <f t="shared" si="8"/>
        <v>1.0029117311351818</v>
      </c>
      <c r="AR20" s="7">
        <f t="shared" si="9"/>
        <v>0.97487899113333798</v>
      </c>
      <c r="AS20" s="7">
        <f t="shared" si="10"/>
        <v>0.96523547282501876</v>
      </c>
      <c r="AT20" s="8"/>
      <c r="AU20" s="8"/>
      <c r="AV20" s="9">
        <f t="shared" si="52"/>
        <v>4.9733836307241042</v>
      </c>
      <c r="AW20" s="9">
        <f t="shared" si="53"/>
        <v>5.4988098207184422</v>
      </c>
      <c r="AX20" s="9">
        <f t="shared" si="54"/>
        <v>7.2587671339574333</v>
      </c>
      <c r="AY20" s="9">
        <f t="shared" si="55"/>
        <v>-4.4300970001498463E-2</v>
      </c>
      <c r="AZ20" s="9">
        <f t="shared" si="56"/>
        <v>12.346884347200771</v>
      </c>
      <c r="BA20" s="9">
        <f t="shared" si="57"/>
        <v>16.424024132503568</v>
      </c>
      <c r="BB20" s="9"/>
      <c r="BC20" s="9"/>
      <c r="BD20" s="9">
        <f t="shared" si="58"/>
        <v>2.2894328610052028</v>
      </c>
      <c r="BE20" s="9">
        <f t="shared" si="59"/>
        <v>2.3453804981366844</v>
      </c>
      <c r="BF20" s="9">
        <f t="shared" si="60"/>
        <v>4.6842085603182815</v>
      </c>
      <c r="BG20" s="9">
        <f t="shared" si="61"/>
        <v>4.6412984868979157</v>
      </c>
      <c r="BH20" s="9">
        <f t="shared" si="62"/>
        <v>3.4812873730881932</v>
      </c>
      <c r="BI20" s="9">
        <f t="shared" si="63"/>
        <v>9.179875895727907</v>
      </c>
      <c r="BJ20" s="9"/>
      <c r="BK20" s="9"/>
      <c r="BL20" s="9">
        <f t="shared" si="64"/>
        <v>2.2636186042785429</v>
      </c>
      <c r="BM20" s="9">
        <f t="shared" si="65"/>
        <v>2.318299073947502</v>
      </c>
      <c r="BN20" s="9">
        <f t="shared" si="66"/>
        <v>4.5778094919172396</v>
      </c>
      <c r="BO20" s="9">
        <f t="shared" si="67"/>
        <v>4.5368110731132294</v>
      </c>
      <c r="BP20" s="9">
        <f t="shared" si="68"/>
        <v>3.4220612043694199</v>
      </c>
      <c r="BQ20" s="9">
        <f t="shared" si="69"/>
        <v>8.7826573670680208</v>
      </c>
      <c r="BR20" s="9"/>
      <c r="BS20" s="9"/>
      <c r="BT20" s="9">
        <f>Model!D127</f>
        <v>4.8536999999999999</v>
      </c>
      <c r="BU20" s="9">
        <f>Model!E127</f>
        <v>5.3529</v>
      </c>
      <c r="BV20" s="9">
        <f>Model!G127</f>
        <v>7.0073999999999996</v>
      </c>
      <c r="BW20" s="9">
        <f>Model!F127</f>
        <v>-4.4311000000000003E-2</v>
      </c>
      <c r="BX20" s="9">
        <f>Model!H127</f>
        <v>11.641999999999999</v>
      </c>
      <c r="BY20" s="9">
        <f>Model!I127</f>
        <v>15.207000000000001</v>
      </c>
    </row>
    <row r="21" spans="1:77">
      <c r="B21">
        <f t="shared" si="13"/>
        <v>2</v>
      </c>
      <c r="C21" s="5">
        <f>'NSA data'!B127</f>
        <v>369428.93199999997</v>
      </c>
      <c r="D21" s="87">
        <f t="shared" si="11"/>
        <v>341937.33899999998</v>
      </c>
      <c r="E21" s="5">
        <f>'NSA data'!C127</f>
        <v>220898.61799999999</v>
      </c>
      <c r="F21" s="5">
        <f>'NSA data'!D127</f>
        <v>45417.828999999998</v>
      </c>
      <c r="G21" s="5">
        <f>'NSA data'!E127</f>
        <v>75620.892000000007</v>
      </c>
      <c r="H21" s="35">
        <f t="shared" si="48"/>
        <v>15087.140000000014</v>
      </c>
      <c r="I21" s="5">
        <f>'NSA data'!F127</f>
        <v>278053.315</v>
      </c>
      <c r="J21" s="5">
        <f>'NSA data'!G127</f>
        <v>262966.17499999999</v>
      </c>
      <c r="K21" s="35">
        <f t="shared" si="49"/>
        <v>12404.45299999998</v>
      </c>
      <c r="L21" s="5"/>
      <c r="M21" s="9">
        <f t="shared" si="14"/>
        <v>9.2467279855363174</v>
      </c>
      <c r="N21" s="9">
        <f t="shared" si="15"/>
        <v>13.475510951905667</v>
      </c>
      <c r="O21" s="9">
        <f t="shared" si="16"/>
        <v>18.831958992873197</v>
      </c>
      <c r="P21" s="9">
        <f t="shared" si="17"/>
        <v>3.3979365320322641</v>
      </c>
      <c r="Q21" s="9">
        <f t="shared" si="18"/>
        <v>5.7419997234687825</v>
      </c>
      <c r="R21" s="23">
        <f t="shared" si="19"/>
        <v>-25.836044960036418</v>
      </c>
      <c r="S21" s="9">
        <f t="shared" si="20"/>
        <v>15.388499981784154</v>
      </c>
      <c r="T21" s="9">
        <f t="shared" si="21"/>
        <v>19.189591722323108</v>
      </c>
      <c r="U21" s="9"/>
      <c r="V21" s="9"/>
      <c r="W21" s="23">
        <f t="shared" si="22"/>
        <v>9.2467279855363174</v>
      </c>
      <c r="X21" s="23">
        <f t="shared" si="23"/>
        <v>10.352202911649739</v>
      </c>
      <c r="Y21" s="23">
        <f t="shared" si="24"/>
        <v>0.44137455805707226</v>
      </c>
      <c r="Z21" s="23">
        <f t="shared" si="25"/>
        <v>1.2143251165764113</v>
      </c>
      <c r="AA21" s="23">
        <f t="shared" si="70"/>
        <v>-1.5542382902682306</v>
      </c>
      <c r="AB21" s="23">
        <f t="shared" si="27"/>
        <v>10.965776041401449</v>
      </c>
      <c r="AC21" s="23">
        <f t="shared" si="28"/>
        <v>12.52001433166968</v>
      </c>
      <c r="AD21" s="23">
        <f t="shared" si="29"/>
        <v>-1.2069363104786692</v>
      </c>
      <c r="AE21" s="5"/>
      <c r="AF21" s="5">
        <f>'SA data'!A127</f>
        <v>378177.37</v>
      </c>
      <c r="AG21" s="5">
        <f>'SA data'!B127</f>
        <v>226634</v>
      </c>
      <c r="AH21" s="5">
        <f>'SA data'!C127</f>
        <v>49744.851999999999</v>
      </c>
      <c r="AI21" s="5">
        <f>'SA data'!D127</f>
        <v>73106.661999999997</v>
      </c>
      <c r="AJ21" s="5">
        <f>'SA data'!E127</f>
        <v>282479.39</v>
      </c>
      <c r="AK21" s="5">
        <f>'SA data'!F127</f>
        <v>264033.82</v>
      </c>
      <c r="AL21" s="35">
        <f t="shared" si="50"/>
        <v>10246.285999999993</v>
      </c>
      <c r="AM21" s="5"/>
      <c r="AN21" s="7">
        <f t="shared" si="5"/>
        <v>0.97686683896500726</v>
      </c>
      <c r="AO21" s="7">
        <f t="shared" si="6"/>
        <v>0.97469319696073842</v>
      </c>
      <c r="AP21" s="7">
        <f t="shared" si="7"/>
        <v>0.91301566240462428</v>
      </c>
      <c r="AQ21" s="7">
        <f t="shared" si="8"/>
        <v>1.0343912569828453</v>
      </c>
      <c r="AR21" s="7">
        <f t="shared" si="9"/>
        <v>0.9843313347568472</v>
      </c>
      <c r="AS21" s="7">
        <f t="shared" si="10"/>
        <v>0.99595640816013642</v>
      </c>
      <c r="AT21" s="8"/>
      <c r="AU21" s="8"/>
      <c r="AV21" s="9">
        <f t="shared" si="52"/>
        <v>9.2955629733146203</v>
      </c>
      <c r="AW21" s="9">
        <f t="shared" si="53"/>
        <v>19.071855914616531</v>
      </c>
      <c r="AX21" s="9">
        <f t="shared" si="54"/>
        <v>3.7901535243397788</v>
      </c>
      <c r="AY21" s="9">
        <f t="shared" si="55"/>
        <v>5.9754886101154758</v>
      </c>
      <c r="AZ21" s="9">
        <f t="shared" si="56"/>
        <v>15.401156743036349</v>
      </c>
      <c r="BA21" s="9">
        <f t="shared" si="57"/>
        <v>19.179614843671054</v>
      </c>
      <c r="BB21" s="9"/>
      <c r="BC21" s="9"/>
      <c r="BD21" s="9">
        <f t="shared" si="58"/>
        <v>2.6854615295303974</v>
      </c>
      <c r="BE21" s="9">
        <f t="shared" si="59"/>
        <v>2.0907030358958911</v>
      </c>
      <c r="BF21" s="9">
        <f t="shared" si="60"/>
        <v>-1.0579068452995943</v>
      </c>
      <c r="BG21" s="9">
        <f t="shared" si="61"/>
        <v>-0.79509354176967584</v>
      </c>
      <c r="BH21" s="9">
        <f t="shared" si="62"/>
        <v>5.0726919880448751</v>
      </c>
      <c r="BI21" s="9">
        <f t="shared" si="63"/>
        <v>2.3022140284167714</v>
      </c>
      <c r="BJ21" s="9"/>
      <c r="BK21" s="9"/>
      <c r="BL21" s="9">
        <f t="shared" si="64"/>
        <v>2.6500358408758427</v>
      </c>
      <c r="BM21" s="9">
        <f t="shared" si="65"/>
        <v>2.0691477601640575</v>
      </c>
      <c r="BN21" s="9">
        <f t="shared" si="66"/>
        <v>-1.0635424613841764</v>
      </c>
      <c r="BO21" s="9">
        <f t="shared" si="67"/>
        <v>-0.7982712655964217</v>
      </c>
      <c r="BP21" s="9">
        <f t="shared" si="68"/>
        <v>4.9482229285162092</v>
      </c>
      <c r="BQ21" s="9">
        <f t="shared" si="69"/>
        <v>2.2761129241811568</v>
      </c>
      <c r="BR21" s="9"/>
      <c r="BS21" s="9"/>
      <c r="BT21" s="9">
        <f>Model!D128</f>
        <v>8.8886000000000003</v>
      </c>
      <c r="BU21" s="9">
        <f>Model!E128</f>
        <v>17.456</v>
      </c>
      <c r="BV21" s="9">
        <f>Model!G128</f>
        <v>3.7201</v>
      </c>
      <c r="BW21" s="9">
        <f>Model!F128</f>
        <v>5.8037999999999998</v>
      </c>
      <c r="BX21" s="9">
        <f>Model!H128</f>
        <v>14.324</v>
      </c>
      <c r="BY21" s="9">
        <f>Model!I128</f>
        <v>17.545999999999999</v>
      </c>
    </row>
    <row r="22" spans="1:77">
      <c r="B22">
        <f t="shared" si="13"/>
        <v>3</v>
      </c>
      <c r="C22" s="5">
        <f>'NSA data'!B128</f>
        <v>386819.90500000003</v>
      </c>
      <c r="D22" s="87">
        <f t="shared" si="11"/>
        <v>358702.076</v>
      </c>
      <c r="E22" s="5">
        <f>'NSA data'!C128</f>
        <v>237194.587</v>
      </c>
      <c r="F22" s="5">
        <f>'NSA data'!D128</f>
        <v>47755.597000000002</v>
      </c>
      <c r="G22" s="5">
        <f>'NSA data'!E128</f>
        <v>73751.892000000007</v>
      </c>
      <c r="H22" s="35">
        <f t="shared" si="48"/>
        <v>24078.934999999998</v>
      </c>
      <c r="I22" s="5">
        <f>'NSA data'!F128</f>
        <v>296768.03999999998</v>
      </c>
      <c r="J22" s="5">
        <f>'NSA data'!G128</f>
        <v>272689.10499999998</v>
      </c>
      <c r="K22" s="35">
        <f t="shared" si="49"/>
        <v>4038.8940000000293</v>
      </c>
      <c r="L22" s="5"/>
      <c r="M22" s="9">
        <f t="shared" si="14"/>
        <v>14.64004399888459</v>
      </c>
      <c r="N22" s="9">
        <f t="shared" si="15"/>
        <v>13.763442839522643</v>
      </c>
      <c r="O22" s="9">
        <f t="shared" si="16"/>
        <v>15.25266575004045</v>
      </c>
      <c r="P22" s="9">
        <f t="shared" si="17"/>
        <v>7.6461777597910174</v>
      </c>
      <c r="Q22" s="9">
        <f t="shared" si="18"/>
        <v>13.224510815112067</v>
      </c>
      <c r="R22" s="23">
        <f t="shared" si="19"/>
        <v>25.627303443008209</v>
      </c>
      <c r="S22" s="9">
        <f t="shared" si="20"/>
        <v>21.947450989483919</v>
      </c>
      <c r="T22" s="9">
        <f t="shared" si="21"/>
        <v>21.6328451920498</v>
      </c>
      <c r="U22" s="9"/>
      <c r="V22" s="9"/>
      <c r="W22" s="23">
        <f t="shared" si="22"/>
        <v>14.64004399888459</v>
      </c>
      <c r="X22" s="23">
        <f t="shared" si="23"/>
        <v>9.3030869028085998</v>
      </c>
      <c r="Y22" s="23">
        <f t="shared" si="24"/>
        <v>1.0053044046145994</v>
      </c>
      <c r="Z22" s="23">
        <f t="shared" si="25"/>
        <v>2.5529355986293019</v>
      </c>
      <c r="AA22" s="23">
        <f t="shared" si="70"/>
        <v>1.4557395388466929</v>
      </c>
      <c r="AB22" s="23">
        <f t="shared" si="27"/>
        <v>15.829092593599626</v>
      </c>
      <c r="AC22" s="23">
        <f t="shared" si="28"/>
        <v>14.373353054752933</v>
      </c>
      <c r="AD22" s="23">
        <f t="shared" si="29"/>
        <v>0.32297755398540279</v>
      </c>
      <c r="AE22" s="5"/>
      <c r="AF22" s="5">
        <f>'SA data'!A128</f>
        <v>382520.04</v>
      </c>
      <c r="AG22" s="5">
        <f>'SA data'!B128</f>
        <v>229857.31</v>
      </c>
      <c r="AH22" s="5">
        <f>'SA data'!C128</f>
        <v>50116.593999999997</v>
      </c>
      <c r="AI22" s="5">
        <f>'SA data'!D128</f>
        <v>74970.846000000005</v>
      </c>
      <c r="AJ22" s="5">
        <f>'SA data'!E128</f>
        <v>292269.52</v>
      </c>
      <c r="AK22" s="5">
        <f>'SA data'!F128</f>
        <v>268368.25</v>
      </c>
      <c r="AL22" s="35">
        <f t="shared" si="50"/>
        <v>3674.0199999999604</v>
      </c>
      <c r="AM22" s="5"/>
      <c r="AN22" s="7">
        <f t="shared" si="5"/>
        <v>1.0112408881898058</v>
      </c>
      <c r="AO22" s="7">
        <f t="shared" si="6"/>
        <v>1.0319210078635306</v>
      </c>
      <c r="AP22" s="7">
        <f t="shared" si="7"/>
        <v>0.95288991506485865</v>
      </c>
      <c r="AQ22" s="7">
        <f t="shared" si="8"/>
        <v>0.98374095978588805</v>
      </c>
      <c r="AR22" s="7">
        <f t="shared" si="9"/>
        <v>1.0153916836760808</v>
      </c>
      <c r="AS22" s="7">
        <f t="shared" si="10"/>
        <v>1.0161004701562126</v>
      </c>
      <c r="AT22" s="8"/>
      <c r="AU22" s="8"/>
      <c r="AV22" s="9">
        <f t="shared" si="52"/>
        <v>14.541519260203305</v>
      </c>
      <c r="AW22" s="9">
        <f t="shared" si="53"/>
        <v>15.183994879849649</v>
      </c>
      <c r="AX22" s="9">
        <f t="shared" si="54"/>
        <v>7.032205492735577</v>
      </c>
      <c r="AY22" s="9">
        <f t="shared" si="55"/>
        <v>13.096466818448871</v>
      </c>
      <c r="AZ22" s="9">
        <f t="shared" si="56"/>
        <v>21.898406788918678</v>
      </c>
      <c r="BA22" s="9">
        <f t="shared" si="57"/>
        <v>21.635495696317996</v>
      </c>
      <c r="BB22" s="9"/>
      <c r="BC22" s="9"/>
      <c r="BD22" s="9">
        <f t="shared" si="58"/>
        <v>1.1483156699725328</v>
      </c>
      <c r="BE22" s="9">
        <f t="shared" si="59"/>
        <v>1.4222535012398785</v>
      </c>
      <c r="BF22" s="9">
        <f t="shared" si="60"/>
        <v>0.74729742888770545</v>
      </c>
      <c r="BG22" s="9">
        <f t="shared" si="61"/>
        <v>2.5499509196576398</v>
      </c>
      <c r="BH22" s="9">
        <f t="shared" si="62"/>
        <v>3.4657855923577285</v>
      </c>
      <c r="BI22" s="9">
        <f t="shared" si="63"/>
        <v>1.6416192440801725</v>
      </c>
      <c r="BJ22" s="9"/>
      <c r="BK22" s="9"/>
      <c r="BL22" s="9">
        <f t="shared" si="64"/>
        <v>1.1417725682497608</v>
      </c>
      <c r="BM22" s="9">
        <f t="shared" si="65"/>
        <v>1.4122343627494107</v>
      </c>
      <c r="BN22" s="9">
        <f t="shared" si="66"/>
        <v>0.7445189951747756</v>
      </c>
      <c r="BO22" s="9">
        <f t="shared" si="67"/>
        <v>2.5179819931038327</v>
      </c>
      <c r="BP22" s="9">
        <f t="shared" si="68"/>
        <v>3.4070798078825542</v>
      </c>
      <c r="BQ22" s="9">
        <f t="shared" si="69"/>
        <v>1.628290350659219</v>
      </c>
      <c r="BR22" s="9"/>
      <c r="BS22" s="9"/>
      <c r="BT22" s="9">
        <f>Model!D129</f>
        <v>13.577</v>
      </c>
      <c r="BU22" s="9">
        <f>Model!E129</f>
        <v>14.135999999999999</v>
      </c>
      <c r="BV22" s="9">
        <f>Model!G129</f>
        <v>6.7960000000000003</v>
      </c>
      <c r="BW22" s="9">
        <f>Model!F129</f>
        <v>12.307</v>
      </c>
      <c r="BX22" s="9">
        <f>Model!H129</f>
        <v>19.802</v>
      </c>
      <c r="BY22" s="9">
        <f>Model!I129</f>
        <v>19.585999999999999</v>
      </c>
    </row>
    <row r="23" spans="1:77">
      <c r="B23">
        <f t="shared" si="13"/>
        <v>4</v>
      </c>
      <c r="C23" s="5">
        <f>'NSA data'!B129</f>
        <v>398919.12800000003</v>
      </c>
      <c r="D23" s="87">
        <f t="shared" si="11"/>
        <v>367223.299</v>
      </c>
      <c r="E23" s="5">
        <f>'NSA data'!C129</f>
        <v>230755.34599999999</v>
      </c>
      <c r="F23" s="5">
        <f>'NSA data'!D129</f>
        <v>61408.235000000001</v>
      </c>
      <c r="G23" s="5">
        <f>'NSA data'!E129</f>
        <v>75059.717999999993</v>
      </c>
      <c r="H23" s="35">
        <f t="shared" si="48"/>
        <v>30209.494999999995</v>
      </c>
      <c r="I23" s="5">
        <f>'NSA data'!F129</f>
        <v>289963.58199999999</v>
      </c>
      <c r="J23" s="5">
        <f>'NSA data'!G129</f>
        <v>259754.087</v>
      </c>
      <c r="K23" s="35">
        <f t="shared" si="49"/>
        <v>1486.3340000000317</v>
      </c>
      <c r="L23" s="5"/>
      <c r="M23" s="9">
        <f t="shared" si="14"/>
        <v>7.4130043974401927</v>
      </c>
      <c r="N23" s="9">
        <f t="shared" si="15"/>
        <v>6.936102397308419</v>
      </c>
      <c r="O23" s="9">
        <f t="shared" si="16"/>
        <v>6.9665855253713049</v>
      </c>
      <c r="P23" s="9">
        <f t="shared" si="17"/>
        <v>4.4957077847796123</v>
      </c>
      <c r="Q23" s="9">
        <f t="shared" si="18"/>
        <v>8.921790377964367</v>
      </c>
      <c r="R23" s="23">
        <f t="shared" si="19"/>
        <v>22.337668543608636</v>
      </c>
      <c r="S23" s="9">
        <f t="shared" si="20"/>
        <v>8.8290164629327492</v>
      </c>
      <c r="T23" s="9">
        <f t="shared" si="21"/>
        <v>7.4491537094471427</v>
      </c>
      <c r="U23" s="9"/>
      <c r="V23" s="9"/>
      <c r="W23" s="23">
        <f t="shared" si="22"/>
        <v>7.4130043974401927</v>
      </c>
      <c r="X23" s="23">
        <f t="shared" si="23"/>
        <v>4.0466497324142914</v>
      </c>
      <c r="Y23" s="23">
        <f t="shared" si="24"/>
        <v>0.711374414459918</v>
      </c>
      <c r="Z23" s="23">
        <f t="shared" si="25"/>
        <v>1.6554504083196127</v>
      </c>
      <c r="AA23" s="23">
        <f t="shared" si="70"/>
        <v>1.4852279425821457</v>
      </c>
      <c r="AB23" s="23">
        <f t="shared" si="27"/>
        <v>6.3340732520110228</v>
      </c>
      <c r="AC23" s="23">
        <f t="shared" si="28"/>
        <v>4.848845309428877</v>
      </c>
      <c r="AD23" s="23">
        <f t="shared" si="29"/>
        <v>-0.48569810033577659</v>
      </c>
      <c r="AE23" s="5"/>
      <c r="AF23" s="5">
        <f>'SA data'!A129</f>
        <v>386896.93</v>
      </c>
      <c r="AG23" s="5">
        <f>'SA data'!B129</f>
        <v>232287.27</v>
      </c>
      <c r="AH23" s="5">
        <f>'SA data'!C129</f>
        <v>50222.432000000001</v>
      </c>
      <c r="AI23" s="5">
        <f>'SA data'!D129</f>
        <v>76622.161999999997</v>
      </c>
      <c r="AJ23" s="5">
        <f>'SA data'!E129</f>
        <v>282733.17</v>
      </c>
      <c r="AK23" s="5">
        <f>'SA data'!F129</f>
        <v>254018.7</v>
      </c>
      <c r="AL23" s="35">
        <f t="shared" si="50"/>
        <v>-949.40399999998044</v>
      </c>
      <c r="AM23" s="5"/>
      <c r="AN23" s="7">
        <f t="shared" si="5"/>
        <v>1.0310733869095319</v>
      </c>
      <c r="AO23" s="7">
        <f t="shared" si="6"/>
        <v>0.99340504539917318</v>
      </c>
      <c r="AP23" s="7">
        <f t="shared" si="7"/>
        <v>1.2227252356078655</v>
      </c>
      <c r="AQ23" s="7">
        <f t="shared" si="8"/>
        <v>0.97960845845096356</v>
      </c>
      <c r="AR23" s="7">
        <f t="shared" si="9"/>
        <v>1.0255732710809984</v>
      </c>
      <c r="AS23" s="7">
        <f t="shared" si="10"/>
        <v>1.0225786014966614</v>
      </c>
      <c r="AT23" s="8"/>
      <c r="AU23" s="8"/>
      <c r="AV23" s="9">
        <f t="shared" si="52"/>
        <v>7.4581789529779563</v>
      </c>
      <c r="AW23" s="9">
        <f t="shared" si="53"/>
        <v>7.0914466772700413</v>
      </c>
      <c r="AX23" s="9">
        <f t="shared" si="54"/>
        <v>4.5711451834868244</v>
      </c>
      <c r="AY23" s="9">
        <f t="shared" si="55"/>
        <v>8.8012085198399426</v>
      </c>
      <c r="AZ23" s="9">
        <f t="shared" si="56"/>
        <v>8.8282580934071042</v>
      </c>
      <c r="BA23" s="9">
        <f t="shared" si="57"/>
        <v>7.4567643156772778</v>
      </c>
      <c r="BB23" s="9"/>
      <c r="BC23" s="9"/>
      <c r="BD23" s="9">
        <f t="shared" si="58"/>
        <v>1.1442250189035885</v>
      </c>
      <c r="BE23" s="9">
        <f t="shared" si="59"/>
        <v>1.0571602008219827</v>
      </c>
      <c r="BF23" s="9">
        <f t="shared" si="60"/>
        <v>0.21118354531435291</v>
      </c>
      <c r="BG23" s="9">
        <f t="shared" si="61"/>
        <v>2.2026108655623267</v>
      </c>
      <c r="BH23" s="9">
        <f t="shared" si="62"/>
        <v>-3.262861621697688</v>
      </c>
      <c r="BI23" s="9">
        <f t="shared" si="63"/>
        <v>-5.3469626157341636</v>
      </c>
      <c r="BJ23" s="9"/>
      <c r="BK23" s="9"/>
      <c r="BL23" s="9">
        <f t="shared" si="64"/>
        <v>1.1377282757063265</v>
      </c>
      <c r="BM23" s="9">
        <f t="shared" si="65"/>
        <v>1.0516113350457137</v>
      </c>
      <c r="BN23" s="9">
        <f t="shared" si="66"/>
        <v>0.21096086631778396</v>
      </c>
      <c r="BO23" s="9">
        <f t="shared" si="67"/>
        <v>2.1787038084971466</v>
      </c>
      <c r="BP23" s="9">
        <f t="shared" si="68"/>
        <v>-3.3172799573434957</v>
      </c>
      <c r="BQ23" s="9">
        <f t="shared" si="69"/>
        <v>-5.4952218152822976</v>
      </c>
      <c r="BR23" s="9"/>
      <c r="BS23" s="9"/>
      <c r="BT23" s="9">
        <f>Model!D130</f>
        <v>7.1932</v>
      </c>
      <c r="BU23" s="9">
        <f>Model!E130</f>
        <v>6.8513000000000002</v>
      </c>
      <c r="BV23" s="9">
        <f>Model!G130</f>
        <v>4.4696999999999996</v>
      </c>
      <c r="BW23" s="9">
        <f>Model!F130</f>
        <v>8.4352</v>
      </c>
      <c r="BX23" s="9">
        <f>Model!H130</f>
        <v>8.4601000000000006</v>
      </c>
      <c r="BY23" s="9">
        <f>Model!I130</f>
        <v>7.1917999999999997</v>
      </c>
    </row>
    <row r="24" spans="1:77">
      <c r="A24">
        <f>A28-1</f>
        <v>2023</v>
      </c>
      <c r="B24">
        <f>B28</f>
        <v>1</v>
      </c>
      <c r="C24" s="5">
        <f>'NSA data'!B130</f>
        <v>381856.973</v>
      </c>
      <c r="D24" s="87">
        <f t="shared" si="11"/>
        <v>358343.14799999999</v>
      </c>
      <c r="E24" s="5">
        <f>'NSA data'!C130</f>
        <v>235054.72200000001</v>
      </c>
      <c r="F24" s="5">
        <f>'NSA data'!D130</f>
        <v>45735.707000000002</v>
      </c>
      <c r="G24" s="5">
        <f>'NSA data'!E130</f>
        <v>77552.718999999997</v>
      </c>
      <c r="H24" s="35">
        <f t="shared" si="48"/>
        <v>18350.868000000017</v>
      </c>
      <c r="I24" s="5">
        <f>'NSA data'!F130</f>
        <v>256591.29500000001</v>
      </c>
      <c r="J24" s="5">
        <f>'NSA data'!G130</f>
        <v>238240.427</v>
      </c>
      <c r="K24" s="35">
        <f t="shared" si="49"/>
        <v>5162.9569999999658</v>
      </c>
      <c r="L24" s="5"/>
      <c r="M24" s="9">
        <f t="shared" si="14"/>
        <v>5.6795483370963185</v>
      </c>
      <c r="N24" s="9">
        <f t="shared" si="15"/>
        <v>4.8433053267669779</v>
      </c>
      <c r="O24" s="9">
        <f t="shared" si="16"/>
        <v>6.1120505032833394</v>
      </c>
      <c r="P24" s="9">
        <f t="shared" si="17"/>
        <v>-1.3604775498213484</v>
      </c>
      <c r="Q24" s="9">
        <f t="shared" si="18"/>
        <v>4.9326195188666322</v>
      </c>
      <c r="R24" s="23">
        <f t="shared" si="19"/>
        <v>41.500701648355175</v>
      </c>
      <c r="S24" s="9">
        <f t="shared" si="20"/>
        <v>-2.0973832821856164</v>
      </c>
      <c r="T24" s="9">
        <f t="shared" si="21"/>
        <v>-4.3670266994387248</v>
      </c>
      <c r="U24" s="9"/>
      <c r="V24" s="9"/>
      <c r="W24" s="23">
        <f t="shared" si="22"/>
        <v>5.6795483370963185</v>
      </c>
      <c r="X24" s="23">
        <f t="shared" si="23"/>
        <v>3.7469804768784636</v>
      </c>
      <c r="Y24" s="23">
        <f t="shared" si="24"/>
        <v>-0.17457660297414548</v>
      </c>
      <c r="Z24" s="23">
        <f t="shared" si="25"/>
        <v>1.0089144779247898</v>
      </c>
      <c r="AA24" s="23">
        <f t="shared" si="70"/>
        <v>1.4895108812785831</v>
      </c>
      <c r="AB24" s="23">
        <f t="shared" si="27"/>
        <v>-1.5213027273717561</v>
      </c>
      <c r="AC24" s="23">
        <f t="shared" si="28"/>
        <v>-3.0108136086503392</v>
      </c>
      <c r="AD24" s="23">
        <f t="shared" si="29"/>
        <v>-0.39128089601137228</v>
      </c>
      <c r="AE24" s="5"/>
      <c r="AF24" s="5">
        <f>'SA data'!A130</f>
        <v>389128.55</v>
      </c>
      <c r="AG24" s="5">
        <f>'SA data'!B130</f>
        <v>234979.46</v>
      </c>
      <c r="AH24" s="5">
        <f>'SA data'!C130</f>
        <v>50018.817999999999</v>
      </c>
      <c r="AI24" s="5">
        <f>'SA data'!D130</f>
        <v>77274.224000000002</v>
      </c>
      <c r="AJ24" s="5">
        <f>'SA data'!E130</f>
        <v>263232.15000000002</v>
      </c>
      <c r="AK24" s="5">
        <f>'SA data'!F130</f>
        <v>246811.49</v>
      </c>
      <c r="AL24" s="35">
        <f t="shared" si="50"/>
        <v>10435.387999999977</v>
      </c>
      <c r="AM24" s="5"/>
      <c r="AN24" s="7">
        <f t="shared" si="5"/>
        <v>0.98131317529901108</v>
      </c>
      <c r="AO24" s="7">
        <f t="shared" si="6"/>
        <v>1.0003202918246556</v>
      </c>
      <c r="AP24" s="7">
        <f t="shared" si="7"/>
        <v>0.91437000770390064</v>
      </c>
      <c r="AQ24" s="7">
        <f t="shared" si="8"/>
        <v>1.003603983134143</v>
      </c>
      <c r="AR24" s="7">
        <f t="shared" si="9"/>
        <v>0.97477186962154883</v>
      </c>
      <c r="AS24" s="7">
        <f t="shared" si="10"/>
        <v>0.96527283636592442</v>
      </c>
      <c r="AT24" s="8"/>
      <c r="AU24" s="8"/>
      <c r="AV24" s="9">
        <f t="shared" si="52"/>
        <v>5.6590053261699413</v>
      </c>
      <c r="AW24" s="9">
        <f t="shared" si="53"/>
        <v>5.8500413459374068</v>
      </c>
      <c r="AX24" s="9">
        <f t="shared" si="54"/>
        <v>-0.51299077050213082</v>
      </c>
      <c r="AY24" s="9">
        <f t="shared" si="55"/>
        <v>4.8602405558105799</v>
      </c>
      <c r="AZ24" s="9">
        <f t="shared" si="56"/>
        <v>-2.0866243788588368</v>
      </c>
      <c r="BA24" s="9">
        <f t="shared" si="57"/>
        <v>-4.3707284367872079</v>
      </c>
      <c r="BB24" s="9"/>
      <c r="BC24" s="9"/>
      <c r="BD24" s="9">
        <f t="shared" si="58"/>
        <v>0.57679961430554538</v>
      </c>
      <c r="BE24" s="9">
        <f t="shared" si="59"/>
        <v>1.1589916227436881</v>
      </c>
      <c r="BF24" s="9">
        <f t="shared" si="60"/>
        <v>-0.40542441274050711</v>
      </c>
      <c r="BG24" s="9">
        <f t="shared" si="61"/>
        <v>0.85100965958126995</v>
      </c>
      <c r="BH24" s="9">
        <f t="shared" si="62"/>
        <v>-6.8973230130726986</v>
      </c>
      <c r="BI24" s="9">
        <f t="shared" si="63"/>
        <v>-2.8372753659474781</v>
      </c>
      <c r="BJ24" s="9"/>
      <c r="BK24" s="9"/>
      <c r="BL24" s="9">
        <f t="shared" si="64"/>
        <v>0.57514249445068222</v>
      </c>
      <c r="BM24" s="9">
        <f t="shared" si="65"/>
        <v>1.1523267621876181</v>
      </c>
      <c r="BN24" s="9">
        <f t="shared" si="66"/>
        <v>-0.40624848559523408</v>
      </c>
      <c r="BO24" s="9">
        <f t="shared" si="67"/>
        <v>0.84740898600937264</v>
      </c>
      <c r="BP24" s="9">
        <f t="shared" si="68"/>
        <v>-7.1467248230943792</v>
      </c>
      <c r="BQ24" s="9">
        <f t="shared" si="69"/>
        <v>-2.87830394925499</v>
      </c>
      <c r="BR24" s="9"/>
      <c r="BS24" s="9"/>
      <c r="BT24" s="9">
        <f>Model!D131</f>
        <v>5.5046999999999997</v>
      </c>
      <c r="BU24" s="9">
        <f>Model!E131</f>
        <v>5.6852999999999998</v>
      </c>
      <c r="BV24" s="9">
        <f>Model!G131</f>
        <v>-0.51431000000000004</v>
      </c>
      <c r="BW24" s="9">
        <f>Model!F131</f>
        <v>4.7458</v>
      </c>
      <c r="BX24" s="9">
        <f>Model!H131</f>
        <v>-2.1086999999999998</v>
      </c>
      <c r="BY24" s="9">
        <f>Model!I131</f>
        <v>-4.4691000000000001</v>
      </c>
    </row>
    <row r="25" spans="1:77">
      <c r="B25">
        <f t="shared" ref="B25:B27" si="73">B29</f>
        <v>2</v>
      </c>
      <c r="C25" s="5">
        <f>'NSA data'!B131</f>
        <v>379286.33199999999</v>
      </c>
      <c r="D25" s="87">
        <f t="shared" si="11"/>
        <v>357073.36500000005</v>
      </c>
      <c r="E25" s="5">
        <f>'NSA data'!C131</f>
        <v>230148.236</v>
      </c>
      <c r="F25" s="5">
        <f>'NSA data'!D131</f>
        <v>47121.321000000004</v>
      </c>
      <c r="G25" s="5">
        <f>'NSA data'!E131</f>
        <v>79803.808000000005</v>
      </c>
      <c r="H25" s="35">
        <f t="shared" si="48"/>
        <v>14115.726999999984</v>
      </c>
      <c r="I25" s="5">
        <f>'NSA data'!F131</f>
        <v>253187.264</v>
      </c>
      <c r="J25" s="5">
        <f>'NSA data'!G131</f>
        <v>239071.53700000001</v>
      </c>
      <c r="K25" s="35">
        <f t="shared" si="49"/>
        <v>8097.2399999999907</v>
      </c>
      <c r="L25" s="5"/>
      <c r="M25" s="9">
        <f t="shared" si="14"/>
        <v>2.6682804583372466</v>
      </c>
      <c r="N25" s="9">
        <f t="shared" si="15"/>
        <v>4.42654962580733</v>
      </c>
      <c r="O25" s="9">
        <f t="shared" si="16"/>
        <v>4.1872683875278982</v>
      </c>
      <c r="P25" s="9">
        <f t="shared" si="17"/>
        <v>3.7507120826933527</v>
      </c>
      <c r="Q25" s="9">
        <f t="shared" si="18"/>
        <v>5.5314290659253196</v>
      </c>
      <c r="R25" s="23">
        <f t="shared" si="19"/>
        <v>-6.4386822154499086</v>
      </c>
      <c r="S25" s="9">
        <f t="shared" si="20"/>
        <v>-8.9429075859066778</v>
      </c>
      <c r="T25" s="9">
        <f t="shared" si="21"/>
        <v>-9.0865823332601519</v>
      </c>
      <c r="U25" s="9"/>
      <c r="V25" s="9"/>
      <c r="W25" s="23">
        <f t="shared" si="22"/>
        <v>2.6682804583372466</v>
      </c>
      <c r="X25" s="23">
        <f t="shared" si="23"/>
        <v>2.5037611293530171</v>
      </c>
      <c r="Y25" s="23">
        <f t="shared" si="24"/>
        <v>0.4611149405049848</v>
      </c>
      <c r="Z25" s="23">
        <f t="shared" si="25"/>
        <v>1.1322654068685625</v>
      </c>
      <c r="AA25" s="23">
        <f t="shared" si="70"/>
        <v>-0.26294989803344126</v>
      </c>
      <c r="AB25" s="23">
        <f t="shared" si="27"/>
        <v>-6.7309430437353885</v>
      </c>
      <c r="AC25" s="23">
        <f t="shared" si="28"/>
        <v>-6.4679931457019473</v>
      </c>
      <c r="AD25" s="23">
        <f t="shared" si="29"/>
        <v>-1.1659111203558838</v>
      </c>
      <c r="AE25" s="5"/>
      <c r="AF25" s="5">
        <f>'SA data'!A131</f>
        <v>388463.79</v>
      </c>
      <c r="AG25" s="5">
        <f>'SA data'!B131</f>
        <v>236184.02</v>
      </c>
      <c r="AH25" s="5">
        <f>'SA data'!C131</f>
        <v>51948.012999999999</v>
      </c>
      <c r="AI25" s="5">
        <f>'SA data'!D131</f>
        <v>77270.422000000006</v>
      </c>
      <c r="AJ25" s="5">
        <f>'SA data'!E131</f>
        <v>257275.08</v>
      </c>
      <c r="AK25" s="5">
        <f>'SA data'!F131</f>
        <v>240034.18</v>
      </c>
      <c r="AL25" s="35">
        <f t="shared" si="50"/>
        <v>5820.4349999999977</v>
      </c>
      <c r="AM25" s="5"/>
      <c r="AN25" s="7">
        <f t="shared" si="5"/>
        <v>0.97637499752550938</v>
      </c>
      <c r="AO25" s="7">
        <f t="shared" si="6"/>
        <v>0.97444457080542546</v>
      </c>
      <c r="AP25" s="7">
        <f t="shared" si="7"/>
        <v>0.90708610933781053</v>
      </c>
      <c r="AQ25" s="7">
        <f t="shared" si="8"/>
        <v>1.0327859733961333</v>
      </c>
      <c r="AR25" s="7">
        <f t="shared" si="9"/>
        <v>0.98411110784612332</v>
      </c>
      <c r="AS25" s="7">
        <f t="shared" si="10"/>
        <v>0.99598955865368843</v>
      </c>
      <c r="AT25" s="8"/>
      <c r="AU25" s="8"/>
      <c r="AV25" s="9">
        <f t="shared" si="52"/>
        <v>2.719998819601499</v>
      </c>
      <c r="AW25" s="9">
        <f t="shared" si="53"/>
        <v>4.2138514079970379</v>
      </c>
      <c r="AX25" s="9">
        <f t="shared" si="54"/>
        <v>4.4289226149471617</v>
      </c>
      <c r="AY25" s="9">
        <f t="shared" si="55"/>
        <v>5.6954590540599481</v>
      </c>
      <c r="AZ25" s="9">
        <f t="shared" si="56"/>
        <v>-8.9225305959489738</v>
      </c>
      <c r="BA25" s="9">
        <f t="shared" si="57"/>
        <v>-9.0896082933618167</v>
      </c>
      <c r="BB25" s="9"/>
      <c r="BC25" s="9"/>
      <c r="BD25" s="9">
        <f t="shared" si="58"/>
        <v>-0.17083300621349995</v>
      </c>
      <c r="BE25" s="9">
        <f t="shared" si="59"/>
        <v>0.51262352888206131</v>
      </c>
      <c r="BF25" s="9">
        <f t="shared" si="60"/>
        <v>3.8569384026627684</v>
      </c>
      <c r="BG25" s="9">
        <f t="shared" si="61"/>
        <v>-4.9201399938914037E-3</v>
      </c>
      <c r="BH25" s="9">
        <f t="shared" si="62"/>
        <v>-2.2630480357357707</v>
      </c>
      <c r="BI25" s="9">
        <f t="shared" si="63"/>
        <v>-2.7459459038961298</v>
      </c>
      <c r="BJ25" s="9"/>
      <c r="BK25" s="9"/>
      <c r="BL25" s="9">
        <f t="shared" si="64"/>
        <v>-0.17097909219264651</v>
      </c>
      <c r="BM25" s="9">
        <f t="shared" si="65"/>
        <v>0.51131408756664642</v>
      </c>
      <c r="BN25" s="9">
        <f t="shared" si="66"/>
        <v>3.7844173875576392</v>
      </c>
      <c r="BO25" s="9">
        <f t="shared" si="67"/>
        <v>-4.9202610367495361E-3</v>
      </c>
      <c r="BP25" s="9">
        <f t="shared" si="68"/>
        <v>-2.2890479773906134</v>
      </c>
      <c r="BQ25" s="9">
        <f t="shared" si="69"/>
        <v>-2.7843516994893744</v>
      </c>
      <c r="BR25" s="9"/>
      <c r="BS25" s="9"/>
      <c r="BT25" s="9">
        <f>Model!D132</f>
        <v>2.6837</v>
      </c>
      <c r="BU25" s="9">
        <f>Model!E132</f>
        <v>4.1275000000000004</v>
      </c>
      <c r="BV25" s="9">
        <f>Model!G132</f>
        <v>4.3335999999999997</v>
      </c>
      <c r="BW25" s="9">
        <f>Model!F132</f>
        <v>5.5392000000000001</v>
      </c>
      <c r="BX25" s="9">
        <f>Model!H132</f>
        <v>-9.3460000000000001</v>
      </c>
      <c r="BY25" s="9">
        <f>Model!I132</f>
        <v>-9.5296000000000003</v>
      </c>
    </row>
    <row r="26" spans="1:77">
      <c r="B26">
        <f t="shared" si="73"/>
        <v>3</v>
      </c>
      <c r="C26" s="5">
        <f>'NSA data'!B132</f>
        <v>398768.19900000002</v>
      </c>
      <c r="D26" s="87">
        <f t="shared" si="11"/>
        <v>374290.40499999997</v>
      </c>
      <c r="E26" s="5">
        <f>'NSA data'!C132</f>
        <v>246838.19699999999</v>
      </c>
      <c r="F26" s="5">
        <f>'NSA data'!D132</f>
        <v>50019.561999999998</v>
      </c>
      <c r="G26" s="5">
        <f>'NSA data'!E132</f>
        <v>77432.645999999993</v>
      </c>
      <c r="H26" s="35">
        <f t="shared" si="48"/>
        <v>18534.591000000015</v>
      </c>
      <c r="I26" s="5">
        <f>'NSA data'!F132</f>
        <v>261236.07500000001</v>
      </c>
      <c r="J26" s="5">
        <f>'NSA data'!G132</f>
        <v>242701.484</v>
      </c>
      <c r="K26" s="35">
        <f t="shared" si="49"/>
        <v>5943.2030000000377</v>
      </c>
      <c r="L26" s="5"/>
      <c r="M26" s="9">
        <f t="shared" si="14"/>
        <v>3.0888519038336337</v>
      </c>
      <c r="N26" s="9">
        <f t="shared" si="15"/>
        <v>4.3457593482118417</v>
      </c>
      <c r="O26" s="9">
        <f t="shared" si="16"/>
        <v>4.0656956475992434</v>
      </c>
      <c r="P26" s="9">
        <f t="shared" si="17"/>
        <v>4.7407322747949232</v>
      </c>
      <c r="Q26" s="9">
        <f t="shared" si="18"/>
        <v>4.9907248481164235</v>
      </c>
      <c r="R26" s="23">
        <f t="shared" si="19"/>
        <v>-23.025702756371835</v>
      </c>
      <c r="S26" s="9">
        <f t="shared" si="20"/>
        <v>-11.972975594002634</v>
      </c>
      <c r="T26" s="9">
        <f t="shared" si="21"/>
        <v>-10.99700004516132</v>
      </c>
      <c r="U26" s="9"/>
      <c r="V26" s="9"/>
      <c r="W26" s="23">
        <f t="shared" si="22"/>
        <v>3.0888519038336337</v>
      </c>
      <c r="X26" s="23">
        <f t="shared" si="23"/>
        <v>2.4930490585793286</v>
      </c>
      <c r="Y26" s="23">
        <f t="shared" si="24"/>
        <v>0.58527624114896282</v>
      </c>
      <c r="Z26" s="23">
        <f t="shared" si="25"/>
        <v>0.95154203608006516</v>
      </c>
      <c r="AA26" s="23">
        <f t="shared" si="70"/>
        <v>-1.4333140379629548</v>
      </c>
      <c r="AB26" s="23">
        <f t="shared" si="27"/>
        <v>-9.1856609602341557</v>
      </c>
      <c r="AC26" s="23">
        <f t="shared" si="28"/>
        <v>-7.7523469222712009</v>
      </c>
      <c r="AD26" s="23">
        <f t="shared" si="29"/>
        <v>0.49229860598823155</v>
      </c>
      <c r="AE26" s="5"/>
      <c r="AF26" s="5">
        <f>'SA data'!A132</f>
        <v>394149.4</v>
      </c>
      <c r="AG26" s="5">
        <f>'SA data'!B132</f>
        <v>239739.1</v>
      </c>
      <c r="AH26" s="5">
        <f>'SA data'!C132</f>
        <v>52185.559000000001</v>
      </c>
      <c r="AI26" s="5">
        <f>'SA data'!D132</f>
        <v>78641.255999999994</v>
      </c>
      <c r="AJ26" s="5">
        <f>'SA data'!E132</f>
        <v>257221.58</v>
      </c>
      <c r="AK26" s="5">
        <f>'SA data'!F132</f>
        <v>238869.4</v>
      </c>
      <c r="AL26" s="35">
        <f t="shared" si="50"/>
        <v>5231.3050000000221</v>
      </c>
      <c r="AM26" s="5"/>
      <c r="AN26" s="7">
        <f t="shared" si="5"/>
        <v>1.0117183966282837</v>
      </c>
      <c r="AO26" s="7">
        <f t="shared" si="6"/>
        <v>1.0296117612854974</v>
      </c>
      <c r="AP26" s="7">
        <f t="shared" si="7"/>
        <v>0.95849432215529196</v>
      </c>
      <c r="AQ26" s="7">
        <f t="shared" si="8"/>
        <v>0.98463134922463602</v>
      </c>
      <c r="AR26" s="7">
        <f t="shared" si="9"/>
        <v>1.0156071469586652</v>
      </c>
      <c r="AS26" s="7">
        <f t="shared" si="10"/>
        <v>1.0160425906373944</v>
      </c>
      <c r="AT26" s="8"/>
      <c r="AU26" s="8"/>
      <c r="AV26" s="9">
        <f t="shared" si="52"/>
        <v>3.0401962731155363</v>
      </c>
      <c r="AW26" s="9">
        <f t="shared" si="53"/>
        <v>4.2990975575238455</v>
      </c>
      <c r="AX26" s="9">
        <f t="shared" si="54"/>
        <v>4.1283032921191731</v>
      </c>
      <c r="AY26" s="9">
        <f t="shared" si="55"/>
        <v>4.8957830888022746</v>
      </c>
      <c r="AZ26" s="9">
        <f t="shared" si="56"/>
        <v>-11.991650720198265</v>
      </c>
      <c r="BA26" s="9">
        <f t="shared" si="57"/>
        <v>-10.991929932098898</v>
      </c>
      <c r="BB26" s="9"/>
      <c r="BC26" s="9"/>
      <c r="BD26" s="9">
        <f t="shared" si="58"/>
        <v>1.4636138930735454</v>
      </c>
      <c r="BE26" s="9">
        <f t="shared" si="59"/>
        <v>1.5052161445977763</v>
      </c>
      <c r="BF26" s="9">
        <f t="shared" si="60"/>
        <v>0.45727639284298682</v>
      </c>
      <c r="BG26" s="9">
        <f t="shared" si="61"/>
        <v>1.7740733964154876</v>
      </c>
      <c r="BH26" s="9">
        <f t="shared" si="62"/>
        <v>-2.0794862837081318E-2</v>
      </c>
      <c r="BI26" s="9">
        <f t="shared" si="63"/>
        <v>-0.48525589147345727</v>
      </c>
      <c r="BJ26" s="9"/>
      <c r="BK26" s="9"/>
      <c r="BL26" s="9">
        <f t="shared" si="64"/>
        <v>1.4530064410985137</v>
      </c>
      <c r="BM26" s="9">
        <f t="shared" si="65"/>
        <v>1.4940001760469879</v>
      </c>
      <c r="BN26" s="9">
        <f t="shared" si="66"/>
        <v>0.45623406069704692</v>
      </c>
      <c r="BO26" s="9">
        <f t="shared" si="67"/>
        <v>1.7585203927331532</v>
      </c>
      <c r="BP26" s="9">
        <f t="shared" si="68"/>
        <v>-2.0797025268471676E-2</v>
      </c>
      <c r="BQ26" s="9">
        <f t="shared" si="69"/>
        <v>-0.48643708061700353</v>
      </c>
      <c r="BR26" s="9"/>
      <c r="BS26" s="9"/>
      <c r="BT26" s="9">
        <f>Model!D133</f>
        <v>2.9948999999999999</v>
      </c>
      <c r="BU26" s="9">
        <f>Model!E133</f>
        <v>4.2092999999999998</v>
      </c>
      <c r="BV26" s="9">
        <f>Model!G133</f>
        <v>4.0453999999999999</v>
      </c>
      <c r="BW26" s="9">
        <f>Model!F133</f>
        <v>4.7797000000000001</v>
      </c>
      <c r="BX26" s="9">
        <f>Model!H133</f>
        <v>-12.773999999999999</v>
      </c>
      <c r="BY26" s="9">
        <f>Model!I133</f>
        <v>-11.644</v>
      </c>
    </row>
    <row r="27" spans="1:77">
      <c r="B27">
        <f t="shared" si="73"/>
        <v>4</v>
      </c>
      <c r="C27" s="5">
        <f>'NSA data'!B133</f>
        <v>410230.92</v>
      </c>
      <c r="D27" s="87">
        <f t="shared" si="11"/>
        <v>384954.83400000003</v>
      </c>
      <c r="E27" s="5">
        <f>'NSA data'!C133</f>
        <v>240355.685</v>
      </c>
      <c r="F27" s="5">
        <f>'NSA data'!D133</f>
        <v>64931.421000000002</v>
      </c>
      <c r="G27" s="5">
        <f>'NSA data'!E133</f>
        <v>79667.728000000003</v>
      </c>
      <c r="H27" s="35">
        <f t="shared" si="48"/>
        <v>13075.607000000018</v>
      </c>
      <c r="I27" s="5">
        <f>'NSA data'!F133</f>
        <v>267070.01</v>
      </c>
      <c r="J27" s="5">
        <f>'NSA data'!G133</f>
        <v>253994.40299999999</v>
      </c>
      <c r="K27" s="35">
        <f t="shared" si="49"/>
        <v>12200.478999999963</v>
      </c>
      <c r="L27" s="5"/>
      <c r="M27" s="9">
        <f t="shared" si="14"/>
        <v>2.8356103295202217</v>
      </c>
      <c r="N27" s="9">
        <f t="shared" si="15"/>
        <v>4.8285430277124286</v>
      </c>
      <c r="O27" s="9">
        <f t="shared" si="16"/>
        <v>4.1603972200063399</v>
      </c>
      <c r="P27" s="9">
        <f t="shared" si="17"/>
        <v>5.7373184557413248</v>
      </c>
      <c r="Q27" s="9">
        <f t="shared" si="18"/>
        <v>6.1391251163507077</v>
      </c>
      <c r="R27" s="23">
        <f t="shared" si="19"/>
        <v>-56.716896459209195</v>
      </c>
      <c r="S27" s="9">
        <f t="shared" si="20"/>
        <v>-7.8953266620909623</v>
      </c>
      <c r="T27" s="9">
        <f t="shared" si="21"/>
        <v>-2.2173602989353558</v>
      </c>
      <c r="U27" s="9"/>
      <c r="V27" s="9"/>
      <c r="W27" s="23">
        <f t="shared" si="22"/>
        <v>2.8356103295202217</v>
      </c>
      <c r="X27" s="23">
        <f t="shared" si="23"/>
        <v>2.4065877833764939</v>
      </c>
      <c r="Y27" s="23">
        <f t="shared" si="24"/>
        <v>0.88318301949161304</v>
      </c>
      <c r="Z27" s="23">
        <f t="shared" si="25"/>
        <v>1.1551238525719489</v>
      </c>
      <c r="AA27" s="23">
        <f t="shared" si="70"/>
        <v>-4.295078074070199</v>
      </c>
      <c r="AB27" s="23">
        <f t="shared" si="27"/>
        <v>-5.7389005422673192</v>
      </c>
      <c r="AC27" s="23">
        <f t="shared" si="28"/>
        <v>-1.4438224681971199</v>
      </c>
      <c r="AD27" s="23">
        <f t="shared" si="29"/>
        <v>2.6857937481503686</v>
      </c>
      <c r="AE27" s="5"/>
      <c r="AF27" s="5">
        <f>'SA data'!A133</f>
        <v>398125.29</v>
      </c>
      <c r="AG27" s="5">
        <f>'SA data'!B133</f>
        <v>242198.75</v>
      </c>
      <c r="AH27" s="5">
        <f>'SA data'!C133</f>
        <v>53048.000999999997</v>
      </c>
      <c r="AI27" s="5">
        <f>'SA data'!D133</f>
        <v>81323.278000000006</v>
      </c>
      <c r="AJ27" s="5">
        <f>'SA data'!E133</f>
        <v>260448.41</v>
      </c>
      <c r="AK27" s="5">
        <f>'SA data'!F133</f>
        <v>248399.47</v>
      </c>
      <c r="AL27" s="35">
        <f t="shared" si="50"/>
        <v>9506.3209999999672</v>
      </c>
      <c r="AM27" s="5"/>
      <c r="AN27" s="7">
        <f t="shared" si="5"/>
        <v>1.0304065838168683</v>
      </c>
      <c r="AO27" s="7">
        <f t="shared" si="6"/>
        <v>0.99239027864512097</v>
      </c>
      <c r="AP27" s="7">
        <f t="shared" si="7"/>
        <v>1.2240125881463471</v>
      </c>
      <c r="AQ27" s="7">
        <f t="shared" si="8"/>
        <v>0.97964236021081197</v>
      </c>
      <c r="AR27" s="7">
        <f t="shared" si="9"/>
        <v>1.025423844975671</v>
      </c>
      <c r="AS27" s="7">
        <f t="shared" si="10"/>
        <v>1.0225239329214348</v>
      </c>
      <c r="AT27" s="8"/>
      <c r="AU27" s="8"/>
      <c r="AV27" s="9">
        <f t="shared" si="52"/>
        <v>2.9021579468206049</v>
      </c>
      <c r="AW27" s="9">
        <f t="shared" si="53"/>
        <v>4.2669062320978668</v>
      </c>
      <c r="AX27" s="9">
        <f t="shared" si="54"/>
        <v>5.626109464392326</v>
      </c>
      <c r="AY27" s="9">
        <f t="shared" si="55"/>
        <v>6.1354520380147992</v>
      </c>
      <c r="AZ27" s="9">
        <f t="shared" si="56"/>
        <v>-7.8819050484950086</v>
      </c>
      <c r="BA27" s="9">
        <f t="shared" si="57"/>
        <v>-2.2121324138734688</v>
      </c>
      <c r="BB27" s="9"/>
      <c r="BC27" s="9"/>
      <c r="BD27" s="9">
        <f t="shared" si="58"/>
        <v>1.008726640202906</v>
      </c>
      <c r="BE27" s="9">
        <f t="shared" si="59"/>
        <v>1.0259694809899633</v>
      </c>
      <c r="BF27" s="9">
        <f t="shared" si="60"/>
        <v>1.6526449395703358</v>
      </c>
      <c r="BG27" s="9">
        <f t="shared" si="61"/>
        <v>3.4104516336819657</v>
      </c>
      <c r="BH27" s="9">
        <f t="shared" si="62"/>
        <v>1.2544942768798917</v>
      </c>
      <c r="BI27" s="9">
        <f t="shared" si="63"/>
        <v>3.9896571097009614</v>
      </c>
      <c r="BJ27" s="9"/>
      <c r="BK27" s="9"/>
      <c r="BL27" s="9">
        <f t="shared" si="64"/>
        <v>1.003672949894419</v>
      </c>
      <c r="BM27" s="9">
        <f t="shared" si="65"/>
        <v>1.0207421376725212</v>
      </c>
      <c r="BN27" s="9">
        <f t="shared" si="66"/>
        <v>1.639137381238511</v>
      </c>
      <c r="BO27" s="9">
        <f t="shared" si="67"/>
        <v>3.3535850607455266</v>
      </c>
      <c r="BP27" s="9">
        <f t="shared" si="68"/>
        <v>1.2466906933243993</v>
      </c>
      <c r="BQ27" s="9">
        <f t="shared" si="69"/>
        <v>3.9121257339455817</v>
      </c>
      <c r="BR27" s="9"/>
      <c r="BS27" s="9"/>
      <c r="BT27" s="9">
        <f>Model!D134</f>
        <v>2.8607999999999998</v>
      </c>
      <c r="BU27" s="9">
        <f>Model!E134</f>
        <v>4.1783999999999999</v>
      </c>
      <c r="BV27" s="9">
        <f>Model!G134</f>
        <v>5.4734999999999996</v>
      </c>
      <c r="BW27" s="9">
        <f>Model!F134</f>
        <v>5.9546000000000001</v>
      </c>
      <c r="BX27" s="9">
        <f>Model!H134</f>
        <v>-8.2098999999999993</v>
      </c>
      <c r="BY27" s="9">
        <f>Model!I134</f>
        <v>-2.2370000000000001</v>
      </c>
    </row>
    <row r="28" spans="1:77">
      <c r="A28">
        <v>2024</v>
      </c>
      <c r="B28">
        <v>1</v>
      </c>
      <c r="C28" s="5">
        <f>'NSA data'!B134</f>
        <v>397802.36800000002</v>
      </c>
      <c r="D28" s="87">
        <f t="shared" si="11"/>
        <v>380289.83799999999</v>
      </c>
      <c r="E28" s="5">
        <f>'NSA data'!C134</f>
        <v>246189.54800000001</v>
      </c>
      <c r="F28" s="5">
        <f>'NSA data'!D134</f>
        <v>49086.374000000003</v>
      </c>
      <c r="G28" s="5">
        <f>'NSA data'!E134</f>
        <v>85013.915999999997</v>
      </c>
      <c r="H28" s="35">
        <f t="shared" si="48"/>
        <v>16827.138999999996</v>
      </c>
      <c r="I28" s="5">
        <f>'NSA data'!F134</f>
        <v>267461.44</v>
      </c>
      <c r="J28" s="5">
        <f>'NSA data'!G134</f>
        <v>250634.30100000001</v>
      </c>
      <c r="K28" s="35">
        <f t="shared" si="49"/>
        <v>685.39100000000326</v>
      </c>
      <c r="L28" s="5"/>
      <c r="M28" s="9">
        <f t="shared" si="14"/>
        <v>4.1757506415890377</v>
      </c>
      <c r="N28" s="9">
        <f t="shared" si="15"/>
        <v>6.1244899260638253</v>
      </c>
      <c r="O28" s="9">
        <f t="shared" si="16"/>
        <v>4.7371207458661413</v>
      </c>
      <c r="P28" s="9">
        <f t="shared" si="17"/>
        <v>7.3261510967787213</v>
      </c>
      <c r="Q28" s="9">
        <f t="shared" si="18"/>
        <v>9.6208064606993382</v>
      </c>
      <c r="R28" s="23">
        <f t="shared" si="19"/>
        <v>-8.3033075056723185</v>
      </c>
      <c r="S28" s="9">
        <f t="shared" si="20"/>
        <v>4.2363654620473312</v>
      </c>
      <c r="T28" s="9">
        <f t="shared" si="21"/>
        <v>5.2022547793704188</v>
      </c>
      <c r="U28" s="9"/>
      <c r="V28" s="9"/>
      <c r="W28" s="23">
        <f t="shared" si="22"/>
        <v>4.1757506415890377</v>
      </c>
      <c r="X28" s="23">
        <f t="shared" si="23"/>
        <v>2.9159677018651622</v>
      </c>
      <c r="Y28" s="23">
        <f t="shared" si="24"/>
        <v>0.87746649581281644</v>
      </c>
      <c r="Z28" s="23">
        <f t="shared" si="25"/>
        <v>1.9539245129877414</v>
      </c>
      <c r="AA28" s="23">
        <f t="shared" si="70"/>
        <v>-0.3990313409832682</v>
      </c>
      <c r="AB28" s="23">
        <f t="shared" si="27"/>
        <v>2.8466535296187883</v>
      </c>
      <c r="AC28" s="23">
        <f t="shared" si="28"/>
        <v>3.2456848706020565</v>
      </c>
      <c r="AD28" s="23">
        <f t="shared" si="29"/>
        <v>-1.1725767280934138</v>
      </c>
      <c r="AE28" s="5"/>
      <c r="AF28" s="5">
        <f>'SA data'!A134</f>
        <v>405344.12</v>
      </c>
      <c r="AG28" s="5">
        <f>'SA data'!B134</f>
        <v>245712.95</v>
      </c>
      <c r="AH28" s="5">
        <f>'SA data'!C134</f>
        <v>53699.277999999998</v>
      </c>
      <c r="AI28" s="5">
        <f>'SA data'!D134</f>
        <v>84751.794999999998</v>
      </c>
      <c r="AJ28" s="5">
        <f>'SA data'!E134</f>
        <v>274368.52</v>
      </c>
      <c r="AK28" s="5">
        <f>'SA data'!F134</f>
        <v>259640.82</v>
      </c>
      <c r="AL28" s="35">
        <f t="shared" si="50"/>
        <v>6452.3969999999972</v>
      </c>
      <c r="AM28" s="5"/>
      <c r="AN28" s="7">
        <f t="shared" si="5"/>
        <v>0.98139419908200476</v>
      </c>
      <c r="AO28" s="7">
        <f t="shared" si="6"/>
        <v>1.0019396535673029</v>
      </c>
      <c r="AP28" s="7">
        <f t="shared" si="7"/>
        <v>0.91409746700877437</v>
      </c>
      <c r="AQ28" s="7">
        <f t="shared" si="8"/>
        <v>1.0030928076508585</v>
      </c>
      <c r="AR28" s="7">
        <f t="shared" si="9"/>
        <v>0.97482553756531543</v>
      </c>
      <c r="AS28" s="7">
        <f t="shared" si="10"/>
        <v>0.96531162164716622</v>
      </c>
      <c r="AT28" s="8"/>
      <c r="AU28" s="8"/>
      <c r="AV28" s="9">
        <f t="shared" si="52"/>
        <v>4.1671499045752292</v>
      </c>
      <c r="AW28" s="9">
        <f t="shared" si="53"/>
        <v>4.5678418020026257</v>
      </c>
      <c r="AX28" s="9">
        <f t="shared" si="54"/>
        <v>7.3581506864076607</v>
      </c>
      <c r="AY28" s="9">
        <f t="shared" si="55"/>
        <v>9.676669156845886</v>
      </c>
      <c r="AZ28" s="9">
        <f t="shared" si="56"/>
        <v>4.2306268440234218</v>
      </c>
      <c r="BA28" s="9">
        <f t="shared" si="57"/>
        <v>5.1980278551861714</v>
      </c>
      <c r="BB28" s="9"/>
      <c r="BC28" s="9"/>
      <c r="BD28" s="9">
        <f t="shared" si="58"/>
        <v>1.813205586613198</v>
      </c>
      <c r="BE28" s="9">
        <f t="shared" si="59"/>
        <v>1.4509571168306978</v>
      </c>
      <c r="BF28" s="9">
        <f t="shared" si="60"/>
        <v>1.2277126144677908</v>
      </c>
      <c r="BG28" s="9">
        <f t="shared" si="61"/>
        <v>4.215910972009751</v>
      </c>
      <c r="BH28" s="9">
        <f t="shared" si="62"/>
        <v>5.3446707545651728</v>
      </c>
      <c r="BI28" s="9">
        <f t="shared" si="63"/>
        <v>4.5255128764968733</v>
      </c>
      <c r="BJ28" s="9"/>
      <c r="BK28" s="9"/>
      <c r="BL28" s="9">
        <f t="shared" si="64"/>
        <v>1.7969630605413889</v>
      </c>
      <c r="BM28" s="9">
        <f t="shared" si="65"/>
        <v>1.44053146091718</v>
      </c>
      <c r="BN28" s="9">
        <f t="shared" si="66"/>
        <v>1.220237344183801</v>
      </c>
      <c r="BO28" s="9">
        <f t="shared" si="67"/>
        <v>4.1294628142679786</v>
      </c>
      <c r="BP28" s="9">
        <f t="shared" si="68"/>
        <v>5.206736688448693</v>
      </c>
      <c r="BQ28" s="9">
        <f t="shared" si="69"/>
        <v>4.4260997977700249</v>
      </c>
      <c r="BR28" s="9"/>
      <c r="BS28" s="9"/>
      <c r="BT28" s="9">
        <f>Model!D135</f>
        <v>4.0827</v>
      </c>
      <c r="BU28" s="9">
        <f>Model!E135</f>
        <v>4.4665999999999997</v>
      </c>
      <c r="BV28" s="9">
        <f>Model!G135</f>
        <v>7.1</v>
      </c>
      <c r="BW28" s="9">
        <f>Model!F135</f>
        <v>9.2365999999999993</v>
      </c>
      <c r="BX28" s="9">
        <f>Model!H135</f>
        <v>4.1436000000000002</v>
      </c>
      <c r="BY28" s="9">
        <f>Model!I135</f>
        <v>5.0674000000000001</v>
      </c>
    </row>
    <row r="29" spans="1:77">
      <c r="B29">
        <v>2</v>
      </c>
      <c r="C29" s="5">
        <f>'NSA data'!B135</f>
        <v>401672.315</v>
      </c>
      <c r="D29" s="87">
        <f t="shared" si="11"/>
        <v>380191.48300000001</v>
      </c>
      <c r="E29" s="5">
        <f>'NSA data'!C135</f>
        <v>243276.342</v>
      </c>
      <c r="F29" s="5">
        <f>'NSA data'!D135</f>
        <v>47958.216999999997</v>
      </c>
      <c r="G29" s="5">
        <f>'NSA data'!E135</f>
        <v>88956.923999999999</v>
      </c>
      <c r="H29" s="35">
        <f t="shared" si="48"/>
        <v>14160.075000000012</v>
      </c>
      <c r="I29" s="5">
        <f>'NSA data'!F135</f>
        <v>274710.12300000002</v>
      </c>
      <c r="J29" s="5">
        <f>'NSA data'!G135</f>
        <v>260550.04800000001</v>
      </c>
      <c r="K29" s="35">
        <f t="shared" si="49"/>
        <v>7320.7569999999832</v>
      </c>
      <c r="L29" s="5"/>
      <c r="M29" s="9">
        <f t="shared" si="14"/>
        <v>5.9021327981837235</v>
      </c>
      <c r="N29" s="9">
        <f t="shared" si="15"/>
        <v>6.4743328027280667</v>
      </c>
      <c r="O29" s="9">
        <f t="shared" si="16"/>
        <v>5.7041957949223621</v>
      </c>
      <c r="P29" s="9">
        <f t="shared" si="17"/>
        <v>1.776045285317851</v>
      </c>
      <c r="Q29" s="9">
        <f t="shared" si="18"/>
        <v>11.469522857856607</v>
      </c>
      <c r="R29" s="23">
        <f t="shared" si="19"/>
        <v>0.31417439569374483</v>
      </c>
      <c r="S29" s="9">
        <f t="shared" si="20"/>
        <v>8.5007668474193174</v>
      </c>
      <c r="T29" s="9">
        <f t="shared" si="21"/>
        <v>8.9841355727762853</v>
      </c>
      <c r="U29" s="9"/>
      <c r="V29" s="9"/>
      <c r="W29" s="23">
        <f t="shared" si="22"/>
        <v>5.9021327981837235</v>
      </c>
      <c r="X29" s="23">
        <f t="shared" si="23"/>
        <v>3.4612652480184809</v>
      </c>
      <c r="Y29" s="23">
        <f t="shared" si="24"/>
        <v>0.22065018678289555</v>
      </c>
      <c r="Z29" s="23">
        <f t="shared" si="25"/>
        <v>2.4132469925122413</v>
      </c>
      <c r="AA29" s="23">
        <f t="shared" si="70"/>
        <v>1.169248566542791E-2</v>
      </c>
      <c r="AB29" s="23">
        <f t="shared" si="27"/>
        <v>5.6745675190847704</v>
      </c>
      <c r="AC29" s="23">
        <f t="shared" si="28"/>
        <v>5.6628750334193425</v>
      </c>
      <c r="AD29" s="23">
        <f t="shared" si="29"/>
        <v>-0.20472211479532235</v>
      </c>
      <c r="AE29" s="5"/>
      <c r="AF29" s="5">
        <f>'SA data'!A135</f>
        <v>411350.22</v>
      </c>
      <c r="AG29" s="5">
        <f>'SA data'!B135</f>
        <v>249033.91</v>
      </c>
      <c r="AH29" s="5">
        <f>'SA data'!C135</f>
        <v>53245.982000000004</v>
      </c>
      <c r="AI29" s="5">
        <f>'SA data'!D135</f>
        <v>86326.644</v>
      </c>
      <c r="AJ29" s="5">
        <f>'SA data'!E135</f>
        <v>279159.23</v>
      </c>
      <c r="AK29" s="5">
        <f>'SA data'!F135</f>
        <v>261577.65</v>
      </c>
      <c r="AL29" s="35">
        <f t="shared" si="50"/>
        <v>5162.103999999963</v>
      </c>
      <c r="AM29" s="5"/>
      <c r="AN29" s="7">
        <f t="shared" si="5"/>
        <v>0.97647283378139438</v>
      </c>
      <c r="AO29" s="7">
        <f t="shared" si="6"/>
        <v>0.9768803854864585</v>
      </c>
      <c r="AP29" s="7">
        <f t="shared" si="7"/>
        <v>0.9006917554830709</v>
      </c>
      <c r="AQ29" s="7">
        <f t="shared" si="8"/>
        <v>1.030468924518831</v>
      </c>
      <c r="AR29" s="7">
        <f t="shared" si="9"/>
        <v>0.98406247574189121</v>
      </c>
      <c r="AS29" s="7">
        <f t="shared" si="10"/>
        <v>0.99607152216559791</v>
      </c>
      <c r="AT29" s="8"/>
      <c r="AU29" s="8"/>
      <c r="AV29" s="9">
        <f t="shared" si="52"/>
        <v>5.8915220901283982</v>
      </c>
      <c r="AW29" s="9">
        <f t="shared" si="53"/>
        <v>5.4406263387336784</v>
      </c>
      <c r="AX29" s="9">
        <f t="shared" si="54"/>
        <v>2.4985921983195158</v>
      </c>
      <c r="AY29" s="9">
        <f t="shared" si="55"/>
        <v>11.720166352915729</v>
      </c>
      <c r="AZ29" s="9">
        <f t="shared" si="56"/>
        <v>8.5061289262838855</v>
      </c>
      <c r="BA29" s="9">
        <f t="shared" si="57"/>
        <v>8.9751676198781318</v>
      </c>
      <c r="BB29" s="9"/>
      <c r="BC29" s="9"/>
      <c r="BD29" s="9">
        <f t="shared" si="58"/>
        <v>1.4817286605760982</v>
      </c>
      <c r="BE29" s="9">
        <f t="shared" si="59"/>
        <v>1.3515608355196607</v>
      </c>
      <c r="BF29" s="9">
        <f t="shared" si="60"/>
        <v>-0.84413797891285114</v>
      </c>
      <c r="BG29" s="9">
        <f t="shared" si="61"/>
        <v>1.8581895522094882</v>
      </c>
      <c r="BH29" s="9">
        <f t="shared" si="62"/>
        <v>1.7460858847800687</v>
      </c>
      <c r="BI29" s="9">
        <f t="shared" si="63"/>
        <v>0.74596513753113491</v>
      </c>
      <c r="BJ29" s="9"/>
      <c r="BK29" s="9"/>
      <c r="BL29" s="9">
        <f t="shared" si="64"/>
        <v>1.4708583093135945</v>
      </c>
      <c r="BM29" s="9">
        <f t="shared" si="65"/>
        <v>1.3425087240465281</v>
      </c>
      <c r="BN29" s="9">
        <f t="shared" si="66"/>
        <v>-0.84772100156846431</v>
      </c>
      <c r="BO29" s="9">
        <f t="shared" si="67"/>
        <v>1.8411361426740973</v>
      </c>
      <c r="BP29" s="9">
        <f t="shared" si="68"/>
        <v>1.7310169631852494</v>
      </c>
      <c r="BQ29" s="9">
        <f t="shared" si="69"/>
        <v>0.74319657740296463</v>
      </c>
      <c r="BR29" s="9"/>
      <c r="BS29" s="9"/>
      <c r="BT29" s="9">
        <f>Model!D136</f>
        <v>5.7244999999999999</v>
      </c>
      <c r="BU29" s="9">
        <f>Model!E136</f>
        <v>5.2977999999999996</v>
      </c>
      <c r="BV29" s="9">
        <f>Model!G136</f>
        <v>2.4679000000000002</v>
      </c>
      <c r="BW29" s="9">
        <f>Model!F136</f>
        <v>11.083</v>
      </c>
      <c r="BX29" s="9">
        <f>Model!H136</f>
        <v>8.1636000000000006</v>
      </c>
      <c r="BY29" s="9">
        <f>Model!I136</f>
        <v>8.5950000000000006</v>
      </c>
    </row>
    <row r="30" spans="1:77">
      <c r="B30">
        <v>3</v>
      </c>
      <c r="C30" s="5">
        <f>'NSA data'!B136</f>
        <v>420353.90500000003</v>
      </c>
      <c r="D30" s="87">
        <f t="shared" si="11"/>
        <v>400833.40399999998</v>
      </c>
      <c r="E30" s="5">
        <f>'NSA data'!C136</f>
        <v>258514.18400000001</v>
      </c>
      <c r="F30" s="5">
        <f>'NSA data'!D136</f>
        <v>53013.09</v>
      </c>
      <c r="G30" s="5">
        <f>'NSA data'!E136</f>
        <v>89306.13</v>
      </c>
      <c r="H30" s="35">
        <f t="shared" si="48"/>
        <v>17560.260999999999</v>
      </c>
      <c r="I30" s="5">
        <f>'NSA data'!F136</f>
        <v>291804.85800000001</v>
      </c>
      <c r="J30" s="5">
        <f>'NSA data'!G136</f>
        <v>274244.59700000001</v>
      </c>
      <c r="K30" s="35">
        <f t="shared" si="49"/>
        <v>1960.2400000000489</v>
      </c>
      <c r="L30" s="5"/>
      <c r="M30" s="9">
        <f t="shared" si="14"/>
        <v>5.4130961431054336</v>
      </c>
      <c r="N30" s="9">
        <f t="shared" si="15"/>
        <v>7.0915520797280474</v>
      </c>
      <c r="O30" s="9">
        <f t="shared" si="16"/>
        <v>4.7302188809943413</v>
      </c>
      <c r="P30" s="9">
        <f t="shared" si="17"/>
        <v>5.9847145402832647</v>
      </c>
      <c r="Q30" s="9">
        <f t="shared" si="18"/>
        <v>15.333951005626245</v>
      </c>
      <c r="R30" s="23">
        <f t="shared" si="19"/>
        <v>-5.2568195327321483</v>
      </c>
      <c r="S30" s="9">
        <f t="shared" si="20"/>
        <v>11.701593281096411</v>
      </c>
      <c r="T30" s="9">
        <f t="shared" si="21"/>
        <v>12.996670840298608</v>
      </c>
      <c r="U30" s="9"/>
      <c r="V30" s="9"/>
      <c r="W30" s="23">
        <f t="shared" si="22"/>
        <v>5.4130961431054336</v>
      </c>
      <c r="X30" s="23">
        <f t="shared" si="23"/>
        <v>2.928013575124635</v>
      </c>
      <c r="Y30" s="23">
        <f t="shared" si="24"/>
        <v>0.75069376332088045</v>
      </c>
      <c r="Z30" s="23">
        <f t="shared" si="25"/>
        <v>2.9775403429299057</v>
      </c>
      <c r="AA30" s="23">
        <f t="shared" si="70"/>
        <v>-0.244334930027863</v>
      </c>
      <c r="AB30" s="23">
        <f t="shared" si="27"/>
        <v>7.6658026082967528</v>
      </c>
      <c r="AC30" s="23">
        <f t="shared" si="28"/>
        <v>7.9101375383246157</v>
      </c>
      <c r="AD30" s="23">
        <f t="shared" si="29"/>
        <v>-0.99881660824212015</v>
      </c>
      <c r="AE30" s="5"/>
      <c r="AF30" s="5">
        <f>'SA data'!A136</f>
        <v>415176.94</v>
      </c>
      <c r="AG30" s="5">
        <f>'SA data'!B136</f>
        <v>251617.35</v>
      </c>
      <c r="AH30" s="5">
        <f>'SA data'!C136</f>
        <v>54882.196000000004</v>
      </c>
      <c r="AI30" s="5">
        <f>'SA data'!D136</f>
        <v>90476.751999999993</v>
      </c>
      <c r="AJ30" s="5">
        <f>'SA data'!E136</f>
        <v>287260.84999999899</v>
      </c>
      <c r="AK30" s="5">
        <f>'SA data'!F136</f>
        <v>269924.49</v>
      </c>
      <c r="AL30" s="35">
        <f t="shared" si="50"/>
        <v>864.28200000099605</v>
      </c>
      <c r="AM30" s="5"/>
      <c r="AN30" s="7">
        <f t="shared" si="5"/>
        <v>1.0124692980298955</v>
      </c>
      <c r="AO30" s="7">
        <f t="shared" si="6"/>
        <v>1.0274100096833545</v>
      </c>
      <c r="AP30" s="7">
        <f t="shared" si="7"/>
        <v>0.96594330882823987</v>
      </c>
      <c r="AQ30" s="7">
        <f t="shared" si="8"/>
        <v>0.98706162661542063</v>
      </c>
      <c r="AR30" s="7">
        <f t="shared" si="9"/>
        <v>1.0158184033779787</v>
      </c>
      <c r="AS30" s="7">
        <f t="shared" si="10"/>
        <v>1.0160048723255901</v>
      </c>
      <c r="AT30" s="8"/>
      <c r="AU30" s="8"/>
      <c r="AV30" s="9">
        <f t="shared" si="52"/>
        <v>5.3349161510838128</v>
      </c>
      <c r="AW30" s="9">
        <f t="shared" si="53"/>
        <v>4.9546569583351241</v>
      </c>
      <c r="AX30" s="9">
        <f t="shared" si="54"/>
        <v>5.1674008129337201</v>
      </c>
      <c r="AY30" s="9">
        <f t="shared" si="55"/>
        <v>15.049983433631841</v>
      </c>
      <c r="AZ30" s="9">
        <f t="shared" si="56"/>
        <v>11.678363067359676</v>
      </c>
      <c r="BA30" s="9">
        <f t="shared" si="57"/>
        <v>13.000865745047285</v>
      </c>
      <c r="BB30" s="9"/>
      <c r="BC30" s="9"/>
      <c r="BD30" s="9">
        <f t="shared" si="58"/>
        <v>0.93028271627033643</v>
      </c>
      <c r="BE30" s="9">
        <f t="shared" si="59"/>
        <v>1.0373848284356058</v>
      </c>
      <c r="BF30" s="9">
        <f t="shared" si="60"/>
        <v>3.0729342168954732</v>
      </c>
      <c r="BG30" s="9">
        <f t="shared" si="61"/>
        <v>4.8074473971210896</v>
      </c>
      <c r="BH30" s="9">
        <f t="shared" si="62"/>
        <v>2.9021501456351739</v>
      </c>
      <c r="BI30" s="9">
        <f t="shared" si="63"/>
        <v>3.1909606956098902</v>
      </c>
      <c r="BJ30" s="9"/>
      <c r="BK30" s="9"/>
      <c r="BL30" s="9">
        <f t="shared" si="64"/>
        <v>0.92598223711120864</v>
      </c>
      <c r="BM30" s="9">
        <f t="shared" si="65"/>
        <v>1.032040918192918</v>
      </c>
      <c r="BN30" s="9">
        <f t="shared" si="66"/>
        <v>3.0266650850755878</v>
      </c>
      <c r="BO30" s="9">
        <f t="shared" si="67"/>
        <v>4.6954646323627349</v>
      </c>
      <c r="BP30" s="9">
        <f t="shared" si="68"/>
        <v>2.8608352120827196</v>
      </c>
      <c r="BQ30" s="9">
        <f t="shared" si="69"/>
        <v>3.1411073064310124</v>
      </c>
      <c r="BR30" s="9"/>
      <c r="BS30" s="9"/>
      <c r="BT30" s="9">
        <f>Model!D137</f>
        <v>5.1974999999999998</v>
      </c>
      <c r="BU30" s="9">
        <f>Model!E137</f>
        <v>4.8357999999999999</v>
      </c>
      <c r="BV30" s="9">
        <f>Model!G137</f>
        <v>5.0382999999999996</v>
      </c>
      <c r="BW30" s="9">
        <f>Model!F137</f>
        <v>14.02</v>
      </c>
      <c r="BX30" s="9">
        <f>Model!H137</f>
        <v>11.045</v>
      </c>
      <c r="BY30" s="9">
        <f>Model!I137</f>
        <v>12.223000000000001</v>
      </c>
    </row>
    <row r="31" spans="1:77">
      <c r="B31">
        <v>4</v>
      </c>
      <c r="C31" s="5">
        <f>'NSA data'!B137</f>
        <v>430476.81699999998</v>
      </c>
      <c r="D31" s="87">
        <f t="shared" si="11"/>
        <v>409564.06299999997</v>
      </c>
      <c r="E31" s="5">
        <f>'NSA data'!C137</f>
        <v>253019.383</v>
      </c>
      <c r="F31" s="5">
        <f>'NSA data'!D137</f>
        <v>67505.817999999999</v>
      </c>
      <c r="G31" s="5">
        <f>'NSA data'!E137</f>
        <v>89038.861999999994</v>
      </c>
      <c r="H31" s="35">
        <f t="shared" si="48"/>
        <v>21394.010999999999</v>
      </c>
      <c r="I31" s="5">
        <f>'NSA data'!F137</f>
        <v>290282.36300000001</v>
      </c>
      <c r="J31" s="5">
        <f>'NSA data'!G137</f>
        <v>268888.35200000001</v>
      </c>
      <c r="K31" s="35">
        <f t="shared" si="49"/>
        <v>-481.25700000004144</v>
      </c>
      <c r="L31" s="5"/>
      <c r="M31" s="9">
        <f t="shared" si="14"/>
        <v>4.935244032799857</v>
      </c>
      <c r="N31" s="9">
        <f t="shared" si="15"/>
        <v>6.3927574942467036</v>
      </c>
      <c r="O31" s="9">
        <f t="shared" si="16"/>
        <v>5.2687324620593001</v>
      </c>
      <c r="P31" s="9">
        <f t="shared" si="17"/>
        <v>3.9647938707517261</v>
      </c>
      <c r="Q31" s="9">
        <f t="shared" si="18"/>
        <v>11.76277300138393</v>
      </c>
      <c r="R31" s="23">
        <f t="shared" si="19"/>
        <v>63.617727268798838</v>
      </c>
      <c r="S31" s="9">
        <f t="shared" si="20"/>
        <v>8.6914861762277251</v>
      </c>
      <c r="T31" s="9">
        <f t="shared" si="21"/>
        <v>5.863888662145067</v>
      </c>
      <c r="U31" s="9"/>
      <c r="V31" s="9"/>
      <c r="W31" s="23">
        <f t="shared" si="22"/>
        <v>4.935244032799857</v>
      </c>
      <c r="X31" s="23">
        <f t="shared" si="23"/>
        <v>3.0869681885509697</v>
      </c>
      <c r="Y31" s="23">
        <f t="shared" si="24"/>
        <v>0.62754825989225571</v>
      </c>
      <c r="Z31" s="23">
        <f t="shared" si="25"/>
        <v>2.2843558452395474</v>
      </c>
      <c r="AA31" s="23">
        <f t="shared" si="70"/>
        <v>2.027736963366868</v>
      </c>
      <c r="AB31" s="23">
        <f t="shared" si="27"/>
        <v>5.6583626119649777</v>
      </c>
      <c r="AC31" s="23">
        <f t="shared" si="28"/>
        <v>3.6306256485981097</v>
      </c>
      <c r="AD31" s="23">
        <f t="shared" si="29"/>
        <v>-3.0913652242497904</v>
      </c>
      <c r="AE31" s="5"/>
      <c r="AF31" s="5">
        <f>'SA data'!A137</f>
        <v>417900.03</v>
      </c>
      <c r="AG31" s="5">
        <f>'SA data'!B137</f>
        <v>255038.19</v>
      </c>
      <c r="AH31" s="5">
        <f>'SA data'!C137</f>
        <v>55099.898000000001</v>
      </c>
      <c r="AI31" s="5">
        <f>'SA data'!D137</f>
        <v>90767.903000000006</v>
      </c>
      <c r="AJ31" s="5">
        <f>'SA data'!E137</f>
        <v>283111.3</v>
      </c>
      <c r="AK31" s="5">
        <f>'SA data'!F137</f>
        <v>262975.46999999898</v>
      </c>
      <c r="AL31" s="35">
        <f t="shared" si="50"/>
        <v>-3141.7910000009579</v>
      </c>
      <c r="AM31" s="5"/>
      <c r="AN31" s="7">
        <f t="shared" si="5"/>
        <v>1.0300952048268577</v>
      </c>
      <c r="AO31" s="7">
        <f t="shared" si="6"/>
        <v>0.99208429529710829</v>
      </c>
      <c r="AP31" s="7">
        <f t="shared" si="7"/>
        <v>1.2251532298662331</v>
      </c>
      <c r="AQ31" s="7">
        <f t="shared" si="8"/>
        <v>0.98095096457169428</v>
      </c>
      <c r="AR31" s="7">
        <f t="shared" si="9"/>
        <v>1.0253294834928879</v>
      </c>
      <c r="AS31" s="7">
        <f t="shared" si="10"/>
        <v>1.0224845381966654</v>
      </c>
      <c r="AT31" s="8"/>
      <c r="AU31" s="8"/>
      <c r="AV31" s="9">
        <f t="shared" si="52"/>
        <v>4.9669640429021777</v>
      </c>
      <c r="AW31" s="9">
        <f t="shared" si="53"/>
        <v>5.3011999442606594</v>
      </c>
      <c r="AX31" s="9">
        <f t="shared" si="54"/>
        <v>3.8680006057155714</v>
      </c>
      <c r="AY31" s="9">
        <f t="shared" si="55"/>
        <v>11.613679665003174</v>
      </c>
      <c r="AZ31" s="9">
        <f t="shared" si="56"/>
        <v>8.7014890972073822</v>
      </c>
      <c r="BA31" s="9">
        <f t="shared" si="57"/>
        <v>5.8679674316531205</v>
      </c>
      <c r="BB31" s="9"/>
      <c r="BC31" s="9"/>
      <c r="BD31" s="9">
        <f t="shared" si="58"/>
        <v>0.65588662029254508</v>
      </c>
      <c r="BE31" s="9">
        <f t="shared" si="59"/>
        <v>1.3595405881192235</v>
      </c>
      <c r="BF31" s="9">
        <f t="shared" si="60"/>
        <v>0.39667144514405894</v>
      </c>
      <c r="BG31" s="9">
        <f t="shared" si="61"/>
        <v>0.32179647651366938</v>
      </c>
      <c r="BH31" s="9">
        <f t="shared" si="62"/>
        <v>-1.4445233313203021</v>
      </c>
      <c r="BI31" s="9">
        <f t="shared" si="63"/>
        <v>-2.5744310936740122</v>
      </c>
      <c r="BJ31" s="9"/>
      <c r="BK31" s="9"/>
      <c r="BL31" s="9">
        <f t="shared" si="64"/>
        <v>0.65374504311089343</v>
      </c>
      <c r="BM31" s="9">
        <f t="shared" si="65"/>
        <v>1.3503817537401592</v>
      </c>
      <c r="BN31" s="9">
        <f t="shared" si="66"/>
        <v>0.39588677831545349</v>
      </c>
      <c r="BO31" s="9">
        <f t="shared" si="67"/>
        <v>0.32127981974431868</v>
      </c>
      <c r="BP31" s="9">
        <f t="shared" si="68"/>
        <v>-1.4550581445584547</v>
      </c>
      <c r="BQ31" s="9">
        <f t="shared" si="69"/>
        <v>-2.6081495351822928</v>
      </c>
      <c r="BR31" s="9"/>
      <c r="BS31" s="9"/>
      <c r="BT31" s="9">
        <f>Model!D138</f>
        <v>4.8475000000000001</v>
      </c>
      <c r="BU31" s="9">
        <f>Model!E138</f>
        <v>5.1654999999999998</v>
      </c>
      <c r="BV31" s="9">
        <f>Model!G138</f>
        <v>3.7951000000000001</v>
      </c>
      <c r="BW31" s="9">
        <f>Model!F138</f>
        <v>10.987</v>
      </c>
      <c r="BX31" s="9">
        <f>Model!H138</f>
        <v>8.3435000000000006</v>
      </c>
      <c r="BY31" s="9">
        <f>Model!I138</f>
        <v>5.7023000000000001</v>
      </c>
    </row>
    <row r="32" spans="1:77">
      <c r="A32">
        <v>2025</v>
      </c>
      <c r="B32">
        <f t="shared" ref="B32:B43" si="74">B28</f>
        <v>1</v>
      </c>
      <c r="C32" s="5">
        <f>'NSA data'!B138</f>
        <v>415337.60600000003</v>
      </c>
      <c r="D32" s="87">
        <f t="shared" si="11"/>
        <v>403006.89199999999</v>
      </c>
      <c r="E32" s="5">
        <f>'NSA data'!C138</f>
        <v>258562.90100000001</v>
      </c>
      <c r="F32" s="5">
        <f>'NSA data'!D138</f>
        <v>51200.646999999997</v>
      </c>
      <c r="G32" s="5">
        <f>'NSA data'!E138</f>
        <v>93243.343999999997</v>
      </c>
      <c r="H32" s="35">
        <f t="shared" si="48"/>
        <v>20126.426999999996</v>
      </c>
      <c r="I32" s="5">
        <f>'NSA data'!F138</f>
        <v>278486.04499999998</v>
      </c>
      <c r="J32" s="5">
        <f>'NSA data'!G138</f>
        <v>258359.61799999999</v>
      </c>
      <c r="K32" s="35">
        <f t="shared" si="49"/>
        <v>-7795.7129999999597</v>
      </c>
      <c r="L32" s="5"/>
      <c r="M32" s="9">
        <f t="shared" si="14"/>
        <v>4.4080275560350657</v>
      </c>
      <c r="N32" s="9">
        <f t="shared" si="15"/>
        <v>5.9736158398216332</v>
      </c>
      <c r="O32" s="9">
        <f t="shared" si="16"/>
        <v>5.0259456993682061</v>
      </c>
      <c r="P32" s="9">
        <f t="shared" si="17"/>
        <v>4.3072503175728416</v>
      </c>
      <c r="Q32" s="9">
        <f t="shared" si="18"/>
        <v>9.6800951975909442</v>
      </c>
      <c r="R32" s="23">
        <f t="shared" si="19"/>
        <v>19.606945660816155</v>
      </c>
      <c r="S32" s="9">
        <f t="shared" si="20"/>
        <v>4.1219418395414209</v>
      </c>
      <c r="T32" s="9">
        <f t="shared" si="21"/>
        <v>3.0823063599742406</v>
      </c>
      <c r="U32" s="9"/>
      <c r="V32" s="9"/>
      <c r="W32" s="23">
        <f t="shared" si="22"/>
        <v>4.4080275560350657</v>
      </c>
      <c r="X32" s="23">
        <f t="shared" si="23"/>
        <v>3.1104271857929229</v>
      </c>
      <c r="Y32" s="23">
        <f t="shared" si="24"/>
        <v>0.53148828917981561</v>
      </c>
      <c r="Z32" s="23">
        <f t="shared" si="25"/>
        <v>2.0687227281663647</v>
      </c>
      <c r="AA32" s="23">
        <f t="shared" si="70"/>
        <v>0.82937867277853972</v>
      </c>
      <c r="AB32" s="23">
        <f t="shared" si="27"/>
        <v>2.7713774192515581</v>
      </c>
      <c r="AC32" s="23">
        <f t="shared" si="28"/>
        <v>1.9419987464730184</v>
      </c>
      <c r="AD32" s="23">
        <f t="shared" si="29"/>
        <v>-2.1319893198825719</v>
      </c>
      <c r="AE32" s="5"/>
      <c r="AF32" s="5">
        <f>'SA data'!A138</f>
        <v>423381.84</v>
      </c>
      <c r="AG32" s="5">
        <f>'SA data'!B138</f>
        <v>258133.68</v>
      </c>
      <c r="AH32" s="5">
        <f>'SA data'!C138</f>
        <v>56170.946000000004</v>
      </c>
      <c r="AI32" s="5">
        <f>'SA data'!D138</f>
        <v>93033.754000000001</v>
      </c>
      <c r="AJ32" s="5">
        <f>'SA data'!E138</f>
        <v>285683.37</v>
      </c>
      <c r="AK32" s="5">
        <f>'SA data'!F138</f>
        <v>267643.23</v>
      </c>
      <c r="AL32" s="35">
        <f t="shared" si="50"/>
        <v>-1996.679999999993</v>
      </c>
      <c r="AM32" s="5"/>
      <c r="AN32" s="7">
        <f t="shared" si="5"/>
        <v>0.98100004950613851</v>
      </c>
      <c r="AO32" s="7">
        <f t="shared" si="6"/>
        <v>1.0016627857317961</v>
      </c>
      <c r="AP32" s="7">
        <f t="shared" si="7"/>
        <v>0.9115147713552838</v>
      </c>
      <c r="AQ32" s="7">
        <f t="shared" si="8"/>
        <v>1.0022528382548124</v>
      </c>
      <c r="AR32" s="7">
        <f t="shared" si="9"/>
        <v>0.97480663645209731</v>
      </c>
      <c r="AS32" s="7">
        <f t="shared" si="10"/>
        <v>0.96531348093504932</v>
      </c>
      <c r="AT32" s="8"/>
      <c r="AU32" s="8"/>
      <c r="AV32" s="9">
        <f t="shared" si="52"/>
        <v>4.4499769726522809</v>
      </c>
      <c r="AW32" s="9">
        <f t="shared" si="53"/>
        <v>5.0549757348971491</v>
      </c>
      <c r="AX32" s="9">
        <f t="shared" si="54"/>
        <v>4.6027955906595253</v>
      </c>
      <c r="AY32" s="9">
        <f t="shared" si="55"/>
        <v>9.7720160381263845</v>
      </c>
      <c r="AZ32" s="9">
        <f t="shared" si="56"/>
        <v>4.123960722607678</v>
      </c>
      <c r="BA32" s="9">
        <f t="shared" si="57"/>
        <v>3.0821078134015911</v>
      </c>
      <c r="BB32" s="9"/>
      <c r="BC32" s="9"/>
      <c r="BD32" s="9">
        <f t="shared" si="58"/>
        <v>1.3117515210515851</v>
      </c>
      <c r="BE32" s="9">
        <f t="shared" si="59"/>
        <v>1.2137358722628999</v>
      </c>
      <c r="BF32" s="9">
        <f t="shared" si="60"/>
        <v>1.9438293697022768</v>
      </c>
      <c r="BG32" s="9">
        <f t="shared" si="61"/>
        <v>2.4963130414062729</v>
      </c>
      <c r="BH32" s="9">
        <f t="shared" si="62"/>
        <v>0.90850135618041339</v>
      </c>
      <c r="BI32" s="9">
        <f t="shared" si="63"/>
        <v>1.7749792404595732</v>
      </c>
      <c r="BJ32" s="9"/>
      <c r="BK32" s="9"/>
      <c r="BL32" s="9">
        <f t="shared" si="64"/>
        <v>1.3032225656223049</v>
      </c>
      <c r="BM32" s="9">
        <f>LN(AG32/AG31)*100</f>
        <v>1.2064291617867913</v>
      </c>
      <c r="BN32" s="9">
        <f t="shared" si="66"/>
        <v>1.9251783155500011</v>
      </c>
      <c r="BO32" s="9">
        <f t="shared" si="67"/>
        <v>2.4656641615680068</v>
      </c>
      <c r="BP32" s="9">
        <f t="shared" si="68"/>
        <v>0.90439930866207907</v>
      </c>
      <c r="BQ32" s="9">
        <f t="shared" si="69"/>
        <v>1.7594104426079691</v>
      </c>
      <c r="BR32" s="9"/>
      <c r="BS32" s="9"/>
      <c r="BT32" s="9">
        <f>Model!D139</f>
        <v>4.3537999999999997</v>
      </c>
      <c r="BU32" s="9">
        <f>Model!E139</f>
        <v>4.9314</v>
      </c>
      <c r="BV32" s="9">
        <f>Model!G139</f>
        <v>4.5</v>
      </c>
      <c r="BW32" s="9">
        <f>Model!F139</f>
        <v>9.3234999999999992</v>
      </c>
      <c r="BX32" s="9">
        <f>Model!H139</f>
        <v>4.0411999999999999</v>
      </c>
      <c r="BY32" s="9">
        <f>Model!I139</f>
        <v>3.0356000000000001</v>
      </c>
    </row>
    <row r="33" spans="1:77">
      <c r="B33">
        <f t="shared" si="74"/>
        <v>2</v>
      </c>
      <c r="C33" s="5">
        <f>'NSA data'!B139</f>
        <v>419420.24</v>
      </c>
      <c r="D33" s="87">
        <f t="shared" si="11"/>
        <v>406858.027</v>
      </c>
      <c r="E33" s="5">
        <f>'NSA data'!C139</f>
        <v>256125.04800000001</v>
      </c>
      <c r="F33" s="5">
        <f>'NSA data'!D139</f>
        <v>51007.322999999997</v>
      </c>
      <c r="G33" s="5">
        <f>'NSA data'!E139</f>
        <v>99725.656000000003</v>
      </c>
      <c r="H33" s="35">
        <f t="shared" si="48"/>
        <v>3878.4629999999888</v>
      </c>
      <c r="I33" s="5">
        <f>'NSA data'!F139</f>
        <v>281729.70299999998</v>
      </c>
      <c r="J33" s="5">
        <f>'NSA data'!G139</f>
        <v>277851.24</v>
      </c>
      <c r="K33" s="35">
        <f t="shared" si="49"/>
        <v>8683.75</v>
      </c>
      <c r="L33" s="5"/>
      <c r="M33" s="9">
        <f t="shared" si="14"/>
        <v>4.4185084052905221</v>
      </c>
      <c r="N33" s="9">
        <f t="shared" si="15"/>
        <v>7.0139772173696935</v>
      </c>
      <c r="O33" s="9">
        <f t="shared" si="16"/>
        <v>5.2815271285195475</v>
      </c>
      <c r="P33" s="9">
        <f t="shared" si="17"/>
        <v>6.3578385326543696</v>
      </c>
      <c r="Q33" s="9">
        <f t="shared" si="18"/>
        <v>12.105557966460267</v>
      </c>
      <c r="R33" s="23">
        <f t="shared" si="19"/>
        <v>-72.609869651114252</v>
      </c>
      <c r="S33" s="9">
        <f t="shared" si="20"/>
        <v>2.555268048858883</v>
      </c>
      <c r="T33" s="9">
        <f t="shared" si="21"/>
        <v>6.6402566926412554</v>
      </c>
      <c r="U33" s="9"/>
      <c r="V33" s="9"/>
      <c r="W33" s="23">
        <f t="shared" si="22"/>
        <v>4.4185084052905221</v>
      </c>
      <c r="X33" s="23">
        <f t="shared" si="23"/>
        <v>3.1988029844675832</v>
      </c>
      <c r="Y33" s="23">
        <f t="shared" si="24"/>
        <v>0.75910285228395835</v>
      </c>
      <c r="Z33" s="23">
        <f t="shared" si="25"/>
        <v>2.6809744156751316</v>
      </c>
      <c r="AA33" s="23">
        <f t="shared" si="70"/>
        <v>-2.5597014322483349</v>
      </c>
      <c r="AB33" s="23">
        <f t="shared" si="27"/>
        <v>1.7475887029953685</v>
      </c>
      <c r="AC33" s="23">
        <f t="shared" si="28"/>
        <v>4.3072901352437034</v>
      </c>
      <c r="AD33" s="23">
        <f t="shared" si="29"/>
        <v>0.33932958511218764</v>
      </c>
      <c r="AE33" s="5"/>
      <c r="AF33" s="5">
        <f>'SA data'!A139</f>
        <v>429642.41</v>
      </c>
      <c r="AG33" s="5">
        <f>'SA data'!B139</f>
        <v>261748.61</v>
      </c>
      <c r="AH33" s="5">
        <f>'SA data'!C139</f>
        <v>56891.055</v>
      </c>
      <c r="AI33" s="5">
        <f>'SA data'!D139</f>
        <v>97011.701000000001</v>
      </c>
      <c r="AJ33" s="5">
        <f>'SA data'!E139</f>
        <v>286318.51</v>
      </c>
      <c r="AK33" s="5">
        <f>'SA data'!F139</f>
        <v>278932.89</v>
      </c>
      <c r="AL33" s="35">
        <f t="shared" si="50"/>
        <v>6605.4239999999991</v>
      </c>
      <c r="AM33" s="5"/>
      <c r="AN33" s="7">
        <f t="shared" si="5"/>
        <v>0.97620772586207216</v>
      </c>
      <c r="AO33" s="7">
        <f t="shared" si="6"/>
        <v>0.97851540835307593</v>
      </c>
      <c r="AP33" s="7">
        <f t="shared" si="7"/>
        <v>0.89657896131474446</v>
      </c>
      <c r="AQ33" s="7">
        <f t="shared" si="8"/>
        <v>1.0279755428677619</v>
      </c>
      <c r="AR33" s="7">
        <f t="shared" si="9"/>
        <v>0.98397306901324677</v>
      </c>
      <c r="AS33" s="7">
        <f t="shared" si="10"/>
        <v>0.99612218551924792</v>
      </c>
      <c r="AT33" s="8"/>
      <c r="AU33" s="8"/>
      <c r="AV33" s="9">
        <f t="shared" si="52"/>
        <v>4.446865252679344</v>
      </c>
      <c r="AW33" s="9">
        <f t="shared" si="53"/>
        <v>5.1056099147300804</v>
      </c>
      <c r="AX33" s="9">
        <f t="shared" si="54"/>
        <v>6.8457240585777734</v>
      </c>
      <c r="AY33" s="9">
        <f t="shared" si="55"/>
        <v>12.377472938714028</v>
      </c>
      <c r="AZ33" s="9">
        <f t="shared" si="56"/>
        <v>2.5645865264781076</v>
      </c>
      <c r="BA33" s="9">
        <f t="shared" si="57"/>
        <v>6.6348329071692635</v>
      </c>
      <c r="BB33" s="9"/>
      <c r="BC33" s="9"/>
      <c r="BD33" s="9">
        <f t="shared" si="58"/>
        <v>1.4787053691296626</v>
      </c>
      <c r="BE33" s="9">
        <f t="shared" si="59"/>
        <v>1.4004100511022077</v>
      </c>
      <c r="BF33" s="9">
        <f t="shared" si="60"/>
        <v>1.2819954999511607</v>
      </c>
      <c r="BG33" s="9">
        <f t="shared" si="61"/>
        <v>4.2758104762707916</v>
      </c>
      <c r="BH33" s="9">
        <f t="shared" si="62"/>
        <v>0.22232305646632256</v>
      </c>
      <c r="BI33" s="9">
        <f t="shared" si="63"/>
        <v>4.2181750683550012</v>
      </c>
      <c r="BJ33" s="9"/>
      <c r="BK33" s="9"/>
      <c r="BL33" s="9">
        <f t="shared" si="64"/>
        <v>1.4678791163875322</v>
      </c>
      <c r="BM33" s="9">
        <f t="shared" si="65"/>
        <v>1.3906949057286371</v>
      </c>
      <c r="BN33" s="9">
        <f t="shared" si="66"/>
        <v>1.2738475017302207</v>
      </c>
      <c r="BO33" s="9">
        <f t="shared" si="67"/>
        <v>4.1869226553523173</v>
      </c>
      <c r="BP33" s="9">
        <f t="shared" si="68"/>
        <v>0.2220762844455233</v>
      </c>
      <c r="BQ33" s="9">
        <f t="shared" si="69"/>
        <v>4.1316352961190521</v>
      </c>
      <c r="BR33" s="9"/>
      <c r="BS33" s="9"/>
      <c r="BT33" s="9">
        <f>Model!D140</f>
        <v>4.3507999999999996</v>
      </c>
      <c r="BU33" s="9">
        <f>Model!E140</f>
        <v>4.9794999999999998</v>
      </c>
      <c r="BV33" s="9">
        <f>Model!G140</f>
        <v>6.6215999999999999</v>
      </c>
      <c r="BW33" s="9">
        <f>Model!F140</f>
        <v>11.669</v>
      </c>
      <c r="BX33" s="9">
        <f>Model!H140</f>
        <v>2.5323000000000002</v>
      </c>
      <c r="BY33" s="9">
        <f>Model!I140</f>
        <v>6.4240000000000004</v>
      </c>
    </row>
    <row r="34" spans="1:77">
      <c r="B34">
        <f t="shared" si="74"/>
        <v>3</v>
      </c>
      <c r="C34" s="5">
        <f>'NSA data'!B140</f>
        <v>443208.39500000002</v>
      </c>
      <c r="D34" s="87">
        <f t="shared" si="11"/>
        <v>424206.52799999999</v>
      </c>
      <c r="E34" s="5">
        <f>'NSA data'!C140</f>
        <v>271562.37900000002</v>
      </c>
      <c r="F34" s="5">
        <f>'NSA data'!D140</f>
        <v>56763.071000000004</v>
      </c>
      <c r="G34" s="5">
        <f>'NSA data'!E140</f>
        <v>95881.077999999994</v>
      </c>
      <c r="H34" s="35">
        <f t="shared" si="48"/>
        <v>20836.001999999979</v>
      </c>
      <c r="I34" s="5">
        <f>'NSA data'!F140</f>
        <v>296897.35499999998</v>
      </c>
      <c r="J34" s="5">
        <f>'NSA data'!G140</f>
        <v>276061.353</v>
      </c>
      <c r="K34" s="35">
        <f t="shared" si="49"/>
        <v>-1834.1349999999511</v>
      </c>
      <c r="L34" s="5"/>
      <c r="M34" s="9">
        <f t="shared" si="14"/>
        <v>5.4369638840395584</v>
      </c>
      <c r="N34" s="9">
        <f t="shared" si="15"/>
        <v>5.8311317786279071</v>
      </c>
      <c r="O34" s="9">
        <f t="shared" si="16"/>
        <v>5.0473806884035355</v>
      </c>
      <c r="P34" s="9">
        <f t="shared" si="17"/>
        <v>7.0736887813934501</v>
      </c>
      <c r="Q34" s="9">
        <f t="shared" si="18"/>
        <v>7.3622583354580273</v>
      </c>
      <c r="R34" s="23">
        <f t="shared" si="19"/>
        <v>18.654284238713647</v>
      </c>
      <c r="S34" s="9">
        <f t="shared" si="20"/>
        <v>1.7451721108769025</v>
      </c>
      <c r="T34" s="9">
        <f t="shared" si="21"/>
        <v>0.66245826531270424</v>
      </c>
      <c r="U34" s="9"/>
      <c r="V34" s="9"/>
      <c r="W34" s="23">
        <f t="shared" si="22"/>
        <v>5.4369638840395584</v>
      </c>
      <c r="X34" s="23">
        <f t="shared" si="23"/>
        <v>3.1040974866166611</v>
      </c>
      <c r="Y34" s="23">
        <f t="shared" si="24"/>
        <v>0.89210090721055657</v>
      </c>
      <c r="Z34" s="23">
        <f t="shared" si="25"/>
        <v>1.5641458118487039</v>
      </c>
      <c r="AA34" s="23">
        <f t="shared" si="70"/>
        <v>0.77928168646368945</v>
      </c>
      <c r="AB34" s="23">
        <f t="shared" si="27"/>
        <v>1.2114784564687144</v>
      </c>
      <c r="AC34" s="23">
        <f t="shared" si="28"/>
        <v>0.43219677000502499</v>
      </c>
      <c r="AD34" s="23">
        <f t="shared" si="29"/>
        <v>-0.90266200810005415</v>
      </c>
      <c r="AE34" s="5"/>
      <c r="AF34" s="5">
        <f>'SA data'!A140</f>
        <v>437600.31</v>
      </c>
      <c r="AG34" s="5">
        <f>'SA data'!B140</f>
        <v>264694.40000000002</v>
      </c>
      <c r="AH34" s="5">
        <f>'SA data'!C140</f>
        <v>58663.624000000003</v>
      </c>
      <c r="AI34" s="5">
        <f>'SA data'!D140</f>
        <v>97054.271999999997</v>
      </c>
      <c r="AJ34" s="5">
        <f>'SA data'!E140</f>
        <v>292249.55</v>
      </c>
      <c r="AK34" s="5">
        <f>'SA data'!F140</f>
        <v>271724.15000000002</v>
      </c>
      <c r="AL34" s="35">
        <f t="shared" si="50"/>
        <v>-3337.3859999999986</v>
      </c>
      <c r="AM34" s="5"/>
      <c r="AN34" s="7">
        <f t="shared" si="5"/>
        <v>1.0128155416526099</v>
      </c>
      <c r="AO34" s="7">
        <f t="shared" si="6"/>
        <v>1.0259468239600082</v>
      </c>
      <c r="AP34" s="7">
        <f t="shared" si="7"/>
        <v>0.96760252997666829</v>
      </c>
      <c r="AQ34" s="7">
        <f t="shared" si="8"/>
        <v>0.98791197980445411</v>
      </c>
      <c r="AR34" s="7">
        <f t="shared" si="9"/>
        <v>1.0159035488677399</v>
      </c>
      <c r="AS34" s="7">
        <f t="shared" si="10"/>
        <v>1.0159617869813926</v>
      </c>
      <c r="AT34" s="8"/>
      <c r="AU34" s="8"/>
      <c r="AV34" s="9">
        <f t="shared" si="52"/>
        <v>5.4009189431378335</v>
      </c>
      <c r="AW34" s="9">
        <f t="shared" si="53"/>
        <v>5.1971972520972853</v>
      </c>
      <c r="AX34" s="9">
        <f t="shared" si="54"/>
        <v>6.8900814391610776</v>
      </c>
      <c r="AY34" s="9">
        <f t="shared" si="55"/>
        <v>7.2698454073594654</v>
      </c>
      <c r="AZ34" s="9">
        <f t="shared" si="56"/>
        <v>1.7366445862709856</v>
      </c>
      <c r="BA34" s="9">
        <f t="shared" si="57"/>
        <v>0.66672720211493619</v>
      </c>
      <c r="BB34" s="9"/>
      <c r="BC34" s="9"/>
      <c r="BD34" s="9">
        <f t="shared" si="58"/>
        <v>1.852214728988244</v>
      </c>
      <c r="BE34" s="9">
        <f t="shared" si="59"/>
        <v>1.1254271799189475</v>
      </c>
      <c r="BF34" s="9">
        <f t="shared" si="60"/>
        <v>3.1157253104200811</v>
      </c>
      <c r="BG34" s="9">
        <f t="shared" si="61"/>
        <v>4.3882335389611171E-2</v>
      </c>
      <c r="BH34" s="9">
        <f t="shared" si="62"/>
        <v>2.0714832582776399</v>
      </c>
      <c r="BI34" s="9">
        <f t="shared" si="63"/>
        <v>-2.5843994231013689</v>
      </c>
      <c r="BJ34" s="9"/>
      <c r="BK34" s="9"/>
      <c r="BL34" s="9">
        <f t="shared" si="64"/>
        <v>1.835270145555256</v>
      </c>
      <c r="BM34" s="9">
        <f t="shared" si="65"/>
        <v>1.11914136577257</v>
      </c>
      <c r="BN34" s="9">
        <f t="shared" si="66"/>
        <v>3.0681718238429347</v>
      </c>
      <c r="BO34" s="9">
        <f t="shared" si="67"/>
        <v>4.3872709908635885E-2</v>
      </c>
      <c r="BP34" s="9">
        <f t="shared" si="68"/>
        <v>2.0503198096763651</v>
      </c>
      <c r="BQ34" s="9">
        <f t="shared" si="69"/>
        <v>-2.618381797144683</v>
      </c>
      <c r="BR34" s="9"/>
      <c r="BS34" s="9"/>
      <c r="BT34" s="9">
        <f>Model!D141</f>
        <v>5.2601000000000004</v>
      </c>
      <c r="BU34" s="9">
        <f>Model!E141</f>
        <v>5.0666000000000002</v>
      </c>
      <c r="BV34" s="9">
        <f>Model!G141</f>
        <v>6.6631</v>
      </c>
      <c r="BW34" s="9">
        <f>Model!F141</f>
        <v>7.0176999999999996</v>
      </c>
      <c r="BX34" s="9">
        <f>Model!H141</f>
        <v>1.7217</v>
      </c>
      <c r="BY34" s="9">
        <f>Model!I141</f>
        <v>0.66451000000000005</v>
      </c>
    </row>
    <row r="35" spans="1:77">
      <c r="B35">
        <f t="shared" si="74"/>
        <v>4</v>
      </c>
      <c r="C35" s="5">
        <f>'NSA data'!B141</f>
        <v>457680.92700000003</v>
      </c>
      <c r="D35" s="87">
        <f t="shared" si="11"/>
        <v>436544.85199999996</v>
      </c>
      <c r="E35" s="5">
        <f>'NSA data'!C141</f>
        <v>266319.87099999998</v>
      </c>
      <c r="F35" s="5">
        <f>'NSA data'!D141</f>
        <v>72895.887000000002</v>
      </c>
      <c r="G35" s="5">
        <f>'NSA data'!E141</f>
        <v>97329.093999999997</v>
      </c>
      <c r="H35" s="35">
        <f t="shared" si="48"/>
        <v>11601.169999999984</v>
      </c>
      <c r="I35" s="5">
        <f>'NSA data'!F141</f>
        <v>301695.516</v>
      </c>
      <c r="J35" s="5">
        <f>'NSA data'!G141</f>
        <v>290094.34600000002</v>
      </c>
      <c r="K35" s="35">
        <f t="shared" si="49"/>
        <v>9534.9050000000279</v>
      </c>
      <c r="L35" s="5"/>
      <c r="M35" s="9">
        <f t="shared" si="14"/>
        <v>6.3195296298615977</v>
      </c>
      <c r="N35" s="9">
        <f t="shared" si="15"/>
        <v>6.5876846719337356</v>
      </c>
      <c r="O35" s="9">
        <f t="shared" si="16"/>
        <v>5.2567071511671504</v>
      </c>
      <c r="P35" s="9">
        <f t="shared" si="17"/>
        <v>7.98459919410206</v>
      </c>
      <c r="Q35" s="9">
        <f t="shared" si="18"/>
        <v>9.3108018384152391</v>
      </c>
      <c r="R35" s="23">
        <f t="shared" si="19"/>
        <v>-45.77374948531164</v>
      </c>
      <c r="S35" s="9">
        <f t="shared" si="20"/>
        <v>3.9317417985880176</v>
      </c>
      <c r="T35" s="9">
        <f t="shared" si="21"/>
        <v>7.8865424412285501</v>
      </c>
      <c r="U35" s="9"/>
      <c r="V35" s="9"/>
      <c r="W35" s="23">
        <f t="shared" si="22"/>
        <v>6.3195296298615977</v>
      </c>
      <c r="X35" s="23">
        <f t="shared" si="23"/>
        <v>3.0897106359156163</v>
      </c>
      <c r="Y35" s="23">
        <f t="shared" si="24"/>
        <v>1.2521159763174916</v>
      </c>
      <c r="Z35" s="23">
        <f t="shared" si="25"/>
        <v>1.9258254272029744</v>
      </c>
      <c r="AA35" s="23">
        <f t="shared" si="70"/>
        <v>-2.2748823196209496</v>
      </c>
      <c r="AB35" s="23">
        <f t="shared" si="27"/>
        <v>2.6512816833060744</v>
      </c>
      <c r="AC35" s="23">
        <f t="shared" si="28"/>
        <v>4.9261640029270239</v>
      </c>
      <c r="AD35" s="23">
        <f t="shared" si="29"/>
        <v>2.3267599100464649</v>
      </c>
      <c r="AE35" s="5"/>
      <c r="AF35" s="5">
        <f>'SA data'!A141</f>
        <v>444196.99</v>
      </c>
      <c r="AG35" s="5">
        <f>'SA data'!B141</f>
        <v>268334.2</v>
      </c>
      <c r="AH35" s="5">
        <f>'SA data'!C141</f>
        <v>59463.334999999999</v>
      </c>
      <c r="AI35" s="5">
        <f>'SA data'!D141</f>
        <v>99075.331999999995</v>
      </c>
      <c r="AJ35" s="5">
        <f>'SA data'!E141</f>
        <v>294241.78000000003</v>
      </c>
      <c r="AK35" s="5">
        <f>'SA data'!F141</f>
        <v>283716.28000000003</v>
      </c>
      <c r="AL35" s="35">
        <f t="shared" si="50"/>
        <v>6798.6230000000214</v>
      </c>
      <c r="AM35" s="5"/>
      <c r="AN35" s="7">
        <f t="shared" si="5"/>
        <v>1.0303557595021076</v>
      </c>
      <c r="AO35" s="7">
        <f t="shared" si="6"/>
        <v>0.99249320809647068</v>
      </c>
      <c r="AP35" s="7">
        <f t="shared" si="7"/>
        <v>1.2258963779949443</v>
      </c>
      <c r="AQ35" s="7">
        <f t="shared" si="8"/>
        <v>0.98237464397293162</v>
      </c>
      <c r="AR35" s="7">
        <f t="shared" si="9"/>
        <v>1.0253320109741042</v>
      </c>
      <c r="AS35" s="7">
        <f t="shared" si="10"/>
        <v>1.0224804371465748</v>
      </c>
      <c r="AT35" s="8"/>
      <c r="AU35" s="8"/>
      <c r="AV35" s="9">
        <f t="shared" si="52"/>
        <v>6.2926437215139686</v>
      </c>
      <c r="AW35" s="9">
        <f t="shared" si="53"/>
        <v>5.2133407941767462</v>
      </c>
      <c r="AX35" s="9">
        <f t="shared" si="54"/>
        <v>7.9191380717256399</v>
      </c>
      <c r="AY35" s="9">
        <f t="shared" si="55"/>
        <v>9.1523861689302155</v>
      </c>
      <c r="AZ35" s="9">
        <f t="shared" si="56"/>
        <v>3.9314856030119749</v>
      </c>
      <c r="BA35" s="9">
        <f t="shared" si="57"/>
        <v>7.8869751616001071</v>
      </c>
      <c r="BB35" s="9"/>
      <c r="BC35" s="9"/>
      <c r="BD35" s="9">
        <f t="shared" si="58"/>
        <v>1.5074669394087081</v>
      </c>
      <c r="BE35" s="9">
        <f t="shared" si="59"/>
        <v>1.3750952041297282</v>
      </c>
      <c r="BF35" s="9">
        <f t="shared" si="60"/>
        <v>1.3632144512585764</v>
      </c>
      <c r="BG35" s="9">
        <f t="shared" si="61"/>
        <v>2.0824018957146029</v>
      </c>
      <c r="BH35" s="9">
        <f t="shared" si="62"/>
        <v>0.68168796153835753</v>
      </c>
      <c r="BI35" s="9">
        <f t="shared" si="63"/>
        <v>4.4133471390010781</v>
      </c>
      <c r="BJ35" s="9"/>
      <c r="BK35" s="9"/>
      <c r="BL35" s="9">
        <f t="shared" si="64"/>
        <v>1.4962175693416646</v>
      </c>
      <c r="BM35" s="9">
        <f t="shared" si="65"/>
        <v>1.365726557532803</v>
      </c>
      <c r="BN35" s="9">
        <f t="shared" si="66"/>
        <v>1.3540062734829394</v>
      </c>
      <c r="BO35" s="9">
        <f t="shared" si="67"/>
        <v>2.0610162874231763</v>
      </c>
      <c r="BP35" s="9">
        <f t="shared" si="68"/>
        <v>0.67937497477232345</v>
      </c>
      <c r="BQ35" s="9">
        <f t="shared" si="69"/>
        <v>4.3187327447837411</v>
      </c>
      <c r="BR35" s="9"/>
      <c r="BS35" s="9"/>
      <c r="BT35" s="9">
        <f>Model!D142</f>
        <v>6.1025999999999998</v>
      </c>
      <c r="BU35" s="9">
        <f>Model!E142</f>
        <v>5.0819999999999999</v>
      </c>
      <c r="BV35" s="9">
        <f>Model!G142</f>
        <v>7.6212</v>
      </c>
      <c r="BW35" s="9">
        <f>Model!F142</f>
        <v>8.7575000000000003</v>
      </c>
      <c r="BX35" s="9">
        <f>Model!H142</f>
        <v>3.8561999999999999</v>
      </c>
      <c r="BY35" s="9">
        <f>Model!I142</f>
        <v>7.5914000000000001</v>
      </c>
    </row>
    <row r="36" spans="1:77">
      <c r="A36">
        <v>2026</v>
      </c>
      <c r="B36">
        <f>B32</f>
        <v>1</v>
      </c>
      <c r="C36" s="35">
        <f>AF36*AN36</f>
        <v>439044.46631004877</v>
      </c>
      <c r="D36" s="87">
        <f t="shared" si="11"/>
        <v>426234.64989841171</v>
      </c>
      <c r="E36" s="35">
        <f t="shared" ref="E36:G43" si="75">AG36*AO36</f>
        <v>270846.43374120392</v>
      </c>
      <c r="F36" s="35">
        <f t="shared" si="75"/>
        <v>54909.323918944086</v>
      </c>
      <c r="G36" s="35">
        <f t="shared" si="75"/>
        <v>100478.8922382637</v>
      </c>
      <c r="H36" s="35">
        <f t="shared" si="48"/>
        <v>13440.043782387278</v>
      </c>
      <c r="I36" s="35">
        <f t="shared" ref="I36:J43" si="76">AJ36*AR36</f>
        <v>285841.92561818904</v>
      </c>
      <c r="J36" s="35">
        <f t="shared" si="76"/>
        <v>272401.88183580176</v>
      </c>
      <c r="K36" s="35">
        <f t="shared" si="49"/>
        <v>-630.22737075021723</v>
      </c>
      <c r="L36" s="35"/>
      <c r="M36" s="23">
        <f t="shared" si="14"/>
        <v>5.7078530736387911</v>
      </c>
      <c r="N36" s="23">
        <f t="shared" si="15"/>
        <v>5.7636130695282839</v>
      </c>
      <c r="O36" s="23">
        <f t="shared" si="16"/>
        <v>4.7506942000174579</v>
      </c>
      <c r="P36" s="23">
        <f t="shared" si="17"/>
        <v>7.2434180742756871</v>
      </c>
      <c r="Q36" s="23">
        <f t="shared" si="18"/>
        <v>7.759854942851141</v>
      </c>
      <c r="R36" s="23">
        <f t="shared" si="19"/>
        <v>-33.221908775028574</v>
      </c>
      <c r="S36" s="23">
        <f t="shared" si="20"/>
        <v>2.6413821267737392</v>
      </c>
      <c r="T36" s="23">
        <f t="shared" si="21"/>
        <v>5.4351620212574225</v>
      </c>
      <c r="U36" s="23"/>
      <c r="V36" s="23"/>
      <c r="W36" s="23">
        <f t="shared" si="22"/>
        <v>5.7078530736387911</v>
      </c>
      <c r="X36" s="23">
        <f t="shared" si="23"/>
        <v>2.9574814713994191</v>
      </c>
      <c r="Y36" s="23">
        <f t="shared" si="24"/>
        <v>0.89293068226143113</v>
      </c>
      <c r="Z36" s="23">
        <f t="shared" si="25"/>
        <v>1.7420883959791758</v>
      </c>
      <c r="AA36" s="23">
        <f t="shared" si="70"/>
        <v>-1.6098670385297902</v>
      </c>
      <c r="AB36" s="23">
        <f t="shared" si="27"/>
        <v>1.7710605810611486</v>
      </c>
      <c r="AC36" s="23">
        <f t="shared" si="28"/>
        <v>3.3809276195909388</v>
      </c>
      <c r="AD36" s="23">
        <f t="shared" si="29"/>
        <v>1.72521956252855</v>
      </c>
      <c r="AE36" s="35"/>
      <c r="AF36" s="35">
        <f t="shared" ref="AF36:AK43" si="77">AF35*EXP(BL36/100)</f>
        <v>447547.85336766846</v>
      </c>
      <c r="AG36" s="35">
        <f>AG35*EXP(BM36/100)</f>
        <v>270396.82176405162</v>
      </c>
      <c r="AH36" s="35">
        <f>AH35*EXP(BN36/100)</f>
        <v>60239.64245505564</v>
      </c>
      <c r="AI36" s="35">
        <f t="shared" si="77"/>
        <v>100253.03835828898</v>
      </c>
      <c r="AJ36" s="35">
        <f t="shared" si="77"/>
        <v>293229.35947434488</v>
      </c>
      <c r="AK36" s="35">
        <f t="shared" si="77"/>
        <v>282190.07318942662</v>
      </c>
      <c r="AL36" s="35">
        <f t="shared" si="50"/>
        <v>5619.0645053539774</v>
      </c>
      <c r="AM36" s="35"/>
      <c r="AN36" s="72">
        <f>AN32</f>
        <v>0.98100004950613851</v>
      </c>
      <c r="AO36" s="72">
        <f t="shared" ref="AO36:AS36" si="78">AO32</f>
        <v>1.0016627857317961</v>
      </c>
      <c r="AP36" s="72">
        <f t="shared" si="78"/>
        <v>0.9115147713552838</v>
      </c>
      <c r="AQ36" s="72">
        <f t="shared" si="78"/>
        <v>1.0022528382548124</v>
      </c>
      <c r="AR36" s="72">
        <f t="shared" si="78"/>
        <v>0.97480663645209731</v>
      </c>
      <c r="AS36" s="72">
        <f t="shared" si="78"/>
        <v>0.96531348093504932</v>
      </c>
      <c r="AT36" s="71"/>
      <c r="AU36" s="71"/>
      <c r="AV36" s="23">
        <f t="shared" si="52"/>
        <v>5.7078530736387911</v>
      </c>
      <c r="AW36" s="23">
        <f t="shared" si="53"/>
        <v>4.7506942000174579</v>
      </c>
      <c r="AX36" s="23">
        <f t="shared" si="54"/>
        <v>7.2434180742756871</v>
      </c>
      <c r="AY36" s="23">
        <f t="shared" si="55"/>
        <v>7.759854942851141</v>
      </c>
      <c r="AZ36" s="23">
        <f t="shared" si="56"/>
        <v>2.6413821267737392</v>
      </c>
      <c r="BA36" s="23">
        <f t="shared" si="57"/>
        <v>5.4351620212574225</v>
      </c>
      <c r="BB36" s="23"/>
      <c r="BC36" s="23"/>
      <c r="BD36" s="23">
        <f t="shared" si="58"/>
        <v>0.7543642670042594</v>
      </c>
      <c r="BE36" s="23">
        <f t="shared" si="59"/>
        <v>0.76867643559845877</v>
      </c>
      <c r="BF36" s="23">
        <f t="shared" si="60"/>
        <v>1.3055228992044254</v>
      </c>
      <c r="BG36" s="23">
        <f t="shared" si="61"/>
        <v>1.1886978670825776</v>
      </c>
      <c r="BH36" s="23">
        <f t="shared" si="62"/>
        <v>-0.34407776001598167</v>
      </c>
      <c r="BI36" s="23">
        <f t="shared" si="63"/>
        <v>-0.53793416809687633</v>
      </c>
      <c r="BJ36" s="23"/>
      <c r="BK36" s="23"/>
      <c r="BL36" s="23">
        <f t="shared" ref="BL36:BL43" si="79">BT36-(BL35+BL34+BL33)</f>
        <v>0.75153316871554754</v>
      </c>
      <c r="BM36" s="23">
        <f t="shared" ref="BM36:BQ36" si="80">BU36-(BM35+BM34+BM33)</f>
        <v>0.76573717096599037</v>
      </c>
      <c r="BN36" s="23">
        <f>BV36-(BN35+BN34+BN33)</f>
        <v>1.297074400943905</v>
      </c>
      <c r="BO36" s="23">
        <f t="shared" si="80"/>
        <v>1.1816883473158697</v>
      </c>
      <c r="BP36" s="23">
        <f t="shared" si="80"/>
        <v>-0.34467106889421206</v>
      </c>
      <c r="BQ36" s="23">
        <f t="shared" si="80"/>
        <v>-0.53938624375811006</v>
      </c>
      <c r="BR36" s="23"/>
      <c r="BS36" s="23"/>
      <c r="BT36" s="9">
        <f>Model!D143</f>
        <v>5.5509000000000004</v>
      </c>
      <c r="BU36" s="9">
        <f>Model!E143</f>
        <v>4.6413000000000002</v>
      </c>
      <c r="BV36" s="9">
        <f>Model!G143</f>
        <v>6.9931000000000001</v>
      </c>
      <c r="BW36" s="9">
        <f>Model!F143</f>
        <v>7.4734999999999996</v>
      </c>
      <c r="BX36" s="9">
        <f>Model!H143</f>
        <v>2.6071</v>
      </c>
      <c r="BY36" s="9">
        <f>Model!I143</f>
        <v>5.2926000000000002</v>
      </c>
    </row>
    <row r="37" spans="1:77">
      <c r="B37">
        <f>B33</f>
        <v>2</v>
      </c>
      <c r="C37" s="35">
        <f t="shared" ref="C37:C43" si="81">AF37*AN37</f>
        <v>440488.07641900663</v>
      </c>
      <c r="D37" s="87">
        <f t="shared" si="11"/>
        <v>428184.93800468056</v>
      </c>
      <c r="E37" s="35">
        <f t="shared" si="75"/>
        <v>268623.50618183502</v>
      </c>
      <c r="F37" s="35">
        <f t="shared" si="75"/>
        <v>54721.474030962287</v>
      </c>
      <c r="G37" s="35">
        <f t="shared" si="75"/>
        <v>104839.95779188328</v>
      </c>
      <c r="H37" s="35">
        <f t="shared" si="48"/>
        <v>5853.4400724985753</v>
      </c>
      <c r="I37" s="35">
        <f t="shared" si="76"/>
        <v>288119.15041088406</v>
      </c>
      <c r="J37" s="35">
        <f t="shared" si="76"/>
        <v>282265.71033838548</v>
      </c>
      <c r="K37" s="35">
        <f t="shared" si="49"/>
        <v>6449.6983418274322</v>
      </c>
      <c r="L37" s="35"/>
      <c r="M37" s="23">
        <f t="shared" si="14"/>
        <v>5.0230852996046682</v>
      </c>
      <c r="N37" s="23">
        <f t="shared" si="15"/>
        <v>5.2418557799968291</v>
      </c>
      <c r="O37" s="23">
        <f t="shared" si="16"/>
        <v>4.8798265844873567</v>
      </c>
      <c r="P37" s="23">
        <f t="shared" si="17"/>
        <v>7.2816035277175617</v>
      </c>
      <c r="Q37" s="23">
        <f t="shared" si="18"/>
        <v>5.1283711704872337</v>
      </c>
      <c r="R37" s="23">
        <f t="shared" si="19"/>
        <v>50.921642735758788</v>
      </c>
      <c r="S37" s="23">
        <f t="shared" si="20"/>
        <v>2.2679353092151855</v>
      </c>
      <c r="T37" s="23">
        <f t="shared" si="21"/>
        <v>1.5887891442865287</v>
      </c>
      <c r="U37" s="23"/>
      <c r="V37" s="23"/>
      <c r="W37" s="23">
        <f t="shared" si="22"/>
        <v>5.0230852996046682</v>
      </c>
      <c r="X37" s="23">
        <f t="shared" si="23"/>
        <v>2.9799368246594402</v>
      </c>
      <c r="Y37" s="23">
        <f t="shared" si="24"/>
        <v>0.88554406219458714</v>
      </c>
      <c r="Z37" s="23">
        <f t="shared" si="25"/>
        <v>1.2193741036158088</v>
      </c>
      <c r="AA37" s="23">
        <f t="shared" si="70"/>
        <v>0.47088263372759154</v>
      </c>
      <c r="AB37" s="23">
        <f t="shared" si="27"/>
        <v>1.5233998747614268</v>
      </c>
      <c r="AC37" s="23">
        <f t="shared" si="28"/>
        <v>1.0525172410338353</v>
      </c>
      <c r="AD37" s="23">
        <f t="shared" si="29"/>
        <v>-0.5326523245927679</v>
      </c>
      <c r="AE37" s="35"/>
      <c r="AF37" s="35">
        <f t="shared" si="77"/>
        <v>451223.71473757719</v>
      </c>
      <c r="AG37" s="35">
        <f t="shared" si="77"/>
        <v>274521.48825530615</v>
      </c>
      <c r="AH37" s="35">
        <f t="shared" si="77"/>
        <v>61033.636067835731</v>
      </c>
      <c r="AI37" s="35">
        <f t="shared" si="77"/>
        <v>101986.82110608328</v>
      </c>
      <c r="AJ37" s="35">
        <f t="shared" si="77"/>
        <v>292812.02858510881</v>
      </c>
      <c r="AK37" s="35">
        <f t="shared" si="77"/>
        <v>283364.54547616467</v>
      </c>
      <c r="AL37" s="35">
        <f t="shared" si="50"/>
        <v>4234.2861994078849</v>
      </c>
      <c r="AM37" s="35"/>
      <c r="AN37" s="72">
        <f t="shared" ref="AN37:AS43" si="82">AN33</f>
        <v>0.97620772586207216</v>
      </c>
      <c r="AO37" s="72">
        <f t="shared" si="82"/>
        <v>0.97851540835307593</v>
      </c>
      <c r="AP37" s="72">
        <f t="shared" si="82"/>
        <v>0.89657896131474446</v>
      </c>
      <c r="AQ37" s="72">
        <f t="shared" si="82"/>
        <v>1.0279755428677619</v>
      </c>
      <c r="AR37" s="72">
        <f t="shared" si="82"/>
        <v>0.98397306901324677</v>
      </c>
      <c r="AS37" s="72">
        <f t="shared" si="82"/>
        <v>0.99612218551924792</v>
      </c>
      <c r="AT37" s="71"/>
      <c r="AU37" s="71"/>
      <c r="AV37" s="23">
        <f t="shared" si="52"/>
        <v>5.0230852996046682</v>
      </c>
      <c r="AW37" s="23">
        <f t="shared" si="53"/>
        <v>4.8798265844873789</v>
      </c>
      <c r="AX37" s="23">
        <f t="shared" si="54"/>
        <v>7.2816035277175395</v>
      </c>
      <c r="AY37" s="23">
        <f t="shared" si="55"/>
        <v>5.1283711704872337</v>
      </c>
      <c r="AZ37" s="23">
        <f t="shared" si="56"/>
        <v>2.2679353092151855</v>
      </c>
      <c r="BA37" s="23">
        <f t="shared" si="57"/>
        <v>1.5887891442865287</v>
      </c>
      <c r="BB37" s="23"/>
      <c r="BC37" s="23"/>
      <c r="BD37" s="23">
        <f t="shared" si="58"/>
        <v>0.82133370593757693</v>
      </c>
      <c r="BE37" s="23">
        <f t="shared" si="59"/>
        <v>1.5254123418853238</v>
      </c>
      <c r="BF37" s="23">
        <f t="shared" si="60"/>
        <v>1.3180583091483067</v>
      </c>
      <c r="BG37" s="23">
        <f t="shared" si="61"/>
        <v>1.7294066855091605</v>
      </c>
      <c r="BH37" s="23">
        <f t="shared" si="62"/>
        <v>-0.14232234111352104</v>
      </c>
      <c r="BI37" s="23">
        <f t="shared" si="63"/>
        <v>0.41619900851355141</v>
      </c>
      <c r="BJ37" s="23"/>
      <c r="BK37" s="23"/>
      <c r="BL37" s="23">
        <f t="shared" si="79"/>
        <v>0.81797911638753185</v>
      </c>
      <c r="BM37" s="23">
        <f t="shared" ref="BM37:BQ37" si="83">BU37-(BM36+BM35+BM34)</f>
        <v>1.5138949057286366</v>
      </c>
      <c r="BN37" s="23">
        <f t="shared" si="83"/>
        <v>1.3094475017302205</v>
      </c>
      <c r="BO37" s="23">
        <f t="shared" si="83"/>
        <v>1.7146226553523181</v>
      </c>
      <c r="BP37" s="23">
        <f t="shared" si="83"/>
        <v>-0.14242371555447653</v>
      </c>
      <c r="BQ37" s="23">
        <f t="shared" si="83"/>
        <v>0.41533529611905196</v>
      </c>
      <c r="BR37" s="23"/>
      <c r="BS37" s="23"/>
      <c r="BT37" s="9">
        <f>Model!D144</f>
        <v>4.9009999999999998</v>
      </c>
      <c r="BU37" s="9">
        <f>Model!E144</f>
        <v>4.7645</v>
      </c>
      <c r="BV37" s="9">
        <f>Model!G144</f>
        <v>7.0286999999999997</v>
      </c>
      <c r="BW37" s="9">
        <f>Model!F144</f>
        <v>5.0011999999999999</v>
      </c>
      <c r="BX37" s="9">
        <f>Model!H144</f>
        <v>2.2425999999999999</v>
      </c>
      <c r="BY37" s="9">
        <f>Model!I144</f>
        <v>1.5763</v>
      </c>
    </row>
    <row r="38" spans="1:77">
      <c r="B38">
        <f>B34</f>
        <v>3</v>
      </c>
      <c r="C38" s="35">
        <f t="shared" si="81"/>
        <v>461391.57089929032</v>
      </c>
      <c r="D38" s="87">
        <f t="shared" si="11"/>
        <v>447696.55681939801</v>
      </c>
      <c r="E38" s="35">
        <f t="shared" si="75"/>
        <v>285741.01822286862</v>
      </c>
      <c r="F38" s="35">
        <f t="shared" si="75"/>
        <v>59728.659022051193</v>
      </c>
      <c r="G38" s="35">
        <f t="shared" si="75"/>
        <v>102226.8795744782</v>
      </c>
      <c r="H38" s="35">
        <f t="shared" si="48"/>
        <v>8973.3502500281902</v>
      </c>
      <c r="I38" s="35">
        <f t="shared" si="76"/>
        <v>299199.40965092729</v>
      </c>
      <c r="J38" s="35">
        <f t="shared" si="76"/>
        <v>290226.0594008991</v>
      </c>
      <c r="K38" s="35">
        <f>C38-E38-F38-G38-I38+J38</f>
        <v>4721.6638298641192</v>
      </c>
      <c r="L38" s="35"/>
      <c r="M38" s="23">
        <f t="shared" si="14"/>
        <v>4.1026244323035144</v>
      </c>
      <c r="N38" s="23">
        <f t="shared" si="15"/>
        <v>5.537403898555282</v>
      </c>
      <c r="O38" s="23">
        <f t="shared" si="16"/>
        <v>5.2211352968257074</v>
      </c>
      <c r="P38" s="23">
        <f t="shared" si="17"/>
        <v>5.2245024270289875</v>
      </c>
      <c r="Q38" s="23">
        <f t="shared" si="18"/>
        <v>6.6184086650321161</v>
      </c>
      <c r="R38" s="23">
        <f t="shared" si="19"/>
        <v>-56.933435454516655</v>
      </c>
      <c r="S38" s="23">
        <f t="shared" si="20"/>
        <v>0.77537054883070056</v>
      </c>
      <c r="T38" s="23">
        <f t="shared" si="21"/>
        <v>5.1309994126193859</v>
      </c>
      <c r="U38" s="23"/>
      <c r="V38" s="23"/>
      <c r="W38" s="23">
        <f t="shared" si="22"/>
        <v>4.1026244323035144</v>
      </c>
      <c r="X38" s="23">
        <f t="shared" si="23"/>
        <v>3.1990908527056607</v>
      </c>
      <c r="Y38" s="23">
        <f t="shared" si="24"/>
        <v>0.66911819710707054</v>
      </c>
      <c r="Z38" s="23">
        <f t="shared" si="25"/>
        <v>1.4317873140643442</v>
      </c>
      <c r="AA38" s="23">
        <f t="shared" si="70"/>
        <v>-2.6765404003621738</v>
      </c>
      <c r="AB38" s="23">
        <f t="shared" si="27"/>
        <v>0.51940682462192689</v>
      </c>
      <c r="AC38" s="23">
        <f t="shared" si="28"/>
        <v>3.1959472249841006</v>
      </c>
      <c r="AD38" s="23">
        <f t="shared" si="29"/>
        <v>1.479168468788606</v>
      </c>
      <c r="AE38" s="35"/>
      <c r="AF38" s="35">
        <f t="shared" si="77"/>
        <v>455553.40723389597</v>
      </c>
      <c r="AG38" s="35">
        <f>AG37*EXP(BM38/100)</f>
        <v>278514.45274712105</v>
      </c>
      <c r="AH38" s="35">
        <f t="shared" si="77"/>
        <v>61728.506459663171</v>
      </c>
      <c r="AI38" s="35">
        <f t="shared" si="77"/>
        <v>103477.72034783184</v>
      </c>
      <c r="AJ38" s="35">
        <f t="shared" si="77"/>
        <v>294515.56693979021</v>
      </c>
      <c r="AK38" s="35">
        <f t="shared" si="77"/>
        <v>285666.31454044505</v>
      </c>
      <c r="AL38" s="35">
        <f t="shared" si="50"/>
        <v>2983.4752799347625</v>
      </c>
      <c r="AM38" s="35"/>
      <c r="AN38" s="72">
        <f t="shared" si="82"/>
        <v>1.0128155416526099</v>
      </c>
      <c r="AO38" s="72">
        <f t="shared" si="82"/>
        <v>1.0259468239600082</v>
      </c>
      <c r="AP38" s="72">
        <f t="shared" si="82"/>
        <v>0.96760252997666829</v>
      </c>
      <c r="AQ38" s="72">
        <f t="shared" si="82"/>
        <v>0.98791197980445411</v>
      </c>
      <c r="AR38" s="72">
        <f t="shared" si="82"/>
        <v>1.0159035488677399</v>
      </c>
      <c r="AS38" s="72">
        <f t="shared" si="82"/>
        <v>1.0159617869813926</v>
      </c>
      <c r="AT38" s="71"/>
      <c r="AU38" s="71"/>
      <c r="AV38" s="23">
        <f t="shared" si="52"/>
        <v>4.1026244323035366</v>
      </c>
      <c r="AW38" s="23">
        <f t="shared" si="53"/>
        <v>5.2211352968257074</v>
      </c>
      <c r="AX38" s="23">
        <f>(AH38/AH34-1)*100</f>
        <v>5.2245024270290097</v>
      </c>
      <c r="AY38" s="23">
        <f t="shared" si="55"/>
        <v>6.6184086650321161</v>
      </c>
      <c r="AZ38" s="23">
        <f t="shared" si="56"/>
        <v>0.77537054883070056</v>
      </c>
      <c r="BA38" s="23">
        <f t="shared" si="57"/>
        <v>5.1309994126193859</v>
      </c>
      <c r="BB38" s="23"/>
      <c r="BC38" s="23"/>
      <c r="BD38" s="23">
        <f t="shared" si="58"/>
        <v>0.95954453520619154</v>
      </c>
      <c r="BE38" s="23">
        <f t="shared" si="59"/>
        <v>1.4545180113920253</v>
      </c>
      <c r="BF38" s="23">
        <f t="shared" si="60"/>
        <v>1.1385040063074836</v>
      </c>
      <c r="BG38" s="23">
        <f t="shared" si="61"/>
        <v>1.4618548020020938</v>
      </c>
      <c r="BH38" s="23">
        <f t="shared" si="62"/>
        <v>0.58178564689197465</v>
      </c>
      <c r="BI38" s="23">
        <f t="shared" si="63"/>
        <v>0.81229959817750164</v>
      </c>
      <c r="BJ38" s="23"/>
      <c r="BK38" s="23"/>
      <c r="BL38" s="23">
        <f t="shared" si="79"/>
        <v>0.95497014555525572</v>
      </c>
      <c r="BM38" s="23">
        <f>BU38-(BM37+BM36+BM35)</f>
        <v>1.4440413657725704</v>
      </c>
      <c r="BN38" s="23">
        <f t="shared" ref="BN38:BQ38" si="84">BV38-(BN37+BN36+BN35)</f>
        <v>1.132071823842935</v>
      </c>
      <c r="BO38" s="23">
        <f t="shared" si="84"/>
        <v>1.4512727099086362</v>
      </c>
      <c r="BP38" s="23">
        <f t="shared" si="84"/>
        <v>0.5800998096763651</v>
      </c>
      <c r="BQ38" s="23">
        <f t="shared" si="84"/>
        <v>0.80901820285531745</v>
      </c>
      <c r="BR38" s="23"/>
      <c r="BS38" s="23"/>
      <c r="BT38" s="9">
        <f>Model!D145</f>
        <v>4.0206999999999997</v>
      </c>
      <c r="BU38" s="9">
        <f>Model!E145</f>
        <v>5.0894000000000004</v>
      </c>
      <c r="BV38" s="9">
        <f>Model!G145</f>
        <v>5.0926</v>
      </c>
      <c r="BW38" s="9">
        <f>Model!F145</f>
        <v>6.4085999999999999</v>
      </c>
      <c r="BX38" s="9">
        <f>Model!H145</f>
        <v>0.77237999999999996</v>
      </c>
      <c r="BY38" s="9">
        <f>Model!I145</f>
        <v>5.0037000000000003</v>
      </c>
    </row>
    <row r="39" spans="1:77">
      <c r="B39">
        <f>B35</f>
        <v>4</v>
      </c>
      <c r="C39" s="35">
        <f t="shared" si="81"/>
        <v>473965.37731633644</v>
      </c>
      <c r="D39" s="87">
        <f t="shared" si="11"/>
        <v>459611.92686808808</v>
      </c>
      <c r="E39" s="35">
        <f t="shared" si="75"/>
        <v>280251.6946585704</v>
      </c>
      <c r="F39" s="35">
        <f t="shared" si="75"/>
        <v>76427.472380560925</v>
      </c>
      <c r="G39" s="35">
        <f t="shared" si="75"/>
        <v>102932.75982895674</v>
      </c>
      <c r="H39" s="35">
        <f t="shared" si="48"/>
        <v>9753.2495666457689</v>
      </c>
      <c r="I39" s="35">
        <f t="shared" si="76"/>
        <v>304431.82900375495</v>
      </c>
      <c r="J39" s="35">
        <f t="shared" si="76"/>
        <v>294678.57943710918</v>
      </c>
      <c r="K39" s="35">
        <f t="shared" si="49"/>
        <v>4600.2008816025918</v>
      </c>
      <c r="L39" s="35"/>
      <c r="M39" s="23">
        <f t="shared" si="14"/>
        <v>3.5580355998397151</v>
      </c>
      <c r="N39" s="23">
        <f t="shared" si="15"/>
        <v>5.2840102826566149</v>
      </c>
      <c r="O39" s="23">
        <f t="shared" si="16"/>
        <v>5.2312370106887052</v>
      </c>
      <c r="P39" s="23">
        <f t="shared" si="17"/>
        <v>4.8446977269937408</v>
      </c>
      <c r="Q39" s="23">
        <f t="shared" si="18"/>
        <v>5.7574416843505727</v>
      </c>
      <c r="R39" s="23">
        <f t="shared" si="19"/>
        <v>-15.928741957528569</v>
      </c>
      <c r="S39" s="23">
        <f t="shared" si="20"/>
        <v>0.90697834692210488</v>
      </c>
      <c r="T39" s="23">
        <f t="shared" si="21"/>
        <v>1.5802560443936242</v>
      </c>
      <c r="U39" s="23"/>
      <c r="V39" s="23"/>
      <c r="W39" s="23">
        <f t="shared" si="22"/>
        <v>3.5580355998397151</v>
      </c>
      <c r="X39" s="23">
        <f t="shared" si="23"/>
        <v>3.0440035484743762</v>
      </c>
      <c r="Y39" s="23">
        <f t="shared" si="24"/>
        <v>0.771626076644641</v>
      </c>
      <c r="Z39" s="23">
        <f t="shared" si="25"/>
        <v>1.2243607933779472</v>
      </c>
      <c r="AA39" s="23">
        <f t="shared" si="70"/>
        <v>-0.40375736115265626</v>
      </c>
      <c r="AB39" s="23">
        <f t="shared" si="27"/>
        <v>0.59786476611356421</v>
      </c>
      <c r="AC39" s="23">
        <f t="shared" si="28"/>
        <v>1.0016221272662205</v>
      </c>
      <c r="AD39" s="23">
        <f t="shared" si="29"/>
        <v>-1.0781974575045898</v>
      </c>
      <c r="AE39" s="35"/>
      <c r="AF39" s="35">
        <f t="shared" si="77"/>
        <v>460001.67703761638</v>
      </c>
      <c r="AG39" s="35">
        <f t="shared" si="77"/>
        <v>282371.39798273548</v>
      </c>
      <c r="AH39" s="35">
        <f t="shared" si="77"/>
        <v>62344.153839139675</v>
      </c>
      <c r="AI39" s="35">
        <f t="shared" si="77"/>
        <v>104779.53646347672</v>
      </c>
      <c r="AJ39" s="35">
        <f t="shared" si="77"/>
        <v>296910.48923219828</v>
      </c>
      <c r="AK39" s="35">
        <f t="shared" si="77"/>
        <v>288199.72366362874</v>
      </c>
      <c r="AL39" s="35">
        <f t="shared" si="50"/>
        <v>1795.8231836949708</v>
      </c>
      <c r="AM39" s="35"/>
      <c r="AN39" s="72">
        <f t="shared" si="82"/>
        <v>1.0303557595021076</v>
      </c>
      <c r="AO39" s="72">
        <f t="shared" si="82"/>
        <v>0.99249320809647068</v>
      </c>
      <c r="AP39" s="72">
        <f t="shared" si="82"/>
        <v>1.2258963779949443</v>
      </c>
      <c r="AQ39" s="72">
        <f t="shared" si="82"/>
        <v>0.98237464397293162</v>
      </c>
      <c r="AR39" s="72">
        <f t="shared" si="82"/>
        <v>1.0253320109741042</v>
      </c>
      <c r="AS39" s="72">
        <f t="shared" si="82"/>
        <v>1.0224804371465748</v>
      </c>
      <c r="AT39" s="71"/>
      <c r="AU39" s="71"/>
      <c r="AV39" s="23">
        <f t="shared" si="52"/>
        <v>3.5580355998396929</v>
      </c>
      <c r="AW39" s="23">
        <f t="shared" si="53"/>
        <v>5.2312370106887052</v>
      </c>
      <c r="AX39" s="23">
        <f t="shared" si="54"/>
        <v>4.8446977269937408</v>
      </c>
      <c r="AY39" s="23">
        <f t="shared" si="55"/>
        <v>5.7574416843505727</v>
      </c>
      <c r="AZ39" s="23">
        <f t="shared" si="56"/>
        <v>0.90697834692212709</v>
      </c>
      <c r="BA39" s="23">
        <f t="shared" si="57"/>
        <v>1.5802560443936242</v>
      </c>
      <c r="BB39" s="23"/>
      <c r="BC39" s="23"/>
      <c r="BD39" s="23">
        <f t="shared" si="58"/>
        <v>0.97645407389885808</v>
      </c>
      <c r="BE39" s="23">
        <f t="shared" si="59"/>
        <v>1.3848276804207194</v>
      </c>
      <c r="BF39" s="23">
        <f t="shared" si="60"/>
        <v>0.9973469548931968</v>
      </c>
      <c r="BG39" s="23">
        <f t="shared" si="61"/>
        <v>1.2580641622843336</v>
      </c>
      <c r="BH39" s="23">
        <f t="shared" si="62"/>
        <v>0.81317341466629056</v>
      </c>
      <c r="BI39" s="23">
        <f t="shared" si="63"/>
        <v>0.886842093111051</v>
      </c>
      <c r="BJ39" s="23"/>
      <c r="BK39" s="23"/>
      <c r="BL39" s="23">
        <f t="shared" si="79"/>
        <v>0.97171756934166487</v>
      </c>
      <c r="BM39" s="23">
        <f t="shared" ref="BM39:BQ39" si="85">BU39-(BM38+BM37+BM36)</f>
        <v>1.3753265575328029</v>
      </c>
      <c r="BN39" s="23">
        <f t="shared" si="85"/>
        <v>0.99240627348293931</v>
      </c>
      <c r="BO39" s="23">
        <f t="shared" si="85"/>
        <v>1.2502162874231759</v>
      </c>
      <c r="BP39" s="23">
        <f t="shared" si="85"/>
        <v>0.80988497477232346</v>
      </c>
      <c r="BQ39" s="23">
        <f t="shared" si="85"/>
        <v>0.88293274478374073</v>
      </c>
      <c r="BR39" s="23"/>
      <c r="BS39" s="23"/>
      <c r="BT39" s="9">
        <f>Model!D146</f>
        <v>3.4962</v>
      </c>
      <c r="BU39" s="9">
        <f>Model!E146</f>
        <v>5.0990000000000002</v>
      </c>
      <c r="BV39" s="9">
        <f>Model!G146</f>
        <v>4.7309999999999999</v>
      </c>
      <c r="BW39" s="9">
        <f>Model!F146</f>
        <v>5.5978000000000003</v>
      </c>
      <c r="BX39" s="9">
        <f>Model!H146</f>
        <v>0.90288999999999997</v>
      </c>
      <c r="BY39" s="9">
        <f>Model!I146</f>
        <v>1.5679000000000001</v>
      </c>
    </row>
    <row r="40" spans="1:77">
      <c r="A40">
        <v>2027</v>
      </c>
      <c r="B40">
        <f t="shared" si="74"/>
        <v>1</v>
      </c>
      <c r="C40" s="35">
        <f t="shared" si="81"/>
        <v>455811.66003011208</v>
      </c>
      <c r="D40" s="87">
        <f t="shared" si="11"/>
        <v>450365.26899432665</v>
      </c>
      <c r="E40" s="35">
        <f t="shared" si="75"/>
        <v>286647.43040877261</v>
      </c>
      <c r="F40" s="35">
        <f t="shared" si="75"/>
        <v>57478.051890592746</v>
      </c>
      <c r="G40" s="35">
        <f t="shared" si="75"/>
        <v>106239.78669496132</v>
      </c>
      <c r="H40" s="35">
        <f t="shared" si="48"/>
        <v>11334.4717786744</v>
      </c>
      <c r="I40" s="35">
        <f t="shared" si="76"/>
        <v>291954.20284389774</v>
      </c>
      <c r="J40" s="35">
        <f t="shared" si="76"/>
        <v>280619.73106522334</v>
      </c>
      <c r="K40" s="35">
        <f t="shared" si="49"/>
        <v>-5888.0807428889675</v>
      </c>
      <c r="L40" s="35"/>
      <c r="M40" s="23">
        <f t="shared" si="14"/>
        <v>3.8190194858810589</v>
      </c>
      <c r="N40" s="23">
        <f t="shared" si="15"/>
        <v>5.6613461861127812</v>
      </c>
      <c r="O40" s="23">
        <f t="shared" si="16"/>
        <v>5.8339319625920094</v>
      </c>
      <c r="P40" s="23">
        <f t="shared" si="17"/>
        <v>4.6781271163355731</v>
      </c>
      <c r="Q40" s="23">
        <f t="shared" si="18"/>
        <v>5.7334374696696777</v>
      </c>
      <c r="R40" s="23">
        <f t="shared" si="19"/>
        <v>-15.666407325786825</v>
      </c>
      <c r="S40" s="23">
        <f t="shared" si="20"/>
        <v>2.1383417469252208</v>
      </c>
      <c r="T40" s="23">
        <f t="shared" si="21"/>
        <v>3.0168107408212075</v>
      </c>
      <c r="U40" s="23"/>
      <c r="V40" s="23"/>
      <c r="W40" s="23">
        <f t="shared" si="22"/>
        <v>3.8190194858810589</v>
      </c>
      <c r="X40" s="23">
        <f t="shared" si="23"/>
        <v>3.5989513318248134</v>
      </c>
      <c r="Y40" s="23">
        <f t="shared" si="24"/>
        <v>0.58507239442909686</v>
      </c>
      <c r="Z40" s="23">
        <f t="shared" si="25"/>
        <v>1.3121437345777467</v>
      </c>
      <c r="AA40" s="23">
        <f t="shared" si="70"/>
        <v>-0.4795805813040217</v>
      </c>
      <c r="AB40" s="23">
        <f t="shared" si="27"/>
        <v>1.3921772610139811</v>
      </c>
      <c r="AC40" s="23">
        <f t="shared" si="28"/>
        <v>1.8717578423180028</v>
      </c>
      <c r="AD40" s="23">
        <f t="shared" si="29"/>
        <v>-1.1975673936465681</v>
      </c>
      <c r="AE40" s="35"/>
      <c r="AF40" s="35">
        <f t="shared" si="77"/>
        <v>464639.79309642216</v>
      </c>
      <c r="AG40" s="35">
        <f t="shared" si="77"/>
        <v>286171.58837477758</v>
      </c>
      <c r="AH40" s="35">
        <f t="shared" si="77"/>
        <v>63057.72950352919</v>
      </c>
      <c r="AI40" s="35">
        <f t="shared" si="77"/>
        <v>106000.98362400543</v>
      </c>
      <c r="AJ40" s="35">
        <f t="shared" si="77"/>
        <v>299499.60528222623</v>
      </c>
      <c r="AK40" s="35">
        <f t="shared" si="77"/>
        <v>290703.21362693649</v>
      </c>
      <c r="AL40" s="35">
        <f t="shared" si="50"/>
        <v>613.09993882023264</v>
      </c>
      <c r="AM40" s="35"/>
      <c r="AN40" s="72">
        <f t="shared" si="82"/>
        <v>0.98100004950613851</v>
      </c>
      <c r="AO40" s="72">
        <f t="shared" si="82"/>
        <v>1.0016627857317961</v>
      </c>
      <c r="AP40" s="72">
        <f t="shared" si="82"/>
        <v>0.9115147713552838</v>
      </c>
      <c r="AQ40" s="72">
        <f t="shared" si="82"/>
        <v>1.0022528382548124</v>
      </c>
      <c r="AR40" s="72">
        <f t="shared" si="82"/>
        <v>0.97480663645209731</v>
      </c>
      <c r="AS40" s="72">
        <f t="shared" si="82"/>
        <v>0.96531348093504932</v>
      </c>
      <c r="AT40" s="71"/>
      <c r="AU40" s="71"/>
      <c r="AV40" s="23">
        <f t="shared" si="52"/>
        <v>3.8190194858810811</v>
      </c>
      <c r="AW40" s="23">
        <f t="shared" si="53"/>
        <v>5.8339319625920094</v>
      </c>
      <c r="AX40" s="23">
        <f t="shared" si="54"/>
        <v>4.6781271163355731</v>
      </c>
      <c r="AY40" s="23">
        <f t="shared" si="55"/>
        <v>5.7334374696696777</v>
      </c>
      <c r="AZ40" s="23">
        <f t="shared" si="56"/>
        <v>2.1383417469252208</v>
      </c>
      <c r="BA40" s="23">
        <f t="shared" si="57"/>
        <v>3.0168107408212075</v>
      </c>
      <c r="BB40" s="23"/>
      <c r="BC40" s="23"/>
      <c r="BD40" s="23">
        <f t="shared" si="58"/>
        <v>1.0082824238109245</v>
      </c>
      <c r="BE40" s="23">
        <f t="shared" si="59"/>
        <v>1.3458127909521611</v>
      </c>
      <c r="BF40" s="23">
        <f t="shared" si="60"/>
        <v>1.1445751051986086</v>
      </c>
      <c r="BG40" s="23">
        <f t="shared" si="61"/>
        <v>1.1657306395457034</v>
      </c>
      <c r="BH40" s="23">
        <f t="shared" si="62"/>
        <v>0.8720190575696174</v>
      </c>
      <c r="BI40" s="23">
        <f t="shared" si="63"/>
        <v>0.8686649423126136</v>
      </c>
      <c r="BJ40" s="23"/>
      <c r="BK40" s="23"/>
      <c r="BL40" s="23">
        <f t="shared" si="79"/>
        <v>1.0032331687155476</v>
      </c>
      <c r="BM40" s="23">
        <f t="shared" ref="BM40:BQ40" si="86">BU40-(BM39+BM38+BM37)</f>
        <v>1.3368371709659899</v>
      </c>
      <c r="BN40" s="23">
        <f t="shared" si="86"/>
        <v>1.1380744009439052</v>
      </c>
      <c r="BO40" s="23">
        <f t="shared" si="86"/>
        <v>1.1589883473158702</v>
      </c>
      <c r="BP40" s="23">
        <f t="shared" si="86"/>
        <v>0.86823893110578809</v>
      </c>
      <c r="BQ40" s="23">
        <f t="shared" si="86"/>
        <v>0.86491375624189004</v>
      </c>
      <c r="BR40" s="23"/>
      <c r="BS40" s="23"/>
      <c r="BT40" s="9">
        <f>Model!D147</f>
        <v>3.7479</v>
      </c>
      <c r="BU40" s="9">
        <f>Model!E147</f>
        <v>5.6700999999999997</v>
      </c>
      <c r="BV40" s="9">
        <f>Model!G147</f>
        <v>4.5720000000000001</v>
      </c>
      <c r="BW40" s="9">
        <f>Model!F147</f>
        <v>5.5750999999999999</v>
      </c>
      <c r="BX40" s="9">
        <f>Model!H147</f>
        <v>2.1158000000000001</v>
      </c>
      <c r="BY40" s="9">
        <f>Model!I147</f>
        <v>2.9722</v>
      </c>
    </row>
    <row r="41" spans="1:77">
      <c r="B41">
        <f t="shared" si="74"/>
        <v>2</v>
      </c>
      <c r="C41" s="35">
        <f t="shared" si="81"/>
        <v>457927.72991671728</v>
      </c>
      <c r="D41" s="87">
        <f t="shared" si="11"/>
        <v>451289.15989532392</v>
      </c>
      <c r="E41" s="35">
        <f t="shared" si="75"/>
        <v>283874.65751688962</v>
      </c>
      <c r="F41" s="35">
        <f t="shared" si="75"/>
        <v>57122.107345354721</v>
      </c>
      <c r="G41" s="35">
        <f t="shared" si="75"/>
        <v>110292.39503307955</v>
      </c>
      <c r="H41" s="35">
        <f t="shared" si="48"/>
        <v>4932.0956796103274</v>
      </c>
      <c r="I41" s="35">
        <f t="shared" si="76"/>
        <v>296676.14152809989</v>
      </c>
      <c r="J41" s="35">
        <f t="shared" si="76"/>
        <v>291744.04584848956</v>
      </c>
      <c r="K41" s="35">
        <f t="shared" si="49"/>
        <v>1706.4743417830323</v>
      </c>
      <c r="L41" s="35"/>
      <c r="M41" s="23">
        <f t="shared" si="14"/>
        <v>3.9591658506373362</v>
      </c>
      <c r="N41" s="23">
        <f t="shared" si="15"/>
        <v>5.3958511474756277</v>
      </c>
      <c r="O41" s="23">
        <f t="shared" si="16"/>
        <v>5.6775192729153323</v>
      </c>
      <c r="P41" s="23">
        <f t="shared" si="17"/>
        <v>4.3870041092718415</v>
      </c>
      <c r="Q41" s="23">
        <f t="shared" si="18"/>
        <v>5.2007243765014088</v>
      </c>
      <c r="R41" s="23">
        <f t="shared" si="19"/>
        <v>-15.740220818472761</v>
      </c>
      <c r="S41" s="23">
        <f t="shared" si="20"/>
        <v>2.9699487538446423</v>
      </c>
      <c r="T41" s="23">
        <f t="shared" si="21"/>
        <v>3.3579479061559558</v>
      </c>
      <c r="U41" s="23"/>
      <c r="V41" s="23"/>
      <c r="W41" s="23">
        <f t="shared" si="22"/>
        <v>3.9591658506373362</v>
      </c>
      <c r="X41" s="23">
        <f t="shared" si="23"/>
        <v>3.4623301177730785</v>
      </c>
      <c r="Y41" s="23">
        <f t="shared" si="24"/>
        <v>0.54499393806720609</v>
      </c>
      <c r="Z41" s="23">
        <f t="shared" si="25"/>
        <v>1.2378172152859179</v>
      </c>
      <c r="AA41" s="23">
        <f t="shared" si="70"/>
        <v>-0.20916443422905084</v>
      </c>
      <c r="AB41" s="23">
        <f t="shared" si="27"/>
        <v>1.9426158335046781</v>
      </c>
      <c r="AC41" s="23">
        <f t="shared" si="28"/>
        <v>2.151780267733729</v>
      </c>
      <c r="AD41" s="23">
        <f t="shared" si="29"/>
        <v>-1.0768109862598136</v>
      </c>
      <c r="AE41" s="35"/>
      <c r="AF41" s="35">
        <f t="shared" si="77"/>
        <v>469088.40996144462</v>
      </c>
      <c r="AG41" s="35">
        <f t="shared" si="77"/>
        <v>290107.49865929515</v>
      </c>
      <c r="AH41" s="35">
        <f t="shared" si="77"/>
        <v>63711.184190169704</v>
      </c>
      <c r="AI41" s="35">
        <f t="shared" si="77"/>
        <v>107290.87457216624</v>
      </c>
      <c r="AJ41" s="35">
        <f t="shared" si="77"/>
        <v>301508.39577917947</v>
      </c>
      <c r="AK41" s="35">
        <f t="shared" si="77"/>
        <v>292879.77929776994</v>
      </c>
      <c r="AL41" s="35">
        <f t="shared" si="50"/>
        <v>-649.76394159597112</v>
      </c>
      <c r="AM41" s="35"/>
      <c r="AN41" s="72">
        <f t="shared" si="82"/>
        <v>0.97620772586207216</v>
      </c>
      <c r="AO41" s="72">
        <f t="shared" si="82"/>
        <v>0.97851540835307593</v>
      </c>
      <c r="AP41" s="72">
        <f t="shared" si="82"/>
        <v>0.89657896131474446</v>
      </c>
      <c r="AQ41" s="72">
        <f t="shared" si="82"/>
        <v>1.0279755428677619</v>
      </c>
      <c r="AR41" s="72">
        <f t="shared" si="82"/>
        <v>0.98397306901324677</v>
      </c>
      <c r="AS41" s="72">
        <f t="shared" si="82"/>
        <v>0.99612218551924792</v>
      </c>
      <c r="AT41" s="71"/>
      <c r="AU41" s="71"/>
      <c r="AV41" s="23">
        <f t="shared" si="52"/>
        <v>3.9591658506373362</v>
      </c>
      <c r="AW41" s="23">
        <f t="shared" si="53"/>
        <v>5.6775192729153323</v>
      </c>
      <c r="AX41" s="23">
        <f t="shared" si="54"/>
        <v>4.3870041092718415</v>
      </c>
      <c r="AY41" s="23">
        <f t="shared" si="55"/>
        <v>5.2007243765014088</v>
      </c>
      <c r="AZ41" s="23">
        <f t="shared" si="56"/>
        <v>2.9699487538446423</v>
      </c>
      <c r="BA41" s="23">
        <f t="shared" si="57"/>
        <v>3.357947906155978</v>
      </c>
      <c r="BB41" s="23"/>
      <c r="BC41" s="23"/>
      <c r="BD41" s="23">
        <f t="shared" si="58"/>
        <v>0.95743346375398719</v>
      </c>
      <c r="BE41" s="23">
        <f t="shared" si="59"/>
        <v>1.3753672427337493</v>
      </c>
      <c r="BF41" s="23">
        <f t="shared" si="60"/>
        <v>1.0362800750761902</v>
      </c>
      <c r="BG41" s="23">
        <f t="shared" si="61"/>
        <v>1.2168669610993055</v>
      </c>
      <c r="BH41" s="23">
        <f t="shared" si="62"/>
        <v>0.67071557408575622</v>
      </c>
      <c r="BI41" s="23">
        <f t="shared" si="63"/>
        <v>0.74872432391706045</v>
      </c>
      <c r="BJ41" s="23"/>
      <c r="BK41" s="23"/>
      <c r="BL41" s="23">
        <f t="shared" si="79"/>
        <v>0.95287911638753187</v>
      </c>
      <c r="BM41" s="23">
        <f t="shared" ref="BM41:BQ41" si="87">BU41-(BM40+BM39+BM38)</f>
        <v>1.3659949057286367</v>
      </c>
      <c r="BN41" s="23">
        <f t="shared" si="87"/>
        <v>1.0309475017302203</v>
      </c>
      <c r="BO41" s="23">
        <f t="shared" si="87"/>
        <v>1.209522655352318</v>
      </c>
      <c r="BP41" s="23">
        <f t="shared" si="87"/>
        <v>0.66847628444552321</v>
      </c>
      <c r="BQ41" s="23">
        <f t="shared" si="87"/>
        <v>0.74593529611905174</v>
      </c>
      <c r="BR41" s="23"/>
      <c r="BS41" s="23"/>
      <c r="BT41" s="9">
        <f>Model!D148</f>
        <v>3.8828</v>
      </c>
      <c r="BU41" s="9">
        <f>Model!E148</f>
        <v>5.5221999999999998</v>
      </c>
      <c r="BV41" s="9">
        <f>Model!G148</f>
        <v>4.2934999999999999</v>
      </c>
      <c r="BW41" s="9">
        <f>Model!F148</f>
        <v>5.07</v>
      </c>
      <c r="BX41" s="9">
        <f>Model!H148</f>
        <v>2.9266999999999999</v>
      </c>
      <c r="BY41" s="9">
        <f>Model!I148</f>
        <v>3.3028</v>
      </c>
    </row>
    <row r="42" spans="1:77">
      <c r="B42">
        <f t="shared" si="74"/>
        <v>3</v>
      </c>
      <c r="C42" s="35">
        <f t="shared" si="81"/>
        <v>480319.29325555247</v>
      </c>
      <c r="D42" s="87">
        <f t="shared" si="11"/>
        <v>471061.09824476985</v>
      </c>
      <c r="E42" s="35">
        <f t="shared" si="75"/>
        <v>301538.851900462</v>
      </c>
      <c r="F42" s="35">
        <f t="shared" si="75"/>
        <v>62275.989849281526</v>
      </c>
      <c r="G42" s="35">
        <f t="shared" si="75"/>
        <v>107246.25649502627</v>
      </c>
      <c r="H42" s="35">
        <f t="shared" si="48"/>
        <v>9385.6349686730537</v>
      </c>
      <c r="I42" s="35">
        <f t="shared" si="76"/>
        <v>309354.9344903485</v>
      </c>
      <c r="J42" s="35">
        <f t="shared" si="76"/>
        <v>299969.29952167545</v>
      </c>
      <c r="K42" s="35">
        <f t="shared" si="49"/>
        <v>-127.43995789036853</v>
      </c>
      <c r="L42" s="35"/>
      <c r="M42" s="23">
        <f t="shared" si="14"/>
        <v>4.1023121248986882</v>
      </c>
      <c r="N42" s="23">
        <f t="shared" si="15"/>
        <v>5.2188342906548613</v>
      </c>
      <c r="O42" s="23">
        <f t="shared" si="16"/>
        <v>5.5287244987947792</v>
      </c>
      <c r="P42" s="23">
        <f t="shared" si="17"/>
        <v>4.2648384694019104</v>
      </c>
      <c r="Q42" s="23">
        <f t="shared" si="18"/>
        <v>4.9100363245375034</v>
      </c>
      <c r="R42" s="23">
        <f t="shared" si="19"/>
        <v>4.5945461522976627</v>
      </c>
      <c r="S42" s="23">
        <f t="shared" si="20"/>
        <v>3.3942329135173033</v>
      </c>
      <c r="T42" s="23">
        <f t="shared" si="21"/>
        <v>3.3571210458801959</v>
      </c>
      <c r="U42" s="23"/>
      <c r="V42" s="23"/>
      <c r="W42" s="23">
        <f t="shared" si="22"/>
        <v>4.1023121248986882</v>
      </c>
      <c r="X42" s="23">
        <f t="shared" si="23"/>
        <v>3.4239536814255342</v>
      </c>
      <c r="Y42" s="23">
        <f t="shared" si="24"/>
        <v>0.55209739143378134</v>
      </c>
      <c r="Z42" s="23">
        <f t="shared" si="25"/>
        <v>1.0878778974580936</v>
      </c>
      <c r="AA42" s="23">
        <f t="shared" si="70"/>
        <v>8.9356794672534878E-2</v>
      </c>
      <c r="AB42" s="23">
        <f t="shared" si="27"/>
        <v>2.2010642326272309</v>
      </c>
      <c r="AC42" s="23">
        <f t="shared" si="28"/>
        <v>2.1117074379546961</v>
      </c>
      <c r="AD42" s="23">
        <f t="shared" si="29"/>
        <v>-1.0509736400912515</v>
      </c>
      <c r="AE42" s="35"/>
      <c r="AF42" s="35">
        <f t="shared" si="77"/>
        <v>474241.62989424122</v>
      </c>
      <c r="AG42" s="35">
        <f t="shared" si="77"/>
        <v>293912.74952883529</v>
      </c>
      <c r="AH42" s="35">
        <f t="shared" si="77"/>
        <v>64361.127549742123</v>
      </c>
      <c r="AI42" s="35">
        <f t="shared" si="77"/>
        <v>108558.51400471371</v>
      </c>
      <c r="AJ42" s="35">
        <f t="shared" si="77"/>
        <v>304512.11124829261</v>
      </c>
      <c r="AK42" s="35">
        <f t="shared" si="77"/>
        <v>295256.47850687261</v>
      </c>
      <c r="AL42" s="35">
        <f t="shared" si="50"/>
        <v>-1846.3939304699306</v>
      </c>
      <c r="AM42" s="35"/>
      <c r="AN42" s="72">
        <f t="shared" si="82"/>
        <v>1.0128155416526099</v>
      </c>
      <c r="AO42" s="72">
        <f t="shared" si="82"/>
        <v>1.0259468239600082</v>
      </c>
      <c r="AP42" s="72">
        <f t="shared" si="82"/>
        <v>0.96760252997666829</v>
      </c>
      <c r="AQ42" s="72">
        <f t="shared" si="82"/>
        <v>0.98791197980445411</v>
      </c>
      <c r="AR42" s="72">
        <f t="shared" si="82"/>
        <v>1.0159035488677399</v>
      </c>
      <c r="AS42" s="72">
        <f t="shared" si="82"/>
        <v>1.0159617869813926</v>
      </c>
      <c r="AT42" s="71"/>
      <c r="AU42" s="71"/>
      <c r="AV42" s="23">
        <f t="shared" si="52"/>
        <v>4.1023121248986882</v>
      </c>
      <c r="AW42" s="23">
        <f t="shared" si="53"/>
        <v>5.528724498794757</v>
      </c>
      <c r="AX42" s="23">
        <f t="shared" si="54"/>
        <v>4.2648384694019104</v>
      </c>
      <c r="AY42" s="23">
        <f t="shared" si="55"/>
        <v>4.9100363245375034</v>
      </c>
      <c r="AZ42" s="23">
        <f t="shared" si="56"/>
        <v>3.3942329135172811</v>
      </c>
      <c r="BA42" s="23">
        <f t="shared" si="57"/>
        <v>3.3571210458801737</v>
      </c>
      <c r="BB42" s="23"/>
      <c r="BC42" s="23"/>
      <c r="BD42" s="23">
        <f t="shared" si="58"/>
        <v>1.0985604895290768</v>
      </c>
      <c r="BE42" s="23">
        <f t="shared" si="59"/>
        <v>1.3116692560949827</v>
      </c>
      <c r="BF42" s="23">
        <f t="shared" si="60"/>
        <v>1.0201401336889626</v>
      </c>
      <c r="BG42" s="23">
        <f t="shared" si="61"/>
        <v>1.1814979024099781</v>
      </c>
      <c r="BH42" s="23">
        <f t="shared" si="62"/>
        <v>0.99622946198587581</v>
      </c>
      <c r="BI42" s="23">
        <f t="shared" si="63"/>
        <v>0.81149310300669963</v>
      </c>
      <c r="BJ42" s="23"/>
      <c r="BK42" s="23"/>
      <c r="BL42" s="23">
        <f t="shared" si="79"/>
        <v>1.0925701455552561</v>
      </c>
      <c r="BM42" s="23">
        <f t="shared" ref="BM42:BQ42" si="88">BU42-(BM41+BM40+BM39)</f>
        <v>1.3031413657725706</v>
      </c>
      <c r="BN42" s="23">
        <f t="shared" si="88"/>
        <v>1.0149718238429353</v>
      </c>
      <c r="BO42" s="23">
        <f t="shared" si="88"/>
        <v>1.1745727099086363</v>
      </c>
      <c r="BP42" s="23">
        <f t="shared" si="88"/>
        <v>0.99129980967636522</v>
      </c>
      <c r="BQ42" s="23">
        <f t="shared" si="88"/>
        <v>0.80821820285531754</v>
      </c>
      <c r="BR42" s="23"/>
      <c r="BS42" s="23"/>
      <c r="BT42" s="9">
        <f>Model!D149</f>
        <v>4.0204000000000004</v>
      </c>
      <c r="BU42" s="9">
        <f>Model!E149</f>
        <v>5.3813000000000004</v>
      </c>
      <c r="BV42" s="9">
        <f>Model!G149</f>
        <v>4.1764000000000001</v>
      </c>
      <c r="BW42" s="9">
        <f>Model!F149</f>
        <v>4.7933000000000003</v>
      </c>
      <c r="BX42" s="9">
        <f>Model!H149</f>
        <v>3.3378999999999999</v>
      </c>
      <c r="BY42" s="9">
        <f>Model!I149</f>
        <v>3.302</v>
      </c>
    </row>
    <row r="43" spans="1:77">
      <c r="B43">
        <f t="shared" si="74"/>
        <v>4</v>
      </c>
      <c r="C43" s="35">
        <f t="shared" si="81"/>
        <v>494065.09284040454</v>
      </c>
      <c r="D43" s="87">
        <f t="shared" si="11"/>
        <v>483106.42866771371</v>
      </c>
      <c r="E43" s="35">
        <f t="shared" si="75"/>
        <v>295466.69076553447</v>
      </c>
      <c r="F43" s="35">
        <f t="shared" si="75"/>
        <v>79734.00981465372</v>
      </c>
      <c r="G43" s="35">
        <f t="shared" si="75"/>
        <v>107905.72808752551</v>
      </c>
      <c r="H43" s="35">
        <f t="shared" si="48"/>
        <v>11096.89952337445</v>
      </c>
      <c r="I43" s="35">
        <f t="shared" si="76"/>
        <v>315135.96594216715</v>
      </c>
      <c r="J43" s="35">
        <f t="shared" si="76"/>
        <v>304039.0664187927</v>
      </c>
      <c r="K43" s="35">
        <f t="shared" si="49"/>
        <v>-138.23535068362253</v>
      </c>
      <c r="L43" s="35"/>
      <c r="M43" s="23">
        <f t="shared" si="14"/>
        <v>4.2407560733393135</v>
      </c>
      <c r="N43" s="23">
        <f t="shared" si="15"/>
        <v>5.111812906972002</v>
      </c>
      <c r="O43" s="23">
        <f t="shared" si="16"/>
        <v>5.4290469591987467</v>
      </c>
      <c r="P43" s="23">
        <f t="shared" si="17"/>
        <v>4.3263728749634911</v>
      </c>
      <c r="Q43" s="23">
        <f t="shared" si="18"/>
        <v>4.8312784645358153</v>
      </c>
      <c r="R43" s="23">
        <f t="shared" si="19"/>
        <v>13.776433664977716</v>
      </c>
      <c r="S43" s="23">
        <f t="shared" si="20"/>
        <v>3.5161030873286814</v>
      </c>
      <c r="T43" s="23">
        <f t="shared" si="21"/>
        <v>3.1765074338161225</v>
      </c>
      <c r="U43" s="23"/>
      <c r="V43" s="23"/>
      <c r="W43" s="23">
        <f t="shared" si="22"/>
        <v>4.2407560733393135</v>
      </c>
      <c r="X43" s="23">
        <f t="shared" si="23"/>
        <v>3.2101492714749962</v>
      </c>
      <c r="Y43" s="23">
        <f t="shared" si="24"/>
        <v>0.69763269477929268</v>
      </c>
      <c r="Z43" s="23">
        <f t="shared" si="25"/>
        <v>1.0492260609259001</v>
      </c>
      <c r="AA43" s="23">
        <f t="shared" si="70"/>
        <v>0.28349116223143422</v>
      </c>
      <c r="AB43" s="23">
        <f t="shared" si="27"/>
        <v>2.2584217013952927</v>
      </c>
      <c r="AC43" s="23">
        <f t="shared" si="28"/>
        <v>1.9749305391638585</v>
      </c>
      <c r="AD43" s="23">
        <f t="shared" si="29"/>
        <v>-0.99974311607230948</v>
      </c>
      <c r="AE43" s="35"/>
      <c r="AF43" s="35">
        <f t="shared" si="77"/>
        <v>479509.22609405179</v>
      </c>
      <c r="AG43" s="35">
        <f t="shared" si="77"/>
        <v>297701.47377856413</v>
      </c>
      <c r="AH43" s="35">
        <f t="shared" si="77"/>
        <v>65041.394399961711</v>
      </c>
      <c r="AI43" s="35">
        <f t="shared" si="77"/>
        <v>109841.72764387712</v>
      </c>
      <c r="AJ43" s="35">
        <f t="shared" si="77"/>
        <v>307350.16811069427</v>
      </c>
      <c r="AK43" s="35">
        <f t="shared" si="77"/>
        <v>297354.40931004146</v>
      </c>
      <c r="AL43" s="35">
        <f t="shared" si="50"/>
        <v>-3071.1285290039959</v>
      </c>
      <c r="AM43" s="35"/>
      <c r="AN43" s="72">
        <f t="shared" si="82"/>
        <v>1.0303557595021076</v>
      </c>
      <c r="AO43" s="72">
        <f t="shared" si="82"/>
        <v>0.99249320809647068</v>
      </c>
      <c r="AP43" s="72">
        <f t="shared" si="82"/>
        <v>1.2258963779949443</v>
      </c>
      <c r="AQ43" s="72">
        <f t="shared" si="82"/>
        <v>0.98237464397293162</v>
      </c>
      <c r="AR43" s="72">
        <f t="shared" si="82"/>
        <v>1.0253320109741042</v>
      </c>
      <c r="AS43" s="72">
        <f t="shared" si="82"/>
        <v>1.0224804371465748</v>
      </c>
      <c r="AT43" s="71"/>
      <c r="AU43" s="71"/>
      <c r="AV43" s="23">
        <f t="shared" si="52"/>
        <v>4.2407560733393135</v>
      </c>
      <c r="AW43" s="23">
        <f t="shared" si="53"/>
        <v>5.4290469591987245</v>
      </c>
      <c r="AX43" s="23">
        <f t="shared" si="54"/>
        <v>4.3263728749634689</v>
      </c>
      <c r="AY43" s="23">
        <f t="shared" si="55"/>
        <v>4.8312784645358153</v>
      </c>
      <c r="AZ43" s="23">
        <f t="shared" si="56"/>
        <v>3.5161030873286814</v>
      </c>
      <c r="BA43" s="23">
        <f t="shared" si="57"/>
        <v>3.1765074338161225</v>
      </c>
      <c r="BB43" s="23"/>
      <c r="BC43" s="23"/>
      <c r="BD43" s="23">
        <f t="shared" si="58"/>
        <v>1.1107409952570535</v>
      </c>
      <c r="BE43" s="23">
        <f t="shared" si="59"/>
        <v>1.2890642735990276</v>
      </c>
      <c r="BF43" s="23">
        <f t="shared" si="60"/>
        <v>1.0569529716424553</v>
      </c>
      <c r="BG43" s="23">
        <f t="shared" si="61"/>
        <v>1.1820479037762954</v>
      </c>
      <c r="BH43" s="23">
        <f t="shared" si="62"/>
        <v>0.93200130883712706</v>
      </c>
      <c r="BI43" s="23">
        <f t="shared" si="63"/>
        <v>0.71054522284428323</v>
      </c>
      <c r="BJ43" s="23"/>
      <c r="BK43" s="23"/>
      <c r="BL43" s="23">
        <f t="shared" si="79"/>
        <v>1.1046175693416642</v>
      </c>
      <c r="BM43" s="23">
        <f t="shared" ref="BM43:BQ43" si="89">BU43-(BM42+BM41+BM40)</f>
        <v>1.2808265575328033</v>
      </c>
      <c r="BN43" s="23">
        <f>BV43-(BN42+BN41+BN40)</f>
        <v>1.0514062734829395</v>
      </c>
      <c r="BO43" s="23">
        <f t="shared" si="89"/>
        <v>1.175116287423176</v>
      </c>
      <c r="BP43" s="23">
        <f t="shared" si="89"/>
        <v>0.92768497477232348</v>
      </c>
      <c r="BQ43" s="23">
        <f t="shared" si="89"/>
        <v>0.70803274478374068</v>
      </c>
      <c r="BR43" s="23"/>
      <c r="BS43" s="23"/>
      <c r="BT43" s="9">
        <f>Model!D150</f>
        <v>4.1532999999999998</v>
      </c>
      <c r="BU43" s="9">
        <f>Model!E150</f>
        <v>5.2868000000000004</v>
      </c>
      <c r="BV43" s="9">
        <f>Model!G150</f>
        <v>4.2354000000000003</v>
      </c>
      <c r="BW43" s="9">
        <f>Model!F150</f>
        <v>4.7182000000000004</v>
      </c>
      <c r="BX43" s="9">
        <f>Model!H150</f>
        <v>3.4557000000000002</v>
      </c>
      <c r="BY43" s="9">
        <f>Model!I150</f>
        <v>3.1271</v>
      </c>
    </row>
    <row r="46" spans="1:77">
      <c r="M46" s="9">
        <f>AVERAGE(M32:M35)</f>
        <v>5.1457573688066862</v>
      </c>
      <c r="N46" s="9">
        <f t="shared" ref="N46:T46" si="90">AVERAGE(N32:N35)</f>
        <v>6.3516023769382421</v>
      </c>
      <c r="O46" s="9">
        <f t="shared" si="90"/>
        <v>5.1528901668646103</v>
      </c>
      <c r="P46" s="9">
        <f t="shared" si="90"/>
        <v>6.4308442064306801</v>
      </c>
      <c r="Q46" s="9">
        <f t="shared" si="90"/>
        <v>9.6146783344811197</v>
      </c>
      <c r="R46" s="9">
        <f t="shared" si="90"/>
        <v>-20.030597309224024</v>
      </c>
      <c r="S46" s="9">
        <f t="shared" si="90"/>
        <v>3.088530949466306</v>
      </c>
      <c r="T46" s="9">
        <f t="shared" si="90"/>
        <v>4.5678909397891871</v>
      </c>
      <c r="U46" s="9"/>
      <c r="BL46">
        <v>1</v>
      </c>
    </row>
    <row r="47" spans="1:77">
      <c r="M47" s="9">
        <f>AVERAGE(M36:M39)</f>
        <v>4.597899601346672</v>
      </c>
      <c r="N47" s="9">
        <f t="shared" ref="N47:T47" si="91">AVERAGE(N36:N39)</f>
        <v>5.456720757684252</v>
      </c>
      <c r="O47" s="9">
        <f t="shared" si="91"/>
        <v>5.0207232730048066</v>
      </c>
      <c r="P47" s="9">
        <f t="shared" si="91"/>
        <v>6.148555439003994</v>
      </c>
      <c r="Q47" s="9">
        <f t="shared" si="91"/>
        <v>6.3160191156802661</v>
      </c>
      <c r="R47" s="9">
        <f t="shared" si="91"/>
        <v>-13.790610862828753</v>
      </c>
      <c r="S47" s="9">
        <f t="shared" si="91"/>
        <v>1.6479165829354325</v>
      </c>
      <c r="T47" s="9">
        <f t="shared" si="91"/>
        <v>3.4338016556392406</v>
      </c>
      <c r="U47" s="9"/>
      <c r="V47" s="9"/>
      <c r="W47" s="9"/>
      <c r="X47" s="9"/>
    </row>
    <row r="48" spans="1:77">
      <c r="M48" s="9">
        <f>AVERAGE(M40:M43)</f>
        <v>4.0303133836890987</v>
      </c>
      <c r="N48" s="9">
        <f t="shared" ref="N48:T48" si="92">AVERAGE(N40:N43)</f>
        <v>5.346961132803818</v>
      </c>
      <c r="O48" s="9">
        <f t="shared" si="92"/>
        <v>5.6173056733752169</v>
      </c>
      <c r="P48" s="9">
        <f t="shared" si="92"/>
        <v>4.4140856424932036</v>
      </c>
      <c r="Q48" s="9">
        <f t="shared" si="92"/>
        <v>5.168869158811102</v>
      </c>
      <c r="R48" s="9">
        <f t="shared" si="92"/>
        <v>-3.2589120817460513</v>
      </c>
      <c r="S48" s="9">
        <f t="shared" si="92"/>
        <v>3.0046566254039622</v>
      </c>
      <c r="T48" s="9">
        <f t="shared" si="92"/>
        <v>3.2270967816683704</v>
      </c>
      <c r="U48" s="9"/>
      <c r="V48" s="9"/>
      <c r="W48" s="9"/>
      <c r="X48" s="9"/>
    </row>
    <row r="49" spans="14:24"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spans="14:24"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spans="14:24"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spans="14:24"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spans="14:24"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spans="14:24"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83" spans="13:24"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spans="13:24"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spans="13:24"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spans="13:24"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spans="13:24"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spans="13:24"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spans="13:24"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spans="13:24"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spans="13:24"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</sheetData>
  <mergeCells count="9">
    <mergeCell ref="BT1:BZ1"/>
    <mergeCell ref="BL1:BR1"/>
    <mergeCell ref="W1:AD1"/>
    <mergeCell ref="C1:K1"/>
    <mergeCell ref="AF1:AL1"/>
    <mergeCell ref="AN1:AT1"/>
    <mergeCell ref="M1:U1"/>
    <mergeCell ref="AV1:BB1"/>
    <mergeCell ref="BD1:BJ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7876F-12CC-44DB-AEF0-69828C6B5703}">
  <dimension ref="A1:T48"/>
  <sheetViews>
    <sheetView topLeftCell="A21" zoomScale="77" workbookViewId="0">
      <selection activeCell="I47" sqref="I47:T48"/>
    </sheetView>
  </sheetViews>
  <sheetFormatPr defaultRowHeight="14.5"/>
  <sheetData>
    <row r="1" spans="1:11">
      <c r="C1" s="113" t="s">
        <v>421</v>
      </c>
      <c r="D1" s="113"/>
      <c r="E1" s="113"/>
      <c r="F1" s="113"/>
      <c r="H1" s="113" t="s">
        <v>422</v>
      </c>
      <c r="I1" s="113"/>
      <c r="J1" s="113"/>
      <c r="K1" s="113"/>
    </row>
    <row r="2" spans="1:11" s="2" customFormat="1" ht="29">
      <c r="C2" s="2" t="s">
        <v>8</v>
      </c>
      <c r="D2" s="2" t="s">
        <v>7</v>
      </c>
      <c r="E2" s="2" t="s">
        <v>8</v>
      </c>
      <c r="F2" s="2" t="s">
        <v>7</v>
      </c>
      <c r="H2" s="2" t="s">
        <v>8</v>
      </c>
      <c r="I2" s="2" t="s">
        <v>7</v>
      </c>
      <c r="J2" s="2" t="s">
        <v>8</v>
      </c>
      <c r="K2" s="2" t="s">
        <v>7</v>
      </c>
    </row>
    <row r="4" spans="1:11">
      <c r="A4">
        <f t="shared" ref="A4" si="0">A8-1</f>
        <v>2018</v>
      </c>
      <c r="B4">
        <f t="shared" ref="B4:B23" si="1">B8</f>
        <v>1</v>
      </c>
      <c r="C4" s="9">
        <f>'NSA data'!S110</f>
        <v>121.2</v>
      </c>
      <c r="D4" s="9">
        <f>'NSA data'!T110</f>
        <v>116.74180650631159</v>
      </c>
      <c r="E4" s="9"/>
      <c r="F4" s="9"/>
      <c r="H4" s="9">
        <f>'SA data'!S110</f>
        <v>121.08665000000001</v>
      </c>
      <c r="I4" s="9">
        <f>'SA data'!T110</f>
        <v>116.79098</v>
      </c>
    </row>
    <row r="5" spans="1:11">
      <c r="B5">
        <f t="shared" si="1"/>
        <v>2</v>
      </c>
      <c r="C5" s="9">
        <f>'NSA data'!S111</f>
        <v>120.5</v>
      </c>
      <c r="D5" s="9">
        <f>'NSA data'!T111</f>
        <v>117.24652629440403</v>
      </c>
      <c r="E5" s="9"/>
      <c r="F5" s="9"/>
      <c r="H5" s="9">
        <f>'SA data'!S111</f>
        <v>120.67469</v>
      </c>
      <c r="I5" s="9">
        <f>'SA data'!T111</f>
        <v>117.2256</v>
      </c>
    </row>
    <row r="6" spans="1:11">
      <c r="B6">
        <f t="shared" si="1"/>
        <v>3</v>
      </c>
      <c r="C6" s="9">
        <f>'NSA data'!S112</f>
        <v>120.1</v>
      </c>
      <c r="D6" s="9">
        <f>'NSA data'!T112</f>
        <v>117.74910386066892</v>
      </c>
      <c r="E6" s="9"/>
      <c r="F6" s="9"/>
      <c r="H6" s="9">
        <f>'SA data'!S112</f>
        <v>120.25521999999999</v>
      </c>
      <c r="I6" s="9">
        <f>'SA data'!T112</f>
        <v>117.68546000000001</v>
      </c>
    </row>
    <row r="7" spans="1:11">
      <c r="B7">
        <f t="shared" si="1"/>
        <v>4</v>
      </c>
      <c r="C7" s="9">
        <f>'NSA data'!S113</f>
        <v>120.9</v>
      </c>
      <c r="D7" s="9">
        <f>'NSA data'!T113</f>
        <v>118.3</v>
      </c>
      <c r="E7" s="9"/>
      <c r="F7" s="9"/>
      <c r="H7" s="9">
        <f>'SA data'!S113</f>
        <v>120.69241</v>
      </c>
      <c r="I7" s="9">
        <f>'SA data'!T113</f>
        <v>118.2286</v>
      </c>
    </row>
    <row r="8" spans="1:11">
      <c r="A8">
        <f t="shared" ref="A8" si="2">A12-1</f>
        <v>2019</v>
      </c>
      <c r="B8">
        <f t="shared" si="1"/>
        <v>1</v>
      </c>
      <c r="C8" s="9">
        <f>'NSA data'!S114</f>
        <v>120.8</v>
      </c>
      <c r="D8" s="9">
        <f>'NSA data'!T114</f>
        <v>118.6</v>
      </c>
      <c r="E8" s="9">
        <f>(C8/C4-1)*100</f>
        <v>-0.33003300330033403</v>
      </c>
      <c r="F8" s="9">
        <f>(D8/D4-1)*100</f>
        <v>1.5917121289261038</v>
      </c>
      <c r="H8" s="9">
        <f>'SA data'!S114</f>
        <v>120.74469999999999</v>
      </c>
      <c r="I8" s="9">
        <f>'SA data'!T114</f>
        <v>118.66182999999999</v>
      </c>
      <c r="J8" s="9">
        <f>(H8/H4-1)*100</f>
        <v>-0.2824010739416849</v>
      </c>
      <c r="K8" s="9">
        <f>(I8/I4-1)*100</f>
        <v>1.601878843725757</v>
      </c>
    </row>
    <row r="9" spans="1:11">
      <c r="B9">
        <f t="shared" si="1"/>
        <v>2</v>
      </c>
      <c r="C9" s="9">
        <f>'NSA data'!S115</f>
        <v>121.3</v>
      </c>
      <c r="D9" s="9">
        <f>'NSA data'!T115</f>
        <v>119.1</v>
      </c>
      <c r="E9" s="9">
        <f t="shared" ref="E9:F9" si="3">(C9/C5-1)*100</f>
        <v>0.66390041493775698</v>
      </c>
      <c r="F9" s="9">
        <f t="shared" si="3"/>
        <v>1.5808346431875675</v>
      </c>
      <c r="H9" s="9">
        <f>'SA data'!S115</f>
        <v>121.45032999999999</v>
      </c>
      <c r="I9" s="9">
        <f>'SA data'!T115</f>
        <v>119.1078</v>
      </c>
      <c r="J9" s="9">
        <f t="shared" ref="J9:K9" si="4">(H9/H5-1)*100</f>
        <v>0.6427528423731621</v>
      </c>
      <c r="K9" s="9">
        <f t="shared" si="4"/>
        <v>1.6056219801817928</v>
      </c>
    </row>
    <row r="10" spans="1:11">
      <c r="B10">
        <f t="shared" si="1"/>
        <v>3</v>
      </c>
      <c r="C10" s="9">
        <f>'NSA data'!S116</f>
        <v>121.7</v>
      </c>
      <c r="D10" s="9">
        <f>'NSA data'!T116</f>
        <v>119.5</v>
      </c>
      <c r="E10" s="9">
        <f t="shared" ref="E10:F10" si="5">(C10/C6-1)*100</f>
        <v>1.3322231473771984</v>
      </c>
      <c r="F10" s="9">
        <f t="shared" si="5"/>
        <v>1.4869719445193219</v>
      </c>
      <c r="H10" s="9">
        <f>'SA data'!S116</f>
        <v>121.78476000000001</v>
      </c>
      <c r="I10" s="9">
        <f>'SA data'!T116</f>
        <v>119.49684000000001</v>
      </c>
      <c r="J10" s="9">
        <f t="shared" ref="J10:K10" si="6">(H10/H6-1)*100</f>
        <v>1.2719115228428501</v>
      </c>
      <c r="K10" s="9">
        <f t="shared" si="6"/>
        <v>1.5391705993246685</v>
      </c>
    </row>
    <row r="11" spans="1:11">
      <c r="B11">
        <f t="shared" si="1"/>
        <v>4</v>
      </c>
      <c r="C11" s="9">
        <f>'NSA data'!S117</f>
        <v>122.1</v>
      </c>
      <c r="D11" s="9">
        <f>'NSA data'!T117</f>
        <v>120</v>
      </c>
      <c r="E11" s="9">
        <f t="shared" ref="E11:F11" si="7">(C11/C7-1)*100</f>
        <v>0.99255583126549585</v>
      </c>
      <c r="F11" s="9">
        <f t="shared" si="7"/>
        <v>1.4370245139475823</v>
      </c>
      <c r="H11" s="9">
        <f>'SA data'!S117</f>
        <v>121.90682</v>
      </c>
      <c r="I11" s="9">
        <f>'SA data'!T117</f>
        <v>119.96982</v>
      </c>
      <c r="J11" s="9">
        <f t="shared" ref="J11:K11" si="8">(H11/H7-1)*100</f>
        <v>1.0062024612815357</v>
      </c>
      <c r="K11" s="9">
        <f t="shared" si="8"/>
        <v>1.4727570148001412</v>
      </c>
    </row>
    <row r="12" spans="1:11">
      <c r="A12">
        <f t="shared" ref="A12" si="9">A16-1</f>
        <v>2020</v>
      </c>
      <c r="B12">
        <f t="shared" si="1"/>
        <v>1</v>
      </c>
      <c r="C12" s="9">
        <f>'NSA data'!S118</f>
        <v>121.9</v>
      </c>
      <c r="D12" s="9">
        <f>'NSA data'!T118</f>
        <v>120.2</v>
      </c>
      <c r="E12" s="9">
        <f t="shared" ref="E12:F12" si="10">(C12/C8-1)*100</f>
        <v>0.91059602649006255</v>
      </c>
      <c r="F12" s="9">
        <f t="shared" si="10"/>
        <v>1.3490725126475533</v>
      </c>
      <c r="H12" s="9">
        <f>'SA data'!S118</f>
        <v>121.88857</v>
      </c>
      <c r="I12" s="9">
        <f>'SA data'!T118</f>
        <v>120.23132</v>
      </c>
      <c r="J12" s="9">
        <f t="shared" ref="J12:K12" si="11">(H12/H8-1)*100</f>
        <v>0.94734592905527659</v>
      </c>
      <c r="K12" s="9">
        <f t="shared" si="11"/>
        <v>1.3226578420373336</v>
      </c>
    </row>
    <row r="13" spans="1:11">
      <c r="B13">
        <f t="shared" si="1"/>
        <v>2</v>
      </c>
      <c r="C13" s="9">
        <f>'NSA data'!S119</f>
        <v>118.2</v>
      </c>
      <c r="D13" s="9">
        <f>'NSA data'!T119</f>
        <v>120.5</v>
      </c>
      <c r="E13" s="9">
        <f t="shared" ref="E13:F13" si="12">(C13/C9-1)*100</f>
        <v>-2.5556471558120353</v>
      </c>
      <c r="F13" s="9">
        <f t="shared" si="12"/>
        <v>1.1754827875734675</v>
      </c>
      <c r="H13" s="9">
        <f>'SA data'!S119</f>
        <v>118.34462000000001</v>
      </c>
      <c r="I13" s="9">
        <f>'SA data'!T119</f>
        <v>120.48402</v>
      </c>
      <c r="J13" s="9">
        <f t="shared" ref="J13:K13" si="13">(H13/H9-1)*100</f>
        <v>-2.5571853118883991</v>
      </c>
      <c r="K13" s="9">
        <f t="shared" si="13"/>
        <v>1.155440701616528</v>
      </c>
    </row>
    <row r="14" spans="1:11">
      <c r="B14">
        <f t="shared" si="1"/>
        <v>3</v>
      </c>
      <c r="C14" s="9">
        <f>'NSA data'!S120</f>
        <v>120.03333333333335</v>
      </c>
      <c r="D14" s="9">
        <f>'NSA data'!T120</f>
        <v>120.7</v>
      </c>
      <c r="E14" s="9">
        <f t="shared" ref="E14:F14" si="14">(C14/C10-1)*100</f>
        <v>-1.3694878115584674</v>
      </c>
      <c r="F14" s="9">
        <f t="shared" si="14"/>
        <v>1.0041841004184038</v>
      </c>
      <c r="H14" s="9">
        <f>'SA data'!S120</f>
        <v>120.0459</v>
      </c>
      <c r="I14" s="9">
        <f>'SA data'!T120</f>
        <v>120.6956</v>
      </c>
      <c r="J14" s="9">
        <f t="shared" ref="J14:K14" si="15">(H14/H10-1)*100</f>
        <v>-1.4278141205845474</v>
      </c>
      <c r="K14" s="9">
        <f t="shared" si="15"/>
        <v>1.0031729709337966</v>
      </c>
    </row>
    <row r="15" spans="1:11">
      <c r="B15">
        <f t="shared" si="1"/>
        <v>4</v>
      </c>
      <c r="C15" s="9">
        <f>'NSA data'!S121</f>
        <v>120.26666666666665</v>
      </c>
      <c r="D15" s="9">
        <f>'NSA data'!T121</f>
        <v>120.9</v>
      </c>
      <c r="E15" s="9">
        <f t="shared" ref="E15:F15" si="16">(C15/C11-1)*100</f>
        <v>-1.5015015015015121</v>
      </c>
      <c r="F15" s="9">
        <f t="shared" si="16"/>
        <v>0.75000000000000622</v>
      </c>
      <c r="H15" s="9">
        <f>'SA data'!S121</f>
        <v>120.14651000000001</v>
      </c>
      <c r="I15" s="9">
        <f>'SA data'!T121</f>
        <v>120.93105</v>
      </c>
      <c r="J15" s="9">
        <f t="shared" ref="J15:K15" si="17">(H15/H11-1)*100</f>
        <v>-1.4439799184327695</v>
      </c>
      <c r="K15" s="9">
        <f t="shared" si="17"/>
        <v>0.80122650846687904</v>
      </c>
    </row>
    <row r="16" spans="1:11">
      <c r="A16">
        <f t="shared" ref="A16" si="18">A20-1</f>
        <v>2021</v>
      </c>
      <c r="B16">
        <f t="shared" si="1"/>
        <v>1</v>
      </c>
      <c r="C16" s="9">
        <f>'NSA data'!S122</f>
        <v>122.5</v>
      </c>
      <c r="D16" s="9">
        <f>'NSA data'!T122</f>
        <v>121.1</v>
      </c>
      <c r="E16" s="9">
        <f t="shared" ref="E16:F16" si="19">(C16/C12-1)*100</f>
        <v>0.49220672682526168</v>
      </c>
      <c r="F16" s="9">
        <f t="shared" si="19"/>
        <v>0.74875207986688785</v>
      </c>
      <c r="H16" s="9">
        <f>'SA data'!S122</f>
        <v>122.49437</v>
      </c>
      <c r="I16" s="9">
        <f>'SA data'!T122</f>
        <v>121.10048999999999</v>
      </c>
      <c r="J16" s="9">
        <f t="shared" ref="J16:K16" si="20">(H16/H12-1)*100</f>
        <v>0.49701132764130573</v>
      </c>
      <c r="K16" s="9">
        <f t="shared" si="20"/>
        <v>0.72291479458097552</v>
      </c>
    </row>
    <row r="17" spans="1:11">
      <c r="B17">
        <f t="shared" si="1"/>
        <v>2</v>
      </c>
      <c r="C17" s="9">
        <f>'NSA data'!S123</f>
        <v>123.1</v>
      </c>
      <c r="D17" s="9">
        <f>'NSA data'!T123</f>
        <v>121.366666666667</v>
      </c>
      <c r="E17" s="9">
        <f t="shared" ref="E17:F17" si="21">(C17/C13-1)*100</f>
        <v>4.1455160744500841</v>
      </c>
      <c r="F17" s="9">
        <f t="shared" si="21"/>
        <v>0.71922544951619205</v>
      </c>
      <c r="H17" s="9">
        <f>'SA data'!S123</f>
        <v>123.22086</v>
      </c>
      <c r="I17" s="9">
        <f>'SA data'!T123</f>
        <v>121.36136999999999</v>
      </c>
      <c r="J17" s="9">
        <f t="shared" ref="J17:K17" si="22">(H17/H13-1)*100</f>
        <v>4.1203731948270983</v>
      </c>
      <c r="K17" s="9">
        <f t="shared" si="22"/>
        <v>0.72818785428971911</v>
      </c>
    </row>
    <row r="18" spans="1:11">
      <c r="B18">
        <f t="shared" si="1"/>
        <v>3</v>
      </c>
      <c r="C18" s="9">
        <f>'NSA data'!S124</f>
        <v>122.60000000000001</v>
      </c>
      <c r="D18" s="9">
        <f>'NSA data'!T124</f>
        <v>121.5</v>
      </c>
      <c r="E18" s="9">
        <f t="shared" ref="E18:F18" si="23">(C18/C14-1)*100</f>
        <v>2.1382949180783095</v>
      </c>
      <c r="F18" s="9">
        <f t="shared" si="23"/>
        <v>0.66280033140015959</v>
      </c>
      <c r="H18" s="9">
        <f>'SA data'!S124</f>
        <v>122.61063</v>
      </c>
      <c r="I18" s="9">
        <f>'SA data'!T124</f>
        <v>121.47413</v>
      </c>
      <c r="J18" s="9">
        <f t="shared" ref="J18:K18" si="24">(H18/H14-1)*100</f>
        <v>2.1364578048896243</v>
      </c>
      <c r="K18" s="9">
        <f t="shared" si="24"/>
        <v>0.64503594165818967</v>
      </c>
    </row>
    <row r="19" spans="1:11">
      <c r="B19">
        <f t="shared" si="1"/>
        <v>4</v>
      </c>
      <c r="C19" s="9">
        <f>'NSA data'!S125</f>
        <v>124.1</v>
      </c>
      <c r="D19" s="9">
        <f>'NSA data'!T125</f>
        <v>121.9</v>
      </c>
      <c r="E19" s="9">
        <f t="shared" ref="E19:F19" si="25">(C19/C15-1)*100</f>
        <v>3.187361419068746</v>
      </c>
      <c r="F19" s="9">
        <f t="shared" si="25"/>
        <v>0.82712985938793171</v>
      </c>
      <c r="H19" s="9">
        <f>'SA data'!S125</f>
        <v>124.01217</v>
      </c>
      <c r="I19" s="9">
        <f>'SA data'!T125</f>
        <v>121.99446</v>
      </c>
      <c r="J19" s="9">
        <f t="shared" ref="J19:K19" si="26">(H19/H15-1)*100</f>
        <v>3.2174550887911657</v>
      </c>
      <c r="K19" s="9">
        <f t="shared" si="26"/>
        <v>0.87935232514726458</v>
      </c>
    </row>
    <row r="20" spans="1:11">
      <c r="A20">
        <f t="shared" ref="A20" si="27">A24-1</f>
        <v>2022</v>
      </c>
      <c r="B20">
        <f t="shared" si="1"/>
        <v>1</v>
      </c>
      <c r="C20" s="9">
        <f>'NSA data'!S126</f>
        <v>125.2</v>
      </c>
      <c r="D20" s="9">
        <f>'NSA data'!T126</f>
        <v>123.2</v>
      </c>
      <c r="E20" s="9">
        <f t="shared" ref="E20:F20" si="28">(C20/C16-1)*100</f>
        <v>2.2040816326530654</v>
      </c>
      <c r="F20" s="9">
        <f t="shared" si="28"/>
        <v>1.7341040462427904</v>
      </c>
      <c r="H20" s="9">
        <f>'SA data'!S126</f>
        <v>125.21218</v>
      </c>
      <c r="I20" s="9">
        <f>'SA data'!T126</f>
        <v>123.19956000000001</v>
      </c>
      <c r="J20" s="9">
        <f t="shared" ref="J20:K20" si="29">(H20/H16-1)*100</f>
        <v>2.2187223788326049</v>
      </c>
      <c r="K20" s="9">
        <f t="shared" si="29"/>
        <v>1.7333290724092176</v>
      </c>
    </row>
    <row r="21" spans="1:11">
      <c r="B21">
        <f t="shared" si="1"/>
        <v>2</v>
      </c>
      <c r="C21" s="9">
        <f>'NSA data'!S127</f>
        <v>126.6</v>
      </c>
      <c r="D21" s="9">
        <f>'NSA data'!T127</f>
        <v>124.4</v>
      </c>
      <c r="E21" s="9">
        <f t="shared" ref="E21:F21" si="30">(C21/C17-1)*100</f>
        <v>2.8432168968318461</v>
      </c>
      <c r="F21" s="9">
        <f t="shared" si="30"/>
        <v>2.4993133754460217</v>
      </c>
      <c r="H21" s="9">
        <f>'SA data'!S127</f>
        <v>126.67917</v>
      </c>
      <c r="I21" s="9">
        <f>'SA data'!T127</f>
        <v>124.36574</v>
      </c>
      <c r="J21" s="9">
        <f t="shared" ref="J21:K21" si="31">(H21/H17-1)*100</f>
        <v>2.8065945977004292</v>
      </c>
      <c r="K21" s="9">
        <f t="shared" si="31"/>
        <v>2.4755570903657542</v>
      </c>
    </row>
    <row r="22" spans="1:11">
      <c r="B22">
        <f t="shared" si="1"/>
        <v>3</v>
      </c>
      <c r="C22" s="9">
        <f>'NSA data'!S128</f>
        <v>128.1</v>
      </c>
      <c r="D22" s="9">
        <f>'NSA data'!T128</f>
        <v>126</v>
      </c>
      <c r="E22" s="9">
        <f t="shared" ref="E22:F22" si="32">(C22/C18-1)*100</f>
        <v>4.4861337683523628</v>
      </c>
      <c r="F22" s="9">
        <f t="shared" si="32"/>
        <v>3.7037037037036979</v>
      </c>
      <c r="H22" s="9">
        <f>'SA data'!S128</f>
        <v>128.06981999999999</v>
      </c>
      <c r="I22" s="9">
        <f>'SA data'!T128</f>
        <v>125.93131</v>
      </c>
      <c r="J22" s="9">
        <f t="shared" ref="J22:K22" si="33">(H22/H18-1)*100</f>
        <v>4.4524606063927719</v>
      </c>
      <c r="K22" s="9">
        <f t="shared" si="33"/>
        <v>3.6692421670358799</v>
      </c>
    </row>
    <row r="23" spans="1:11">
      <c r="B23">
        <f t="shared" si="1"/>
        <v>4</v>
      </c>
      <c r="C23" s="9">
        <f>'NSA data'!S129</f>
        <v>128.93333333333334</v>
      </c>
      <c r="D23" s="9">
        <f>'NSA data'!T129</f>
        <v>127</v>
      </c>
      <c r="E23" s="9">
        <f t="shared" ref="E23:F23" si="34">(C23/C19-1)*100</f>
        <v>3.8947085683588512</v>
      </c>
      <c r="F23" s="9">
        <f t="shared" si="34"/>
        <v>4.1837571780147575</v>
      </c>
      <c r="H23" s="9">
        <f>'SA data'!S129</f>
        <v>128.87162000000001</v>
      </c>
      <c r="I23" s="9">
        <f>'SA data'!T129</f>
        <v>127.10814000000001</v>
      </c>
      <c r="J23" s="9">
        <f t="shared" ref="J23:K23" si="35">(H23/H19-1)*100</f>
        <v>3.9185267058870155</v>
      </c>
      <c r="K23" s="9">
        <f t="shared" si="35"/>
        <v>4.1917313294390635</v>
      </c>
    </row>
    <row r="24" spans="1:11">
      <c r="A24">
        <f>A28-1</f>
        <v>2023</v>
      </c>
      <c r="B24">
        <f>B28</f>
        <v>1</v>
      </c>
      <c r="C24" s="9">
        <f>'NSA data'!S130</f>
        <v>129.69999999999999</v>
      </c>
      <c r="D24" s="9">
        <f>'NSA data'!T130</f>
        <v>128</v>
      </c>
      <c r="E24" s="9">
        <f t="shared" ref="E24:F24" si="36">(C24/C20-1)*100</f>
        <v>3.5942492012779548</v>
      </c>
      <c r="F24" s="9">
        <f t="shared" si="36"/>
        <v>3.8961038961038863</v>
      </c>
      <c r="H24" s="9">
        <f>'SA data'!S130</f>
        <v>129.70814999999999</v>
      </c>
      <c r="I24" s="9">
        <f>'SA data'!T130</f>
        <v>127.98911</v>
      </c>
      <c r="J24" s="9">
        <f t="shared" ref="J24:K24" si="37">(H24/H20-1)*100</f>
        <v>3.5906810343849793</v>
      </c>
      <c r="K24" s="9">
        <f t="shared" si="37"/>
        <v>3.8876356376597476</v>
      </c>
    </row>
    <row r="25" spans="1:11">
      <c r="B25">
        <f t="shared" ref="B25:B27" si="38">B29</f>
        <v>2</v>
      </c>
      <c r="C25" s="9">
        <f>'NSA data'!S131</f>
        <v>130.19999999999999</v>
      </c>
      <c r="D25" s="9">
        <f>'NSA data'!T131</f>
        <v>128.6</v>
      </c>
      <c r="E25" s="9">
        <f t="shared" ref="E25:F25" si="39">(C25/C21-1)*100</f>
        <v>2.8436018957345821</v>
      </c>
      <c r="F25" s="9">
        <f t="shared" si="39"/>
        <v>3.3762057877813501</v>
      </c>
      <c r="H25" s="9">
        <f>'SA data'!S131</f>
        <v>130.23197999999999</v>
      </c>
      <c r="I25" s="9">
        <f>'SA data'!T131</f>
        <v>128.55978999999999</v>
      </c>
      <c r="J25" s="9">
        <f t="shared" ref="J25:K25" si="40">(H25/H21-1)*100</f>
        <v>2.8045731591073597</v>
      </c>
      <c r="K25" s="9">
        <f t="shared" si="40"/>
        <v>3.3723515817137395</v>
      </c>
    </row>
    <row r="26" spans="1:11">
      <c r="B26">
        <f t="shared" si="38"/>
        <v>3</v>
      </c>
      <c r="C26" s="9">
        <f>'NSA data'!S132</f>
        <v>130.69999999999999</v>
      </c>
      <c r="D26" s="9">
        <f>'NSA data'!T132</f>
        <v>129.19999999999999</v>
      </c>
      <c r="E26" s="9">
        <f t="shared" ref="E26:F26" si="41">(C26/C22-1)*100</f>
        <v>2.0296643247462942</v>
      </c>
      <c r="F26" s="9">
        <f t="shared" si="41"/>
        <v>2.5396825396825307</v>
      </c>
      <c r="H26" s="9">
        <f>'SA data'!S132</f>
        <v>130.66052999999999</v>
      </c>
      <c r="I26" s="9">
        <f>'SA data'!T132</f>
        <v>129.12045000000001</v>
      </c>
      <c r="J26" s="9">
        <f t="shared" ref="J26:K26" si="42">(H26/H22-1)*100</f>
        <v>2.0228887648940264</v>
      </c>
      <c r="K26" s="9">
        <f t="shared" si="42"/>
        <v>2.5324440760601918</v>
      </c>
    </row>
    <row r="27" spans="1:11">
      <c r="B27">
        <f t="shared" si="38"/>
        <v>4</v>
      </c>
      <c r="C27" s="9">
        <f>'NSA data'!S133</f>
        <v>131</v>
      </c>
      <c r="D27" s="9">
        <f>'NSA data'!T133</f>
        <v>129.6</v>
      </c>
      <c r="E27" s="9">
        <f t="shared" ref="E27:F27" si="43">(C27/C23-1)*100</f>
        <v>1.6028955532574996</v>
      </c>
      <c r="F27" s="9">
        <f t="shared" si="43"/>
        <v>2.0472440944881765</v>
      </c>
      <c r="H27" s="9">
        <f>'SA data'!S133</f>
        <v>131.04107999999999</v>
      </c>
      <c r="I27" s="9">
        <f>'SA data'!T133</f>
        <v>129.75289000000001</v>
      </c>
      <c r="J27" s="9">
        <f t="shared" ref="J27:K27" si="44">(H27/H23-1)*100</f>
        <v>1.6834272743680767</v>
      </c>
      <c r="K27" s="9">
        <f t="shared" si="44"/>
        <v>2.0807085997796904</v>
      </c>
    </row>
    <row r="28" spans="1:11">
      <c r="A28">
        <v>2024</v>
      </c>
      <c r="B28">
        <v>1</v>
      </c>
      <c r="C28" s="9">
        <f>'NSA data'!S134</f>
        <v>131.9</v>
      </c>
      <c r="D28" s="9">
        <f>'NSA data'!T134</f>
        <v>130.30000000000001</v>
      </c>
      <c r="E28" s="9">
        <f t="shared" ref="E28:F28" si="45">(C28/C24-1)*100</f>
        <v>1.6962220508866643</v>
      </c>
      <c r="F28" s="9">
        <f t="shared" si="45"/>
        <v>1.7968750000000089</v>
      </c>
      <c r="H28" s="9">
        <f>'SA data'!S134</f>
        <v>131.91409999999999</v>
      </c>
      <c r="I28" s="9">
        <f>'SA data'!T134</f>
        <v>130.30064999999999</v>
      </c>
      <c r="J28" s="9">
        <f t="shared" ref="J28:K28" si="46">(H28/H24-1)*100</f>
        <v>1.700702692930256</v>
      </c>
      <c r="K28" s="9">
        <f t="shared" si="46"/>
        <v>1.8060442798609966</v>
      </c>
    </row>
    <row r="29" spans="1:11">
      <c r="B29">
        <v>2</v>
      </c>
      <c r="C29" s="9">
        <f>'NSA data'!S135</f>
        <v>132.73333333333335</v>
      </c>
      <c r="D29" s="9">
        <f>'NSA data'!T135</f>
        <v>131.1</v>
      </c>
      <c r="E29" s="9">
        <f t="shared" ref="E29:F29" si="47">(C29/C25-1)*100</f>
        <v>1.9457245263697187</v>
      </c>
      <c r="F29" s="9">
        <f t="shared" si="47"/>
        <v>1.9440124416796323</v>
      </c>
      <c r="H29" s="9">
        <f>'SA data'!S135</f>
        <v>132.69343000000001</v>
      </c>
      <c r="I29" s="9">
        <f>'SA data'!T135</f>
        <v>131.02871999999999</v>
      </c>
      <c r="J29" s="9">
        <f t="shared" ref="J29:K29" si="48">(H29/H25-1)*100</f>
        <v>1.8900503547592651</v>
      </c>
      <c r="K29" s="9">
        <f t="shared" si="48"/>
        <v>1.9204527325379139</v>
      </c>
    </row>
    <row r="30" spans="1:11">
      <c r="B30">
        <v>3</v>
      </c>
      <c r="C30" s="9">
        <f>'NSA data'!S136</f>
        <v>133.16666666666666</v>
      </c>
      <c r="D30" s="9">
        <f>'NSA data'!T136</f>
        <v>131.69999999999999</v>
      </c>
      <c r="E30" s="9">
        <f t="shared" ref="E30:F30" si="49">(C30/C26-1)*100</f>
        <v>1.8872736546799329</v>
      </c>
      <c r="F30" s="9">
        <f t="shared" si="49"/>
        <v>1.9349845201238391</v>
      </c>
      <c r="H30" s="9">
        <f>'SA data'!S136</f>
        <v>133.13839999999999</v>
      </c>
      <c r="I30" s="9">
        <f>'SA data'!T136</f>
        <v>131.59406000000001</v>
      </c>
      <c r="J30" s="9">
        <f t="shared" ref="J30:K30" si="50">(H30/H26-1)*100</f>
        <v>1.8964181455562779</v>
      </c>
      <c r="K30" s="9">
        <f t="shared" si="50"/>
        <v>1.9157383667730565</v>
      </c>
    </row>
    <row r="31" spans="1:11">
      <c r="B31">
        <v>4</v>
      </c>
      <c r="C31" s="9">
        <f>'NSA data'!S137</f>
        <v>133.36666666666667</v>
      </c>
      <c r="D31" s="9">
        <f>'NSA data'!T137</f>
        <v>131.80000000000001</v>
      </c>
      <c r="E31" s="9">
        <f t="shared" ref="E31:F31" si="51">(C31/C27-1)*100</f>
        <v>1.8066157760814328</v>
      </c>
      <c r="F31" s="9">
        <f t="shared" si="51"/>
        <v>1.6975308641975495</v>
      </c>
      <c r="H31" s="9">
        <f>'SA data'!S137</f>
        <v>133.46473</v>
      </c>
      <c r="I31" s="9">
        <f>'SA data'!T137</f>
        <v>131.98303000000001</v>
      </c>
      <c r="J31" s="9">
        <f t="shared" ref="J31:K31" si="52">(H31/H27-1)*100</f>
        <v>1.849534512383455</v>
      </c>
      <c r="K31" s="9">
        <f t="shared" si="52"/>
        <v>1.7187594048964971</v>
      </c>
    </row>
    <row r="32" spans="1:11">
      <c r="A32">
        <v>2025</v>
      </c>
      <c r="B32">
        <f t="shared" ref="B32:B43" si="53">B28</f>
        <v>1</v>
      </c>
      <c r="C32" s="9">
        <f>'NSA data'!S138</f>
        <v>133.9</v>
      </c>
      <c r="D32" s="9">
        <f>'NSA data'!T138</f>
        <v>132.69999999999999</v>
      </c>
      <c r="E32" s="9">
        <f t="shared" ref="E32:F32" si="54">(C32/C28-1)*100</f>
        <v>1.5163002274450443</v>
      </c>
      <c r="F32" s="9">
        <f t="shared" si="54"/>
        <v>1.8419033000767193</v>
      </c>
      <c r="H32" s="9">
        <f>'SA data'!S138</f>
        <v>133.92394999999999</v>
      </c>
      <c r="I32" s="9">
        <f>'SA data'!T138</f>
        <v>132.71101999999999</v>
      </c>
      <c r="J32" s="9">
        <f t="shared" ref="J32:K32" si="55">(H32/H28-1)*100</f>
        <v>1.5236051339470258</v>
      </c>
      <c r="K32" s="9">
        <f t="shared" si="55"/>
        <v>1.849852629284654</v>
      </c>
    </row>
    <row r="33" spans="1:20">
      <c r="B33">
        <f t="shared" si="53"/>
        <v>2</v>
      </c>
      <c r="C33" s="9">
        <f>'NSA data'!S139</f>
        <v>134.4</v>
      </c>
      <c r="D33" s="9">
        <f>'NSA data'!T139</f>
        <v>133.5</v>
      </c>
      <c r="E33" s="9">
        <f t="shared" ref="E33:F33" si="56">(C33/C29-1)*100</f>
        <v>1.2556504269211288</v>
      </c>
      <c r="F33" s="9">
        <f t="shared" si="56"/>
        <v>1.8306636155606348</v>
      </c>
      <c r="H33" s="9">
        <f>'SA data'!S139</f>
        <v>134.38920999999999</v>
      </c>
      <c r="I33" s="9">
        <f>'SA data'!T139</f>
        <v>133.42242999999999</v>
      </c>
      <c r="J33" s="9">
        <f t="shared" ref="J33:K33" si="57">(H33/H29-1)*100</f>
        <v>1.2779683214157567</v>
      </c>
      <c r="K33" s="9">
        <f t="shared" si="57"/>
        <v>1.826859027547556</v>
      </c>
    </row>
    <row r="34" spans="1:20">
      <c r="B34">
        <f t="shared" si="53"/>
        <v>3</v>
      </c>
      <c r="C34" s="9">
        <f>'NSA data'!S140</f>
        <v>134.9</v>
      </c>
      <c r="D34" s="9">
        <f>'NSA data'!T140</f>
        <v>134.30000000000001</v>
      </c>
      <c r="E34" s="9">
        <f t="shared" ref="E34:F34" si="58">(C34/C30-1)*100</f>
        <v>1.3016270337922409</v>
      </c>
      <c r="F34" s="9">
        <f t="shared" si="58"/>
        <v>1.9741837509491544</v>
      </c>
      <c r="H34" s="9">
        <f>'SA data'!S140</f>
        <v>134.83288999999999</v>
      </c>
      <c r="I34" s="9">
        <f>'SA data'!T140</f>
        <v>134.18462</v>
      </c>
      <c r="J34" s="9">
        <f t="shared" ref="J34:K34" si="59">(H34/H30-1)*100</f>
        <v>1.2727282286703279</v>
      </c>
      <c r="K34" s="9">
        <f t="shared" si="59"/>
        <v>1.9685994945364493</v>
      </c>
    </row>
    <row r="35" spans="1:20">
      <c r="B35">
        <f t="shared" si="53"/>
        <v>4</v>
      </c>
      <c r="C35" s="9">
        <f>'NSA data'!S141</f>
        <v>135.19999999999999</v>
      </c>
      <c r="D35" s="9">
        <f>'NSA data'!T141</f>
        <v>134.80000000000001</v>
      </c>
      <c r="E35" s="9">
        <f t="shared" ref="E35:F35" si="60">(C35/C31-1)*100</f>
        <v>1.3746563359160024</v>
      </c>
      <c r="F35" s="9">
        <f t="shared" si="60"/>
        <v>2.2761760242792084</v>
      </c>
      <c r="H35" s="9">
        <f>'SA data'!S141</f>
        <v>135.26821000000001</v>
      </c>
      <c r="I35" s="9">
        <f>'SA data'!T141</f>
        <v>134.99056999999999</v>
      </c>
      <c r="J35" s="9">
        <f t="shared" ref="J35:K35" si="61">(H35/H31-1)*100</f>
        <v>1.351278348969065</v>
      </c>
      <c r="K35" s="9">
        <f t="shared" si="61"/>
        <v>2.2787323491512357</v>
      </c>
      <c r="M35" s="9"/>
    </row>
    <row r="36" spans="1:20">
      <c r="A36">
        <v>2026</v>
      </c>
      <c r="B36">
        <f>B32</f>
        <v>1</v>
      </c>
      <c r="C36" s="9"/>
      <c r="D36" s="9"/>
      <c r="E36" s="84"/>
      <c r="F36" s="9"/>
      <c r="H36" s="84">
        <f>(1+J36/100)*H32</f>
        <v>135.8275450253</v>
      </c>
      <c r="I36" s="84">
        <f>(1+K36/100)*I32</f>
        <v>135.71227971729999</v>
      </c>
      <c r="J36" s="84">
        <f>Model!V143</f>
        <v>1.4214</v>
      </c>
      <c r="K36" s="84">
        <f>Model!W143</f>
        <v>2.2614999999999998</v>
      </c>
      <c r="M36" s="9"/>
    </row>
    <row r="37" spans="1:20">
      <c r="B37">
        <f>B33</f>
        <v>2</v>
      </c>
      <c r="C37" s="9"/>
      <c r="D37" s="9"/>
      <c r="E37" s="9"/>
      <c r="F37" s="9"/>
      <c r="H37" s="84">
        <f t="shared" ref="H37:H43" si="62">(1+J37/100)*H33</f>
        <v>136.61375459312998</v>
      </c>
      <c r="I37" s="84">
        <f t="shared" ref="I37:I43" si="63">(1+K37/100)*I33</f>
        <v>136.47566888811997</v>
      </c>
      <c r="J37" s="84">
        <f>Model!V144</f>
        <v>1.6553</v>
      </c>
      <c r="K37" s="84">
        <f>Model!W144</f>
        <v>2.2884000000000002</v>
      </c>
      <c r="M37" s="9"/>
    </row>
    <row r="38" spans="1:20">
      <c r="B38">
        <f>B34</f>
        <v>3</v>
      </c>
      <c r="C38" s="9"/>
      <c r="D38" s="9"/>
      <c r="E38" s="9"/>
      <c r="F38" s="9"/>
      <c r="H38" s="84">
        <f t="shared" si="62"/>
        <v>137.16509449832998</v>
      </c>
      <c r="I38" s="84">
        <f t="shared" si="63"/>
        <v>137.13252191677998</v>
      </c>
      <c r="J38" s="84">
        <f>Model!V145</f>
        <v>1.7297</v>
      </c>
      <c r="K38" s="84">
        <f>Model!W145</f>
        <v>2.1968999999999999</v>
      </c>
      <c r="M38" s="9"/>
    </row>
    <row r="39" spans="1:20">
      <c r="B39">
        <f>B35</f>
        <v>4</v>
      </c>
      <c r="C39" s="9"/>
      <c r="D39" s="9"/>
      <c r="E39" s="9"/>
      <c r="F39" s="9"/>
      <c r="H39" s="84">
        <f t="shared" si="62"/>
        <v>137.74564726615003</v>
      </c>
      <c r="I39" s="84">
        <f t="shared" si="63"/>
        <v>137.80917310159998</v>
      </c>
      <c r="J39" s="84">
        <f>Model!V146</f>
        <v>1.8314999999999999</v>
      </c>
      <c r="K39" s="84">
        <f>Model!W146</f>
        <v>2.0880000000000001</v>
      </c>
      <c r="M39" s="9"/>
    </row>
    <row r="40" spans="1:20">
      <c r="A40">
        <v>2027</v>
      </c>
      <c r="B40">
        <f t="shared" si="53"/>
        <v>1</v>
      </c>
      <c r="C40" s="9"/>
      <c r="D40" s="9"/>
      <c r="E40" s="9"/>
      <c r="F40" s="9"/>
      <c r="H40" s="84">
        <f t="shared" si="62"/>
        <v>138.31088003099757</v>
      </c>
      <c r="I40" s="84">
        <f t="shared" si="63"/>
        <v>138.44091081329603</v>
      </c>
      <c r="J40" s="84">
        <f>Model!V147</f>
        <v>1.8283</v>
      </c>
      <c r="K40" s="84">
        <f>Model!W147</f>
        <v>2.0106000000000002</v>
      </c>
      <c r="M40" s="9"/>
    </row>
    <row r="41" spans="1:20">
      <c r="B41">
        <f t="shared" si="53"/>
        <v>2</v>
      </c>
      <c r="C41" s="9"/>
      <c r="D41" s="9"/>
      <c r="E41" s="9"/>
      <c r="F41" s="9"/>
      <c r="H41" s="84">
        <f t="shared" si="62"/>
        <v>138.89506768108066</v>
      </c>
      <c r="I41" s="84">
        <f t="shared" si="63"/>
        <v>139.1093763463229</v>
      </c>
      <c r="J41" s="84">
        <f>Model!V148</f>
        <v>1.6698999999999999</v>
      </c>
      <c r="K41" s="84">
        <f>Model!W148</f>
        <v>1.9298</v>
      </c>
      <c r="M41" s="9"/>
    </row>
    <row r="42" spans="1:20">
      <c r="B42">
        <f t="shared" si="53"/>
        <v>3</v>
      </c>
      <c r="C42" s="9"/>
      <c r="D42" s="9"/>
      <c r="E42" s="9"/>
      <c r="F42" s="9"/>
      <c r="H42" s="84">
        <f t="shared" si="62"/>
        <v>139.45945503400353</v>
      </c>
      <c r="I42" s="84">
        <f t="shared" si="63"/>
        <v>139.75806118139866</v>
      </c>
      <c r="J42" s="84">
        <f>Model!V149</f>
        <v>1.6727000000000001</v>
      </c>
      <c r="K42" s="84">
        <f>Model!W149</f>
        <v>1.9146000000000001</v>
      </c>
      <c r="M42" s="9"/>
    </row>
    <row r="43" spans="1:20">
      <c r="B43">
        <f t="shared" si="53"/>
        <v>4</v>
      </c>
      <c r="C43" s="9"/>
      <c r="D43" s="9"/>
      <c r="E43" s="9"/>
      <c r="F43" s="9"/>
      <c r="H43" s="84">
        <f t="shared" si="62"/>
        <v>139.99944154671877</v>
      </c>
      <c r="I43" s="84">
        <f t="shared" si="63"/>
        <v>140.37890075242552</v>
      </c>
      <c r="J43" s="84">
        <f>Model!V150</f>
        <v>1.6362000000000001</v>
      </c>
      <c r="K43" s="84">
        <f>Model!W150</f>
        <v>1.8647</v>
      </c>
      <c r="M43" s="9"/>
    </row>
    <row r="44" spans="1:20">
      <c r="J44" s="84"/>
      <c r="K44" s="84"/>
    </row>
    <row r="47" spans="1:20">
      <c r="I47" s="9">
        <v>1.5236051339470258</v>
      </c>
      <c r="J47" s="9">
        <v>1.2779683214157567</v>
      </c>
      <c r="K47" s="9">
        <v>1.2727282286703279</v>
      </c>
      <c r="L47" s="9">
        <v>1.351278348969065</v>
      </c>
      <c r="M47" s="9">
        <v>1.4442999999999999</v>
      </c>
      <c r="N47" s="9">
        <v>1.4935</v>
      </c>
      <c r="O47" s="9">
        <v>1.5416000000000001</v>
      </c>
      <c r="P47" s="9">
        <v>1.5853999999999999</v>
      </c>
      <c r="Q47" s="9">
        <v>1.4912000000000001</v>
      </c>
      <c r="R47" s="9">
        <v>1.4229000000000001</v>
      </c>
      <c r="S47" s="9">
        <v>1.3443000000000001</v>
      </c>
      <c r="T47" s="9">
        <v>1.2459</v>
      </c>
    </row>
    <row r="48" spans="1:20">
      <c r="I48" s="9">
        <v>1.849852629284654</v>
      </c>
      <c r="J48" s="9">
        <v>1.826859027547556</v>
      </c>
      <c r="K48" s="9">
        <v>1.9685994945364493</v>
      </c>
      <c r="L48" s="9">
        <v>2.2787323491512357</v>
      </c>
      <c r="M48" s="9">
        <v>2.2494000000000001</v>
      </c>
      <c r="N48" s="9">
        <v>2.1977000000000002</v>
      </c>
      <c r="O48" s="9">
        <v>2.0817000000000001</v>
      </c>
      <c r="P48" s="9">
        <v>1.9149</v>
      </c>
      <c r="Q48" s="9">
        <v>1.7789999999999999</v>
      </c>
      <c r="R48" s="9">
        <v>1.6771</v>
      </c>
      <c r="S48" s="9">
        <v>1.5711999999999999</v>
      </c>
      <c r="T48" s="9">
        <v>1.4514</v>
      </c>
    </row>
  </sheetData>
  <mergeCells count="2">
    <mergeCell ref="H1:K1"/>
    <mergeCell ref="C1:F1"/>
  </mergeCells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7c2038df-0105-4bb1-8cd7-4f20ba976055}" enabled="1" method="Privileged" siteId="{aac700cd-c721-4651-98dd-b78544c94fd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ss</vt:lpstr>
      <vt:lpstr>DATA</vt:lpstr>
      <vt:lpstr>NSA data</vt:lpstr>
      <vt:lpstr>YoY</vt:lpstr>
      <vt:lpstr>Assumption</vt:lpstr>
      <vt:lpstr>SA data</vt:lpstr>
      <vt:lpstr>QoQ</vt:lpstr>
      <vt:lpstr>Sheet1</vt:lpstr>
      <vt:lpstr>Sheet2</vt:lpstr>
      <vt:lpstr>Model</vt:lpstr>
      <vt:lpstr>Real GDP</vt:lpstr>
      <vt:lpstr>CPI inflation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ecrazi</dc:creator>
  <cp:lastModifiedBy>Dr. Ahmad Razi bin Mohd Ali</cp:lastModifiedBy>
  <dcterms:created xsi:type="dcterms:W3CDTF">2021-03-17T10:50:12Z</dcterms:created>
  <dcterms:modified xsi:type="dcterms:W3CDTF">2026-04-08T06:29:39Z</dcterms:modified>
</cp:coreProperties>
</file>